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e45edb9b98b68a2/Desktop/Power-Bi/Sales_Dashboard/"/>
    </mc:Choice>
  </mc:AlternateContent>
  <xr:revisionPtr revIDLastSave="327" documentId="8_{35CDC5BF-68A5-41B2-97B0-65F268932BB7}" xr6:coauthVersionLast="47" xr6:coauthVersionMax="47" xr10:uidLastSave="{95ECF1B0-A429-4BF6-BAA4-4120AA540773}"/>
  <bookViews>
    <workbookView xWindow="1440" yWindow="1140" windowWidth="21600" windowHeight="11100" tabRatio="687" activeTab="10" xr2:uid="{00000000-000D-0000-FFFF-FFFF00000000}"/>
  </bookViews>
  <sheets>
    <sheet name="Sales_Data" sheetId="1" r:id="rId1"/>
    <sheet name="Excel_Analysis" sheetId="6" r:id="rId2"/>
    <sheet name="Top 10 Products" sheetId="17" r:id="rId3"/>
    <sheet name="Bottom 10 Products by Profit" sheetId="18" r:id="rId4"/>
    <sheet name="Monthly_Sales_Trend" sheetId="19" r:id="rId5"/>
    <sheet name="Sales by category" sheetId="13" r:id="rId6"/>
    <sheet name="Sales by Region" sheetId="14" r:id="rId7"/>
    <sheet name="Sales by Customer Segment" sheetId="15" r:id="rId8"/>
    <sheet name="Customers" sheetId="2" r:id="rId9"/>
    <sheet name="Products" sheetId="3" r:id="rId10"/>
    <sheet name="Project_Info" sheetId="4" r:id="rId11"/>
  </sheet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6" l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C4" i="6"/>
  <c r="D4" i="6"/>
  <c r="A4" i="6"/>
  <c r="F4" i="6" s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E4" i="6" l="1"/>
</calcChain>
</file>

<file path=xl/sharedStrings.xml><?xml version="1.0" encoding="utf-8"?>
<sst xmlns="http://schemas.openxmlformats.org/spreadsheetml/2006/main" count="23222" uniqueCount="6153">
  <si>
    <t>Order_ID</t>
  </si>
  <si>
    <t>Order_Date</t>
  </si>
  <si>
    <t>Ship_Date</t>
  </si>
  <si>
    <t>Customer_ID</t>
  </si>
  <si>
    <t>Product_ID</t>
  </si>
  <si>
    <t>Quantity</t>
  </si>
  <si>
    <t>Discount</t>
  </si>
  <si>
    <t>Payment_Mode</t>
  </si>
  <si>
    <t>Sales</t>
  </si>
  <si>
    <t>Profit</t>
  </si>
  <si>
    <t>ORD00001</t>
  </si>
  <si>
    <t>C0255</t>
  </si>
  <si>
    <t>P013</t>
  </si>
  <si>
    <t>UPI</t>
  </si>
  <si>
    <t>ORD00002</t>
  </si>
  <si>
    <t>C0455</t>
  </si>
  <si>
    <t>P003</t>
  </si>
  <si>
    <t>Credit Card</t>
  </si>
  <si>
    <t>ORD00003</t>
  </si>
  <si>
    <t>C0253</t>
  </si>
  <si>
    <t>P009</t>
  </si>
  <si>
    <t>Debit Card</t>
  </si>
  <si>
    <t>ORD00004</t>
  </si>
  <si>
    <t>C0257</t>
  </si>
  <si>
    <t>ORD00005</t>
  </si>
  <si>
    <t>C0383</t>
  </si>
  <si>
    <t>P002</t>
  </si>
  <si>
    <t>ORD00006</t>
  </si>
  <si>
    <t>C0442</t>
  </si>
  <si>
    <t>P008</t>
  </si>
  <si>
    <t>Cash</t>
  </si>
  <si>
    <t>ORD00007</t>
  </si>
  <si>
    <t>C0346</t>
  </si>
  <si>
    <t>ORD00008</t>
  </si>
  <si>
    <t>C0087</t>
  </si>
  <si>
    <t>P016</t>
  </si>
  <si>
    <t>ORD00009</t>
  </si>
  <si>
    <t>C0090</t>
  </si>
  <si>
    <t>ORD00010</t>
  </si>
  <si>
    <t>C0237</t>
  </si>
  <si>
    <t>P006</t>
  </si>
  <si>
    <t>ORD00011</t>
  </si>
  <si>
    <t>C0390</t>
  </si>
  <si>
    <t>ORD00012</t>
  </si>
  <si>
    <t>C0070</t>
  </si>
  <si>
    <t>P005</t>
  </si>
  <si>
    <t>ORD00013</t>
  </si>
  <si>
    <t>C0044</t>
  </si>
  <si>
    <t>ORD00014</t>
  </si>
  <si>
    <t>C0200</t>
  </si>
  <si>
    <t>P001</t>
  </si>
  <si>
    <t>ORD00015</t>
  </si>
  <si>
    <t>C0152</t>
  </si>
  <si>
    <t>ORD00016</t>
  </si>
  <si>
    <t>C0086</t>
  </si>
  <si>
    <t>P010</t>
  </si>
  <si>
    <t>ORD00017</t>
  </si>
  <si>
    <t>C0019</t>
  </si>
  <si>
    <t>P004</t>
  </si>
  <si>
    <t>ORD00018</t>
  </si>
  <si>
    <t>C0101</t>
  </si>
  <si>
    <t>ORD00019</t>
  </si>
  <si>
    <t>C0402</t>
  </si>
  <si>
    <t>ORD00020</t>
  </si>
  <si>
    <t>C0095</t>
  </si>
  <si>
    <t>P015</t>
  </si>
  <si>
    <t>ORD00021</t>
  </si>
  <si>
    <t>C0254</t>
  </si>
  <si>
    <t>P011</t>
  </si>
  <si>
    <t>ORD00022</t>
  </si>
  <si>
    <t>C0357</t>
  </si>
  <si>
    <t>P014</t>
  </si>
  <si>
    <t>ORD00023</t>
  </si>
  <si>
    <t>C0030</t>
  </si>
  <si>
    <t>ORD00024</t>
  </si>
  <si>
    <t>C0249</t>
  </si>
  <si>
    <t>P012</t>
  </si>
  <si>
    <t>ORD00025</t>
  </si>
  <si>
    <t>C0426</t>
  </si>
  <si>
    <t>ORD00026</t>
  </si>
  <si>
    <t>C0033</t>
  </si>
  <si>
    <t>P017</t>
  </si>
  <si>
    <t>ORD00027</t>
  </si>
  <si>
    <t>C0458</t>
  </si>
  <si>
    <t>ORD00028</t>
  </si>
  <si>
    <t>C0229</t>
  </si>
  <si>
    <t>ORD00029</t>
  </si>
  <si>
    <t>C0012</t>
  </si>
  <si>
    <t>ORD00030</t>
  </si>
  <si>
    <t>C0118</t>
  </si>
  <si>
    <t>ORD00031</t>
  </si>
  <si>
    <t>C0350</t>
  </si>
  <si>
    <t>ORD00032</t>
  </si>
  <si>
    <t>C0155</t>
  </si>
  <si>
    <t>ORD00033</t>
  </si>
  <si>
    <t>C0423</t>
  </si>
  <si>
    <t>P018</t>
  </si>
  <si>
    <t>ORD00034</t>
  </si>
  <si>
    <t>C0393</t>
  </si>
  <si>
    <t>P020</t>
  </si>
  <si>
    <t>ORD00035</t>
  </si>
  <si>
    <t>C0246</t>
  </si>
  <si>
    <t>ORD00036</t>
  </si>
  <si>
    <t>C0405</t>
  </si>
  <si>
    <t>ORD00037</t>
  </si>
  <si>
    <t>C0332</t>
  </si>
  <si>
    <t>ORD00038</t>
  </si>
  <si>
    <t>C0247</t>
  </si>
  <si>
    <t>ORD00039</t>
  </si>
  <si>
    <t>C0029</t>
  </si>
  <si>
    <t>ORD00040</t>
  </si>
  <si>
    <t>C0161</t>
  </si>
  <si>
    <t>ORD00041</t>
  </si>
  <si>
    <t>C0235</t>
  </si>
  <si>
    <t>ORD00042</t>
  </si>
  <si>
    <t>C0190</t>
  </si>
  <si>
    <t>P019</t>
  </si>
  <si>
    <t>ORD00043</t>
  </si>
  <si>
    <t>C0117</t>
  </si>
  <si>
    <t>ORD00044</t>
  </si>
  <si>
    <t>C0271</t>
  </si>
  <si>
    <t>ORD00045</t>
  </si>
  <si>
    <t>C0258</t>
  </si>
  <si>
    <t>ORD00046</t>
  </si>
  <si>
    <t>C0180</t>
  </si>
  <si>
    <t>ORD00047</t>
  </si>
  <si>
    <t>C0487</t>
  </si>
  <si>
    <t>ORD00048</t>
  </si>
  <si>
    <t>C0373</t>
  </si>
  <si>
    <t>ORD00049</t>
  </si>
  <si>
    <t>C0172</t>
  </si>
  <si>
    <t>ORD00050</t>
  </si>
  <si>
    <t>C0438</t>
  </si>
  <si>
    <t>ORD00051</t>
  </si>
  <si>
    <t>C0274</t>
  </si>
  <si>
    <t>ORD00052</t>
  </si>
  <si>
    <t>C0259</t>
  </si>
  <si>
    <t>ORD00053</t>
  </si>
  <si>
    <t>C0135</t>
  </si>
  <si>
    <t>ORD00054</t>
  </si>
  <si>
    <t>C0171</t>
  </si>
  <si>
    <t>ORD00055</t>
  </si>
  <si>
    <t>C0210</t>
  </si>
  <si>
    <t>ORD00056</t>
  </si>
  <si>
    <t>C0236</t>
  </si>
  <si>
    <t>ORD00057</t>
  </si>
  <si>
    <t>C0422</t>
  </si>
  <si>
    <t>ORD00058</t>
  </si>
  <si>
    <t>C0421</t>
  </si>
  <si>
    <t>ORD00059</t>
  </si>
  <si>
    <t>C0186</t>
  </si>
  <si>
    <t>ORD00060</t>
  </si>
  <si>
    <t>C0417</t>
  </si>
  <si>
    <t>ORD00061</t>
  </si>
  <si>
    <t>C0364</t>
  </si>
  <si>
    <t>ORD00062</t>
  </si>
  <si>
    <t>C0443</t>
  </si>
  <si>
    <t>ORD00063</t>
  </si>
  <si>
    <t>ORD00064</t>
  </si>
  <si>
    <t>C0378</t>
  </si>
  <si>
    <t>ORD00065</t>
  </si>
  <si>
    <t>C0011</t>
  </si>
  <si>
    <t>ORD00066</t>
  </si>
  <si>
    <t>C0068</t>
  </si>
  <si>
    <t>ORD00067</t>
  </si>
  <si>
    <t>C0379</t>
  </si>
  <si>
    <t>ORD00068</t>
  </si>
  <si>
    <t>ORD00069</t>
  </si>
  <si>
    <t>C0196</t>
  </si>
  <si>
    <t>ORD00070</t>
  </si>
  <si>
    <t>C0369</t>
  </si>
  <si>
    <t>ORD00071</t>
  </si>
  <si>
    <t>C0098</t>
  </si>
  <si>
    <t>ORD00072</t>
  </si>
  <si>
    <t>C0093</t>
  </si>
  <si>
    <t>ORD00073</t>
  </si>
  <si>
    <t>C0472</t>
  </si>
  <si>
    <t>ORD00074</t>
  </si>
  <si>
    <t>C0022</t>
  </si>
  <si>
    <t>ORD00075</t>
  </si>
  <si>
    <t>C0450</t>
  </si>
  <si>
    <t>ORD00076</t>
  </si>
  <si>
    <t>ORD00077</t>
  </si>
  <si>
    <t>ORD00078</t>
  </si>
  <si>
    <t>C0134</t>
  </si>
  <si>
    <t>ORD00079</t>
  </si>
  <si>
    <t>ORD00080</t>
  </si>
  <si>
    <t>C0025</t>
  </si>
  <si>
    <t>ORD00081</t>
  </si>
  <si>
    <t>C0185</t>
  </si>
  <si>
    <t>ORD00082</t>
  </si>
  <si>
    <t>C0085</t>
  </si>
  <si>
    <t>ORD00083</t>
  </si>
  <si>
    <t>C0055</t>
  </si>
  <si>
    <t>ORD00084</t>
  </si>
  <si>
    <t>C0251</t>
  </si>
  <si>
    <t>ORD00085</t>
  </si>
  <si>
    <t>C0144</t>
  </si>
  <si>
    <t>ORD00086</t>
  </si>
  <si>
    <t>C0351</t>
  </si>
  <si>
    <t>P007</t>
  </si>
  <si>
    <t>ORD00087</t>
  </si>
  <si>
    <t>C0398</t>
  </si>
  <si>
    <t>ORD00088</t>
  </si>
  <si>
    <t>C0167</t>
  </si>
  <si>
    <t>ORD00089</t>
  </si>
  <si>
    <t>C0412</t>
  </si>
  <si>
    <t>ORD00090</t>
  </si>
  <si>
    <t>C0224</t>
  </si>
  <si>
    <t>ORD00091</t>
  </si>
  <si>
    <t>C0220</t>
  </si>
  <si>
    <t>ORD00092</t>
  </si>
  <si>
    <t>C0179</t>
  </si>
  <si>
    <t>ORD00093</t>
  </si>
  <si>
    <t>C0119</t>
  </si>
  <si>
    <t>ORD00094</t>
  </si>
  <si>
    <t>C0433</t>
  </si>
  <si>
    <t>ORD00095</t>
  </si>
  <si>
    <t>C0265</t>
  </si>
  <si>
    <t>ORD00096</t>
  </si>
  <si>
    <t>ORD00097</t>
  </si>
  <si>
    <t>C0429</t>
  </si>
  <si>
    <t>ORD00098</t>
  </si>
  <si>
    <t>C0150</t>
  </si>
  <si>
    <t>ORD00099</t>
  </si>
  <si>
    <t>C0416</t>
  </si>
  <si>
    <t>ORD00100</t>
  </si>
  <si>
    <t>C0453</t>
  </si>
  <si>
    <t>ORD00101</t>
  </si>
  <si>
    <t>C0215</t>
  </si>
  <si>
    <t>ORD00102</t>
  </si>
  <si>
    <t>C0197</t>
  </si>
  <si>
    <t>ORD00103</t>
  </si>
  <si>
    <t>C0042</t>
  </si>
  <si>
    <t>ORD00104</t>
  </si>
  <si>
    <t>C0053</t>
  </si>
  <si>
    <t>ORD00105</t>
  </si>
  <si>
    <t>C0480</t>
  </si>
  <si>
    <t>ORD00106</t>
  </si>
  <si>
    <t>ORD00107</t>
  </si>
  <si>
    <t>C0330</t>
  </si>
  <si>
    <t>ORD00108</t>
  </si>
  <si>
    <t>ORD00109</t>
  </si>
  <si>
    <t>C0295</t>
  </si>
  <si>
    <t>ORD00110</t>
  </si>
  <si>
    <t>ORD00111</t>
  </si>
  <si>
    <t>ORD00112</t>
  </si>
  <si>
    <t>ORD00113</t>
  </si>
  <si>
    <t>C0413</t>
  </si>
  <si>
    <t>ORD00114</t>
  </si>
  <si>
    <t>C0123</t>
  </si>
  <si>
    <t>ORD00115</t>
  </si>
  <si>
    <t>C0367</t>
  </si>
  <si>
    <t>ORD00116</t>
  </si>
  <si>
    <t>C0387</t>
  </si>
  <si>
    <t>ORD00117</t>
  </si>
  <si>
    <t>C0339</t>
  </si>
  <si>
    <t>ORD00118</t>
  </si>
  <si>
    <t>C0266</t>
  </si>
  <si>
    <t>ORD00119</t>
  </si>
  <si>
    <t>C0348</t>
  </si>
  <si>
    <t>ORD00120</t>
  </si>
  <si>
    <t>ORD00121</t>
  </si>
  <si>
    <t>C0463</t>
  </si>
  <si>
    <t>ORD00122</t>
  </si>
  <si>
    <t>C0035</t>
  </si>
  <si>
    <t>ORD00123</t>
  </si>
  <si>
    <t>C0006</t>
  </si>
  <si>
    <t>ORD00124</t>
  </si>
  <si>
    <t>C0396</t>
  </si>
  <si>
    <t>ORD00125</t>
  </si>
  <si>
    <t>C0111</t>
  </si>
  <si>
    <t>ORD00126</t>
  </si>
  <si>
    <t>C0294</t>
  </si>
  <si>
    <t>ORD00127</t>
  </si>
  <si>
    <t>C0077</t>
  </si>
  <si>
    <t>ORD00128</t>
  </si>
  <si>
    <t>C0349</t>
  </si>
  <si>
    <t>ORD00129</t>
  </si>
  <si>
    <t>C0147</t>
  </si>
  <si>
    <t>ORD00130</t>
  </si>
  <si>
    <t>C0067</t>
  </si>
  <si>
    <t>ORD00131</t>
  </si>
  <si>
    <t>C0392</t>
  </si>
  <si>
    <t>ORD00132</t>
  </si>
  <si>
    <t>C0008</t>
  </si>
  <si>
    <t>ORD00133</t>
  </si>
  <si>
    <t>C0122</t>
  </si>
  <si>
    <t>ORD00134</t>
  </si>
  <si>
    <t>C0340</t>
  </si>
  <si>
    <t>ORD00135</t>
  </si>
  <si>
    <t>C0175</t>
  </si>
  <si>
    <t>ORD00136</t>
  </si>
  <si>
    <t>C0388</t>
  </si>
  <si>
    <t>ORD00137</t>
  </si>
  <si>
    <t>ORD00138</t>
  </si>
  <si>
    <t>ORD00139</t>
  </si>
  <si>
    <t>C0451</t>
  </si>
  <si>
    <t>ORD00140</t>
  </si>
  <si>
    <t>C0045</t>
  </si>
  <si>
    <t>ORD00141</t>
  </si>
  <si>
    <t>C0136</t>
  </si>
  <si>
    <t>ORD00142</t>
  </si>
  <si>
    <t>C0343</t>
  </si>
  <si>
    <t>ORD00143</t>
  </si>
  <si>
    <t>C0016</t>
  </si>
  <si>
    <t>ORD00144</t>
  </si>
  <si>
    <t>C0333</t>
  </si>
  <si>
    <t>ORD00145</t>
  </si>
  <si>
    <t>C0195</t>
  </si>
  <si>
    <t>ORD00146</t>
  </si>
  <si>
    <t>C0496</t>
  </si>
  <si>
    <t>ORD00147</t>
  </si>
  <si>
    <t>C0009</t>
  </si>
  <si>
    <t>ORD00148</t>
  </si>
  <si>
    <t>C0316</t>
  </si>
  <si>
    <t>ORD00149</t>
  </si>
  <si>
    <t>C0334</t>
  </si>
  <si>
    <t>ORD00150</t>
  </si>
  <si>
    <t>ORD00151</t>
  </si>
  <si>
    <t>C0327</t>
  </si>
  <si>
    <t>ORD00152</t>
  </si>
  <si>
    <t>C0015</t>
  </si>
  <si>
    <t>ORD00153</t>
  </si>
  <si>
    <t>ORD00154</t>
  </si>
  <si>
    <t>C0102</t>
  </si>
  <si>
    <t>ORD00155</t>
  </si>
  <si>
    <t>C0226</t>
  </si>
  <si>
    <t>ORD00156</t>
  </si>
  <si>
    <t>C0425</t>
  </si>
  <si>
    <t>ORD00157</t>
  </si>
  <si>
    <t>C0278</t>
  </si>
  <si>
    <t>ORD00158</t>
  </si>
  <si>
    <t>C0408</t>
  </si>
  <si>
    <t>ORD00159</t>
  </si>
  <si>
    <t>C0113</t>
  </si>
  <si>
    <t>ORD00160</t>
  </si>
  <si>
    <t>C0485</t>
  </si>
  <si>
    <t>ORD00161</t>
  </si>
  <si>
    <t>C0428</t>
  </si>
  <si>
    <t>ORD00162</t>
  </si>
  <si>
    <t>C0001</t>
  </si>
  <si>
    <t>ORD00163</t>
  </si>
  <si>
    <t>ORD00164</t>
  </si>
  <si>
    <t>C0491</t>
  </si>
  <si>
    <t>ORD00165</t>
  </si>
  <si>
    <t>C0208</t>
  </si>
  <si>
    <t>ORD00166</t>
  </si>
  <si>
    <t>C0110</t>
  </si>
  <si>
    <t>ORD00167</t>
  </si>
  <si>
    <t>ORD00168</t>
  </si>
  <si>
    <t>C0440</t>
  </si>
  <si>
    <t>ORD00169</t>
  </si>
  <si>
    <t>ORD00170</t>
  </si>
  <si>
    <t>C0473</t>
  </si>
  <si>
    <t>ORD00171</t>
  </si>
  <si>
    <t>C0306</t>
  </si>
  <si>
    <t>ORD00172</t>
  </si>
  <si>
    <t>ORD00173</t>
  </si>
  <si>
    <t>C0345</t>
  </si>
  <si>
    <t>ORD00174</t>
  </si>
  <si>
    <t>C0465</t>
  </si>
  <si>
    <t>ORD00175</t>
  </si>
  <si>
    <t>C0188</t>
  </si>
  <si>
    <t>ORD00176</t>
  </si>
  <si>
    <t>C0154</t>
  </si>
  <si>
    <t>ORD00177</t>
  </si>
  <si>
    <t>C0494</t>
  </si>
  <si>
    <t>ORD00178</t>
  </si>
  <si>
    <t>C0368</t>
  </si>
  <si>
    <t>ORD00179</t>
  </si>
  <si>
    <t>ORD00180</t>
  </si>
  <si>
    <t>ORD00181</t>
  </si>
  <si>
    <t>C0420</t>
  </si>
  <si>
    <t>ORD00182</t>
  </si>
  <si>
    <t>C0377</t>
  </si>
  <si>
    <t>ORD00183</t>
  </si>
  <si>
    <t>C0279</t>
  </si>
  <si>
    <t>ORD00184</t>
  </si>
  <si>
    <t>ORD00185</t>
  </si>
  <si>
    <t>ORD00186</t>
  </si>
  <si>
    <t>C0495</t>
  </si>
  <si>
    <t>ORD00187</t>
  </si>
  <si>
    <t>ORD00188</t>
  </si>
  <si>
    <t>C0427</t>
  </si>
  <si>
    <t>ORD00189</t>
  </si>
  <si>
    <t>ORD00190</t>
  </si>
  <si>
    <t>C0018</t>
  </si>
  <si>
    <t>ORD00191</t>
  </si>
  <si>
    <t>ORD00192</t>
  </si>
  <si>
    <t>C0141</t>
  </si>
  <si>
    <t>ORD00193</t>
  </si>
  <si>
    <t>C0043</t>
  </si>
  <si>
    <t>ORD00194</t>
  </si>
  <si>
    <t>ORD00195</t>
  </si>
  <si>
    <t>C0284</t>
  </si>
  <si>
    <t>ORD00196</t>
  </si>
  <si>
    <t>C0146</t>
  </si>
  <si>
    <t>ORD00197</t>
  </si>
  <si>
    <t>C0315</t>
  </si>
  <si>
    <t>ORD00198</t>
  </si>
  <si>
    <t>C0444</t>
  </si>
  <si>
    <t>ORD00199</t>
  </si>
  <si>
    <t>C0319</t>
  </si>
  <si>
    <t>ORD00200</t>
  </si>
  <si>
    <t>C0441</t>
  </si>
  <si>
    <t>ORD00201</t>
  </si>
  <si>
    <t>C0092</t>
  </si>
  <si>
    <t>ORD00202</t>
  </si>
  <si>
    <t>ORD00203</t>
  </si>
  <si>
    <t>C0056</t>
  </si>
  <si>
    <t>ORD00204</t>
  </si>
  <si>
    <t>ORD00205</t>
  </si>
  <si>
    <t>C0160</t>
  </si>
  <si>
    <t>ORD00206</t>
  </si>
  <si>
    <t>ORD00207</t>
  </si>
  <si>
    <t>C0137</t>
  </si>
  <si>
    <t>ORD00208</t>
  </si>
  <si>
    <t>C0232</t>
  </si>
  <si>
    <t>ORD00209</t>
  </si>
  <si>
    <t>ORD00210</t>
  </si>
  <si>
    <t>C0468</t>
  </si>
  <si>
    <t>ORD00211</t>
  </si>
  <si>
    <t>ORD00212</t>
  </si>
  <si>
    <t>C0481</t>
  </si>
  <si>
    <t>ORD00213</t>
  </si>
  <si>
    <t>ORD00214</t>
  </si>
  <si>
    <t>C0302</t>
  </si>
  <si>
    <t>ORD00215</t>
  </si>
  <si>
    <t>ORD00216</t>
  </si>
  <si>
    <t>C0482</t>
  </si>
  <si>
    <t>ORD00217</t>
  </si>
  <si>
    <t>ORD00218</t>
  </si>
  <si>
    <t>C0323</t>
  </si>
  <si>
    <t>ORD00219</t>
  </si>
  <si>
    <t>C0410</t>
  </si>
  <si>
    <t>ORD00220</t>
  </si>
  <si>
    <t>ORD00221</t>
  </si>
  <si>
    <t>ORD00222</t>
  </si>
  <si>
    <t>C0464</t>
  </si>
  <si>
    <t>ORD00223</t>
  </si>
  <si>
    <t>C0280</t>
  </si>
  <si>
    <t>ORD00224</t>
  </si>
  <si>
    <t>C0432</t>
  </si>
  <si>
    <t>ORD00225</t>
  </si>
  <si>
    <t>ORD00226</t>
  </si>
  <si>
    <t>C0094</t>
  </si>
  <si>
    <t>ORD00227</t>
  </si>
  <si>
    <t>ORD00228</t>
  </si>
  <si>
    <t>C0269</t>
  </si>
  <si>
    <t>ORD00229</t>
  </si>
  <si>
    <t>ORD00230</t>
  </si>
  <si>
    <t>ORD00231</t>
  </si>
  <si>
    <t>C0148</t>
  </si>
  <si>
    <t>ORD00232</t>
  </si>
  <si>
    <t>ORD00233</t>
  </si>
  <si>
    <t>C0338</t>
  </si>
  <si>
    <t>ORD00234</t>
  </si>
  <si>
    <t>ORD00235</t>
  </si>
  <si>
    <t>ORD00236</t>
  </si>
  <si>
    <t>C0066</t>
  </si>
  <si>
    <t>ORD00237</t>
  </si>
  <si>
    <t>ORD00238</t>
  </si>
  <si>
    <t>C0301</t>
  </si>
  <si>
    <t>ORD00239</t>
  </si>
  <si>
    <t>C0370</t>
  </si>
  <si>
    <t>ORD00240</t>
  </si>
  <si>
    <t>ORD00241</t>
  </si>
  <si>
    <t>ORD00242</t>
  </si>
  <si>
    <t>C0076</t>
  </si>
  <si>
    <t>ORD00243</t>
  </si>
  <si>
    <t>ORD00244</t>
  </si>
  <si>
    <t>C0461</t>
  </si>
  <si>
    <t>ORD00245</t>
  </si>
  <si>
    <t>C0114</t>
  </si>
  <si>
    <t>ORD00246</t>
  </si>
  <si>
    <t>ORD00247</t>
  </si>
  <si>
    <t>ORD00248</t>
  </si>
  <si>
    <t>C0439</t>
  </si>
  <si>
    <t>ORD00249</t>
  </si>
  <si>
    <t>C0203</t>
  </si>
  <si>
    <t>ORD00250</t>
  </si>
  <si>
    <t>ORD00251</t>
  </si>
  <si>
    <t>ORD00252</t>
  </si>
  <si>
    <t>ORD00253</t>
  </si>
  <si>
    <t>C0309</t>
  </si>
  <si>
    <t>ORD00254</t>
  </si>
  <si>
    <t>C0026</t>
  </si>
  <si>
    <t>ORD00255</t>
  </si>
  <si>
    <t>C0238</t>
  </si>
  <si>
    <t>ORD00256</t>
  </si>
  <si>
    <t>C0014</t>
  </si>
  <si>
    <t>ORD00257</t>
  </si>
  <si>
    <t>C0374</t>
  </si>
  <si>
    <t>ORD00258</t>
  </si>
  <si>
    <t>ORD00259</t>
  </si>
  <si>
    <t>ORD00260</t>
  </si>
  <si>
    <t>C0216</t>
  </si>
  <si>
    <t>ORD00261</t>
  </si>
  <si>
    <t>C0233</t>
  </si>
  <si>
    <t>ORD00262</t>
  </si>
  <si>
    <t>C0193</t>
  </si>
  <si>
    <t>ORD00263</t>
  </si>
  <si>
    <t>C0051</t>
  </si>
  <si>
    <t>ORD00264</t>
  </si>
  <si>
    <t>ORD00265</t>
  </si>
  <si>
    <t>C0375</t>
  </si>
  <si>
    <t>ORD00266</t>
  </si>
  <si>
    <t>C0214</t>
  </si>
  <si>
    <t>ORD00267</t>
  </si>
  <si>
    <t>C0151</t>
  </si>
  <si>
    <t>ORD00268</t>
  </si>
  <si>
    <t>ORD00269</t>
  </si>
  <si>
    <t>C0275</t>
  </si>
  <si>
    <t>ORD00270</t>
  </si>
  <si>
    <t>ORD00271</t>
  </si>
  <si>
    <t>ORD00272</t>
  </si>
  <si>
    <t>ORD00273</t>
  </si>
  <si>
    <t>ORD00274</t>
  </si>
  <si>
    <t>ORD00275</t>
  </si>
  <si>
    <t>ORD00276</t>
  </si>
  <si>
    <t>C0187</t>
  </si>
  <si>
    <t>ORD00277</t>
  </si>
  <si>
    <t>C0289</t>
  </si>
  <si>
    <t>ORD00278</t>
  </si>
  <si>
    <t>C0403</t>
  </si>
  <si>
    <t>ORD00279</t>
  </si>
  <si>
    <t>C0028</t>
  </si>
  <si>
    <t>ORD00280</t>
  </si>
  <si>
    <t>ORD00281</t>
  </si>
  <si>
    <t>ORD00282</t>
  </si>
  <si>
    <t>ORD00283</t>
  </si>
  <si>
    <t>C0126</t>
  </si>
  <si>
    <t>ORD00284</t>
  </si>
  <si>
    <t>C0177</t>
  </si>
  <si>
    <t>ORD00285</t>
  </si>
  <si>
    <t>C0037</t>
  </si>
  <si>
    <t>ORD00286</t>
  </si>
  <si>
    <t>ORD00287</t>
  </si>
  <si>
    <t>C0099</t>
  </si>
  <si>
    <t>ORD00288</t>
  </si>
  <si>
    <t>ORD00289</t>
  </si>
  <si>
    <t>C0127</t>
  </si>
  <si>
    <t>ORD00290</t>
  </si>
  <si>
    <t>C0483</t>
  </si>
  <si>
    <t>ORD00291</t>
  </si>
  <si>
    <t>C0168</t>
  </si>
  <si>
    <t>ORD00292</t>
  </si>
  <si>
    <t>C0080</t>
  </si>
  <si>
    <t>ORD00293</t>
  </si>
  <si>
    <t>ORD00294</t>
  </si>
  <si>
    <t>ORD00295</t>
  </si>
  <si>
    <t>ORD00296</t>
  </si>
  <si>
    <t>ORD00297</t>
  </si>
  <si>
    <t>C0310</t>
  </si>
  <si>
    <t>ORD00298</t>
  </si>
  <si>
    <t>ORD00299</t>
  </si>
  <si>
    <t>ORD00300</t>
  </si>
  <si>
    <t>ORD00301</t>
  </si>
  <si>
    <t>ORD00302</t>
  </si>
  <si>
    <t>C0419</t>
  </si>
  <si>
    <t>ORD00303</t>
  </si>
  <si>
    <t>ORD00304</t>
  </si>
  <si>
    <t>C0173</t>
  </si>
  <si>
    <t>ORD00305</t>
  </si>
  <si>
    <t>C0046</t>
  </si>
  <si>
    <t>ORD00306</t>
  </si>
  <si>
    <t>C0328</t>
  </si>
  <si>
    <t>ORD00307</t>
  </si>
  <si>
    <t>ORD00308</t>
  </si>
  <si>
    <t>ORD00309</t>
  </si>
  <si>
    <t>ORD00310</t>
  </si>
  <si>
    <t>ORD00311</t>
  </si>
  <si>
    <t>C0282</t>
  </si>
  <si>
    <t>ORD00312</t>
  </si>
  <si>
    <t>ORD00313</t>
  </si>
  <si>
    <t>ORD00314</t>
  </si>
  <si>
    <t>C0409</t>
  </si>
  <si>
    <t>ORD00315</t>
  </si>
  <si>
    <t>C0489</t>
  </si>
  <si>
    <t>ORD00316</t>
  </si>
  <si>
    <t>C0065</t>
  </si>
  <si>
    <t>ORD00317</t>
  </si>
  <si>
    <t>ORD00318</t>
  </si>
  <si>
    <t>ORD00319</t>
  </si>
  <si>
    <t>C0115</t>
  </si>
  <si>
    <t>ORD00320</t>
  </si>
  <si>
    <t>C0064</t>
  </si>
  <si>
    <t>ORD00321</t>
  </si>
  <si>
    <t>ORD00322</t>
  </si>
  <si>
    <t>ORD00323</t>
  </si>
  <si>
    <t>C0363</t>
  </si>
  <si>
    <t>ORD00324</t>
  </si>
  <si>
    <t>C0407</t>
  </si>
  <si>
    <t>ORD00325</t>
  </si>
  <si>
    <t>C0352</t>
  </si>
  <si>
    <t>ORD00326</t>
  </si>
  <si>
    <t>C0158</t>
  </si>
  <si>
    <t>ORD00327</t>
  </si>
  <si>
    <t>ORD00328</t>
  </si>
  <si>
    <t>ORD00329</t>
  </si>
  <si>
    <t>ORD00330</t>
  </si>
  <si>
    <t>ORD00331</t>
  </si>
  <si>
    <t>ORD00332</t>
  </si>
  <si>
    <t>C0225</t>
  </si>
  <si>
    <t>ORD00333</t>
  </si>
  <si>
    <t>ORD00334</t>
  </si>
  <si>
    <t>C0313</t>
  </si>
  <si>
    <t>ORD00335</t>
  </si>
  <si>
    <t>C0103</t>
  </si>
  <si>
    <t>ORD00336</t>
  </si>
  <si>
    <t>ORD00337</t>
  </si>
  <si>
    <t>C0347</t>
  </si>
  <si>
    <t>ORD00338</t>
  </si>
  <si>
    <t>ORD00339</t>
  </si>
  <si>
    <t>ORD00340</t>
  </si>
  <si>
    <t>C0466</t>
  </si>
  <si>
    <t>ORD00341</t>
  </si>
  <si>
    <t>C0088</t>
  </si>
  <si>
    <t>ORD00342</t>
  </si>
  <si>
    <t>C0371</t>
  </si>
  <si>
    <t>ORD00343</t>
  </si>
  <si>
    <t>C0303</t>
  </si>
  <si>
    <t>ORD00344</t>
  </si>
  <si>
    <t>ORD00345</t>
  </si>
  <si>
    <t>C0435</t>
  </si>
  <si>
    <t>ORD00346</t>
  </si>
  <si>
    <t>C0170</t>
  </si>
  <si>
    <t>ORD00347</t>
  </si>
  <si>
    <t>ORD00348</t>
  </si>
  <si>
    <t>C0050</t>
  </si>
  <si>
    <t>ORD00349</t>
  </si>
  <si>
    <t>ORD00350</t>
  </si>
  <si>
    <t>ORD00351</t>
  </si>
  <si>
    <t>ORD00352</t>
  </si>
  <si>
    <t>ORD00353</t>
  </si>
  <si>
    <t>ORD00354</t>
  </si>
  <si>
    <t>ORD00355</t>
  </si>
  <si>
    <t>C0245</t>
  </si>
  <si>
    <t>ORD00356</t>
  </si>
  <si>
    <t>C0109</t>
  </si>
  <si>
    <t>ORD00357</t>
  </si>
  <si>
    <t>ORD00358</t>
  </si>
  <si>
    <t>C0287</t>
  </si>
  <si>
    <t>ORD00359</t>
  </si>
  <si>
    <t>C0021</t>
  </si>
  <si>
    <t>ORD00360</t>
  </si>
  <si>
    <t>ORD00361</t>
  </si>
  <si>
    <t>C0296</t>
  </si>
  <si>
    <t>ORD00362</t>
  </si>
  <si>
    <t>C0112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</si>
  <si>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</si>
  <si>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</si>
  <si>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</si>
  <si>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</si>
  <si>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</si>
  <si>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</si>
  <si>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</si>
  <si>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</si>
  <si>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</si>
  <si>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</si>
  <si>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C0401</t>
  </si>
  <si>
    <t>ORD00373</t>
  </si>
  <si>
    <t>ORD00374</t>
  </si>
  <si>
    <t>ORD00375</t>
  </si>
  <si>
    <t>ORD00376</t>
  </si>
  <si>
    <t>ORD00377</t>
  </si>
  <si>
    <t>C0058</t>
  </si>
  <si>
    <t>ORD00378</t>
  </si>
  <si>
    <t>C0498</t>
  </si>
  <si>
    <t>ORD00379</t>
  </si>
  <si>
    <t>C0297</t>
  </si>
  <si>
    <t>ORD00380</t>
  </si>
  <si>
    <t>ORD00381</t>
  </si>
  <si>
    <t>C0331</t>
  </si>
  <si>
    <t>ORD00382</t>
  </si>
  <si>
    <t>ORD00383</t>
  </si>
  <si>
    <t>C0038</t>
  </si>
  <si>
    <t>ORD00384</t>
  </si>
  <si>
    <t>ORD00385</t>
  </si>
  <si>
    <t>ORD00386</t>
  </si>
  <si>
    <t>C0075</t>
  </si>
  <si>
    <t>ORD00387</t>
  </si>
  <si>
    <t>C0142</t>
  </si>
  <si>
    <t>ORD00388</t>
  </si>
  <si>
    <t>C0322</t>
  </si>
  <si>
    <t>ORD00389</t>
  </si>
  <si>
    <t>ORD00390</t>
  </si>
  <si>
    <t>ORD00391</t>
  </si>
  <si>
    <t>ORD00392</t>
  </si>
  <si>
    <t>C0355</t>
  </si>
  <si>
    <t>ORD00393</t>
  </si>
  <si>
    <t>ORD00394</t>
  </si>
  <si>
    <t>ORD00395</t>
  </si>
  <si>
    <t>ORD00396</t>
  </si>
  <si>
    <t>ORD00397</t>
  </si>
  <si>
    <t>C0448</t>
  </si>
  <si>
    <t>ORD00398</t>
  </si>
  <si>
    <t>C0241</t>
  </si>
  <si>
    <t>ORD00399</t>
  </si>
  <si>
    <t>C0372</t>
  </si>
  <si>
    <t>ORD00400</t>
  </si>
  <si>
    <t>C0381</t>
  </si>
  <si>
    <t>ORD00401</t>
  </si>
  <si>
    <t>C0344</t>
  </si>
  <si>
    <t>ORD00402</t>
  </si>
  <si>
    <t>ORD00403</t>
  </si>
  <si>
    <t>ORD00404</t>
  </si>
  <si>
    <t>ORD00405</t>
  </si>
  <si>
    <t>ORD00406</t>
  </si>
  <si>
    <t>C0484</t>
  </si>
  <si>
    <t>ORD00407</t>
  </si>
  <si>
    <t>C0153</t>
  </si>
  <si>
    <t>ORD00408</t>
  </si>
  <si>
    <t>ORD00409</t>
  </si>
  <si>
    <t>ORD00410</t>
  </si>
  <si>
    <t>ORD00411</t>
  </si>
  <si>
    <t>ORD00412</t>
  </si>
  <si>
    <t>ORD00413</t>
  </si>
  <si>
    <t>ORD00414</t>
  </si>
  <si>
    <t>C0400</t>
  </si>
  <si>
    <t>ORD00415</t>
  </si>
  <si>
    <t>ORD00416</t>
  </si>
  <si>
    <t>C0221</t>
  </si>
  <si>
    <t>ORD00417</t>
  </si>
  <si>
    <t>ORD00418</t>
  </si>
  <si>
    <t>ORD00419</t>
  </si>
  <si>
    <t>C0211</t>
  </si>
  <si>
    <t>ORD00420</t>
  </si>
  <si>
    <t>ORD00421</t>
  </si>
  <si>
    <t>ORD00422</t>
  </si>
  <si>
    <t>C0182</t>
  </si>
  <si>
    <t>ORD00423</t>
  </si>
  <si>
    <t>C0499</t>
  </si>
  <si>
    <t>ORD00424</t>
  </si>
  <si>
    <t>C0329</t>
  </si>
  <si>
    <t>ORD00425</t>
  </si>
  <si>
    <t>C0129</t>
  </si>
  <si>
    <t>ORD00426</t>
  </si>
  <si>
    <t>ORD00427</t>
  </si>
  <si>
    <t>ORD00428</t>
  </si>
  <si>
    <t>ORD00429</t>
  </si>
  <si>
    <t>C0418</t>
  </si>
  <si>
    <t>ORD00430</t>
  </si>
  <si>
    <t>C0336</t>
  </si>
  <si>
    <t>ORD00431</t>
  </si>
  <si>
    <t>ORD00432</t>
  </si>
  <si>
    <t>C0360</t>
  </si>
  <si>
    <t>ORD00433</t>
  </si>
  <si>
    <t>ORD00434</t>
  </si>
  <si>
    <t>ORD00435</t>
  </si>
  <si>
    <t>C0034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</si>
  <si>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</si>
  <si>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</si>
  <si>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</si>
  <si>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</si>
  <si>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</si>
  <si>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</si>
  <si>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</si>
  <si>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</si>
  <si>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</si>
  <si>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C0361</t>
  </si>
  <si>
    <t>ORD00445</t>
  </si>
  <si>
    <t>C0048</t>
  </si>
  <si>
    <t>ORD00446</t>
  </si>
  <si>
    <t>ORD00447</t>
  </si>
  <si>
    <t>C0039</t>
  </si>
  <si>
    <t>ORD00448</t>
  </si>
  <si>
    <t>ORD00449</t>
  </si>
  <si>
    <t>C0490</t>
  </si>
  <si>
    <t>ORD00450</t>
  </si>
  <si>
    <t>C0010</t>
  </si>
  <si>
    <t>ORD00451</t>
  </si>
  <si>
    <t>ORD00452</t>
  </si>
  <si>
    <t>C0244</t>
  </si>
  <si>
    <t>ORD00453</t>
  </si>
  <si>
    <t>ORD00454</t>
  </si>
  <si>
    <t>ORD00455</t>
  </si>
  <si>
    <t>ORD00456</t>
  </si>
  <si>
    <t>ORD00457</t>
  </si>
  <si>
    <t>ORD00458</t>
  </si>
  <si>
    <t>ORD00459</t>
  </si>
  <si>
    <t>C0479</t>
  </si>
  <si>
    <t>ORD00460</t>
  </si>
  <si>
    <t>ORD00461</t>
  </si>
  <si>
    <t>C0004</t>
  </si>
  <si>
    <t>ORD00462</t>
  </si>
  <si>
    <t>C0191</t>
  </si>
  <si>
    <t>ORD00463</t>
  </si>
  <si>
    <t>ORD00464</t>
  </si>
  <si>
    <t>ORD00465</t>
  </si>
  <si>
    <t>ORD00466</t>
  </si>
  <si>
    <t>ORD00467</t>
  </si>
  <si>
    <t>ORD00468</t>
  </si>
  <si>
    <t>ORD00469</t>
  </si>
  <si>
    <t>C0209</t>
  </si>
  <si>
    <t>ORD00470</t>
  </si>
  <si>
    <t>C0272</t>
  </si>
  <si>
    <t>ORD00471</t>
  </si>
  <si>
    <t>C0143</t>
  </si>
  <si>
    <t>ORD00472</t>
  </si>
  <si>
    <t>ORD00473</t>
  </si>
  <si>
    <t>ORD00474</t>
  </si>
  <si>
    <t>C0308</t>
  </si>
  <si>
    <t>ORD00475</t>
  </si>
  <si>
    <t>C0069</t>
  </si>
  <si>
    <t>ORD00476</t>
  </si>
  <si>
    <t>ORD00477</t>
  </si>
  <si>
    <t>C0261</t>
  </si>
  <si>
    <t>ORD00478</t>
  </si>
  <si>
    <t>C0276</t>
  </si>
  <si>
    <t>ORD00479</t>
  </si>
  <si>
    <t>C0079</t>
  </si>
  <si>
    <t>ORD00480</t>
  </si>
  <si>
    <t>ORD00481</t>
  </si>
  <si>
    <t>ORD00482</t>
  </si>
  <si>
    <t>ORD00483</t>
  </si>
  <si>
    <t>ORD00484</t>
  </si>
  <si>
    <t>C0013</t>
  </si>
  <si>
    <t>ORD00485</t>
  </si>
  <si>
    <t>C0260</t>
  </si>
  <si>
    <t>ORD00486</t>
  </si>
  <si>
    <t>ORD00487</t>
  </si>
  <si>
    <t>ORD00488</t>
  </si>
  <si>
    <t>ORD00489</t>
  </si>
  <si>
    <t>C0189</t>
  </si>
  <si>
    <t>ORD00490</t>
  </si>
  <si>
    <t>ORD00491</t>
  </si>
  <si>
    <t>C0105</t>
  </si>
  <si>
    <t>ORD00492</t>
  </si>
  <si>
    <t>ORD00493</t>
  </si>
  <si>
    <t>ORD00494</t>
  </si>
  <si>
    <t>ORD00495</t>
  </si>
  <si>
    <t>ORD00496</t>
  </si>
  <si>
    <t>C0366</t>
  </si>
  <si>
    <t>ORD00497</t>
  </si>
  <si>
    <t>C0256</t>
  </si>
  <si>
    <t>ORD00498</t>
  </si>
  <si>
    <t>ORD00499</t>
  </si>
  <si>
    <t>C0478</t>
  </si>
  <si>
    <t>ORD00500</t>
  </si>
  <si>
    <t>ORD00501</t>
  </si>
  <si>
    <t>C0267</t>
  </si>
  <si>
    <t>ORD00502</t>
  </si>
  <si>
    <t>ORD00503</t>
  </si>
  <si>
    <t>ORD00504</t>
  </si>
  <si>
    <t>C0298</t>
  </si>
  <si>
    <t>ORD00505</t>
  </si>
  <si>
    <t>C0397</t>
  </si>
  <si>
    <t>ORD00506</t>
  </si>
  <si>
    <t>C0164</t>
  </si>
  <si>
    <t>ORD00507</t>
  </si>
  <si>
    <t>C0376</t>
  </si>
  <si>
    <t>ORD00508</t>
  </si>
  <si>
    <t>ORD00509</t>
  </si>
  <si>
    <t>C0268</t>
  </si>
  <si>
    <t>ORD00510</t>
  </si>
  <si>
    <t>ORD00511</t>
  </si>
  <si>
    <t>C0074</t>
  </si>
  <si>
    <t>ORD00512</t>
  </si>
  <si>
    <t>C0073</t>
  </si>
  <si>
    <t>ORD00513</t>
  </si>
  <si>
    <t>ORD00514</t>
  </si>
  <si>
    <t>C0199</t>
  </si>
  <si>
    <t>ORD00515</t>
  </si>
  <si>
    <t>C0130</t>
  </si>
  <si>
    <t>ORD00516</t>
  </si>
  <si>
    <t>ORD00517</t>
  </si>
  <si>
    <t>C0312</t>
  </si>
  <si>
    <t>ORD00518</t>
  </si>
  <si>
    <t>C0060</t>
  </si>
  <si>
    <t>ORD00519</t>
  </si>
  <si>
    <t>ORD00520</t>
  </si>
  <si>
    <t>ORD00521</t>
  </si>
  <si>
    <t>ORD00522</t>
  </si>
  <si>
    <t>C0320</t>
  </si>
  <si>
    <t>ORD00523</t>
  </si>
  <si>
    <t>ORD00524</t>
  </si>
  <si>
    <t>C0341</t>
  </si>
  <si>
    <t>ORD00525</t>
  </si>
  <si>
    <t>ORD00526</t>
  </si>
  <si>
    <t>C0157</t>
  </si>
  <si>
    <t>ORD00527</t>
  </si>
  <si>
    <t>C0206</t>
  </si>
  <si>
    <t>ORD00528</t>
  </si>
  <si>
    <t>C0474</t>
  </si>
  <si>
    <t>ORD00529</t>
  </si>
  <si>
    <t>ORD00530</t>
  </si>
  <si>
    <t>ORD00531</t>
  </si>
  <si>
    <t>C0223</t>
  </si>
  <si>
    <t>ORD00532</t>
  </si>
  <si>
    <t>C0089</t>
  </si>
  <si>
    <t>ORD00533</t>
  </si>
  <si>
    <t>ORD00534</t>
  </si>
  <si>
    <t>C0434</t>
  </si>
  <si>
    <t>ORD00535</t>
  </si>
  <si>
    <t>ORD00536</t>
  </si>
  <si>
    <t>ORD00537</t>
  </si>
  <si>
    <t>C0183</t>
  </si>
  <si>
    <t>ORD00538</t>
  </si>
  <si>
    <t>ORD00539</t>
  </si>
  <si>
    <t>C0493</t>
  </si>
  <si>
    <t>ORD00540</t>
  </si>
  <si>
    <t>ORD00541</t>
  </si>
  <si>
    <t>ORD00542</t>
  </si>
  <si>
    <t>ORD00543</t>
  </si>
  <si>
    <t>ORD00544</t>
  </si>
  <si>
    <t>C0359</t>
  </si>
  <si>
    <t>ORD00545</t>
  </si>
  <si>
    <t>ORD00546</t>
  </si>
  <si>
    <t>C0106</t>
  </si>
  <si>
    <t>ORD00547</t>
  </si>
  <si>
    <t>ORD00548</t>
  </si>
  <si>
    <t>ORD00549</t>
  </si>
  <si>
    <t>ORD00550</t>
  </si>
  <si>
    <t>ORD00551</t>
  </si>
  <si>
    <t>ORD00552</t>
  </si>
  <si>
    <t>C0082</t>
  </si>
  <si>
    <t>ORD00553</t>
  </si>
  <si>
    <t>ORD00554</t>
  </si>
  <si>
    <t>ORD00555</t>
  </si>
  <si>
    <t>ORD00556</t>
  </si>
  <si>
    <t>C0192</t>
  </si>
  <si>
    <t>ORD00557</t>
  </si>
  <si>
    <t>C0325</t>
  </si>
  <si>
    <t>ORD00558</t>
  </si>
  <si>
    <t>C0467</t>
  </si>
  <si>
    <t>ORD00559</t>
  </si>
  <si>
    <t>ORD00560</t>
  </si>
  <si>
    <t>ORD00561</t>
  </si>
  <si>
    <t>ORD00562</t>
  </si>
  <si>
    <t>ORD00563</t>
  </si>
  <si>
    <t>C0382</t>
  </si>
  <si>
    <t>ORD00564</t>
  </si>
  <si>
    <t>ORD00565</t>
  </si>
  <si>
    <t>C0318</t>
  </si>
  <si>
    <t>ORD00566</t>
  </si>
  <si>
    <t>ORD00567</t>
  </si>
  <si>
    <t>C0384</t>
  </si>
  <si>
    <t>ORD00568</t>
  </si>
  <si>
    <t>ORD00569</t>
  </si>
  <si>
    <t>ORD00570</t>
  </si>
  <si>
    <t>C0324</t>
  </si>
  <si>
    <t>ORD00571</t>
  </si>
  <si>
    <t>ORD00572</t>
  </si>
  <si>
    <t>C0217</t>
  </si>
  <si>
    <t>ORD00573</t>
  </si>
  <si>
    <t>C0492</t>
  </si>
  <si>
    <t>ORD00574</t>
  </si>
  <si>
    <t>ORD00575</t>
  </si>
  <si>
    <t>ORD00576</t>
  </si>
  <si>
    <t>ORD00577</t>
  </si>
  <si>
    <t>C0270</t>
  </si>
  <si>
    <t>ORD00578</t>
  </si>
  <si>
    <t>ORD00579</t>
  </si>
  <si>
    <t>ORD00580</t>
  </si>
  <si>
    <t>C0358</t>
  </si>
  <si>
    <t>ORD00581</t>
  </si>
  <si>
    <t>C0100</t>
  </si>
  <si>
    <t>ORD00582</t>
  </si>
  <si>
    <t>C0007</t>
  </si>
  <si>
    <t>ORD00583</t>
  </si>
  <si>
    <t>ORD00584</t>
  </si>
  <si>
    <t>ORD00585</t>
  </si>
  <si>
    <t>C0305</t>
  </si>
  <si>
    <t>ORD00586</t>
  </si>
  <si>
    <t>ORD00587</t>
  </si>
  <si>
    <t>ORD00588</t>
  </si>
  <si>
    <t>ORD00589</t>
  </si>
  <si>
    <t>ORD00590</t>
  </si>
  <si>
    <t>ORD00591</t>
  </si>
  <si>
    <t>C0072</t>
  </si>
  <si>
    <t>ORD00592</t>
  </si>
  <si>
    <t>ORD00593</t>
  </si>
  <si>
    <t>ORD00594</t>
  </si>
  <si>
    <t>ORD00595</t>
  </si>
  <si>
    <t>C0500</t>
  </si>
  <si>
    <t>ORD00596</t>
  </si>
  <si>
    <t>C0083</t>
  </si>
  <si>
    <t>ORD00597</t>
  </si>
  <si>
    <t>ORD00598</t>
  </si>
  <si>
    <t>C0273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</si>
  <si>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</si>
  <si>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</si>
  <si>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</si>
  <si>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</si>
  <si>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</si>
  <si>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</si>
  <si>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</si>
  <si>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</si>
  <si>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C0036</t>
  </si>
  <si>
    <t>ORD00607</t>
  </si>
  <si>
    <t>ORD00608</t>
  </si>
  <si>
    <t>ORD00609</t>
  </si>
  <si>
    <t>ORD00610</t>
  </si>
  <si>
    <t>ORD00611</t>
  </si>
  <si>
    <t>ORD00612</t>
  </si>
  <si>
    <t>ORD00613</t>
  </si>
  <si>
    <t>C0285</t>
  </si>
  <si>
    <t>ORD00614</t>
  </si>
  <si>
    <t>ORD00615</t>
  </si>
  <si>
    <t>ORD00616</t>
  </si>
  <si>
    <t>ORD00617</t>
  </si>
  <si>
    <t>C0337</t>
  </si>
  <si>
    <t>ORD00618</t>
  </si>
  <si>
    <t>C0174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</si>
  <si>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</si>
  <si>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</si>
  <si>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</si>
  <si>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</si>
  <si>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</si>
  <si>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</si>
  <si>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</si>
  <si>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</si>
  <si>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</si>
  <si>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</si>
  <si>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</si>
  <si>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C0166</t>
  </si>
  <si>
    <t>ORD00630</t>
  </si>
  <si>
    <t>ORD00631</t>
  </si>
  <si>
    <t>C0078</t>
  </si>
  <si>
    <t>ORD00632</t>
  </si>
  <si>
    <t>ORD00633</t>
  </si>
  <si>
    <t>ORD00634</t>
  </si>
  <si>
    <t>C0176</t>
  </si>
  <si>
    <t>ORD00635</t>
  </si>
  <si>
    <t>ORD00636</t>
  </si>
  <si>
    <t>C0054</t>
  </si>
  <si>
    <t>ORD00637</t>
  </si>
  <si>
    <t>C0184</t>
  </si>
  <si>
    <t>ORD00638</t>
  </si>
  <si>
    <t>ORD00639</t>
  </si>
  <si>
    <t>C0222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</si>
  <si>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</si>
  <si>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</si>
  <si>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</si>
  <si>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</si>
  <si>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</si>
  <si>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</si>
  <si>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</si>
  <si>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</si>
  <si>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C0059</t>
  </si>
  <si>
    <t>ORD00648</t>
  </si>
  <si>
    <t>ORD00649</t>
  </si>
  <si>
    <t>ORD00650</t>
  </si>
  <si>
    <t>ORD00651</t>
  </si>
  <si>
    <t>C0385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</si>
  <si>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</si>
  <si>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</si>
  <si>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</si>
  <si>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</si>
  <si>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</si>
  <si>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</si>
  <si>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</si>
  <si>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</si>
  <si>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</si>
  <si>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</si>
  <si>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</si>
  <si>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C0104</t>
  </si>
  <si>
    <t>ORD00663</t>
  </si>
  <si>
    <t>ORD00664</t>
  </si>
  <si>
    <t>C0283</t>
  </si>
  <si>
    <t>ORD00665</t>
  </si>
  <si>
    <t>ORD00666</t>
  </si>
  <si>
    <t>C0219</t>
  </si>
  <si>
    <t>ORD00667</t>
  </si>
  <si>
    <t>ORD00668</t>
  </si>
  <si>
    <t>C0230</t>
  </si>
  <si>
    <t>ORD00669</t>
  </si>
  <si>
    <t>ORD00670</t>
  </si>
  <si>
    <t>ORD00671</t>
  </si>
  <si>
    <t>ORD00672</t>
  </si>
  <si>
    <t>C0041</t>
  </si>
  <si>
    <t>ORD00673</t>
  </si>
  <si>
    <t>ORD00674</t>
  </si>
  <si>
    <t>ORD00675</t>
  </si>
  <si>
    <t>ORD00676</t>
  </si>
  <si>
    <t>ORD00677</t>
  </si>
  <si>
    <t>ORD00678</t>
  </si>
  <si>
    <t>C0178</t>
  </si>
  <si>
    <t>ORD00679</t>
  </si>
  <si>
    <t>C0063</t>
  </si>
  <si>
    <t>ORD00680</t>
  </si>
  <si>
    <t>ORD00681</t>
  </si>
  <si>
    <t>C0165</t>
  </si>
  <si>
    <t>ORD00682</t>
  </si>
  <si>
    <t>ORD00683</t>
  </si>
  <si>
    <t>ORD00684</t>
  </si>
  <si>
    <t>ORD00685</t>
  </si>
  <si>
    <t>ORD00686</t>
  </si>
  <si>
    <t>C0227</t>
  </si>
  <si>
    <t>ORD00687</t>
  </si>
  <si>
    <t>ORD00688</t>
  </si>
  <si>
    <t>C0389</t>
  </si>
  <si>
    <t>ORD00689</t>
  </si>
  <si>
    <t>ORD00690</t>
  </si>
  <si>
    <t>ORD00691</t>
  </si>
  <si>
    <t>C0003</t>
  </si>
  <si>
    <t>ORD00692</t>
  </si>
  <si>
    <t>ORD00693</t>
  </si>
  <si>
    <t>ORD00694</t>
  </si>
  <si>
    <t>C0446</t>
  </si>
  <si>
    <t>ORD00695</t>
  </si>
  <si>
    <t>ORD00696</t>
  </si>
  <si>
    <t>C0116</t>
  </si>
  <si>
    <t>ORD00697</t>
  </si>
  <si>
    <t>ORD00698</t>
  </si>
  <si>
    <t>C0447</t>
  </si>
  <si>
    <t>ORD00699</t>
  </si>
  <si>
    <t>ORD00700</t>
  </si>
  <si>
    <t>ORD00701</t>
  </si>
  <si>
    <t>C0317</t>
  </si>
  <si>
    <t>ORD00702</t>
  </si>
  <si>
    <t>C0415</t>
  </si>
  <si>
    <t>ORD00703</t>
  </si>
  <si>
    <t>ORD00704</t>
  </si>
  <si>
    <t>ORD00705</t>
  </si>
  <si>
    <t>C0380</t>
  </si>
  <si>
    <t>ORD00706</t>
  </si>
  <si>
    <t>C0024</t>
  </si>
  <si>
    <t>ORD00707</t>
  </si>
  <si>
    <t>ORD00708</t>
  </si>
  <si>
    <t>ORD00709</t>
  </si>
  <si>
    <t>ORD00710</t>
  </si>
  <si>
    <t>ORD00711</t>
  </si>
  <si>
    <t>ORD00712</t>
  </si>
  <si>
    <t>ORD00713</t>
  </si>
  <si>
    <t>C0335</t>
  </si>
  <si>
    <t>ORD00714</t>
  </si>
  <si>
    <t>ORD00715</t>
  </si>
  <si>
    <t>ORD00716</t>
  </si>
  <si>
    <t>C0027</t>
  </si>
  <si>
    <t>ORD00717</t>
  </si>
  <si>
    <t>ORD00718</t>
  </si>
  <si>
    <t>ORD00719</t>
  </si>
  <si>
    <t>C0292</t>
  </si>
  <si>
    <t>ORD00720</t>
  </si>
  <si>
    <t>ORD00721</t>
  </si>
  <si>
    <t>C0264</t>
  </si>
  <si>
    <t>ORD00722</t>
  </si>
  <si>
    <t>ORD00723</t>
  </si>
  <si>
    <t>ORD00724</t>
  </si>
  <si>
    <t>ORD00725</t>
  </si>
  <si>
    <t>C0047</t>
  </si>
  <si>
    <t>ORD00726</t>
  </si>
  <si>
    <t>ORD00727</t>
  </si>
  <si>
    <t>ORD00728</t>
  </si>
  <si>
    <t>C0354</t>
  </si>
  <si>
    <t>ORD00729</t>
  </si>
  <si>
    <t>ORD00730</t>
  </si>
  <si>
    <t>C0488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</si>
  <si>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</si>
  <si>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</si>
  <si>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</si>
  <si>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</si>
  <si>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</si>
  <si>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</si>
  <si>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</si>
  <si>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</si>
  <si>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</si>
  <si>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</si>
  <si>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</si>
  <si>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</si>
  <si>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</si>
  <si>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</si>
  <si>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</si>
  <si>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</si>
  <si>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</si>
  <si>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</si>
  <si>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</si>
  <si>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</si>
  <si>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C0477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</si>
  <si>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</si>
  <si>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</si>
  <si>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</si>
  <si>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</si>
  <si>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</si>
  <si>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</si>
  <si>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</si>
  <si>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</si>
  <si>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</si>
  <si>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</si>
  <si>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C0386</t>
  </si>
  <si>
    <t>ORD00761</t>
  </si>
  <si>
    <t>ORD00762</t>
  </si>
  <si>
    <t>ORD00763</t>
  </si>
  <si>
    <t>C0462</t>
  </si>
  <si>
    <t>ORD00764</t>
  </si>
  <si>
    <t>ORD00765</t>
  </si>
  <si>
    <t>ORD00766</t>
  </si>
  <si>
    <t>ORD00767</t>
  </si>
  <si>
    <t>ORD00768</t>
  </si>
  <si>
    <t>ORD00769</t>
  </si>
  <si>
    <t>ORD00770</t>
  </si>
  <si>
    <t>C0445</t>
  </si>
  <si>
    <t>ORD00771</t>
  </si>
  <si>
    <t>ORD00772</t>
  </si>
  <si>
    <t>ORD00773</t>
  </si>
  <si>
    <t>C0291</t>
  </si>
  <si>
    <t>ORD00774</t>
  </si>
  <si>
    <t>ORD00775</t>
  </si>
  <si>
    <t>ORD00776</t>
  </si>
  <si>
    <t>ORD00777</t>
  </si>
  <si>
    <t>ORD00778</t>
  </si>
  <si>
    <t>C0128</t>
  </si>
  <si>
    <t>ORD00779</t>
  </si>
  <si>
    <t>ORD00780</t>
  </si>
  <si>
    <t>ORD00781</t>
  </si>
  <si>
    <t>ORD00782</t>
  </si>
  <si>
    <t>ORD00783</t>
  </si>
  <si>
    <t>ORD00784</t>
  </si>
  <si>
    <t>ORD00785</t>
  </si>
  <si>
    <t>C0132</t>
  </si>
  <si>
    <t>ORD00786</t>
  </si>
  <si>
    <t>ORD00787</t>
  </si>
  <si>
    <t>ORD00788</t>
  </si>
  <si>
    <t>ORD00789</t>
  </si>
  <si>
    <t>ORD00790</t>
  </si>
  <si>
    <t>ORD00791</t>
  </si>
  <si>
    <t>C0081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</si>
  <si>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</si>
  <si>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</si>
  <si>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</si>
  <si>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</si>
  <si>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</si>
  <si>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</si>
  <si>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</si>
  <si>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</si>
  <si>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C0307</t>
  </si>
  <si>
    <t>ORD00800</t>
  </si>
  <si>
    <t>ORD00801</t>
  </si>
  <si>
    <t>ORD00802</t>
  </si>
  <si>
    <t>ORD00803</t>
  </si>
  <si>
    <t>C0201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</si>
  <si>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</si>
  <si>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</si>
  <si>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</si>
  <si>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</si>
  <si>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</si>
  <si>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</si>
  <si>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</si>
  <si>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</si>
  <si>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C0342</t>
  </si>
  <si>
    <t>ORD00812</t>
  </si>
  <si>
    <t>ORD00813</t>
  </si>
  <si>
    <t>ORD00814</t>
  </si>
  <si>
    <t>ORD00815</t>
  </si>
  <si>
    <t>C0162</t>
  </si>
  <si>
    <t>ORD00816</t>
  </si>
  <si>
    <t>ORD00817</t>
  </si>
  <si>
    <t>ORD00818</t>
  </si>
  <si>
    <t>ORD00819</t>
  </si>
  <si>
    <t>ORD00820</t>
  </si>
  <si>
    <t>ORD00821</t>
  </si>
  <si>
    <t>C0097</t>
  </si>
  <si>
    <t>ORD00822</t>
  </si>
  <si>
    <t>ORD00823</t>
  </si>
  <si>
    <t>ORD00824</t>
  </si>
  <si>
    <t>C0449</t>
  </si>
  <si>
    <t>ORD00825</t>
  </si>
  <si>
    <t>ORD00826</t>
  </si>
  <si>
    <t>ORD00827</t>
  </si>
  <si>
    <t>ORD00828</t>
  </si>
  <si>
    <t>ORD00829</t>
  </si>
  <si>
    <t>ORD00830</t>
  </si>
  <si>
    <t>ORD00831</t>
  </si>
  <si>
    <t>C0125</t>
  </si>
  <si>
    <t>ORD00832</t>
  </si>
  <si>
    <t>ORD00833</t>
  </si>
  <si>
    <t>ORD00834</t>
  </si>
  <si>
    <t>ORD00835</t>
  </si>
  <si>
    <t>ORD00836</t>
  </si>
  <si>
    <t>C0032</t>
  </si>
  <si>
    <t>ORD00837</t>
  </si>
  <si>
    <t>ORD00838</t>
  </si>
  <si>
    <t>ORD00839</t>
  </si>
  <si>
    <t>ORD00840</t>
  </si>
  <si>
    <t>ORD00841</t>
  </si>
  <si>
    <t>ORD00842</t>
  </si>
  <si>
    <t>C0228</t>
  </si>
  <si>
    <t>ORD00843</t>
  </si>
  <si>
    <t>ORD00844</t>
  </si>
  <si>
    <t>ORD00845</t>
  </si>
  <si>
    <t>ORD00846</t>
  </si>
  <si>
    <t>ORD00847</t>
  </si>
  <si>
    <t>C0290</t>
  </si>
  <si>
    <t>ORD00848</t>
  </si>
  <si>
    <t>ORD00849</t>
  </si>
  <si>
    <t>ORD00850</t>
  </si>
  <si>
    <t>C0362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</si>
  <si>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</si>
  <si>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</si>
  <si>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</si>
  <si>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</si>
  <si>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</si>
  <si>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</si>
  <si>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</si>
  <si>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</si>
  <si>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</si>
  <si>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</si>
  <si>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</si>
  <si>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</si>
  <si>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</si>
  <si>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</si>
  <si>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</si>
  <si>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</si>
  <si>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</si>
  <si>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</si>
  <si>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</si>
  <si>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</si>
  <si>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</si>
  <si>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C0286</t>
  </si>
  <si>
    <t>ORD00872</t>
  </si>
  <si>
    <t>C0250</t>
  </si>
  <si>
    <t>ORD00873</t>
  </si>
  <si>
    <t>ORD00874</t>
  </si>
  <si>
    <t>C0314</t>
  </si>
  <si>
    <t>ORD00875</t>
  </si>
  <si>
    <t>ORD00876</t>
  </si>
  <si>
    <t>ORD00877</t>
  </si>
  <si>
    <t>C0071</t>
  </si>
  <si>
    <t>ORD00878</t>
  </si>
  <si>
    <t>C0248</t>
  </si>
  <si>
    <t>ORD00879</t>
  </si>
  <si>
    <t>ORD00880</t>
  </si>
  <si>
    <t>ORD00881</t>
  </si>
  <si>
    <t>C0263</t>
  </si>
  <si>
    <t>ORD00882</t>
  </si>
  <si>
    <t>ORD00883</t>
  </si>
  <si>
    <t>ORD00884</t>
  </si>
  <si>
    <t>C0470</t>
  </si>
  <si>
    <t>ORD00885</t>
  </si>
  <si>
    <t>ORD00886</t>
  </si>
  <si>
    <t>ORD00887</t>
  </si>
  <si>
    <t>ORD00888</t>
  </si>
  <si>
    <t>ORD00889</t>
  </si>
  <si>
    <t>C0052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</si>
  <si>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</si>
  <si>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</si>
  <si>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</si>
  <si>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</si>
  <si>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</si>
  <si>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</si>
  <si>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</si>
  <si>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</si>
  <si>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</si>
  <si>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C0431</t>
  </si>
  <si>
    <t>ORD00899</t>
  </si>
  <si>
    <t>ORD00900</t>
  </si>
  <si>
    <t>ORD00901</t>
  </si>
  <si>
    <t>ORD00902</t>
  </si>
  <si>
    <t>ORD00903</t>
  </si>
  <si>
    <t>ORD00904</t>
  </si>
  <si>
    <t>C0198</t>
  </si>
  <si>
    <t>ORD00905</t>
  </si>
  <si>
    <t>ORD00906</t>
  </si>
  <si>
    <t>C0020</t>
  </si>
  <si>
    <t>ORD00907</t>
  </si>
  <si>
    <t>ORD00908</t>
  </si>
  <si>
    <t>C0411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</si>
  <si>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</si>
  <si>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</si>
  <si>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</si>
  <si>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</si>
  <si>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</si>
  <si>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</si>
  <si>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</si>
  <si>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</si>
  <si>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</si>
  <si>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</si>
  <si>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</si>
  <si>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</si>
  <si>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</si>
  <si>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</si>
  <si>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</si>
  <si>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</si>
  <si>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</si>
  <si>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</si>
  <si>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C0062</t>
  </si>
  <si>
    <t>ORD00927</t>
  </si>
  <si>
    <t>ORD00928</t>
  </si>
  <si>
    <t>ORD00929</t>
  </si>
  <si>
    <t>ORD00930</t>
  </si>
  <si>
    <t>C0459</t>
  </si>
  <si>
    <t>ORD00931</t>
  </si>
  <si>
    <t>C0212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</si>
  <si>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</si>
  <si>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</si>
  <si>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</si>
  <si>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</si>
  <si>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</si>
  <si>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</si>
  <si>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</si>
  <si>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</si>
  <si>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C0031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</si>
  <si>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</si>
  <si>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</si>
  <si>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</si>
  <si>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</si>
  <si>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</si>
  <si>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</si>
  <si>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</si>
  <si>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</si>
  <si>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</si>
  <si>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C0471</t>
  </si>
  <si>
    <t>ORD00949</t>
  </si>
  <si>
    <t>ORD00950</t>
  </si>
  <si>
    <t>C0207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</si>
  <si>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</si>
  <si>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</si>
  <si>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</si>
  <si>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</si>
  <si>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</si>
  <si>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</si>
  <si>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</si>
  <si>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</si>
  <si>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C0057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</si>
  <si>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</si>
  <si>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</si>
  <si>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</si>
  <si>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</si>
  <si>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</si>
  <si>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</si>
  <si>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</si>
  <si>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</si>
  <si>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</si>
  <si>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</si>
  <si>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</si>
  <si>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</si>
  <si>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C0321</t>
  </si>
  <si>
    <t>ORD00971</t>
  </si>
  <si>
    <t>ORD00972</t>
  </si>
  <si>
    <t>ORD00973</t>
  </si>
  <si>
    <t>ORD00974</t>
  </si>
  <si>
    <t>C0277</t>
  </si>
  <si>
    <t>ORD00975</t>
  </si>
  <si>
    <t>C0437</t>
  </si>
  <si>
    <t>ORD00976</t>
  </si>
  <si>
    <t>ORD00977</t>
  </si>
  <si>
    <t>ORD00978</t>
  </si>
  <si>
    <t>ORD00979</t>
  </si>
  <si>
    <t>C0061</t>
  </si>
  <si>
    <t>ORD00980</t>
  </si>
  <si>
    <t>ORD00981</t>
  </si>
  <si>
    <t>ORD00982</t>
  </si>
  <si>
    <t>ORD00983</t>
  </si>
  <si>
    <t>ORD00984</t>
  </si>
  <si>
    <t>C0476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</si>
  <si>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</si>
  <si>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</si>
  <si>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</si>
  <si>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</si>
  <si>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</si>
  <si>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</si>
  <si>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</si>
  <si>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</si>
  <si>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</si>
  <si>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C0023</t>
  </si>
  <si>
    <t>ORD00994</t>
  </si>
  <si>
    <t>C0391</t>
  </si>
  <si>
    <t>ORD00995</t>
  </si>
  <si>
    <t>ORD00996</t>
  </si>
  <si>
    <t>C0181</t>
  </si>
  <si>
    <t>ORD00997</t>
  </si>
  <si>
    <t>ORD00998</t>
  </si>
  <si>
    <t>C0108</t>
  </si>
  <si>
    <t>ORD00999</t>
  </si>
  <si>
    <t>ORD01000</t>
  </si>
  <si>
    <t>ORD01001</t>
  </si>
  <si>
    <t>ORD01002</t>
  </si>
  <si>
    <t>ORD01003</t>
  </si>
  <si>
    <t>C0452</t>
  </si>
  <si>
    <t>ORD01004</t>
  </si>
  <si>
    <t>ORD01005</t>
  </si>
  <si>
    <t>ORD01006</t>
  </si>
  <si>
    <t>ORD01007</t>
  </si>
  <si>
    <t>ORD01008</t>
  </si>
  <si>
    <t>C0096</t>
  </si>
  <si>
    <t>ORD01009</t>
  </si>
  <si>
    <t>ORD01010</t>
  </si>
  <si>
    <t>C0002</t>
  </si>
  <si>
    <t>ORD01011</t>
  </si>
  <si>
    <t>ORD01012</t>
  </si>
  <si>
    <t>ORD01013</t>
  </si>
  <si>
    <t>ORD01014</t>
  </si>
  <si>
    <t>ORD01015</t>
  </si>
  <si>
    <t>ORD01016</t>
  </si>
  <si>
    <t>C0140</t>
  </si>
  <si>
    <t>ORD01017</t>
  </si>
  <si>
    <t>C0326</t>
  </si>
  <si>
    <t>ORD01018</t>
  </si>
  <si>
    <t>ORD01019</t>
  </si>
  <si>
    <t>C0288</t>
  </si>
  <si>
    <t>ORD01020</t>
  </si>
  <si>
    <t>ORD01021</t>
  </si>
  <si>
    <t>ORD01022</t>
  </si>
  <si>
    <t>ORD01023</t>
  </si>
  <si>
    <t>ORD01024</t>
  </si>
  <si>
    <t>C0239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</si>
  <si>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</si>
  <si>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</si>
  <si>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</si>
  <si>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</si>
  <si>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</si>
  <si>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</si>
  <si>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</si>
  <si>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</si>
  <si>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</si>
  <si>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</si>
  <si>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</si>
  <si>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</si>
  <si>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</si>
  <si>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</si>
  <si>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</si>
  <si>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</si>
  <si>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</si>
  <si>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</si>
  <si>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</si>
  <si>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</si>
  <si>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</si>
  <si>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</si>
  <si>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</si>
  <si>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</si>
  <si>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</si>
  <si>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</si>
  <si>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</si>
  <si>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</si>
  <si>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</si>
  <si>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</si>
  <si>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</si>
  <si>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</si>
  <si>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</si>
  <si>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</si>
  <si>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</si>
  <si>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</si>
  <si>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</si>
  <si>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</si>
  <si>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</si>
  <si>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</si>
  <si>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</si>
  <si>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</si>
  <si>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</si>
  <si>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</si>
  <si>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</si>
  <si>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</si>
  <si>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C0169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</si>
  <si>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</si>
  <si>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</si>
  <si>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</si>
  <si>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</si>
  <si>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</si>
  <si>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</si>
  <si>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</si>
  <si>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</si>
  <si>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</si>
  <si>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</si>
  <si>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</si>
  <si>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</si>
  <si>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</si>
  <si>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</si>
  <si>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</si>
  <si>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</si>
  <si>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</si>
  <si>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</si>
  <si>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</si>
  <si>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</si>
  <si>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</si>
  <si>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</si>
  <si>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</si>
  <si>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</si>
  <si>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</si>
  <si>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</si>
  <si>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</si>
  <si>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</si>
  <si>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</si>
  <si>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</si>
  <si>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</si>
  <si>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</si>
  <si>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</si>
  <si>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</si>
  <si>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</si>
  <si>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</si>
  <si>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</si>
  <si>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C0204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</si>
  <si>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</si>
  <si>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</si>
  <si>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</si>
  <si>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</si>
  <si>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</si>
  <si>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</si>
  <si>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</si>
  <si>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</si>
  <si>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</si>
  <si>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</si>
  <si>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</si>
  <si>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</si>
  <si>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</si>
  <si>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</si>
  <si>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</si>
  <si>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</si>
  <si>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</si>
  <si>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</si>
  <si>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</si>
  <si>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</si>
  <si>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</si>
  <si>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</si>
  <si>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</si>
  <si>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</si>
  <si>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</si>
  <si>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</si>
  <si>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</si>
  <si>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</si>
  <si>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</si>
  <si>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</si>
  <si>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</si>
  <si>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</si>
  <si>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</si>
  <si>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</si>
  <si>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</si>
  <si>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</si>
  <si>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</si>
  <si>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</si>
  <si>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</si>
  <si>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</si>
  <si>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C0424</t>
  </si>
  <si>
    <t>ORD01148</t>
  </si>
  <si>
    <t>ORD01149</t>
  </si>
  <si>
    <t>C0120</t>
  </si>
  <si>
    <t>ORD01150</t>
  </si>
  <si>
    <t>ORD01151</t>
  </si>
  <si>
    <t>C0145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</si>
  <si>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</si>
  <si>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</si>
  <si>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</si>
  <si>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</si>
  <si>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</si>
  <si>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</si>
  <si>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</si>
  <si>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</si>
  <si>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</si>
  <si>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</si>
  <si>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</si>
  <si>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</si>
  <si>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</si>
  <si>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</si>
  <si>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</si>
  <si>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</si>
  <si>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</si>
  <si>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</si>
  <si>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</si>
  <si>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</si>
  <si>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</si>
  <si>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C0149</t>
  </si>
  <si>
    <t>ORD01173</t>
  </si>
  <si>
    <t>ORD01174</t>
  </si>
  <si>
    <t>ORD01175</t>
  </si>
  <si>
    <t>ORD01176</t>
  </si>
  <si>
    <t>ORD01177</t>
  </si>
  <si>
    <t>ORD01178</t>
  </si>
  <si>
    <t>C0365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</si>
  <si>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</si>
  <si>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</si>
  <si>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</si>
  <si>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</si>
  <si>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</si>
  <si>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</si>
  <si>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</si>
  <si>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</si>
  <si>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</si>
  <si>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C0017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</si>
  <si>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</si>
  <si>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</si>
  <si>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</si>
  <si>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</si>
  <si>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</si>
  <si>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</si>
  <si>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</si>
  <si>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</si>
  <si>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C0404</t>
  </si>
  <si>
    <t>ORD01196</t>
  </si>
  <si>
    <t>ORD01197</t>
  </si>
  <si>
    <t>ORD01198</t>
  </si>
  <si>
    <t>ORD01199</t>
  </si>
  <si>
    <t>C0107</t>
  </si>
  <si>
    <t>ORD01200</t>
  </si>
  <si>
    <t>ORD01201</t>
  </si>
  <si>
    <t>ORD01202</t>
  </si>
  <si>
    <t>C0205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</si>
  <si>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</si>
  <si>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</si>
  <si>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</si>
  <si>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</si>
  <si>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</si>
  <si>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</si>
  <si>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</si>
  <si>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</si>
  <si>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</si>
  <si>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C0436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</si>
  <si>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</si>
  <si>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</si>
  <si>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</si>
  <si>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</si>
  <si>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</si>
  <si>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</si>
  <si>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</si>
  <si>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</si>
  <si>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</si>
  <si>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</si>
  <si>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</si>
  <si>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C0131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</si>
  <si>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</si>
  <si>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</si>
  <si>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</si>
  <si>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</si>
  <si>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</si>
  <si>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</si>
  <si>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</si>
  <si>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</si>
  <si>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</si>
  <si>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</si>
  <si>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</si>
  <si>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</si>
  <si>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</si>
  <si>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</si>
  <si>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C0049</t>
  </si>
  <si>
    <t>ORD01237</t>
  </si>
  <si>
    <t>ORD01238</t>
  </si>
  <si>
    <t>ORD01239</t>
  </si>
  <si>
    <t>ORD01240</t>
  </si>
  <si>
    <t>ORD01241</t>
  </si>
  <si>
    <t>ORD01242</t>
  </si>
  <si>
    <t>C0356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</si>
  <si>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</si>
  <si>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</si>
  <si>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</si>
  <si>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</si>
  <si>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</si>
  <si>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</si>
  <si>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</si>
  <si>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</si>
  <si>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</si>
  <si>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</si>
  <si>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</si>
  <si>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</si>
  <si>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</si>
  <si>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</si>
  <si>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</si>
  <si>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</si>
  <si>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</si>
  <si>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</si>
  <si>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</si>
  <si>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</si>
  <si>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</si>
  <si>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</si>
  <si>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</si>
  <si>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</si>
  <si>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</si>
  <si>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</si>
  <si>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</si>
  <si>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</si>
  <si>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</si>
  <si>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</si>
  <si>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</si>
  <si>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C0299</t>
  </si>
  <si>
    <t>ORD01274</t>
  </si>
  <si>
    <t>ORD01275</t>
  </si>
  <si>
    <t>ORD01276</t>
  </si>
  <si>
    <t>ORD01277</t>
  </si>
  <si>
    <t>ORD01278</t>
  </si>
  <si>
    <t>ORD01279</t>
  </si>
  <si>
    <t>ORD01280</t>
  </si>
  <si>
    <t>C0121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</si>
  <si>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</si>
  <si>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</si>
  <si>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</si>
  <si>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</si>
  <si>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</si>
  <si>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</si>
  <si>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</si>
  <si>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</si>
  <si>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</si>
  <si>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</si>
  <si>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</si>
  <si>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</si>
  <si>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</si>
  <si>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</si>
  <si>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</si>
  <si>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</si>
  <si>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C0218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</si>
  <si>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</si>
  <si>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</si>
  <si>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</si>
  <si>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</si>
  <si>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</si>
  <si>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</si>
  <si>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</si>
  <si>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</si>
  <si>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</si>
  <si>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</si>
  <si>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</si>
  <si>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</si>
  <si>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C0304</t>
  </si>
  <si>
    <t>ORD01309</t>
  </si>
  <si>
    <t>ORD01310</t>
  </si>
  <si>
    <t>ORD01311</t>
  </si>
  <si>
    <t>ORD01312</t>
  </si>
  <si>
    <t>C0234</t>
  </si>
  <si>
    <t>ORD01313</t>
  </si>
  <si>
    <t>C0457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</si>
  <si>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</si>
  <si>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</si>
  <si>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</si>
  <si>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</si>
  <si>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</si>
  <si>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</si>
  <si>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</si>
  <si>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</si>
  <si>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</si>
  <si>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</si>
  <si>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C0084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</si>
  <si>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</si>
  <si>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</si>
  <si>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</si>
  <si>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</si>
  <si>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</si>
  <si>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</si>
  <si>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</si>
  <si>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</si>
  <si>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</si>
  <si>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</si>
  <si>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</si>
  <si>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</si>
  <si>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</si>
  <si>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</si>
  <si>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</si>
  <si>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</si>
  <si>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</si>
  <si>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</si>
  <si>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</si>
  <si>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</si>
  <si>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</si>
  <si>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</si>
  <si>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</si>
  <si>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</si>
  <si>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</si>
  <si>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</si>
  <si>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</si>
  <si>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</si>
  <si>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</si>
  <si>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</si>
  <si>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</si>
  <si>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</si>
  <si>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</si>
  <si>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</si>
  <si>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C0262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</si>
  <si>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</si>
  <si>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</si>
  <si>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</si>
  <si>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</si>
  <si>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</si>
  <si>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</si>
  <si>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</si>
  <si>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</si>
  <si>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</si>
  <si>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</si>
  <si>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</si>
  <si>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</si>
  <si>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</si>
  <si>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</si>
  <si>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</si>
  <si>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</si>
  <si>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</si>
  <si>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</si>
  <si>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C0293</t>
  </si>
  <si>
    <t>ORD01376</t>
  </si>
  <si>
    <t>ORD01377</t>
  </si>
  <si>
    <t>ORD01378</t>
  </si>
  <si>
    <t>ORD01379</t>
  </si>
  <si>
    <t>ORD01380</t>
  </si>
  <si>
    <t>C0454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</si>
  <si>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</si>
  <si>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</si>
  <si>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</si>
  <si>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</si>
  <si>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</si>
  <si>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</si>
  <si>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</si>
  <si>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</si>
  <si>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</si>
  <si>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</si>
  <si>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</si>
  <si>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</si>
  <si>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</si>
  <si>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</si>
  <si>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</si>
  <si>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</si>
  <si>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</si>
  <si>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</si>
  <si>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</si>
  <si>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</si>
  <si>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</si>
  <si>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</si>
  <si>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</si>
  <si>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</si>
  <si>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</si>
  <si>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</si>
  <si>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</si>
  <si>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</si>
  <si>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</si>
  <si>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</si>
  <si>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</si>
  <si>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</si>
  <si>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</si>
  <si>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</si>
  <si>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</si>
  <si>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</si>
  <si>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</si>
  <si>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</si>
  <si>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</si>
  <si>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</si>
  <si>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</si>
  <si>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</si>
  <si>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</si>
  <si>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</si>
  <si>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</si>
  <si>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</si>
  <si>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</si>
  <si>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</si>
  <si>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</si>
  <si>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</si>
  <si>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</si>
  <si>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</si>
  <si>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</si>
  <si>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</si>
  <si>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</si>
  <si>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</si>
  <si>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</si>
  <si>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</si>
  <si>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</si>
  <si>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</si>
  <si>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</si>
  <si>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</si>
  <si>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</si>
  <si>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</si>
  <si>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</si>
  <si>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</si>
  <si>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C0139</t>
  </si>
  <si>
    <t>ORD01447</t>
  </si>
  <si>
    <t>C0124</t>
  </si>
  <si>
    <t>ORD01448</t>
  </si>
  <si>
    <t>ORD01449</t>
  </si>
  <si>
    <t>ORD01450</t>
  </si>
  <si>
    <t>ORD01451</t>
  </si>
  <si>
    <t>C0469</t>
  </si>
  <si>
    <t>ORD01452</t>
  </si>
  <si>
    <t>ORD01453</t>
  </si>
  <si>
    <t>ORD01454</t>
  </si>
  <si>
    <t>ORD01455</t>
  </si>
  <si>
    <t>ORD01456</t>
  </si>
  <si>
    <t>ORD01457</t>
  </si>
  <si>
    <t>ORD01458</t>
  </si>
  <si>
    <t>C0460</t>
  </si>
  <si>
    <t>ORD01459</t>
  </si>
  <si>
    <t>ORD01460</t>
  </si>
  <si>
    <t>ORD01461</t>
  </si>
  <si>
    <t>C0240</t>
  </si>
  <si>
    <t>ORD01462</t>
  </si>
  <si>
    <t>ORD01463</t>
  </si>
  <si>
    <t>C0242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</si>
  <si>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</si>
  <si>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</si>
  <si>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</si>
  <si>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</si>
  <si>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</si>
  <si>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</si>
  <si>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</si>
  <si>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</si>
  <si>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</si>
  <si>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</si>
  <si>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</si>
  <si>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</si>
  <si>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</si>
  <si>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</si>
  <si>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</si>
  <si>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</si>
  <si>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</si>
  <si>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</si>
  <si>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</si>
  <si>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</si>
  <si>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</si>
  <si>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</si>
  <si>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</si>
  <si>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</si>
  <si>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</si>
  <si>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</si>
  <si>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</si>
  <si>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</si>
  <si>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</si>
  <si>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</si>
  <si>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</si>
  <si>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</si>
  <si>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</si>
  <si>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</si>
  <si>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</si>
  <si>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</si>
  <si>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</si>
  <si>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</si>
  <si>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</si>
  <si>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</si>
  <si>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</si>
  <si>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</si>
  <si>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</si>
  <si>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</si>
  <si>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</si>
  <si>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</si>
  <si>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</si>
  <si>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</si>
  <si>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</si>
  <si>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</si>
  <si>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</si>
  <si>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</si>
  <si>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</si>
  <si>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</si>
  <si>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</si>
  <si>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</si>
  <si>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</si>
  <si>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</si>
  <si>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</si>
  <si>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</si>
  <si>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</si>
  <si>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</si>
  <si>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</si>
  <si>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</si>
  <si>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</si>
  <si>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</si>
  <si>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</si>
  <si>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</si>
  <si>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</si>
  <si>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</si>
  <si>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</si>
  <si>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</si>
  <si>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</si>
  <si>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</si>
  <si>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</si>
  <si>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</si>
  <si>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</si>
  <si>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</si>
  <si>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C0213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</si>
  <si>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</si>
  <si>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</si>
  <si>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</si>
  <si>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</si>
  <si>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</si>
  <si>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</si>
  <si>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</si>
  <si>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</si>
  <si>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</si>
  <si>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</si>
  <si>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</si>
  <si>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</si>
  <si>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</si>
  <si>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</si>
  <si>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</si>
  <si>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</si>
  <si>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</si>
  <si>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</si>
  <si>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</si>
  <si>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</si>
  <si>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</si>
  <si>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C0394</t>
  </si>
  <si>
    <t>ORD01563</t>
  </si>
  <si>
    <t>ORD01564</t>
  </si>
  <si>
    <t>ORD01565</t>
  </si>
  <si>
    <t>ORD01566</t>
  </si>
  <si>
    <t>ORD01567</t>
  </si>
  <si>
    <t>C0194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</si>
  <si>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</si>
  <si>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</si>
  <si>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</si>
  <si>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</si>
  <si>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</si>
  <si>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</si>
  <si>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</si>
  <si>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</si>
  <si>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</si>
  <si>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</si>
  <si>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</si>
  <si>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</si>
  <si>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</si>
  <si>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</si>
  <si>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</si>
  <si>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</si>
  <si>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</si>
  <si>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</si>
  <si>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</si>
  <si>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</si>
  <si>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</si>
  <si>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</si>
  <si>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</si>
  <si>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</si>
  <si>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</si>
  <si>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</si>
  <si>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</si>
  <si>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</si>
  <si>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</si>
  <si>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</si>
  <si>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C0005</t>
  </si>
  <si>
    <t>ORD01598</t>
  </si>
  <si>
    <t>ORD01599</t>
  </si>
  <si>
    <t>C0414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</si>
  <si>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</si>
  <si>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</si>
  <si>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</si>
  <si>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</si>
  <si>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</si>
  <si>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</si>
  <si>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</si>
  <si>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</si>
  <si>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</si>
  <si>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</si>
  <si>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</si>
  <si>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</si>
  <si>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</si>
  <si>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</si>
  <si>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</si>
  <si>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</si>
  <si>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C0156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</si>
  <si>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</si>
  <si>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</si>
  <si>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</si>
  <si>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</si>
  <si>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</si>
  <si>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</si>
  <si>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</si>
  <si>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</si>
  <si>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</si>
  <si>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</si>
  <si>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</si>
  <si>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</si>
  <si>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</si>
  <si>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</si>
  <si>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</si>
  <si>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</si>
  <si>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</si>
  <si>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</si>
  <si>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</si>
  <si>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</si>
  <si>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</si>
  <si>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</si>
  <si>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</si>
  <si>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</si>
  <si>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</si>
  <si>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</si>
  <si>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</si>
  <si>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</si>
  <si>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</si>
  <si>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</si>
  <si>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</si>
  <si>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</si>
  <si>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</si>
  <si>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</si>
  <si>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</si>
  <si>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</si>
  <si>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</si>
  <si>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</si>
  <si>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C0040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</si>
  <si>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</si>
  <si>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</si>
  <si>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</si>
  <si>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</si>
  <si>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</si>
  <si>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</si>
  <si>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</si>
  <si>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</si>
  <si>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</si>
  <si>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</si>
  <si>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</si>
  <si>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</si>
  <si>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</si>
  <si>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</si>
  <si>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</si>
  <si>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</si>
  <si>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</si>
  <si>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</si>
  <si>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</si>
  <si>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</si>
  <si>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</si>
  <si>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</si>
  <si>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</si>
  <si>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C0497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</si>
  <si>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</si>
  <si>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</si>
  <si>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</si>
  <si>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</si>
  <si>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</si>
  <si>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</si>
  <si>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</si>
  <si>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</si>
  <si>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</si>
  <si>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</si>
  <si>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</si>
  <si>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</si>
  <si>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</si>
  <si>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</si>
  <si>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C0159</t>
  </si>
  <si>
    <t>ORD01691</t>
  </si>
  <si>
    <t>ORD01692</t>
  </si>
  <si>
    <t>ORD01693</t>
  </si>
  <si>
    <t>ORD01694</t>
  </si>
  <si>
    <t>C0300</t>
  </si>
  <si>
    <t>ORD01695</t>
  </si>
  <si>
    <t>ORD01696</t>
  </si>
  <si>
    <t>ORD01697</t>
  </si>
  <si>
    <t>ORD01698</t>
  </si>
  <si>
    <t>ORD01699</t>
  </si>
  <si>
    <t>ORD01700</t>
  </si>
  <si>
    <t>C0353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</si>
  <si>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</si>
  <si>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</si>
  <si>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</si>
  <si>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</si>
  <si>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</si>
  <si>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</si>
  <si>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</si>
  <si>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</si>
  <si>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</si>
  <si>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</si>
  <si>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</si>
  <si>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</si>
  <si>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</si>
  <si>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</si>
  <si>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</si>
  <si>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</si>
  <si>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</si>
  <si>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</si>
  <si>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</si>
  <si>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</si>
  <si>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</si>
  <si>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</si>
  <si>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</si>
  <si>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</si>
  <si>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</si>
  <si>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</si>
  <si>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</si>
  <si>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</si>
  <si>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</si>
  <si>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</si>
  <si>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</si>
  <si>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</si>
  <si>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</si>
  <si>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</si>
  <si>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</si>
  <si>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</si>
  <si>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</si>
  <si>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</si>
  <si>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</si>
  <si>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</si>
  <si>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C0399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</si>
  <si>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</si>
  <si>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</si>
  <si>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</si>
  <si>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</si>
  <si>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</si>
  <si>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</si>
  <si>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</si>
  <si>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</si>
  <si>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</si>
  <si>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</si>
  <si>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</si>
  <si>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</si>
  <si>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</si>
  <si>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</si>
  <si>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C0281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</si>
  <si>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</si>
  <si>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</si>
  <si>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</si>
  <si>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</si>
  <si>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</si>
  <si>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</si>
  <si>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</si>
  <si>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</si>
  <si>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</si>
  <si>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</si>
  <si>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</si>
  <si>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</si>
  <si>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</si>
  <si>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</si>
  <si>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</si>
  <si>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</si>
  <si>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</si>
  <si>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</si>
  <si>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</si>
  <si>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</si>
  <si>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</si>
  <si>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</si>
  <si>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</si>
  <si>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</si>
  <si>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</si>
  <si>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</si>
  <si>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</si>
  <si>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</si>
  <si>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</si>
  <si>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</si>
  <si>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</si>
  <si>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</si>
  <si>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</si>
  <si>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</si>
  <si>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</si>
  <si>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</si>
  <si>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</si>
  <si>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</si>
  <si>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</si>
  <si>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</si>
  <si>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</si>
  <si>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</si>
  <si>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</si>
  <si>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</si>
  <si>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</si>
  <si>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</si>
  <si>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</si>
  <si>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</si>
  <si>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</si>
  <si>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</si>
  <si>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</si>
  <si>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</si>
  <si>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</si>
  <si>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</si>
  <si>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</si>
  <si>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</si>
  <si>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</si>
  <si>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</si>
  <si>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</si>
  <si>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</si>
  <si>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</si>
  <si>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</si>
  <si>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</si>
  <si>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</si>
  <si>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</si>
  <si>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</si>
  <si>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</si>
  <si>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</si>
  <si>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</si>
  <si>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</si>
  <si>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</si>
  <si>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</si>
  <si>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</si>
  <si>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</si>
  <si>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</si>
  <si>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</si>
  <si>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</si>
  <si>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</si>
  <si>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</si>
  <si>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</si>
  <si>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</si>
  <si>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</si>
  <si>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</si>
  <si>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</si>
  <si>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</si>
  <si>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</si>
  <si>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</si>
  <si>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</si>
  <si>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</si>
  <si>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</si>
  <si>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</si>
  <si>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</si>
  <si>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</si>
  <si>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</si>
  <si>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</si>
  <si>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</si>
  <si>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</si>
  <si>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</si>
  <si>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</si>
  <si>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</si>
  <si>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</si>
  <si>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</si>
  <si>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C0311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</si>
  <si>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</si>
  <si>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</si>
  <si>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</si>
  <si>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</si>
  <si>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</si>
  <si>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</si>
  <si>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</si>
  <si>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</si>
  <si>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</si>
  <si>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</si>
  <si>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</si>
  <si>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</si>
  <si>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</si>
  <si>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</si>
  <si>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</si>
  <si>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</si>
  <si>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</si>
  <si>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</si>
  <si>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</si>
  <si>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</si>
  <si>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</si>
  <si>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</si>
  <si>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</si>
  <si>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</si>
  <si>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</si>
  <si>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</si>
  <si>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</si>
  <si>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</si>
  <si>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</si>
  <si>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</si>
  <si>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</si>
  <si>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</si>
  <si>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</si>
  <si>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</si>
  <si>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</si>
  <si>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</si>
  <si>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</si>
  <si>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</si>
  <si>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</si>
  <si>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</si>
  <si>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</si>
  <si>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</si>
  <si>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</si>
  <si>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</si>
  <si>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</si>
  <si>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</si>
  <si>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</si>
  <si>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</si>
  <si>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</si>
  <si>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</si>
  <si>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C0231</t>
  </si>
  <si>
    <t>ORD01907</t>
  </si>
  <si>
    <t>ORD01908</t>
  </si>
  <si>
    <t>ORD01909</t>
  </si>
  <si>
    <t>ORD01910</t>
  </si>
  <si>
    <t>ORD01911</t>
  </si>
  <si>
    <t>ORD01912</t>
  </si>
  <si>
    <t>C0475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</si>
  <si>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</si>
  <si>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</si>
  <si>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</si>
  <si>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</si>
  <si>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</si>
  <si>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</si>
  <si>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</si>
  <si>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</si>
  <si>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</si>
  <si>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</si>
  <si>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</si>
  <si>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</si>
  <si>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</si>
  <si>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</si>
  <si>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</si>
  <si>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</si>
  <si>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</si>
  <si>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</si>
  <si>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</si>
  <si>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</si>
  <si>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</si>
  <si>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</si>
  <si>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</si>
  <si>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</si>
  <si>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</si>
  <si>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</si>
  <si>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</si>
  <si>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</si>
  <si>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</si>
  <si>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</si>
  <si>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</si>
  <si>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</si>
  <si>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</si>
  <si>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</si>
  <si>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</si>
  <si>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</si>
  <si>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</si>
  <si>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</si>
  <si>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</si>
  <si>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</si>
  <si>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</si>
  <si>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</si>
  <si>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</si>
  <si>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</si>
  <si>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</si>
  <si>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</si>
  <si>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</si>
  <si>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</si>
  <si>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</si>
  <si>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</si>
  <si>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</si>
  <si>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</si>
  <si>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</si>
  <si>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</si>
  <si>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</si>
  <si>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</si>
  <si>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</si>
  <si>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</si>
  <si>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</si>
  <si>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C0486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</si>
  <si>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</si>
  <si>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</si>
  <si>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</si>
  <si>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</si>
  <si>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</si>
  <si>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</si>
  <si>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</si>
  <si>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</si>
  <si>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</si>
  <si>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</si>
  <si>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</si>
  <si>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</si>
  <si>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</si>
  <si>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</si>
  <si>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</si>
  <si>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</si>
  <si>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</si>
  <si>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</si>
  <si>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</si>
  <si>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</si>
  <si>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</si>
  <si>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</si>
  <si>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</si>
  <si>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</si>
  <si>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</si>
  <si>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</si>
  <si>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</si>
  <si>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</si>
  <si>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</si>
  <si>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</si>
  <si>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</si>
  <si>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</si>
  <si>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</si>
  <si>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</si>
  <si>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</si>
  <si>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</si>
  <si>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</si>
  <si>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</si>
  <si>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</si>
  <si>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</si>
  <si>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</si>
  <si>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</si>
  <si>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</si>
  <si>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</si>
  <si>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</si>
  <si>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</si>
  <si>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</si>
  <si>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</si>
  <si>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</si>
  <si>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</si>
  <si>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</si>
  <si>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</si>
  <si>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</si>
  <si>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</si>
  <si>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</si>
  <si>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</si>
  <si>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</si>
  <si>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</si>
  <si>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</si>
  <si>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</si>
  <si>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</si>
  <si>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</si>
  <si>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</si>
  <si>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</si>
  <si>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</si>
  <si>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</si>
  <si>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</si>
  <si>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</si>
  <si>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</si>
  <si>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</si>
  <si>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</si>
  <si>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</si>
  <si>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</si>
  <si>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</si>
  <si>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</si>
  <si>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</si>
  <si>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</si>
  <si>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</si>
  <si>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</si>
  <si>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</si>
  <si>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</si>
  <si>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</si>
  <si>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</si>
  <si>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</si>
  <si>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</si>
  <si>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</si>
  <si>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</si>
  <si>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</si>
  <si>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</si>
  <si>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</si>
  <si>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</si>
  <si>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</si>
  <si>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</si>
  <si>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</si>
  <si>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</si>
  <si>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</si>
  <si>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</si>
  <si>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</si>
  <si>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</si>
  <si>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</si>
  <si>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</si>
  <si>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</si>
  <si>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</si>
  <si>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</si>
  <si>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</si>
  <si>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</si>
  <si>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</si>
  <si>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</si>
  <si>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</si>
  <si>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</si>
  <si>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</si>
  <si>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C0252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</si>
  <si>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</si>
  <si>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</si>
  <si>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</si>
  <si>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</si>
  <si>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</si>
  <si>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</si>
  <si>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</si>
  <si>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</si>
  <si>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</si>
  <si>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</si>
  <si>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</si>
  <si>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</si>
  <si>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</si>
  <si>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</si>
  <si>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</si>
  <si>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</si>
  <si>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</si>
  <si>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</si>
  <si>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</si>
  <si>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</si>
  <si>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</si>
  <si>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</si>
  <si>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</si>
  <si>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</si>
  <si>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</si>
  <si>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</si>
  <si>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</si>
  <si>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</si>
  <si>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</si>
  <si>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C0430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</si>
  <si>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</si>
  <si>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</si>
  <si>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</si>
  <si>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</si>
  <si>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</si>
  <si>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</si>
  <si>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</si>
  <si>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</si>
  <si>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</si>
  <si>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</si>
  <si>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</si>
  <si>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</si>
  <si>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</si>
  <si>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</si>
  <si>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</si>
  <si>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</si>
  <si>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</si>
  <si>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</si>
  <si>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</si>
  <si>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</si>
  <si>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</si>
  <si>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</si>
  <si>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</si>
  <si>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</si>
  <si>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</si>
  <si>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</si>
  <si>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</si>
  <si>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</si>
  <si>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</si>
  <si>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</si>
  <si>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</si>
  <si>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</si>
  <si>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</si>
  <si>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</si>
  <si>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</si>
  <si>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</si>
  <si>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</si>
  <si>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</si>
  <si>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</si>
  <si>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</si>
  <si>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</si>
  <si>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</si>
  <si>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</si>
  <si>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</si>
  <si>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</si>
  <si>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</si>
  <si>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</si>
  <si>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</si>
  <si>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</si>
  <si>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</si>
  <si>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</si>
  <si>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</si>
  <si>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</si>
  <si>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</si>
  <si>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</si>
  <si>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</si>
  <si>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</si>
  <si>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</si>
  <si>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</si>
  <si>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</si>
  <si>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C0133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</si>
  <si>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</si>
  <si>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</si>
  <si>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</si>
  <si>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</si>
  <si>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</si>
  <si>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</si>
  <si>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</si>
  <si>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</si>
  <si>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</si>
  <si>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</si>
  <si>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</si>
  <si>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</si>
  <si>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</si>
  <si>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</si>
  <si>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</si>
  <si>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</si>
  <si>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</si>
  <si>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</si>
  <si>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</si>
  <si>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</si>
  <si>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</si>
  <si>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</si>
  <si>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</si>
  <si>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</si>
  <si>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</si>
  <si>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</si>
  <si>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</si>
  <si>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</si>
  <si>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</si>
  <si>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</si>
  <si>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</si>
  <si>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</si>
  <si>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</si>
  <si>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</si>
  <si>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</si>
  <si>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</si>
  <si>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</si>
  <si>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</si>
  <si>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</si>
  <si>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</si>
  <si>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</si>
  <si>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</si>
  <si>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</si>
  <si>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</si>
  <si>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</si>
  <si>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</si>
  <si>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</si>
  <si>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</si>
  <si>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</si>
  <si>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</si>
  <si>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</si>
  <si>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</si>
  <si>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</si>
  <si>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</si>
  <si>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</si>
  <si>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</si>
  <si>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</si>
  <si>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</si>
  <si>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C0138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</si>
  <si>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</si>
  <si>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</si>
  <si>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</si>
  <si>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</si>
  <si>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</si>
  <si>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</si>
  <si>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</si>
  <si>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</si>
  <si>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</si>
  <si>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</si>
  <si>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</si>
  <si>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</si>
  <si>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</si>
  <si>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</si>
  <si>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</si>
  <si>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</si>
  <si>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</si>
  <si>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</si>
  <si>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</si>
  <si>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</si>
  <si>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</si>
  <si>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</si>
  <si>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</si>
  <si>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</si>
  <si>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</si>
  <si>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</si>
  <si>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</si>
  <si>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</si>
  <si>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</si>
  <si>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</si>
  <si>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</si>
  <si>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</si>
  <si>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</si>
  <si>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</si>
  <si>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</si>
  <si>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</si>
  <si>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</si>
  <si>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</si>
  <si>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</si>
  <si>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</si>
  <si>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</si>
  <si>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</si>
  <si>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</si>
  <si>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</si>
  <si>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</si>
  <si>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</si>
  <si>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</si>
  <si>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</si>
  <si>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</si>
  <si>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</si>
  <si>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</si>
  <si>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</si>
  <si>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</si>
  <si>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</si>
  <si>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</si>
  <si>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</si>
  <si>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</si>
  <si>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</si>
  <si>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</si>
  <si>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</si>
  <si>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</si>
  <si>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</si>
  <si>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</si>
  <si>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</si>
  <si>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</si>
  <si>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</si>
  <si>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</si>
  <si>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</si>
  <si>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</si>
  <si>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</si>
  <si>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</si>
  <si>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</si>
  <si>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</si>
  <si>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</si>
  <si>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</si>
  <si>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</si>
  <si>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</si>
  <si>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</si>
  <si>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</si>
  <si>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</si>
  <si>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</si>
  <si>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</si>
  <si>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</si>
  <si>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</si>
  <si>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</si>
  <si>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</si>
  <si>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</si>
  <si>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</si>
  <si>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</si>
  <si>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</si>
  <si>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</si>
  <si>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</si>
  <si>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</si>
  <si>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</si>
  <si>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</si>
  <si>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</si>
  <si>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</si>
  <si>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</si>
  <si>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</si>
  <si>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</si>
  <si>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</si>
  <si>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</si>
  <si>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</si>
  <si>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</si>
  <si>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</si>
  <si>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</si>
  <si>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</si>
  <si>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</si>
  <si>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</si>
  <si>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</si>
  <si>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</si>
  <si>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</si>
  <si>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</si>
  <si>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</si>
  <si>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</si>
  <si>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</si>
  <si>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</si>
  <si>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</si>
  <si>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</si>
  <si>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</si>
  <si>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</si>
  <si>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</si>
  <si>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</si>
  <si>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C0395</t>
  </si>
  <si>
    <t>ORD02353</t>
  </si>
  <si>
    <t>ORD02354</t>
  </si>
  <si>
    <t>ORD02355</t>
  </si>
  <si>
    <t>ORD02356</t>
  </si>
  <si>
    <t>C0091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</si>
  <si>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</si>
  <si>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</si>
  <si>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</si>
  <si>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</si>
  <si>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</si>
  <si>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</si>
  <si>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</si>
  <si>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</si>
  <si>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</si>
  <si>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</si>
  <si>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</si>
  <si>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</si>
  <si>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</si>
  <si>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</si>
  <si>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</si>
  <si>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</si>
  <si>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</si>
  <si>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</si>
  <si>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</si>
  <si>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</si>
  <si>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</si>
  <si>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</si>
  <si>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</si>
  <si>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</si>
  <si>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</si>
  <si>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</si>
  <si>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</si>
  <si>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</si>
  <si>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C0243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</si>
  <si>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</si>
  <si>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</si>
  <si>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</si>
  <si>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</si>
  <si>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</si>
  <si>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</si>
  <si>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</si>
  <si>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</si>
  <si>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</si>
  <si>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</si>
  <si>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</si>
  <si>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</si>
  <si>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</si>
  <si>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</si>
  <si>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</si>
  <si>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C0163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</si>
  <si>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</si>
  <si>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</si>
  <si>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</si>
  <si>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</si>
  <si>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</si>
  <si>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</si>
  <si>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</si>
  <si>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</si>
  <si>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</si>
  <si>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</si>
  <si>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</si>
  <si>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</si>
  <si>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</si>
  <si>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</si>
  <si>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</si>
  <si>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</si>
  <si>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</si>
  <si>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</si>
  <si>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</si>
  <si>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</si>
  <si>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</si>
  <si>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</si>
  <si>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</si>
  <si>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</si>
  <si>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</si>
  <si>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</si>
  <si>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</si>
  <si>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</si>
  <si>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</si>
  <si>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</si>
  <si>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</si>
  <si>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</si>
  <si>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</si>
  <si>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</si>
  <si>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</si>
  <si>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</si>
  <si>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</si>
  <si>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</si>
  <si>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</si>
  <si>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</si>
  <si>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</si>
  <si>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</si>
  <si>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</si>
  <si>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</si>
  <si>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</si>
  <si>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</si>
  <si>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</si>
  <si>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</si>
  <si>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</si>
  <si>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</si>
  <si>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</si>
  <si>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</si>
  <si>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</si>
  <si>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</si>
  <si>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</si>
  <si>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</si>
  <si>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</si>
  <si>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</si>
  <si>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</si>
  <si>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</si>
  <si>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</si>
  <si>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</si>
  <si>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</si>
  <si>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</si>
  <si>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</si>
  <si>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</si>
  <si>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</si>
  <si>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</si>
  <si>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</si>
  <si>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</si>
  <si>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</si>
  <si>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</si>
  <si>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</si>
  <si>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</si>
  <si>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</si>
  <si>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</si>
  <si>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</si>
  <si>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</si>
  <si>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</si>
  <si>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</si>
  <si>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</si>
  <si>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</si>
  <si>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</si>
  <si>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</si>
  <si>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</si>
  <si>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</si>
  <si>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</si>
  <si>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</si>
  <si>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</si>
  <si>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</si>
  <si>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</si>
  <si>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</si>
  <si>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</si>
  <si>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</si>
  <si>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</si>
  <si>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</si>
  <si>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</si>
  <si>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</si>
  <si>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</si>
  <si>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</si>
  <si>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</si>
  <si>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</si>
  <si>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</si>
  <si>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</si>
  <si>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</si>
  <si>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</si>
  <si>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</si>
  <si>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</si>
  <si>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</si>
  <si>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</si>
  <si>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</si>
  <si>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</si>
  <si>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</si>
  <si>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</si>
  <si>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</si>
  <si>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</si>
  <si>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</si>
  <si>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</si>
  <si>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</si>
  <si>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</si>
  <si>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</si>
  <si>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</si>
  <si>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</si>
  <si>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</si>
  <si>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</si>
  <si>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</si>
  <si>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</si>
  <si>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</si>
  <si>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</si>
  <si>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</si>
  <si>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</si>
  <si>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</si>
  <si>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</si>
  <si>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</si>
  <si>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</si>
  <si>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</si>
  <si>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</si>
  <si>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</si>
  <si>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</si>
  <si>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</si>
  <si>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</si>
  <si>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</si>
  <si>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</si>
  <si>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</si>
  <si>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</si>
  <si>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</si>
  <si>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</si>
  <si>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</si>
  <si>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</si>
  <si>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</si>
  <si>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</si>
  <si>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</si>
  <si>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</si>
  <si>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</si>
  <si>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</si>
  <si>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</si>
  <si>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C0456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</si>
  <si>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</si>
  <si>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</si>
  <si>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</si>
  <si>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</si>
  <si>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</si>
  <si>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</si>
  <si>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</si>
  <si>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</si>
  <si>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</si>
  <si>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</si>
  <si>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</si>
  <si>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</si>
  <si>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</si>
  <si>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</si>
  <si>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</si>
  <si>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</si>
  <si>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</si>
  <si>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</si>
  <si>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</si>
  <si>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</si>
  <si>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</si>
  <si>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</si>
  <si>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</si>
  <si>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</si>
  <si>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</si>
  <si>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</si>
  <si>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</si>
  <si>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</si>
  <si>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</si>
  <si>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</si>
  <si>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</si>
  <si>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</si>
  <si>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</si>
  <si>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</si>
  <si>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</si>
  <si>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</si>
  <si>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</si>
  <si>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</si>
  <si>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</si>
  <si>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</si>
  <si>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</si>
  <si>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</si>
  <si>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</si>
  <si>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</si>
  <si>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</si>
  <si>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</si>
  <si>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</si>
  <si>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</si>
  <si>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</si>
  <si>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</si>
  <si>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</si>
  <si>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</si>
  <si>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</si>
  <si>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</si>
  <si>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</si>
  <si>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</si>
  <si>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</si>
  <si>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</si>
  <si>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</si>
  <si>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</si>
  <si>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</si>
  <si>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</si>
  <si>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</si>
  <si>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</si>
  <si>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</si>
  <si>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</si>
  <si>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</si>
  <si>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</si>
  <si>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</si>
  <si>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</si>
  <si>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</si>
  <si>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</si>
  <si>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</si>
  <si>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</si>
  <si>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</si>
  <si>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</si>
  <si>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</si>
  <si>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</si>
  <si>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</si>
  <si>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</si>
  <si>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</si>
  <si>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</si>
  <si>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</si>
  <si>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</si>
  <si>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</si>
  <si>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</si>
  <si>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</si>
  <si>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</si>
  <si>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</si>
  <si>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</si>
  <si>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</si>
  <si>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</si>
  <si>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</si>
  <si>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</si>
  <si>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</si>
  <si>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</si>
  <si>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</si>
  <si>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</si>
  <si>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</si>
  <si>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</si>
  <si>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</si>
  <si>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</si>
  <si>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</si>
  <si>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</si>
  <si>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</si>
  <si>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</si>
  <si>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</si>
  <si>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</si>
  <si>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</si>
  <si>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</si>
  <si>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</si>
  <si>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</si>
  <si>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</si>
  <si>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</si>
  <si>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</si>
  <si>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</si>
  <si>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</si>
  <si>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</si>
  <si>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</si>
  <si>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</si>
  <si>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</si>
  <si>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</si>
  <si>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</si>
  <si>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</si>
  <si>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</si>
  <si>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</si>
  <si>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</si>
  <si>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</si>
  <si>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</si>
  <si>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</si>
  <si>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</si>
  <si>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</si>
  <si>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</si>
  <si>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</si>
  <si>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</si>
  <si>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</si>
  <si>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</si>
  <si>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</si>
  <si>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</si>
  <si>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</si>
  <si>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</si>
  <si>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</si>
  <si>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</si>
  <si>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</si>
  <si>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</si>
  <si>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</si>
  <si>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</si>
  <si>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</si>
  <si>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</si>
  <si>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</si>
  <si>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</si>
  <si>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</si>
  <si>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</si>
  <si>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</si>
  <si>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</si>
  <si>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</si>
  <si>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</si>
  <si>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</si>
  <si>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</si>
  <si>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</si>
  <si>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</si>
  <si>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</si>
  <si>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</si>
  <si>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</si>
  <si>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</si>
  <si>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</si>
  <si>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</si>
  <si>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</si>
  <si>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</si>
  <si>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</si>
  <si>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</si>
  <si>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</si>
  <si>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</si>
  <si>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</si>
  <si>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</si>
  <si>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</si>
  <si>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</si>
  <si>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</si>
  <si>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</si>
  <si>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</si>
  <si>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</si>
  <si>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</si>
  <si>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</si>
  <si>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</si>
  <si>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</si>
  <si>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</si>
  <si>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</si>
  <si>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</si>
  <si>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</si>
  <si>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</si>
  <si>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</si>
  <si>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</si>
  <si>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</si>
  <si>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</si>
  <si>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</si>
  <si>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</si>
  <si>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</si>
  <si>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</si>
  <si>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</si>
  <si>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</si>
  <si>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</si>
  <si>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</si>
  <si>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</si>
  <si>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</si>
  <si>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</si>
  <si>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</si>
  <si>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</si>
  <si>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</si>
  <si>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</si>
  <si>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</si>
  <si>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</si>
  <si>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</si>
  <si>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</si>
  <si>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</si>
  <si>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</si>
  <si>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</si>
  <si>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</si>
  <si>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</si>
  <si>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</si>
  <si>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</si>
  <si>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</si>
  <si>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</si>
  <si>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</si>
  <si>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</si>
  <si>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</si>
  <si>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</si>
  <si>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</si>
  <si>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</si>
  <si>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</si>
  <si>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</si>
  <si>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</si>
  <si>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</si>
  <si>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</si>
  <si>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</si>
  <si>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</si>
  <si>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</si>
  <si>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</si>
  <si>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</si>
  <si>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</si>
  <si>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</si>
  <si>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</si>
  <si>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</si>
  <si>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</si>
  <si>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</si>
  <si>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</si>
  <si>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</si>
  <si>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</si>
  <si>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</si>
  <si>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</si>
  <si>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</si>
  <si>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</si>
  <si>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</si>
  <si>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</si>
  <si>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</si>
  <si>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</si>
  <si>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</si>
  <si>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</si>
  <si>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</si>
  <si>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</si>
  <si>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</si>
  <si>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</si>
  <si>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</si>
  <si>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</si>
  <si>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</si>
  <si>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</si>
  <si>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</si>
  <si>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</si>
  <si>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</si>
  <si>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</si>
  <si>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</si>
  <si>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</si>
  <si>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</si>
  <si>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</si>
  <si>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</si>
  <si>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</si>
  <si>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</si>
  <si>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</si>
  <si>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</si>
  <si>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</si>
  <si>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</si>
  <si>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</si>
  <si>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</si>
  <si>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</si>
  <si>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</si>
  <si>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</si>
  <si>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</si>
  <si>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</si>
  <si>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</si>
  <si>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</si>
  <si>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</si>
  <si>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</si>
  <si>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</si>
  <si>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</si>
  <si>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</si>
  <si>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</si>
  <si>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</si>
  <si>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</si>
  <si>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</si>
  <si>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</si>
  <si>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</si>
  <si>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</si>
  <si>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</si>
  <si>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</si>
  <si>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</si>
  <si>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</si>
  <si>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</si>
  <si>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</si>
  <si>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</si>
  <si>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</si>
  <si>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</si>
  <si>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</si>
  <si>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</si>
  <si>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</si>
  <si>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</si>
  <si>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</si>
  <si>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</si>
  <si>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</si>
  <si>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</si>
  <si>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</si>
  <si>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</si>
  <si>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</si>
  <si>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</si>
  <si>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</si>
  <si>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</si>
  <si>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</si>
  <si>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</si>
  <si>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</si>
  <si>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</si>
  <si>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</si>
  <si>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</si>
  <si>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</si>
  <si>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</si>
  <si>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</si>
  <si>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</si>
  <si>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</si>
  <si>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</si>
  <si>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</si>
  <si>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</si>
  <si>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</si>
  <si>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</si>
  <si>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</si>
  <si>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</si>
  <si>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</si>
  <si>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</si>
  <si>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</si>
  <si>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</si>
  <si>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</si>
  <si>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</si>
  <si>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</si>
  <si>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</si>
  <si>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</si>
  <si>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</si>
  <si>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</si>
  <si>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</si>
  <si>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</si>
  <si>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</si>
  <si>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</si>
  <si>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</si>
  <si>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</si>
  <si>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</si>
  <si>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</si>
  <si>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</si>
  <si>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</si>
  <si>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</si>
  <si>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</si>
  <si>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</si>
  <si>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</si>
  <si>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</si>
  <si>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</si>
  <si>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</si>
  <si>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</si>
  <si>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</si>
  <si>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</si>
  <si>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</si>
  <si>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</si>
  <si>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</si>
  <si>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</si>
  <si>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</si>
  <si>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</si>
  <si>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</si>
  <si>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</si>
  <si>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</si>
  <si>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</si>
  <si>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</si>
  <si>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</si>
  <si>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</si>
  <si>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</si>
  <si>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</si>
  <si>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</si>
  <si>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</si>
  <si>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</si>
  <si>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</si>
  <si>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</si>
  <si>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</si>
  <si>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</si>
  <si>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</si>
  <si>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</si>
  <si>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</si>
  <si>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</si>
  <si>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</si>
  <si>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</si>
  <si>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</si>
  <si>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</si>
  <si>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</si>
  <si>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</si>
  <si>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</si>
  <si>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</si>
  <si>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</si>
  <si>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</si>
  <si>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</si>
  <si>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</si>
  <si>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</si>
  <si>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</si>
  <si>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</si>
  <si>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</si>
  <si>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</si>
  <si>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</si>
  <si>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</si>
  <si>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</si>
  <si>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</si>
  <si>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</si>
  <si>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</si>
  <si>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</si>
  <si>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</si>
  <si>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</si>
  <si>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</si>
  <si>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</si>
  <si>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</si>
  <si>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</si>
  <si>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</si>
  <si>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</si>
  <si>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</si>
  <si>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</si>
  <si>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</si>
  <si>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</si>
  <si>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</si>
  <si>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</si>
  <si>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</si>
  <si>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</si>
  <si>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</si>
  <si>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</si>
  <si>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</si>
  <si>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</si>
  <si>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</si>
  <si>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</si>
  <si>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</si>
  <si>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</si>
  <si>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</si>
  <si>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</si>
  <si>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</si>
  <si>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</si>
  <si>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</si>
  <si>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</si>
  <si>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</si>
  <si>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</si>
  <si>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</si>
  <si>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</si>
  <si>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</si>
  <si>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</si>
  <si>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</si>
  <si>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</si>
  <si>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</si>
  <si>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</si>
  <si>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</si>
  <si>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</si>
  <si>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</si>
  <si>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</si>
  <si>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</si>
  <si>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</si>
  <si>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</si>
  <si>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</si>
  <si>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</si>
  <si>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</si>
  <si>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</si>
  <si>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</si>
  <si>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</si>
  <si>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</si>
  <si>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</si>
  <si>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</si>
  <si>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</si>
  <si>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</si>
  <si>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</si>
  <si>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</si>
  <si>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</si>
  <si>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</si>
  <si>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</si>
  <si>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</si>
  <si>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</si>
  <si>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</si>
  <si>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</si>
  <si>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</si>
  <si>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</si>
  <si>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</si>
  <si>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</si>
  <si>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</si>
  <si>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</si>
  <si>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</si>
  <si>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</si>
  <si>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</si>
  <si>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</si>
  <si>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</si>
  <si>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</si>
  <si>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</si>
  <si>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</si>
  <si>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</si>
  <si>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</si>
  <si>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</si>
  <si>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</si>
  <si>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</si>
  <si>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</si>
  <si>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</si>
  <si>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</si>
  <si>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</si>
  <si>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</si>
  <si>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</si>
  <si>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</si>
  <si>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</si>
  <si>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</si>
  <si>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</si>
  <si>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</si>
  <si>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</si>
  <si>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</si>
  <si>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</si>
  <si>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</si>
  <si>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</si>
  <si>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</si>
  <si>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</si>
  <si>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</si>
  <si>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</si>
  <si>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</si>
  <si>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</si>
  <si>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</si>
  <si>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</si>
  <si>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</si>
  <si>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</si>
  <si>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</si>
  <si>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</si>
  <si>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</si>
  <si>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</si>
  <si>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</si>
  <si>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</si>
  <si>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</si>
  <si>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</si>
  <si>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</si>
  <si>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</si>
  <si>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</si>
  <si>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</si>
  <si>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</si>
  <si>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</si>
  <si>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</si>
  <si>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</si>
  <si>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</si>
  <si>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</si>
  <si>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</si>
  <si>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</si>
  <si>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</si>
  <si>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</si>
  <si>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</si>
  <si>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</si>
  <si>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</si>
  <si>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</si>
  <si>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</si>
  <si>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</si>
  <si>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</si>
  <si>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</si>
  <si>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</si>
  <si>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</si>
  <si>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</si>
  <si>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</si>
  <si>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</si>
  <si>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</si>
  <si>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</si>
  <si>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</si>
  <si>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</si>
  <si>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</si>
  <si>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</si>
  <si>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</si>
  <si>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</si>
  <si>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</si>
  <si>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</si>
  <si>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</si>
  <si>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</si>
  <si>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</si>
  <si>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</si>
  <si>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</si>
  <si>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</si>
  <si>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</si>
  <si>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</si>
  <si>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</si>
  <si>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</si>
  <si>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</si>
  <si>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</si>
  <si>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</si>
  <si>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</si>
  <si>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</si>
  <si>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</si>
  <si>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</si>
  <si>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</si>
  <si>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</si>
  <si>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</si>
  <si>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</si>
  <si>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</si>
  <si>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</si>
  <si>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</si>
  <si>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</si>
  <si>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</si>
  <si>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</si>
  <si>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</si>
  <si>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</si>
  <si>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</si>
  <si>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</si>
  <si>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</si>
  <si>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</si>
  <si>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</si>
  <si>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</si>
  <si>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</si>
  <si>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</si>
  <si>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</si>
  <si>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</si>
  <si>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</si>
  <si>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</si>
  <si>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</si>
  <si>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</si>
  <si>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</si>
  <si>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</si>
  <si>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</si>
  <si>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C0406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</si>
  <si>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</si>
  <si>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</si>
  <si>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</si>
  <si>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</si>
  <si>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</si>
  <si>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</si>
  <si>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</si>
  <si>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</si>
  <si>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</si>
  <si>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</si>
  <si>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</si>
  <si>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</si>
  <si>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</si>
  <si>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</si>
  <si>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</si>
  <si>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</si>
  <si>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</si>
  <si>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</si>
  <si>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</si>
  <si>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</si>
  <si>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</si>
  <si>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</si>
  <si>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</si>
  <si>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</si>
  <si>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</si>
  <si>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</si>
  <si>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</si>
  <si>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</si>
  <si>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</si>
  <si>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</si>
  <si>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</si>
  <si>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</si>
  <si>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</si>
  <si>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</si>
  <si>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</si>
  <si>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</si>
  <si>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</si>
  <si>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</si>
  <si>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</si>
  <si>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</si>
  <si>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</si>
  <si>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</si>
  <si>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</si>
  <si>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</si>
  <si>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</si>
  <si>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</si>
  <si>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</si>
  <si>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</si>
  <si>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</si>
  <si>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</si>
  <si>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</si>
  <si>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</si>
  <si>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</si>
  <si>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</si>
  <si>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</si>
  <si>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</si>
  <si>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</si>
  <si>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</si>
  <si>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</si>
  <si>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</si>
  <si>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</si>
  <si>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</si>
  <si>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</si>
  <si>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</si>
  <si>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</si>
  <si>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</si>
  <si>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</si>
  <si>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</si>
  <si>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</si>
  <si>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</si>
  <si>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</si>
  <si>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</si>
  <si>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</si>
  <si>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</si>
  <si>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</si>
  <si>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</si>
  <si>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</si>
  <si>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</si>
  <si>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</si>
  <si>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</si>
  <si>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</si>
  <si>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</si>
  <si>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</si>
  <si>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</si>
  <si>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</si>
  <si>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</si>
  <si>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</si>
  <si>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</si>
  <si>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</si>
  <si>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</si>
  <si>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</si>
  <si>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</si>
  <si>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</si>
  <si>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</si>
  <si>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</si>
  <si>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</si>
  <si>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</si>
  <si>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</si>
  <si>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</si>
  <si>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</si>
  <si>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</si>
  <si>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</si>
  <si>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</si>
  <si>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</si>
  <si>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</si>
  <si>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</si>
  <si>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</si>
  <si>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</si>
  <si>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</si>
  <si>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</si>
  <si>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</si>
  <si>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</si>
  <si>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</si>
  <si>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</si>
  <si>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</si>
  <si>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</si>
  <si>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</si>
  <si>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</si>
  <si>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</si>
  <si>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</si>
  <si>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</si>
  <si>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</si>
  <si>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</si>
  <si>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</si>
  <si>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</si>
  <si>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</si>
  <si>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</si>
  <si>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</si>
  <si>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</si>
  <si>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</si>
  <si>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</si>
  <si>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</si>
  <si>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</si>
  <si>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</si>
  <si>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</si>
  <si>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</si>
  <si>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</si>
  <si>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</si>
  <si>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</si>
  <si>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</si>
  <si>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</si>
  <si>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</si>
  <si>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</si>
  <si>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</si>
  <si>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</si>
  <si>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</si>
  <si>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</si>
  <si>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</si>
  <si>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</si>
  <si>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</si>
  <si>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</si>
  <si>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</si>
  <si>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</si>
  <si>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</si>
  <si>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</si>
  <si>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</si>
  <si>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</si>
  <si>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</si>
  <si>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</si>
  <si>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</si>
  <si>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</si>
  <si>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</si>
  <si>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</si>
  <si>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</si>
  <si>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</si>
  <si>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</si>
  <si>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</si>
  <si>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</si>
  <si>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</si>
  <si>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</si>
  <si>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</si>
  <si>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</si>
  <si>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</si>
  <si>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</si>
  <si>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</si>
  <si>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</si>
  <si>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</si>
  <si>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</si>
  <si>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</si>
  <si>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</si>
  <si>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</si>
  <si>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</si>
  <si>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</si>
  <si>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</si>
  <si>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</si>
  <si>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</si>
  <si>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</si>
  <si>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</si>
  <si>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</si>
  <si>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</si>
  <si>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</si>
  <si>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</si>
  <si>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</si>
  <si>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</si>
  <si>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</si>
  <si>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</si>
  <si>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</si>
  <si>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</si>
  <si>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</si>
  <si>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</si>
  <si>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</si>
  <si>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</si>
  <si>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</si>
  <si>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</si>
  <si>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</si>
  <si>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</si>
  <si>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</si>
  <si>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</si>
  <si>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</si>
  <si>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</si>
  <si>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</si>
  <si>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</si>
  <si>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</si>
  <si>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</si>
  <si>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</si>
  <si>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</si>
  <si>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</si>
  <si>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</si>
  <si>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</si>
  <si>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</si>
  <si>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</si>
  <si>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</si>
  <si>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</si>
  <si>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</si>
  <si>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</si>
  <si>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</si>
  <si>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</si>
  <si>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</si>
  <si>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</si>
  <si>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</si>
  <si>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</si>
  <si>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</si>
  <si>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</si>
  <si>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</si>
  <si>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</si>
  <si>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</si>
  <si>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</si>
  <si>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</si>
  <si>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</si>
  <si>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</si>
  <si>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</si>
  <si>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</si>
  <si>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</si>
  <si>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</si>
  <si>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</si>
  <si>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</si>
  <si>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</si>
  <si>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</si>
  <si>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</si>
  <si>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</si>
  <si>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</si>
  <si>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</si>
  <si>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</si>
  <si>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</si>
  <si>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</si>
  <si>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</si>
  <si>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</si>
  <si>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</si>
  <si>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C0202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</si>
  <si>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</si>
  <si>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</si>
  <si>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</si>
  <si>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</si>
  <si>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</si>
  <si>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</si>
  <si>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</si>
  <si>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</si>
  <si>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</si>
  <si>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</si>
  <si>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</si>
  <si>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</si>
  <si>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</si>
  <si>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</si>
  <si>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</si>
  <si>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</si>
  <si>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</si>
  <si>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</si>
  <si>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</si>
  <si>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</si>
  <si>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</si>
  <si>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</si>
  <si>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</si>
  <si>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</si>
  <si>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</si>
  <si>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</si>
  <si>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</si>
  <si>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</si>
  <si>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</si>
  <si>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</si>
  <si>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</si>
  <si>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</si>
  <si>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</si>
  <si>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</si>
  <si>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</si>
  <si>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</si>
  <si>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</si>
  <si>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</si>
  <si>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</si>
  <si>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</si>
  <si>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</si>
  <si>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</si>
  <si>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</si>
  <si>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</si>
  <si>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</si>
  <si>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</si>
  <si>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</si>
  <si>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</si>
  <si>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</si>
  <si>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</si>
  <si>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</si>
  <si>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</si>
  <si>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</si>
  <si>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</si>
  <si>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</si>
  <si>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</si>
  <si>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</si>
  <si>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</si>
  <si>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</si>
  <si>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</si>
  <si>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</si>
  <si>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</si>
  <si>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</si>
  <si>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</si>
  <si>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</si>
  <si>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</si>
  <si>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</si>
  <si>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</si>
  <si>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</si>
  <si>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</si>
  <si>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</si>
  <si>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</si>
  <si>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</si>
  <si>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</si>
  <si>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</si>
  <si>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</si>
  <si>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</si>
  <si>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</si>
  <si>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</si>
  <si>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</si>
  <si>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</si>
  <si>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</si>
  <si>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</si>
  <si>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</si>
  <si>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</si>
  <si>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</si>
  <si>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</si>
  <si>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</si>
  <si>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</si>
  <si>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</si>
  <si>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</si>
  <si>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</si>
  <si>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</si>
  <si>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</si>
  <si>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</si>
  <si>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</si>
  <si>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</si>
  <si>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</si>
  <si>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</si>
  <si>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</si>
  <si>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</si>
  <si>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</si>
  <si>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</si>
  <si>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</si>
  <si>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</si>
  <si>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</si>
  <si>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</si>
  <si>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</si>
  <si>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</si>
  <si>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</si>
  <si>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</si>
  <si>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</si>
  <si>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</si>
  <si>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</si>
  <si>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</si>
  <si>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</si>
  <si>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</si>
  <si>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</si>
  <si>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</si>
  <si>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</si>
  <si>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</si>
  <si>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</si>
  <si>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</si>
  <si>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</si>
  <si>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</si>
  <si>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</si>
  <si>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</si>
  <si>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</si>
  <si>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</si>
  <si>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</si>
  <si>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</si>
  <si>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</si>
  <si>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</si>
  <si>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</si>
  <si>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</si>
  <si>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</si>
  <si>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</si>
  <si>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</si>
  <si>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</si>
  <si>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</si>
  <si>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</si>
  <si>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</si>
  <si>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</si>
  <si>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</si>
  <si>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</si>
  <si>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</si>
  <si>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</si>
  <si>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</si>
  <si>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</si>
  <si>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</si>
  <si>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</si>
  <si>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</si>
  <si>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</si>
  <si>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</si>
  <si>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</si>
  <si>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</si>
  <si>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</si>
  <si>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</si>
  <si>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</si>
  <si>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</si>
  <si>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</si>
  <si>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</si>
  <si>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</si>
  <si>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</si>
  <si>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</si>
  <si>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</si>
  <si>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</si>
  <si>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</si>
  <si>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</si>
  <si>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</si>
  <si>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</si>
  <si>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</si>
  <si>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</si>
  <si>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</si>
  <si>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</si>
  <si>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</si>
  <si>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</si>
  <si>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</si>
  <si>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</si>
  <si>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</si>
  <si>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</si>
  <si>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</si>
  <si>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</si>
  <si>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</si>
  <si>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</si>
  <si>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</si>
  <si>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</si>
  <si>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</si>
  <si>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</si>
  <si>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</si>
  <si>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</si>
  <si>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</si>
  <si>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</si>
  <si>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</si>
  <si>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</si>
  <si>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</si>
  <si>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</si>
  <si>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</si>
  <si>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</si>
  <si>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</si>
  <si>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</si>
  <si>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</si>
  <si>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</si>
  <si>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</si>
  <si>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</si>
  <si>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</si>
  <si>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</si>
  <si>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</si>
  <si>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</si>
  <si>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</si>
  <si>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</si>
  <si>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</si>
  <si>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</si>
  <si>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</si>
  <si>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</si>
  <si>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</si>
  <si>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</si>
  <si>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</si>
  <si>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</si>
  <si>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</si>
  <si>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</si>
  <si>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</si>
  <si>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</si>
  <si>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</si>
  <si>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</si>
  <si>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</si>
  <si>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</si>
  <si>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</si>
  <si>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</si>
  <si>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</si>
  <si>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</si>
  <si>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</si>
  <si>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</si>
  <si>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</si>
  <si>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</si>
  <si>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</si>
  <si>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</si>
  <si>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</si>
  <si>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</si>
  <si>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</si>
  <si>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</si>
  <si>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</si>
  <si>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</si>
  <si>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</si>
  <si>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</si>
  <si>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</si>
  <si>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</si>
  <si>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</si>
  <si>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</si>
  <si>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</si>
  <si>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</si>
  <si>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</si>
  <si>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</si>
  <si>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</si>
  <si>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</si>
  <si>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</si>
  <si>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</si>
  <si>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</si>
  <si>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</si>
  <si>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</si>
  <si>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</si>
  <si>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</si>
  <si>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</si>
  <si>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</si>
  <si>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</si>
  <si>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</si>
  <si>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</si>
  <si>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</si>
  <si>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</si>
  <si>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</si>
  <si>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</si>
  <si>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</si>
  <si>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</si>
  <si>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</si>
  <si>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</si>
  <si>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</si>
  <si>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</si>
  <si>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</si>
  <si>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</si>
  <si>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</si>
  <si>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</si>
  <si>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</si>
  <si>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</si>
  <si>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</si>
  <si>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</si>
  <si>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</si>
  <si>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</si>
  <si>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</si>
  <si>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</si>
  <si>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</si>
  <si>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</si>
  <si>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</si>
  <si>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</si>
  <si>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</si>
  <si>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</si>
  <si>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</si>
  <si>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</si>
  <si>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</si>
  <si>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</si>
  <si>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</si>
  <si>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</si>
  <si>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</si>
  <si>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</si>
  <si>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</si>
  <si>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</si>
  <si>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</si>
  <si>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</si>
  <si>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</si>
  <si>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</si>
  <si>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</si>
  <si>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</si>
  <si>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</si>
  <si>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</si>
  <si>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</si>
  <si>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</si>
  <si>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</si>
  <si>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</si>
  <si>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</si>
  <si>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</si>
  <si>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</si>
  <si>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</si>
  <si>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</si>
  <si>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</si>
  <si>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</si>
  <si>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</si>
  <si>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</si>
  <si>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</si>
  <si>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</si>
  <si>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</si>
  <si>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</si>
  <si>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</si>
  <si>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</si>
  <si>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</si>
  <si>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</si>
  <si>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</si>
  <si>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</si>
  <si>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</si>
  <si>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</si>
  <si>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</si>
  <si>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</si>
  <si>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</si>
  <si>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</si>
  <si>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</si>
  <si>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</si>
  <si>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</si>
  <si>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</si>
  <si>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</si>
  <si>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</si>
  <si>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</si>
  <si>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</si>
  <si>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</si>
  <si>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</si>
  <si>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</si>
  <si>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</si>
  <si>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</si>
  <si>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</si>
  <si>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</si>
  <si>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</si>
  <si>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</si>
  <si>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</si>
  <si>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</si>
  <si>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</si>
  <si>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</si>
  <si>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</si>
  <si>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</si>
  <si>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</si>
  <si>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</si>
  <si>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</si>
  <si>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</si>
  <si>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</si>
  <si>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</si>
  <si>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</si>
  <si>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</si>
  <si>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</si>
  <si>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</si>
  <si>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</si>
  <si>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</si>
  <si>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</si>
  <si>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</si>
  <si>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</si>
  <si>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</si>
  <si>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</si>
  <si>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</si>
  <si>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</si>
  <si>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</si>
  <si>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</si>
  <si>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</si>
  <si>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</si>
  <si>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</si>
  <si>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</si>
  <si>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</si>
  <si>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</si>
  <si>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</si>
  <si>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</si>
  <si>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</si>
  <si>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</si>
  <si>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</si>
  <si>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</si>
  <si>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</si>
  <si>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</si>
  <si>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</si>
  <si>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</si>
  <si>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</si>
  <si>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</si>
  <si>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</si>
  <si>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</si>
  <si>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</si>
  <si>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</si>
  <si>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</si>
  <si>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</si>
  <si>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</si>
  <si>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</si>
  <si>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</si>
  <si>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</si>
  <si>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</si>
  <si>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</si>
  <si>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</si>
  <si>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</si>
  <si>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</si>
  <si>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</si>
  <si>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</si>
  <si>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</si>
  <si>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</si>
  <si>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</si>
  <si>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</si>
  <si>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</si>
  <si>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</si>
  <si>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</si>
  <si>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</si>
  <si>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</si>
  <si>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</si>
  <si>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</si>
  <si>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</si>
  <si>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</si>
  <si>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</si>
  <si>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</si>
  <si>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</si>
  <si>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</si>
  <si>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</si>
  <si>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</si>
  <si>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</si>
  <si>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</si>
  <si>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</si>
  <si>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</si>
  <si>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</si>
  <si>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</si>
  <si>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</si>
  <si>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</si>
  <si>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</si>
  <si>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</si>
  <si>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</si>
  <si>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</si>
  <si>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</si>
  <si>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</si>
  <si>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</si>
  <si>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</si>
  <si>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</si>
  <si>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</si>
  <si>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</si>
  <si>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</si>
  <si>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</si>
  <si>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</si>
  <si>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</si>
  <si>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</si>
  <si>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</si>
  <si>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</si>
  <si>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</si>
  <si>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</si>
  <si>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</si>
  <si>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</si>
  <si>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</si>
  <si>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</si>
  <si>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</si>
  <si>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</si>
  <si>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</si>
  <si>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</si>
  <si>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</si>
  <si>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</si>
  <si>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</si>
  <si>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</si>
  <si>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</si>
  <si>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</si>
  <si>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</si>
  <si>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</si>
  <si>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</si>
  <si>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</si>
  <si>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</si>
  <si>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</si>
  <si>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</si>
  <si>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</si>
  <si>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</si>
  <si>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</si>
  <si>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</si>
  <si>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</si>
  <si>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</si>
  <si>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</si>
  <si>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</si>
  <si>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</si>
  <si>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</si>
  <si>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</si>
  <si>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</si>
  <si>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</si>
  <si>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</si>
  <si>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</si>
  <si>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</si>
  <si>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</si>
  <si>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</si>
  <si>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</si>
  <si>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</si>
  <si>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</si>
  <si>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</si>
  <si>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</si>
  <si>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</si>
  <si>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</si>
  <si>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</si>
  <si>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</si>
  <si>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</si>
  <si>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</si>
  <si>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</si>
  <si>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</si>
  <si>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</si>
  <si>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</si>
  <si>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</si>
  <si>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</si>
  <si>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</si>
  <si>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</si>
  <si>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</si>
  <si>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</si>
  <si>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</si>
  <si>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</si>
  <si>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</si>
  <si>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</si>
  <si>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</si>
  <si>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</si>
  <si>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</si>
  <si>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</si>
  <si>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</si>
  <si>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</si>
  <si>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</si>
  <si>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</si>
  <si>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</si>
  <si>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</si>
  <si>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</si>
  <si>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</si>
  <si>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</si>
  <si>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</si>
  <si>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</si>
  <si>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</si>
  <si>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</si>
  <si>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</si>
  <si>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</si>
  <si>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</si>
  <si>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</si>
  <si>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</si>
  <si>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</si>
  <si>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</si>
  <si>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</si>
  <si>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</si>
  <si>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</si>
  <si>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</si>
  <si>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</si>
  <si>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</si>
  <si>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</si>
  <si>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</si>
  <si>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</si>
  <si>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</si>
  <si>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</si>
  <si>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</si>
  <si>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</si>
  <si>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</si>
  <si>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</si>
  <si>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</si>
  <si>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</si>
  <si>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</si>
  <si>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</si>
  <si>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</si>
  <si>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</si>
  <si>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</si>
  <si>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</si>
  <si>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</si>
  <si>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</si>
  <si>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</si>
  <si>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</si>
  <si>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</si>
  <si>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</si>
  <si>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</si>
  <si>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</si>
  <si>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</si>
  <si>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</si>
  <si>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</si>
  <si>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</si>
  <si>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</si>
  <si>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</si>
  <si>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</si>
  <si>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</si>
  <si>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</si>
  <si>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</si>
  <si>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</si>
  <si>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</si>
  <si>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</si>
  <si>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</si>
  <si>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</si>
  <si>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</si>
  <si>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</si>
  <si>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</si>
  <si>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</si>
  <si>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</si>
  <si>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</si>
  <si>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</si>
  <si>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</si>
  <si>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</si>
  <si>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</si>
  <si>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</si>
  <si>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</si>
  <si>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</si>
  <si>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</si>
  <si>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</si>
  <si>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</si>
  <si>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</si>
  <si>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</si>
  <si>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</si>
  <si>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</si>
  <si>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</si>
  <si>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</si>
  <si>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</si>
  <si>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</si>
  <si>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</si>
  <si>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</si>
  <si>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</si>
  <si>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</si>
  <si>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</si>
  <si>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</si>
  <si>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</si>
  <si>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</si>
  <si>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</si>
  <si>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</si>
  <si>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</si>
  <si>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</si>
  <si>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</si>
  <si>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</si>
  <si>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</si>
  <si>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</si>
  <si>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</si>
  <si>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</si>
  <si>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</si>
  <si>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</si>
  <si>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</si>
  <si>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</si>
  <si>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</si>
  <si>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</si>
  <si>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</si>
  <si>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</si>
  <si>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</si>
  <si>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</si>
  <si>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</si>
  <si>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</si>
  <si>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</si>
  <si>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</si>
  <si>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</si>
  <si>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</si>
  <si>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</si>
  <si>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</si>
  <si>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</si>
  <si>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</si>
  <si>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</si>
  <si>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</si>
  <si>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</si>
  <si>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</si>
  <si>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</si>
  <si>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</si>
  <si>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</si>
  <si>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</si>
  <si>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</si>
  <si>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</si>
  <si>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</si>
  <si>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</si>
  <si>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</si>
  <si>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</si>
  <si>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</si>
  <si>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</si>
  <si>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</si>
  <si>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</si>
  <si>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</si>
  <si>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</si>
  <si>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</si>
  <si>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</si>
  <si>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</si>
  <si>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</si>
  <si>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</si>
  <si>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</si>
  <si>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</si>
  <si>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</si>
  <si>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</si>
  <si>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</si>
  <si>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</si>
  <si>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</si>
  <si>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</si>
  <si>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</si>
  <si>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</si>
  <si>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</si>
  <si>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</si>
  <si>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</si>
  <si>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</si>
  <si>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</si>
  <si>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</si>
  <si>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</si>
  <si>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</si>
  <si>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</si>
  <si>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</si>
  <si>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</si>
  <si>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</si>
  <si>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</si>
  <si>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</si>
  <si>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</si>
  <si>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</si>
  <si>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</si>
  <si>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</si>
  <si>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</si>
  <si>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</si>
  <si>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</si>
  <si>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</si>
  <si>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</si>
  <si>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</si>
  <si>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</si>
  <si>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</si>
  <si>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</si>
  <si>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</si>
  <si>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</si>
  <si>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</si>
  <si>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</si>
  <si>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</si>
  <si>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</si>
  <si>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</si>
  <si>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</si>
  <si>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</si>
  <si>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</si>
  <si>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</si>
  <si>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</si>
  <si>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</si>
  <si>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</si>
  <si>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</si>
  <si>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</si>
  <si>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</si>
  <si>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</si>
  <si>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</si>
  <si>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</si>
  <si>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</si>
  <si>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</si>
  <si>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</si>
  <si>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</si>
  <si>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</si>
  <si>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</si>
  <si>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</si>
  <si>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</si>
  <si>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</si>
  <si>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</si>
  <si>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</si>
  <si>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</si>
  <si>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</si>
  <si>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</si>
  <si>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</si>
  <si>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</si>
  <si>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</si>
  <si>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</si>
  <si>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</si>
  <si>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</si>
  <si>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</si>
  <si>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</si>
  <si>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</si>
  <si>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</si>
  <si>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</si>
  <si>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</si>
  <si>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</si>
  <si>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</si>
  <si>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</si>
  <si>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</si>
  <si>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</si>
  <si>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</si>
  <si>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</si>
  <si>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</si>
  <si>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</si>
  <si>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</si>
  <si>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</si>
  <si>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</si>
  <si>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</si>
  <si>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</si>
  <si>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</si>
  <si>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</si>
  <si>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</si>
  <si>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</si>
  <si>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</si>
  <si>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</si>
  <si>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</si>
  <si>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</si>
  <si>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</si>
  <si>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</si>
  <si>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</si>
  <si>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</si>
  <si>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</si>
  <si>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</si>
  <si>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</si>
  <si>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</si>
  <si>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</si>
  <si>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</si>
  <si>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</si>
  <si>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</si>
  <si>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</si>
  <si>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</si>
  <si>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</si>
  <si>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</si>
  <si>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</si>
  <si>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</si>
  <si>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</si>
  <si>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</si>
  <si>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</si>
  <si>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</si>
  <si>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</si>
  <si>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</si>
  <si>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</si>
  <si>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</si>
  <si>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</si>
  <si>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</si>
  <si>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</si>
  <si>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</si>
  <si>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</si>
  <si>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</si>
  <si>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</si>
  <si>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</si>
  <si>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</si>
  <si>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</si>
  <si>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</si>
  <si>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</si>
  <si>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</si>
  <si>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</si>
  <si>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</si>
  <si>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</si>
  <si>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</si>
  <si>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</si>
  <si>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</si>
  <si>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</si>
  <si>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</si>
  <si>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</si>
  <si>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</si>
  <si>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</si>
  <si>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</si>
  <si>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</si>
  <si>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</si>
  <si>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</si>
  <si>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</si>
  <si>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</si>
  <si>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</si>
  <si>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</si>
  <si>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</si>
  <si>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</si>
  <si>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</si>
  <si>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</si>
  <si>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</si>
  <si>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</si>
  <si>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</si>
  <si>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</si>
  <si>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</si>
  <si>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</si>
  <si>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</si>
  <si>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</si>
  <si>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</si>
  <si>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</si>
  <si>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</si>
  <si>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</si>
  <si>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</si>
  <si>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</si>
  <si>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</si>
  <si>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</si>
  <si>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</si>
  <si>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</si>
  <si>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</si>
  <si>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</si>
  <si>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</si>
  <si>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</si>
  <si>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</si>
  <si>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</si>
  <si>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</si>
  <si>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</si>
  <si>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</si>
  <si>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</si>
  <si>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</si>
  <si>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</si>
  <si>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</si>
  <si>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</si>
  <si>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</si>
  <si>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</si>
  <si>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</si>
  <si>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</si>
  <si>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</si>
  <si>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</si>
  <si>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</si>
  <si>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</si>
  <si>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</si>
  <si>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</si>
  <si>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</si>
  <si>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</si>
  <si>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</si>
  <si>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</si>
  <si>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</si>
  <si>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</si>
  <si>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</si>
  <si>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</si>
  <si>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</si>
  <si>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</si>
  <si>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</si>
  <si>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</si>
  <si>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</si>
  <si>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</si>
  <si>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</si>
  <si>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</si>
  <si>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</si>
  <si>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</si>
  <si>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</si>
  <si>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</si>
  <si>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</si>
  <si>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</si>
  <si>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</si>
  <si>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</si>
  <si>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</si>
  <si>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</si>
  <si>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</si>
  <si>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</si>
  <si>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</si>
  <si>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</si>
  <si>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</si>
  <si>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</si>
  <si>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</si>
  <si>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</si>
  <si>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</si>
  <si>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</si>
  <si>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</si>
  <si>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</si>
  <si>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</si>
  <si>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</si>
  <si>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</si>
  <si>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</si>
  <si>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</si>
  <si>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</si>
  <si>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</si>
  <si>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</si>
  <si>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</si>
  <si>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</si>
  <si>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</si>
  <si>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</si>
  <si>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</si>
  <si>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</si>
  <si>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</si>
  <si>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</si>
  <si>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</si>
  <si>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</si>
  <si>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</si>
  <si>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</si>
  <si>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</si>
  <si>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</si>
  <si>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</si>
  <si>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</si>
  <si>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</si>
  <si>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</si>
  <si>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</si>
  <si>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</si>
  <si>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</si>
  <si>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</si>
  <si>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</si>
  <si>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</si>
  <si>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</si>
  <si>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</si>
  <si>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</si>
  <si>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</si>
  <si>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</si>
  <si>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</si>
  <si>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</si>
  <si>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</si>
  <si>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</si>
  <si>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</si>
  <si>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</si>
  <si>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</si>
  <si>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</si>
  <si>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</si>
  <si>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</si>
  <si>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</si>
  <si>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</si>
  <si>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</si>
  <si>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</si>
  <si>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</si>
  <si>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</si>
  <si>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</si>
  <si>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</si>
  <si>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</si>
  <si>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</si>
  <si>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</si>
  <si>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</si>
  <si>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</si>
  <si>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</si>
  <si>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</si>
  <si>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</si>
  <si>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</si>
  <si>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</si>
  <si>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</si>
  <si>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</si>
  <si>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</si>
  <si>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</si>
  <si>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</si>
  <si>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</si>
  <si>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</si>
  <si>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</si>
  <si>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</si>
  <si>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</si>
  <si>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</si>
  <si>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</si>
  <si>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</si>
  <si>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</si>
  <si>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</si>
  <si>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</si>
  <si>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</si>
  <si>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</si>
  <si>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</si>
  <si>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</si>
  <si>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</si>
  <si>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</si>
  <si>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</si>
  <si>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</si>
  <si>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</si>
  <si>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</si>
  <si>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</si>
  <si>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</si>
  <si>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</si>
  <si>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</si>
  <si>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</si>
  <si>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</si>
  <si>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</si>
  <si>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</si>
  <si>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</si>
  <si>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</si>
  <si>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</si>
  <si>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</si>
  <si>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</si>
  <si>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</si>
  <si>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</si>
  <si>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</si>
  <si>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</si>
  <si>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</si>
  <si>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</si>
  <si>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</si>
  <si>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</si>
  <si>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</si>
  <si>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</si>
  <si>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</si>
  <si>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</si>
  <si>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</si>
  <si>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</si>
  <si>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</si>
  <si>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</si>
  <si>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</si>
  <si>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</si>
  <si>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</si>
  <si>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</si>
  <si>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</si>
  <si>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</si>
  <si>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</si>
  <si>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</si>
  <si>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</si>
  <si>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</si>
  <si>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</si>
  <si>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</si>
  <si>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</si>
  <si>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</si>
  <si>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</si>
  <si>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</si>
  <si>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</si>
  <si>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</si>
  <si>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</si>
  <si>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</si>
  <si>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</si>
  <si>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</si>
  <si>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</si>
  <si>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</si>
  <si>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</si>
  <si>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</si>
  <si>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</si>
  <si>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</si>
  <si>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</si>
  <si>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</si>
  <si>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</si>
  <si>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</si>
  <si>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</si>
  <si>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</si>
  <si>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</si>
  <si>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</si>
  <si>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</si>
  <si>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</si>
  <si>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</si>
  <si>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</si>
  <si>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</si>
  <si>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</si>
  <si>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</si>
  <si>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</si>
  <si>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</si>
  <si>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</si>
  <si>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</si>
  <si>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</si>
  <si>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</si>
  <si>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</si>
  <si>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</si>
  <si>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</si>
  <si>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</si>
  <si>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</si>
  <si>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</si>
  <si>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</si>
  <si>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</si>
  <si>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</si>
  <si>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</si>
  <si>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</si>
  <si>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</si>
  <si>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</si>
  <si>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</si>
  <si>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</si>
  <si>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</si>
  <si>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</si>
  <si>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</si>
  <si>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</si>
  <si>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</si>
  <si>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</si>
  <si>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</si>
  <si>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</si>
  <si>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</si>
  <si>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</si>
  <si>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</si>
  <si>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</si>
  <si>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</si>
  <si>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</si>
  <si>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</si>
  <si>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</si>
  <si>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</si>
  <si>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</si>
  <si>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</si>
  <si>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</si>
  <si>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</si>
  <si>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</si>
  <si>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</si>
  <si>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</si>
  <si>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</si>
  <si>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</si>
  <si>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</si>
  <si>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</si>
  <si>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</si>
  <si>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</si>
  <si>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</si>
  <si>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</si>
  <si>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</si>
  <si>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</si>
  <si>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</si>
  <si>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</si>
  <si>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</si>
  <si>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</si>
  <si>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</si>
  <si>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</si>
  <si>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</si>
  <si>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</si>
  <si>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</si>
  <si>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</si>
  <si>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</si>
  <si>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</si>
  <si>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</si>
  <si>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</si>
  <si>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</si>
  <si>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</si>
  <si>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</si>
  <si>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</si>
  <si>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</si>
  <si>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</si>
  <si>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</si>
  <si>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</si>
  <si>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</si>
  <si>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</si>
  <si>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</si>
  <si>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</si>
  <si>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</si>
  <si>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</si>
  <si>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</si>
  <si>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</si>
  <si>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</si>
  <si>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</si>
  <si>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</si>
  <si>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</si>
  <si>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</si>
  <si>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</si>
  <si>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</si>
  <si>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</si>
  <si>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</si>
  <si>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</si>
  <si>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</si>
  <si>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</si>
  <si>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</si>
  <si>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</si>
  <si>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</si>
  <si>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</si>
  <si>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</si>
  <si>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</si>
  <si>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</si>
  <si>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</si>
  <si>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</si>
  <si>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</si>
  <si>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</si>
  <si>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</si>
  <si>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</si>
  <si>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</si>
  <si>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</si>
  <si>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</si>
  <si>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</si>
  <si>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</si>
  <si>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</si>
  <si>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</si>
  <si>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</si>
  <si>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</si>
  <si>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</si>
  <si>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</si>
  <si>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</si>
  <si>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</si>
  <si>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</si>
  <si>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</si>
  <si>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</si>
  <si>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</si>
  <si>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</si>
  <si>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</si>
  <si>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</si>
  <si>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</si>
  <si>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</si>
  <si>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</si>
  <si>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</si>
  <si>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</si>
  <si>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</si>
  <si>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</si>
  <si>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</si>
  <si>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</si>
  <si>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</si>
  <si>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</si>
  <si>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</si>
  <si>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</si>
  <si>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</si>
  <si>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</si>
  <si>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</si>
  <si>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</si>
  <si>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</si>
  <si>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</si>
  <si>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</si>
  <si>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</si>
  <si>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</si>
  <si>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</si>
  <si>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</si>
  <si>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</si>
  <si>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</si>
  <si>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</si>
  <si>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</si>
  <si>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</si>
  <si>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</si>
  <si>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</si>
  <si>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</si>
  <si>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</si>
  <si>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</si>
  <si>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</si>
  <si>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</si>
  <si>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</si>
  <si>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</si>
  <si>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</si>
  <si>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</si>
  <si>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</si>
  <si>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</si>
  <si>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</si>
  <si>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</si>
  <si>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</si>
  <si>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</si>
  <si>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</si>
  <si>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</si>
  <si>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</si>
  <si>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</si>
  <si>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</si>
  <si>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</si>
  <si>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</si>
  <si>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</si>
  <si>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</si>
  <si>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</si>
  <si>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</si>
  <si>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</si>
  <si>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</si>
  <si>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</si>
  <si>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</si>
  <si>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</si>
  <si>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</si>
  <si>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</si>
  <si>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</si>
  <si>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</si>
  <si>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</si>
  <si>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</si>
  <si>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</si>
  <si>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</si>
  <si>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</si>
  <si>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</si>
  <si>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</si>
  <si>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</si>
  <si>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</si>
  <si>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</si>
  <si>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</si>
  <si>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</si>
  <si>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</si>
  <si>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</si>
  <si>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</si>
  <si>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</si>
  <si>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</si>
  <si>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</si>
  <si>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</si>
  <si>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</si>
  <si>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</si>
  <si>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</si>
  <si>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</si>
  <si>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</si>
  <si>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</si>
  <si>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</si>
  <si>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</si>
  <si>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</si>
  <si>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</si>
  <si>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</si>
  <si>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</si>
  <si>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</si>
  <si>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</si>
  <si>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</si>
  <si>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</si>
  <si>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</si>
  <si>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</si>
  <si>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</si>
  <si>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</si>
  <si>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</si>
  <si>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</si>
  <si>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</si>
  <si>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</si>
  <si>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</si>
  <si>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</si>
  <si>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</si>
  <si>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</si>
  <si>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</si>
  <si>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</si>
  <si>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</si>
  <si>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</si>
  <si>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</si>
  <si>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</si>
  <si>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</si>
  <si>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</si>
  <si>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</si>
  <si>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</si>
  <si>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</si>
  <si>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</si>
  <si>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</si>
  <si>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</si>
  <si>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</si>
  <si>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</si>
  <si>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</si>
  <si>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</si>
  <si>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</si>
  <si>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</si>
  <si>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</si>
  <si>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</si>
  <si>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</si>
  <si>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</si>
  <si>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</si>
  <si>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</si>
  <si>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</si>
  <si>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</si>
  <si>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</si>
  <si>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</si>
  <si>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</si>
  <si>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</si>
  <si>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</si>
  <si>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</si>
  <si>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</si>
  <si>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</si>
  <si>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</si>
  <si>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</si>
  <si>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</si>
  <si>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</si>
  <si>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</si>
  <si>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</si>
  <si>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</si>
  <si>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</si>
  <si>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</si>
  <si>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</si>
  <si>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</si>
  <si>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</si>
  <si>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</si>
  <si>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</si>
  <si>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</si>
  <si>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</si>
  <si>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</si>
  <si>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</si>
  <si>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</si>
  <si>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</si>
  <si>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</si>
  <si>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</si>
  <si>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</si>
  <si>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</si>
  <si>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</si>
  <si>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</si>
  <si>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</si>
  <si>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</si>
  <si>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</si>
  <si>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</si>
  <si>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</si>
  <si>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</si>
  <si>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</si>
  <si>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</si>
  <si>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</si>
  <si>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</si>
  <si>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</si>
  <si>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</si>
  <si>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</si>
  <si>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</si>
  <si>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</si>
  <si>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</si>
  <si>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</si>
  <si>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</si>
  <si>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</si>
  <si>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</si>
  <si>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</si>
  <si>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</si>
  <si>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</si>
  <si>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</si>
  <si>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</si>
  <si>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</si>
  <si>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</si>
  <si>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</si>
  <si>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</si>
  <si>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</si>
  <si>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</si>
  <si>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</si>
  <si>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</si>
  <si>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</si>
  <si>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</si>
  <si>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</si>
  <si>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</si>
  <si>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</si>
  <si>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</si>
  <si>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</si>
  <si>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</si>
  <si>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</si>
  <si>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</si>
  <si>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</si>
  <si>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</si>
  <si>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</si>
  <si>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</si>
  <si>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</si>
  <si>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</si>
  <si>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</si>
  <si>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</si>
  <si>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</si>
  <si>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</si>
  <si>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</si>
  <si>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</si>
  <si>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</si>
  <si>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</si>
  <si>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</si>
  <si>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</si>
  <si>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</si>
  <si>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</si>
  <si>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</si>
  <si>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</si>
  <si>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</si>
  <si>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</si>
  <si>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</si>
  <si>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</si>
  <si>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</si>
  <si>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</si>
  <si>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</si>
  <si>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</si>
  <si>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</si>
  <si>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</si>
  <si>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</si>
  <si>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</si>
  <si>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</si>
  <si>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</si>
  <si>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</si>
  <si>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</si>
  <si>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</si>
  <si>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</si>
  <si>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</si>
  <si>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</si>
  <si>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</si>
  <si>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</si>
  <si>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</si>
  <si>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</si>
  <si>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</si>
  <si>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</si>
  <si>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</si>
  <si>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</si>
  <si>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</si>
  <si>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</si>
  <si>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</si>
  <si>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</si>
  <si>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</si>
  <si>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</si>
  <si>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</si>
  <si>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</si>
  <si>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</si>
  <si>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</si>
  <si>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</si>
  <si>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</si>
  <si>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</si>
  <si>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</si>
  <si>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</si>
  <si>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</si>
  <si>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</si>
  <si>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</si>
  <si>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</si>
  <si>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</si>
  <si>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</si>
  <si>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</si>
  <si>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</si>
  <si>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</si>
  <si>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</si>
  <si>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</si>
  <si>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</si>
  <si>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</si>
  <si>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</si>
  <si>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</si>
  <si>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</si>
  <si>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</si>
  <si>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</si>
  <si>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</si>
  <si>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</si>
  <si>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</si>
  <si>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</si>
  <si>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</si>
  <si>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</si>
  <si>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</si>
  <si>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</si>
  <si>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</si>
  <si>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</si>
  <si>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</si>
  <si>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</si>
  <si>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</si>
  <si>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</si>
  <si>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</si>
  <si>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</si>
  <si>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</si>
  <si>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</si>
  <si>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</si>
  <si>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</si>
  <si>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</si>
  <si>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</si>
  <si>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</si>
  <si>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</si>
  <si>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</si>
  <si>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</si>
  <si>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</si>
  <si>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</si>
  <si>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</si>
  <si>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</si>
  <si>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</si>
  <si>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</si>
  <si>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</si>
  <si>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Customer_Name</t>
  </si>
  <si>
    <t>Segment</t>
  </si>
  <si>
    <t>City</t>
  </si>
  <si>
    <t>State</t>
  </si>
  <si>
    <t>Region</t>
  </si>
  <si>
    <t>Customer 0001</t>
  </si>
  <si>
    <t>Corporate</t>
  </si>
  <si>
    <t>Jaipur</t>
  </si>
  <si>
    <t>Rajasthan</t>
  </si>
  <si>
    <t>North</t>
  </si>
  <si>
    <t>Customer 0002</t>
  </si>
  <si>
    <t>Patna</t>
  </si>
  <si>
    <t>Bihar</t>
  </si>
  <si>
    <t>East</t>
  </si>
  <si>
    <t>Customer 0003</t>
  </si>
  <si>
    <t>Kolkata</t>
  </si>
  <si>
    <t>West Bengal</t>
  </si>
  <si>
    <t>Customer 0004</t>
  </si>
  <si>
    <t>Consumer</t>
  </si>
  <si>
    <t>Hyderabad</t>
  </si>
  <si>
    <t>Telangana</t>
  </si>
  <si>
    <t>South</t>
  </si>
  <si>
    <t>Customer 0005</t>
  </si>
  <si>
    <t>Chennai</t>
  </si>
  <si>
    <t>Tamil Nadu</t>
  </si>
  <si>
    <t>Customer 0006</t>
  </si>
  <si>
    <t>Surat</t>
  </si>
  <si>
    <t>Gujarat</t>
  </si>
  <si>
    <t>West</t>
  </si>
  <si>
    <t>Customer 0007</t>
  </si>
  <si>
    <t>Lucknow</t>
  </si>
  <si>
    <t>Uttar Pradesh</t>
  </si>
  <si>
    <t>Customer 0008</t>
  </si>
  <si>
    <t>Home Office</t>
  </si>
  <si>
    <t>Customer 0009</t>
  </si>
  <si>
    <t>Kochi</t>
  </si>
  <si>
    <t>Kerala</t>
  </si>
  <si>
    <t>Customer 0010</t>
  </si>
  <si>
    <t>Mumbai</t>
  </si>
  <si>
    <t>Maharashtra</t>
  </si>
  <si>
    <t>Customer 0011</t>
  </si>
  <si>
    <t>Customer 0012</t>
  </si>
  <si>
    <t>Customer 0013</t>
  </si>
  <si>
    <t>Customer 0014</t>
  </si>
  <si>
    <t>Customer 0015</t>
  </si>
  <si>
    <t>Customer 0016</t>
  </si>
  <si>
    <t>Customer 0017</t>
  </si>
  <si>
    <t>Bhubaneswar</t>
  </si>
  <si>
    <t>Odisha</t>
  </si>
  <si>
    <t>Customer 0018</t>
  </si>
  <si>
    <t>Customer 0019</t>
  </si>
  <si>
    <t>Customer 0020</t>
  </si>
  <si>
    <t>Bengaluru</t>
  </si>
  <si>
    <t>Karnataka</t>
  </si>
  <si>
    <t>Customer 0021</t>
  </si>
  <si>
    <t>Nagpur</t>
  </si>
  <si>
    <t>Customer 0022</t>
  </si>
  <si>
    <t>Customer 0023</t>
  </si>
  <si>
    <t>Ahmedabad</t>
  </si>
  <si>
    <t>Customer 0024</t>
  </si>
  <si>
    <t>Customer 0025</t>
  </si>
  <si>
    <t>Customer 0026</t>
  </si>
  <si>
    <t>Customer 0027</t>
  </si>
  <si>
    <t>Customer 0028</t>
  </si>
  <si>
    <t>Customer 0029</t>
  </si>
  <si>
    <t>Customer 0030</t>
  </si>
  <si>
    <t>Pune</t>
  </si>
  <si>
    <t>Customer 0031</t>
  </si>
  <si>
    <t>Customer 0032</t>
  </si>
  <si>
    <t>Customer 0033</t>
  </si>
  <si>
    <t>Customer 0034</t>
  </si>
  <si>
    <t>Customer 0035</t>
  </si>
  <si>
    <t>Customer 0036</t>
  </si>
  <si>
    <t>Customer 0037</t>
  </si>
  <si>
    <t>Customer 0038</t>
  </si>
  <si>
    <t>Customer 0039</t>
  </si>
  <si>
    <t>Customer 0040</t>
  </si>
  <si>
    <t>Customer 0041</t>
  </si>
  <si>
    <t>Customer 0042</t>
  </si>
  <si>
    <t>Customer 0043</t>
  </si>
  <si>
    <t>Customer 0044</t>
  </si>
  <si>
    <t>Customer 0045</t>
  </si>
  <si>
    <t>Customer 0046</t>
  </si>
  <si>
    <t>Customer 0047</t>
  </si>
  <si>
    <t>Customer 0048</t>
  </si>
  <si>
    <t>Customer 0049</t>
  </si>
  <si>
    <t>Customer 0050</t>
  </si>
  <si>
    <t>Customer 0051</t>
  </si>
  <si>
    <t>Customer 0052</t>
  </si>
  <si>
    <t>Customer 0053</t>
  </si>
  <si>
    <t>Customer 0054</t>
  </si>
  <si>
    <t>Customer 0055</t>
  </si>
  <si>
    <t>Customer 0056</t>
  </si>
  <si>
    <t>Customer 0057</t>
  </si>
  <si>
    <t>Customer 0058</t>
  </si>
  <si>
    <t>Customer 0059</t>
  </si>
  <si>
    <t>Customer 0060</t>
  </si>
  <si>
    <t>Customer 0061</t>
  </si>
  <si>
    <t>Customer 0062</t>
  </si>
  <si>
    <t>Customer 0063</t>
  </si>
  <si>
    <t>Customer 0064</t>
  </si>
  <si>
    <t>Customer 0065</t>
  </si>
  <si>
    <t>Customer 0066</t>
  </si>
  <si>
    <t>Customer 0067</t>
  </si>
  <si>
    <t>Customer 0068</t>
  </si>
  <si>
    <t>Customer 0069</t>
  </si>
  <si>
    <t>Customer 0070</t>
  </si>
  <si>
    <t>Customer 0071</t>
  </si>
  <si>
    <t>Customer 0072</t>
  </si>
  <si>
    <t>Customer 0073</t>
  </si>
  <si>
    <t>Customer 0074</t>
  </si>
  <si>
    <t>Delhi</t>
  </si>
  <si>
    <t>Customer 0075</t>
  </si>
  <si>
    <t>Customer 0076</t>
  </si>
  <si>
    <t>Customer 0077</t>
  </si>
  <si>
    <t>Customer 0078</t>
  </si>
  <si>
    <t>Customer 0079</t>
  </si>
  <si>
    <t>Customer 0080</t>
  </si>
  <si>
    <t>Customer 0081</t>
  </si>
  <si>
    <t>Customer 0082</t>
  </si>
  <si>
    <t>Customer 0083</t>
  </si>
  <si>
    <t>Customer 0084</t>
  </si>
  <si>
    <t>Customer 0085</t>
  </si>
  <si>
    <t>Customer 0086</t>
  </si>
  <si>
    <t>Customer 0087</t>
  </si>
  <si>
    <t>Customer 0088</t>
  </si>
  <si>
    <t>Customer 0089</t>
  </si>
  <si>
    <t>Customer 0090</t>
  </si>
  <si>
    <t>Customer 0091</t>
  </si>
  <si>
    <t>Customer 0092</t>
  </si>
  <si>
    <t>Customer 0093</t>
  </si>
  <si>
    <t>Customer 0094</t>
  </si>
  <si>
    <t>Customer 0095</t>
  </si>
  <si>
    <t>Customer 0096</t>
  </si>
  <si>
    <t>Customer 0097</t>
  </si>
  <si>
    <t>Customer 0098</t>
  </si>
  <si>
    <t>Customer 0099</t>
  </si>
  <si>
    <t>Customer 0100</t>
  </si>
  <si>
    <t>Customer 0101</t>
  </si>
  <si>
    <t>Customer 0102</t>
  </si>
  <si>
    <t>Customer 0103</t>
  </si>
  <si>
    <t>Customer 0104</t>
  </si>
  <si>
    <t>Customer 0105</t>
  </si>
  <si>
    <t>Customer 0106</t>
  </si>
  <si>
    <t>Customer 0107</t>
  </si>
  <si>
    <t>Customer 0108</t>
  </si>
  <si>
    <t>Customer 0109</t>
  </si>
  <si>
    <t>Customer 0110</t>
  </si>
  <si>
    <t>Customer 0111</t>
  </si>
  <si>
    <t>Customer 0112</t>
  </si>
  <si>
    <t>Customer 0113</t>
  </si>
  <si>
    <t>Customer 0114</t>
  </si>
  <si>
    <t>Customer 0115</t>
  </si>
  <si>
    <t>Customer 0116</t>
  </si>
  <si>
    <t>Customer 0117</t>
  </si>
  <si>
    <t>Customer 0118</t>
  </si>
  <si>
    <t>Customer 0119</t>
  </si>
  <si>
    <t>Customer 0120</t>
  </si>
  <si>
    <t>Customer 0121</t>
  </si>
  <si>
    <t>Customer 0122</t>
  </si>
  <si>
    <t>Customer 0123</t>
  </si>
  <si>
    <t>Customer 0124</t>
  </si>
  <si>
    <t>Customer 0125</t>
  </si>
  <si>
    <t>Customer 0126</t>
  </si>
  <si>
    <t>Customer 0127</t>
  </si>
  <si>
    <t>Customer 0128</t>
  </si>
  <si>
    <t>Customer 0129</t>
  </si>
  <si>
    <t>Customer 0130</t>
  </si>
  <si>
    <t>Customer 0131</t>
  </si>
  <si>
    <t>Customer 0132</t>
  </si>
  <si>
    <t>Customer 0133</t>
  </si>
  <si>
    <t>Customer 0134</t>
  </si>
  <si>
    <t>Customer 0135</t>
  </si>
  <si>
    <t>Customer 0136</t>
  </si>
  <si>
    <t>Customer 0137</t>
  </si>
  <si>
    <t>Customer 0138</t>
  </si>
  <si>
    <t>Customer 0139</t>
  </si>
  <si>
    <t>Customer 0140</t>
  </si>
  <si>
    <t>Customer 0141</t>
  </si>
  <si>
    <t>Customer 0142</t>
  </si>
  <si>
    <t>Customer 0143</t>
  </si>
  <si>
    <t>Customer 0144</t>
  </si>
  <si>
    <t>Customer 0145</t>
  </si>
  <si>
    <t>Customer 0146</t>
  </si>
  <si>
    <t>Customer 0147</t>
  </si>
  <si>
    <t>Customer 0148</t>
  </si>
  <si>
    <t>Customer 0149</t>
  </si>
  <si>
    <t>Customer 0150</t>
  </si>
  <si>
    <t>Customer 0151</t>
  </si>
  <si>
    <t>Customer 0152</t>
  </si>
  <si>
    <t>Customer 0153</t>
  </si>
  <si>
    <t>Customer 0154</t>
  </si>
  <si>
    <t>Customer 0155</t>
  </si>
  <si>
    <t>Customer 0156</t>
  </si>
  <si>
    <t>Customer 0157</t>
  </si>
  <si>
    <t>Customer 0158</t>
  </si>
  <si>
    <t>Customer 0159</t>
  </si>
  <si>
    <t>Customer 0160</t>
  </si>
  <si>
    <t>Customer 0161</t>
  </si>
  <si>
    <t>Customer 0162</t>
  </si>
  <si>
    <t>Customer 0163</t>
  </si>
  <si>
    <t>Customer 0164</t>
  </si>
  <si>
    <t>Customer 0165</t>
  </si>
  <si>
    <t>Customer 0166</t>
  </si>
  <si>
    <t>Customer 0167</t>
  </si>
  <si>
    <t>Customer 0168</t>
  </si>
  <si>
    <t>Customer 0169</t>
  </si>
  <si>
    <t>Customer 0170</t>
  </si>
  <si>
    <t>Customer 0171</t>
  </si>
  <si>
    <t>Customer 0172</t>
  </si>
  <si>
    <t>Customer 0173</t>
  </si>
  <si>
    <t>Customer 0174</t>
  </si>
  <si>
    <t>Customer 0175</t>
  </si>
  <si>
    <t>Customer 0176</t>
  </si>
  <si>
    <t>Customer 0177</t>
  </si>
  <si>
    <t>Customer 0178</t>
  </si>
  <si>
    <t>Customer 0179</t>
  </si>
  <si>
    <t>Customer 0180</t>
  </si>
  <si>
    <t>Customer 0181</t>
  </si>
  <si>
    <t>Customer 0182</t>
  </si>
  <si>
    <t>Customer 0183</t>
  </si>
  <si>
    <t>Customer 0184</t>
  </si>
  <si>
    <t>Customer 0185</t>
  </si>
  <si>
    <t>Customer 0186</t>
  </si>
  <si>
    <t>Customer 0187</t>
  </si>
  <si>
    <t>Customer 0188</t>
  </si>
  <si>
    <t>Customer 0189</t>
  </si>
  <si>
    <t>Customer 0190</t>
  </si>
  <si>
    <t>Customer 0191</t>
  </si>
  <si>
    <t>Customer 0192</t>
  </si>
  <si>
    <t>Customer 0193</t>
  </si>
  <si>
    <t>Customer 0194</t>
  </si>
  <si>
    <t>Customer 0195</t>
  </si>
  <si>
    <t>Customer 0196</t>
  </si>
  <si>
    <t>Customer 0197</t>
  </si>
  <si>
    <t>Customer 0198</t>
  </si>
  <si>
    <t>Customer 0199</t>
  </si>
  <si>
    <t>Customer 0200</t>
  </si>
  <si>
    <t>Customer 0201</t>
  </si>
  <si>
    <t>Customer 0202</t>
  </si>
  <si>
    <t>Customer 0203</t>
  </si>
  <si>
    <t>Customer 0204</t>
  </si>
  <si>
    <t>Customer 0205</t>
  </si>
  <si>
    <t>Customer 0206</t>
  </si>
  <si>
    <t>Customer 0207</t>
  </si>
  <si>
    <t>Customer 0208</t>
  </si>
  <si>
    <t>Customer 0209</t>
  </si>
  <si>
    <t>Customer 0210</t>
  </si>
  <si>
    <t>Customer 0211</t>
  </si>
  <si>
    <t>Customer 0212</t>
  </si>
  <si>
    <t>Customer 0213</t>
  </si>
  <si>
    <t>Customer 0214</t>
  </si>
  <si>
    <t>Customer 0215</t>
  </si>
  <si>
    <t>Customer 0216</t>
  </si>
  <si>
    <t>Customer 0217</t>
  </si>
  <si>
    <t>Customer 0218</t>
  </si>
  <si>
    <t>Customer 0219</t>
  </si>
  <si>
    <t>Customer 0220</t>
  </si>
  <si>
    <t>Customer 0221</t>
  </si>
  <si>
    <t>Customer 0222</t>
  </si>
  <si>
    <t>Customer 0223</t>
  </si>
  <si>
    <t>Customer 0224</t>
  </si>
  <si>
    <t>Customer 0225</t>
  </si>
  <si>
    <t>Customer 0226</t>
  </si>
  <si>
    <t>Customer 0227</t>
  </si>
  <si>
    <t>Customer 0228</t>
  </si>
  <si>
    <t>Customer 0229</t>
  </si>
  <si>
    <t>Customer 0230</t>
  </si>
  <si>
    <t>Customer 0231</t>
  </si>
  <si>
    <t>Customer 0232</t>
  </si>
  <si>
    <t>Customer 0233</t>
  </si>
  <si>
    <t>Customer 0234</t>
  </si>
  <si>
    <t>Customer 0235</t>
  </si>
  <si>
    <t>Customer 0236</t>
  </si>
  <si>
    <t>Customer 0237</t>
  </si>
  <si>
    <t>Customer 0238</t>
  </si>
  <si>
    <t>Customer 0239</t>
  </si>
  <si>
    <t>Customer 0240</t>
  </si>
  <si>
    <t>Customer 0241</t>
  </si>
  <si>
    <t>Customer 0242</t>
  </si>
  <si>
    <t>Customer 0243</t>
  </si>
  <si>
    <t>Customer 0244</t>
  </si>
  <si>
    <t>Customer 0245</t>
  </si>
  <si>
    <t>Customer 0246</t>
  </si>
  <si>
    <t>Customer 0247</t>
  </si>
  <si>
    <t>Customer 0248</t>
  </si>
  <si>
    <t>Customer 0249</t>
  </si>
  <si>
    <t>Customer 0250</t>
  </si>
  <si>
    <t>Customer 0251</t>
  </si>
  <si>
    <t>Customer 0252</t>
  </si>
  <si>
    <t>Customer 0253</t>
  </si>
  <si>
    <t>Customer 0254</t>
  </si>
  <si>
    <t>Customer 0255</t>
  </si>
  <si>
    <t>Customer 0256</t>
  </si>
  <si>
    <t>Customer 0257</t>
  </si>
  <si>
    <t>Customer 0258</t>
  </si>
  <si>
    <t>Customer 0259</t>
  </si>
  <si>
    <t>Customer 0260</t>
  </si>
  <si>
    <t>Customer 0261</t>
  </si>
  <si>
    <t>Customer 0262</t>
  </si>
  <si>
    <t>Customer 0263</t>
  </si>
  <si>
    <t>Customer 0264</t>
  </si>
  <si>
    <t>Customer 0265</t>
  </si>
  <si>
    <t>Customer 0266</t>
  </si>
  <si>
    <t>Customer 0267</t>
  </si>
  <si>
    <t>Customer 0268</t>
  </si>
  <si>
    <t>Customer 0269</t>
  </si>
  <si>
    <t>Customer 0270</t>
  </si>
  <si>
    <t>Customer 0271</t>
  </si>
  <si>
    <t>Customer 0272</t>
  </si>
  <si>
    <t>Customer 0273</t>
  </si>
  <si>
    <t>Customer 0274</t>
  </si>
  <si>
    <t>Customer 0275</t>
  </si>
  <si>
    <t>Customer 0276</t>
  </si>
  <si>
    <t>Customer 0277</t>
  </si>
  <si>
    <t>Customer 0278</t>
  </si>
  <si>
    <t>Customer 0279</t>
  </si>
  <si>
    <t>Customer 0280</t>
  </si>
  <si>
    <t>Customer 0281</t>
  </si>
  <si>
    <t>Customer 0282</t>
  </si>
  <si>
    <t>Customer 0283</t>
  </si>
  <si>
    <t>Customer 0284</t>
  </si>
  <si>
    <t>Customer 0285</t>
  </si>
  <si>
    <t>Customer 0286</t>
  </si>
  <si>
    <t>Customer 0287</t>
  </si>
  <si>
    <t>Customer 0288</t>
  </si>
  <si>
    <t>Customer 0289</t>
  </si>
  <si>
    <t>Customer 0290</t>
  </si>
  <si>
    <t>Customer 0291</t>
  </si>
  <si>
    <t>Customer 0292</t>
  </si>
  <si>
    <t>Customer 0293</t>
  </si>
  <si>
    <t>Customer 0294</t>
  </si>
  <si>
    <t>Customer 0295</t>
  </si>
  <si>
    <t>Customer 0296</t>
  </si>
  <si>
    <t>Customer 0297</t>
  </si>
  <si>
    <t>Customer 0298</t>
  </si>
  <si>
    <t>Customer 0299</t>
  </si>
  <si>
    <t>Customer 0300</t>
  </si>
  <si>
    <t>Customer 0301</t>
  </si>
  <si>
    <t>Customer 0302</t>
  </si>
  <si>
    <t>Customer 0303</t>
  </si>
  <si>
    <t>Customer 0304</t>
  </si>
  <si>
    <t>Customer 0305</t>
  </si>
  <si>
    <t>Customer 0306</t>
  </si>
  <si>
    <t>Customer 0307</t>
  </si>
  <si>
    <t>Customer 0308</t>
  </si>
  <si>
    <t>Customer 0309</t>
  </si>
  <si>
    <t>Customer 0310</t>
  </si>
  <si>
    <t>Customer 0311</t>
  </si>
  <si>
    <t>Customer 0312</t>
  </si>
  <si>
    <t>Customer 0313</t>
  </si>
  <si>
    <t>Customer 0314</t>
  </si>
  <si>
    <t>Customer 0315</t>
  </si>
  <si>
    <t>Customer 0316</t>
  </si>
  <si>
    <t>Customer 0317</t>
  </si>
  <si>
    <t>Customer 0318</t>
  </si>
  <si>
    <t>Customer 0319</t>
  </si>
  <si>
    <t>Customer 0320</t>
  </si>
  <si>
    <t>Customer 0321</t>
  </si>
  <si>
    <t>Customer 0322</t>
  </si>
  <si>
    <t>Customer 0323</t>
  </si>
  <si>
    <t>Customer 0324</t>
  </si>
  <si>
    <t>Customer 0325</t>
  </si>
  <si>
    <t>Customer 0326</t>
  </si>
  <si>
    <t>Customer 0327</t>
  </si>
  <si>
    <t>Customer 0328</t>
  </si>
  <si>
    <t>Customer 0329</t>
  </si>
  <si>
    <t>Customer 0330</t>
  </si>
  <si>
    <t>Customer 0331</t>
  </si>
  <si>
    <t>Customer 0332</t>
  </si>
  <si>
    <t>Customer 0333</t>
  </si>
  <si>
    <t>Customer 0334</t>
  </si>
  <si>
    <t>Customer 0335</t>
  </si>
  <si>
    <t>Customer 0336</t>
  </si>
  <si>
    <t>Customer 0337</t>
  </si>
  <si>
    <t>Customer 0338</t>
  </si>
  <si>
    <t>Customer 0339</t>
  </si>
  <si>
    <t>Customer 0340</t>
  </si>
  <si>
    <t>Customer 0341</t>
  </si>
  <si>
    <t>Customer 0342</t>
  </si>
  <si>
    <t>Customer 0343</t>
  </si>
  <si>
    <t>Customer 0344</t>
  </si>
  <si>
    <t>Customer 0345</t>
  </si>
  <si>
    <t>Customer 0346</t>
  </si>
  <si>
    <t>Customer 0347</t>
  </si>
  <si>
    <t>Customer 0348</t>
  </si>
  <si>
    <t>Customer 0349</t>
  </si>
  <si>
    <t>Customer 0350</t>
  </si>
  <si>
    <t>Customer 0351</t>
  </si>
  <si>
    <t>Customer 0352</t>
  </si>
  <si>
    <t>Customer 0353</t>
  </si>
  <si>
    <t>Customer 0354</t>
  </si>
  <si>
    <t>Customer 0355</t>
  </si>
  <si>
    <t>Customer 0356</t>
  </si>
  <si>
    <t>Customer 0357</t>
  </si>
  <si>
    <t>Customer 0358</t>
  </si>
  <si>
    <t>Customer 0359</t>
  </si>
  <si>
    <t>Customer 0360</t>
  </si>
  <si>
    <t>Customer 0361</t>
  </si>
  <si>
    <t>Customer 0362</t>
  </si>
  <si>
    <t>Customer 0363</t>
  </si>
  <si>
    <t>Customer 0364</t>
  </si>
  <si>
    <t>Customer 0365</t>
  </si>
  <si>
    <t>Customer 0366</t>
  </si>
  <si>
    <t>Customer 0367</t>
  </si>
  <si>
    <t>Customer 0368</t>
  </si>
  <si>
    <t>Customer 0369</t>
  </si>
  <si>
    <t>Customer 0370</t>
  </si>
  <si>
    <t>Customer 0371</t>
  </si>
  <si>
    <t>Customer 0372</t>
  </si>
  <si>
    <t>Customer 0373</t>
  </si>
  <si>
    <t>Customer 0374</t>
  </si>
  <si>
    <t>Customer 0375</t>
  </si>
  <si>
    <t>Customer 0376</t>
  </si>
  <si>
    <t>Customer 0377</t>
  </si>
  <si>
    <t>Customer 0378</t>
  </si>
  <si>
    <t>Customer 0379</t>
  </si>
  <si>
    <t>Customer 0380</t>
  </si>
  <si>
    <t>Customer 0381</t>
  </si>
  <si>
    <t>Customer 0382</t>
  </si>
  <si>
    <t>Customer 0383</t>
  </si>
  <si>
    <t>Customer 0384</t>
  </si>
  <si>
    <t>Customer 0385</t>
  </si>
  <si>
    <t>Customer 0386</t>
  </si>
  <si>
    <t>Customer 0387</t>
  </si>
  <si>
    <t>Customer 0388</t>
  </si>
  <si>
    <t>Customer 0389</t>
  </si>
  <si>
    <t>Customer 0390</t>
  </si>
  <si>
    <t>Customer 0391</t>
  </si>
  <si>
    <t>Customer 0392</t>
  </si>
  <si>
    <t>Customer 0393</t>
  </si>
  <si>
    <t>Customer 0394</t>
  </si>
  <si>
    <t>Customer 0395</t>
  </si>
  <si>
    <t>Customer 0396</t>
  </si>
  <si>
    <t>Customer 0397</t>
  </si>
  <si>
    <t>Customer 0398</t>
  </si>
  <si>
    <t>Customer 0399</t>
  </si>
  <si>
    <t>Customer 0400</t>
  </si>
  <si>
    <t>Customer 0401</t>
  </si>
  <si>
    <t>Customer 0402</t>
  </si>
  <si>
    <t>Customer 0403</t>
  </si>
  <si>
    <t>Customer 0404</t>
  </si>
  <si>
    <t>Customer 0405</t>
  </si>
  <si>
    <t>Customer 0406</t>
  </si>
  <si>
    <t>Customer 0407</t>
  </si>
  <si>
    <t>Customer 0408</t>
  </si>
  <si>
    <t>Customer 0409</t>
  </si>
  <si>
    <t>Customer 0410</t>
  </si>
  <si>
    <t>Customer 0411</t>
  </si>
  <si>
    <t>Customer 0412</t>
  </si>
  <si>
    <t>Customer 0413</t>
  </si>
  <si>
    <t>Customer 0414</t>
  </si>
  <si>
    <t>Customer 0415</t>
  </si>
  <si>
    <t>Customer 0416</t>
  </si>
  <si>
    <t>Customer 0417</t>
  </si>
  <si>
    <t>Customer 0418</t>
  </si>
  <si>
    <t>Customer 0419</t>
  </si>
  <si>
    <t>Customer 0420</t>
  </si>
  <si>
    <t>Customer 0421</t>
  </si>
  <si>
    <t>Customer 0422</t>
  </si>
  <si>
    <t>Customer 0423</t>
  </si>
  <si>
    <t>Customer 0424</t>
  </si>
  <si>
    <t>Customer 0425</t>
  </si>
  <si>
    <t>Customer 0426</t>
  </si>
  <si>
    <t>Customer 0427</t>
  </si>
  <si>
    <t>Customer 0428</t>
  </si>
  <si>
    <t>Customer 0429</t>
  </si>
  <si>
    <t>Customer 0430</t>
  </si>
  <si>
    <t>Customer 0431</t>
  </si>
  <si>
    <t>Customer 0432</t>
  </si>
  <si>
    <t>Customer 0433</t>
  </si>
  <si>
    <t>Customer 0434</t>
  </si>
  <si>
    <t>Customer 0435</t>
  </si>
  <si>
    <t>Customer 0436</t>
  </si>
  <si>
    <t>Customer 0437</t>
  </si>
  <si>
    <t>Customer 0438</t>
  </si>
  <si>
    <t>Customer 0439</t>
  </si>
  <si>
    <t>Customer 0440</t>
  </si>
  <si>
    <t>Customer 0441</t>
  </si>
  <si>
    <t>Customer 0442</t>
  </si>
  <si>
    <t>Customer 0443</t>
  </si>
  <si>
    <t>Customer 0444</t>
  </si>
  <si>
    <t>Customer 0445</t>
  </si>
  <si>
    <t>Customer 0446</t>
  </si>
  <si>
    <t>Customer 0447</t>
  </si>
  <si>
    <t>Customer 0448</t>
  </si>
  <si>
    <t>Customer 0449</t>
  </si>
  <si>
    <t>Customer 0450</t>
  </si>
  <si>
    <t>Customer 0451</t>
  </si>
  <si>
    <t>Customer 0452</t>
  </si>
  <si>
    <t>Customer 0453</t>
  </si>
  <si>
    <t>Customer 0454</t>
  </si>
  <si>
    <t>Customer 0455</t>
  </si>
  <si>
    <t>Customer 0456</t>
  </si>
  <si>
    <t>Customer 0457</t>
  </si>
  <si>
    <t>Customer 0458</t>
  </si>
  <si>
    <t>Customer 0459</t>
  </si>
  <si>
    <t>Customer 0460</t>
  </si>
  <si>
    <t>Customer 0461</t>
  </si>
  <si>
    <t>Customer 0462</t>
  </si>
  <si>
    <t>Customer 0463</t>
  </si>
  <si>
    <t>Customer 0464</t>
  </si>
  <si>
    <t>Customer 0465</t>
  </si>
  <si>
    <t>Customer 0466</t>
  </si>
  <si>
    <t>Customer 0467</t>
  </si>
  <si>
    <t>Customer 0468</t>
  </si>
  <si>
    <t>Customer 0469</t>
  </si>
  <si>
    <t>Customer 0470</t>
  </si>
  <si>
    <t>Customer 0471</t>
  </si>
  <si>
    <t>Customer 0472</t>
  </si>
  <si>
    <t>Customer 0473</t>
  </si>
  <si>
    <t>Customer 0474</t>
  </si>
  <si>
    <t>Customer 0475</t>
  </si>
  <si>
    <t>Customer 0476</t>
  </si>
  <si>
    <t>Customer 0477</t>
  </si>
  <si>
    <t>Customer 0478</t>
  </si>
  <si>
    <t>Customer 0479</t>
  </si>
  <si>
    <t>Customer 0480</t>
  </si>
  <si>
    <t>Customer 0481</t>
  </si>
  <si>
    <t>Customer 0482</t>
  </si>
  <si>
    <t>Customer 0483</t>
  </si>
  <si>
    <t>Customer 0484</t>
  </si>
  <si>
    <t>Customer 0485</t>
  </si>
  <si>
    <t>Customer 0486</t>
  </si>
  <si>
    <t>Customer 0487</t>
  </si>
  <si>
    <t>Customer 0488</t>
  </si>
  <si>
    <t>Customer 0489</t>
  </si>
  <si>
    <t>Customer 0490</t>
  </si>
  <si>
    <t>Customer 0491</t>
  </si>
  <si>
    <t>Customer 0492</t>
  </si>
  <si>
    <t>Customer 0493</t>
  </si>
  <si>
    <t>Customer 0494</t>
  </si>
  <si>
    <t>Customer 0495</t>
  </si>
  <si>
    <t>Customer 0496</t>
  </si>
  <si>
    <t>Customer 0497</t>
  </si>
  <si>
    <t>Customer 0498</t>
  </si>
  <si>
    <t>Customer 0499</t>
  </si>
  <si>
    <t>Customer 0500</t>
  </si>
  <si>
    <t>Product_Name</t>
  </si>
  <si>
    <t>Sub_Category</t>
  </si>
  <si>
    <t>Category</t>
  </si>
  <si>
    <t>Unit_Price</t>
  </si>
  <si>
    <t>Wireless Mouse</t>
  </si>
  <si>
    <t>Accessories</t>
  </si>
  <si>
    <t>Technology</t>
  </si>
  <si>
    <t>Keyboard</t>
  </si>
  <si>
    <t>USB-C Hub</t>
  </si>
  <si>
    <t>Bluetooth Speaker</t>
  </si>
  <si>
    <t>Audio</t>
  </si>
  <si>
    <t>Headphones</t>
  </si>
  <si>
    <t>Power Bank</t>
  </si>
  <si>
    <t>Laptop Stand</t>
  </si>
  <si>
    <t>Office Supplies</t>
  </si>
  <si>
    <t>Office</t>
  </si>
  <si>
    <t>Notebook Set</t>
  </si>
  <si>
    <t>Paper</t>
  </si>
  <si>
    <t>Office Chair</t>
  </si>
  <si>
    <t>Furniture</t>
  </si>
  <si>
    <t>Study Table</t>
  </si>
  <si>
    <t>Table Lamp</t>
  </si>
  <si>
    <t>Lighting</t>
  </si>
  <si>
    <t>Home</t>
  </si>
  <si>
    <t>Wall Clock</t>
  </si>
  <si>
    <t>Decor</t>
  </si>
  <si>
    <t>Water Bottle</t>
  </si>
  <si>
    <t>Kitchen</t>
  </si>
  <si>
    <t>Storage Box</t>
  </si>
  <si>
    <t>Storage</t>
  </si>
  <si>
    <t>Desk Organizer</t>
  </si>
  <si>
    <t>Backpack</t>
  </si>
  <si>
    <t>Bags</t>
  </si>
  <si>
    <t>Lifestyle</t>
  </si>
  <si>
    <t>Travel Mug</t>
  </si>
  <si>
    <t>LED Strip Light</t>
  </si>
  <si>
    <t>Mobile Holder</t>
  </si>
  <si>
    <t>Pen Set</t>
  </si>
  <si>
    <t>Project_Item</t>
  </si>
  <si>
    <t>Value</t>
  </si>
  <si>
    <t>Fact table</t>
  </si>
  <si>
    <t>Sales_Data</t>
  </si>
  <si>
    <t>Customer dimension</t>
  </si>
  <si>
    <t>Customers</t>
  </si>
  <si>
    <t>Product dimension</t>
  </si>
  <si>
    <t>Products</t>
  </si>
  <si>
    <t>Period</t>
  </si>
  <si>
    <t>2024-01-01 to 2025-12-31</t>
  </si>
  <si>
    <t>Rows</t>
  </si>
  <si>
    <t>5000</t>
  </si>
  <si>
    <t>Purpose</t>
  </si>
  <si>
    <t>Excel -&gt; SQL -&gt; Power BI end-to-end portfolio project</t>
  </si>
  <si>
    <t>Year</t>
  </si>
  <si>
    <t>Month</t>
  </si>
  <si>
    <t>Year_Month</t>
  </si>
  <si>
    <t>Month_Number</t>
  </si>
  <si>
    <t>Profit_Margin</t>
  </si>
  <si>
    <t>Total_Profit</t>
  </si>
  <si>
    <t>Total_Quantity</t>
  </si>
  <si>
    <t>Total_sales</t>
  </si>
  <si>
    <t>Total Orders</t>
  </si>
  <si>
    <t>Average Order Value</t>
  </si>
  <si>
    <t>Row Labels</t>
  </si>
  <si>
    <t>Grand Total</t>
  </si>
  <si>
    <t>Sum of Sales</t>
  </si>
  <si>
    <t>Sum of Profit</t>
  </si>
  <si>
    <t>Sum of Quantity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</si>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</sst>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14" fontId="0" fillId="0" borderId="0" xfId="0" applyNumberFormat="1"/>
    <xf numFmtId="10" fontId="1" fillId="0" borderId="2" xfId="0" applyNumberFormat="1" applyFont="1" applyBorder="1" applyAlignment="1">
      <alignment horizontal="center" vertical="top"/>
    </xf>
    <xf numFmtId="10" fontId="0" fillId="0" borderId="0" xfId="0" applyNumberFormat="1"/>
    <xf numFmtId="164" fontId="1" fillId="0" borderId="2" xfId="0" applyNumberFormat="1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" fontId="1" fillId="0" borderId="2" xfId="0" applyNumberFormat="1" applyFont="1" applyBorder="1" applyAlignment="1">
      <alignment horizontal="center" vertical="top"/>
    </xf>
    <xf numFmtId="1" fontId="0" fillId="0" borderId="0" xfId="0" applyNumberFormat="1"/>
    <xf numFmtId="1" fontId="3" fillId="0" borderId="2" xfId="0" applyNumberFormat="1" applyFont="1" applyBorder="1" applyAlignment="1">
      <alignment horizontal="center" vertical="top"/>
    </xf>
    <xf numFmtId="165" fontId="3" fillId="0" borderId="2" xfId="0" applyNumberFormat="1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14" fontId="0" fillId="0" borderId="0" xfId="0" pivotButton="1" applyNumberFormat="1"/>
  </cellXfs>
  <cellStyles count="1"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numFmt numFmtId="1" formatCode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numFmt numFmtId="2" formatCode="0.00"/>
    </dxf>
    <dxf>
      <numFmt numFmtId="164" formatCode="0.0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%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64" formatCode="0.0"/>
    </dxf>
    <dxf>
      <numFmt numFmtId="164" formatCode="0.0"/>
    </dxf>
    <dxf>
      <numFmt numFmtId="13" formatCode="0%"/>
    </dxf>
    <dxf>
      <numFmt numFmtId="164" formatCode="0.0"/>
    </dxf>
    <dxf>
      <numFmt numFmtId="19" formatCode="dd/mm/yyyy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shwarya" refreshedDate="46298.43069212963" createdVersion="8" refreshedVersion="8" minRefreshableVersion="3" recordCount="5000" xr:uid="{FCE98D63-F381-4DA9-A94D-4F7D675E2118}">
  <cacheSource type="worksheet">
    <worksheetSource name="Table2"/>
  </cacheSource>
  <cacheFields count="23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6-01-01T00:00:00" count="730">
        <d v="2024-10-15T00:00:00"/>
        <d v="2024-09-10T00:00:00"/>
        <d v="2024-07-14T00:00:00"/>
        <d v="2025-08-20T00:00:00"/>
        <d v="2025-06-05T00:00:00"/>
        <d v="2025-05-31T00:00:00"/>
        <d v="2025-09-26T00:00:00"/>
        <d v="2024-04-27T00:00:00"/>
        <d v="2024-06-07T00:00:00"/>
        <d v="2024-08-15T00:00:00"/>
        <d v="2024-08-03T00:00:00"/>
        <d v="2025-11-26T00:00:00"/>
        <d v="2024-01-15T00:00:00"/>
        <d v="2024-06-05T00:00:00"/>
        <d v="2025-10-09T00:00:00"/>
        <d v="2024-09-17T00:00:00"/>
        <d v="2024-02-16T00:00:00"/>
        <d v="2024-11-19T00:00:00"/>
        <d v="2025-11-15T00:00:00"/>
        <d v="2024-05-09T00:00:00"/>
        <d v="2025-02-14T00:00:00"/>
        <d v="2024-04-04T00:00:00"/>
        <d v="2025-09-18T00:00:00"/>
        <d v="2024-10-18T00:00:00"/>
        <d v="2024-10-09T00:00:00"/>
        <d v="2024-03-09T00:00:00"/>
        <d v="2025-10-21T00:00:00"/>
        <d v="2024-01-11T00:00:00"/>
        <d v="2025-07-03T00:00:00"/>
        <d v="2024-05-13T00:00:00"/>
        <d v="2025-12-12T00:00:00"/>
        <d v="2024-01-23T00:00:00"/>
        <d v="2024-12-11T00:00:00"/>
        <d v="2024-10-28T00:00:00"/>
        <d v="2024-12-28T00:00:00"/>
        <d v="2025-01-30T00:00:00"/>
        <d v="2024-08-05T00:00:00"/>
        <d v="2024-05-20T00:00:00"/>
        <d v="2025-09-07T00:00:00"/>
        <d v="2024-07-28T00:00:00"/>
        <d v="2025-09-14T00:00:00"/>
        <d v="2025-11-13T00:00:00"/>
        <d v="2025-04-04T00:00:00"/>
        <d v="2024-12-21T00:00:00"/>
        <d v="2024-05-12T00:00:00"/>
        <d v="2024-05-06T00:00:00"/>
        <d v="2024-04-15T00:00:00"/>
        <d v="2025-08-26T00:00:00"/>
        <d v="2025-01-12T00:00:00"/>
        <d v="2024-02-20T00:00:00"/>
        <d v="2024-01-29T00:00:00"/>
        <d v="2025-04-06T00:00:00"/>
        <d v="2024-10-22T00:00:00"/>
        <d v="2024-10-23T00:00:00"/>
        <d v="2025-12-26T00:00:00"/>
        <d v="2025-02-10T00:00:00"/>
        <d v="2025-09-04T00:00:00"/>
        <d v="2025-02-08T00:00:00"/>
        <d v="2025-09-13T00:00:00"/>
        <d v="2025-02-23T00:00:00"/>
        <d v="2024-06-30T00:00:00"/>
        <d v="2024-01-01T00:00:00"/>
        <d v="2025-07-20T00:00:00"/>
        <d v="2025-01-05T00:00:00"/>
        <d v="2025-10-22T00:00:00"/>
        <d v="2025-03-06T00:00:00"/>
        <d v="2024-11-04T00:00:00"/>
        <d v="2024-05-16T00:00:00"/>
        <d v="2024-07-20T00:00:00"/>
        <d v="2025-03-11T00:00:00"/>
        <d v="2024-11-08T00:00:00"/>
        <d v="2024-04-26T00:00:00"/>
        <d v="2025-10-27T00:00:00"/>
        <d v="2025-07-28T00:00:00"/>
        <d v="2024-08-31T00:00:00"/>
        <d v="2025-06-20T00:00:00"/>
        <d v="2025-08-24T00:00:00"/>
        <d v="2024-03-15T00:00:00"/>
        <d v="2025-01-20T00:00:00"/>
        <d v="2025-04-19T00:00:00"/>
        <d v="2025-02-21T00:00:00"/>
        <d v="2024-12-12T00:00:00"/>
        <d v="2025-06-12T00:00:00"/>
        <d v="2025-10-01T00:00:00"/>
        <d v="2024-06-27T00:00:00"/>
        <d v="2025-10-25T00:00:00"/>
        <d v="2024-01-25T00:00:00"/>
        <d v="2024-06-28T00:00:00"/>
        <d v="2025-12-10T00:00:00"/>
        <d v="2025-05-15T00:00:00"/>
        <d v="2024-06-09T00:00:00"/>
        <d v="2024-06-25T00:00:00"/>
        <d v="2024-10-11T00:00:00"/>
        <d v="2024-03-03T00:00:00"/>
        <d v="2025-10-23T00:00:00"/>
        <d v="2024-06-04T00:00:00"/>
        <d v="2025-04-13T00:00:00"/>
        <d v="2024-02-18T00:00:00"/>
        <d v="2024-03-24T00:00:00"/>
        <d v="2024-12-26T00:00:00"/>
        <d v="2025-11-19T00:00:00"/>
        <d v="2024-05-27T00:00:00"/>
        <d v="2025-09-21T00:00:00"/>
        <d v="2024-12-07T00:00:00"/>
        <d v="2025-04-20T00:00:00"/>
        <d v="2025-12-01T00:00:00"/>
        <d v="2024-12-25T00:00:00"/>
        <d v="2025-07-14T00:00:00"/>
        <d v="2024-11-22T00:00:00"/>
        <d v="2024-08-02T00:00:00"/>
        <d v="2025-03-10T00:00:00"/>
        <d v="2025-12-23T00:00:00"/>
        <d v="2024-11-13T00:00:00"/>
        <d v="2024-02-01T00:00:00"/>
        <d v="2025-10-31T00:00:00"/>
        <d v="2024-10-31T00:00:00"/>
        <d v="2025-03-04T00:00:00"/>
        <d v="2025-04-21T00:00:00"/>
        <d v="2024-10-12T00:00:00"/>
        <d v="2024-05-23T00:00:00"/>
        <d v="2025-02-27T00:00:00"/>
        <d v="2024-01-19T00:00:00"/>
        <d v="2024-01-18T00:00:00"/>
        <d v="2025-08-12T00:00:00"/>
        <d v="2024-06-23T00:00:00"/>
        <d v="2024-07-12T00:00:00"/>
        <d v="2025-05-16T00:00:00"/>
        <d v="2024-04-22T00:00:00"/>
        <d v="2024-04-23T00:00:00"/>
        <d v="2024-08-09T00:00:00"/>
        <d v="2025-11-08T00:00:00"/>
        <d v="2025-10-05T00:00:00"/>
        <d v="2024-09-20T00:00:00"/>
        <d v="2024-02-24T00:00:00"/>
        <d v="2025-10-04T00:00:00"/>
        <d v="2025-04-02T00:00:00"/>
        <d v="2024-06-10T00:00:00"/>
        <d v="2025-01-14T00:00:00"/>
        <d v="2024-03-27T00:00:00"/>
        <d v="2024-06-26T00:00:00"/>
        <d v="2025-01-25T00:00:00"/>
        <d v="2024-12-14T00:00:00"/>
        <d v="2024-01-08T00:00:00"/>
        <d v="2025-03-18T00:00:00"/>
        <d v="2024-11-23T00:00:00"/>
        <d v="2024-02-23T00:00:00"/>
        <d v="2024-08-26T00:00:00"/>
        <d v="2024-08-16T00:00:00"/>
        <d v="2025-08-01T00:00:00"/>
        <d v="2025-08-31T00:00:00"/>
        <d v="2024-04-05T00:00:00"/>
        <d v="2024-03-28T00:00:00"/>
        <d v="2024-03-18T00:00:00"/>
        <d v="2024-10-14T00:00:00"/>
        <d v="2024-04-29T00:00:00"/>
        <d v="2025-05-05T00:00:00"/>
        <d v="2025-03-27T00:00:00"/>
        <d v="2025-05-14T00:00:00"/>
        <d v="2024-06-13T00:00:00"/>
        <d v="2024-01-07T00:00:00"/>
        <d v="2024-11-25T00:00:00"/>
        <d v="2025-11-03T00:00:00"/>
        <d v="2024-05-30T00:00:00"/>
        <d v="2024-03-25T00:00:00"/>
        <d v="2024-05-26T00:00:00"/>
        <d v="2025-09-15T00:00:00"/>
        <d v="2025-01-15T00:00:00"/>
        <d v="2025-07-01T00:00:00"/>
        <d v="2025-11-30T00:00:00"/>
        <d v="2024-03-22T00:00:00"/>
        <d v="2025-05-28T00:00:00"/>
        <d v="2025-12-09T00:00:00"/>
        <d v="2025-06-06T00:00:00"/>
        <d v="2025-12-07T00:00:00"/>
        <d v="2025-04-15T00:00:00"/>
        <d v="2024-04-28T00:00:00"/>
        <d v="2025-06-15T00:00:00"/>
        <d v="2024-09-12T00:00:00"/>
        <d v="2024-08-13T00:00:00"/>
        <d v="2024-02-22T00:00:00"/>
        <d v="2025-05-20T00:00:00"/>
        <d v="2024-12-29T00:00:00"/>
        <d v="2024-10-06T00:00:00"/>
        <d v="2025-08-15T00:00:00"/>
        <d v="2025-12-14T00:00:00"/>
        <d v="2024-06-06T00:00:00"/>
        <d v="2025-09-23T00:00:00"/>
        <d v="2024-02-28T00:00:00"/>
        <d v="2025-12-27T00:00:00"/>
        <d v="2024-05-07T00:00:00"/>
        <d v="2025-12-21T00:00:00"/>
        <d v="2024-04-24T00:00:00"/>
        <d v="2024-07-27T00:00:00"/>
        <d v="2025-06-09T00:00:00"/>
        <d v="2025-06-04T00:00:00"/>
        <d v="2025-07-05T00:00:00"/>
        <d v="2024-08-24T00:00:00"/>
        <d v="2024-10-07T00:00:00"/>
        <d v="2024-12-24T00:00:00"/>
        <d v="2024-07-19T00:00:00"/>
        <d v="2024-10-04T00:00:00"/>
        <d v="2024-08-22T00:00:00"/>
        <d v="2025-05-08T00:00:00"/>
        <d v="2024-01-04T00:00:00"/>
        <d v="2025-03-17T00:00:00"/>
        <d v="2024-04-18T00:00:00"/>
        <d v="2025-09-01T00:00:00"/>
        <d v="2024-05-25T00:00:00"/>
        <d v="2024-02-11T00:00:00"/>
        <d v="2024-02-10T00:00:00"/>
        <d v="2024-02-03T00:00:00"/>
        <d v="2024-01-17T00:00:00"/>
        <d v="2025-11-07T00:00:00"/>
        <d v="2024-06-01T00:00:00"/>
        <d v="2025-08-10T00:00:00"/>
        <d v="2025-08-21T00:00:00"/>
        <d v="2025-09-20T00:00:00"/>
        <d v="2024-01-27T00:00:00"/>
        <d v="2024-10-13T00:00:00"/>
        <d v="2025-10-07T00:00:00"/>
        <d v="2025-12-31T00:00:00"/>
        <d v="2024-06-16T00:00:00"/>
        <d v="2024-09-24T00:00:00"/>
        <d v="2025-03-30T00:00:00"/>
        <d v="2025-02-04T00:00:00"/>
        <d v="2025-12-02T00:00:00"/>
        <d v="2025-09-25T00:00:00"/>
        <d v="2025-07-11T00:00:00"/>
        <d v="2025-07-29T00:00:00"/>
        <d v="2025-12-05T00:00:00"/>
        <d v="2025-11-23T00:00:00"/>
        <d v="2024-05-28T00:00:00"/>
        <d v="2025-05-26T00:00:00"/>
        <d v="2025-11-06T00:00:00"/>
        <d v="2024-07-05T00:00:00"/>
        <d v="2024-08-14T00:00:00"/>
        <d v="2024-11-05T00:00:00"/>
        <d v="2024-04-07T00:00:00"/>
        <d v="2025-02-09T00:00:00"/>
        <d v="2024-11-07T00:00:00"/>
        <d v="2025-04-11T00:00:00"/>
        <d v="2025-05-21T00:00:00"/>
        <d v="2024-12-30T00:00:00"/>
        <d v="2025-04-26T00:00:00"/>
        <d v="2024-06-02T00:00:00"/>
        <d v="2025-03-25T00:00:00"/>
        <d v="2024-03-13T00:00:00"/>
        <d v="2025-12-13T00:00:00"/>
        <d v="2025-10-02T00:00:00"/>
        <d v="2024-08-04T00:00:00"/>
        <d v="2024-03-01T00:00:00"/>
        <d v="2024-02-08T00:00:00"/>
        <d v="2024-05-10T00:00:00"/>
        <d v="2025-05-12T00:00:00"/>
        <d v="2024-04-17T00:00:00"/>
        <d v="2024-06-20T00:00:00"/>
        <d v="2025-04-22T00:00:00"/>
        <d v="2024-04-11T00:00:00"/>
        <d v="2025-06-07T00:00:00"/>
        <d v="2024-10-01T00:00:00"/>
        <d v="2024-02-13T00:00:00"/>
        <d v="2025-07-22T00:00:00"/>
        <d v="2025-05-11T00:00:00"/>
        <d v="2024-01-12T00:00:00"/>
        <d v="2025-08-14T00:00:00"/>
        <d v="2024-12-04T00:00:00"/>
        <d v="2024-03-21T00:00:00"/>
        <d v="2025-04-29T00:00:00"/>
        <d v="2025-01-08T00:00:00"/>
        <d v="2024-07-18T00:00:00"/>
        <d v="2025-04-10T00:00:00"/>
        <d v="2024-03-29T00:00:00"/>
        <d v="2025-10-16T00:00:00"/>
        <d v="2025-07-24T00:00:00"/>
        <d v="2025-05-03T00:00:00"/>
        <d v="2025-06-21T00:00:00"/>
        <d v="2024-01-16T00:00:00"/>
        <d v="2025-12-11T00:00:00"/>
        <d v="2024-03-26T00:00:00"/>
        <d v="2024-09-06T00:00:00"/>
        <d v="2024-11-30T00:00:00"/>
        <d v="2025-06-02T00:00:00"/>
        <d v="2025-11-18T00:00:00"/>
        <d v="2025-08-16T00:00:00"/>
        <d v="2024-08-10T00:00:00"/>
        <d v="2025-01-06T00:00:00"/>
        <d v="2025-02-05T00:00:00"/>
        <d v="2025-05-04T00:00:00"/>
        <d v="2025-09-06T00:00:00"/>
        <d v="2024-09-29T00:00:00"/>
        <d v="2024-05-31T00:00:00"/>
        <d v="2025-09-11T00:00:00"/>
        <d v="2024-07-06T00:00:00"/>
        <d v="2024-06-19T00:00:00"/>
        <d v="2024-07-01T00:00:00"/>
        <d v="2025-06-10T00:00:00"/>
        <d v="2025-05-30T00:00:00"/>
        <d v="2025-01-31T00:00:00"/>
        <d v="2025-12-22T00:00:00"/>
        <d v="2025-05-07T00:00:00"/>
        <d v="2025-03-01T00:00:00"/>
        <d v="2024-11-06T00:00:00"/>
        <d v="2024-06-18T00:00:00"/>
        <d v="2025-06-29T00:00:00"/>
        <d v="2025-02-17T00:00:00"/>
        <d v="2024-09-07T00:00:00"/>
        <d v="2024-09-30T00:00:00"/>
        <d v="2025-02-19T00:00:00"/>
        <d v="2025-08-30T00:00:00"/>
        <d v="2024-09-01T00:00:00"/>
        <d v="2025-11-27T00:00:00"/>
        <d v="2024-09-28T00:00:00"/>
        <d v="2025-03-15T00:00:00"/>
        <d v="2025-01-11T00:00:00"/>
        <d v="2024-09-22T00:00:00"/>
        <d v="2024-12-05T00:00:00"/>
        <d v="2025-01-23T00:00:00"/>
        <d v="2025-07-30T00:00:00"/>
        <d v="2024-01-03T00:00:00"/>
        <d v="2024-05-21T00:00:00"/>
        <d v="2025-01-10T00:00:00"/>
        <d v="2024-10-19T00:00:00"/>
        <d v="2025-10-26T00:00:00"/>
        <d v="2025-03-07T00:00:00"/>
        <d v="2025-08-07T00:00:00"/>
        <d v="2025-02-02T00:00:00"/>
        <d v="2024-12-09T00:00:00"/>
        <d v="2024-05-19T00:00:00"/>
        <d v="2024-11-14T00:00:00"/>
        <d v="2024-03-02T00:00:00"/>
        <d v="2025-07-17T00:00:00"/>
        <d v="2025-08-06T00:00:00"/>
        <d v="2024-08-30T00:00:00"/>
        <d v="2024-12-31T00:00:00"/>
        <d v="2024-04-16T00:00:00"/>
        <d v="2024-09-15T00:00:00"/>
        <d v="2024-04-08T00:00:00"/>
        <d v="2024-01-20T00:00:00"/>
        <d v="2025-07-26T00:00:00"/>
        <d v="2025-02-22T00:00:00"/>
        <d v="2025-11-20T00:00:00"/>
        <d v="2024-05-24T00:00:00"/>
        <d v="2024-06-08T00:00:00"/>
        <d v="2024-11-24T00:00:00"/>
        <d v="2025-08-02T00:00:00"/>
        <d v="2024-12-22T00:00:00"/>
        <d v="2024-09-23T00:00:00"/>
        <d v="2025-09-08T00:00:00"/>
        <d v="2024-11-18T00:00:00"/>
        <d v="2025-06-24T00:00:00"/>
        <d v="2025-10-10T00:00:00"/>
        <d v="2024-07-13T00:00:00"/>
        <d v="2024-11-27T00:00:00"/>
        <d v="2025-04-07T00:00:00"/>
        <d v="2024-02-09T00:00:00"/>
        <d v="2025-01-29T00:00:00"/>
        <d v="2024-05-03T00:00:00"/>
        <d v="2024-02-07T00:00:00"/>
        <d v="2024-06-24T00:00:00"/>
        <d v="2025-03-29T00:00:00"/>
        <d v="2024-02-06T00:00:00"/>
        <d v="2024-11-11T00:00:00"/>
        <d v="2024-10-27T00:00:00"/>
        <d v="2024-08-11T00:00:00"/>
        <d v="2025-11-28T00:00:00"/>
        <d v="2025-07-21T00:00:00"/>
        <d v="2024-09-18T00:00:00"/>
        <d v="2024-12-01T00:00:00"/>
        <d v="2024-04-01T00:00:00"/>
        <d v="2024-12-18T00:00:00"/>
        <d v="2025-11-11T00:00:00"/>
        <d v="2025-07-10T00:00:00"/>
        <d v="2024-12-10T00:00:00"/>
        <d v="2024-07-09T00:00:00"/>
        <d v="2025-10-28T00:00:00"/>
        <d v="2025-02-25T00:00:00"/>
        <d v="2024-01-31T00:00:00"/>
        <d v="2025-06-18T00:00:00"/>
        <d v="2025-01-28T00:00:00"/>
        <d v="2025-11-02T00:00:00"/>
        <d v="2025-03-12T00:00:00"/>
        <d v="2025-07-04T00:00:00"/>
        <d v="2024-09-14T00:00:00"/>
        <d v="2025-12-18T00:00:00"/>
        <d v="2025-08-11T00:00:00"/>
        <d v="2024-10-21T00:00:00"/>
        <d v="2025-06-08T00:00:00"/>
        <d v="2024-02-15T00:00:00"/>
        <d v="2024-08-20T00:00:00"/>
        <d v="2025-03-23T00:00:00"/>
        <d v="2025-11-05T00:00:00"/>
        <d v="2024-11-21T00:00:00"/>
        <d v="2025-08-08T00:00:00"/>
        <d v="2025-02-15T00:00:00"/>
        <d v="2025-07-25T00:00:00"/>
        <d v="2025-04-28T00:00:00"/>
        <d v="2024-08-29T00:00:00"/>
        <d v="2024-07-10T00:00:00"/>
        <d v="2024-01-22T00:00:00"/>
        <d v="2025-04-18T00:00:00"/>
        <d v="2024-11-01T00:00:00"/>
        <d v="2024-09-26T00:00:00"/>
        <d v="2025-12-04T00:00:00"/>
        <d v="2025-11-17T00:00:00"/>
        <d v="2025-12-16T00:00:00"/>
        <d v="2024-02-02T00:00:00"/>
        <d v="2024-03-19T00:00:00"/>
        <d v="2025-04-03T00:00:00"/>
        <d v="2025-07-23T00:00:00"/>
        <d v="2025-03-05T00:00:00"/>
        <d v="2024-09-27T00:00:00"/>
        <d v="2025-06-22T00:00:00"/>
        <d v="2025-01-16T00:00:00"/>
        <d v="2024-01-21T00:00:00"/>
        <d v="2024-10-29T00:00:00"/>
        <d v="2025-10-20T00:00:00"/>
        <d v="2025-03-28T00:00:00"/>
        <d v="2025-01-21T00:00:00"/>
        <d v="2024-09-13T00:00:00"/>
        <d v="2024-06-11T00:00:00"/>
        <d v="2025-05-06T00:00:00"/>
        <d v="2024-07-26T00:00:00"/>
        <d v="2024-02-29T00:00:00"/>
        <d v="2025-10-18T00:00:00"/>
        <d v="2025-08-27T00:00:00"/>
        <d v="2025-06-03T00:00:00"/>
        <d v="2025-08-13T00:00:00"/>
        <d v="2025-11-16T00:00:00"/>
        <d v="2025-07-15T00:00:00"/>
        <d v="2024-07-17T00:00:00"/>
        <d v="2025-06-19T00:00:00"/>
        <d v="2024-07-24T00:00:00"/>
        <d v="2024-08-23T00:00:00"/>
        <d v="2024-03-04T00:00:00"/>
        <d v="2025-12-17T00:00:00"/>
        <d v="2024-03-12T00:00:00"/>
        <d v="2024-11-15T00:00:00"/>
        <d v="2024-12-03T00:00:00"/>
        <d v="2025-05-09T00:00:00"/>
        <d v="2025-08-29T00:00:00"/>
        <d v="2024-06-14T00:00:00"/>
        <d v="2025-06-27T00:00:00"/>
        <d v="2025-12-29T00:00:00"/>
        <d v="2025-02-28T00:00:00"/>
        <d v="2025-01-26T00:00:00"/>
        <d v="2024-08-01T00:00:00"/>
        <d v="2025-11-21T00:00:00"/>
        <d v="2025-07-06T00:00:00"/>
        <d v="2024-01-02T00:00:00"/>
        <d v="2024-08-12T00:00:00"/>
        <d v="2024-04-25T00:00:00"/>
        <d v="2024-04-12T00:00:00"/>
        <d v="2024-03-30T00:00:00"/>
        <d v="2024-05-01T00:00:00"/>
        <d v="2024-05-22T00:00:00"/>
        <d v="2025-03-03T00:00:00"/>
        <d v="2024-11-12T00:00:00"/>
        <d v="2024-01-09T00:00:00"/>
        <d v="2025-01-04T00:00:00"/>
        <d v="2024-04-20T00:00:00"/>
        <d v="2025-01-17T00:00:00"/>
        <d v="2025-01-24T00:00:00"/>
        <d v="2024-11-09T00:00:00"/>
        <d v="2025-02-13T00:00:00"/>
        <d v="2025-05-29T00:00:00"/>
        <d v="2024-01-14T00:00:00"/>
        <d v="2025-09-22T00:00:00"/>
        <d v="2025-11-25T00:00:00"/>
        <d v="2024-11-02T00:00:00"/>
        <d v="2025-07-02T00:00:00"/>
        <d v="2024-12-17T00:00:00"/>
        <d v="2024-02-04T00:00:00"/>
        <d v="2025-03-20T00:00:00"/>
        <d v="2024-04-02T00:00:00"/>
        <d v="2024-07-25T00:00:00"/>
        <d v="2025-12-25T00:00:00"/>
        <d v="2024-01-24T00:00:00"/>
        <d v="2025-02-07T00:00:00"/>
        <d v="2025-07-31T00:00:00"/>
        <d v="2024-07-04T00:00:00"/>
        <d v="2024-09-02T00:00:00"/>
        <d v="2025-09-28T00:00:00"/>
        <d v="2025-06-13T00:00:00"/>
        <d v="2024-04-09T00:00:00"/>
        <d v="2024-10-24T00:00:00"/>
        <d v="2024-11-29T00:00:00"/>
        <d v="2025-01-09T00:00:00"/>
        <d v="2025-05-18T00:00:00"/>
        <d v="2024-08-18T00:00:00"/>
        <d v="2024-01-28T00:00:00"/>
        <d v="2024-03-06T00:00:00"/>
        <d v="2025-03-24T00:00:00"/>
        <d v="2024-01-10T00:00:00"/>
        <d v="2024-10-02T00:00:00"/>
        <d v="2025-05-27T00:00:00"/>
        <d v="2024-10-10T00:00:00"/>
        <d v="2024-04-30T00:00:00"/>
        <d v="2024-07-22T00:00:00"/>
        <d v="2025-07-09T00:00:00"/>
        <d v="2025-01-01T00:00:00"/>
        <d v="2025-12-19T00:00:00"/>
        <d v="2025-10-03T00:00:00"/>
        <d v="2025-05-25T00:00:00"/>
        <d v="2024-10-08T00:00:00"/>
        <d v="2024-07-16T00:00:00"/>
        <d v="2024-05-05T00:00:00"/>
        <d v="2024-07-03T00:00:00"/>
        <d v="2024-07-02T00:00:00"/>
        <d v="2025-03-02T00:00:00"/>
        <d v="2024-10-20T00:00:00"/>
        <d v="2025-01-18T00:00:00"/>
        <d v="2025-09-29T00:00:00"/>
        <d v="2024-11-03T00:00:00"/>
        <d v="2024-12-06T00:00:00"/>
        <d v="2024-05-08T00:00:00"/>
        <d v="2025-10-30T00:00:00"/>
        <d v="2024-12-23T00:00:00"/>
        <d v="2024-07-11T00:00:00"/>
        <d v="2025-10-15T00:00:00"/>
        <d v="2024-10-30T00:00:00"/>
        <d v="2024-08-07T00:00:00"/>
        <d v="2025-09-05T00:00:00"/>
        <d v="2024-10-05T00:00:00"/>
        <d v="2024-11-26T00:00:00"/>
        <d v="2025-08-23T00:00:00"/>
        <d v="2024-03-05T00:00:00"/>
        <d v="2024-03-16T00:00:00"/>
        <d v="2025-04-17T00:00:00"/>
        <d v="2025-02-20T00:00:00"/>
        <d v="2024-10-17T00:00:00"/>
        <d v="2024-08-08T00:00:00"/>
        <d v="2024-10-26T00:00:00"/>
        <d v="2024-02-12T00:00:00"/>
        <d v="2024-12-08T00:00:00"/>
        <d v="2025-09-10T00:00:00"/>
        <d v="2025-12-15T00:00:00"/>
        <d v="2025-04-14T00:00:00"/>
        <d v="2025-01-07T00:00:00"/>
        <d v="2025-10-19T00:00:00"/>
        <d v="2024-12-15T00:00:00"/>
        <d v="2024-09-19T00:00:00"/>
        <d v="2024-12-16T00:00:00"/>
        <d v="2025-08-05T00:00:00"/>
        <d v="2024-08-28T00:00:00"/>
        <d v="2024-02-05T00:00:00"/>
        <d v="2025-01-19T00:00:00"/>
        <d v="2024-12-27T00:00:00"/>
        <d v="2025-07-12T00:00:00"/>
        <d v="2024-10-03T00:00:00"/>
        <d v="2024-01-26T00:00:00"/>
        <d v="2025-09-24T00:00:00"/>
        <d v="2025-11-12T00:00:00"/>
        <d v="2025-12-20T00:00:00"/>
        <d v="2024-02-19T00:00:00"/>
        <d v="2025-06-14T00:00:00"/>
        <d v="2025-09-03T00:00:00"/>
        <d v="2024-06-15T00:00:00"/>
        <d v="2025-03-14T00:00:00"/>
        <d v="2025-08-03T00:00:00"/>
        <d v="2025-04-27T00:00:00"/>
        <d v="2025-10-11T00:00:00"/>
        <d v="2024-03-17T00:00:00"/>
        <d v="2025-05-23T00:00:00"/>
        <d v="2025-03-16T00:00:00"/>
        <d v="2025-08-19T00:00:00"/>
        <d v="2025-07-07T00:00:00"/>
        <d v="2025-09-12T00:00:00"/>
        <d v="2024-03-10T00:00:00"/>
        <d v="2025-12-08T00:00:00"/>
        <d v="2024-08-17T00:00:00"/>
        <d v="2024-03-07T00:00:00"/>
        <d v="2024-02-27T00:00:00"/>
        <d v="2024-12-19T00:00:00"/>
        <d v="2025-09-09T00:00:00"/>
        <d v="2025-03-21T00:00:00"/>
        <d v="2025-02-03T00:00:00"/>
        <d v="2025-10-17T00:00:00"/>
        <d v="2025-06-25T00:00:00"/>
        <d v="2024-12-13T00:00:00"/>
        <d v="2024-04-13T00:00:00"/>
        <d v="2024-09-04T00:00:00"/>
        <d v="2024-11-16T00:00:00"/>
        <d v="2025-03-31T00:00:00"/>
        <d v="2025-04-25T00:00:00"/>
        <d v="2025-10-24T00:00:00"/>
        <d v="2024-04-10T00:00:00"/>
        <d v="2024-09-09T00:00:00"/>
        <d v="2024-06-12T00:00:00"/>
        <d v="2024-04-19T00:00:00"/>
        <d v="2024-08-25T00:00:00"/>
        <d v="2025-10-14T00:00:00"/>
        <d v="2024-06-21T00:00:00"/>
        <d v="2025-06-26T00:00:00"/>
        <d v="2025-03-22T00:00:00"/>
        <d v="2024-02-25T00:00:00"/>
        <d v="2025-04-01T00:00:00"/>
        <d v="2024-03-23T00:00:00"/>
        <d v="2024-07-08T00:00:00"/>
        <d v="2024-03-20T00:00:00"/>
        <d v="2024-09-16T00:00:00"/>
        <d v="2025-09-19T00:00:00"/>
        <d v="2025-12-03T00:00:00"/>
        <d v="2025-07-27T00:00:00"/>
        <d v="2024-06-03T00:00:00"/>
        <d v="2025-10-06T00:00:00"/>
        <d v="2025-05-24T00:00:00"/>
        <d v="2025-02-26T00:00:00"/>
        <d v="2024-01-13T00:00:00"/>
        <d v="2024-07-31T00:00:00"/>
        <d v="2025-04-09T00:00:00"/>
        <d v="2025-09-16T00:00:00"/>
        <d v="2024-04-14T00:00:00"/>
        <d v="2025-01-27T00:00:00"/>
        <d v="2025-07-13T00:00:00"/>
        <d v="2024-04-06T00:00:00"/>
        <d v="2024-08-19T00:00:00"/>
        <d v="2025-05-19T00:00:00"/>
        <d v="2025-02-11T00:00:00"/>
        <d v="2025-10-12T00:00:00"/>
        <d v="2024-07-29T00:00:00"/>
        <d v="2025-05-13T00:00:00"/>
        <d v="2025-06-23T00:00:00"/>
        <d v="2025-07-16T00:00:00"/>
        <d v="2024-05-17T00:00:00"/>
        <d v="2025-01-02T00:00:00"/>
        <d v="2024-12-02T00:00:00"/>
        <d v="2024-06-17T00:00:00"/>
        <d v="2025-10-13T00:00:00"/>
        <d v="2025-05-02T00:00:00"/>
        <d v="2025-09-17T00:00:00"/>
        <d v="2025-10-08T00:00:00"/>
        <d v="2024-07-21T00:00:00"/>
        <d v="2025-06-17T00:00:00"/>
        <d v="2025-04-05T00:00:00"/>
        <d v="2025-02-24T00:00:00"/>
        <d v="2025-02-16T00:00:00"/>
        <d v="2024-01-30T00:00:00"/>
        <d v="2024-05-15T00:00:00"/>
        <d v="2024-04-21T00:00:00"/>
        <d v="2024-08-21T00:00:00"/>
        <d v="2025-07-19T00:00:00"/>
        <d v="2025-08-09T00:00:00"/>
        <d v="2024-05-11T00:00:00"/>
        <d v="2024-02-26T00:00:00"/>
        <d v="2025-12-28T00:00:00"/>
        <d v="2025-06-30T00:00:00"/>
        <d v="2024-03-14T00:00:00"/>
        <d v="2025-08-04T00:00:00"/>
        <d v="2025-08-18T00:00:00"/>
        <d v="2024-07-23T00:00:00"/>
        <d v="2025-06-16T00:00:00"/>
        <d v="2025-09-30T00:00:00"/>
        <d v="2025-04-16T00:00:00"/>
        <d v="2025-12-30T00:00:00"/>
        <d v="2025-11-09T00:00:00"/>
        <d v="2025-09-02T00:00:00"/>
        <d v="2024-03-08T00:00:00"/>
        <d v="2025-11-10T00:00:00"/>
        <d v="2025-01-13T00:00:00"/>
        <d v="2025-05-22T00:00:00"/>
        <d v="2025-04-12T00:00:00"/>
        <d v="2025-04-30T00:00:00"/>
        <d v="2024-09-25T00:00:00"/>
        <d v="2024-09-03T00:00:00"/>
        <d v="2024-09-21T00:00:00"/>
        <d v="2025-03-09T00:00:00"/>
        <d v="2025-11-22T00:00:00"/>
        <d v="2025-12-24T00:00:00"/>
        <d v="2024-08-06T00:00:00"/>
        <d v="2025-08-25T00:00:00"/>
        <d v="2025-09-27T00:00:00"/>
        <d v="2025-02-01T00:00:00"/>
        <d v="2024-09-11T00:00:00"/>
        <d v="2024-11-20T00:00:00"/>
        <d v="2025-11-14T00:00:00"/>
        <d v="2025-04-24T00:00:00"/>
        <d v="2025-03-13T00:00:00"/>
        <d v="2024-06-22T00:00:00"/>
        <d v="2025-07-08T00:00:00"/>
        <d v="2024-11-28T00:00:00"/>
        <d v="2024-08-27T00:00:00"/>
        <d v="2025-03-26T00:00:00"/>
        <d v="2024-10-16T00:00:00"/>
        <d v="2025-10-29T00:00:00"/>
        <d v="2025-03-19T00:00:00"/>
        <d v="2025-04-23T00:00:00"/>
        <d v="2025-01-22T00:00:00"/>
        <d v="2024-05-04T00:00:00"/>
        <d v="2025-01-03T00:00:00"/>
        <d v="2025-11-04T00:00:00"/>
        <d v="2024-05-18T00:00:00"/>
        <d v="2024-03-31T00:00:00"/>
        <d v="2025-05-01T00:00:00"/>
        <d v="2024-02-17T00:00:00"/>
        <d v="2024-12-20T00:00:00"/>
        <d v="2024-02-14T00:00:00"/>
        <d v="2024-05-02T00:00:00"/>
        <d v="2025-06-11T00:00:00"/>
        <d v="2024-11-17T00:00:00"/>
        <d v="2025-07-18T00:00:00"/>
        <d v="2025-02-06T00:00:00"/>
        <d v="2025-08-28T00:00:00"/>
        <d v="2025-05-10T00:00:00"/>
        <d v="2024-09-08T00:00:00"/>
        <d v="2025-02-12T00:00:00"/>
        <d v="2025-11-29T00:00:00"/>
        <d v="2024-01-05T00:00:00"/>
        <d v="2025-06-01T00:00:00"/>
        <d v="2025-08-22T00:00:00"/>
        <d v="2024-11-10T00:00:00"/>
        <d v="2024-07-07T00:00:00"/>
        <d v="2025-03-08T00:00:00"/>
        <d v="2024-06-29T00:00:00"/>
        <d v="2024-07-30T00:00:00"/>
        <d v="2025-08-17T00:00:00"/>
        <d v="2025-04-08T00:00:00"/>
        <d v="2024-07-15T00:00:00"/>
        <d v="2025-11-24T00:00:00"/>
        <d v="2024-10-25T00:00:00"/>
        <d v="2025-05-17T00:00:00"/>
        <d v="2024-05-14T00:00:00"/>
        <d v="2024-02-21T00:00:00"/>
        <d v="2024-01-06T00:00:00"/>
        <d v="2024-03-11T00:00:00"/>
        <d v="2025-11-01T00:00:00"/>
        <d v="2025-02-18T00:00:00"/>
        <d v="2024-04-03T00:00:00"/>
        <d v="2024-05-29T00:00:00"/>
        <d v="2024-09-05T00:00:00"/>
        <d v="2025-12-06T00:00:00"/>
      </sharedItems>
      <fieldGroup par="22"/>
    </cacheField>
    <cacheField name="Ship_Date" numFmtId="14">
      <sharedItems containsSemiMixedTypes="0" containsNonDate="0" containsDate="1" containsString="0" minDate="2024-01-02T00:00:00" maxDate="2026-01-06T00:00:00"/>
    </cacheField>
    <cacheField name="Customer_ID" numFmtId="0">
      <sharedItems/>
    </cacheField>
    <cacheField name="Product_ID" numFmtId="0">
      <sharedItems/>
    </cacheField>
    <cacheField name="Quantity" numFmtId="164">
      <sharedItems containsSemiMixedTypes="0" containsString="0" containsNumber="1" containsInteger="1" minValue="1" maxValue="5"/>
    </cacheField>
    <cacheField name="Discount" numFmtId="9">
      <sharedItems containsSemiMixedTypes="0" containsString="0" containsNumber="1" minValue="0" maxValue="0.2"/>
    </cacheField>
    <cacheField name="Payment_Mode" numFmtId="0">
      <sharedItems/>
    </cacheField>
    <cacheField name="Sales" numFmtId="164">
      <sharedItems containsSemiMixedTypes="0" containsString="0" containsNumber="1" minValue="199.2" maxValue="34995"/>
    </cacheField>
    <cacheField name="Profit" numFmtId="164">
      <sharedItems containsSemiMixedTypes="0" containsString="0" containsNumber="1" minValue="-2485.61" maxValue="7551.07"/>
    </cacheField>
    <cacheField name="Year" numFmtId="1">
      <sharedItems containsSemiMixedTypes="0" containsString="0" containsNumber="1" containsInteger="1" minValue="2024" maxValue="2025"/>
    </cacheField>
    <cacheField name="Month_Number" numFmtId="1">
      <sharedItems containsSemiMixedTypes="0" containsString="0" containsNumber="1" containsInteger="1" minValue="1" maxValue="12"/>
    </cacheField>
    <cacheField name="Month" numFmtId="0">
      <sharedItems/>
    </cacheField>
    <cacheField name="Year_Month" numFmtId="0">
      <sharedItems/>
    </cacheField>
    <cacheField name="Profit_Margin" numFmtId="165">
      <sharedItems containsSemiMixedTypes="0" containsString="0" containsNumber="1" minValue="-0.11924119241192413" maxValue="0.39862155388471177"/>
    </cacheField>
    <cacheField name="Category" numFmtId="0">
      <sharedItems count="5">
        <s v="Home"/>
        <s v="Technology"/>
        <s v="Furniture"/>
        <s v="Office"/>
        <s v="Lifestyle"/>
      </sharedItems>
    </cacheField>
    <cacheField name="Sub_Category" numFmtId="0">
      <sharedItems count="10">
        <s v="Kitchen"/>
        <s v="Accessories"/>
        <s v="Furniture"/>
        <s v="Paper"/>
        <s v="Bags"/>
        <s v="Audio"/>
        <s v="Storage"/>
        <s v="Lighting"/>
        <s v="Decor"/>
        <s v="Office Supplies"/>
      </sharedItems>
    </cacheField>
    <cacheField name="Region" numFmtId="0">
      <sharedItems count="4">
        <s v="West"/>
        <s v="East"/>
        <s v="North"/>
        <s v="South"/>
      </sharedItems>
    </cacheField>
    <cacheField name="Segment" numFmtId="0">
      <sharedItems count="3">
        <s v="Home Office"/>
        <s v="Corporate"/>
        <s v="Consumer"/>
      </sharedItems>
    </cacheField>
    <cacheField name="Product_Name" numFmtId="0">
      <sharedItems count="20">
        <s v="Water Bottle"/>
        <s v="USB-C Hub"/>
        <s v="Office Chair"/>
        <s v="Keyboard"/>
        <s v="Notebook Set"/>
        <s v="Backpack"/>
        <s v="Power Bank"/>
        <s v="Headphones"/>
        <s v="Wireless Mouse"/>
        <s v="Study Table"/>
        <s v="Bluetooth Speaker"/>
        <s v="Desk Organizer"/>
        <s v="Table Lamp"/>
        <s v="Storage Box"/>
        <s v="Wall Clock"/>
        <s v="Travel Mug"/>
        <s v="LED Strip Light"/>
        <s v="Pen Set"/>
        <s v="Mobile Holder"/>
        <s v="Laptop Stand"/>
      </sharedItems>
    </cacheField>
    <cacheField name="Months (Order_Date)" numFmtId="0" databaseField="0">
      <fieldGroup base="1">
        <rangePr groupBy="months" startDate="2024-01-01T00:00:00" endDate="2026-01-0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  <cacheField name="Quarters (Order_Date)" numFmtId="0" databaseField="0">
      <fieldGroup base="1">
        <rangePr groupBy="quarters" startDate="2024-01-01T00:00:00" endDate="2026-01-01T00:00:00"/>
        <groupItems count="6">
          <s v="&lt;01-01-2024"/>
          <s v="Qtr1"/>
          <s v="Qtr2"/>
          <s v="Qtr3"/>
          <s v="Qtr4"/>
          <s v="&gt;01-01-2026"/>
        </groupItems>
      </fieldGroup>
    </cacheField>
    <cacheField name="Years (Order_Date)" numFmtId="0" databaseField="0">
      <fieldGroup base="1">
        <rangePr groupBy="years" startDate="2024-01-01T00:00:00" endDate="2026-01-01T00:00:00"/>
        <groupItems count="5">
          <s v="&lt;01-01-2024"/>
          <s v="2024"/>
          <s v="2025"/>
          <s v="2026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ORD00001"/>
    <x v="0"/>
    <d v="2024-10-17T00:00:00"/>
    <s v="C0255"/>
    <s v="P013"/>
    <n v="1"/>
    <n v="0.1"/>
    <s v="UPI"/>
    <n v="539.1"/>
    <n v="140.91999999999999"/>
    <n v="2024"/>
    <n v="10"/>
    <s v="Oct"/>
    <s v="2024-10"/>
    <n v="0.26139862734186603"/>
    <x v="0"/>
    <x v="0"/>
    <x v="0"/>
    <x v="0"/>
    <x v="0"/>
  </r>
  <r>
    <s v="ORD00002"/>
    <x v="1"/>
    <d v="2024-09-11T00:00:00"/>
    <s v="C0455"/>
    <s v="P003"/>
    <n v="2"/>
    <n v="0.05"/>
    <s v="Credit Card"/>
    <n v="2468.1"/>
    <n v="-105.95"/>
    <n v="2024"/>
    <n v="9"/>
    <s v="Sep"/>
    <s v="2024-09"/>
    <n v="-4.2927758194562619E-2"/>
    <x v="1"/>
    <x v="1"/>
    <x v="1"/>
    <x v="1"/>
    <x v="1"/>
  </r>
  <r>
    <s v="ORD00003"/>
    <x v="2"/>
    <d v="2024-07-18T00:00:00"/>
    <s v="C0253"/>
    <s v="P009"/>
    <n v="1"/>
    <n v="0"/>
    <s v="Debit Card"/>
    <n v="6999"/>
    <n v="1052.23"/>
    <n v="2024"/>
    <n v="7"/>
    <s v="Jul"/>
    <s v="2024-07"/>
    <n v="0.15034004857836833"/>
    <x v="2"/>
    <x v="2"/>
    <x v="0"/>
    <x v="2"/>
    <x v="2"/>
  </r>
  <r>
    <s v="ORD00004"/>
    <x v="3"/>
    <d v="2025-08-25T00:00:00"/>
    <s v="C0257"/>
    <s v="P013"/>
    <n v="1"/>
    <n v="0"/>
    <s v="UPI"/>
    <n v="599"/>
    <n v="149.21"/>
    <n v="2025"/>
    <n v="8"/>
    <s v="Aug"/>
    <s v="2025-08"/>
    <n v="0.24909849749582638"/>
    <x v="0"/>
    <x v="0"/>
    <x v="2"/>
    <x v="1"/>
    <x v="0"/>
  </r>
  <r>
    <s v="ORD00005"/>
    <x v="4"/>
    <d v="2025-06-07T00:00:00"/>
    <s v="C0383"/>
    <s v="P002"/>
    <n v="2"/>
    <n v="0"/>
    <s v="UPI"/>
    <n v="1798"/>
    <n v="353.06"/>
    <n v="2025"/>
    <n v="6"/>
    <s v="Jun"/>
    <s v="2025-06"/>
    <n v="0.19636262513904337"/>
    <x v="1"/>
    <x v="1"/>
    <x v="3"/>
    <x v="1"/>
    <x v="3"/>
  </r>
  <r>
    <s v="ORD00006"/>
    <x v="5"/>
    <d v="2025-06-05T00:00:00"/>
    <s v="C0442"/>
    <s v="P008"/>
    <n v="3"/>
    <n v="0.05"/>
    <s v="Cash"/>
    <n v="1137.1500000000001"/>
    <n v="378.46"/>
    <n v="2025"/>
    <n v="5"/>
    <s v="May"/>
    <s v="2025-05"/>
    <n v="0.33281449237127902"/>
    <x v="3"/>
    <x v="3"/>
    <x v="0"/>
    <x v="0"/>
    <x v="4"/>
  </r>
  <r>
    <s v="ORD00007"/>
    <x v="6"/>
    <d v="2025-09-29T00:00:00"/>
    <s v="C0346"/>
    <s v="P009"/>
    <n v="2"/>
    <n v="0.05"/>
    <s v="UPI"/>
    <n v="13298.1"/>
    <n v="1591.15"/>
    <n v="2025"/>
    <n v="9"/>
    <s v="Sep"/>
    <s v="2025-09"/>
    <n v="0.11965243155037186"/>
    <x v="2"/>
    <x v="2"/>
    <x v="2"/>
    <x v="0"/>
    <x v="2"/>
  </r>
  <r>
    <s v="ORD00008"/>
    <x v="7"/>
    <d v="2024-04-29T00:00:00"/>
    <s v="C0087"/>
    <s v="P016"/>
    <n v="1"/>
    <n v="0"/>
    <s v="Debit Card"/>
    <n v="1599"/>
    <n v="512.5"/>
    <n v="2024"/>
    <n v="4"/>
    <s v="Apr"/>
    <s v="2024-04"/>
    <n v="0.32051282051282054"/>
    <x v="4"/>
    <x v="4"/>
    <x v="1"/>
    <x v="2"/>
    <x v="5"/>
  </r>
  <r>
    <s v="ORD00009"/>
    <x v="8"/>
    <d v="2024-06-11T00:00:00"/>
    <s v="C0090"/>
    <s v="P002"/>
    <n v="2"/>
    <n v="0"/>
    <s v="UPI"/>
    <n v="1798"/>
    <n v="346.89"/>
    <n v="2024"/>
    <n v="6"/>
    <s v="Jun"/>
    <s v="2024-06"/>
    <n v="0.19293103448275861"/>
    <x v="1"/>
    <x v="1"/>
    <x v="2"/>
    <x v="2"/>
    <x v="3"/>
  </r>
  <r>
    <s v="ORD00010"/>
    <x v="9"/>
    <d v="2024-08-18T00:00:00"/>
    <s v="C0237"/>
    <s v="P006"/>
    <n v="1"/>
    <n v="0"/>
    <s v="UPI"/>
    <n v="1499"/>
    <n v="270.24"/>
    <n v="2024"/>
    <n v="8"/>
    <s v="Aug"/>
    <s v="2024-08"/>
    <n v="0.18028018679119415"/>
    <x v="1"/>
    <x v="1"/>
    <x v="1"/>
    <x v="2"/>
    <x v="6"/>
  </r>
  <r>
    <s v="ORD00011"/>
    <x v="10"/>
    <d v="2024-08-05T00:00:00"/>
    <s v="C0390"/>
    <s v="P008"/>
    <n v="1"/>
    <n v="0.05"/>
    <s v="UPI"/>
    <n v="379.05"/>
    <n v="102.12"/>
    <n v="2024"/>
    <n v="8"/>
    <s v="Aug"/>
    <s v="2024-08"/>
    <n v="0.26941036802532647"/>
    <x v="3"/>
    <x v="3"/>
    <x v="3"/>
    <x v="1"/>
    <x v="4"/>
  </r>
  <r>
    <s v="ORD00012"/>
    <x v="11"/>
    <d v="2025-11-30T00:00:00"/>
    <s v="C0070"/>
    <s v="P005"/>
    <n v="2"/>
    <n v="0.05"/>
    <s v="UPI"/>
    <n v="4748.1000000000004"/>
    <n v="1259.01"/>
    <n v="2025"/>
    <n v="11"/>
    <s v="Nov"/>
    <s v="2025-11"/>
    <n v="0.26516080116257029"/>
    <x v="1"/>
    <x v="5"/>
    <x v="2"/>
    <x v="1"/>
    <x v="7"/>
  </r>
  <r>
    <s v="ORD00013"/>
    <x v="12"/>
    <d v="2024-01-18T00:00:00"/>
    <s v="C0044"/>
    <s v="P009"/>
    <n v="3"/>
    <n v="0.05"/>
    <s v="UPI"/>
    <n v="19947.150000000001"/>
    <n v="3142.07"/>
    <n v="2024"/>
    <n v="1"/>
    <s v="Jan"/>
    <s v="2024-01"/>
    <n v="0.15751974592861637"/>
    <x v="2"/>
    <x v="2"/>
    <x v="3"/>
    <x v="2"/>
    <x v="2"/>
  </r>
  <r>
    <s v="ORD00014"/>
    <x v="13"/>
    <d v="2024-06-09T00:00:00"/>
    <s v="C0200"/>
    <s v="P001"/>
    <n v="2"/>
    <n v="0.1"/>
    <s v="UPI"/>
    <n v="898.2"/>
    <n v="140.88"/>
    <n v="2024"/>
    <n v="6"/>
    <s v="Jun"/>
    <s v="2024-06"/>
    <n v="0.15684702738810954"/>
    <x v="1"/>
    <x v="1"/>
    <x v="0"/>
    <x v="2"/>
    <x v="8"/>
  </r>
  <r>
    <s v="ORD00015"/>
    <x v="14"/>
    <d v="2025-10-11T00:00:00"/>
    <s v="C0152"/>
    <s v="P009"/>
    <n v="2"/>
    <n v="0.1"/>
    <s v="UPI"/>
    <n v="12598.2"/>
    <n v="1851.27"/>
    <n v="2025"/>
    <n v="10"/>
    <s v="Oct"/>
    <s v="2025-10"/>
    <n v="0.14694718293089487"/>
    <x v="2"/>
    <x v="2"/>
    <x v="1"/>
    <x v="1"/>
    <x v="2"/>
  </r>
  <r>
    <s v="ORD00016"/>
    <x v="15"/>
    <d v="2024-09-20T00:00:00"/>
    <s v="C0086"/>
    <s v="P010"/>
    <n v="1"/>
    <n v="0.05"/>
    <s v="UPI"/>
    <n v="5699.05"/>
    <n v="1050.5"/>
    <n v="2024"/>
    <n v="9"/>
    <s v="Sep"/>
    <s v="2024-09"/>
    <n v="0.18432896710855318"/>
    <x v="2"/>
    <x v="2"/>
    <x v="2"/>
    <x v="2"/>
    <x v="9"/>
  </r>
  <r>
    <s v="ORD00017"/>
    <x v="13"/>
    <d v="2024-06-06T00:00:00"/>
    <s v="C0019"/>
    <s v="P004"/>
    <n v="2"/>
    <n v="0"/>
    <s v="Credit Card"/>
    <n v="3998"/>
    <n v="653.34"/>
    <n v="2024"/>
    <n v="6"/>
    <s v="Jun"/>
    <s v="2024-06"/>
    <n v="0.1634167083541771"/>
    <x v="1"/>
    <x v="5"/>
    <x v="2"/>
    <x v="0"/>
    <x v="10"/>
  </r>
  <r>
    <s v="ORD00018"/>
    <x v="16"/>
    <d v="2024-02-21T00:00:00"/>
    <s v="C0101"/>
    <s v="P003"/>
    <n v="1"/>
    <n v="0.05"/>
    <s v="Debit Card"/>
    <n v="1234.05"/>
    <n v="302.64"/>
    <n v="2024"/>
    <n v="2"/>
    <s v="Feb"/>
    <s v="2024-02"/>
    <n v="0.24524127871642154"/>
    <x v="1"/>
    <x v="1"/>
    <x v="1"/>
    <x v="2"/>
    <x v="1"/>
  </r>
  <r>
    <s v="ORD00019"/>
    <x v="17"/>
    <d v="2024-11-20T00:00:00"/>
    <s v="C0402"/>
    <s v="P010"/>
    <n v="4"/>
    <n v="0.05"/>
    <s v="Debit Card"/>
    <n v="22796.2"/>
    <n v="2841.73"/>
    <n v="2024"/>
    <n v="11"/>
    <s v="Nov"/>
    <s v="2024-11"/>
    <n v="0.12465805704459515"/>
    <x v="2"/>
    <x v="2"/>
    <x v="2"/>
    <x v="0"/>
    <x v="9"/>
  </r>
  <r>
    <s v="ORD00020"/>
    <x v="18"/>
    <d v="2025-11-19T00:00:00"/>
    <s v="C0095"/>
    <s v="P015"/>
    <n v="3"/>
    <n v="0"/>
    <s v="Credit Card"/>
    <n v="2097"/>
    <n v="551.77"/>
    <n v="2025"/>
    <n v="11"/>
    <s v="Nov"/>
    <s v="2025-11"/>
    <n v="0.26312350977587029"/>
    <x v="3"/>
    <x v="6"/>
    <x v="0"/>
    <x v="2"/>
    <x v="11"/>
  </r>
  <r>
    <s v="ORD00021"/>
    <x v="19"/>
    <d v="2024-05-11T00:00:00"/>
    <s v="C0254"/>
    <s v="P011"/>
    <n v="2"/>
    <n v="0.2"/>
    <s v="Cash"/>
    <n v="2078.4"/>
    <n v="579.17999999999995"/>
    <n v="2024"/>
    <n v="5"/>
    <s v="May"/>
    <s v="2024-05"/>
    <n v="0.27866628175519625"/>
    <x v="0"/>
    <x v="7"/>
    <x v="3"/>
    <x v="1"/>
    <x v="12"/>
  </r>
  <r>
    <s v="ORD00022"/>
    <x v="20"/>
    <d v="2025-02-19T00:00:00"/>
    <s v="C0357"/>
    <s v="P014"/>
    <n v="2"/>
    <n v="0.05"/>
    <s v="UPI"/>
    <n v="1518.1"/>
    <n v="352.84"/>
    <n v="2025"/>
    <n v="2"/>
    <s v="Feb"/>
    <s v="2025-02"/>
    <n v="0.23242210658059417"/>
    <x v="0"/>
    <x v="6"/>
    <x v="3"/>
    <x v="2"/>
    <x v="13"/>
  </r>
  <r>
    <s v="ORD00023"/>
    <x v="21"/>
    <d v="2024-04-06T00:00:00"/>
    <s v="C0030"/>
    <s v="P006"/>
    <n v="3"/>
    <n v="0.1"/>
    <s v="UPI"/>
    <n v="4047.3"/>
    <n v="700.14"/>
    <n v="2024"/>
    <n v="4"/>
    <s v="Apr"/>
    <s v="2024-04"/>
    <n v="0.17298940034096805"/>
    <x v="1"/>
    <x v="1"/>
    <x v="0"/>
    <x v="2"/>
    <x v="6"/>
  </r>
  <r>
    <s v="ORD00024"/>
    <x v="22"/>
    <d v="2025-09-22T00:00:00"/>
    <s v="C0249"/>
    <s v="P012"/>
    <n v="2"/>
    <n v="0.05"/>
    <s v="UPI"/>
    <n v="1708.1"/>
    <n v="421.6"/>
    <n v="2025"/>
    <n v="9"/>
    <s v="Sep"/>
    <s v="2025-09"/>
    <n v="0.24682395644283125"/>
    <x v="0"/>
    <x v="8"/>
    <x v="3"/>
    <x v="1"/>
    <x v="14"/>
  </r>
  <r>
    <s v="ORD00025"/>
    <x v="23"/>
    <d v="2024-10-20T00:00:00"/>
    <s v="C0426"/>
    <s v="P013"/>
    <n v="1"/>
    <n v="0"/>
    <s v="Debit Card"/>
    <n v="599"/>
    <n v="139.41"/>
    <n v="2024"/>
    <n v="10"/>
    <s v="Oct"/>
    <s v="2024-10"/>
    <n v="0.23273789649415691"/>
    <x v="0"/>
    <x v="0"/>
    <x v="1"/>
    <x v="1"/>
    <x v="0"/>
  </r>
  <r>
    <s v="ORD00026"/>
    <x v="24"/>
    <d v="2024-10-12T00:00:00"/>
    <s v="C0033"/>
    <s v="P017"/>
    <n v="1"/>
    <n v="0"/>
    <s v="Debit Card"/>
    <n v="799"/>
    <n v="233.64"/>
    <n v="2024"/>
    <n v="10"/>
    <s v="Oct"/>
    <s v="2024-10"/>
    <n v="0.29241551939924904"/>
    <x v="0"/>
    <x v="0"/>
    <x v="3"/>
    <x v="1"/>
    <x v="15"/>
  </r>
  <r>
    <s v="ORD00027"/>
    <x v="25"/>
    <d v="2024-03-12T00:00:00"/>
    <s v="C0458"/>
    <s v="P016"/>
    <n v="2"/>
    <n v="0.1"/>
    <s v="Credit Card"/>
    <n v="2878.2"/>
    <n v="946.26"/>
    <n v="2024"/>
    <n v="3"/>
    <s v="Mar"/>
    <s v="2024-03"/>
    <n v="0.32876797998749219"/>
    <x v="4"/>
    <x v="4"/>
    <x v="1"/>
    <x v="2"/>
    <x v="5"/>
  </r>
  <r>
    <s v="ORD00028"/>
    <x v="26"/>
    <d v="2025-10-25T00:00:00"/>
    <s v="C0229"/>
    <s v="P003"/>
    <n v="4"/>
    <n v="0"/>
    <s v="UPI"/>
    <n v="5196"/>
    <n v="1235.2"/>
    <n v="2025"/>
    <n v="10"/>
    <s v="Oct"/>
    <s v="2025-10"/>
    <n v="0.23772132409545804"/>
    <x v="1"/>
    <x v="1"/>
    <x v="0"/>
    <x v="2"/>
    <x v="1"/>
  </r>
  <r>
    <s v="ORD00029"/>
    <x v="27"/>
    <d v="2024-01-13T00:00:00"/>
    <s v="C0012"/>
    <s v="P002"/>
    <n v="1"/>
    <n v="0"/>
    <s v="Credit Card"/>
    <n v="899"/>
    <n v="198.46"/>
    <n v="2024"/>
    <n v="1"/>
    <s v="Jan"/>
    <s v="2024-01"/>
    <n v="0.22075639599555061"/>
    <x v="1"/>
    <x v="1"/>
    <x v="3"/>
    <x v="2"/>
    <x v="3"/>
  </r>
  <r>
    <s v="ORD00030"/>
    <x v="1"/>
    <d v="2024-09-14T00:00:00"/>
    <s v="C0118"/>
    <s v="P011"/>
    <n v="1"/>
    <n v="0.2"/>
    <s v="UPI"/>
    <n v="1039.2"/>
    <n v="251.84"/>
    <n v="2024"/>
    <n v="9"/>
    <s v="Sep"/>
    <s v="2024-09"/>
    <n v="0.24234026173979983"/>
    <x v="0"/>
    <x v="7"/>
    <x v="2"/>
    <x v="0"/>
    <x v="12"/>
  </r>
  <r>
    <s v="ORD00031"/>
    <x v="28"/>
    <d v="2025-07-08T00:00:00"/>
    <s v="C0350"/>
    <s v="P009"/>
    <n v="1"/>
    <n v="0.05"/>
    <s v="Credit Card"/>
    <n v="6649.05"/>
    <n v="1144.69"/>
    <n v="2025"/>
    <n v="7"/>
    <s v="Jul"/>
    <s v="2025-07"/>
    <n v="0.17215842864770156"/>
    <x v="2"/>
    <x v="2"/>
    <x v="0"/>
    <x v="0"/>
    <x v="2"/>
  </r>
  <r>
    <s v="ORD00032"/>
    <x v="29"/>
    <d v="2024-05-15T00:00:00"/>
    <s v="C0155"/>
    <s v="P003"/>
    <n v="3"/>
    <n v="0"/>
    <s v="Credit Card"/>
    <n v="3897"/>
    <n v="624.15"/>
    <n v="2024"/>
    <n v="5"/>
    <s v="May"/>
    <s v="2024-05"/>
    <n v="0.16016166281755195"/>
    <x v="1"/>
    <x v="1"/>
    <x v="0"/>
    <x v="1"/>
    <x v="1"/>
  </r>
  <r>
    <s v="ORD00033"/>
    <x v="30"/>
    <d v="2025-12-15T00:00:00"/>
    <s v="C0423"/>
    <s v="P018"/>
    <n v="1"/>
    <n v="0"/>
    <s v="UPI"/>
    <n v="999"/>
    <n v="249.85"/>
    <n v="2025"/>
    <n v="12"/>
    <s v="Dec"/>
    <s v="2025-12"/>
    <n v="0.25010010010010009"/>
    <x v="0"/>
    <x v="7"/>
    <x v="1"/>
    <x v="1"/>
    <x v="16"/>
  </r>
  <r>
    <s v="ORD00034"/>
    <x v="31"/>
    <d v="2024-01-24T00:00:00"/>
    <s v="C0393"/>
    <s v="P020"/>
    <n v="1"/>
    <n v="0.05"/>
    <s v="UPI"/>
    <n v="236.55"/>
    <n v="59.67"/>
    <n v="2024"/>
    <n v="1"/>
    <s v="Jan"/>
    <s v="2024-01"/>
    <n v="0.25225110970196574"/>
    <x v="3"/>
    <x v="3"/>
    <x v="0"/>
    <x v="2"/>
    <x v="17"/>
  </r>
  <r>
    <s v="ORD00035"/>
    <x v="32"/>
    <d v="2024-12-14T00:00:00"/>
    <s v="C0246"/>
    <s v="P015"/>
    <n v="2"/>
    <n v="0"/>
    <s v="Debit Card"/>
    <n v="1398"/>
    <n v="387.25"/>
    <n v="2024"/>
    <n v="12"/>
    <s v="Dec"/>
    <s v="2024-12"/>
    <n v="0.27700286123032902"/>
    <x v="3"/>
    <x v="6"/>
    <x v="3"/>
    <x v="1"/>
    <x v="11"/>
  </r>
  <r>
    <s v="ORD00036"/>
    <x v="33"/>
    <d v="2024-10-30T00:00:00"/>
    <s v="C0405"/>
    <s v="P014"/>
    <n v="2"/>
    <n v="0"/>
    <s v="Credit Card"/>
    <n v="1598"/>
    <n v="402.42"/>
    <n v="2024"/>
    <n v="10"/>
    <s v="Oct"/>
    <s v="2024-10"/>
    <n v="0.25182728410513144"/>
    <x v="0"/>
    <x v="6"/>
    <x v="0"/>
    <x v="2"/>
    <x v="13"/>
  </r>
  <r>
    <s v="ORD00037"/>
    <x v="34"/>
    <d v="2024-12-30T00:00:00"/>
    <s v="C0332"/>
    <s v="P002"/>
    <n v="1"/>
    <n v="0.05"/>
    <s v="UPI"/>
    <n v="854.05"/>
    <n v="173.38"/>
    <n v="2024"/>
    <n v="12"/>
    <s v="Dec"/>
    <s v="2024-12"/>
    <n v="0.20300919149932675"/>
    <x v="1"/>
    <x v="1"/>
    <x v="1"/>
    <x v="0"/>
    <x v="3"/>
  </r>
  <r>
    <s v="ORD00038"/>
    <x v="35"/>
    <d v="2025-02-01T00:00:00"/>
    <s v="C0247"/>
    <s v="P017"/>
    <n v="1"/>
    <n v="0"/>
    <s v="Credit Card"/>
    <n v="799"/>
    <n v="225.84"/>
    <n v="2025"/>
    <n v="1"/>
    <s v="Jan"/>
    <s v="2025-01"/>
    <n v="0.28265331664580728"/>
    <x v="0"/>
    <x v="0"/>
    <x v="1"/>
    <x v="0"/>
    <x v="15"/>
  </r>
  <r>
    <s v="ORD00039"/>
    <x v="36"/>
    <d v="2024-08-07T00:00:00"/>
    <s v="C0029"/>
    <s v="P008"/>
    <n v="2"/>
    <n v="0.1"/>
    <s v="Cash"/>
    <n v="718.2"/>
    <n v="174.08"/>
    <n v="2024"/>
    <n v="8"/>
    <s v="Aug"/>
    <s v="2024-08"/>
    <n v="0.24238373712057923"/>
    <x v="3"/>
    <x v="3"/>
    <x v="1"/>
    <x v="2"/>
    <x v="4"/>
  </r>
  <r>
    <s v="ORD00040"/>
    <x v="37"/>
    <d v="2024-05-25T00:00:00"/>
    <s v="C0161"/>
    <s v="P010"/>
    <n v="2"/>
    <n v="0.1"/>
    <s v="UPI"/>
    <n v="10798.2"/>
    <n v="1756.99"/>
    <n v="2024"/>
    <n v="5"/>
    <s v="May"/>
    <s v="2024-05"/>
    <n v="0.16271137782222961"/>
    <x v="2"/>
    <x v="2"/>
    <x v="1"/>
    <x v="2"/>
    <x v="9"/>
  </r>
  <r>
    <s v="ORD00041"/>
    <x v="38"/>
    <d v="2025-09-08T00:00:00"/>
    <s v="C0235"/>
    <s v="P018"/>
    <n v="5"/>
    <n v="0"/>
    <s v="UPI"/>
    <n v="4995"/>
    <n v="1191.3399999999999"/>
    <n v="2025"/>
    <n v="9"/>
    <s v="Sep"/>
    <s v="2025-09"/>
    <n v="0.23850650650650648"/>
    <x v="0"/>
    <x v="7"/>
    <x v="3"/>
    <x v="2"/>
    <x v="16"/>
  </r>
  <r>
    <s v="ORD00042"/>
    <x v="39"/>
    <d v="2024-07-31T00:00:00"/>
    <s v="C0190"/>
    <s v="P019"/>
    <n v="2"/>
    <n v="0"/>
    <s v="Credit Card"/>
    <n v="798"/>
    <n v="207.83"/>
    <n v="2024"/>
    <n v="7"/>
    <s v="Jul"/>
    <s v="2024-07"/>
    <n v="0.26043859649122808"/>
    <x v="1"/>
    <x v="1"/>
    <x v="2"/>
    <x v="2"/>
    <x v="18"/>
  </r>
  <r>
    <s v="ORD00043"/>
    <x v="40"/>
    <d v="2025-09-19T00:00:00"/>
    <s v="C0117"/>
    <s v="P008"/>
    <n v="1"/>
    <n v="0.05"/>
    <s v="Credit Card"/>
    <n v="379.05"/>
    <n v="106.55"/>
    <n v="2025"/>
    <n v="9"/>
    <s v="Sep"/>
    <s v="2025-09"/>
    <n v="0.2810974805434639"/>
    <x v="3"/>
    <x v="3"/>
    <x v="0"/>
    <x v="2"/>
    <x v="4"/>
  </r>
  <r>
    <s v="ORD00044"/>
    <x v="38"/>
    <d v="2025-09-11T00:00:00"/>
    <s v="C0271"/>
    <s v="P008"/>
    <n v="2"/>
    <n v="0.05"/>
    <s v="UPI"/>
    <n v="758.1"/>
    <n v="211.81"/>
    <n v="2025"/>
    <n v="9"/>
    <s v="Sep"/>
    <s v="2025-09"/>
    <n v="0.27939585806621819"/>
    <x v="3"/>
    <x v="3"/>
    <x v="1"/>
    <x v="2"/>
    <x v="4"/>
  </r>
  <r>
    <s v="ORD00045"/>
    <x v="41"/>
    <d v="2025-11-15T00:00:00"/>
    <s v="C0258"/>
    <s v="P003"/>
    <n v="1"/>
    <n v="0"/>
    <s v="UPI"/>
    <n v="1299"/>
    <n v="325.36"/>
    <n v="2025"/>
    <n v="11"/>
    <s v="Nov"/>
    <s v="2025-11"/>
    <n v="0.25046959199384145"/>
    <x v="1"/>
    <x v="1"/>
    <x v="2"/>
    <x v="0"/>
    <x v="1"/>
  </r>
  <r>
    <s v="ORD00046"/>
    <x v="42"/>
    <d v="2025-04-07T00:00:00"/>
    <s v="C0180"/>
    <s v="P003"/>
    <n v="1"/>
    <n v="0"/>
    <s v="UPI"/>
    <n v="1299"/>
    <n v="262.04000000000002"/>
    <n v="2025"/>
    <n v="4"/>
    <s v="Apr"/>
    <s v="2025-04"/>
    <n v="0.20172440338722095"/>
    <x v="1"/>
    <x v="1"/>
    <x v="2"/>
    <x v="2"/>
    <x v="1"/>
  </r>
  <r>
    <s v="ORD00047"/>
    <x v="43"/>
    <d v="2024-12-25T00:00:00"/>
    <s v="C0487"/>
    <s v="P012"/>
    <n v="4"/>
    <n v="0.2"/>
    <s v="Credit Card"/>
    <n v="2876.8"/>
    <n v="807.32"/>
    <n v="2024"/>
    <n v="12"/>
    <s v="Dec"/>
    <s v="2024-12"/>
    <n v="0.28063125695216906"/>
    <x v="0"/>
    <x v="8"/>
    <x v="2"/>
    <x v="2"/>
    <x v="14"/>
  </r>
  <r>
    <s v="ORD00048"/>
    <x v="17"/>
    <d v="2024-11-20T00:00:00"/>
    <s v="C0373"/>
    <s v="P017"/>
    <n v="3"/>
    <n v="0"/>
    <s v="UPI"/>
    <n v="2397"/>
    <n v="632.62"/>
    <n v="2024"/>
    <n v="11"/>
    <s v="Nov"/>
    <s v="2024-11"/>
    <n v="0.26392156862745098"/>
    <x v="0"/>
    <x v="0"/>
    <x v="0"/>
    <x v="2"/>
    <x v="15"/>
  </r>
  <r>
    <s v="ORD00049"/>
    <x v="44"/>
    <d v="2024-05-15T00:00:00"/>
    <s v="C0172"/>
    <s v="P004"/>
    <n v="1"/>
    <n v="0.2"/>
    <s v="Credit Card"/>
    <n v="1599.2"/>
    <n v="421.09"/>
    <n v="2024"/>
    <n v="5"/>
    <s v="May"/>
    <s v="2024-05"/>
    <n v="0.26331290645322658"/>
    <x v="1"/>
    <x v="5"/>
    <x v="1"/>
    <x v="2"/>
    <x v="10"/>
  </r>
  <r>
    <s v="ORD00050"/>
    <x v="45"/>
    <d v="2024-05-11T00:00:00"/>
    <s v="C0438"/>
    <s v="P017"/>
    <n v="1"/>
    <n v="0"/>
    <s v="Cash"/>
    <n v="799"/>
    <n v="189.15"/>
    <n v="2024"/>
    <n v="5"/>
    <s v="May"/>
    <s v="2024-05"/>
    <n v="0.23673341677096371"/>
    <x v="0"/>
    <x v="0"/>
    <x v="1"/>
    <x v="2"/>
    <x v="15"/>
  </r>
  <r>
    <s v="ORD00051"/>
    <x v="46"/>
    <d v="2024-04-19T00:00:00"/>
    <s v="C0274"/>
    <s v="P014"/>
    <n v="1"/>
    <n v="0"/>
    <s v="Cash"/>
    <n v="799"/>
    <n v="191.52"/>
    <n v="2024"/>
    <n v="4"/>
    <s v="Apr"/>
    <s v="2024-04"/>
    <n v="0.23969962453066335"/>
    <x v="0"/>
    <x v="6"/>
    <x v="0"/>
    <x v="1"/>
    <x v="13"/>
  </r>
  <r>
    <s v="ORD00052"/>
    <x v="47"/>
    <d v="2025-08-29T00:00:00"/>
    <s v="C0259"/>
    <s v="P019"/>
    <n v="1"/>
    <n v="0.05"/>
    <s v="Credit Card"/>
    <n v="379.05"/>
    <n v="85.28"/>
    <n v="2025"/>
    <n v="8"/>
    <s v="Aug"/>
    <s v="2025-08"/>
    <n v="0.2249835114101042"/>
    <x v="1"/>
    <x v="1"/>
    <x v="0"/>
    <x v="2"/>
    <x v="18"/>
  </r>
  <r>
    <s v="ORD00053"/>
    <x v="48"/>
    <d v="2025-01-17T00:00:00"/>
    <s v="C0135"/>
    <s v="P009"/>
    <n v="2"/>
    <n v="0"/>
    <s v="Credit Card"/>
    <n v="13998"/>
    <n v="2489.85"/>
    <n v="2025"/>
    <n v="1"/>
    <s v="Jan"/>
    <s v="2025-01"/>
    <n v="0.17787183883411917"/>
    <x v="2"/>
    <x v="2"/>
    <x v="1"/>
    <x v="2"/>
    <x v="2"/>
  </r>
  <r>
    <s v="ORD00054"/>
    <x v="49"/>
    <d v="2024-02-22T00:00:00"/>
    <s v="C0171"/>
    <s v="P012"/>
    <n v="1"/>
    <n v="0"/>
    <s v="Debit Card"/>
    <n v="899"/>
    <n v="248.9"/>
    <n v="2024"/>
    <n v="2"/>
    <s v="Feb"/>
    <s v="2024-02"/>
    <n v="0.27686318131256954"/>
    <x v="0"/>
    <x v="8"/>
    <x v="2"/>
    <x v="2"/>
    <x v="14"/>
  </r>
  <r>
    <s v="ORD00055"/>
    <x v="50"/>
    <d v="2024-02-01T00:00:00"/>
    <s v="C0210"/>
    <s v="P005"/>
    <n v="4"/>
    <n v="0"/>
    <s v="Debit Card"/>
    <n v="9996"/>
    <n v="2123.39"/>
    <n v="2024"/>
    <n v="1"/>
    <s v="Jan"/>
    <s v="2024-01"/>
    <n v="0.21242396958783513"/>
    <x v="1"/>
    <x v="5"/>
    <x v="2"/>
    <x v="1"/>
    <x v="7"/>
  </r>
  <r>
    <s v="ORD00056"/>
    <x v="51"/>
    <d v="2025-04-08T00:00:00"/>
    <s v="C0236"/>
    <s v="P011"/>
    <n v="1"/>
    <n v="0.2"/>
    <s v="Debit Card"/>
    <n v="1039.2"/>
    <n v="221.23"/>
    <n v="2025"/>
    <n v="4"/>
    <s v="Apr"/>
    <s v="2025-04"/>
    <n v="0.21288491147036179"/>
    <x v="0"/>
    <x v="7"/>
    <x v="3"/>
    <x v="2"/>
    <x v="12"/>
  </r>
  <r>
    <s v="ORD00057"/>
    <x v="52"/>
    <d v="2024-10-26T00:00:00"/>
    <s v="C0422"/>
    <s v="P020"/>
    <n v="2"/>
    <n v="0.05"/>
    <s v="UPI"/>
    <n v="473.1"/>
    <n v="154.9"/>
    <n v="2024"/>
    <n v="10"/>
    <s v="Oct"/>
    <s v="2024-10"/>
    <n v="0.32741492284929191"/>
    <x v="3"/>
    <x v="3"/>
    <x v="3"/>
    <x v="2"/>
    <x v="17"/>
  </r>
  <r>
    <s v="ORD00058"/>
    <x v="53"/>
    <d v="2024-10-27T00:00:00"/>
    <s v="C0421"/>
    <s v="P003"/>
    <n v="3"/>
    <n v="0.05"/>
    <s v="UPI"/>
    <n v="3702.15"/>
    <n v="1062.6400000000001"/>
    <n v="2024"/>
    <n v="10"/>
    <s v="Oct"/>
    <s v="2024-10"/>
    <n v="0.28703321043177615"/>
    <x v="1"/>
    <x v="1"/>
    <x v="2"/>
    <x v="2"/>
    <x v="1"/>
  </r>
  <r>
    <s v="ORD00059"/>
    <x v="54"/>
    <d v="2025-12-30T00:00:00"/>
    <s v="C0186"/>
    <s v="P015"/>
    <n v="2"/>
    <n v="0.1"/>
    <s v="Cash"/>
    <n v="1258.2"/>
    <n v="283.27"/>
    <n v="2025"/>
    <n v="12"/>
    <s v="Dec"/>
    <s v="2025-12"/>
    <n v="0.22513908758543949"/>
    <x v="3"/>
    <x v="6"/>
    <x v="2"/>
    <x v="1"/>
    <x v="11"/>
  </r>
  <r>
    <s v="ORD00060"/>
    <x v="55"/>
    <d v="2025-02-12T00:00:00"/>
    <s v="C0417"/>
    <s v="P014"/>
    <n v="1"/>
    <n v="0.1"/>
    <s v="Cash"/>
    <n v="719.1"/>
    <n v="191.86"/>
    <n v="2025"/>
    <n v="2"/>
    <s v="Feb"/>
    <s v="2025-02"/>
    <n v="0.26680572938395219"/>
    <x v="0"/>
    <x v="6"/>
    <x v="0"/>
    <x v="2"/>
    <x v="13"/>
  </r>
  <r>
    <s v="ORD00061"/>
    <x v="56"/>
    <d v="2025-09-06T00:00:00"/>
    <s v="C0364"/>
    <s v="P011"/>
    <n v="1"/>
    <n v="0.1"/>
    <s v="Credit Card"/>
    <n v="1169.0999999999999"/>
    <n v="322.85000000000002"/>
    <n v="2025"/>
    <n v="9"/>
    <s v="Sep"/>
    <s v="2025-09"/>
    <n v="0.27615259601402792"/>
    <x v="0"/>
    <x v="7"/>
    <x v="0"/>
    <x v="2"/>
    <x v="12"/>
  </r>
  <r>
    <s v="ORD00062"/>
    <x v="57"/>
    <d v="2025-02-13T00:00:00"/>
    <s v="C0443"/>
    <s v="P020"/>
    <n v="1"/>
    <n v="0"/>
    <s v="Cash"/>
    <n v="249"/>
    <n v="71.84"/>
    <n v="2025"/>
    <n v="2"/>
    <s v="Feb"/>
    <s v="2025-02"/>
    <n v="0.28851405622489962"/>
    <x v="3"/>
    <x v="3"/>
    <x v="1"/>
    <x v="0"/>
    <x v="17"/>
  </r>
  <r>
    <s v="ORD00063"/>
    <x v="32"/>
    <d v="2024-12-14T00:00:00"/>
    <s v="C0095"/>
    <s v="P008"/>
    <n v="4"/>
    <n v="0"/>
    <s v="Debit Card"/>
    <n v="1596"/>
    <n v="534.79999999999995"/>
    <n v="2024"/>
    <n v="12"/>
    <s v="Dec"/>
    <s v="2024-12"/>
    <n v="0.3350877192982456"/>
    <x v="3"/>
    <x v="3"/>
    <x v="0"/>
    <x v="2"/>
    <x v="4"/>
  </r>
  <r>
    <s v="ORD00064"/>
    <x v="58"/>
    <d v="2025-09-18T00:00:00"/>
    <s v="C0378"/>
    <s v="P004"/>
    <n v="4"/>
    <n v="0"/>
    <s v="Credit Card"/>
    <n v="7996"/>
    <n v="1383.58"/>
    <n v="2025"/>
    <n v="9"/>
    <s v="Sep"/>
    <s v="2025-09"/>
    <n v="0.17303401700850424"/>
    <x v="1"/>
    <x v="5"/>
    <x v="3"/>
    <x v="0"/>
    <x v="10"/>
  </r>
  <r>
    <s v="ORD00065"/>
    <x v="59"/>
    <d v="2025-02-25T00:00:00"/>
    <s v="C0011"/>
    <s v="P012"/>
    <n v="4"/>
    <n v="0"/>
    <s v="UPI"/>
    <n v="3596"/>
    <n v="828.05"/>
    <n v="2025"/>
    <n v="2"/>
    <s v="Feb"/>
    <s v="2025-02"/>
    <n v="0.23026974416017795"/>
    <x v="0"/>
    <x v="8"/>
    <x v="0"/>
    <x v="1"/>
    <x v="14"/>
  </r>
  <r>
    <s v="ORD00066"/>
    <x v="60"/>
    <d v="2024-07-03T00:00:00"/>
    <s v="C0068"/>
    <s v="P008"/>
    <n v="3"/>
    <n v="0"/>
    <s v="Credit Card"/>
    <n v="1197"/>
    <n v="339.63"/>
    <n v="2024"/>
    <n v="6"/>
    <s v="Jun"/>
    <s v="2024-06"/>
    <n v="0.28373433583959901"/>
    <x v="3"/>
    <x v="3"/>
    <x v="0"/>
    <x v="2"/>
    <x v="4"/>
  </r>
  <r>
    <s v="ORD00067"/>
    <x v="61"/>
    <d v="2024-01-05T00:00:00"/>
    <s v="C0379"/>
    <s v="P006"/>
    <n v="1"/>
    <n v="0"/>
    <s v="Credit Card"/>
    <n v="1499"/>
    <n v="378.04"/>
    <n v="2024"/>
    <n v="1"/>
    <s v="Jan"/>
    <s v="2024-01"/>
    <n v="0.25219479653102067"/>
    <x v="1"/>
    <x v="1"/>
    <x v="3"/>
    <x v="1"/>
    <x v="6"/>
  </r>
  <r>
    <s v="ORD00068"/>
    <x v="62"/>
    <d v="2025-07-25T00:00:00"/>
    <s v="C0210"/>
    <s v="P015"/>
    <n v="4"/>
    <n v="0.15"/>
    <s v="Cash"/>
    <n v="2376.6"/>
    <n v="765.87"/>
    <n v="2025"/>
    <n v="7"/>
    <s v="Jul"/>
    <s v="2025-07"/>
    <n v="0.32225448119161831"/>
    <x v="3"/>
    <x v="6"/>
    <x v="2"/>
    <x v="1"/>
    <x v="11"/>
  </r>
  <r>
    <s v="ORD00069"/>
    <x v="63"/>
    <d v="2025-01-10T00:00:00"/>
    <s v="C0196"/>
    <s v="P012"/>
    <n v="5"/>
    <n v="0.15"/>
    <s v="Credit Card"/>
    <n v="3820.75"/>
    <n v="793.93"/>
    <n v="2025"/>
    <n v="1"/>
    <s v="Jan"/>
    <s v="2025-01"/>
    <n v="0.20779428122750768"/>
    <x v="0"/>
    <x v="8"/>
    <x v="0"/>
    <x v="0"/>
    <x v="14"/>
  </r>
  <r>
    <s v="ORD00070"/>
    <x v="64"/>
    <d v="2025-10-27T00:00:00"/>
    <s v="C0369"/>
    <s v="P016"/>
    <n v="1"/>
    <n v="0"/>
    <s v="Debit Card"/>
    <n v="1599"/>
    <n v="380.29"/>
    <n v="2025"/>
    <n v="10"/>
    <s v="Oct"/>
    <s v="2025-10"/>
    <n v="0.23782989368355223"/>
    <x v="4"/>
    <x v="4"/>
    <x v="3"/>
    <x v="0"/>
    <x v="5"/>
  </r>
  <r>
    <s v="ORD00071"/>
    <x v="65"/>
    <d v="2025-03-08T00:00:00"/>
    <s v="C0098"/>
    <s v="P016"/>
    <n v="1"/>
    <n v="0"/>
    <s v="Debit Card"/>
    <n v="1599"/>
    <n v="523.33000000000004"/>
    <n v="2025"/>
    <n v="3"/>
    <s v="Mar"/>
    <s v="2025-03"/>
    <n v="0.32728580362726706"/>
    <x v="4"/>
    <x v="4"/>
    <x v="0"/>
    <x v="2"/>
    <x v="5"/>
  </r>
  <r>
    <s v="ORD00072"/>
    <x v="66"/>
    <d v="2024-11-07T00:00:00"/>
    <s v="C0093"/>
    <s v="P020"/>
    <n v="2"/>
    <n v="0"/>
    <s v="UPI"/>
    <n v="498"/>
    <n v="141.47"/>
    <n v="2024"/>
    <n v="11"/>
    <s v="Nov"/>
    <s v="2024-11"/>
    <n v="0.28407630522088351"/>
    <x v="3"/>
    <x v="3"/>
    <x v="3"/>
    <x v="0"/>
    <x v="17"/>
  </r>
  <r>
    <s v="ORD00073"/>
    <x v="67"/>
    <d v="2024-05-20T00:00:00"/>
    <s v="C0472"/>
    <s v="P020"/>
    <n v="1"/>
    <n v="0"/>
    <s v="UPI"/>
    <n v="249"/>
    <n v="71.150000000000006"/>
    <n v="2024"/>
    <n v="5"/>
    <s v="May"/>
    <s v="2024-05"/>
    <n v="0.28574297188755021"/>
    <x v="3"/>
    <x v="3"/>
    <x v="3"/>
    <x v="0"/>
    <x v="17"/>
  </r>
  <r>
    <s v="ORD00074"/>
    <x v="68"/>
    <d v="2024-07-22T00:00:00"/>
    <s v="C0022"/>
    <s v="P004"/>
    <n v="1"/>
    <n v="0"/>
    <s v="Credit Card"/>
    <n v="1999"/>
    <n v="496.02"/>
    <n v="2024"/>
    <n v="7"/>
    <s v="Jul"/>
    <s v="2024-07"/>
    <n v="0.24813406703351676"/>
    <x v="1"/>
    <x v="5"/>
    <x v="3"/>
    <x v="2"/>
    <x v="10"/>
  </r>
  <r>
    <s v="ORD00075"/>
    <x v="69"/>
    <d v="2025-03-15T00:00:00"/>
    <s v="C0450"/>
    <s v="P011"/>
    <n v="4"/>
    <n v="0.15"/>
    <s v="UPI"/>
    <n v="4416.6000000000004"/>
    <n v="978.95"/>
    <n v="2025"/>
    <n v="3"/>
    <s v="Mar"/>
    <s v="2025-03"/>
    <n v="0.22165240230041208"/>
    <x v="0"/>
    <x v="7"/>
    <x v="3"/>
    <x v="2"/>
    <x v="12"/>
  </r>
  <r>
    <s v="ORD00076"/>
    <x v="70"/>
    <d v="2024-11-09T00:00:00"/>
    <s v="C0172"/>
    <s v="P013"/>
    <n v="4"/>
    <n v="0"/>
    <s v="Credit Card"/>
    <n v="2396"/>
    <n v="578.89"/>
    <n v="2024"/>
    <n v="11"/>
    <s v="Nov"/>
    <s v="2024-11"/>
    <n v="0.24160684474123539"/>
    <x v="0"/>
    <x v="0"/>
    <x v="1"/>
    <x v="2"/>
    <x v="0"/>
  </r>
  <r>
    <s v="ORD00077"/>
    <x v="71"/>
    <d v="2024-04-27T00:00:00"/>
    <s v="C0383"/>
    <s v="P009"/>
    <n v="1"/>
    <n v="0"/>
    <s v="UPI"/>
    <n v="6999"/>
    <n v="1388.11"/>
    <n v="2024"/>
    <n v="4"/>
    <s v="Apr"/>
    <s v="2024-04"/>
    <n v="0.19832976139448491"/>
    <x v="2"/>
    <x v="2"/>
    <x v="3"/>
    <x v="1"/>
    <x v="2"/>
  </r>
  <r>
    <s v="ORD00078"/>
    <x v="72"/>
    <d v="2025-10-31T00:00:00"/>
    <s v="C0134"/>
    <s v="P004"/>
    <n v="1"/>
    <n v="0"/>
    <s v="UPI"/>
    <n v="1999"/>
    <n v="373.26"/>
    <n v="2025"/>
    <n v="10"/>
    <s v="Oct"/>
    <s v="2025-10"/>
    <n v="0.18672336168084042"/>
    <x v="1"/>
    <x v="5"/>
    <x v="2"/>
    <x v="1"/>
    <x v="10"/>
  </r>
  <r>
    <s v="ORD00079"/>
    <x v="73"/>
    <d v="2025-07-29T00:00:00"/>
    <s v="C0426"/>
    <s v="P012"/>
    <n v="3"/>
    <n v="0.2"/>
    <s v="UPI"/>
    <n v="2157.6"/>
    <n v="498.44"/>
    <n v="2025"/>
    <n v="7"/>
    <s v="Jul"/>
    <s v="2025-07"/>
    <n v="0.23101594364108269"/>
    <x v="0"/>
    <x v="8"/>
    <x v="1"/>
    <x v="1"/>
    <x v="14"/>
  </r>
  <r>
    <s v="ORD00080"/>
    <x v="74"/>
    <d v="2024-09-03T00:00:00"/>
    <s v="C0025"/>
    <s v="P009"/>
    <n v="2"/>
    <n v="0.15"/>
    <s v="UPI"/>
    <n v="11898.3"/>
    <n v="2185.36"/>
    <n v="2024"/>
    <n v="8"/>
    <s v="Aug"/>
    <s v="2024-08"/>
    <n v="0.18366993604128323"/>
    <x v="2"/>
    <x v="2"/>
    <x v="3"/>
    <x v="2"/>
    <x v="2"/>
  </r>
  <r>
    <s v="ORD00081"/>
    <x v="75"/>
    <d v="2025-06-23T00:00:00"/>
    <s v="C0185"/>
    <s v="P013"/>
    <n v="1"/>
    <n v="0.1"/>
    <s v="UPI"/>
    <n v="539.1"/>
    <n v="144.65"/>
    <n v="2025"/>
    <n v="6"/>
    <s v="Jun"/>
    <s v="2025-06"/>
    <n v="0.26831756631422743"/>
    <x v="0"/>
    <x v="0"/>
    <x v="0"/>
    <x v="2"/>
    <x v="0"/>
  </r>
  <r>
    <s v="ORD00082"/>
    <x v="76"/>
    <d v="2025-08-26T00:00:00"/>
    <s v="C0085"/>
    <s v="P016"/>
    <n v="2"/>
    <n v="0.05"/>
    <s v="Cash"/>
    <n v="3038.1"/>
    <n v="757.64"/>
    <n v="2025"/>
    <n v="8"/>
    <s v="Aug"/>
    <s v="2025-08"/>
    <n v="0.24937954642704321"/>
    <x v="4"/>
    <x v="4"/>
    <x v="0"/>
    <x v="2"/>
    <x v="5"/>
  </r>
  <r>
    <s v="ORD00083"/>
    <x v="77"/>
    <d v="2024-03-19T00:00:00"/>
    <s v="C0055"/>
    <s v="P006"/>
    <n v="3"/>
    <n v="0"/>
    <s v="UPI"/>
    <n v="4497"/>
    <n v="1094.33"/>
    <n v="2024"/>
    <n v="3"/>
    <s v="Mar"/>
    <s v="2024-03"/>
    <n v="0.24334667556148543"/>
    <x v="1"/>
    <x v="1"/>
    <x v="3"/>
    <x v="2"/>
    <x v="6"/>
  </r>
  <r>
    <s v="ORD00084"/>
    <x v="78"/>
    <d v="2025-01-22T00:00:00"/>
    <s v="C0251"/>
    <s v="P010"/>
    <n v="4"/>
    <n v="0"/>
    <s v="Cash"/>
    <n v="23996"/>
    <n v="-2485.61"/>
    <n v="2025"/>
    <n v="1"/>
    <s v="Jan"/>
    <s v="2025-01"/>
    <n v="-0.10358434739123187"/>
    <x v="2"/>
    <x v="2"/>
    <x v="2"/>
    <x v="1"/>
    <x v="9"/>
  </r>
  <r>
    <s v="ORD00085"/>
    <x v="39"/>
    <d v="2024-07-31T00:00:00"/>
    <s v="C0144"/>
    <s v="P013"/>
    <n v="1"/>
    <n v="0.05"/>
    <s v="Cash"/>
    <n v="569.04999999999995"/>
    <n v="125.49"/>
    <n v="2024"/>
    <n v="7"/>
    <s v="Jul"/>
    <s v="2024-07"/>
    <n v="0.22052543713206221"/>
    <x v="0"/>
    <x v="0"/>
    <x v="2"/>
    <x v="0"/>
    <x v="0"/>
  </r>
  <r>
    <s v="ORD00086"/>
    <x v="79"/>
    <d v="2025-04-22T00:00:00"/>
    <s v="C0351"/>
    <s v="P007"/>
    <n v="1"/>
    <n v="0.1"/>
    <s v="Cash"/>
    <n v="989.1"/>
    <n v="354.81"/>
    <n v="2025"/>
    <n v="4"/>
    <s v="Apr"/>
    <s v="2025-04"/>
    <n v="0.35872004852896572"/>
    <x v="3"/>
    <x v="9"/>
    <x v="3"/>
    <x v="2"/>
    <x v="19"/>
  </r>
  <r>
    <s v="ORD00087"/>
    <x v="80"/>
    <d v="2025-02-24T00:00:00"/>
    <s v="C0398"/>
    <s v="P019"/>
    <n v="4"/>
    <n v="0"/>
    <s v="Credit Card"/>
    <n v="1596"/>
    <n v="298.02"/>
    <n v="2025"/>
    <n v="2"/>
    <s v="Feb"/>
    <s v="2025-02"/>
    <n v="0.18672932330827066"/>
    <x v="1"/>
    <x v="1"/>
    <x v="0"/>
    <x v="2"/>
    <x v="18"/>
  </r>
  <r>
    <s v="ORD00088"/>
    <x v="81"/>
    <d v="2024-12-17T00:00:00"/>
    <s v="C0167"/>
    <s v="P019"/>
    <n v="1"/>
    <n v="0"/>
    <s v="Debit Card"/>
    <n v="399"/>
    <n v="98.04"/>
    <n v="2024"/>
    <n v="12"/>
    <s v="Dec"/>
    <s v="2024-12"/>
    <n v="0.24571428571428572"/>
    <x v="1"/>
    <x v="1"/>
    <x v="3"/>
    <x v="2"/>
    <x v="18"/>
  </r>
  <r>
    <s v="ORD00089"/>
    <x v="82"/>
    <d v="2025-06-13T00:00:00"/>
    <s v="C0412"/>
    <s v="P017"/>
    <n v="2"/>
    <n v="0.05"/>
    <s v="UPI"/>
    <n v="1518.1"/>
    <n v="394.27"/>
    <n v="2025"/>
    <n v="6"/>
    <s v="Jun"/>
    <s v="2025-06"/>
    <n v="0.25971279889335352"/>
    <x v="0"/>
    <x v="0"/>
    <x v="3"/>
    <x v="2"/>
    <x v="15"/>
  </r>
  <r>
    <s v="ORD00090"/>
    <x v="83"/>
    <d v="2025-10-03T00:00:00"/>
    <s v="C0224"/>
    <s v="P013"/>
    <n v="1"/>
    <n v="0"/>
    <s v="UPI"/>
    <n v="599"/>
    <n v="141.08000000000001"/>
    <n v="2025"/>
    <n v="10"/>
    <s v="Oct"/>
    <s v="2025-10"/>
    <n v="0.23552587646076797"/>
    <x v="0"/>
    <x v="0"/>
    <x v="0"/>
    <x v="2"/>
    <x v="0"/>
  </r>
  <r>
    <s v="ORD00091"/>
    <x v="84"/>
    <d v="2024-06-29T00:00:00"/>
    <s v="C0220"/>
    <s v="P013"/>
    <n v="1"/>
    <n v="0.05"/>
    <s v="Debit Card"/>
    <n v="569.04999999999995"/>
    <n v="144.06"/>
    <n v="2024"/>
    <n v="6"/>
    <s v="Jun"/>
    <s v="2024-06"/>
    <n v="0.25315877339425358"/>
    <x v="0"/>
    <x v="0"/>
    <x v="1"/>
    <x v="0"/>
    <x v="0"/>
  </r>
  <r>
    <s v="ORD00092"/>
    <x v="60"/>
    <d v="2024-07-03T00:00:00"/>
    <s v="C0179"/>
    <s v="P002"/>
    <n v="1"/>
    <n v="0.05"/>
    <s v="UPI"/>
    <n v="854.05"/>
    <n v="203.84"/>
    <n v="2024"/>
    <n v="6"/>
    <s v="Jun"/>
    <s v="2024-06"/>
    <n v="0.23867455067033547"/>
    <x v="1"/>
    <x v="1"/>
    <x v="1"/>
    <x v="2"/>
    <x v="3"/>
  </r>
  <r>
    <s v="ORD00093"/>
    <x v="85"/>
    <d v="2025-10-30T00:00:00"/>
    <s v="C0119"/>
    <s v="P010"/>
    <n v="1"/>
    <n v="0"/>
    <s v="Cash"/>
    <n v="5999"/>
    <n v="1679.2"/>
    <n v="2025"/>
    <n v="10"/>
    <s v="Oct"/>
    <s v="2025-10"/>
    <n v="0.27991331888648108"/>
    <x v="2"/>
    <x v="2"/>
    <x v="0"/>
    <x v="1"/>
    <x v="9"/>
  </r>
  <r>
    <s v="ORD00094"/>
    <x v="86"/>
    <d v="2024-01-27T00:00:00"/>
    <s v="C0433"/>
    <s v="P013"/>
    <n v="4"/>
    <n v="0.05"/>
    <s v="Credit Card"/>
    <n v="2276.1999999999998"/>
    <n v="453.65"/>
    <n v="2024"/>
    <n v="1"/>
    <s v="Jan"/>
    <s v="2024-01"/>
    <n v="0.19930146735787718"/>
    <x v="0"/>
    <x v="0"/>
    <x v="3"/>
    <x v="0"/>
    <x v="0"/>
  </r>
  <r>
    <s v="ORD00095"/>
    <x v="87"/>
    <d v="2024-06-30T00:00:00"/>
    <s v="C0265"/>
    <s v="P009"/>
    <n v="1"/>
    <n v="0.15"/>
    <s v="Credit Card"/>
    <n v="5949.15"/>
    <n v="506.34"/>
    <n v="2024"/>
    <n v="6"/>
    <s v="Jun"/>
    <s v="2024-06"/>
    <n v="8.511131842364035E-2"/>
    <x v="2"/>
    <x v="2"/>
    <x v="3"/>
    <x v="2"/>
    <x v="2"/>
  </r>
  <r>
    <s v="ORD00096"/>
    <x v="88"/>
    <d v="2025-12-15T00:00:00"/>
    <s v="C0442"/>
    <s v="P001"/>
    <n v="3"/>
    <n v="0"/>
    <s v="UPI"/>
    <n v="1497"/>
    <n v="276.41000000000003"/>
    <n v="2025"/>
    <n v="12"/>
    <s v="Dec"/>
    <s v="2025-12"/>
    <n v="0.18464261857047429"/>
    <x v="1"/>
    <x v="1"/>
    <x v="0"/>
    <x v="0"/>
    <x v="8"/>
  </r>
  <r>
    <s v="ORD00097"/>
    <x v="89"/>
    <d v="2025-05-18T00:00:00"/>
    <s v="C0429"/>
    <s v="P014"/>
    <n v="3"/>
    <n v="0"/>
    <s v="Debit Card"/>
    <n v="2397"/>
    <n v="596.72"/>
    <n v="2025"/>
    <n v="5"/>
    <s v="May"/>
    <s v="2025-05"/>
    <n v="0.24894451397580311"/>
    <x v="0"/>
    <x v="6"/>
    <x v="3"/>
    <x v="2"/>
    <x v="13"/>
  </r>
  <r>
    <s v="ORD00098"/>
    <x v="90"/>
    <d v="2024-06-14T00:00:00"/>
    <s v="C0150"/>
    <s v="P016"/>
    <n v="1"/>
    <n v="0"/>
    <s v="Credit Card"/>
    <n v="1599"/>
    <n v="516.94000000000005"/>
    <n v="2024"/>
    <n v="6"/>
    <s v="Jun"/>
    <s v="2024-06"/>
    <n v="0.32328955597248282"/>
    <x v="4"/>
    <x v="4"/>
    <x v="2"/>
    <x v="0"/>
    <x v="5"/>
  </r>
  <r>
    <s v="ORD00099"/>
    <x v="91"/>
    <d v="2024-06-26T00:00:00"/>
    <s v="C0416"/>
    <s v="P020"/>
    <n v="2"/>
    <n v="0.1"/>
    <s v="Debit Card"/>
    <n v="448.2"/>
    <n v="127.01"/>
    <n v="2024"/>
    <n v="6"/>
    <s v="Jun"/>
    <s v="2024-06"/>
    <n v="0.28337795626952256"/>
    <x v="3"/>
    <x v="3"/>
    <x v="0"/>
    <x v="2"/>
    <x v="17"/>
  </r>
  <r>
    <s v="ORD00100"/>
    <x v="92"/>
    <d v="2024-10-13T00:00:00"/>
    <s v="C0453"/>
    <s v="P015"/>
    <n v="1"/>
    <n v="0.1"/>
    <s v="Credit Card"/>
    <n v="629.1"/>
    <n v="172.8"/>
    <n v="2024"/>
    <n v="10"/>
    <s v="Oct"/>
    <s v="2024-10"/>
    <n v="0.27467811158798283"/>
    <x v="3"/>
    <x v="6"/>
    <x v="0"/>
    <x v="2"/>
    <x v="11"/>
  </r>
  <r>
    <s v="ORD00101"/>
    <x v="93"/>
    <d v="2024-03-04T00:00:00"/>
    <s v="C0215"/>
    <s v="P001"/>
    <n v="3"/>
    <n v="0.05"/>
    <s v="UPI"/>
    <n v="1422.15"/>
    <n v="389.36"/>
    <n v="2024"/>
    <n v="3"/>
    <s v="Mar"/>
    <s v="2024-03"/>
    <n v="0.27378265302534893"/>
    <x v="1"/>
    <x v="1"/>
    <x v="2"/>
    <x v="2"/>
    <x v="8"/>
  </r>
  <r>
    <s v="ORD00102"/>
    <x v="94"/>
    <d v="2025-10-25T00:00:00"/>
    <s v="C0197"/>
    <s v="P017"/>
    <n v="2"/>
    <n v="0"/>
    <s v="UPI"/>
    <n v="1598"/>
    <n v="355.27"/>
    <n v="2025"/>
    <n v="10"/>
    <s v="Oct"/>
    <s v="2025-10"/>
    <n v="0.22232165206508134"/>
    <x v="0"/>
    <x v="0"/>
    <x v="0"/>
    <x v="2"/>
    <x v="15"/>
  </r>
  <r>
    <s v="ORD00103"/>
    <x v="72"/>
    <d v="2025-10-28T00:00:00"/>
    <s v="C0042"/>
    <s v="P013"/>
    <n v="1"/>
    <n v="0.2"/>
    <s v="UPI"/>
    <n v="479.2"/>
    <n v="147.68"/>
    <n v="2025"/>
    <n v="10"/>
    <s v="Oct"/>
    <s v="2025-10"/>
    <n v="0.30818030050083473"/>
    <x v="0"/>
    <x v="0"/>
    <x v="0"/>
    <x v="1"/>
    <x v="0"/>
  </r>
  <r>
    <s v="ORD00104"/>
    <x v="95"/>
    <d v="2024-06-06T00:00:00"/>
    <s v="C0053"/>
    <s v="P015"/>
    <n v="1"/>
    <n v="0.1"/>
    <s v="UPI"/>
    <n v="629.1"/>
    <n v="189.81"/>
    <n v="2024"/>
    <n v="6"/>
    <s v="Jun"/>
    <s v="2024-06"/>
    <n v="0.30171673819742489"/>
    <x v="3"/>
    <x v="6"/>
    <x v="3"/>
    <x v="2"/>
    <x v="11"/>
  </r>
  <r>
    <s v="ORD00105"/>
    <x v="96"/>
    <d v="2025-04-16T00:00:00"/>
    <s v="C0480"/>
    <s v="P016"/>
    <n v="2"/>
    <n v="0.05"/>
    <s v="UPI"/>
    <n v="3038.1"/>
    <n v="1070.8900000000001"/>
    <n v="2025"/>
    <n v="4"/>
    <s v="Apr"/>
    <s v="2025-04"/>
    <n v="0.35248675158816367"/>
    <x v="4"/>
    <x v="4"/>
    <x v="0"/>
    <x v="1"/>
    <x v="5"/>
  </r>
  <r>
    <s v="ORD00106"/>
    <x v="97"/>
    <d v="2024-02-22T00:00:00"/>
    <s v="C0443"/>
    <s v="P016"/>
    <n v="4"/>
    <n v="0"/>
    <s v="UPI"/>
    <n v="6396"/>
    <n v="1707.72"/>
    <n v="2024"/>
    <n v="2"/>
    <s v="Feb"/>
    <s v="2024-02"/>
    <n v="0.26699812382739213"/>
    <x v="4"/>
    <x v="4"/>
    <x v="1"/>
    <x v="0"/>
    <x v="5"/>
  </r>
  <r>
    <s v="ORD00107"/>
    <x v="98"/>
    <d v="2024-03-29T00:00:00"/>
    <s v="C0330"/>
    <s v="P002"/>
    <n v="1"/>
    <n v="0"/>
    <s v="Debit Card"/>
    <n v="899"/>
    <n v="186.7"/>
    <n v="2024"/>
    <n v="3"/>
    <s v="Mar"/>
    <s v="2024-03"/>
    <n v="0.20767519466073414"/>
    <x v="1"/>
    <x v="1"/>
    <x v="3"/>
    <x v="2"/>
    <x v="3"/>
  </r>
  <r>
    <s v="ORD00108"/>
    <x v="99"/>
    <d v="2024-12-28T00:00:00"/>
    <s v="C0251"/>
    <s v="P017"/>
    <n v="2"/>
    <n v="0.1"/>
    <s v="Credit Card"/>
    <n v="1438.2"/>
    <n v="286"/>
    <n v="2024"/>
    <n v="12"/>
    <s v="Dec"/>
    <s v="2024-12"/>
    <n v="0.19885968571825893"/>
    <x v="0"/>
    <x v="0"/>
    <x v="2"/>
    <x v="1"/>
    <x v="15"/>
  </r>
  <r>
    <s v="ORD00109"/>
    <x v="100"/>
    <d v="2025-11-24T00:00:00"/>
    <s v="C0295"/>
    <s v="P011"/>
    <n v="1"/>
    <n v="0.05"/>
    <s v="UPI"/>
    <n v="1234.05"/>
    <n v="321.48"/>
    <n v="2025"/>
    <n v="11"/>
    <s v="Nov"/>
    <s v="2025-11"/>
    <n v="0.26050808314087764"/>
    <x v="0"/>
    <x v="7"/>
    <x v="1"/>
    <x v="2"/>
    <x v="12"/>
  </r>
  <r>
    <s v="ORD00110"/>
    <x v="101"/>
    <d v="2024-05-29T00:00:00"/>
    <s v="C0378"/>
    <s v="P008"/>
    <n v="3"/>
    <n v="0.05"/>
    <s v="Credit Card"/>
    <n v="1137.1500000000001"/>
    <n v="331.18"/>
    <n v="2024"/>
    <n v="5"/>
    <s v="May"/>
    <s v="2024-05"/>
    <n v="0.29123686409004967"/>
    <x v="3"/>
    <x v="3"/>
    <x v="3"/>
    <x v="0"/>
    <x v="4"/>
  </r>
  <r>
    <s v="ORD00111"/>
    <x v="102"/>
    <d v="2025-09-25T00:00:00"/>
    <s v="C0271"/>
    <s v="P020"/>
    <n v="1"/>
    <n v="0"/>
    <s v="Credit Card"/>
    <n v="249"/>
    <n v="87.22"/>
    <n v="2025"/>
    <n v="9"/>
    <s v="Sep"/>
    <s v="2025-09"/>
    <n v="0.35028112449799198"/>
    <x v="3"/>
    <x v="3"/>
    <x v="1"/>
    <x v="2"/>
    <x v="17"/>
  </r>
  <r>
    <s v="ORD00112"/>
    <x v="103"/>
    <d v="2024-12-10T00:00:00"/>
    <s v="C0455"/>
    <s v="P003"/>
    <n v="2"/>
    <n v="0.05"/>
    <s v="Credit Card"/>
    <n v="2468.1"/>
    <n v="549.96"/>
    <n v="2024"/>
    <n v="12"/>
    <s v="Dec"/>
    <s v="2024-12"/>
    <n v="0.22282727604229977"/>
    <x v="1"/>
    <x v="1"/>
    <x v="1"/>
    <x v="1"/>
    <x v="1"/>
  </r>
  <r>
    <s v="ORD00113"/>
    <x v="104"/>
    <d v="2025-04-23T00:00:00"/>
    <s v="C0413"/>
    <s v="P012"/>
    <n v="1"/>
    <n v="0.1"/>
    <s v="Credit Card"/>
    <n v="809.1"/>
    <n v="159.31"/>
    <n v="2025"/>
    <n v="4"/>
    <s v="Apr"/>
    <s v="2025-04"/>
    <n v="0.19689778766530713"/>
    <x v="0"/>
    <x v="8"/>
    <x v="2"/>
    <x v="1"/>
    <x v="14"/>
  </r>
  <r>
    <s v="ORD00114"/>
    <x v="93"/>
    <d v="2024-03-08T00:00:00"/>
    <s v="C0123"/>
    <s v="P020"/>
    <n v="2"/>
    <n v="0.15"/>
    <s v="UPI"/>
    <n v="423.3"/>
    <n v="132.51"/>
    <n v="2024"/>
    <n v="3"/>
    <s v="Mar"/>
    <s v="2024-03"/>
    <n v="0.3130403968816442"/>
    <x v="3"/>
    <x v="3"/>
    <x v="3"/>
    <x v="2"/>
    <x v="17"/>
  </r>
  <r>
    <s v="ORD00115"/>
    <x v="105"/>
    <d v="2025-12-05T00:00:00"/>
    <s v="C0367"/>
    <s v="P016"/>
    <n v="3"/>
    <n v="0"/>
    <s v="UPI"/>
    <n v="4797"/>
    <n v="1285.76"/>
    <n v="2025"/>
    <n v="12"/>
    <s v="Dec"/>
    <s v="2025-12"/>
    <n v="0.26803418803418805"/>
    <x v="4"/>
    <x v="4"/>
    <x v="0"/>
    <x v="0"/>
    <x v="5"/>
  </r>
  <r>
    <s v="ORD00116"/>
    <x v="106"/>
    <d v="2024-12-30T00:00:00"/>
    <s v="C0387"/>
    <s v="P014"/>
    <n v="3"/>
    <n v="0.1"/>
    <s v="UPI"/>
    <n v="2157.3000000000002"/>
    <n v="443.47"/>
    <n v="2024"/>
    <n v="12"/>
    <s v="Dec"/>
    <s v="2024-12"/>
    <n v="0.20556714411532934"/>
    <x v="0"/>
    <x v="6"/>
    <x v="2"/>
    <x v="2"/>
    <x v="13"/>
  </r>
  <r>
    <s v="ORD00117"/>
    <x v="107"/>
    <d v="2025-07-17T00:00:00"/>
    <s v="C0339"/>
    <s v="P016"/>
    <n v="3"/>
    <n v="0.05"/>
    <s v="UPI"/>
    <n v="4557.1499999999996"/>
    <n v="1479.11"/>
    <n v="2025"/>
    <n v="7"/>
    <s v="Jul"/>
    <s v="2025-07"/>
    <n v="0.32456908374751764"/>
    <x v="4"/>
    <x v="4"/>
    <x v="0"/>
    <x v="0"/>
    <x v="5"/>
  </r>
  <r>
    <s v="ORD00118"/>
    <x v="108"/>
    <d v="2024-11-23T00:00:00"/>
    <s v="C0266"/>
    <s v="P017"/>
    <n v="2"/>
    <n v="0.15"/>
    <s v="Credit Card"/>
    <n v="1358.3"/>
    <n v="303.07"/>
    <n v="2024"/>
    <n v="11"/>
    <s v="Nov"/>
    <s v="2024-11"/>
    <n v="0.22312449385260988"/>
    <x v="0"/>
    <x v="0"/>
    <x v="0"/>
    <x v="2"/>
    <x v="15"/>
  </r>
  <r>
    <s v="ORD00119"/>
    <x v="37"/>
    <d v="2024-05-25T00:00:00"/>
    <s v="C0348"/>
    <s v="P011"/>
    <n v="3"/>
    <n v="0.1"/>
    <s v="Debit Card"/>
    <n v="3507.3"/>
    <n v="803.31"/>
    <n v="2024"/>
    <n v="5"/>
    <s v="May"/>
    <s v="2024-05"/>
    <n v="0.22903943204174149"/>
    <x v="0"/>
    <x v="7"/>
    <x v="0"/>
    <x v="0"/>
    <x v="12"/>
  </r>
  <r>
    <s v="ORD00120"/>
    <x v="109"/>
    <d v="2024-08-04T00:00:00"/>
    <s v="C0029"/>
    <s v="P017"/>
    <n v="2"/>
    <n v="0.2"/>
    <s v="UPI"/>
    <n v="1278.4000000000001"/>
    <n v="382.35"/>
    <n v="2024"/>
    <n v="8"/>
    <s v="Aug"/>
    <s v="2024-08"/>
    <n v="0.29908479349186484"/>
    <x v="0"/>
    <x v="0"/>
    <x v="1"/>
    <x v="2"/>
    <x v="15"/>
  </r>
  <r>
    <s v="ORD00121"/>
    <x v="110"/>
    <d v="2025-03-13T00:00:00"/>
    <s v="C0463"/>
    <s v="P019"/>
    <n v="4"/>
    <n v="0.2"/>
    <s v="Debit Card"/>
    <n v="1276.8"/>
    <n v="303.85000000000002"/>
    <n v="2025"/>
    <n v="3"/>
    <s v="Mar"/>
    <s v="2025-03"/>
    <n v="0.23797775689223061"/>
    <x v="1"/>
    <x v="1"/>
    <x v="1"/>
    <x v="1"/>
    <x v="18"/>
  </r>
  <r>
    <s v="ORD00122"/>
    <x v="111"/>
    <d v="2025-12-25T00:00:00"/>
    <s v="C0035"/>
    <s v="P001"/>
    <n v="2"/>
    <n v="0"/>
    <s v="Debit Card"/>
    <n v="998"/>
    <n v="240.41"/>
    <n v="2025"/>
    <n v="12"/>
    <s v="Dec"/>
    <s v="2025-12"/>
    <n v="0.24089178356713425"/>
    <x v="1"/>
    <x v="1"/>
    <x v="3"/>
    <x v="2"/>
    <x v="8"/>
  </r>
  <r>
    <s v="ORD00123"/>
    <x v="112"/>
    <d v="2024-11-17T00:00:00"/>
    <s v="C0006"/>
    <s v="P012"/>
    <n v="2"/>
    <n v="0.1"/>
    <s v="UPI"/>
    <n v="1618.2"/>
    <n v="326.58999999999997"/>
    <n v="2024"/>
    <n v="11"/>
    <s v="Nov"/>
    <s v="2024-11"/>
    <n v="0.2018230132245705"/>
    <x v="0"/>
    <x v="8"/>
    <x v="0"/>
    <x v="1"/>
    <x v="14"/>
  </r>
  <r>
    <s v="ORD00124"/>
    <x v="113"/>
    <d v="2024-02-04T00:00:00"/>
    <s v="C0396"/>
    <s v="P015"/>
    <n v="1"/>
    <n v="0.05"/>
    <s v="Cash"/>
    <n v="664.05"/>
    <n v="202.33"/>
    <n v="2024"/>
    <n v="2"/>
    <s v="Feb"/>
    <s v="2024-02"/>
    <n v="0.3046909118289286"/>
    <x v="3"/>
    <x v="6"/>
    <x v="0"/>
    <x v="2"/>
    <x v="11"/>
  </r>
  <r>
    <s v="ORD00125"/>
    <x v="114"/>
    <d v="2025-11-03T00:00:00"/>
    <s v="C0111"/>
    <s v="P018"/>
    <n v="2"/>
    <n v="0"/>
    <s v="UPI"/>
    <n v="1998"/>
    <n v="480.1"/>
    <n v="2025"/>
    <n v="10"/>
    <s v="Oct"/>
    <s v="2025-10"/>
    <n v="0.24029029029029031"/>
    <x v="0"/>
    <x v="7"/>
    <x v="3"/>
    <x v="2"/>
    <x v="16"/>
  </r>
  <r>
    <s v="ORD00126"/>
    <x v="92"/>
    <d v="2024-10-16T00:00:00"/>
    <s v="C0294"/>
    <s v="P014"/>
    <n v="1"/>
    <n v="0"/>
    <s v="Cash"/>
    <n v="799"/>
    <n v="187.33"/>
    <n v="2024"/>
    <n v="10"/>
    <s v="Oct"/>
    <s v="2024-10"/>
    <n v="0.2344555694618273"/>
    <x v="0"/>
    <x v="6"/>
    <x v="3"/>
    <x v="2"/>
    <x v="13"/>
  </r>
  <r>
    <s v="ORD00127"/>
    <x v="115"/>
    <d v="2024-11-05T00:00:00"/>
    <s v="C0077"/>
    <s v="P001"/>
    <n v="3"/>
    <n v="0"/>
    <s v="UPI"/>
    <n v="1497"/>
    <n v="350.74"/>
    <n v="2024"/>
    <n v="10"/>
    <s v="Oct"/>
    <s v="2024-10"/>
    <n v="0.23429525718102873"/>
    <x v="1"/>
    <x v="1"/>
    <x v="3"/>
    <x v="0"/>
    <x v="8"/>
  </r>
  <r>
    <s v="ORD00128"/>
    <x v="116"/>
    <d v="2025-03-06T00:00:00"/>
    <s v="C0349"/>
    <s v="P013"/>
    <n v="2"/>
    <n v="0.1"/>
    <s v="UPI"/>
    <n v="1078.2"/>
    <n v="269.86"/>
    <n v="2025"/>
    <n v="3"/>
    <s v="Mar"/>
    <s v="2025-03"/>
    <n v="0.25028751623075496"/>
    <x v="0"/>
    <x v="0"/>
    <x v="0"/>
    <x v="1"/>
    <x v="0"/>
  </r>
  <r>
    <s v="ORD00129"/>
    <x v="117"/>
    <d v="2025-04-26T00:00:00"/>
    <s v="C0147"/>
    <s v="P015"/>
    <n v="5"/>
    <n v="0"/>
    <s v="Credit Card"/>
    <n v="3495"/>
    <n v="799.6"/>
    <n v="2025"/>
    <n v="4"/>
    <s v="Apr"/>
    <s v="2025-04"/>
    <n v="0.22878397711015738"/>
    <x v="3"/>
    <x v="6"/>
    <x v="2"/>
    <x v="2"/>
    <x v="11"/>
  </r>
  <r>
    <s v="ORD00130"/>
    <x v="118"/>
    <d v="2024-10-13T00:00:00"/>
    <s v="C0067"/>
    <s v="P007"/>
    <n v="1"/>
    <n v="0.15"/>
    <s v="Cash"/>
    <n v="934.15"/>
    <n v="292.69"/>
    <n v="2024"/>
    <n v="10"/>
    <s v="Oct"/>
    <s v="2024-10"/>
    <n v="0.31332227158379278"/>
    <x v="3"/>
    <x v="9"/>
    <x v="1"/>
    <x v="0"/>
    <x v="19"/>
  </r>
  <r>
    <s v="ORD00131"/>
    <x v="119"/>
    <d v="2024-05-26T00:00:00"/>
    <s v="C0392"/>
    <s v="P015"/>
    <n v="1"/>
    <n v="0.1"/>
    <s v="UPI"/>
    <n v="629.1"/>
    <n v="199.21"/>
    <n v="2024"/>
    <n v="5"/>
    <s v="May"/>
    <s v="2024-05"/>
    <n v="0.31665871880464153"/>
    <x v="3"/>
    <x v="6"/>
    <x v="0"/>
    <x v="2"/>
    <x v="11"/>
  </r>
  <r>
    <s v="ORD00132"/>
    <x v="120"/>
    <d v="2025-03-03T00:00:00"/>
    <s v="C0008"/>
    <s v="P020"/>
    <n v="3"/>
    <n v="0.1"/>
    <s v="Debit Card"/>
    <n v="672.3"/>
    <n v="174.42"/>
    <n v="2025"/>
    <n v="2"/>
    <s v="Feb"/>
    <s v="2025-02"/>
    <n v="0.25943775100401606"/>
    <x v="3"/>
    <x v="3"/>
    <x v="0"/>
    <x v="0"/>
    <x v="17"/>
  </r>
  <r>
    <s v="ORD00133"/>
    <x v="121"/>
    <d v="2024-01-22T00:00:00"/>
    <s v="C0122"/>
    <s v="P010"/>
    <n v="1"/>
    <n v="0"/>
    <s v="Debit Card"/>
    <n v="5999"/>
    <n v="1207.67"/>
    <n v="2024"/>
    <n v="1"/>
    <s v="Jan"/>
    <s v="2024-01"/>
    <n v="0.20131188531421904"/>
    <x v="2"/>
    <x v="2"/>
    <x v="3"/>
    <x v="2"/>
    <x v="9"/>
  </r>
  <r>
    <s v="ORD00134"/>
    <x v="122"/>
    <d v="2024-01-20T00:00:00"/>
    <s v="C0340"/>
    <s v="P014"/>
    <n v="2"/>
    <n v="0.05"/>
    <s v="UPI"/>
    <n v="1518.1"/>
    <n v="428.06"/>
    <n v="2024"/>
    <n v="1"/>
    <s v="Jan"/>
    <s v="2024-01"/>
    <n v="0.28197088465845466"/>
    <x v="0"/>
    <x v="6"/>
    <x v="0"/>
    <x v="2"/>
    <x v="13"/>
  </r>
  <r>
    <s v="ORD00135"/>
    <x v="123"/>
    <d v="2025-08-17T00:00:00"/>
    <s v="C0175"/>
    <s v="P006"/>
    <n v="3"/>
    <n v="0.05"/>
    <s v="Credit Card"/>
    <n v="4272.1499999999996"/>
    <n v="660.46"/>
    <n v="2025"/>
    <n v="8"/>
    <s v="Aug"/>
    <s v="2025-08"/>
    <n v="0.15459663167257706"/>
    <x v="1"/>
    <x v="1"/>
    <x v="3"/>
    <x v="1"/>
    <x v="6"/>
  </r>
  <r>
    <s v="ORD00136"/>
    <x v="63"/>
    <d v="2025-01-08T00:00:00"/>
    <s v="C0388"/>
    <s v="P014"/>
    <n v="2"/>
    <n v="0"/>
    <s v="Credit Card"/>
    <n v="1598"/>
    <n v="370.68"/>
    <n v="2025"/>
    <n v="1"/>
    <s v="Jan"/>
    <s v="2025-01"/>
    <n v="0.23196495619524407"/>
    <x v="0"/>
    <x v="6"/>
    <x v="0"/>
    <x v="2"/>
    <x v="13"/>
  </r>
  <r>
    <s v="ORD00137"/>
    <x v="124"/>
    <d v="2024-06-28T00:00:00"/>
    <s v="C0179"/>
    <s v="P012"/>
    <n v="1"/>
    <n v="0.1"/>
    <s v="UPI"/>
    <n v="809.1"/>
    <n v="140.61000000000001"/>
    <n v="2024"/>
    <n v="6"/>
    <s v="Jun"/>
    <s v="2024-06"/>
    <n v="0.17378568780126066"/>
    <x v="0"/>
    <x v="8"/>
    <x v="1"/>
    <x v="2"/>
    <x v="14"/>
  </r>
  <r>
    <s v="ORD00138"/>
    <x v="125"/>
    <d v="2024-07-14T00:00:00"/>
    <s v="C0085"/>
    <s v="P011"/>
    <n v="3"/>
    <n v="0.1"/>
    <s v="Debit Card"/>
    <n v="3507.3"/>
    <n v="954.66"/>
    <n v="2024"/>
    <n v="7"/>
    <s v="Jul"/>
    <s v="2024-07"/>
    <n v="0.27219228466341627"/>
    <x v="0"/>
    <x v="7"/>
    <x v="0"/>
    <x v="2"/>
    <x v="12"/>
  </r>
  <r>
    <s v="ORD00139"/>
    <x v="126"/>
    <d v="2025-05-21T00:00:00"/>
    <s v="C0451"/>
    <s v="P020"/>
    <n v="1"/>
    <n v="0"/>
    <s v="Cash"/>
    <n v="249"/>
    <n v="73.61"/>
    <n v="2025"/>
    <n v="5"/>
    <s v="May"/>
    <s v="2025-05"/>
    <n v="0.29562248995983936"/>
    <x v="3"/>
    <x v="3"/>
    <x v="3"/>
    <x v="2"/>
    <x v="17"/>
  </r>
  <r>
    <s v="ORD00140"/>
    <x v="127"/>
    <d v="2024-04-26T00:00:00"/>
    <s v="C0045"/>
    <s v="P019"/>
    <n v="3"/>
    <n v="0.1"/>
    <s v="Debit Card"/>
    <n v="1077.3"/>
    <n v="212.3"/>
    <n v="2024"/>
    <n v="4"/>
    <s v="Apr"/>
    <s v="2024-04"/>
    <n v="0.19706674092639007"/>
    <x v="1"/>
    <x v="1"/>
    <x v="1"/>
    <x v="0"/>
    <x v="18"/>
  </r>
  <r>
    <s v="ORD00141"/>
    <x v="128"/>
    <d v="2024-04-25T00:00:00"/>
    <s v="C0136"/>
    <s v="P002"/>
    <n v="1"/>
    <n v="0"/>
    <s v="Cash"/>
    <n v="899"/>
    <n v="-83.24"/>
    <n v="2024"/>
    <n v="4"/>
    <s v="Apr"/>
    <s v="2024-04"/>
    <n v="-9.2591768631813121E-2"/>
    <x v="1"/>
    <x v="1"/>
    <x v="1"/>
    <x v="0"/>
    <x v="3"/>
  </r>
  <r>
    <s v="ORD00142"/>
    <x v="129"/>
    <d v="2024-08-12T00:00:00"/>
    <s v="C0343"/>
    <s v="P020"/>
    <n v="2"/>
    <n v="0.05"/>
    <s v="UPI"/>
    <n v="473.1"/>
    <n v="126.37"/>
    <n v="2024"/>
    <n v="8"/>
    <s v="Aug"/>
    <s v="2024-08"/>
    <n v="0.26711054745296975"/>
    <x v="3"/>
    <x v="3"/>
    <x v="0"/>
    <x v="0"/>
    <x v="17"/>
  </r>
  <r>
    <s v="ORD00143"/>
    <x v="130"/>
    <d v="2025-11-11T00:00:00"/>
    <s v="C0016"/>
    <s v="P001"/>
    <n v="1"/>
    <n v="0.05"/>
    <s v="UPI"/>
    <n v="474.05"/>
    <n v="70.44"/>
    <n v="2025"/>
    <n v="11"/>
    <s v="Nov"/>
    <s v="2025-11"/>
    <n v="0.14859192068347221"/>
    <x v="1"/>
    <x v="1"/>
    <x v="3"/>
    <x v="2"/>
    <x v="8"/>
  </r>
  <r>
    <s v="ORD00144"/>
    <x v="131"/>
    <d v="2025-10-09T00:00:00"/>
    <s v="C0333"/>
    <s v="P008"/>
    <n v="2"/>
    <n v="0"/>
    <s v="Debit Card"/>
    <n v="798"/>
    <n v="259.76"/>
    <n v="2025"/>
    <n v="10"/>
    <s v="Oct"/>
    <s v="2025-10"/>
    <n v="0.32551378446115287"/>
    <x v="3"/>
    <x v="3"/>
    <x v="0"/>
    <x v="1"/>
    <x v="4"/>
  </r>
  <r>
    <s v="ORD00145"/>
    <x v="132"/>
    <d v="2024-09-21T00:00:00"/>
    <s v="C0195"/>
    <s v="P014"/>
    <n v="1"/>
    <n v="0.1"/>
    <s v="Debit Card"/>
    <n v="719.1"/>
    <n v="186.2"/>
    <n v="2024"/>
    <n v="9"/>
    <s v="Sep"/>
    <s v="2024-09"/>
    <n v="0.25893477958559308"/>
    <x v="0"/>
    <x v="6"/>
    <x v="3"/>
    <x v="1"/>
    <x v="13"/>
  </r>
  <r>
    <s v="ORD00146"/>
    <x v="133"/>
    <d v="2024-02-29T00:00:00"/>
    <s v="C0496"/>
    <s v="P009"/>
    <n v="3"/>
    <n v="0.1"/>
    <s v="UPI"/>
    <n v="18897.3"/>
    <n v="3306.09"/>
    <n v="2024"/>
    <n v="2"/>
    <s v="Feb"/>
    <s v="2024-02"/>
    <n v="0.17495038973821658"/>
    <x v="2"/>
    <x v="2"/>
    <x v="1"/>
    <x v="2"/>
    <x v="2"/>
  </r>
  <r>
    <s v="ORD00147"/>
    <x v="134"/>
    <d v="2025-10-07T00:00:00"/>
    <s v="C0009"/>
    <s v="P002"/>
    <n v="2"/>
    <n v="0.1"/>
    <s v="UPI"/>
    <n v="1618.2"/>
    <n v="348.2"/>
    <n v="2025"/>
    <n v="10"/>
    <s v="Oct"/>
    <s v="2025-10"/>
    <n v="0.21517735755778022"/>
    <x v="1"/>
    <x v="1"/>
    <x v="3"/>
    <x v="0"/>
    <x v="3"/>
  </r>
  <r>
    <s v="ORD00148"/>
    <x v="135"/>
    <d v="2025-04-06T00:00:00"/>
    <s v="C0316"/>
    <s v="P005"/>
    <n v="1"/>
    <n v="0"/>
    <s v="Debit Card"/>
    <n v="2499"/>
    <n v="611.67999999999995"/>
    <n v="2025"/>
    <n v="4"/>
    <s v="Apr"/>
    <s v="2025-04"/>
    <n v="0.24476990796318526"/>
    <x v="1"/>
    <x v="5"/>
    <x v="1"/>
    <x v="0"/>
    <x v="7"/>
  </r>
  <r>
    <s v="ORD00149"/>
    <x v="136"/>
    <d v="2024-06-15T00:00:00"/>
    <s v="C0334"/>
    <s v="P008"/>
    <n v="2"/>
    <n v="0"/>
    <s v="UPI"/>
    <n v="798"/>
    <n v="179.12"/>
    <n v="2024"/>
    <n v="6"/>
    <s v="Jun"/>
    <s v="2024-06"/>
    <n v="0.22446115288220553"/>
    <x v="3"/>
    <x v="3"/>
    <x v="1"/>
    <x v="0"/>
    <x v="4"/>
  </r>
  <r>
    <s v="ORD00150"/>
    <x v="137"/>
    <d v="2025-01-16T00:00:00"/>
    <s v="C0333"/>
    <s v="P016"/>
    <n v="2"/>
    <n v="0"/>
    <s v="UPI"/>
    <n v="3198"/>
    <n v="861.42"/>
    <n v="2025"/>
    <n v="1"/>
    <s v="Jan"/>
    <s v="2025-01"/>
    <n v="0.26936210131332083"/>
    <x v="4"/>
    <x v="4"/>
    <x v="0"/>
    <x v="1"/>
    <x v="5"/>
  </r>
  <r>
    <s v="ORD00151"/>
    <x v="138"/>
    <d v="2024-03-31T00:00:00"/>
    <s v="C0327"/>
    <s v="P016"/>
    <n v="1"/>
    <n v="0.2"/>
    <s v="Credit Card"/>
    <n v="1279.2"/>
    <n v="393.29"/>
    <n v="2024"/>
    <n v="3"/>
    <s v="Mar"/>
    <s v="2024-03"/>
    <n v="0.30744996873045655"/>
    <x v="4"/>
    <x v="4"/>
    <x v="3"/>
    <x v="1"/>
    <x v="5"/>
  </r>
  <r>
    <s v="ORD00152"/>
    <x v="133"/>
    <d v="2024-02-26T00:00:00"/>
    <s v="C0015"/>
    <s v="P013"/>
    <n v="1"/>
    <n v="0"/>
    <s v="Cash"/>
    <n v="599"/>
    <n v="173.14"/>
    <n v="2024"/>
    <n v="2"/>
    <s v="Feb"/>
    <s v="2024-02"/>
    <n v="0.28904841402337228"/>
    <x v="0"/>
    <x v="0"/>
    <x v="3"/>
    <x v="2"/>
    <x v="0"/>
  </r>
  <r>
    <s v="ORD00153"/>
    <x v="104"/>
    <d v="2025-04-22T00:00:00"/>
    <s v="C0327"/>
    <s v="P020"/>
    <n v="1"/>
    <n v="0.05"/>
    <s v="Debit Card"/>
    <n v="236.55"/>
    <n v="46.28"/>
    <n v="2025"/>
    <n v="4"/>
    <s v="Apr"/>
    <s v="2025-04"/>
    <n v="0.19564574085816952"/>
    <x v="3"/>
    <x v="3"/>
    <x v="3"/>
    <x v="1"/>
    <x v="17"/>
  </r>
  <r>
    <s v="ORD00154"/>
    <x v="139"/>
    <d v="2024-06-28T00:00:00"/>
    <s v="C0102"/>
    <s v="P015"/>
    <n v="1"/>
    <n v="0.15"/>
    <s v="Debit Card"/>
    <n v="594.15"/>
    <n v="187.08"/>
    <n v="2024"/>
    <n v="6"/>
    <s v="Jun"/>
    <s v="2024-06"/>
    <n v="0.31486998232769509"/>
    <x v="3"/>
    <x v="6"/>
    <x v="3"/>
    <x v="2"/>
    <x v="11"/>
  </r>
  <r>
    <s v="ORD00155"/>
    <x v="140"/>
    <d v="2025-01-30T00:00:00"/>
    <s v="C0226"/>
    <s v="P001"/>
    <n v="1"/>
    <n v="0.1"/>
    <s v="UPI"/>
    <n v="449.1"/>
    <n v="87.67"/>
    <n v="2025"/>
    <n v="1"/>
    <s v="Jan"/>
    <s v="2025-01"/>
    <n v="0.19521264751725673"/>
    <x v="1"/>
    <x v="1"/>
    <x v="3"/>
    <x v="0"/>
    <x v="8"/>
  </r>
  <r>
    <s v="ORD00156"/>
    <x v="141"/>
    <d v="2024-12-15T00:00:00"/>
    <s v="C0425"/>
    <s v="P003"/>
    <n v="1"/>
    <n v="0.1"/>
    <s v="Credit Card"/>
    <n v="1169.0999999999999"/>
    <n v="245.48"/>
    <n v="2024"/>
    <n v="12"/>
    <s v="Dec"/>
    <s v="2024-12"/>
    <n v="0.20997348387648621"/>
    <x v="1"/>
    <x v="1"/>
    <x v="3"/>
    <x v="2"/>
    <x v="1"/>
  </r>
  <r>
    <s v="ORD00157"/>
    <x v="142"/>
    <d v="2024-01-10T00:00:00"/>
    <s v="C0278"/>
    <s v="P006"/>
    <n v="2"/>
    <n v="0.2"/>
    <s v="UPI"/>
    <n v="2398.4"/>
    <n v="530.49"/>
    <n v="2024"/>
    <n v="1"/>
    <s v="Jan"/>
    <s v="2024-01"/>
    <n v="0.2211849566377585"/>
    <x v="1"/>
    <x v="1"/>
    <x v="1"/>
    <x v="2"/>
    <x v="6"/>
  </r>
  <r>
    <s v="ORD00158"/>
    <x v="70"/>
    <d v="2024-11-11T00:00:00"/>
    <s v="C0408"/>
    <s v="P014"/>
    <n v="2"/>
    <n v="0.05"/>
    <s v="Cash"/>
    <n v="1518.1"/>
    <n v="320.82"/>
    <n v="2024"/>
    <n v="11"/>
    <s v="Nov"/>
    <s v="2024-11"/>
    <n v="0.21132995191357618"/>
    <x v="0"/>
    <x v="6"/>
    <x v="2"/>
    <x v="2"/>
    <x v="13"/>
  </r>
  <r>
    <s v="ORD00159"/>
    <x v="143"/>
    <d v="2025-03-23T00:00:00"/>
    <s v="C0113"/>
    <s v="P004"/>
    <n v="1"/>
    <n v="0"/>
    <s v="Credit Card"/>
    <n v="1999"/>
    <n v="353.01"/>
    <n v="2025"/>
    <n v="3"/>
    <s v="Mar"/>
    <s v="2025-03"/>
    <n v="0.17659329664832416"/>
    <x v="1"/>
    <x v="5"/>
    <x v="3"/>
    <x v="1"/>
    <x v="10"/>
  </r>
  <r>
    <s v="ORD00160"/>
    <x v="144"/>
    <d v="2024-11-28T00:00:00"/>
    <s v="C0485"/>
    <s v="P018"/>
    <n v="4"/>
    <n v="0"/>
    <s v="Credit Card"/>
    <n v="3996"/>
    <n v="1028.03"/>
    <n v="2024"/>
    <n v="11"/>
    <s v="Nov"/>
    <s v="2024-11"/>
    <n v="0.25726476476476473"/>
    <x v="0"/>
    <x v="7"/>
    <x v="1"/>
    <x v="0"/>
    <x v="16"/>
  </r>
  <r>
    <s v="ORD00161"/>
    <x v="145"/>
    <d v="2024-02-25T00:00:00"/>
    <s v="C0428"/>
    <s v="P015"/>
    <n v="3"/>
    <n v="0"/>
    <s v="Debit Card"/>
    <n v="2097"/>
    <n v="726.23"/>
    <n v="2024"/>
    <n v="2"/>
    <s v="Feb"/>
    <s v="2024-02"/>
    <n v="0.34631855030996661"/>
    <x v="3"/>
    <x v="6"/>
    <x v="2"/>
    <x v="1"/>
    <x v="11"/>
  </r>
  <r>
    <s v="ORD00162"/>
    <x v="146"/>
    <d v="2024-08-29T00:00:00"/>
    <s v="C0001"/>
    <s v="P009"/>
    <n v="1"/>
    <n v="0.05"/>
    <s v="UPI"/>
    <n v="6649.05"/>
    <n v="976.63"/>
    <n v="2024"/>
    <n v="8"/>
    <s v="Aug"/>
    <s v="2024-08"/>
    <n v="0.14688263736924823"/>
    <x v="2"/>
    <x v="2"/>
    <x v="2"/>
    <x v="1"/>
    <x v="2"/>
  </r>
  <r>
    <s v="ORD00163"/>
    <x v="147"/>
    <d v="2024-08-20T00:00:00"/>
    <s v="C0266"/>
    <s v="P018"/>
    <n v="1"/>
    <n v="0"/>
    <s v="Cash"/>
    <n v="999"/>
    <n v="216.39"/>
    <n v="2024"/>
    <n v="8"/>
    <s v="Aug"/>
    <s v="2024-08"/>
    <n v="0.21660660660660661"/>
    <x v="0"/>
    <x v="7"/>
    <x v="0"/>
    <x v="2"/>
    <x v="16"/>
  </r>
  <r>
    <s v="ORD00164"/>
    <x v="148"/>
    <d v="2025-08-06T00:00:00"/>
    <s v="C0491"/>
    <s v="P003"/>
    <n v="4"/>
    <n v="0.1"/>
    <s v="UPI"/>
    <n v="4676.3999999999996"/>
    <n v="828.51"/>
    <n v="2025"/>
    <n v="8"/>
    <s v="Aug"/>
    <s v="2025-08"/>
    <n v="0.17716833461637158"/>
    <x v="1"/>
    <x v="1"/>
    <x v="2"/>
    <x v="2"/>
    <x v="1"/>
  </r>
  <r>
    <s v="ORD00165"/>
    <x v="49"/>
    <d v="2024-02-22T00:00:00"/>
    <s v="C0208"/>
    <s v="P010"/>
    <n v="2"/>
    <n v="0"/>
    <s v="UPI"/>
    <n v="11998"/>
    <n v="2064.92"/>
    <n v="2024"/>
    <n v="2"/>
    <s v="Feb"/>
    <s v="2024-02"/>
    <n v="0.17210535089181531"/>
    <x v="2"/>
    <x v="2"/>
    <x v="3"/>
    <x v="2"/>
    <x v="9"/>
  </r>
  <r>
    <s v="ORD00166"/>
    <x v="149"/>
    <d v="2025-09-02T00:00:00"/>
    <s v="C0110"/>
    <s v="P017"/>
    <n v="1"/>
    <n v="0"/>
    <s v="UPI"/>
    <n v="799"/>
    <n v="172.27"/>
    <n v="2025"/>
    <n v="8"/>
    <s v="Aug"/>
    <s v="2025-08"/>
    <n v="0.21560700876095121"/>
    <x v="0"/>
    <x v="0"/>
    <x v="0"/>
    <x v="2"/>
    <x v="15"/>
  </r>
  <r>
    <s v="ORD00167"/>
    <x v="47"/>
    <d v="2025-08-27T00:00:00"/>
    <s v="C0200"/>
    <s v="P007"/>
    <n v="2"/>
    <n v="0.1"/>
    <s v="Debit Card"/>
    <n v="1978.2"/>
    <n v="487.35"/>
    <n v="2025"/>
    <n v="8"/>
    <s v="Aug"/>
    <s v="2025-08"/>
    <n v="0.24636032757051865"/>
    <x v="3"/>
    <x v="9"/>
    <x v="0"/>
    <x v="2"/>
    <x v="19"/>
  </r>
  <r>
    <s v="ORD00168"/>
    <x v="132"/>
    <d v="2024-09-21T00:00:00"/>
    <s v="C0440"/>
    <s v="P015"/>
    <n v="3"/>
    <n v="0"/>
    <s v="Debit Card"/>
    <n v="2097"/>
    <n v="602.59"/>
    <n v="2024"/>
    <n v="9"/>
    <s v="Sep"/>
    <s v="2024-09"/>
    <n v="0.28735813066285171"/>
    <x v="3"/>
    <x v="6"/>
    <x v="3"/>
    <x v="2"/>
    <x v="11"/>
  </r>
  <r>
    <s v="ORD00169"/>
    <x v="80"/>
    <d v="2025-02-25T00:00:00"/>
    <s v="C0369"/>
    <s v="P001"/>
    <n v="1"/>
    <n v="0.1"/>
    <s v="UPI"/>
    <n v="449.1"/>
    <n v="76.099999999999994"/>
    <n v="2025"/>
    <n v="2"/>
    <s v="Feb"/>
    <s v="2025-02"/>
    <n v="0.16945001113337785"/>
    <x v="1"/>
    <x v="1"/>
    <x v="3"/>
    <x v="0"/>
    <x v="8"/>
  </r>
  <r>
    <s v="ORD00170"/>
    <x v="150"/>
    <d v="2024-04-09T00:00:00"/>
    <s v="C0473"/>
    <s v="P011"/>
    <n v="3"/>
    <n v="0.2"/>
    <s v="UPI"/>
    <n v="3117.6"/>
    <n v="956.42"/>
    <n v="2024"/>
    <n v="4"/>
    <s v="Apr"/>
    <s v="2024-04"/>
    <n v="0.30678085706954067"/>
    <x v="0"/>
    <x v="7"/>
    <x v="3"/>
    <x v="2"/>
    <x v="12"/>
  </r>
  <r>
    <s v="ORD00171"/>
    <x v="151"/>
    <d v="2024-04-01T00:00:00"/>
    <s v="C0306"/>
    <s v="P017"/>
    <n v="2"/>
    <n v="0.1"/>
    <s v="Cash"/>
    <n v="1438.2"/>
    <n v="300.37"/>
    <n v="2024"/>
    <n v="3"/>
    <s v="Mar"/>
    <s v="2024-03"/>
    <n v="0.20885134195522181"/>
    <x v="0"/>
    <x v="0"/>
    <x v="3"/>
    <x v="0"/>
    <x v="15"/>
  </r>
  <r>
    <s v="ORD00172"/>
    <x v="152"/>
    <d v="2024-03-22T00:00:00"/>
    <s v="C0012"/>
    <s v="P005"/>
    <n v="2"/>
    <n v="0"/>
    <s v="UPI"/>
    <n v="4998"/>
    <n v="1297.48"/>
    <n v="2024"/>
    <n v="3"/>
    <s v="Mar"/>
    <s v="2024-03"/>
    <n v="0.25959983993597441"/>
    <x v="1"/>
    <x v="5"/>
    <x v="3"/>
    <x v="2"/>
    <x v="7"/>
  </r>
  <r>
    <s v="ORD00173"/>
    <x v="153"/>
    <d v="2024-10-16T00:00:00"/>
    <s v="C0345"/>
    <s v="P007"/>
    <n v="3"/>
    <n v="0.15"/>
    <s v="Credit Card"/>
    <n v="2802.45"/>
    <n v="978.21"/>
    <n v="2024"/>
    <n v="10"/>
    <s v="Oct"/>
    <s v="2024-10"/>
    <n v="0.34905529090617143"/>
    <x v="3"/>
    <x v="9"/>
    <x v="1"/>
    <x v="2"/>
    <x v="19"/>
  </r>
  <r>
    <s v="ORD00174"/>
    <x v="154"/>
    <d v="2024-05-01T00:00:00"/>
    <s v="C0465"/>
    <s v="P019"/>
    <n v="1"/>
    <n v="0"/>
    <s v="Credit Card"/>
    <n v="399"/>
    <n v="104.51"/>
    <n v="2024"/>
    <n v="4"/>
    <s v="Apr"/>
    <s v="2024-04"/>
    <n v="0.26192982456140351"/>
    <x v="1"/>
    <x v="1"/>
    <x v="0"/>
    <x v="2"/>
    <x v="18"/>
  </r>
  <r>
    <s v="ORD00175"/>
    <x v="155"/>
    <d v="2025-05-07T00:00:00"/>
    <s v="C0188"/>
    <s v="P015"/>
    <n v="2"/>
    <n v="0.1"/>
    <s v="Debit Card"/>
    <n v="1258.2"/>
    <n v="399.58"/>
    <n v="2025"/>
    <n v="5"/>
    <s v="May"/>
    <s v="2025-05"/>
    <n v="0.31758067079955488"/>
    <x v="3"/>
    <x v="6"/>
    <x v="1"/>
    <x v="0"/>
    <x v="11"/>
  </r>
  <r>
    <s v="ORD00176"/>
    <x v="156"/>
    <d v="2025-03-30T00:00:00"/>
    <s v="C0154"/>
    <s v="P003"/>
    <n v="1"/>
    <n v="0"/>
    <s v="Credit Card"/>
    <n v="1299"/>
    <n v="321.98"/>
    <n v="2025"/>
    <n v="3"/>
    <s v="Mar"/>
    <s v="2025-03"/>
    <n v="0.24786759045419554"/>
    <x v="1"/>
    <x v="1"/>
    <x v="0"/>
    <x v="2"/>
    <x v="1"/>
  </r>
  <r>
    <s v="ORD00177"/>
    <x v="157"/>
    <d v="2025-05-18T00:00:00"/>
    <s v="C0494"/>
    <s v="P015"/>
    <n v="1"/>
    <n v="0"/>
    <s v="Credit Card"/>
    <n v="699"/>
    <n v="200.95"/>
    <n v="2025"/>
    <n v="5"/>
    <s v="May"/>
    <s v="2025-05"/>
    <n v="0.28748211731044349"/>
    <x v="3"/>
    <x v="6"/>
    <x v="0"/>
    <x v="2"/>
    <x v="11"/>
  </r>
  <r>
    <s v="ORD00178"/>
    <x v="158"/>
    <d v="2024-06-16T00:00:00"/>
    <s v="C0368"/>
    <s v="P005"/>
    <n v="1"/>
    <n v="0.2"/>
    <s v="Cash"/>
    <n v="1999.2"/>
    <n v="522.30999999999995"/>
    <n v="2024"/>
    <n v="6"/>
    <s v="Jun"/>
    <s v="2024-06"/>
    <n v="0.26125950380152058"/>
    <x v="1"/>
    <x v="5"/>
    <x v="2"/>
    <x v="2"/>
    <x v="7"/>
  </r>
  <r>
    <s v="ORD00179"/>
    <x v="60"/>
    <d v="2024-07-05T00:00:00"/>
    <s v="C0334"/>
    <s v="P012"/>
    <n v="1"/>
    <n v="0.05"/>
    <s v="UPI"/>
    <n v="854.05"/>
    <n v="205.72"/>
    <n v="2024"/>
    <n v="6"/>
    <s v="Jun"/>
    <s v="2024-06"/>
    <n v="0.24087582694221651"/>
    <x v="0"/>
    <x v="8"/>
    <x v="1"/>
    <x v="0"/>
    <x v="14"/>
  </r>
  <r>
    <s v="ORD00180"/>
    <x v="96"/>
    <d v="2025-04-18T00:00:00"/>
    <s v="C0425"/>
    <s v="P020"/>
    <n v="1"/>
    <n v="0.1"/>
    <s v="UPI"/>
    <n v="224.1"/>
    <n v="69.53"/>
    <n v="2025"/>
    <n v="4"/>
    <s v="Apr"/>
    <s v="2025-04"/>
    <n v="0.31026327532351627"/>
    <x v="3"/>
    <x v="3"/>
    <x v="3"/>
    <x v="2"/>
    <x v="17"/>
  </r>
  <r>
    <s v="ORD00181"/>
    <x v="159"/>
    <d v="2024-01-09T00:00:00"/>
    <s v="C0420"/>
    <s v="P005"/>
    <n v="1"/>
    <n v="0.05"/>
    <s v="UPI"/>
    <n v="2374.0500000000002"/>
    <n v="614.34"/>
    <n v="2024"/>
    <n v="1"/>
    <s v="Jan"/>
    <s v="2024-01"/>
    <n v="0.25877298287736145"/>
    <x v="1"/>
    <x v="5"/>
    <x v="3"/>
    <x v="0"/>
    <x v="7"/>
  </r>
  <r>
    <s v="ORD00182"/>
    <x v="160"/>
    <d v="2024-11-30T00:00:00"/>
    <s v="C0377"/>
    <s v="P003"/>
    <n v="1"/>
    <n v="0.1"/>
    <s v="Cash"/>
    <n v="1169.0999999999999"/>
    <n v="278.01"/>
    <n v="2024"/>
    <n v="11"/>
    <s v="Nov"/>
    <s v="2024-11"/>
    <n v="0.23779830638953042"/>
    <x v="1"/>
    <x v="1"/>
    <x v="0"/>
    <x v="1"/>
    <x v="1"/>
  </r>
  <r>
    <s v="ORD00183"/>
    <x v="161"/>
    <d v="2025-11-05T00:00:00"/>
    <s v="C0279"/>
    <s v="P009"/>
    <n v="2"/>
    <n v="0.2"/>
    <s v="Debit Card"/>
    <n v="11198.4"/>
    <n v="1910.16"/>
    <n v="2025"/>
    <n v="11"/>
    <s v="Nov"/>
    <s v="2025-11"/>
    <n v="0.17057436776682383"/>
    <x v="2"/>
    <x v="2"/>
    <x v="0"/>
    <x v="1"/>
    <x v="2"/>
  </r>
  <r>
    <s v="ORD00184"/>
    <x v="162"/>
    <d v="2024-06-03T00:00:00"/>
    <s v="C0171"/>
    <s v="P009"/>
    <n v="1"/>
    <n v="0.05"/>
    <s v="UPI"/>
    <n v="6649.05"/>
    <n v="-211.8"/>
    <n v="2024"/>
    <n v="5"/>
    <s v="May"/>
    <s v="2024-05"/>
    <n v="-3.1854174656529878E-2"/>
    <x v="2"/>
    <x v="2"/>
    <x v="2"/>
    <x v="2"/>
    <x v="2"/>
  </r>
  <r>
    <s v="ORD00185"/>
    <x v="163"/>
    <d v="2024-03-28T00:00:00"/>
    <s v="C0134"/>
    <s v="P007"/>
    <n v="2"/>
    <n v="0.05"/>
    <s v="Debit Card"/>
    <n v="2088.1"/>
    <n v="557.67999999999995"/>
    <n v="2024"/>
    <n v="3"/>
    <s v="Mar"/>
    <s v="2024-03"/>
    <n v="0.26707533164120489"/>
    <x v="3"/>
    <x v="9"/>
    <x v="2"/>
    <x v="1"/>
    <x v="19"/>
  </r>
  <r>
    <s v="ORD00186"/>
    <x v="164"/>
    <d v="2024-05-28T00:00:00"/>
    <s v="C0495"/>
    <s v="P002"/>
    <n v="1"/>
    <n v="0.1"/>
    <s v="Credit Card"/>
    <n v="809.1"/>
    <n v="162.6"/>
    <n v="2024"/>
    <n v="5"/>
    <s v="May"/>
    <s v="2024-05"/>
    <n v="0.20096403411197625"/>
    <x v="1"/>
    <x v="1"/>
    <x v="0"/>
    <x v="1"/>
    <x v="3"/>
  </r>
  <r>
    <s v="ORD00187"/>
    <x v="165"/>
    <d v="2025-09-16T00:00:00"/>
    <s v="C0453"/>
    <s v="P016"/>
    <n v="1"/>
    <n v="0.15"/>
    <s v="Cash"/>
    <n v="1359.15"/>
    <n v="445.21"/>
    <n v="2025"/>
    <n v="9"/>
    <s v="Sep"/>
    <s v="2025-09"/>
    <n v="0.32756502225655737"/>
    <x v="4"/>
    <x v="4"/>
    <x v="0"/>
    <x v="2"/>
    <x v="5"/>
  </r>
  <r>
    <s v="ORD00188"/>
    <x v="166"/>
    <d v="2025-01-16T00:00:00"/>
    <s v="C0427"/>
    <s v="P009"/>
    <n v="1"/>
    <n v="0"/>
    <s v="UPI"/>
    <n v="6999"/>
    <n v="1295.6300000000001"/>
    <n v="2025"/>
    <n v="1"/>
    <s v="Jan"/>
    <s v="2025-01"/>
    <n v="0.18511644520645809"/>
    <x v="2"/>
    <x v="2"/>
    <x v="2"/>
    <x v="1"/>
    <x v="2"/>
  </r>
  <r>
    <s v="ORD00189"/>
    <x v="167"/>
    <d v="2025-07-05T00:00:00"/>
    <s v="C0025"/>
    <s v="P013"/>
    <n v="1"/>
    <n v="0.1"/>
    <s v="Debit Card"/>
    <n v="539.1"/>
    <n v="149.41"/>
    <n v="2025"/>
    <n v="7"/>
    <s v="Jul"/>
    <s v="2025-07"/>
    <n v="0.27714709701354107"/>
    <x v="0"/>
    <x v="0"/>
    <x v="3"/>
    <x v="2"/>
    <x v="0"/>
  </r>
  <r>
    <s v="ORD00190"/>
    <x v="92"/>
    <d v="2024-10-14T00:00:00"/>
    <s v="C0018"/>
    <s v="P019"/>
    <n v="2"/>
    <n v="0"/>
    <s v="Credit Card"/>
    <n v="798"/>
    <n v="179.82"/>
    <n v="2024"/>
    <n v="10"/>
    <s v="Oct"/>
    <s v="2024-10"/>
    <n v="0.22533834586466164"/>
    <x v="1"/>
    <x v="1"/>
    <x v="1"/>
    <x v="2"/>
    <x v="18"/>
  </r>
  <r>
    <s v="ORD00191"/>
    <x v="168"/>
    <d v="2025-12-02T00:00:00"/>
    <s v="C0190"/>
    <s v="P020"/>
    <n v="1"/>
    <n v="0"/>
    <s v="UPI"/>
    <n v="249"/>
    <n v="74.16"/>
    <n v="2025"/>
    <n v="11"/>
    <s v="Nov"/>
    <s v="2025-11"/>
    <n v="0.29783132530120482"/>
    <x v="3"/>
    <x v="3"/>
    <x v="2"/>
    <x v="2"/>
    <x v="17"/>
  </r>
  <r>
    <s v="ORD00192"/>
    <x v="169"/>
    <d v="2024-03-26T00:00:00"/>
    <s v="C0141"/>
    <s v="P017"/>
    <n v="4"/>
    <n v="0"/>
    <s v="Debit Card"/>
    <n v="3196"/>
    <n v="-360.72"/>
    <n v="2024"/>
    <n v="3"/>
    <s v="Mar"/>
    <s v="2024-03"/>
    <n v="-0.11286608260325408"/>
    <x v="0"/>
    <x v="0"/>
    <x v="0"/>
    <x v="2"/>
    <x v="15"/>
  </r>
  <r>
    <s v="ORD00193"/>
    <x v="170"/>
    <d v="2025-05-31T00:00:00"/>
    <s v="C0043"/>
    <s v="P006"/>
    <n v="4"/>
    <n v="0.1"/>
    <s v="UPI"/>
    <n v="5396.4"/>
    <n v="1156.5899999999999"/>
    <n v="2025"/>
    <n v="5"/>
    <s v="May"/>
    <s v="2025-05"/>
    <n v="0.21432621747831887"/>
    <x v="1"/>
    <x v="1"/>
    <x v="3"/>
    <x v="2"/>
    <x v="6"/>
  </r>
  <r>
    <s v="ORD00194"/>
    <x v="171"/>
    <d v="2025-12-10T00:00:00"/>
    <s v="C0334"/>
    <s v="P004"/>
    <n v="1"/>
    <n v="0.15"/>
    <s v="Credit Card"/>
    <n v="1699.15"/>
    <n v="349.81"/>
    <n v="2025"/>
    <n v="12"/>
    <s v="Dec"/>
    <s v="2025-12"/>
    <n v="0.20587352499779302"/>
    <x v="1"/>
    <x v="5"/>
    <x v="1"/>
    <x v="0"/>
    <x v="10"/>
  </r>
  <r>
    <s v="ORD00195"/>
    <x v="172"/>
    <d v="2025-06-08T00:00:00"/>
    <s v="C0284"/>
    <s v="P001"/>
    <n v="3"/>
    <n v="0.05"/>
    <s v="Debit Card"/>
    <n v="1422.15"/>
    <n v="334.27"/>
    <n v="2025"/>
    <n v="6"/>
    <s v="Jun"/>
    <s v="2025-06"/>
    <n v="0.2350455296558028"/>
    <x v="1"/>
    <x v="1"/>
    <x v="2"/>
    <x v="2"/>
    <x v="8"/>
  </r>
  <r>
    <s v="ORD00196"/>
    <x v="78"/>
    <d v="2025-01-23T00:00:00"/>
    <s v="C0146"/>
    <s v="P018"/>
    <n v="1"/>
    <n v="0.05"/>
    <s v="Credit Card"/>
    <n v="949.05"/>
    <n v="151.6"/>
    <n v="2025"/>
    <n v="1"/>
    <s v="Jan"/>
    <s v="2025-01"/>
    <n v="0.15973868605447553"/>
    <x v="0"/>
    <x v="7"/>
    <x v="3"/>
    <x v="2"/>
    <x v="16"/>
  </r>
  <r>
    <s v="ORD00197"/>
    <x v="173"/>
    <d v="2025-12-12T00:00:00"/>
    <s v="C0315"/>
    <s v="P019"/>
    <n v="2"/>
    <n v="0.1"/>
    <s v="UPI"/>
    <n v="718.2"/>
    <n v="175.82"/>
    <n v="2025"/>
    <n v="12"/>
    <s v="Dec"/>
    <s v="2025-12"/>
    <n v="0.24480646059593425"/>
    <x v="1"/>
    <x v="1"/>
    <x v="0"/>
    <x v="1"/>
    <x v="18"/>
  </r>
  <r>
    <s v="ORD00198"/>
    <x v="174"/>
    <d v="2025-04-17T00:00:00"/>
    <s v="C0444"/>
    <s v="P009"/>
    <n v="2"/>
    <n v="0.05"/>
    <s v="Cash"/>
    <n v="13298.1"/>
    <n v="1992.4"/>
    <n v="2025"/>
    <n v="4"/>
    <s v="Apr"/>
    <s v="2025-04"/>
    <n v="0.14982591498033554"/>
    <x v="2"/>
    <x v="2"/>
    <x v="0"/>
    <x v="0"/>
    <x v="2"/>
  </r>
  <r>
    <s v="ORD00199"/>
    <x v="175"/>
    <d v="2024-05-03T00:00:00"/>
    <s v="C0319"/>
    <s v="P013"/>
    <n v="1"/>
    <n v="0.15"/>
    <s v="UPI"/>
    <n v="509.15"/>
    <n v="157.15"/>
    <n v="2024"/>
    <n v="4"/>
    <s v="Apr"/>
    <s v="2024-04"/>
    <n v="0.30865167435922619"/>
    <x v="0"/>
    <x v="0"/>
    <x v="3"/>
    <x v="0"/>
    <x v="0"/>
  </r>
  <r>
    <s v="ORD00200"/>
    <x v="35"/>
    <d v="2025-02-03T00:00:00"/>
    <s v="C0441"/>
    <s v="P008"/>
    <n v="1"/>
    <n v="0.05"/>
    <s v="Credit Card"/>
    <n v="379.05"/>
    <n v="-43.34"/>
    <n v="2025"/>
    <n v="1"/>
    <s v="Jan"/>
    <s v="2025-01"/>
    <n v="-0.11433847777338083"/>
    <x v="3"/>
    <x v="3"/>
    <x v="0"/>
    <x v="2"/>
    <x v="4"/>
  </r>
  <r>
    <s v="ORD00201"/>
    <x v="176"/>
    <d v="2025-06-18T00:00:00"/>
    <s v="C0092"/>
    <s v="P013"/>
    <n v="1"/>
    <n v="0"/>
    <s v="Debit Card"/>
    <n v="599"/>
    <n v="168.96"/>
    <n v="2025"/>
    <n v="6"/>
    <s v="Jun"/>
    <s v="2025-06"/>
    <n v="0.28207011686143574"/>
    <x v="0"/>
    <x v="0"/>
    <x v="0"/>
    <x v="2"/>
    <x v="0"/>
  </r>
  <r>
    <s v="ORD00202"/>
    <x v="15"/>
    <d v="2024-09-20T00:00:00"/>
    <s v="C0179"/>
    <s v="P015"/>
    <n v="1"/>
    <n v="0"/>
    <s v="Cash"/>
    <n v="699"/>
    <n v="218.71"/>
    <n v="2024"/>
    <n v="9"/>
    <s v="Sep"/>
    <s v="2024-09"/>
    <n v="0.31288984263233194"/>
    <x v="3"/>
    <x v="6"/>
    <x v="1"/>
    <x v="2"/>
    <x v="11"/>
  </r>
  <r>
    <s v="ORD00203"/>
    <x v="177"/>
    <d v="2024-09-15T00:00:00"/>
    <s v="C0056"/>
    <s v="P011"/>
    <n v="2"/>
    <n v="0.15"/>
    <s v="Credit Card"/>
    <n v="2208.3000000000002"/>
    <n v="516.58000000000004"/>
    <n v="2024"/>
    <n v="9"/>
    <s v="Sep"/>
    <s v="2024-09"/>
    <n v="0.23392654983471448"/>
    <x v="0"/>
    <x v="7"/>
    <x v="2"/>
    <x v="2"/>
    <x v="12"/>
  </r>
  <r>
    <s v="ORD00204"/>
    <x v="178"/>
    <d v="2024-08-16T00:00:00"/>
    <s v="C0155"/>
    <s v="P012"/>
    <n v="1"/>
    <n v="0.2"/>
    <s v="UPI"/>
    <n v="719.2"/>
    <n v="173.25"/>
    <n v="2024"/>
    <n v="8"/>
    <s v="Aug"/>
    <s v="2024-08"/>
    <n v="0.24089265850945493"/>
    <x v="0"/>
    <x v="8"/>
    <x v="0"/>
    <x v="1"/>
    <x v="14"/>
  </r>
  <r>
    <s v="ORD00205"/>
    <x v="179"/>
    <d v="2024-02-24T00:00:00"/>
    <s v="C0160"/>
    <s v="P014"/>
    <n v="1"/>
    <n v="0"/>
    <s v="Debit Card"/>
    <n v="799"/>
    <n v="152.44"/>
    <n v="2024"/>
    <n v="2"/>
    <s v="Feb"/>
    <s v="2024-02"/>
    <n v="0.19078848560700876"/>
    <x v="0"/>
    <x v="6"/>
    <x v="3"/>
    <x v="0"/>
    <x v="13"/>
  </r>
  <r>
    <s v="ORD00206"/>
    <x v="157"/>
    <d v="2025-05-19T00:00:00"/>
    <s v="C0111"/>
    <s v="P004"/>
    <n v="2"/>
    <n v="0"/>
    <s v="UPI"/>
    <n v="3998"/>
    <n v="1088.69"/>
    <n v="2025"/>
    <n v="5"/>
    <s v="May"/>
    <s v="2025-05"/>
    <n v="0.27230865432716361"/>
    <x v="1"/>
    <x v="5"/>
    <x v="3"/>
    <x v="2"/>
    <x v="10"/>
  </r>
  <r>
    <s v="ORD00207"/>
    <x v="180"/>
    <d v="2025-05-25T00:00:00"/>
    <s v="C0137"/>
    <s v="P001"/>
    <n v="3"/>
    <n v="0.05"/>
    <s v="UPI"/>
    <n v="1422.15"/>
    <n v="248.75"/>
    <n v="2025"/>
    <n v="5"/>
    <s v="May"/>
    <s v="2025-05"/>
    <n v="0.17491122596069331"/>
    <x v="1"/>
    <x v="1"/>
    <x v="3"/>
    <x v="2"/>
    <x v="8"/>
  </r>
  <r>
    <s v="ORD00208"/>
    <x v="181"/>
    <d v="2025-01-02T00:00:00"/>
    <s v="C0232"/>
    <s v="P004"/>
    <n v="1"/>
    <n v="0.1"/>
    <s v="Cash"/>
    <n v="1799.1"/>
    <n v="394.87"/>
    <n v="2024"/>
    <n v="12"/>
    <s v="Dec"/>
    <s v="2024-12"/>
    <n v="0.21948196320382415"/>
    <x v="1"/>
    <x v="5"/>
    <x v="2"/>
    <x v="0"/>
    <x v="10"/>
  </r>
  <r>
    <s v="ORD00209"/>
    <x v="182"/>
    <d v="2024-10-10T00:00:00"/>
    <s v="C0480"/>
    <s v="P019"/>
    <n v="3"/>
    <n v="0.1"/>
    <s v="Credit Card"/>
    <n v="1077.3"/>
    <n v="283.2"/>
    <n v="2024"/>
    <n v="10"/>
    <s v="Oct"/>
    <s v="2024-10"/>
    <n v="0.2628794207741576"/>
    <x v="1"/>
    <x v="1"/>
    <x v="0"/>
    <x v="1"/>
    <x v="18"/>
  </r>
  <r>
    <s v="ORD00210"/>
    <x v="183"/>
    <d v="2025-08-18T00:00:00"/>
    <s v="C0468"/>
    <s v="P009"/>
    <n v="2"/>
    <n v="0.2"/>
    <s v="UPI"/>
    <n v="11198.4"/>
    <n v="2617.0500000000002"/>
    <n v="2025"/>
    <n v="8"/>
    <s v="Aug"/>
    <s v="2025-08"/>
    <n v="0.23369856408058295"/>
    <x v="2"/>
    <x v="2"/>
    <x v="0"/>
    <x v="2"/>
    <x v="2"/>
  </r>
  <r>
    <s v="ORD00211"/>
    <x v="184"/>
    <d v="2025-12-15T00:00:00"/>
    <s v="C0220"/>
    <s v="P010"/>
    <n v="2"/>
    <n v="0.1"/>
    <s v="Credit Card"/>
    <n v="10798.2"/>
    <n v="1848.87"/>
    <n v="2025"/>
    <n v="12"/>
    <s v="Dec"/>
    <s v="2025-12"/>
    <n v="0.17122020336722785"/>
    <x v="2"/>
    <x v="2"/>
    <x v="1"/>
    <x v="0"/>
    <x v="9"/>
  </r>
  <r>
    <s v="ORD00212"/>
    <x v="185"/>
    <d v="2024-06-07T00:00:00"/>
    <s v="C0481"/>
    <s v="P004"/>
    <n v="2"/>
    <n v="0.15"/>
    <s v="UPI"/>
    <n v="3398.3"/>
    <n v="544.70000000000005"/>
    <n v="2024"/>
    <n v="6"/>
    <s v="Jun"/>
    <s v="2024-06"/>
    <n v="0.160286025365624"/>
    <x v="1"/>
    <x v="5"/>
    <x v="3"/>
    <x v="0"/>
    <x v="10"/>
  </r>
  <r>
    <s v="ORD00213"/>
    <x v="186"/>
    <d v="2025-09-26T00:00:00"/>
    <s v="C0068"/>
    <s v="P020"/>
    <n v="2"/>
    <n v="0.05"/>
    <s v="UPI"/>
    <n v="473.1"/>
    <n v="136.29"/>
    <n v="2025"/>
    <n v="9"/>
    <s v="Sep"/>
    <s v="2025-09"/>
    <n v="0.28807863031071651"/>
    <x v="3"/>
    <x v="3"/>
    <x v="0"/>
    <x v="2"/>
    <x v="17"/>
  </r>
  <r>
    <s v="ORD00214"/>
    <x v="187"/>
    <d v="2024-03-04T00:00:00"/>
    <s v="C0302"/>
    <s v="P009"/>
    <n v="1"/>
    <n v="0"/>
    <s v="UPI"/>
    <n v="6999"/>
    <n v="1341.43"/>
    <n v="2024"/>
    <n v="2"/>
    <s v="Feb"/>
    <s v="2024-02"/>
    <n v="0.19166023717673955"/>
    <x v="2"/>
    <x v="2"/>
    <x v="1"/>
    <x v="1"/>
    <x v="2"/>
  </r>
  <r>
    <s v="ORD00215"/>
    <x v="188"/>
    <d v="2025-12-31T00:00:00"/>
    <s v="C0249"/>
    <s v="P013"/>
    <n v="2"/>
    <n v="0.1"/>
    <s v="Debit Card"/>
    <n v="1078.2"/>
    <n v="285.55"/>
    <n v="2025"/>
    <n v="12"/>
    <s v="Dec"/>
    <s v="2025-12"/>
    <n v="0.2648395473938045"/>
    <x v="0"/>
    <x v="0"/>
    <x v="3"/>
    <x v="1"/>
    <x v="0"/>
  </r>
  <r>
    <s v="ORD00216"/>
    <x v="189"/>
    <d v="2024-05-09T00:00:00"/>
    <s v="C0482"/>
    <s v="P012"/>
    <n v="4"/>
    <n v="0.05"/>
    <s v="Debit Card"/>
    <n v="3416.2"/>
    <n v="817.52"/>
    <n v="2024"/>
    <n v="5"/>
    <s v="May"/>
    <s v="2024-05"/>
    <n v="0.23930683215268428"/>
    <x v="0"/>
    <x v="8"/>
    <x v="3"/>
    <x v="0"/>
    <x v="14"/>
  </r>
  <r>
    <s v="ORD00217"/>
    <x v="190"/>
    <d v="2025-12-22T00:00:00"/>
    <s v="C0496"/>
    <s v="P011"/>
    <n v="2"/>
    <n v="0"/>
    <s v="Credit Card"/>
    <n v="2598"/>
    <n v="636.95000000000005"/>
    <n v="2025"/>
    <n v="12"/>
    <s v="Dec"/>
    <s v="2025-12"/>
    <n v="0.24516936104695922"/>
    <x v="0"/>
    <x v="7"/>
    <x v="1"/>
    <x v="2"/>
    <x v="12"/>
  </r>
  <r>
    <s v="ORD00218"/>
    <x v="191"/>
    <d v="2024-04-28T00:00:00"/>
    <s v="C0323"/>
    <s v="P012"/>
    <n v="1"/>
    <n v="0"/>
    <s v="UPI"/>
    <n v="899"/>
    <n v="202.91"/>
    <n v="2024"/>
    <n v="4"/>
    <s v="Apr"/>
    <s v="2024-04"/>
    <n v="0.22570634037819801"/>
    <x v="0"/>
    <x v="8"/>
    <x v="0"/>
    <x v="2"/>
    <x v="14"/>
  </r>
  <r>
    <s v="ORD00219"/>
    <x v="192"/>
    <d v="2024-07-28T00:00:00"/>
    <s v="C0410"/>
    <s v="P018"/>
    <n v="1"/>
    <n v="0.05"/>
    <s v="Debit Card"/>
    <n v="949.05"/>
    <n v="242.53"/>
    <n v="2024"/>
    <n v="7"/>
    <s v="Jul"/>
    <s v="2024-07"/>
    <n v="0.2555502871292345"/>
    <x v="0"/>
    <x v="7"/>
    <x v="1"/>
    <x v="2"/>
    <x v="16"/>
  </r>
  <r>
    <s v="ORD00220"/>
    <x v="193"/>
    <d v="2025-06-14T00:00:00"/>
    <s v="C0392"/>
    <s v="P012"/>
    <n v="5"/>
    <n v="0.05"/>
    <s v="Credit Card"/>
    <n v="4270.25"/>
    <n v="1187.4000000000001"/>
    <n v="2025"/>
    <n v="6"/>
    <s v="Jun"/>
    <s v="2025-06"/>
    <n v="0.27806334523739829"/>
    <x v="0"/>
    <x v="8"/>
    <x v="0"/>
    <x v="2"/>
    <x v="14"/>
  </r>
  <r>
    <s v="ORD00221"/>
    <x v="194"/>
    <d v="2025-06-09T00:00:00"/>
    <s v="C0006"/>
    <s v="P016"/>
    <n v="1"/>
    <n v="0.05"/>
    <s v="Credit Card"/>
    <n v="1519.05"/>
    <n v="469.71"/>
    <n v="2025"/>
    <n v="6"/>
    <s v="Jun"/>
    <s v="2025-06"/>
    <n v="0.30921299496395771"/>
    <x v="4"/>
    <x v="4"/>
    <x v="0"/>
    <x v="1"/>
    <x v="5"/>
  </r>
  <r>
    <s v="ORD00222"/>
    <x v="195"/>
    <d v="2025-07-08T00:00:00"/>
    <s v="C0464"/>
    <s v="P005"/>
    <n v="1"/>
    <n v="0"/>
    <s v="Debit Card"/>
    <n v="2499"/>
    <n v="545.92999999999995"/>
    <n v="2025"/>
    <n v="7"/>
    <s v="Jul"/>
    <s v="2025-07"/>
    <n v="0.21845938375350138"/>
    <x v="1"/>
    <x v="5"/>
    <x v="0"/>
    <x v="2"/>
    <x v="7"/>
  </r>
  <r>
    <s v="ORD00223"/>
    <x v="196"/>
    <d v="2024-08-27T00:00:00"/>
    <s v="C0280"/>
    <s v="P020"/>
    <n v="1"/>
    <n v="0.05"/>
    <s v="Credit Card"/>
    <n v="236.55"/>
    <n v="75.540000000000006"/>
    <n v="2024"/>
    <n v="8"/>
    <s v="Aug"/>
    <s v="2024-08"/>
    <n v="0.31934051997463542"/>
    <x v="3"/>
    <x v="3"/>
    <x v="1"/>
    <x v="2"/>
    <x v="17"/>
  </r>
  <r>
    <s v="ORD00224"/>
    <x v="197"/>
    <d v="2024-10-08T00:00:00"/>
    <s v="C0432"/>
    <s v="P012"/>
    <n v="4"/>
    <n v="0"/>
    <s v="Credit Card"/>
    <n v="3596"/>
    <n v="931.29"/>
    <n v="2024"/>
    <n v="10"/>
    <s v="Oct"/>
    <s v="2024-10"/>
    <n v="0.2589794215795328"/>
    <x v="0"/>
    <x v="8"/>
    <x v="0"/>
    <x v="2"/>
    <x v="14"/>
  </r>
  <r>
    <s v="ORD00225"/>
    <x v="198"/>
    <d v="2024-12-25T00:00:00"/>
    <s v="C0487"/>
    <s v="P011"/>
    <n v="1"/>
    <n v="0.1"/>
    <s v="Cash"/>
    <n v="1169.0999999999999"/>
    <n v="293.54000000000002"/>
    <n v="2024"/>
    <n v="12"/>
    <s v="Dec"/>
    <s v="2024-12"/>
    <n v="0.25108202891112824"/>
    <x v="0"/>
    <x v="7"/>
    <x v="2"/>
    <x v="2"/>
    <x v="12"/>
  </r>
  <r>
    <s v="ORD00226"/>
    <x v="199"/>
    <d v="2024-07-23T00:00:00"/>
    <s v="C0094"/>
    <s v="P009"/>
    <n v="1"/>
    <n v="0.05"/>
    <s v="Credit Card"/>
    <n v="6649.05"/>
    <n v="1214.9000000000001"/>
    <n v="2024"/>
    <n v="7"/>
    <s v="Jul"/>
    <s v="2024-07"/>
    <n v="0.18271783187071838"/>
    <x v="2"/>
    <x v="2"/>
    <x v="1"/>
    <x v="1"/>
    <x v="2"/>
  </r>
  <r>
    <s v="ORD00227"/>
    <x v="200"/>
    <d v="2024-10-07T00:00:00"/>
    <s v="C0429"/>
    <s v="P018"/>
    <n v="2"/>
    <n v="0.1"/>
    <s v="Credit Card"/>
    <n v="1798.2"/>
    <n v="373.37"/>
    <n v="2024"/>
    <n v="10"/>
    <s v="Oct"/>
    <s v="2024-10"/>
    <n v="0.20763541319096873"/>
    <x v="0"/>
    <x v="7"/>
    <x v="3"/>
    <x v="2"/>
    <x v="16"/>
  </r>
  <r>
    <s v="ORD00228"/>
    <x v="201"/>
    <d v="2024-08-27T00:00:00"/>
    <s v="C0269"/>
    <s v="P003"/>
    <n v="1"/>
    <n v="0.1"/>
    <s v="Credit Card"/>
    <n v="1169.0999999999999"/>
    <n v="212.6"/>
    <n v="2024"/>
    <n v="8"/>
    <s v="Aug"/>
    <s v="2024-08"/>
    <n v="0.18184928577538279"/>
    <x v="1"/>
    <x v="1"/>
    <x v="1"/>
    <x v="1"/>
    <x v="1"/>
  </r>
  <r>
    <s v="ORD00229"/>
    <x v="202"/>
    <d v="2025-05-12T00:00:00"/>
    <s v="C0197"/>
    <s v="P020"/>
    <n v="3"/>
    <n v="0.1"/>
    <s v="UPI"/>
    <n v="672.3"/>
    <n v="185.32"/>
    <n v="2025"/>
    <n v="5"/>
    <s v="May"/>
    <s v="2025-05"/>
    <n v="0.27565075115275917"/>
    <x v="3"/>
    <x v="3"/>
    <x v="0"/>
    <x v="2"/>
    <x v="17"/>
  </r>
  <r>
    <s v="ORD00230"/>
    <x v="203"/>
    <d v="2024-01-08T00:00:00"/>
    <s v="C0025"/>
    <s v="P017"/>
    <n v="2"/>
    <n v="0.1"/>
    <s v="Debit Card"/>
    <n v="1438.2"/>
    <n v="322.43"/>
    <n v="2024"/>
    <n v="1"/>
    <s v="Jan"/>
    <s v="2024-01"/>
    <n v="0.22418995967181199"/>
    <x v="0"/>
    <x v="0"/>
    <x v="3"/>
    <x v="2"/>
    <x v="15"/>
  </r>
  <r>
    <s v="ORD00231"/>
    <x v="72"/>
    <d v="2025-10-29T00:00:00"/>
    <s v="C0148"/>
    <s v="P014"/>
    <n v="2"/>
    <n v="0.05"/>
    <s v="Debit Card"/>
    <n v="1518.1"/>
    <n v="377.12"/>
    <n v="2025"/>
    <n v="10"/>
    <s v="Oct"/>
    <s v="2025-10"/>
    <n v="0.24841578288650287"/>
    <x v="0"/>
    <x v="6"/>
    <x v="1"/>
    <x v="1"/>
    <x v="13"/>
  </r>
  <r>
    <s v="ORD00232"/>
    <x v="204"/>
    <d v="2025-03-22T00:00:00"/>
    <s v="C0118"/>
    <s v="P001"/>
    <n v="3"/>
    <n v="0"/>
    <s v="UPI"/>
    <n v="1497"/>
    <n v="374.23"/>
    <n v="2025"/>
    <n v="3"/>
    <s v="Mar"/>
    <s v="2025-03"/>
    <n v="0.24998663994655979"/>
    <x v="1"/>
    <x v="1"/>
    <x v="2"/>
    <x v="0"/>
    <x v="8"/>
  </r>
  <r>
    <s v="ORD00233"/>
    <x v="50"/>
    <d v="2024-02-02T00:00:00"/>
    <s v="C0338"/>
    <s v="P017"/>
    <n v="4"/>
    <n v="0.1"/>
    <s v="UPI"/>
    <n v="2876.4"/>
    <n v="790.15"/>
    <n v="2024"/>
    <n v="1"/>
    <s v="Jan"/>
    <s v="2024-01"/>
    <n v="0.27470101515783618"/>
    <x v="0"/>
    <x v="0"/>
    <x v="0"/>
    <x v="1"/>
    <x v="15"/>
  </r>
  <r>
    <s v="ORD00234"/>
    <x v="205"/>
    <d v="2024-04-20T00:00:00"/>
    <s v="C0367"/>
    <s v="P008"/>
    <n v="1"/>
    <n v="0.05"/>
    <s v="Cash"/>
    <n v="379.05"/>
    <n v="111.34"/>
    <n v="2024"/>
    <n v="4"/>
    <s v="Apr"/>
    <s v="2024-04"/>
    <n v="0.29373433583959901"/>
    <x v="3"/>
    <x v="3"/>
    <x v="0"/>
    <x v="0"/>
    <x v="4"/>
  </r>
  <r>
    <s v="ORD00235"/>
    <x v="206"/>
    <d v="2025-09-04T00:00:00"/>
    <s v="C0338"/>
    <s v="P005"/>
    <n v="1"/>
    <n v="0.05"/>
    <s v="Credit Card"/>
    <n v="2374.0500000000002"/>
    <n v="592.48"/>
    <n v="2025"/>
    <n v="9"/>
    <s v="Sep"/>
    <s v="2025-09"/>
    <n v="0.24956508919357215"/>
    <x v="1"/>
    <x v="5"/>
    <x v="0"/>
    <x v="1"/>
    <x v="7"/>
  </r>
  <r>
    <s v="ORD00236"/>
    <x v="188"/>
    <d v="2026-01-01T00:00:00"/>
    <s v="C0066"/>
    <s v="P005"/>
    <n v="3"/>
    <n v="0.05"/>
    <s v="UPI"/>
    <n v="7122.15"/>
    <n v="1823.71"/>
    <n v="2025"/>
    <n v="12"/>
    <s v="Dec"/>
    <s v="2025-12"/>
    <n v="0.25606172293478796"/>
    <x v="1"/>
    <x v="5"/>
    <x v="3"/>
    <x v="2"/>
    <x v="7"/>
  </r>
  <r>
    <s v="ORD00237"/>
    <x v="77"/>
    <d v="2024-03-18T00:00:00"/>
    <s v="C0458"/>
    <s v="P009"/>
    <n v="1"/>
    <n v="0.15"/>
    <s v="UPI"/>
    <n v="5949.15"/>
    <n v="1277.8499999999999"/>
    <n v="2024"/>
    <n v="3"/>
    <s v="Mar"/>
    <s v="2024-03"/>
    <n v="0.21479539093820124"/>
    <x v="2"/>
    <x v="2"/>
    <x v="1"/>
    <x v="2"/>
    <x v="2"/>
  </r>
  <r>
    <s v="ORD00238"/>
    <x v="207"/>
    <d v="2024-05-27T00:00:00"/>
    <s v="C0301"/>
    <s v="P003"/>
    <n v="4"/>
    <n v="0"/>
    <s v="Credit Card"/>
    <n v="5196"/>
    <n v="1319.43"/>
    <n v="2024"/>
    <n v="5"/>
    <s v="May"/>
    <s v="2024-05"/>
    <n v="0.25393187066974598"/>
    <x v="1"/>
    <x v="1"/>
    <x v="3"/>
    <x v="1"/>
    <x v="1"/>
  </r>
  <r>
    <s v="ORD00239"/>
    <x v="189"/>
    <d v="2024-05-12T00:00:00"/>
    <s v="C0370"/>
    <s v="P019"/>
    <n v="4"/>
    <n v="0"/>
    <s v="UPI"/>
    <n v="1596"/>
    <n v="284.14999999999998"/>
    <n v="2024"/>
    <n v="5"/>
    <s v="May"/>
    <s v="2024-05"/>
    <n v="0.17803884711779447"/>
    <x v="1"/>
    <x v="1"/>
    <x v="0"/>
    <x v="1"/>
    <x v="18"/>
  </r>
  <r>
    <s v="ORD00240"/>
    <x v="208"/>
    <d v="2024-02-12T00:00:00"/>
    <s v="C0175"/>
    <s v="P009"/>
    <n v="1"/>
    <n v="0.2"/>
    <s v="UPI"/>
    <n v="5599.2"/>
    <n v="637.25"/>
    <n v="2024"/>
    <n v="2"/>
    <s v="Feb"/>
    <s v="2024-02"/>
    <n v="0.11381090155736534"/>
    <x v="2"/>
    <x v="2"/>
    <x v="3"/>
    <x v="1"/>
    <x v="2"/>
  </r>
  <r>
    <s v="ORD00241"/>
    <x v="43"/>
    <d v="2024-12-22T00:00:00"/>
    <s v="C0319"/>
    <s v="P018"/>
    <n v="4"/>
    <n v="0.1"/>
    <s v="Debit Card"/>
    <n v="3596.4"/>
    <n v="800.89"/>
    <n v="2024"/>
    <n v="12"/>
    <s v="Dec"/>
    <s v="2024-12"/>
    <n v="0.22269213658102546"/>
    <x v="0"/>
    <x v="7"/>
    <x v="3"/>
    <x v="0"/>
    <x v="16"/>
  </r>
  <r>
    <s v="ORD00242"/>
    <x v="209"/>
    <d v="2024-02-11T00:00:00"/>
    <s v="C0076"/>
    <s v="P016"/>
    <n v="1"/>
    <n v="0"/>
    <s v="Debit Card"/>
    <n v="1599"/>
    <n v="454.14"/>
    <n v="2024"/>
    <n v="2"/>
    <s v="Feb"/>
    <s v="2024-02"/>
    <n v="0.28401500938086305"/>
    <x v="4"/>
    <x v="4"/>
    <x v="3"/>
    <x v="2"/>
    <x v="5"/>
  </r>
  <r>
    <s v="ORD00243"/>
    <x v="210"/>
    <d v="2024-02-07T00:00:00"/>
    <s v="C0495"/>
    <s v="P001"/>
    <n v="2"/>
    <n v="0.15"/>
    <s v="UPI"/>
    <n v="848.3"/>
    <n v="214.2"/>
    <n v="2024"/>
    <n v="2"/>
    <s v="Feb"/>
    <s v="2024-02"/>
    <n v="0.25250501002004005"/>
    <x v="1"/>
    <x v="1"/>
    <x v="0"/>
    <x v="1"/>
    <x v="8"/>
  </r>
  <r>
    <s v="ORD00244"/>
    <x v="211"/>
    <d v="2024-01-18T00:00:00"/>
    <s v="C0461"/>
    <s v="P002"/>
    <n v="1"/>
    <n v="0"/>
    <s v="UPI"/>
    <n v="899"/>
    <n v="194.74"/>
    <n v="2024"/>
    <n v="1"/>
    <s v="Jan"/>
    <s v="2024-01"/>
    <n v="0.21661846496106787"/>
    <x v="1"/>
    <x v="1"/>
    <x v="3"/>
    <x v="2"/>
    <x v="3"/>
  </r>
  <r>
    <s v="ORD00245"/>
    <x v="212"/>
    <d v="2025-11-11T00:00:00"/>
    <s v="C0114"/>
    <s v="P014"/>
    <n v="3"/>
    <n v="0.1"/>
    <s v="Credit Card"/>
    <n v="2157.3000000000002"/>
    <n v="503.1"/>
    <n v="2025"/>
    <n v="11"/>
    <s v="Nov"/>
    <s v="2025-11"/>
    <n v="0.23320817688777637"/>
    <x v="0"/>
    <x v="6"/>
    <x v="0"/>
    <x v="1"/>
    <x v="13"/>
  </r>
  <r>
    <s v="ORD00246"/>
    <x v="213"/>
    <d v="2024-06-05T00:00:00"/>
    <s v="C0111"/>
    <s v="P014"/>
    <n v="2"/>
    <n v="0.05"/>
    <s v="UPI"/>
    <n v="1518.1"/>
    <n v="388.21"/>
    <n v="2024"/>
    <n v="6"/>
    <s v="Jun"/>
    <s v="2024-06"/>
    <n v="0.25572096699822144"/>
    <x v="0"/>
    <x v="6"/>
    <x v="3"/>
    <x v="2"/>
    <x v="13"/>
  </r>
  <r>
    <s v="ORD00247"/>
    <x v="48"/>
    <d v="2025-01-14T00:00:00"/>
    <s v="C0249"/>
    <s v="P001"/>
    <n v="2"/>
    <n v="0.05"/>
    <s v="UPI"/>
    <n v="948.1"/>
    <n v="226.36"/>
    <n v="2025"/>
    <n v="1"/>
    <s v="Jan"/>
    <s v="2025-01"/>
    <n v="0.23875118658369371"/>
    <x v="1"/>
    <x v="1"/>
    <x v="3"/>
    <x v="1"/>
    <x v="8"/>
  </r>
  <r>
    <s v="ORD00248"/>
    <x v="214"/>
    <d v="2025-08-11T00:00:00"/>
    <s v="C0439"/>
    <s v="P016"/>
    <n v="4"/>
    <n v="0.1"/>
    <s v="UPI"/>
    <n v="5756.4"/>
    <n v="1883.21"/>
    <n v="2025"/>
    <n v="8"/>
    <s v="Aug"/>
    <s v="2025-08"/>
    <n v="0.32715064971162533"/>
    <x v="4"/>
    <x v="4"/>
    <x v="1"/>
    <x v="2"/>
    <x v="5"/>
  </r>
  <r>
    <s v="ORD00249"/>
    <x v="215"/>
    <d v="2025-08-26T00:00:00"/>
    <s v="C0203"/>
    <s v="P015"/>
    <n v="2"/>
    <n v="0"/>
    <s v="UPI"/>
    <n v="1398"/>
    <n v="371.23"/>
    <n v="2025"/>
    <n v="8"/>
    <s v="Aug"/>
    <s v="2025-08"/>
    <n v="0.26554363376251788"/>
    <x v="3"/>
    <x v="6"/>
    <x v="3"/>
    <x v="1"/>
    <x v="11"/>
  </r>
  <r>
    <s v="ORD00250"/>
    <x v="216"/>
    <d v="2025-09-24T00:00:00"/>
    <s v="C0147"/>
    <s v="P015"/>
    <n v="1"/>
    <n v="0"/>
    <s v="UPI"/>
    <n v="699"/>
    <n v="172.31"/>
    <n v="2025"/>
    <n v="9"/>
    <s v="Sep"/>
    <s v="2025-09"/>
    <n v="0.24650929899856938"/>
    <x v="3"/>
    <x v="6"/>
    <x v="2"/>
    <x v="2"/>
    <x v="11"/>
  </r>
  <r>
    <s v="ORD00251"/>
    <x v="103"/>
    <d v="2024-12-09T00:00:00"/>
    <s v="C0035"/>
    <s v="P012"/>
    <n v="3"/>
    <n v="0.1"/>
    <s v="Cash"/>
    <n v="2427.3000000000002"/>
    <n v="540.67999999999995"/>
    <n v="2024"/>
    <n v="12"/>
    <s v="Dec"/>
    <s v="2024-12"/>
    <n v="0.22274955712108099"/>
    <x v="0"/>
    <x v="8"/>
    <x v="3"/>
    <x v="2"/>
    <x v="14"/>
  </r>
  <r>
    <s v="ORD00252"/>
    <x v="217"/>
    <d v="2024-01-31T00:00:00"/>
    <s v="C0487"/>
    <s v="P016"/>
    <n v="2"/>
    <n v="0"/>
    <s v="UPI"/>
    <n v="3198"/>
    <n v="972.85"/>
    <n v="2024"/>
    <n v="1"/>
    <s v="Jan"/>
    <s v="2024-01"/>
    <n v="0.3042057535959975"/>
    <x v="4"/>
    <x v="4"/>
    <x v="2"/>
    <x v="2"/>
    <x v="5"/>
  </r>
  <r>
    <s v="ORD00253"/>
    <x v="218"/>
    <d v="2024-10-18T00:00:00"/>
    <s v="C0309"/>
    <s v="P014"/>
    <n v="4"/>
    <n v="0.2"/>
    <s v="UPI"/>
    <n v="2556.8000000000002"/>
    <n v="545.03"/>
    <n v="2024"/>
    <n v="10"/>
    <s v="Oct"/>
    <s v="2024-10"/>
    <n v="0.21316880475594491"/>
    <x v="0"/>
    <x v="6"/>
    <x v="1"/>
    <x v="2"/>
    <x v="13"/>
  </r>
  <r>
    <s v="ORD00254"/>
    <x v="219"/>
    <d v="2025-10-12T00:00:00"/>
    <s v="C0026"/>
    <s v="P015"/>
    <n v="4"/>
    <n v="0.05"/>
    <s v="UPI"/>
    <n v="2656.2"/>
    <n v="831.9"/>
    <n v="2025"/>
    <n v="10"/>
    <s v="Oct"/>
    <s v="2025-10"/>
    <n v="0.31319177772758078"/>
    <x v="3"/>
    <x v="6"/>
    <x v="0"/>
    <x v="1"/>
    <x v="11"/>
  </r>
  <r>
    <s v="ORD00255"/>
    <x v="220"/>
    <d v="2026-01-01T00:00:00"/>
    <s v="C0238"/>
    <s v="P015"/>
    <n v="1"/>
    <n v="0"/>
    <s v="Credit Card"/>
    <n v="699"/>
    <n v="170.21"/>
    <n v="2025"/>
    <n v="12"/>
    <s v="Dec"/>
    <s v="2025-12"/>
    <n v="0.24350500715307583"/>
    <x v="3"/>
    <x v="6"/>
    <x v="0"/>
    <x v="1"/>
    <x v="11"/>
  </r>
  <r>
    <s v="ORD00256"/>
    <x v="221"/>
    <d v="2024-06-20T00:00:00"/>
    <s v="C0014"/>
    <s v="P019"/>
    <n v="1"/>
    <n v="0.1"/>
    <s v="Debit Card"/>
    <n v="359.1"/>
    <n v="59.43"/>
    <n v="2024"/>
    <n v="6"/>
    <s v="Jun"/>
    <s v="2024-06"/>
    <n v="0.16549707602339181"/>
    <x v="1"/>
    <x v="1"/>
    <x v="3"/>
    <x v="1"/>
    <x v="18"/>
  </r>
  <r>
    <s v="ORD00257"/>
    <x v="206"/>
    <d v="2025-09-06T00:00:00"/>
    <s v="C0374"/>
    <s v="P008"/>
    <n v="1"/>
    <n v="0"/>
    <s v="Credit Card"/>
    <n v="399"/>
    <n v="113.89"/>
    <n v="2025"/>
    <n v="9"/>
    <s v="Sep"/>
    <s v="2025-09"/>
    <n v="0.28543859649122805"/>
    <x v="3"/>
    <x v="3"/>
    <x v="0"/>
    <x v="1"/>
    <x v="4"/>
  </r>
  <r>
    <s v="ORD00258"/>
    <x v="222"/>
    <d v="2024-09-27T00:00:00"/>
    <s v="C0045"/>
    <s v="P002"/>
    <n v="2"/>
    <n v="0"/>
    <s v="Debit Card"/>
    <n v="1798"/>
    <n v="378.19"/>
    <n v="2024"/>
    <n v="9"/>
    <s v="Sep"/>
    <s v="2024-09"/>
    <n v="0.21033926585094551"/>
    <x v="1"/>
    <x v="1"/>
    <x v="1"/>
    <x v="0"/>
    <x v="3"/>
  </r>
  <r>
    <s v="ORD00259"/>
    <x v="223"/>
    <d v="2025-04-04T00:00:00"/>
    <s v="C0428"/>
    <s v="P002"/>
    <n v="1"/>
    <n v="0.05"/>
    <s v="UPI"/>
    <n v="854.05"/>
    <n v="201.98"/>
    <n v="2025"/>
    <n v="3"/>
    <s v="Mar"/>
    <s v="2025-03"/>
    <n v="0.23649669223113401"/>
    <x v="1"/>
    <x v="1"/>
    <x v="2"/>
    <x v="1"/>
    <x v="3"/>
  </r>
  <r>
    <s v="ORD00260"/>
    <x v="18"/>
    <d v="2025-11-20T00:00:00"/>
    <s v="C0216"/>
    <s v="P010"/>
    <n v="3"/>
    <n v="0.2"/>
    <s v="Debit Card"/>
    <n v="14397.6"/>
    <n v="2340.08"/>
    <n v="2025"/>
    <n v="11"/>
    <s v="Nov"/>
    <s v="2025-11"/>
    <n v="0.16253264432961048"/>
    <x v="2"/>
    <x v="2"/>
    <x v="3"/>
    <x v="2"/>
    <x v="9"/>
  </r>
  <r>
    <s v="ORD00261"/>
    <x v="224"/>
    <d v="2025-02-08T00:00:00"/>
    <s v="C0233"/>
    <s v="P003"/>
    <n v="1"/>
    <n v="0.05"/>
    <s v="UPI"/>
    <n v="1234.05"/>
    <n v="288.89999999999998"/>
    <n v="2025"/>
    <n v="2"/>
    <s v="Feb"/>
    <s v="2025-02"/>
    <n v="0.23410720797374499"/>
    <x v="1"/>
    <x v="1"/>
    <x v="0"/>
    <x v="2"/>
    <x v="1"/>
  </r>
  <r>
    <s v="ORD00262"/>
    <x v="104"/>
    <d v="2025-04-25T00:00:00"/>
    <s v="C0193"/>
    <s v="P017"/>
    <n v="1"/>
    <n v="0"/>
    <s v="UPI"/>
    <n v="799"/>
    <n v="227.92"/>
    <n v="2025"/>
    <n v="4"/>
    <s v="Apr"/>
    <s v="2025-04"/>
    <n v="0.28525657071339172"/>
    <x v="0"/>
    <x v="0"/>
    <x v="0"/>
    <x v="2"/>
    <x v="15"/>
  </r>
  <r>
    <s v="ORD00263"/>
    <x v="225"/>
    <d v="2025-12-04T00:00:00"/>
    <s v="C0051"/>
    <s v="P008"/>
    <n v="1"/>
    <n v="0.05"/>
    <s v="UPI"/>
    <n v="379.05"/>
    <n v="97.86"/>
    <n v="2025"/>
    <n v="12"/>
    <s v="Dec"/>
    <s v="2025-12"/>
    <n v="0.25817174515235458"/>
    <x v="3"/>
    <x v="3"/>
    <x v="0"/>
    <x v="1"/>
    <x v="4"/>
  </r>
  <r>
    <s v="ORD00264"/>
    <x v="226"/>
    <d v="2025-09-30T00:00:00"/>
    <s v="C0427"/>
    <s v="P004"/>
    <n v="1"/>
    <n v="0"/>
    <s v="UPI"/>
    <n v="1999"/>
    <n v="475.64"/>
    <n v="2025"/>
    <n v="9"/>
    <s v="Sep"/>
    <s v="2025-09"/>
    <n v="0.23793896948474236"/>
    <x v="1"/>
    <x v="5"/>
    <x v="2"/>
    <x v="1"/>
    <x v="10"/>
  </r>
  <r>
    <s v="ORD00265"/>
    <x v="227"/>
    <d v="2025-07-14T00:00:00"/>
    <s v="C0375"/>
    <s v="P014"/>
    <n v="2"/>
    <n v="0"/>
    <s v="Credit Card"/>
    <n v="1598"/>
    <n v="499.94"/>
    <n v="2025"/>
    <n v="7"/>
    <s v="Jul"/>
    <s v="2025-07"/>
    <n v="0.31285356695869837"/>
    <x v="0"/>
    <x v="6"/>
    <x v="3"/>
    <x v="2"/>
    <x v="13"/>
  </r>
  <r>
    <s v="ORD00266"/>
    <x v="228"/>
    <d v="2025-08-03T00:00:00"/>
    <s v="C0214"/>
    <s v="P010"/>
    <n v="1"/>
    <n v="0.1"/>
    <s v="Credit Card"/>
    <n v="5399.1"/>
    <n v="1117.5899999999999"/>
    <n v="2025"/>
    <n v="7"/>
    <s v="Jul"/>
    <s v="2025-07"/>
    <n v="0.20699561037950767"/>
    <x v="2"/>
    <x v="2"/>
    <x v="0"/>
    <x v="1"/>
    <x v="9"/>
  </r>
  <r>
    <s v="ORD00267"/>
    <x v="19"/>
    <d v="2024-05-10T00:00:00"/>
    <s v="C0151"/>
    <s v="P001"/>
    <n v="1"/>
    <n v="0.2"/>
    <s v="Debit Card"/>
    <n v="399.2"/>
    <n v="76.739999999999995"/>
    <n v="2024"/>
    <n v="5"/>
    <s v="May"/>
    <s v="2024-05"/>
    <n v="0.19223446893787574"/>
    <x v="1"/>
    <x v="1"/>
    <x v="3"/>
    <x v="1"/>
    <x v="8"/>
  </r>
  <r>
    <s v="ORD00268"/>
    <x v="34"/>
    <d v="2025-01-01T00:00:00"/>
    <s v="C0440"/>
    <s v="P004"/>
    <n v="1"/>
    <n v="0"/>
    <s v="UPI"/>
    <n v="1999"/>
    <n v="463.21"/>
    <n v="2024"/>
    <n v="12"/>
    <s v="Dec"/>
    <s v="2024-12"/>
    <n v="0.23172086043021509"/>
    <x v="1"/>
    <x v="5"/>
    <x v="3"/>
    <x v="2"/>
    <x v="10"/>
  </r>
  <r>
    <s v="ORD00269"/>
    <x v="229"/>
    <d v="2025-12-08T00:00:00"/>
    <s v="C0275"/>
    <s v="P001"/>
    <n v="3"/>
    <n v="0.05"/>
    <s v="Credit Card"/>
    <n v="1422.15"/>
    <n v="248.08"/>
    <n v="2025"/>
    <n v="12"/>
    <s v="Dec"/>
    <s v="2025-12"/>
    <n v="0.17444010828674894"/>
    <x v="1"/>
    <x v="1"/>
    <x v="2"/>
    <x v="1"/>
    <x v="8"/>
  </r>
  <r>
    <s v="ORD00270"/>
    <x v="230"/>
    <d v="2025-11-25T00:00:00"/>
    <s v="C0338"/>
    <s v="P017"/>
    <n v="3"/>
    <n v="0.2"/>
    <s v="UPI"/>
    <n v="1917.6"/>
    <n v="401.7"/>
    <n v="2025"/>
    <n v="11"/>
    <s v="Nov"/>
    <s v="2025-11"/>
    <n v="0.20948060075093869"/>
    <x v="0"/>
    <x v="0"/>
    <x v="0"/>
    <x v="1"/>
    <x v="15"/>
  </r>
  <r>
    <s v="ORD00271"/>
    <x v="23"/>
    <d v="2024-10-23T00:00:00"/>
    <s v="C0076"/>
    <s v="P017"/>
    <n v="1"/>
    <n v="0"/>
    <s v="Credit Card"/>
    <n v="799"/>
    <n v="241.47"/>
    <n v="2024"/>
    <n v="10"/>
    <s v="Oct"/>
    <s v="2024-10"/>
    <n v="0.30221526908635793"/>
    <x v="0"/>
    <x v="0"/>
    <x v="3"/>
    <x v="2"/>
    <x v="15"/>
  </r>
  <r>
    <s v="ORD00272"/>
    <x v="63"/>
    <d v="2025-01-10T00:00:00"/>
    <s v="C0439"/>
    <s v="P007"/>
    <n v="2"/>
    <n v="0"/>
    <s v="UPI"/>
    <n v="2198"/>
    <n v="646.82000000000005"/>
    <n v="2025"/>
    <n v="1"/>
    <s v="Jan"/>
    <s v="2025-01"/>
    <n v="0.29427661510464059"/>
    <x v="3"/>
    <x v="9"/>
    <x v="1"/>
    <x v="2"/>
    <x v="19"/>
  </r>
  <r>
    <s v="ORD00273"/>
    <x v="50"/>
    <d v="2024-01-31T00:00:00"/>
    <s v="C0220"/>
    <s v="P020"/>
    <n v="1"/>
    <n v="0.15"/>
    <s v="UPI"/>
    <n v="211.65"/>
    <n v="70.66"/>
    <n v="2024"/>
    <n v="1"/>
    <s v="Jan"/>
    <s v="2024-01"/>
    <n v="0.33385305929600756"/>
    <x v="3"/>
    <x v="3"/>
    <x v="1"/>
    <x v="0"/>
    <x v="17"/>
  </r>
  <r>
    <s v="ORD00274"/>
    <x v="231"/>
    <d v="2024-06-02T00:00:00"/>
    <s v="C0348"/>
    <s v="P015"/>
    <n v="1"/>
    <n v="0.1"/>
    <s v="Credit Card"/>
    <n v="629.1"/>
    <n v="185.53"/>
    <n v="2024"/>
    <n v="5"/>
    <s v="May"/>
    <s v="2024-05"/>
    <n v="0.29491336830392623"/>
    <x v="3"/>
    <x v="6"/>
    <x v="0"/>
    <x v="0"/>
    <x v="11"/>
  </r>
  <r>
    <s v="ORD00275"/>
    <x v="52"/>
    <d v="2024-10-23T00:00:00"/>
    <s v="C0444"/>
    <s v="P013"/>
    <n v="2"/>
    <n v="0"/>
    <s v="Debit Card"/>
    <n v="1198"/>
    <n v="276.63"/>
    <n v="2024"/>
    <n v="10"/>
    <s v="Oct"/>
    <s v="2024-10"/>
    <n v="0.23090984974958265"/>
    <x v="0"/>
    <x v="0"/>
    <x v="0"/>
    <x v="0"/>
    <x v="0"/>
  </r>
  <r>
    <s v="ORD00276"/>
    <x v="27"/>
    <d v="2024-01-14T00:00:00"/>
    <s v="C0187"/>
    <s v="P002"/>
    <n v="1"/>
    <n v="0.05"/>
    <s v="Credit Card"/>
    <n v="854.05"/>
    <n v="189.18"/>
    <n v="2024"/>
    <n v="1"/>
    <s v="Jan"/>
    <s v="2024-01"/>
    <n v="0.22150927931619929"/>
    <x v="1"/>
    <x v="1"/>
    <x v="0"/>
    <x v="2"/>
    <x v="3"/>
  </r>
  <r>
    <s v="ORD00277"/>
    <x v="232"/>
    <d v="2025-05-31T00:00:00"/>
    <s v="C0289"/>
    <s v="P019"/>
    <n v="3"/>
    <n v="0"/>
    <s v="UPI"/>
    <n v="1197"/>
    <n v="274.57"/>
    <n v="2025"/>
    <n v="5"/>
    <s v="May"/>
    <s v="2025-05"/>
    <n v="0.22938178780284044"/>
    <x v="1"/>
    <x v="1"/>
    <x v="0"/>
    <x v="1"/>
    <x v="18"/>
  </r>
  <r>
    <s v="ORD00278"/>
    <x v="233"/>
    <d v="2025-11-08T00:00:00"/>
    <s v="C0403"/>
    <s v="P013"/>
    <n v="1"/>
    <n v="0.05"/>
    <s v="UPI"/>
    <n v="569.04999999999995"/>
    <n v="186.35"/>
    <n v="2025"/>
    <n v="11"/>
    <s v="Nov"/>
    <s v="2025-11"/>
    <n v="0.32747561725683155"/>
    <x v="0"/>
    <x v="0"/>
    <x v="1"/>
    <x v="2"/>
    <x v="0"/>
  </r>
  <r>
    <s v="ORD00279"/>
    <x v="127"/>
    <d v="2024-04-24T00:00:00"/>
    <s v="C0028"/>
    <s v="P011"/>
    <n v="4"/>
    <n v="0.1"/>
    <s v="UPI"/>
    <n v="4676.3999999999996"/>
    <n v="1284.17"/>
    <n v="2024"/>
    <n v="4"/>
    <s v="Apr"/>
    <s v="2024-04"/>
    <n v="0.27460653494140796"/>
    <x v="0"/>
    <x v="7"/>
    <x v="3"/>
    <x v="2"/>
    <x v="12"/>
  </r>
  <r>
    <s v="ORD00280"/>
    <x v="234"/>
    <d v="2024-07-08T00:00:00"/>
    <s v="C0379"/>
    <s v="P015"/>
    <n v="1"/>
    <n v="0.05"/>
    <s v="Credit Card"/>
    <n v="664.05"/>
    <n v="168.65"/>
    <n v="2024"/>
    <n v="7"/>
    <s v="Jul"/>
    <s v="2024-07"/>
    <n v="0.25397183946991947"/>
    <x v="3"/>
    <x v="6"/>
    <x v="3"/>
    <x v="1"/>
    <x v="11"/>
  </r>
  <r>
    <s v="ORD00281"/>
    <x v="235"/>
    <d v="2024-08-15T00:00:00"/>
    <s v="C0180"/>
    <s v="P010"/>
    <n v="2"/>
    <n v="0.1"/>
    <s v="Credit Card"/>
    <n v="10798.2"/>
    <n v="1870.6"/>
    <n v="2024"/>
    <n v="8"/>
    <s v="Aug"/>
    <s v="2024-08"/>
    <n v="0.1732325757996703"/>
    <x v="2"/>
    <x v="2"/>
    <x v="2"/>
    <x v="2"/>
    <x v="9"/>
  </r>
  <r>
    <s v="ORD00282"/>
    <x v="236"/>
    <d v="2024-11-08T00:00:00"/>
    <s v="C0253"/>
    <s v="P009"/>
    <n v="4"/>
    <n v="0"/>
    <s v="UPI"/>
    <n v="27996"/>
    <n v="5502.55"/>
    <n v="2024"/>
    <n v="11"/>
    <s v="Nov"/>
    <s v="2024-11"/>
    <n v="0.19654772110301472"/>
    <x v="2"/>
    <x v="2"/>
    <x v="0"/>
    <x v="2"/>
    <x v="2"/>
  </r>
  <r>
    <s v="ORD00283"/>
    <x v="237"/>
    <d v="2024-04-12T00:00:00"/>
    <s v="C0126"/>
    <s v="P009"/>
    <n v="1"/>
    <n v="0"/>
    <s v="UPI"/>
    <n v="6999"/>
    <n v="993.28"/>
    <n v="2024"/>
    <n v="4"/>
    <s v="Apr"/>
    <s v="2024-04"/>
    <n v="0.14191741677382483"/>
    <x v="2"/>
    <x v="2"/>
    <x v="1"/>
    <x v="0"/>
    <x v="2"/>
  </r>
  <r>
    <s v="ORD00284"/>
    <x v="133"/>
    <d v="2024-02-25T00:00:00"/>
    <s v="C0177"/>
    <s v="P020"/>
    <n v="2"/>
    <n v="0"/>
    <s v="Credit Card"/>
    <n v="498"/>
    <n v="139.13"/>
    <n v="2024"/>
    <n v="2"/>
    <s v="Feb"/>
    <s v="2024-02"/>
    <n v="0.27937751004016065"/>
    <x v="3"/>
    <x v="3"/>
    <x v="2"/>
    <x v="2"/>
    <x v="17"/>
  </r>
  <r>
    <s v="ORD00285"/>
    <x v="40"/>
    <d v="2025-09-15T00:00:00"/>
    <s v="C0037"/>
    <s v="P001"/>
    <n v="1"/>
    <n v="0.1"/>
    <s v="UPI"/>
    <n v="449.1"/>
    <n v="95.58"/>
    <n v="2025"/>
    <n v="9"/>
    <s v="Sep"/>
    <s v="2025-09"/>
    <n v="0.2128256513026052"/>
    <x v="1"/>
    <x v="1"/>
    <x v="1"/>
    <x v="1"/>
    <x v="8"/>
  </r>
  <r>
    <s v="ORD00286"/>
    <x v="85"/>
    <d v="2025-10-27T00:00:00"/>
    <s v="C0410"/>
    <s v="P017"/>
    <n v="2"/>
    <n v="0.1"/>
    <s v="UPI"/>
    <n v="1438.2"/>
    <n v="384"/>
    <n v="2025"/>
    <n v="10"/>
    <s v="Oct"/>
    <s v="2025-10"/>
    <n v="0.26700041718815187"/>
    <x v="0"/>
    <x v="0"/>
    <x v="1"/>
    <x v="2"/>
    <x v="15"/>
  </r>
  <r>
    <s v="ORD00287"/>
    <x v="238"/>
    <d v="2025-02-10T00:00:00"/>
    <s v="C0099"/>
    <s v="P012"/>
    <n v="1"/>
    <n v="0"/>
    <s v="Credit Card"/>
    <n v="899"/>
    <n v="221.64"/>
    <n v="2025"/>
    <n v="2"/>
    <s v="Feb"/>
    <s v="2025-02"/>
    <n v="0.24654060066740821"/>
    <x v="0"/>
    <x v="8"/>
    <x v="2"/>
    <x v="2"/>
    <x v="14"/>
  </r>
  <r>
    <s v="ORD00288"/>
    <x v="25"/>
    <d v="2024-03-14T00:00:00"/>
    <s v="C0098"/>
    <s v="P010"/>
    <n v="1"/>
    <n v="0.05"/>
    <s v="UPI"/>
    <n v="5699.05"/>
    <n v="746.96"/>
    <n v="2024"/>
    <n v="3"/>
    <s v="Mar"/>
    <s v="2024-03"/>
    <n v="0.13106745861152297"/>
    <x v="2"/>
    <x v="2"/>
    <x v="0"/>
    <x v="2"/>
    <x v="9"/>
  </r>
  <r>
    <s v="ORD00289"/>
    <x v="239"/>
    <d v="2024-11-12T00:00:00"/>
    <s v="C0127"/>
    <s v="P005"/>
    <n v="2"/>
    <n v="0.1"/>
    <s v="Debit Card"/>
    <n v="4498.2"/>
    <n v="-258.26"/>
    <n v="2024"/>
    <n v="11"/>
    <s v="Nov"/>
    <s v="2024-11"/>
    <n v="-5.7414076741807832E-2"/>
    <x v="1"/>
    <x v="5"/>
    <x v="0"/>
    <x v="0"/>
    <x v="7"/>
  </r>
  <r>
    <s v="ORD00290"/>
    <x v="0"/>
    <d v="2024-10-20T00:00:00"/>
    <s v="C0483"/>
    <s v="P018"/>
    <n v="1"/>
    <n v="0.05"/>
    <s v="Debit Card"/>
    <n v="949.05"/>
    <n v="262.77999999999997"/>
    <n v="2024"/>
    <n v="10"/>
    <s v="Oct"/>
    <s v="2024-10"/>
    <n v="0.27688741372951897"/>
    <x v="0"/>
    <x v="7"/>
    <x v="3"/>
    <x v="1"/>
    <x v="16"/>
  </r>
  <r>
    <s v="ORD00291"/>
    <x v="167"/>
    <d v="2025-07-05T00:00:00"/>
    <s v="C0168"/>
    <s v="P015"/>
    <n v="2"/>
    <n v="0"/>
    <s v="UPI"/>
    <n v="1398"/>
    <n v="462.15"/>
    <n v="2025"/>
    <n v="7"/>
    <s v="Jul"/>
    <s v="2025-07"/>
    <n v="0.33057939914163087"/>
    <x v="3"/>
    <x v="6"/>
    <x v="2"/>
    <x v="1"/>
    <x v="11"/>
  </r>
  <r>
    <s v="ORD00292"/>
    <x v="101"/>
    <d v="2024-05-28T00:00:00"/>
    <s v="C0080"/>
    <s v="P006"/>
    <n v="1"/>
    <n v="0"/>
    <s v="UPI"/>
    <n v="1499"/>
    <n v="380.26"/>
    <n v="2024"/>
    <n v="5"/>
    <s v="May"/>
    <s v="2024-05"/>
    <n v="0.25367578385590395"/>
    <x v="1"/>
    <x v="1"/>
    <x v="3"/>
    <x v="2"/>
    <x v="6"/>
  </r>
  <r>
    <s v="ORD00293"/>
    <x v="240"/>
    <d v="2025-04-12T00:00:00"/>
    <s v="C0294"/>
    <s v="P007"/>
    <n v="1"/>
    <n v="0"/>
    <s v="UPI"/>
    <n v="1099"/>
    <n v="246.34"/>
    <n v="2025"/>
    <n v="4"/>
    <s v="Apr"/>
    <s v="2025-04"/>
    <n v="0.22414922656960873"/>
    <x v="3"/>
    <x v="9"/>
    <x v="3"/>
    <x v="2"/>
    <x v="19"/>
  </r>
  <r>
    <s v="ORD00294"/>
    <x v="74"/>
    <d v="2024-09-05T00:00:00"/>
    <s v="C0333"/>
    <s v="P017"/>
    <n v="2"/>
    <n v="0.1"/>
    <s v="Credit Card"/>
    <n v="1438.2"/>
    <n v="292.29000000000002"/>
    <n v="2024"/>
    <n v="8"/>
    <s v="Aug"/>
    <s v="2024-08"/>
    <n v="0.20323320817688778"/>
    <x v="0"/>
    <x v="0"/>
    <x v="0"/>
    <x v="1"/>
    <x v="15"/>
  </r>
  <r>
    <s v="ORD00295"/>
    <x v="155"/>
    <d v="2025-05-07T00:00:00"/>
    <s v="C0126"/>
    <s v="P006"/>
    <n v="2"/>
    <n v="0.05"/>
    <s v="Cash"/>
    <n v="2848.1"/>
    <n v="521.19000000000005"/>
    <n v="2025"/>
    <n v="5"/>
    <s v="May"/>
    <s v="2025-05"/>
    <n v="0.18299568133141395"/>
    <x v="1"/>
    <x v="1"/>
    <x v="1"/>
    <x v="0"/>
    <x v="6"/>
  </r>
  <r>
    <s v="ORD00296"/>
    <x v="241"/>
    <d v="2025-05-22T00:00:00"/>
    <s v="C0343"/>
    <s v="P008"/>
    <n v="1"/>
    <n v="0.1"/>
    <s v="UPI"/>
    <n v="359.1"/>
    <n v="119.47"/>
    <n v="2025"/>
    <n v="5"/>
    <s v="May"/>
    <s v="2025-05"/>
    <n v="0.33269284321915898"/>
    <x v="3"/>
    <x v="3"/>
    <x v="0"/>
    <x v="0"/>
    <x v="4"/>
  </r>
  <r>
    <s v="ORD00297"/>
    <x v="242"/>
    <d v="2025-01-03T00:00:00"/>
    <s v="C0310"/>
    <s v="P012"/>
    <n v="1"/>
    <n v="0.15"/>
    <s v="Debit Card"/>
    <n v="764.15"/>
    <n v="204.28"/>
    <n v="2024"/>
    <n v="12"/>
    <s v="Dec"/>
    <s v="2024-12"/>
    <n v="0.26732971275273182"/>
    <x v="0"/>
    <x v="8"/>
    <x v="0"/>
    <x v="2"/>
    <x v="14"/>
  </r>
  <r>
    <s v="ORD00298"/>
    <x v="243"/>
    <d v="2025-04-27T00:00:00"/>
    <s v="C0150"/>
    <s v="P014"/>
    <n v="1"/>
    <n v="0.2"/>
    <s v="Credit Card"/>
    <n v="639.20000000000005"/>
    <n v="218.85"/>
    <n v="2025"/>
    <n v="4"/>
    <s v="Apr"/>
    <s v="2025-04"/>
    <n v="0.34238110137672084"/>
    <x v="0"/>
    <x v="6"/>
    <x v="2"/>
    <x v="0"/>
    <x v="13"/>
  </r>
  <r>
    <s v="ORD00299"/>
    <x v="199"/>
    <d v="2024-07-22T00:00:00"/>
    <s v="C0016"/>
    <s v="P012"/>
    <n v="1"/>
    <n v="0"/>
    <s v="Debit Card"/>
    <n v="899"/>
    <n v="265.16000000000003"/>
    <n v="2024"/>
    <n v="7"/>
    <s v="Jul"/>
    <s v="2024-07"/>
    <n v="0.29494994438264743"/>
    <x v="0"/>
    <x v="8"/>
    <x v="3"/>
    <x v="2"/>
    <x v="14"/>
  </r>
  <r>
    <s v="ORD00300"/>
    <x v="244"/>
    <d v="2024-06-06T00:00:00"/>
    <s v="C0028"/>
    <s v="P010"/>
    <n v="1"/>
    <n v="0"/>
    <s v="Debit Card"/>
    <n v="5999"/>
    <n v="1099.8499999999999"/>
    <n v="2024"/>
    <n v="6"/>
    <s v="Jun"/>
    <s v="2024-06"/>
    <n v="0.18333888981496915"/>
    <x v="2"/>
    <x v="2"/>
    <x v="3"/>
    <x v="2"/>
    <x v="9"/>
  </r>
  <r>
    <s v="ORD00301"/>
    <x v="245"/>
    <d v="2025-03-27T00:00:00"/>
    <s v="C0496"/>
    <s v="P020"/>
    <n v="1"/>
    <n v="0.05"/>
    <s v="Debit Card"/>
    <n v="236.55"/>
    <n v="62.46"/>
    <n v="2025"/>
    <n v="3"/>
    <s v="Mar"/>
    <s v="2025-03"/>
    <n v="0.26404565630944832"/>
    <x v="3"/>
    <x v="3"/>
    <x v="1"/>
    <x v="2"/>
    <x v="17"/>
  </r>
  <r>
    <s v="ORD00302"/>
    <x v="89"/>
    <d v="2025-05-19T00:00:00"/>
    <s v="C0419"/>
    <s v="P015"/>
    <n v="2"/>
    <n v="0"/>
    <s v="Credit Card"/>
    <n v="1398"/>
    <n v="409.75"/>
    <n v="2025"/>
    <n v="5"/>
    <s v="May"/>
    <s v="2025-05"/>
    <n v="0.29309728183118738"/>
    <x v="3"/>
    <x v="6"/>
    <x v="3"/>
    <x v="2"/>
    <x v="11"/>
  </r>
  <r>
    <s v="ORD00303"/>
    <x v="246"/>
    <d v="2024-03-17T00:00:00"/>
    <s v="C0444"/>
    <s v="P007"/>
    <n v="2"/>
    <n v="0.1"/>
    <s v="Debit Card"/>
    <n v="1978.2"/>
    <n v="612.13"/>
    <n v="2024"/>
    <n v="3"/>
    <s v="Mar"/>
    <s v="2024-03"/>
    <n v="0.30943787281366897"/>
    <x v="3"/>
    <x v="9"/>
    <x v="0"/>
    <x v="0"/>
    <x v="19"/>
  </r>
  <r>
    <s v="ORD00304"/>
    <x v="247"/>
    <d v="2025-12-14T00:00:00"/>
    <s v="C0173"/>
    <s v="P009"/>
    <n v="1"/>
    <n v="0.15"/>
    <s v="UPI"/>
    <n v="5949.15"/>
    <n v="1322.99"/>
    <n v="2025"/>
    <n v="12"/>
    <s v="Dec"/>
    <s v="2025-12"/>
    <n v="0.22238302950841718"/>
    <x v="2"/>
    <x v="2"/>
    <x v="0"/>
    <x v="2"/>
    <x v="2"/>
  </r>
  <r>
    <s v="ORD00305"/>
    <x v="52"/>
    <d v="2024-10-26T00:00:00"/>
    <s v="C0046"/>
    <s v="P010"/>
    <n v="1"/>
    <n v="0.1"/>
    <s v="Cash"/>
    <n v="5399.1"/>
    <n v="917.23"/>
    <n v="2024"/>
    <n v="10"/>
    <s v="Oct"/>
    <s v="2024-10"/>
    <n v="0.16988572169435645"/>
    <x v="2"/>
    <x v="2"/>
    <x v="0"/>
    <x v="2"/>
    <x v="9"/>
  </r>
  <r>
    <s v="ORD00306"/>
    <x v="211"/>
    <d v="2024-01-22T00:00:00"/>
    <s v="C0328"/>
    <s v="P010"/>
    <n v="1"/>
    <n v="0"/>
    <s v="Credit Card"/>
    <n v="5999"/>
    <n v="1540.06"/>
    <n v="2024"/>
    <n v="1"/>
    <s v="Jan"/>
    <s v="2024-01"/>
    <n v="0.25671945324220702"/>
    <x v="2"/>
    <x v="2"/>
    <x v="0"/>
    <x v="2"/>
    <x v="9"/>
  </r>
  <r>
    <s v="ORD00307"/>
    <x v="248"/>
    <d v="2025-10-06T00:00:00"/>
    <s v="C0236"/>
    <s v="P016"/>
    <n v="2"/>
    <n v="0"/>
    <s v="Credit Card"/>
    <n v="3198"/>
    <n v="954.44"/>
    <n v="2025"/>
    <n v="10"/>
    <s v="Oct"/>
    <s v="2025-10"/>
    <n v="0.29844903064415262"/>
    <x v="4"/>
    <x v="4"/>
    <x v="3"/>
    <x v="2"/>
    <x v="5"/>
  </r>
  <r>
    <s v="ORD00308"/>
    <x v="249"/>
    <d v="2024-08-05T00:00:00"/>
    <s v="C0439"/>
    <s v="P007"/>
    <n v="4"/>
    <n v="0.05"/>
    <s v="Cash"/>
    <n v="4176.2"/>
    <n v="1342.28"/>
    <n v="2024"/>
    <n v="8"/>
    <s v="Aug"/>
    <s v="2024-08"/>
    <n v="0.32141180977922512"/>
    <x v="3"/>
    <x v="9"/>
    <x v="1"/>
    <x v="2"/>
    <x v="19"/>
  </r>
  <r>
    <s v="ORD00309"/>
    <x v="250"/>
    <d v="2024-03-06T00:00:00"/>
    <s v="C0214"/>
    <s v="P005"/>
    <n v="2"/>
    <n v="0.1"/>
    <s v="Debit Card"/>
    <n v="4498.2"/>
    <n v="1042.6199999999999"/>
    <n v="2024"/>
    <n v="3"/>
    <s v="Mar"/>
    <s v="2024-03"/>
    <n v="0.2317860477524343"/>
    <x v="1"/>
    <x v="5"/>
    <x v="0"/>
    <x v="1"/>
    <x v="7"/>
  </r>
  <r>
    <s v="ORD00310"/>
    <x v="38"/>
    <d v="2025-09-09T00:00:00"/>
    <s v="C0085"/>
    <s v="P003"/>
    <n v="2"/>
    <n v="0"/>
    <s v="Debit Card"/>
    <n v="2598"/>
    <n v="539.34"/>
    <n v="2025"/>
    <n v="9"/>
    <s v="Sep"/>
    <s v="2025-09"/>
    <n v="0.20759815242494228"/>
    <x v="1"/>
    <x v="1"/>
    <x v="0"/>
    <x v="2"/>
    <x v="1"/>
  </r>
  <r>
    <s v="ORD00311"/>
    <x v="208"/>
    <d v="2024-02-14T00:00:00"/>
    <s v="C0282"/>
    <s v="P018"/>
    <n v="3"/>
    <n v="0"/>
    <s v="UPI"/>
    <n v="2997"/>
    <n v="543.28"/>
    <n v="2024"/>
    <n v="2"/>
    <s v="Feb"/>
    <s v="2024-02"/>
    <n v="0.18127460794127459"/>
    <x v="0"/>
    <x v="7"/>
    <x v="3"/>
    <x v="1"/>
    <x v="16"/>
  </r>
  <r>
    <s v="ORD00312"/>
    <x v="86"/>
    <d v="2024-01-29T00:00:00"/>
    <s v="C0232"/>
    <s v="P011"/>
    <n v="1"/>
    <n v="0"/>
    <s v="Cash"/>
    <n v="1299"/>
    <n v="268.43"/>
    <n v="2024"/>
    <n v="1"/>
    <s v="Jan"/>
    <s v="2024-01"/>
    <n v="0.20664357197844496"/>
    <x v="0"/>
    <x v="7"/>
    <x v="2"/>
    <x v="0"/>
    <x v="12"/>
  </r>
  <r>
    <s v="ORD00313"/>
    <x v="251"/>
    <d v="2024-02-13T00:00:00"/>
    <s v="C0085"/>
    <s v="P015"/>
    <n v="1"/>
    <n v="0.2"/>
    <s v="Debit Card"/>
    <n v="559.20000000000005"/>
    <n v="179.61"/>
    <n v="2024"/>
    <n v="2"/>
    <s v="Feb"/>
    <s v="2024-02"/>
    <n v="0.32119098712446353"/>
    <x v="3"/>
    <x v="6"/>
    <x v="0"/>
    <x v="2"/>
    <x v="11"/>
  </r>
  <r>
    <s v="ORD00314"/>
    <x v="252"/>
    <d v="2024-05-15T00:00:00"/>
    <s v="C0409"/>
    <s v="P020"/>
    <n v="2"/>
    <n v="0.1"/>
    <s v="Credit Card"/>
    <n v="448.2"/>
    <n v="137.30000000000001"/>
    <n v="2024"/>
    <n v="5"/>
    <s v="May"/>
    <s v="2024-05"/>
    <n v="0.30633645693886663"/>
    <x v="3"/>
    <x v="3"/>
    <x v="3"/>
    <x v="1"/>
    <x v="17"/>
  </r>
  <r>
    <s v="ORD00315"/>
    <x v="253"/>
    <d v="2025-05-14T00:00:00"/>
    <s v="C0489"/>
    <s v="P005"/>
    <n v="1"/>
    <n v="0.15"/>
    <s v="Cash"/>
    <n v="2124.15"/>
    <n v="511.37"/>
    <n v="2025"/>
    <n v="5"/>
    <s v="May"/>
    <s v="2025-05"/>
    <n v="0.24074100228326625"/>
    <x v="1"/>
    <x v="5"/>
    <x v="0"/>
    <x v="2"/>
    <x v="7"/>
  </r>
  <r>
    <s v="ORD00316"/>
    <x v="147"/>
    <d v="2024-08-18T00:00:00"/>
    <s v="C0065"/>
    <s v="P012"/>
    <n v="2"/>
    <n v="0.1"/>
    <s v="UPI"/>
    <n v="1618.2"/>
    <n v="492.57"/>
    <n v="2024"/>
    <n v="8"/>
    <s v="Aug"/>
    <s v="2024-08"/>
    <n v="0.30439377085650721"/>
    <x v="0"/>
    <x v="8"/>
    <x v="1"/>
    <x v="2"/>
    <x v="14"/>
  </r>
  <r>
    <s v="ORD00317"/>
    <x v="254"/>
    <d v="2024-04-20T00:00:00"/>
    <s v="C0134"/>
    <s v="P004"/>
    <n v="2"/>
    <n v="0.05"/>
    <s v="UPI"/>
    <n v="3798.1"/>
    <n v="705.41"/>
    <n v="2024"/>
    <n v="4"/>
    <s v="Apr"/>
    <s v="2024-04"/>
    <n v="0.18572707406334746"/>
    <x v="1"/>
    <x v="5"/>
    <x v="2"/>
    <x v="1"/>
    <x v="10"/>
  </r>
  <r>
    <s v="ORD00318"/>
    <x v="255"/>
    <d v="2024-06-23T00:00:00"/>
    <s v="C0151"/>
    <s v="P015"/>
    <n v="3"/>
    <n v="0"/>
    <s v="Credit Card"/>
    <n v="2097"/>
    <n v="552.52"/>
    <n v="2024"/>
    <n v="6"/>
    <s v="Jun"/>
    <s v="2024-06"/>
    <n v="0.26348116356700046"/>
    <x v="3"/>
    <x v="6"/>
    <x v="3"/>
    <x v="1"/>
    <x v="11"/>
  </r>
  <r>
    <s v="ORD00319"/>
    <x v="110"/>
    <d v="2025-03-11T00:00:00"/>
    <s v="C0115"/>
    <s v="P009"/>
    <n v="1"/>
    <n v="0"/>
    <s v="UPI"/>
    <n v="6999"/>
    <n v="1160.76"/>
    <n v="2025"/>
    <n v="3"/>
    <s v="Mar"/>
    <s v="2025-03"/>
    <n v="0.16584654950707245"/>
    <x v="2"/>
    <x v="2"/>
    <x v="1"/>
    <x v="2"/>
    <x v="2"/>
  </r>
  <r>
    <s v="ORD00320"/>
    <x v="256"/>
    <d v="2025-04-25T00:00:00"/>
    <s v="C0064"/>
    <s v="P007"/>
    <n v="2"/>
    <n v="0.05"/>
    <s v="Credit Card"/>
    <n v="2088.1"/>
    <n v="486.83"/>
    <n v="2025"/>
    <n v="4"/>
    <s v="Apr"/>
    <s v="2025-04"/>
    <n v="0.23314496432163212"/>
    <x v="3"/>
    <x v="9"/>
    <x v="3"/>
    <x v="2"/>
    <x v="19"/>
  </r>
  <r>
    <s v="ORD00321"/>
    <x v="257"/>
    <d v="2024-04-14T00:00:00"/>
    <s v="C0343"/>
    <s v="P010"/>
    <n v="2"/>
    <n v="0.15"/>
    <s v="UPI"/>
    <n v="10198.299999999999"/>
    <n v="1550.44"/>
    <n v="2024"/>
    <n v="4"/>
    <s v="Apr"/>
    <s v="2024-04"/>
    <n v="0.15202925977859055"/>
    <x v="2"/>
    <x v="2"/>
    <x v="0"/>
    <x v="0"/>
    <x v="9"/>
  </r>
  <r>
    <s v="ORD00322"/>
    <x v="258"/>
    <d v="2025-06-12T00:00:00"/>
    <s v="C0427"/>
    <s v="P013"/>
    <n v="3"/>
    <n v="0"/>
    <s v="UPI"/>
    <n v="1797"/>
    <n v="381.8"/>
    <n v="2025"/>
    <n v="6"/>
    <s v="Jun"/>
    <s v="2025-06"/>
    <n v="0.21246521981079577"/>
    <x v="0"/>
    <x v="0"/>
    <x v="2"/>
    <x v="1"/>
    <x v="0"/>
  </r>
  <r>
    <s v="ORD00323"/>
    <x v="259"/>
    <d v="2024-10-05T00:00:00"/>
    <s v="C0363"/>
    <s v="P008"/>
    <n v="3"/>
    <n v="0"/>
    <s v="Credit Card"/>
    <n v="1197"/>
    <n v="269.39"/>
    <n v="2024"/>
    <n v="10"/>
    <s v="Oct"/>
    <s v="2024-10"/>
    <n v="0.22505430242272345"/>
    <x v="3"/>
    <x v="3"/>
    <x v="1"/>
    <x v="1"/>
    <x v="4"/>
  </r>
  <r>
    <s v="ORD00324"/>
    <x v="56"/>
    <d v="2025-09-08T00:00:00"/>
    <s v="C0407"/>
    <s v="P012"/>
    <n v="5"/>
    <n v="0.05"/>
    <s v="Credit Card"/>
    <n v="4270.25"/>
    <n v="933.51"/>
    <n v="2025"/>
    <n v="9"/>
    <s v="Sep"/>
    <s v="2025-09"/>
    <n v="0.21860780984719863"/>
    <x v="0"/>
    <x v="8"/>
    <x v="1"/>
    <x v="2"/>
    <x v="14"/>
  </r>
  <r>
    <s v="ORD00325"/>
    <x v="260"/>
    <d v="2024-02-16T00:00:00"/>
    <s v="C0352"/>
    <s v="P019"/>
    <n v="1"/>
    <n v="0"/>
    <s v="UPI"/>
    <n v="399"/>
    <n v="86.86"/>
    <n v="2024"/>
    <n v="2"/>
    <s v="Feb"/>
    <s v="2024-02"/>
    <n v="0.21769423558897244"/>
    <x v="1"/>
    <x v="1"/>
    <x v="0"/>
    <x v="2"/>
    <x v="18"/>
  </r>
  <r>
    <s v="ORD00326"/>
    <x v="211"/>
    <d v="2024-01-18T00:00:00"/>
    <s v="C0158"/>
    <s v="P001"/>
    <n v="1"/>
    <n v="0.1"/>
    <s v="UPI"/>
    <n v="449.1"/>
    <n v="126.89"/>
    <n v="2024"/>
    <n v="1"/>
    <s v="Jan"/>
    <s v="2024-01"/>
    <n v="0.28254286350478736"/>
    <x v="1"/>
    <x v="1"/>
    <x v="1"/>
    <x v="2"/>
    <x v="8"/>
  </r>
  <r>
    <s v="ORD00327"/>
    <x v="160"/>
    <d v="2024-11-26T00:00:00"/>
    <s v="C0077"/>
    <s v="P016"/>
    <n v="1"/>
    <n v="0"/>
    <s v="Credit Card"/>
    <n v="1599"/>
    <n v="422.66"/>
    <n v="2024"/>
    <n v="11"/>
    <s v="Nov"/>
    <s v="2024-11"/>
    <n v="0.26432770481550971"/>
    <x v="4"/>
    <x v="4"/>
    <x v="3"/>
    <x v="0"/>
    <x v="5"/>
  </r>
  <r>
    <s v="ORD00328"/>
    <x v="261"/>
    <d v="2025-07-26T00:00:00"/>
    <s v="C0491"/>
    <s v="P017"/>
    <n v="1"/>
    <n v="0"/>
    <s v="Debit Card"/>
    <n v="799"/>
    <n v="229.77"/>
    <n v="2025"/>
    <n v="7"/>
    <s v="Jul"/>
    <s v="2025-07"/>
    <n v="0.28757196495619525"/>
    <x v="0"/>
    <x v="0"/>
    <x v="2"/>
    <x v="2"/>
    <x v="15"/>
  </r>
  <r>
    <s v="ORD00329"/>
    <x v="262"/>
    <d v="2025-05-13T00:00:00"/>
    <s v="C0146"/>
    <s v="P018"/>
    <n v="4"/>
    <n v="0.05"/>
    <s v="Debit Card"/>
    <n v="3796.2"/>
    <n v="978.44"/>
    <n v="2025"/>
    <n v="5"/>
    <s v="May"/>
    <s v="2025-05"/>
    <n v="0.25774195247879461"/>
    <x v="0"/>
    <x v="7"/>
    <x v="3"/>
    <x v="2"/>
    <x v="16"/>
  </r>
  <r>
    <s v="ORD00330"/>
    <x v="263"/>
    <d v="2024-01-17T00:00:00"/>
    <s v="C0343"/>
    <s v="P011"/>
    <n v="5"/>
    <n v="0.05"/>
    <s v="UPI"/>
    <n v="6170.25"/>
    <n v="1636.93"/>
    <n v="2024"/>
    <n v="1"/>
    <s v="Jan"/>
    <s v="2024-01"/>
    <n v="0.26529395081236579"/>
    <x v="0"/>
    <x v="7"/>
    <x v="0"/>
    <x v="0"/>
    <x v="12"/>
  </r>
  <r>
    <s v="ORD00331"/>
    <x v="112"/>
    <d v="2024-11-16T00:00:00"/>
    <s v="C0463"/>
    <s v="P018"/>
    <n v="1"/>
    <n v="0.05"/>
    <s v="Credit Card"/>
    <n v="949.05"/>
    <n v="242.07"/>
    <n v="2024"/>
    <n v="11"/>
    <s v="Nov"/>
    <s v="2024-11"/>
    <n v="0.25506559190769718"/>
    <x v="0"/>
    <x v="7"/>
    <x v="1"/>
    <x v="1"/>
    <x v="16"/>
  </r>
  <r>
    <s v="ORD00332"/>
    <x v="264"/>
    <d v="2025-08-19T00:00:00"/>
    <s v="C0225"/>
    <s v="P007"/>
    <n v="1"/>
    <n v="0"/>
    <s v="UPI"/>
    <n v="1099"/>
    <n v="236.42"/>
    <n v="2025"/>
    <n v="8"/>
    <s v="Aug"/>
    <s v="2025-08"/>
    <n v="0.21512283894449499"/>
    <x v="3"/>
    <x v="9"/>
    <x v="0"/>
    <x v="2"/>
    <x v="19"/>
  </r>
  <r>
    <s v="ORD00333"/>
    <x v="10"/>
    <d v="2024-08-06T00:00:00"/>
    <s v="C0405"/>
    <s v="P018"/>
    <n v="1"/>
    <n v="0.15"/>
    <s v="UPI"/>
    <n v="849.15"/>
    <n v="181.03"/>
    <n v="2024"/>
    <n v="8"/>
    <s v="Aug"/>
    <s v="2024-08"/>
    <n v="0.21318966024848379"/>
    <x v="0"/>
    <x v="7"/>
    <x v="0"/>
    <x v="2"/>
    <x v="16"/>
  </r>
  <r>
    <s v="ORD00334"/>
    <x v="265"/>
    <d v="2024-12-07T00:00:00"/>
    <s v="C0313"/>
    <s v="P008"/>
    <n v="3"/>
    <n v="0"/>
    <s v="Cash"/>
    <n v="1197"/>
    <n v="359.19"/>
    <n v="2024"/>
    <n v="12"/>
    <s v="Dec"/>
    <s v="2024-12"/>
    <n v="0.30007518796992483"/>
    <x v="3"/>
    <x v="3"/>
    <x v="0"/>
    <x v="0"/>
    <x v="4"/>
  </r>
  <r>
    <s v="ORD00335"/>
    <x v="64"/>
    <d v="2025-10-26T00:00:00"/>
    <s v="C0103"/>
    <s v="P006"/>
    <n v="1"/>
    <n v="0"/>
    <s v="UPI"/>
    <n v="1499"/>
    <n v="332.2"/>
    <n v="2025"/>
    <n v="10"/>
    <s v="Oct"/>
    <s v="2025-10"/>
    <n v="0.22161440960640427"/>
    <x v="1"/>
    <x v="1"/>
    <x v="2"/>
    <x v="2"/>
    <x v="6"/>
  </r>
  <r>
    <s v="ORD00336"/>
    <x v="266"/>
    <d v="2024-03-26T00:00:00"/>
    <s v="C0407"/>
    <s v="P007"/>
    <n v="1"/>
    <n v="0.1"/>
    <s v="UPI"/>
    <n v="989.1"/>
    <n v="219.98"/>
    <n v="2024"/>
    <n v="3"/>
    <s v="Mar"/>
    <s v="2024-03"/>
    <n v="0.22240420584369627"/>
    <x v="3"/>
    <x v="9"/>
    <x v="1"/>
    <x v="2"/>
    <x v="19"/>
  </r>
  <r>
    <s v="ORD00337"/>
    <x v="188"/>
    <d v="2026-01-01T00:00:00"/>
    <s v="C0347"/>
    <s v="P010"/>
    <n v="1"/>
    <n v="0"/>
    <s v="UPI"/>
    <n v="5999"/>
    <n v="1034.1600000000001"/>
    <n v="2025"/>
    <n v="12"/>
    <s v="Dec"/>
    <s v="2025-12"/>
    <n v="0.17238873145524256"/>
    <x v="2"/>
    <x v="2"/>
    <x v="0"/>
    <x v="2"/>
    <x v="9"/>
  </r>
  <r>
    <s v="ORD00338"/>
    <x v="267"/>
    <d v="2025-05-01T00:00:00"/>
    <s v="C0301"/>
    <s v="P011"/>
    <n v="1"/>
    <n v="0.05"/>
    <s v="Cash"/>
    <n v="1234.05"/>
    <n v="334.1"/>
    <n v="2025"/>
    <n v="4"/>
    <s v="Apr"/>
    <s v="2025-04"/>
    <n v="0.27073457315343791"/>
    <x v="0"/>
    <x v="7"/>
    <x v="3"/>
    <x v="1"/>
    <x v="12"/>
  </r>
  <r>
    <s v="ORD00339"/>
    <x v="268"/>
    <d v="2025-01-10T00:00:00"/>
    <s v="C0428"/>
    <s v="P013"/>
    <n v="4"/>
    <n v="0.2"/>
    <s v="Credit Card"/>
    <n v="1916.8"/>
    <n v="395.08"/>
    <n v="2025"/>
    <n v="1"/>
    <s v="Jan"/>
    <s v="2025-01"/>
    <n v="0.2061143572621035"/>
    <x v="0"/>
    <x v="0"/>
    <x v="2"/>
    <x v="1"/>
    <x v="0"/>
  </r>
  <r>
    <s v="ORD00340"/>
    <x v="88"/>
    <d v="2025-12-15T00:00:00"/>
    <s v="C0466"/>
    <s v="P009"/>
    <n v="1"/>
    <n v="0.1"/>
    <s v="Credit Card"/>
    <n v="6299.1"/>
    <n v="1046.3900000000001"/>
    <n v="2025"/>
    <n v="12"/>
    <s v="Dec"/>
    <s v="2025-12"/>
    <n v="0.16611738184820055"/>
    <x v="2"/>
    <x v="2"/>
    <x v="3"/>
    <x v="1"/>
    <x v="2"/>
  </r>
  <r>
    <s v="ORD00341"/>
    <x v="269"/>
    <d v="2024-07-20T00:00:00"/>
    <s v="C0088"/>
    <s v="P007"/>
    <n v="1"/>
    <n v="0.1"/>
    <s v="Credit Card"/>
    <n v="989.1"/>
    <n v="329.51"/>
    <n v="2024"/>
    <n v="7"/>
    <s v="Jul"/>
    <s v="2024-07"/>
    <n v="0.33314123951066626"/>
    <x v="3"/>
    <x v="9"/>
    <x v="0"/>
    <x v="2"/>
    <x v="19"/>
  </r>
  <r>
    <s v="ORD00342"/>
    <x v="75"/>
    <d v="2025-06-22T00:00:00"/>
    <s v="C0371"/>
    <s v="P009"/>
    <n v="1"/>
    <n v="0.05"/>
    <s v="UPI"/>
    <n v="6649.05"/>
    <n v="1333.97"/>
    <n v="2025"/>
    <n v="6"/>
    <s v="Jun"/>
    <s v="2025-06"/>
    <n v="0.20062565328881568"/>
    <x v="2"/>
    <x v="2"/>
    <x v="1"/>
    <x v="1"/>
    <x v="2"/>
  </r>
  <r>
    <s v="ORD00343"/>
    <x v="270"/>
    <d v="2025-04-13T00:00:00"/>
    <s v="C0303"/>
    <s v="P013"/>
    <n v="2"/>
    <n v="0"/>
    <s v="Debit Card"/>
    <n v="1198"/>
    <n v="366.03"/>
    <n v="2025"/>
    <n v="4"/>
    <s v="Apr"/>
    <s v="2025-04"/>
    <n v="0.30553422370617694"/>
    <x v="0"/>
    <x v="0"/>
    <x v="0"/>
    <x v="1"/>
    <x v="0"/>
  </r>
  <r>
    <s v="ORD00344"/>
    <x v="271"/>
    <d v="2024-04-02T00:00:00"/>
    <s v="C0168"/>
    <s v="P003"/>
    <n v="2"/>
    <n v="0.05"/>
    <s v="UPI"/>
    <n v="2468.1"/>
    <n v="510.47"/>
    <n v="2024"/>
    <n v="3"/>
    <s v="Mar"/>
    <s v="2024-03"/>
    <n v="0.20682711397431225"/>
    <x v="1"/>
    <x v="1"/>
    <x v="2"/>
    <x v="1"/>
    <x v="1"/>
  </r>
  <r>
    <s v="ORD00345"/>
    <x v="222"/>
    <d v="2024-09-27T00:00:00"/>
    <s v="C0435"/>
    <s v="P003"/>
    <n v="1"/>
    <n v="0"/>
    <s v="Credit Card"/>
    <n v="1299"/>
    <n v="334.96"/>
    <n v="2024"/>
    <n v="9"/>
    <s v="Sep"/>
    <s v="2024-09"/>
    <n v="0.25785989222478828"/>
    <x v="1"/>
    <x v="1"/>
    <x v="0"/>
    <x v="2"/>
    <x v="1"/>
  </r>
  <r>
    <s v="ORD00346"/>
    <x v="272"/>
    <d v="2025-10-18T00:00:00"/>
    <s v="C0170"/>
    <s v="P001"/>
    <n v="1"/>
    <n v="0.2"/>
    <s v="Credit Card"/>
    <n v="399.2"/>
    <n v="73.41"/>
    <n v="2025"/>
    <n v="10"/>
    <s v="Oct"/>
    <s v="2025-10"/>
    <n v="0.18389278557114228"/>
    <x v="1"/>
    <x v="1"/>
    <x v="0"/>
    <x v="1"/>
    <x v="8"/>
  </r>
  <r>
    <s v="ORD00347"/>
    <x v="273"/>
    <d v="2025-07-27T00:00:00"/>
    <s v="C0135"/>
    <s v="P020"/>
    <n v="3"/>
    <n v="0"/>
    <s v="UPI"/>
    <n v="747"/>
    <n v="230.87"/>
    <n v="2025"/>
    <n v="7"/>
    <s v="Jul"/>
    <s v="2025-07"/>
    <n v="0.3090629183400268"/>
    <x v="3"/>
    <x v="3"/>
    <x v="1"/>
    <x v="2"/>
    <x v="17"/>
  </r>
  <r>
    <s v="ORD00348"/>
    <x v="274"/>
    <d v="2025-05-06T00:00:00"/>
    <s v="C0050"/>
    <s v="P002"/>
    <n v="1"/>
    <n v="0.05"/>
    <s v="UPI"/>
    <n v="854.05"/>
    <n v="166.52"/>
    <n v="2025"/>
    <n v="5"/>
    <s v="May"/>
    <s v="2025-05"/>
    <n v="0.19497687489022894"/>
    <x v="1"/>
    <x v="1"/>
    <x v="0"/>
    <x v="1"/>
    <x v="3"/>
  </r>
  <r>
    <s v="ORD00349"/>
    <x v="275"/>
    <d v="2025-06-22T00:00:00"/>
    <s v="C0432"/>
    <s v="P003"/>
    <n v="2"/>
    <n v="0.15"/>
    <s v="Credit Card"/>
    <n v="2208.3000000000002"/>
    <n v="521.16"/>
    <n v="2025"/>
    <n v="6"/>
    <s v="Jun"/>
    <s v="2025-06"/>
    <n v="0.23600054340442872"/>
    <x v="1"/>
    <x v="1"/>
    <x v="0"/>
    <x v="2"/>
    <x v="1"/>
  </r>
  <r>
    <s v="ORD00350"/>
    <x v="16"/>
    <d v="2024-02-19T00:00:00"/>
    <s v="C0340"/>
    <s v="P015"/>
    <n v="1"/>
    <n v="0.1"/>
    <s v="UPI"/>
    <n v="629.1"/>
    <n v="187.33"/>
    <n v="2024"/>
    <n v="2"/>
    <s v="Feb"/>
    <s v="2024-02"/>
    <n v="0.29777459863296774"/>
    <x v="3"/>
    <x v="6"/>
    <x v="0"/>
    <x v="2"/>
    <x v="11"/>
  </r>
  <r>
    <s v="ORD00351"/>
    <x v="153"/>
    <d v="2024-10-17T00:00:00"/>
    <s v="C0347"/>
    <s v="P006"/>
    <n v="1"/>
    <n v="0.2"/>
    <s v="UPI"/>
    <n v="1199.2"/>
    <n v="292.70999999999998"/>
    <n v="2024"/>
    <n v="10"/>
    <s v="Oct"/>
    <s v="2024-10"/>
    <n v="0.24408772515010005"/>
    <x v="1"/>
    <x v="1"/>
    <x v="0"/>
    <x v="2"/>
    <x v="6"/>
  </r>
  <r>
    <s v="ORD00352"/>
    <x v="276"/>
    <d v="2024-01-20T00:00:00"/>
    <s v="C0134"/>
    <s v="P013"/>
    <n v="2"/>
    <n v="0.1"/>
    <s v="UPI"/>
    <n v="1078.2"/>
    <n v="231.51"/>
    <n v="2024"/>
    <n v="1"/>
    <s v="Jan"/>
    <s v="2024-01"/>
    <n v="0.21471897607122981"/>
    <x v="0"/>
    <x v="0"/>
    <x v="2"/>
    <x v="1"/>
    <x v="0"/>
  </r>
  <r>
    <s v="ORD00353"/>
    <x v="277"/>
    <d v="2025-12-16T00:00:00"/>
    <s v="C0347"/>
    <s v="P001"/>
    <n v="3"/>
    <n v="0"/>
    <s v="Debit Card"/>
    <n v="1497"/>
    <n v="345.92"/>
    <n v="2025"/>
    <n v="12"/>
    <s v="Dec"/>
    <s v="2025-12"/>
    <n v="0.23107548430193722"/>
    <x v="1"/>
    <x v="1"/>
    <x v="0"/>
    <x v="2"/>
    <x v="8"/>
  </r>
  <r>
    <s v="ORD00354"/>
    <x v="224"/>
    <d v="2025-02-05T00:00:00"/>
    <s v="C0137"/>
    <s v="P020"/>
    <n v="2"/>
    <n v="0.1"/>
    <s v="Debit Card"/>
    <n v="448.2"/>
    <n v="125.89"/>
    <n v="2025"/>
    <n v="2"/>
    <s v="Feb"/>
    <s v="2025-02"/>
    <n v="0.28087907184292726"/>
    <x v="3"/>
    <x v="3"/>
    <x v="3"/>
    <x v="2"/>
    <x v="17"/>
  </r>
  <r>
    <s v="ORD00355"/>
    <x v="278"/>
    <d v="2024-03-27T00:00:00"/>
    <s v="C0245"/>
    <s v="P019"/>
    <n v="1"/>
    <n v="0"/>
    <s v="Debit Card"/>
    <n v="399"/>
    <n v="105.3"/>
    <n v="2024"/>
    <n v="3"/>
    <s v="Mar"/>
    <s v="2024-03"/>
    <n v="0.26390977443609021"/>
    <x v="1"/>
    <x v="1"/>
    <x v="3"/>
    <x v="2"/>
    <x v="18"/>
  </r>
  <r>
    <s v="ORD00356"/>
    <x v="279"/>
    <d v="2024-09-07T00:00:00"/>
    <s v="C0109"/>
    <s v="P001"/>
    <n v="2"/>
    <n v="0"/>
    <s v="Credit Card"/>
    <n v="998"/>
    <n v="197.2"/>
    <n v="2024"/>
    <n v="9"/>
    <s v="Sep"/>
    <s v="2024-09"/>
    <n v="0.19759519038076151"/>
    <x v="1"/>
    <x v="1"/>
    <x v="1"/>
    <x v="2"/>
    <x v="8"/>
  </r>
  <r>
    <s v="ORD00357"/>
    <x v="140"/>
    <d v="2025-01-26T00:00:00"/>
    <s v="C0313"/>
    <s v="P002"/>
    <n v="2"/>
    <n v="0.1"/>
    <s v="Credit Card"/>
    <n v="1618.2"/>
    <n v="282.02999999999997"/>
    <n v="2025"/>
    <n v="1"/>
    <s v="Jan"/>
    <s v="2025-01"/>
    <n v="0.17428624397478679"/>
    <x v="1"/>
    <x v="1"/>
    <x v="0"/>
    <x v="0"/>
    <x v="3"/>
  </r>
  <r>
    <s v="ORD00358"/>
    <x v="280"/>
    <d v="2024-12-04T00:00:00"/>
    <s v="C0287"/>
    <s v="P015"/>
    <n v="2"/>
    <n v="0.1"/>
    <s v="UPI"/>
    <n v="1258.2"/>
    <n v="279.83999999999997"/>
    <n v="2024"/>
    <n v="11"/>
    <s v="Nov"/>
    <s v="2024-11"/>
    <n v="0.22241297091082496"/>
    <x v="3"/>
    <x v="6"/>
    <x v="3"/>
    <x v="2"/>
    <x v="11"/>
  </r>
  <r>
    <s v="ORD00359"/>
    <x v="216"/>
    <d v="2025-09-25T00:00:00"/>
    <s v="C0021"/>
    <s v="P014"/>
    <n v="2"/>
    <n v="0.15"/>
    <s v="UPI"/>
    <n v="1358.3"/>
    <n v="325.99"/>
    <n v="2025"/>
    <n v="9"/>
    <s v="Sep"/>
    <s v="2025-09"/>
    <n v="0.23999852757122875"/>
    <x v="0"/>
    <x v="6"/>
    <x v="0"/>
    <x v="1"/>
    <x v="13"/>
  </r>
  <r>
    <s v="ORD00360"/>
    <x v="281"/>
    <d v="2025-06-06T00:00:00"/>
    <s v="C0090"/>
    <s v="P019"/>
    <n v="1"/>
    <n v="0.2"/>
    <s v="Debit Card"/>
    <n v="319.2"/>
    <n v="65.45"/>
    <n v="2025"/>
    <n v="6"/>
    <s v="Jun"/>
    <s v="2025-06"/>
    <n v="0.20504385964912283"/>
    <x v="1"/>
    <x v="1"/>
    <x v="2"/>
    <x v="2"/>
    <x v="18"/>
  </r>
  <r>
    <s v="ORD00361"/>
    <x v="67"/>
    <d v="2024-05-17T00:00:00"/>
    <s v="C0296"/>
    <s v="P011"/>
    <n v="2"/>
    <n v="0.15"/>
    <s v="Debit Card"/>
    <n v="2208.3000000000002"/>
    <n v="528.84"/>
    <n v="2024"/>
    <n v="5"/>
    <s v="May"/>
    <s v="2024-05"/>
    <n v="0.23947833174840374"/>
    <x v="0"/>
    <x v="7"/>
    <x v="2"/>
    <x v="2"/>
    <x v="12"/>
  </r>
  <r>
    <s v="ORD00362"/>
    <x v="282"/>
    <d v="2025-11-23T00:00:00"/>
    <s v="C0112"/>
    <s v="P015"/>
    <n v="2"/>
    <n v="0"/>
    <s v="Debit Card"/>
    <n v="1398"/>
    <n v="376.96"/>
    <n v="2025"/>
    <n v="11"/>
    <s v="Nov"/>
    <s v="2025-11"/>
    <n v="0.26964234620886979"/>
    <x v="3"/>
    <x v="6"/>
    <x v="1"/>
    <x v="0"/>
    <x v="11"/>
  </r>
  <r>
    <s v="ORD00363"/>
    <x v="253"/>
    <d v="2025-05-16T00:00:00"/>
    <s v="C0301"/>
    <s v="P006"/>
    <n v="1"/>
    <n v="0.1"/>
    <s v="Credit Card"/>
    <n v="1349.1"/>
    <n v="362.64"/>
    <n v="2025"/>
    <n v="5"/>
    <s v="May"/>
    <s v="2025-05"/>
    <n v="0.26880142317100292"/>
    <x v="1"/>
    <x v="1"/>
    <x v="3"/>
    <x v="1"/>
    <x v="6"/>
  </r>
  <r>
    <s v="ORD00364"/>
    <x v="188"/>
    <d v="2026-01-01T00:00:00"/>
    <s v="C0077"/>
    <s v="P020"/>
    <n v="2"/>
    <n v="0.1"/>
    <s v="Debit Card"/>
    <n v="448.2"/>
    <n v="123.19"/>
    <n v="2025"/>
    <n v="12"/>
    <s v="Dec"/>
    <s v="2025-12"/>
    <n v="0.27485497545738508"/>
    <x v="3"/>
    <x v="3"/>
    <x v="3"/>
    <x v="0"/>
    <x v="17"/>
  </r>
  <r>
    <s v="ORD00365"/>
    <x v="117"/>
    <d v="2025-04-25T00:00:00"/>
    <s v="C0177"/>
    <s v="P009"/>
    <n v="1"/>
    <n v="0.2"/>
    <s v="Cash"/>
    <n v="5599.2"/>
    <n v="1229.56"/>
    <n v="2025"/>
    <n v="4"/>
    <s v="Apr"/>
    <s v="2025-04"/>
    <n v="0.21959565652236032"/>
    <x v="2"/>
    <x v="2"/>
    <x v="2"/>
    <x v="2"/>
    <x v="2"/>
  </r>
  <r>
    <s v="ORD00366"/>
    <x v="283"/>
    <d v="2025-08-21T00:00:00"/>
    <s v="C0343"/>
    <s v="P005"/>
    <n v="1"/>
    <n v="0.05"/>
    <s v="UPI"/>
    <n v="2374.0500000000002"/>
    <n v="554.22"/>
    <n v="2025"/>
    <n v="8"/>
    <s v="Aug"/>
    <s v="2025-08"/>
    <n v="0.23344916914134073"/>
    <x v="1"/>
    <x v="5"/>
    <x v="0"/>
    <x v="0"/>
    <x v="7"/>
  </r>
  <r>
    <s v="ORD00367"/>
    <x v="284"/>
    <d v="2024-08-14T00:00:00"/>
    <s v="C0148"/>
    <s v="P020"/>
    <n v="4"/>
    <n v="0"/>
    <s v="UPI"/>
    <n v="996"/>
    <n v="247.06"/>
    <n v="2024"/>
    <n v="8"/>
    <s v="Aug"/>
    <s v="2024-08"/>
    <n v="0.24805220883534138"/>
    <x v="3"/>
    <x v="3"/>
    <x v="1"/>
    <x v="1"/>
    <x v="17"/>
  </r>
  <r>
    <s v="ORD00368"/>
    <x v="285"/>
    <d v="2025-01-07T00:00:00"/>
    <s v="C0101"/>
    <s v="P002"/>
    <n v="1"/>
    <n v="0.15"/>
    <s v="Credit Card"/>
    <n v="764.15"/>
    <n v="168.34"/>
    <n v="2025"/>
    <n v="1"/>
    <s v="Jan"/>
    <s v="2025-01"/>
    <n v="0.22029706209513841"/>
    <x v="1"/>
    <x v="1"/>
    <x v="1"/>
    <x v="2"/>
    <x v="3"/>
  </r>
  <r>
    <s v="ORD00369"/>
    <x v="286"/>
    <d v="2025-02-06T00:00:00"/>
    <s v="C0246"/>
    <s v="P006"/>
    <n v="1"/>
    <n v="0"/>
    <s v="UPI"/>
    <n v="1499"/>
    <n v="410.87"/>
    <n v="2025"/>
    <n v="2"/>
    <s v="Feb"/>
    <s v="2025-02"/>
    <n v="0.27409606404269515"/>
    <x v="1"/>
    <x v="1"/>
    <x v="3"/>
    <x v="1"/>
    <x v="6"/>
  </r>
  <r>
    <s v="ORD00370"/>
    <x v="143"/>
    <d v="2025-03-19T00:00:00"/>
    <s v="C0117"/>
    <s v="P018"/>
    <n v="2"/>
    <n v="0.05"/>
    <s v="Debit Card"/>
    <n v="1898.1"/>
    <n v="541.97"/>
    <n v="2025"/>
    <n v="3"/>
    <s v="Mar"/>
    <s v="2025-03"/>
    <n v="0.28553290132237502"/>
    <x v="0"/>
    <x v="7"/>
    <x v="0"/>
    <x v="2"/>
    <x v="16"/>
  </r>
  <r>
    <s v="ORD00371"/>
    <x v="287"/>
    <d v="2025-05-08T00:00:00"/>
    <s v="C0092"/>
    <s v="P019"/>
    <n v="5"/>
    <n v="0.05"/>
    <s v="UPI"/>
    <n v="1895.25"/>
    <n v="496.72"/>
    <n v="2025"/>
    <n v="5"/>
    <s v="May"/>
    <s v="2025-05"/>
    <n v="0.26208679593721146"/>
    <x v="1"/>
    <x v="1"/>
    <x v="0"/>
    <x v="2"/>
    <x v="18"/>
  </r>
  <r>
    <s v="ORD00372"/>
    <x v="288"/>
    <d v="2025-09-11T00:00:00"/>
    <s v="C0401"/>
    <s v="P009"/>
    <n v="5"/>
    <n v="0.05"/>
    <s v="Credit Card"/>
    <n v="33245.25"/>
    <n v="6571.55"/>
    <n v="2025"/>
    <n v="9"/>
    <s v="Sep"/>
    <s v="2025-09"/>
    <n v="0.19766883990946074"/>
    <x v="2"/>
    <x v="2"/>
    <x v="3"/>
    <x v="1"/>
    <x v="2"/>
  </r>
  <r>
    <s v="ORD00373"/>
    <x v="289"/>
    <d v="2024-10-04T00:00:00"/>
    <s v="C0028"/>
    <s v="P006"/>
    <n v="2"/>
    <n v="0.1"/>
    <s v="Credit Card"/>
    <n v="2698.2"/>
    <n v="548.53"/>
    <n v="2024"/>
    <n v="9"/>
    <s v="Sep"/>
    <s v="2024-09"/>
    <n v="0.20329478911867171"/>
    <x v="1"/>
    <x v="1"/>
    <x v="3"/>
    <x v="2"/>
    <x v="6"/>
  </r>
  <r>
    <s v="ORD00374"/>
    <x v="193"/>
    <d v="2025-06-11T00:00:00"/>
    <s v="C0425"/>
    <s v="P014"/>
    <n v="1"/>
    <n v="0.05"/>
    <s v="Credit Card"/>
    <n v="759.05"/>
    <n v="233.33"/>
    <n v="2025"/>
    <n v="6"/>
    <s v="Jun"/>
    <s v="2025-06"/>
    <n v="0.30739740465055004"/>
    <x v="0"/>
    <x v="6"/>
    <x v="3"/>
    <x v="2"/>
    <x v="13"/>
  </r>
  <r>
    <s v="ORD00375"/>
    <x v="8"/>
    <d v="2024-06-10T00:00:00"/>
    <s v="C0450"/>
    <s v="P013"/>
    <n v="4"/>
    <n v="0.1"/>
    <s v="UPI"/>
    <n v="2156.4"/>
    <n v="581.33000000000004"/>
    <n v="2024"/>
    <n v="6"/>
    <s v="Jun"/>
    <s v="2024-06"/>
    <n v="0.26958356520126137"/>
    <x v="0"/>
    <x v="0"/>
    <x v="3"/>
    <x v="2"/>
    <x v="0"/>
  </r>
  <r>
    <s v="ORD00376"/>
    <x v="290"/>
    <d v="2024-06-01T00:00:00"/>
    <s v="C0025"/>
    <s v="P011"/>
    <n v="2"/>
    <n v="0"/>
    <s v="Cash"/>
    <n v="2598"/>
    <n v="734.15"/>
    <n v="2024"/>
    <n v="5"/>
    <s v="May"/>
    <s v="2024-05"/>
    <n v="0.28258275596612781"/>
    <x v="0"/>
    <x v="7"/>
    <x v="3"/>
    <x v="2"/>
    <x v="12"/>
  </r>
  <r>
    <s v="ORD00377"/>
    <x v="291"/>
    <d v="2025-09-12T00:00:00"/>
    <s v="C0058"/>
    <s v="P012"/>
    <n v="1"/>
    <n v="0"/>
    <s v="UPI"/>
    <n v="899"/>
    <n v="228.17"/>
    <n v="2025"/>
    <n v="9"/>
    <s v="Sep"/>
    <s v="2025-09"/>
    <n v="0.25380422691879867"/>
    <x v="0"/>
    <x v="8"/>
    <x v="3"/>
    <x v="1"/>
    <x v="14"/>
  </r>
  <r>
    <s v="ORD00378"/>
    <x v="292"/>
    <d v="2024-07-07T00:00:00"/>
    <s v="C0498"/>
    <s v="P019"/>
    <n v="3"/>
    <n v="0"/>
    <s v="Debit Card"/>
    <n v="1197"/>
    <n v="220.05"/>
    <n v="2024"/>
    <n v="7"/>
    <s v="Jul"/>
    <s v="2024-07"/>
    <n v="0.18383458646616543"/>
    <x v="1"/>
    <x v="1"/>
    <x v="0"/>
    <x v="0"/>
    <x v="18"/>
  </r>
  <r>
    <s v="ORD00379"/>
    <x v="237"/>
    <d v="2024-04-09T00:00:00"/>
    <s v="C0297"/>
    <s v="P019"/>
    <n v="1"/>
    <n v="0.1"/>
    <s v="Debit Card"/>
    <n v="359.1"/>
    <n v="83.97"/>
    <n v="2024"/>
    <n v="4"/>
    <s v="Apr"/>
    <s v="2024-04"/>
    <n v="0.2338345864661654"/>
    <x v="1"/>
    <x v="1"/>
    <x v="3"/>
    <x v="2"/>
    <x v="18"/>
  </r>
  <r>
    <s v="ORD00380"/>
    <x v="252"/>
    <d v="2024-05-12T00:00:00"/>
    <s v="C0134"/>
    <s v="P019"/>
    <n v="1"/>
    <n v="0"/>
    <s v="UPI"/>
    <n v="399"/>
    <n v="111.44"/>
    <n v="2024"/>
    <n v="5"/>
    <s v="May"/>
    <s v="2024-05"/>
    <n v="0.2792982456140351"/>
    <x v="1"/>
    <x v="1"/>
    <x v="2"/>
    <x v="1"/>
    <x v="18"/>
  </r>
  <r>
    <s v="ORD00381"/>
    <x v="293"/>
    <d v="2024-06-21T00:00:00"/>
    <s v="C0331"/>
    <s v="P013"/>
    <n v="3"/>
    <n v="0.1"/>
    <s v="Cash"/>
    <n v="1617.3"/>
    <n v="450.08"/>
    <n v="2024"/>
    <n v="6"/>
    <s v="Jun"/>
    <s v="2024-06"/>
    <n v="0.27829097879181353"/>
    <x v="0"/>
    <x v="0"/>
    <x v="1"/>
    <x v="0"/>
    <x v="0"/>
  </r>
  <r>
    <s v="ORD00382"/>
    <x v="294"/>
    <d v="2024-07-02T00:00:00"/>
    <s v="C0249"/>
    <s v="P014"/>
    <n v="2"/>
    <n v="0.1"/>
    <s v="Credit Card"/>
    <n v="1438.2"/>
    <n v="387.43"/>
    <n v="2024"/>
    <n v="7"/>
    <s v="Jul"/>
    <s v="2024-07"/>
    <n v="0.26938534278959808"/>
    <x v="0"/>
    <x v="6"/>
    <x v="3"/>
    <x v="1"/>
    <x v="13"/>
  </r>
  <r>
    <s v="ORD00383"/>
    <x v="181"/>
    <d v="2025-01-03T00:00:00"/>
    <s v="C0038"/>
    <s v="P018"/>
    <n v="1"/>
    <n v="0.1"/>
    <s v="Credit Card"/>
    <n v="899.1"/>
    <n v="197.72"/>
    <n v="2024"/>
    <n v="12"/>
    <s v="Dec"/>
    <s v="2024-12"/>
    <n v="0.21990879768657545"/>
    <x v="0"/>
    <x v="7"/>
    <x v="1"/>
    <x v="2"/>
    <x v="16"/>
  </r>
  <r>
    <s v="ORD00384"/>
    <x v="251"/>
    <d v="2024-02-09T00:00:00"/>
    <s v="C0390"/>
    <s v="P012"/>
    <n v="1"/>
    <n v="0.1"/>
    <s v="Credit Card"/>
    <n v="809.1"/>
    <n v="245.41"/>
    <n v="2024"/>
    <n v="2"/>
    <s v="Feb"/>
    <s v="2024-02"/>
    <n v="0.3033123223334569"/>
    <x v="0"/>
    <x v="8"/>
    <x v="3"/>
    <x v="1"/>
    <x v="14"/>
  </r>
  <r>
    <s v="ORD00385"/>
    <x v="295"/>
    <d v="2025-06-12T00:00:00"/>
    <s v="C0429"/>
    <s v="P004"/>
    <n v="2"/>
    <n v="0.05"/>
    <s v="Credit Card"/>
    <n v="3798.1"/>
    <n v="1014.68"/>
    <n v="2025"/>
    <n v="6"/>
    <s v="Jun"/>
    <s v="2025-06"/>
    <n v="0.2671546299465522"/>
    <x v="1"/>
    <x v="5"/>
    <x v="3"/>
    <x v="2"/>
    <x v="10"/>
  </r>
  <r>
    <s v="ORD00386"/>
    <x v="262"/>
    <d v="2025-05-13T00:00:00"/>
    <s v="C0075"/>
    <s v="P010"/>
    <n v="1"/>
    <n v="0.05"/>
    <s v="UPI"/>
    <n v="5699.05"/>
    <n v="670.33"/>
    <n v="2025"/>
    <n v="5"/>
    <s v="May"/>
    <s v="2025-05"/>
    <n v="0.11762135794562252"/>
    <x v="2"/>
    <x v="2"/>
    <x v="3"/>
    <x v="0"/>
    <x v="9"/>
  </r>
  <r>
    <s v="ORD00387"/>
    <x v="296"/>
    <d v="2025-06-02T00:00:00"/>
    <s v="C0142"/>
    <s v="P017"/>
    <n v="1"/>
    <n v="0.05"/>
    <s v="Debit Card"/>
    <n v="759.05"/>
    <n v="214.44"/>
    <n v="2025"/>
    <n v="5"/>
    <s v="May"/>
    <s v="2025-05"/>
    <n v="0.28251103352875306"/>
    <x v="0"/>
    <x v="0"/>
    <x v="1"/>
    <x v="2"/>
    <x v="15"/>
  </r>
  <r>
    <s v="ORD00388"/>
    <x v="141"/>
    <d v="2024-12-18T00:00:00"/>
    <s v="C0322"/>
    <s v="P004"/>
    <n v="2"/>
    <n v="0"/>
    <s v="Credit Card"/>
    <n v="3998"/>
    <n v="844.65"/>
    <n v="2024"/>
    <n v="12"/>
    <s v="Dec"/>
    <s v="2024-12"/>
    <n v="0.21126813406703351"/>
    <x v="1"/>
    <x v="5"/>
    <x v="2"/>
    <x v="2"/>
    <x v="10"/>
  </r>
  <r>
    <s v="ORD00389"/>
    <x v="297"/>
    <d v="2025-02-03T00:00:00"/>
    <s v="C0168"/>
    <s v="P012"/>
    <n v="3"/>
    <n v="0.15"/>
    <s v="UPI"/>
    <n v="2292.4499999999998"/>
    <n v="596.52"/>
    <n v="2025"/>
    <n v="1"/>
    <s v="Jan"/>
    <s v="2025-01"/>
    <n v="0.26021069161813781"/>
    <x v="0"/>
    <x v="8"/>
    <x v="2"/>
    <x v="1"/>
    <x v="14"/>
  </r>
  <r>
    <s v="ORD00390"/>
    <x v="298"/>
    <d v="2025-12-25T00:00:00"/>
    <s v="C0259"/>
    <s v="P013"/>
    <n v="2"/>
    <n v="0.1"/>
    <s v="Debit Card"/>
    <n v="1078.2"/>
    <n v="238.7"/>
    <n v="2025"/>
    <n v="12"/>
    <s v="Dec"/>
    <s v="2025-12"/>
    <n v="0.22138749768132071"/>
    <x v="0"/>
    <x v="0"/>
    <x v="0"/>
    <x v="2"/>
    <x v="0"/>
  </r>
  <r>
    <s v="ORD00391"/>
    <x v="90"/>
    <d v="2024-06-10T00:00:00"/>
    <s v="C0373"/>
    <s v="P004"/>
    <n v="3"/>
    <n v="0"/>
    <s v="Debit Card"/>
    <n v="5997"/>
    <n v="1344.69"/>
    <n v="2024"/>
    <n v="6"/>
    <s v="Jun"/>
    <s v="2024-06"/>
    <n v="0.22422711355677841"/>
    <x v="1"/>
    <x v="5"/>
    <x v="0"/>
    <x v="2"/>
    <x v="10"/>
  </r>
  <r>
    <s v="ORD00392"/>
    <x v="276"/>
    <d v="2024-01-20T00:00:00"/>
    <s v="C0355"/>
    <s v="P010"/>
    <n v="3"/>
    <n v="0.05"/>
    <s v="Credit Card"/>
    <n v="17097.150000000001"/>
    <n v="2419.08"/>
    <n v="2024"/>
    <n v="1"/>
    <s v="Jan"/>
    <s v="2024-01"/>
    <n v="0.14149024837472909"/>
    <x v="2"/>
    <x v="2"/>
    <x v="1"/>
    <x v="0"/>
    <x v="9"/>
  </r>
  <r>
    <s v="ORD00393"/>
    <x v="299"/>
    <d v="2025-05-11T00:00:00"/>
    <s v="C0225"/>
    <s v="P003"/>
    <n v="2"/>
    <n v="0.15"/>
    <s v="UPI"/>
    <n v="2208.3000000000002"/>
    <n v="423.74"/>
    <n v="2025"/>
    <n v="5"/>
    <s v="May"/>
    <s v="2025-05"/>
    <n v="0.19188516053072499"/>
    <x v="1"/>
    <x v="1"/>
    <x v="0"/>
    <x v="2"/>
    <x v="1"/>
  </r>
  <r>
    <s v="ORD00394"/>
    <x v="300"/>
    <d v="2025-03-02T00:00:00"/>
    <s v="C0152"/>
    <s v="P015"/>
    <n v="1"/>
    <n v="0"/>
    <s v="UPI"/>
    <n v="699"/>
    <n v="208.39"/>
    <n v="2025"/>
    <n v="3"/>
    <s v="Mar"/>
    <s v="2025-03"/>
    <n v="0.29812589413447782"/>
    <x v="3"/>
    <x v="6"/>
    <x v="1"/>
    <x v="1"/>
    <x v="11"/>
  </r>
  <r>
    <s v="ORD00395"/>
    <x v="254"/>
    <d v="2024-04-22T00:00:00"/>
    <s v="C0019"/>
    <s v="P002"/>
    <n v="3"/>
    <n v="0.1"/>
    <s v="UPI"/>
    <n v="2427.3000000000002"/>
    <n v="469.71"/>
    <n v="2024"/>
    <n v="4"/>
    <s v="Apr"/>
    <s v="2024-04"/>
    <n v="0.19351130886169815"/>
    <x v="1"/>
    <x v="1"/>
    <x v="2"/>
    <x v="0"/>
    <x v="3"/>
  </r>
  <r>
    <s v="ORD00396"/>
    <x v="245"/>
    <d v="2025-03-26T00:00:00"/>
    <s v="C0146"/>
    <s v="P017"/>
    <n v="1"/>
    <n v="0"/>
    <s v="Credit Card"/>
    <n v="799"/>
    <n v="211.74"/>
    <n v="2025"/>
    <n v="3"/>
    <s v="Mar"/>
    <s v="2025-03"/>
    <n v="0.26500625782227788"/>
    <x v="0"/>
    <x v="0"/>
    <x v="3"/>
    <x v="2"/>
    <x v="15"/>
  </r>
  <r>
    <s v="ORD00397"/>
    <x v="301"/>
    <d v="2024-11-11T00:00:00"/>
    <s v="C0448"/>
    <s v="P006"/>
    <n v="1"/>
    <n v="0.05"/>
    <s v="Cash"/>
    <n v="1424.05"/>
    <n v="318.76"/>
    <n v="2024"/>
    <n v="11"/>
    <s v="Nov"/>
    <s v="2024-11"/>
    <n v="0.22384045504020225"/>
    <x v="1"/>
    <x v="1"/>
    <x v="1"/>
    <x v="0"/>
    <x v="6"/>
  </r>
  <r>
    <s v="ORD00398"/>
    <x v="302"/>
    <d v="2024-06-23T00:00:00"/>
    <s v="C0241"/>
    <s v="P008"/>
    <n v="1"/>
    <n v="0.15"/>
    <s v="UPI"/>
    <n v="339.15"/>
    <n v="123.24"/>
    <n v="2024"/>
    <n v="6"/>
    <s v="Jun"/>
    <s v="2024-06"/>
    <n v="0.36337903582485626"/>
    <x v="3"/>
    <x v="3"/>
    <x v="1"/>
    <x v="2"/>
    <x v="4"/>
  </r>
  <r>
    <s v="ORD00399"/>
    <x v="303"/>
    <d v="2025-07-03T00:00:00"/>
    <s v="C0372"/>
    <s v="P003"/>
    <n v="3"/>
    <n v="0.05"/>
    <s v="UPI"/>
    <n v="3702.15"/>
    <n v="730.66"/>
    <n v="2025"/>
    <n v="6"/>
    <s v="Jun"/>
    <s v="2025-06"/>
    <n v="0.19736099293653686"/>
    <x v="1"/>
    <x v="1"/>
    <x v="0"/>
    <x v="0"/>
    <x v="1"/>
  </r>
  <r>
    <s v="ORD00400"/>
    <x v="304"/>
    <d v="2025-02-18T00:00:00"/>
    <s v="C0381"/>
    <s v="P018"/>
    <n v="1"/>
    <n v="0.1"/>
    <s v="Debit Card"/>
    <n v="899.1"/>
    <n v="214.19"/>
    <n v="2025"/>
    <n v="2"/>
    <s v="Feb"/>
    <s v="2025-02"/>
    <n v="0.23822711600489377"/>
    <x v="0"/>
    <x v="7"/>
    <x v="0"/>
    <x v="1"/>
    <x v="16"/>
  </r>
  <r>
    <s v="ORD00401"/>
    <x v="305"/>
    <d v="2024-09-08T00:00:00"/>
    <s v="C0344"/>
    <s v="P001"/>
    <n v="1"/>
    <n v="0.15"/>
    <s v="UPI"/>
    <n v="424.15"/>
    <n v="82.68"/>
    <n v="2024"/>
    <n v="9"/>
    <s v="Sep"/>
    <s v="2024-09"/>
    <n v="0.19493103854768362"/>
    <x v="1"/>
    <x v="1"/>
    <x v="0"/>
    <x v="2"/>
    <x v="8"/>
  </r>
  <r>
    <s v="ORD00402"/>
    <x v="37"/>
    <d v="2024-05-24T00:00:00"/>
    <s v="C0237"/>
    <s v="P016"/>
    <n v="2"/>
    <n v="0.1"/>
    <s v="UPI"/>
    <n v="2878.2"/>
    <n v="1007.49"/>
    <n v="2024"/>
    <n v="5"/>
    <s v="May"/>
    <s v="2024-05"/>
    <n v="0.3500416927246196"/>
    <x v="4"/>
    <x v="4"/>
    <x v="1"/>
    <x v="2"/>
    <x v="5"/>
  </r>
  <r>
    <s v="ORD00403"/>
    <x v="306"/>
    <d v="2024-10-03T00:00:00"/>
    <s v="C0035"/>
    <s v="P007"/>
    <n v="3"/>
    <n v="0.1"/>
    <s v="Credit Card"/>
    <n v="2967.3"/>
    <n v="841.9"/>
    <n v="2024"/>
    <n v="9"/>
    <s v="Sep"/>
    <s v="2024-09"/>
    <n v="0.28372594614632829"/>
    <x v="3"/>
    <x v="9"/>
    <x v="3"/>
    <x v="2"/>
    <x v="19"/>
  </r>
  <r>
    <s v="ORD00404"/>
    <x v="307"/>
    <d v="2025-02-20T00:00:00"/>
    <s v="C0190"/>
    <s v="P003"/>
    <n v="2"/>
    <n v="0.05"/>
    <s v="Debit Card"/>
    <n v="2468.1"/>
    <n v="529.04"/>
    <n v="2025"/>
    <n v="2"/>
    <s v="Feb"/>
    <s v="2025-02"/>
    <n v="0.21435112029496373"/>
    <x v="1"/>
    <x v="1"/>
    <x v="2"/>
    <x v="2"/>
    <x v="1"/>
  </r>
  <r>
    <s v="ORD00405"/>
    <x v="308"/>
    <d v="2025-09-01T00:00:00"/>
    <s v="C0001"/>
    <s v="P004"/>
    <n v="1"/>
    <n v="0.1"/>
    <s v="Debit Card"/>
    <n v="1799.1"/>
    <n v="444.31"/>
    <n v="2025"/>
    <n v="8"/>
    <s v="Aug"/>
    <s v="2025-08"/>
    <n v="0.24696237007392585"/>
    <x v="1"/>
    <x v="5"/>
    <x v="2"/>
    <x v="1"/>
    <x v="10"/>
  </r>
  <r>
    <s v="ORD00406"/>
    <x v="251"/>
    <d v="2024-02-10T00:00:00"/>
    <s v="C0484"/>
    <s v="P009"/>
    <n v="1"/>
    <n v="0.1"/>
    <s v="Debit Card"/>
    <n v="6299.1"/>
    <n v="942"/>
    <n v="2024"/>
    <n v="2"/>
    <s v="Feb"/>
    <s v="2024-02"/>
    <n v="0.14954517311996951"/>
    <x v="2"/>
    <x v="2"/>
    <x v="2"/>
    <x v="2"/>
    <x v="2"/>
  </r>
  <r>
    <s v="ORD00407"/>
    <x v="50"/>
    <d v="2024-01-30T00:00:00"/>
    <s v="C0153"/>
    <s v="P005"/>
    <n v="2"/>
    <n v="0.2"/>
    <s v="UPI"/>
    <n v="3998.4"/>
    <n v="691.82"/>
    <n v="2024"/>
    <n v="1"/>
    <s v="Jan"/>
    <s v="2024-01"/>
    <n v="0.17302420968387355"/>
    <x v="1"/>
    <x v="5"/>
    <x v="1"/>
    <x v="2"/>
    <x v="7"/>
  </r>
  <r>
    <s v="ORD00408"/>
    <x v="117"/>
    <d v="2025-04-26T00:00:00"/>
    <s v="C0429"/>
    <s v="P019"/>
    <n v="1"/>
    <n v="0.1"/>
    <s v="Debit Card"/>
    <n v="359.1"/>
    <n v="82.59"/>
    <n v="2025"/>
    <n v="4"/>
    <s v="Apr"/>
    <s v="2025-04"/>
    <n v="0.22999164578111947"/>
    <x v="1"/>
    <x v="1"/>
    <x v="3"/>
    <x v="2"/>
    <x v="18"/>
  </r>
  <r>
    <s v="ORD00409"/>
    <x v="112"/>
    <d v="2024-11-17T00:00:00"/>
    <s v="C0433"/>
    <s v="P015"/>
    <n v="2"/>
    <n v="0.1"/>
    <s v="UPI"/>
    <n v="1258.2"/>
    <n v="359.44"/>
    <n v="2024"/>
    <n v="11"/>
    <s v="Nov"/>
    <s v="2024-11"/>
    <n v="0.2856779526307423"/>
    <x v="3"/>
    <x v="6"/>
    <x v="3"/>
    <x v="0"/>
    <x v="11"/>
  </r>
  <r>
    <s v="ORD00410"/>
    <x v="309"/>
    <d v="2024-09-06T00:00:00"/>
    <s v="C0126"/>
    <s v="P008"/>
    <n v="1"/>
    <n v="0"/>
    <s v="UPI"/>
    <n v="399"/>
    <n v="101.44"/>
    <n v="2024"/>
    <n v="9"/>
    <s v="Sep"/>
    <s v="2024-09"/>
    <n v="0.25423558897243109"/>
    <x v="3"/>
    <x v="3"/>
    <x v="1"/>
    <x v="0"/>
    <x v="4"/>
  </r>
  <r>
    <s v="ORD00411"/>
    <x v="310"/>
    <d v="2025-11-29T00:00:00"/>
    <s v="C0491"/>
    <s v="P006"/>
    <n v="4"/>
    <n v="0.1"/>
    <s v="UPI"/>
    <n v="5396.4"/>
    <n v="1254.3699999999999"/>
    <n v="2025"/>
    <n v="11"/>
    <s v="Nov"/>
    <s v="2025-11"/>
    <n v="0.23244570454376992"/>
    <x v="1"/>
    <x v="1"/>
    <x v="2"/>
    <x v="2"/>
    <x v="6"/>
  </r>
  <r>
    <s v="ORD00412"/>
    <x v="311"/>
    <d v="2024-09-30T00:00:00"/>
    <s v="C0482"/>
    <s v="P018"/>
    <n v="2"/>
    <n v="0.1"/>
    <s v="UPI"/>
    <n v="1798.2"/>
    <n v="565.97"/>
    <n v="2024"/>
    <n v="9"/>
    <s v="Sep"/>
    <s v="2024-09"/>
    <n v="0.31474252029807587"/>
    <x v="0"/>
    <x v="7"/>
    <x v="3"/>
    <x v="0"/>
    <x v="16"/>
  </r>
  <r>
    <s v="ORD00413"/>
    <x v="312"/>
    <d v="2025-03-19T00:00:00"/>
    <s v="C0345"/>
    <s v="P019"/>
    <n v="1"/>
    <n v="0.1"/>
    <s v="UPI"/>
    <n v="359.1"/>
    <n v="84.63"/>
    <n v="2025"/>
    <n v="3"/>
    <s v="Mar"/>
    <s v="2025-03"/>
    <n v="0.23567251461988301"/>
    <x v="1"/>
    <x v="1"/>
    <x v="1"/>
    <x v="2"/>
    <x v="18"/>
  </r>
  <r>
    <s v="ORD00414"/>
    <x v="146"/>
    <d v="2024-08-28T00:00:00"/>
    <s v="C0400"/>
    <s v="P015"/>
    <n v="3"/>
    <n v="0"/>
    <s v="Credit Card"/>
    <n v="2097"/>
    <n v="441.68"/>
    <n v="2024"/>
    <n v="8"/>
    <s v="Aug"/>
    <s v="2024-08"/>
    <n v="0.21062470195517405"/>
    <x v="3"/>
    <x v="6"/>
    <x v="3"/>
    <x v="1"/>
    <x v="11"/>
  </r>
  <r>
    <s v="ORD00415"/>
    <x v="313"/>
    <d v="2025-01-14T00:00:00"/>
    <s v="C0226"/>
    <s v="P007"/>
    <n v="1"/>
    <n v="0.15"/>
    <s v="Credit Card"/>
    <n v="934.15"/>
    <n v="307.89"/>
    <n v="2025"/>
    <n v="1"/>
    <s v="Jan"/>
    <s v="2025-01"/>
    <n v="0.32959374832735644"/>
    <x v="3"/>
    <x v="9"/>
    <x v="3"/>
    <x v="0"/>
    <x v="19"/>
  </r>
  <r>
    <s v="ORD00416"/>
    <x v="314"/>
    <d v="2024-09-24T00:00:00"/>
    <s v="C0221"/>
    <s v="P010"/>
    <n v="1"/>
    <n v="0"/>
    <s v="UPI"/>
    <n v="5999"/>
    <n v="1497.52"/>
    <n v="2024"/>
    <n v="9"/>
    <s v="Sep"/>
    <s v="2024-09"/>
    <n v="0.24962827137856308"/>
    <x v="2"/>
    <x v="2"/>
    <x v="0"/>
    <x v="2"/>
    <x v="9"/>
  </r>
  <r>
    <s v="ORD00417"/>
    <x v="198"/>
    <d v="2024-12-29T00:00:00"/>
    <s v="C0403"/>
    <s v="P006"/>
    <n v="3"/>
    <n v="0"/>
    <s v="Debit Card"/>
    <n v="4497"/>
    <n v="1072.6199999999999"/>
    <n v="2024"/>
    <n v="12"/>
    <s v="Dec"/>
    <s v="2024-12"/>
    <n v="0.23851901267511672"/>
    <x v="1"/>
    <x v="1"/>
    <x v="1"/>
    <x v="2"/>
    <x v="6"/>
  </r>
  <r>
    <s v="ORD00418"/>
    <x v="315"/>
    <d v="2024-12-10T00:00:00"/>
    <s v="C0407"/>
    <s v="P014"/>
    <n v="1"/>
    <n v="0.1"/>
    <s v="Debit Card"/>
    <n v="719.1"/>
    <n v="184.09"/>
    <n v="2024"/>
    <n v="12"/>
    <s v="Dec"/>
    <s v="2024-12"/>
    <n v="0.25600055625086915"/>
    <x v="0"/>
    <x v="6"/>
    <x v="1"/>
    <x v="2"/>
    <x v="13"/>
  </r>
  <r>
    <s v="ORD00419"/>
    <x v="316"/>
    <d v="2025-01-26T00:00:00"/>
    <s v="C0211"/>
    <s v="P017"/>
    <n v="1"/>
    <n v="0.1"/>
    <s v="UPI"/>
    <n v="719.1"/>
    <n v="140.83000000000001"/>
    <n v="2025"/>
    <n v="1"/>
    <s v="Jan"/>
    <s v="2025-01"/>
    <n v="0.1958420247531637"/>
    <x v="0"/>
    <x v="0"/>
    <x v="2"/>
    <x v="0"/>
    <x v="15"/>
  </r>
  <r>
    <s v="ORD00420"/>
    <x v="317"/>
    <d v="2025-08-04T00:00:00"/>
    <s v="C0025"/>
    <s v="P009"/>
    <n v="1"/>
    <n v="0"/>
    <s v="UPI"/>
    <n v="6999"/>
    <n v="1047.79"/>
    <n v="2025"/>
    <n v="7"/>
    <s v="Jul"/>
    <s v="2025-07"/>
    <n v="0.14970567223889125"/>
    <x v="2"/>
    <x v="2"/>
    <x v="3"/>
    <x v="2"/>
    <x v="2"/>
  </r>
  <r>
    <s v="ORD00421"/>
    <x v="100"/>
    <d v="2025-11-24T00:00:00"/>
    <s v="C0016"/>
    <s v="P019"/>
    <n v="1"/>
    <n v="0.1"/>
    <s v="UPI"/>
    <n v="359.1"/>
    <n v="75.14"/>
    <n v="2025"/>
    <n v="11"/>
    <s v="Nov"/>
    <s v="2025-11"/>
    <n v="0.20924533556112501"/>
    <x v="1"/>
    <x v="1"/>
    <x v="3"/>
    <x v="2"/>
    <x v="18"/>
  </r>
  <r>
    <s v="ORD00422"/>
    <x v="318"/>
    <d v="2024-01-08T00:00:00"/>
    <s v="C0182"/>
    <s v="P005"/>
    <n v="1"/>
    <n v="0.05"/>
    <s v="UPI"/>
    <n v="2374.0500000000002"/>
    <n v="461.27"/>
    <n v="2024"/>
    <n v="1"/>
    <s v="Jan"/>
    <s v="2024-01"/>
    <n v="0.19429666603483498"/>
    <x v="1"/>
    <x v="5"/>
    <x v="2"/>
    <x v="1"/>
    <x v="7"/>
  </r>
  <r>
    <s v="ORD00423"/>
    <x v="116"/>
    <d v="2025-03-05T00:00:00"/>
    <s v="C0499"/>
    <s v="P007"/>
    <n v="2"/>
    <n v="0"/>
    <s v="Debit Card"/>
    <n v="2198"/>
    <n v="576.25"/>
    <n v="2025"/>
    <n v="3"/>
    <s v="Mar"/>
    <s v="2025-03"/>
    <n v="0.26217015468607824"/>
    <x v="3"/>
    <x v="9"/>
    <x v="3"/>
    <x v="2"/>
    <x v="19"/>
  </r>
  <r>
    <s v="ORD00424"/>
    <x v="319"/>
    <d v="2024-05-24T00:00:00"/>
    <s v="C0329"/>
    <s v="P019"/>
    <n v="2"/>
    <n v="0"/>
    <s v="UPI"/>
    <n v="798"/>
    <n v="179.01"/>
    <n v="2024"/>
    <n v="5"/>
    <s v="May"/>
    <s v="2024-05"/>
    <n v="0.22432330827067667"/>
    <x v="1"/>
    <x v="1"/>
    <x v="0"/>
    <x v="0"/>
    <x v="18"/>
  </r>
  <r>
    <s v="ORD00425"/>
    <x v="320"/>
    <d v="2025-01-13T00:00:00"/>
    <s v="C0129"/>
    <s v="P020"/>
    <n v="1"/>
    <n v="0.15"/>
    <s v="UPI"/>
    <n v="211.65"/>
    <n v="54.19"/>
    <n v="2025"/>
    <n v="1"/>
    <s v="Jan"/>
    <s v="2025-01"/>
    <n v="0.25603590833923928"/>
    <x v="3"/>
    <x v="3"/>
    <x v="0"/>
    <x v="1"/>
    <x v="17"/>
  </r>
  <r>
    <s v="ORD00426"/>
    <x v="114"/>
    <d v="2025-11-02T00:00:00"/>
    <s v="C0042"/>
    <s v="P007"/>
    <n v="1"/>
    <n v="0"/>
    <s v="UPI"/>
    <n v="1099"/>
    <n v="366.17"/>
    <n v="2025"/>
    <n v="10"/>
    <s v="Oct"/>
    <s v="2025-10"/>
    <n v="0.33318471337579619"/>
    <x v="3"/>
    <x v="9"/>
    <x v="0"/>
    <x v="1"/>
    <x v="19"/>
  </r>
  <r>
    <s v="ORD00427"/>
    <x v="17"/>
    <d v="2024-11-22T00:00:00"/>
    <s v="C0403"/>
    <s v="P002"/>
    <n v="4"/>
    <n v="0"/>
    <s v="Debit Card"/>
    <n v="3596"/>
    <n v="800.49"/>
    <n v="2024"/>
    <n v="11"/>
    <s v="Nov"/>
    <s v="2024-11"/>
    <n v="0.22260567296996664"/>
    <x v="1"/>
    <x v="1"/>
    <x v="1"/>
    <x v="2"/>
    <x v="3"/>
  </r>
  <r>
    <s v="ORD00428"/>
    <x v="207"/>
    <d v="2024-05-29T00:00:00"/>
    <s v="C0481"/>
    <s v="P016"/>
    <n v="5"/>
    <n v="0.1"/>
    <s v="UPI"/>
    <n v="7195.5"/>
    <n v="2285.71"/>
    <n v="2024"/>
    <n v="5"/>
    <s v="May"/>
    <s v="2024-05"/>
    <n v="0.31765825863386837"/>
    <x v="4"/>
    <x v="4"/>
    <x v="3"/>
    <x v="0"/>
    <x v="5"/>
  </r>
  <r>
    <s v="ORD00429"/>
    <x v="321"/>
    <d v="2024-10-22T00:00:00"/>
    <s v="C0418"/>
    <s v="P013"/>
    <n v="2"/>
    <n v="0.05"/>
    <s v="Credit Card"/>
    <n v="1138.0999999999999"/>
    <n v="304.81"/>
    <n v="2024"/>
    <n v="10"/>
    <s v="Oct"/>
    <s v="2024-10"/>
    <n v="0.26782356559177578"/>
    <x v="0"/>
    <x v="0"/>
    <x v="3"/>
    <x v="1"/>
    <x v="0"/>
  </r>
  <r>
    <s v="ORD00430"/>
    <x v="322"/>
    <d v="2025-10-30T00:00:00"/>
    <s v="C0336"/>
    <s v="P008"/>
    <n v="3"/>
    <n v="0.1"/>
    <s v="UPI"/>
    <n v="1077.3"/>
    <n v="316.07"/>
    <n v="2025"/>
    <n v="10"/>
    <s v="Oct"/>
    <s v="2025-10"/>
    <n v="0.29339088461895479"/>
    <x v="3"/>
    <x v="3"/>
    <x v="0"/>
    <x v="1"/>
    <x v="4"/>
  </r>
  <r>
    <s v="ORD00431"/>
    <x v="323"/>
    <d v="2025-03-12T00:00:00"/>
    <s v="C0236"/>
    <s v="P006"/>
    <n v="2"/>
    <n v="0.15"/>
    <s v="Debit Card"/>
    <n v="2548.3000000000002"/>
    <n v="564.86"/>
    <n v="2025"/>
    <n v="3"/>
    <s v="Mar"/>
    <s v="2025-03"/>
    <n v="0.22166149982341168"/>
    <x v="1"/>
    <x v="1"/>
    <x v="3"/>
    <x v="2"/>
    <x v="6"/>
  </r>
  <r>
    <s v="ORD00432"/>
    <x v="229"/>
    <d v="2025-12-09T00:00:00"/>
    <s v="C0360"/>
    <s v="P006"/>
    <n v="1"/>
    <n v="0.1"/>
    <s v="Cash"/>
    <n v="1349.1"/>
    <n v="344"/>
    <n v="2025"/>
    <n v="12"/>
    <s v="Dec"/>
    <s v="2025-12"/>
    <n v="0.25498480468460455"/>
    <x v="1"/>
    <x v="1"/>
    <x v="0"/>
    <x v="2"/>
    <x v="6"/>
  </r>
  <r>
    <s v="ORD00433"/>
    <x v="324"/>
    <d v="2025-08-08T00:00:00"/>
    <s v="C0439"/>
    <s v="P009"/>
    <n v="1"/>
    <n v="0"/>
    <s v="Credit Card"/>
    <n v="6999"/>
    <n v="1556.03"/>
    <n v="2025"/>
    <n v="8"/>
    <s v="Aug"/>
    <s v="2025-08"/>
    <n v="0.2223217602514645"/>
    <x v="2"/>
    <x v="2"/>
    <x v="1"/>
    <x v="2"/>
    <x v="2"/>
  </r>
  <r>
    <s v="ORD00434"/>
    <x v="325"/>
    <d v="2025-02-07T00:00:00"/>
    <s v="C0402"/>
    <s v="P004"/>
    <n v="1"/>
    <n v="0.05"/>
    <s v="Debit Card"/>
    <n v="1899.05"/>
    <n v="280.64999999999998"/>
    <n v="2025"/>
    <n v="2"/>
    <s v="Feb"/>
    <s v="2025-02"/>
    <n v="0.147784418525052"/>
    <x v="1"/>
    <x v="5"/>
    <x v="2"/>
    <x v="0"/>
    <x v="10"/>
  </r>
  <r>
    <s v="ORD00435"/>
    <x v="326"/>
    <d v="2024-12-13T00:00:00"/>
    <s v="C0034"/>
    <s v="P011"/>
    <n v="3"/>
    <n v="0.1"/>
    <s v="Debit Card"/>
    <n v="3507.3"/>
    <n v="700.41"/>
    <n v="2024"/>
    <n v="12"/>
    <s v="Dec"/>
    <s v="2024-12"/>
    <n v="0.19970062441194078"/>
    <x v="0"/>
    <x v="7"/>
    <x v="1"/>
    <x v="0"/>
    <x v="12"/>
  </r>
  <r>
    <s v="ORD00436"/>
    <x v="327"/>
    <d v="2024-05-24T00:00:00"/>
    <s v="C0345"/>
    <s v="P005"/>
    <n v="2"/>
    <n v="0"/>
    <s v="Debit Card"/>
    <n v="4998"/>
    <n v="1004.61"/>
    <n v="2024"/>
    <n v="5"/>
    <s v="May"/>
    <s v="2024-05"/>
    <n v="0.20100240096038416"/>
    <x v="1"/>
    <x v="5"/>
    <x v="1"/>
    <x v="2"/>
    <x v="7"/>
  </r>
  <r>
    <s v="ORD00437"/>
    <x v="234"/>
    <d v="2024-07-06T00:00:00"/>
    <s v="C0381"/>
    <s v="P017"/>
    <n v="2"/>
    <n v="0"/>
    <s v="Debit Card"/>
    <n v="1598"/>
    <n v="337.11"/>
    <n v="2024"/>
    <n v="7"/>
    <s v="Jul"/>
    <s v="2024-07"/>
    <n v="0.21095744680851064"/>
    <x v="0"/>
    <x v="0"/>
    <x v="0"/>
    <x v="1"/>
    <x v="15"/>
  </r>
  <r>
    <s v="ORD00438"/>
    <x v="250"/>
    <d v="2024-03-06T00:00:00"/>
    <s v="C0045"/>
    <s v="P020"/>
    <n v="1"/>
    <n v="0.05"/>
    <s v="UPI"/>
    <n v="236.55"/>
    <n v="60.15"/>
    <n v="2024"/>
    <n v="3"/>
    <s v="Mar"/>
    <s v="2024-03"/>
    <n v="0.25428027901077993"/>
    <x v="3"/>
    <x v="3"/>
    <x v="1"/>
    <x v="0"/>
    <x v="17"/>
  </r>
  <r>
    <s v="ORD00439"/>
    <x v="137"/>
    <d v="2025-01-19T00:00:00"/>
    <s v="C0134"/>
    <s v="P007"/>
    <n v="2"/>
    <n v="0"/>
    <s v="Credit Card"/>
    <n v="2198"/>
    <n v="580.6"/>
    <n v="2025"/>
    <n v="1"/>
    <s v="Jan"/>
    <s v="2025-01"/>
    <n v="0.26414922656960876"/>
    <x v="3"/>
    <x v="9"/>
    <x v="2"/>
    <x v="1"/>
    <x v="19"/>
  </r>
  <r>
    <s v="ORD00440"/>
    <x v="88"/>
    <d v="2025-12-13T00:00:00"/>
    <s v="C0021"/>
    <s v="P015"/>
    <n v="3"/>
    <n v="0.2"/>
    <s v="Cash"/>
    <n v="1677.6"/>
    <n v="454.64"/>
    <n v="2025"/>
    <n v="12"/>
    <s v="Dec"/>
    <s v="2025-12"/>
    <n v="0.27100619933237957"/>
    <x v="3"/>
    <x v="6"/>
    <x v="0"/>
    <x v="1"/>
    <x v="11"/>
  </r>
  <r>
    <s v="ORD00441"/>
    <x v="312"/>
    <d v="2025-03-17T00:00:00"/>
    <s v="C0122"/>
    <s v="P015"/>
    <n v="3"/>
    <n v="0.1"/>
    <s v="UPI"/>
    <n v="1887.3"/>
    <n v="429.95"/>
    <n v="2025"/>
    <n v="3"/>
    <s v="Mar"/>
    <s v="2025-03"/>
    <n v="0.22781221851321995"/>
    <x v="3"/>
    <x v="6"/>
    <x v="3"/>
    <x v="2"/>
    <x v="11"/>
  </r>
  <r>
    <s v="ORD00442"/>
    <x v="328"/>
    <d v="2024-11-18T00:00:00"/>
    <s v="C0070"/>
    <s v="P014"/>
    <n v="1"/>
    <n v="0"/>
    <s v="Cash"/>
    <n v="799"/>
    <n v="188.17"/>
    <n v="2024"/>
    <n v="11"/>
    <s v="Nov"/>
    <s v="2024-11"/>
    <n v="0.23550688360450561"/>
    <x v="0"/>
    <x v="6"/>
    <x v="2"/>
    <x v="1"/>
    <x v="13"/>
  </r>
  <r>
    <s v="ORD00443"/>
    <x v="33"/>
    <d v="2024-10-30T00:00:00"/>
    <s v="C0352"/>
    <s v="P013"/>
    <n v="2"/>
    <n v="0"/>
    <s v="Credit Card"/>
    <n v="1198"/>
    <n v="359.15"/>
    <n v="2024"/>
    <n v="10"/>
    <s v="Oct"/>
    <s v="2024-10"/>
    <n v="0.29979131886477461"/>
    <x v="0"/>
    <x v="0"/>
    <x v="0"/>
    <x v="2"/>
    <x v="0"/>
  </r>
  <r>
    <s v="ORD00444"/>
    <x v="326"/>
    <d v="2024-12-10T00:00:00"/>
    <s v="C0361"/>
    <s v="P011"/>
    <n v="1"/>
    <n v="0.2"/>
    <s v="Credit Card"/>
    <n v="1039.2"/>
    <n v="250.66"/>
    <n v="2024"/>
    <n v="12"/>
    <s v="Dec"/>
    <s v="2024-12"/>
    <n v="0.24120477290223247"/>
    <x v="0"/>
    <x v="7"/>
    <x v="3"/>
    <x v="0"/>
    <x v="12"/>
  </r>
  <r>
    <s v="ORD00445"/>
    <x v="27"/>
    <d v="2024-01-12T00:00:00"/>
    <s v="C0048"/>
    <s v="P013"/>
    <n v="2"/>
    <n v="0.05"/>
    <s v="Credit Card"/>
    <n v="1138.0999999999999"/>
    <n v="308.11"/>
    <n v="2024"/>
    <n v="1"/>
    <s v="Jan"/>
    <s v="2024-01"/>
    <n v="0.27072313504964418"/>
    <x v="0"/>
    <x v="0"/>
    <x v="3"/>
    <x v="2"/>
    <x v="0"/>
  </r>
  <r>
    <s v="ORD00446"/>
    <x v="329"/>
    <d v="2024-03-07T00:00:00"/>
    <s v="C0491"/>
    <s v="P009"/>
    <n v="2"/>
    <n v="0.1"/>
    <s v="Debit Card"/>
    <n v="12598.2"/>
    <n v="2238"/>
    <n v="2024"/>
    <n v="3"/>
    <s v="Mar"/>
    <s v="2024-03"/>
    <n v="0.17764442539410391"/>
    <x v="2"/>
    <x v="2"/>
    <x v="2"/>
    <x v="2"/>
    <x v="2"/>
  </r>
  <r>
    <s v="ORD00447"/>
    <x v="178"/>
    <d v="2024-08-15T00:00:00"/>
    <s v="C0039"/>
    <s v="P010"/>
    <n v="1"/>
    <n v="0.05"/>
    <s v="UPI"/>
    <n v="5699.05"/>
    <n v="1048.74"/>
    <n v="2024"/>
    <n v="8"/>
    <s v="Aug"/>
    <s v="2024-08"/>
    <n v="0.18402014370816189"/>
    <x v="2"/>
    <x v="2"/>
    <x v="2"/>
    <x v="2"/>
    <x v="9"/>
  </r>
  <r>
    <s v="ORD00448"/>
    <x v="213"/>
    <d v="2024-06-05T00:00:00"/>
    <s v="C0287"/>
    <s v="P004"/>
    <n v="3"/>
    <n v="0.15"/>
    <s v="UPI"/>
    <n v="5097.45"/>
    <n v="1100.83"/>
    <n v="2024"/>
    <n v="6"/>
    <s v="Jun"/>
    <s v="2024-06"/>
    <n v="0.21595699810689659"/>
    <x v="1"/>
    <x v="5"/>
    <x v="3"/>
    <x v="2"/>
    <x v="10"/>
  </r>
  <r>
    <s v="ORD00449"/>
    <x v="277"/>
    <d v="2025-12-15T00:00:00"/>
    <s v="C0490"/>
    <s v="P017"/>
    <n v="1"/>
    <n v="0.1"/>
    <s v="Debit Card"/>
    <n v="719.1"/>
    <n v="198.48"/>
    <n v="2025"/>
    <n v="12"/>
    <s v="Dec"/>
    <s v="2025-12"/>
    <n v="0.27601168126825198"/>
    <x v="0"/>
    <x v="0"/>
    <x v="0"/>
    <x v="2"/>
    <x v="15"/>
  </r>
  <r>
    <s v="ORD00450"/>
    <x v="330"/>
    <d v="2025-07-22T00:00:00"/>
    <s v="C0010"/>
    <s v="P014"/>
    <n v="3"/>
    <n v="0"/>
    <s v="Cash"/>
    <n v="2397"/>
    <n v="530.38"/>
    <n v="2025"/>
    <n v="7"/>
    <s v="Jul"/>
    <s v="2025-07"/>
    <n v="0.22126825198164371"/>
    <x v="0"/>
    <x v="6"/>
    <x v="0"/>
    <x v="2"/>
    <x v="13"/>
  </r>
  <r>
    <s v="ORD00451"/>
    <x v="273"/>
    <d v="2025-07-28T00:00:00"/>
    <s v="C0030"/>
    <s v="P018"/>
    <n v="1"/>
    <n v="0"/>
    <s v="Credit Card"/>
    <n v="999"/>
    <n v="255.73"/>
    <n v="2025"/>
    <n v="7"/>
    <s v="Jul"/>
    <s v="2025-07"/>
    <n v="0.25598598598598599"/>
    <x v="0"/>
    <x v="7"/>
    <x v="0"/>
    <x v="2"/>
    <x v="16"/>
  </r>
  <r>
    <s v="ORD00452"/>
    <x v="331"/>
    <d v="2025-08-09T00:00:00"/>
    <s v="C0244"/>
    <s v="P011"/>
    <n v="2"/>
    <n v="0.05"/>
    <s v="UPI"/>
    <n v="2468.1"/>
    <n v="567.17999999999995"/>
    <n v="2025"/>
    <n v="8"/>
    <s v="Aug"/>
    <s v="2025-08"/>
    <n v="0.22980430290506867"/>
    <x v="0"/>
    <x v="7"/>
    <x v="0"/>
    <x v="2"/>
    <x v="12"/>
  </r>
  <r>
    <s v="ORD00453"/>
    <x v="26"/>
    <d v="2025-10-23T00:00:00"/>
    <s v="C0274"/>
    <s v="P016"/>
    <n v="4"/>
    <n v="0.15"/>
    <s v="UPI"/>
    <n v="5436.6"/>
    <n v="1758.51"/>
    <n v="2025"/>
    <n v="10"/>
    <s v="Oct"/>
    <s v="2025-10"/>
    <n v="0.32345767575322809"/>
    <x v="4"/>
    <x v="4"/>
    <x v="0"/>
    <x v="1"/>
    <x v="5"/>
  </r>
  <r>
    <s v="ORD00454"/>
    <x v="73"/>
    <d v="2025-07-29T00:00:00"/>
    <s v="C0444"/>
    <s v="P001"/>
    <n v="1"/>
    <n v="0"/>
    <s v="Cash"/>
    <n v="499"/>
    <n v="90.43"/>
    <n v="2025"/>
    <n v="7"/>
    <s v="Jul"/>
    <s v="2025-07"/>
    <n v="0.18122244488977957"/>
    <x v="1"/>
    <x v="1"/>
    <x v="0"/>
    <x v="0"/>
    <x v="8"/>
  </r>
  <r>
    <s v="ORD00455"/>
    <x v="236"/>
    <d v="2024-11-09T00:00:00"/>
    <s v="C0088"/>
    <s v="P007"/>
    <n v="2"/>
    <n v="0.1"/>
    <s v="UPI"/>
    <n v="1978.2"/>
    <n v="598.94000000000005"/>
    <n v="2024"/>
    <n v="11"/>
    <s v="Nov"/>
    <s v="2024-11"/>
    <n v="0.30277019512688302"/>
    <x v="3"/>
    <x v="9"/>
    <x v="0"/>
    <x v="2"/>
    <x v="19"/>
  </r>
  <r>
    <s v="ORD00456"/>
    <x v="332"/>
    <d v="2024-09-03T00:00:00"/>
    <s v="C0244"/>
    <s v="P010"/>
    <n v="2"/>
    <n v="0"/>
    <s v="Credit Card"/>
    <n v="11998"/>
    <n v="2247.2199999999998"/>
    <n v="2024"/>
    <n v="8"/>
    <s v="Aug"/>
    <s v="2024-08"/>
    <n v="0.18729954992498749"/>
    <x v="2"/>
    <x v="2"/>
    <x v="0"/>
    <x v="2"/>
    <x v="9"/>
  </r>
  <r>
    <s v="ORD00457"/>
    <x v="299"/>
    <d v="2025-05-11T00:00:00"/>
    <s v="C0381"/>
    <s v="P009"/>
    <n v="1"/>
    <n v="0.15"/>
    <s v="UPI"/>
    <n v="5949.15"/>
    <n v="807.51"/>
    <n v="2025"/>
    <n v="5"/>
    <s v="May"/>
    <s v="2025-05"/>
    <n v="0.13573535715186202"/>
    <x v="2"/>
    <x v="2"/>
    <x v="0"/>
    <x v="1"/>
    <x v="2"/>
  </r>
  <r>
    <s v="ORD00458"/>
    <x v="333"/>
    <d v="2025-01-05T00:00:00"/>
    <s v="C0329"/>
    <s v="P003"/>
    <n v="2"/>
    <n v="0.1"/>
    <s v="UPI"/>
    <n v="2338.1999999999998"/>
    <n v="657.3"/>
    <n v="2024"/>
    <n v="12"/>
    <s v="Dec"/>
    <s v="2024-12"/>
    <n v="0.28111367718758018"/>
    <x v="1"/>
    <x v="1"/>
    <x v="0"/>
    <x v="0"/>
    <x v="1"/>
  </r>
  <r>
    <s v="ORD00459"/>
    <x v="160"/>
    <d v="2024-11-26T00:00:00"/>
    <s v="C0479"/>
    <s v="P014"/>
    <n v="2"/>
    <n v="0.05"/>
    <s v="UPI"/>
    <n v="1518.1"/>
    <n v="409.16"/>
    <n v="2024"/>
    <n v="11"/>
    <s v="Nov"/>
    <s v="2024-11"/>
    <n v="0.26952111191621109"/>
    <x v="0"/>
    <x v="6"/>
    <x v="0"/>
    <x v="2"/>
    <x v="13"/>
  </r>
  <r>
    <s v="ORD00460"/>
    <x v="334"/>
    <d v="2024-04-18T00:00:00"/>
    <s v="C0015"/>
    <s v="P015"/>
    <n v="4"/>
    <n v="0"/>
    <s v="UPI"/>
    <n v="2796"/>
    <n v="676.64"/>
    <n v="2024"/>
    <n v="4"/>
    <s v="Apr"/>
    <s v="2024-04"/>
    <n v="0.24200286123032905"/>
    <x v="3"/>
    <x v="6"/>
    <x v="3"/>
    <x v="2"/>
    <x v="11"/>
  </r>
  <r>
    <s v="ORD00461"/>
    <x v="178"/>
    <d v="2024-08-17T00:00:00"/>
    <s v="C0004"/>
    <s v="P002"/>
    <n v="3"/>
    <n v="0"/>
    <s v="Debit Card"/>
    <n v="2697"/>
    <n v="608.14"/>
    <n v="2024"/>
    <n v="8"/>
    <s v="Aug"/>
    <s v="2024-08"/>
    <n v="0.22548757879124953"/>
    <x v="1"/>
    <x v="1"/>
    <x v="3"/>
    <x v="2"/>
    <x v="3"/>
  </r>
  <r>
    <s v="ORD00462"/>
    <x v="36"/>
    <d v="2024-08-08T00:00:00"/>
    <s v="C0191"/>
    <s v="P014"/>
    <n v="2"/>
    <n v="0.1"/>
    <s v="UPI"/>
    <n v="1438.2"/>
    <n v="277.02999999999997"/>
    <n v="2024"/>
    <n v="8"/>
    <s v="Aug"/>
    <s v="2024-08"/>
    <n v="0.19262272284800441"/>
    <x v="0"/>
    <x v="6"/>
    <x v="3"/>
    <x v="0"/>
    <x v="13"/>
  </r>
  <r>
    <s v="ORD00463"/>
    <x v="180"/>
    <d v="2025-05-25T00:00:00"/>
    <s v="C0168"/>
    <s v="P016"/>
    <n v="2"/>
    <n v="0.05"/>
    <s v="UPI"/>
    <n v="3038.1"/>
    <n v="729.13"/>
    <n v="2025"/>
    <n v="5"/>
    <s v="May"/>
    <s v="2025-05"/>
    <n v="0.23999539185675259"/>
    <x v="4"/>
    <x v="4"/>
    <x v="2"/>
    <x v="1"/>
    <x v="5"/>
  </r>
  <r>
    <s v="ORD00464"/>
    <x v="335"/>
    <d v="2024-09-17T00:00:00"/>
    <s v="C0009"/>
    <s v="P007"/>
    <n v="3"/>
    <n v="0"/>
    <s v="Credit Card"/>
    <n v="3297"/>
    <n v="1061.2"/>
    <n v="2024"/>
    <n v="9"/>
    <s v="Sep"/>
    <s v="2024-09"/>
    <n v="0.32186836518046713"/>
    <x v="3"/>
    <x v="9"/>
    <x v="3"/>
    <x v="0"/>
    <x v="19"/>
  </r>
  <r>
    <s v="ORD00465"/>
    <x v="5"/>
    <d v="2025-06-04T00:00:00"/>
    <s v="C0109"/>
    <s v="P004"/>
    <n v="2"/>
    <n v="0.2"/>
    <s v="Cash"/>
    <n v="3198.4"/>
    <n v="569.29999999999995"/>
    <n v="2025"/>
    <n v="5"/>
    <s v="May"/>
    <s v="2025-05"/>
    <n v="0.17799524762381189"/>
    <x v="1"/>
    <x v="5"/>
    <x v="1"/>
    <x v="2"/>
    <x v="10"/>
  </r>
  <r>
    <s v="ORD00466"/>
    <x v="145"/>
    <d v="2024-02-25T00:00:00"/>
    <s v="C0137"/>
    <s v="P018"/>
    <n v="1"/>
    <n v="0.05"/>
    <s v="Credit Card"/>
    <n v="949.05"/>
    <n v="263.42"/>
    <n v="2024"/>
    <n v="2"/>
    <s v="Feb"/>
    <s v="2024-02"/>
    <n v="0.27756177229861445"/>
    <x v="0"/>
    <x v="7"/>
    <x v="3"/>
    <x v="2"/>
    <x v="16"/>
  </r>
  <r>
    <s v="ORD00467"/>
    <x v="16"/>
    <d v="2024-02-21T00:00:00"/>
    <s v="C0154"/>
    <s v="P005"/>
    <n v="1"/>
    <n v="0.1"/>
    <s v="UPI"/>
    <n v="2249.1"/>
    <n v="586.69000000000005"/>
    <n v="2024"/>
    <n v="2"/>
    <s v="Feb"/>
    <s v="2024-02"/>
    <n v="0.2608554532924281"/>
    <x v="1"/>
    <x v="5"/>
    <x v="0"/>
    <x v="2"/>
    <x v="7"/>
  </r>
  <r>
    <s v="ORD00468"/>
    <x v="188"/>
    <d v="2025-12-30T00:00:00"/>
    <s v="C0388"/>
    <s v="P006"/>
    <n v="3"/>
    <n v="0"/>
    <s v="UPI"/>
    <n v="4497"/>
    <n v="834.46"/>
    <n v="2025"/>
    <n v="12"/>
    <s v="Dec"/>
    <s v="2025-12"/>
    <n v="0.18555926173004225"/>
    <x v="1"/>
    <x v="1"/>
    <x v="0"/>
    <x v="2"/>
    <x v="6"/>
  </r>
  <r>
    <s v="ORD00469"/>
    <x v="100"/>
    <d v="2025-11-23T00:00:00"/>
    <s v="C0209"/>
    <s v="P007"/>
    <n v="2"/>
    <n v="0"/>
    <s v="Credit Card"/>
    <n v="2198"/>
    <n v="775.45"/>
    <n v="2025"/>
    <n v="11"/>
    <s v="Nov"/>
    <s v="2025-11"/>
    <n v="0.35279799818016383"/>
    <x v="3"/>
    <x v="9"/>
    <x v="0"/>
    <x v="2"/>
    <x v="19"/>
  </r>
  <r>
    <s v="ORD00470"/>
    <x v="194"/>
    <d v="2025-06-07T00:00:00"/>
    <s v="C0272"/>
    <s v="P015"/>
    <n v="2"/>
    <n v="0.05"/>
    <s v="Debit Card"/>
    <n v="1328.1"/>
    <n v="376.18"/>
    <n v="2025"/>
    <n v="6"/>
    <s v="Jun"/>
    <s v="2025-06"/>
    <n v="0.28324674346811235"/>
    <x v="3"/>
    <x v="6"/>
    <x v="0"/>
    <x v="2"/>
    <x v="11"/>
  </r>
  <r>
    <s v="ORD00471"/>
    <x v="336"/>
    <d v="2024-04-13T00:00:00"/>
    <s v="C0143"/>
    <s v="P001"/>
    <n v="1"/>
    <n v="0.1"/>
    <s v="UPI"/>
    <n v="449.1"/>
    <n v="99.56"/>
    <n v="2024"/>
    <n v="4"/>
    <s v="Apr"/>
    <s v="2024-04"/>
    <n v="0.22168782008461366"/>
    <x v="1"/>
    <x v="1"/>
    <x v="0"/>
    <x v="2"/>
    <x v="8"/>
  </r>
  <r>
    <s v="ORD00472"/>
    <x v="337"/>
    <d v="2024-01-23T00:00:00"/>
    <s v="C0099"/>
    <s v="P004"/>
    <n v="4"/>
    <n v="0.05"/>
    <s v="UPI"/>
    <n v="7596.2"/>
    <n v="1405.77"/>
    <n v="2024"/>
    <n v="1"/>
    <s v="Jan"/>
    <s v="2024-01"/>
    <n v="0.18506226797609332"/>
    <x v="1"/>
    <x v="5"/>
    <x v="2"/>
    <x v="2"/>
    <x v="10"/>
  </r>
  <r>
    <s v="ORD00473"/>
    <x v="338"/>
    <d v="2025-07-31T00:00:00"/>
    <s v="C0377"/>
    <s v="P001"/>
    <n v="1"/>
    <n v="0.15"/>
    <s v="Debit Card"/>
    <n v="424.15"/>
    <n v="78.760000000000005"/>
    <n v="2025"/>
    <n v="7"/>
    <s v="Jul"/>
    <s v="2025-07"/>
    <n v="0.18568902510904164"/>
    <x v="1"/>
    <x v="1"/>
    <x v="0"/>
    <x v="1"/>
    <x v="8"/>
  </r>
  <r>
    <s v="ORD00474"/>
    <x v="287"/>
    <d v="2025-05-07T00:00:00"/>
    <s v="C0308"/>
    <s v="P011"/>
    <n v="2"/>
    <n v="0.05"/>
    <s v="Credit Card"/>
    <n v="2468.1"/>
    <n v="427.5"/>
    <n v="2025"/>
    <n v="5"/>
    <s v="May"/>
    <s v="2025-05"/>
    <n v="0.17321016166281755"/>
    <x v="0"/>
    <x v="7"/>
    <x v="3"/>
    <x v="2"/>
    <x v="12"/>
  </r>
  <r>
    <s v="ORD00475"/>
    <x v="339"/>
    <d v="2025-02-24T00:00:00"/>
    <s v="C0069"/>
    <s v="P018"/>
    <n v="1"/>
    <n v="0"/>
    <s v="Credit Card"/>
    <n v="999"/>
    <n v="222.59"/>
    <n v="2025"/>
    <n v="2"/>
    <s v="Feb"/>
    <s v="2025-02"/>
    <n v="0.22281281281281282"/>
    <x v="0"/>
    <x v="7"/>
    <x v="0"/>
    <x v="0"/>
    <x v="16"/>
  </r>
  <r>
    <s v="ORD00476"/>
    <x v="340"/>
    <d v="2025-11-22T00:00:00"/>
    <s v="C0247"/>
    <s v="P014"/>
    <n v="1"/>
    <n v="0.15"/>
    <s v="UPI"/>
    <n v="679.15"/>
    <n v="197.51"/>
    <n v="2025"/>
    <n v="11"/>
    <s v="Nov"/>
    <s v="2025-11"/>
    <n v="0.2908194066112052"/>
    <x v="0"/>
    <x v="6"/>
    <x v="1"/>
    <x v="0"/>
    <x v="13"/>
  </r>
  <r>
    <s v="ORD00477"/>
    <x v="329"/>
    <d v="2024-03-07T00:00:00"/>
    <s v="C0261"/>
    <s v="P011"/>
    <n v="3"/>
    <n v="0.05"/>
    <s v="UPI"/>
    <n v="3702.15"/>
    <n v="793.6"/>
    <n v="2024"/>
    <n v="3"/>
    <s v="Mar"/>
    <s v="2024-03"/>
    <n v="0.21436192482746513"/>
    <x v="0"/>
    <x v="7"/>
    <x v="3"/>
    <x v="2"/>
    <x v="12"/>
  </r>
  <r>
    <s v="ORD00478"/>
    <x v="341"/>
    <d v="2024-05-26T00:00:00"/>
    <s v="C0276"/>
    <s v="P010"/>
    <n v="4"/>
    <n v="0"/>
    <s v="UPI"/>
    <n v="23996"/>
    <n v="3537.17"/>
    <n v="2024"/>
    <n v="5"/>
    <s v="May"/>
    <s v="2024-05"/>
    <n v="0.14740665110851808"/>
    <x v="2"/>
    <x v="2"/>
    <x v="2"/>
    <x v="2"/>
    <x v="9"/>
  </r>
  <r>
    <s v="ORD00479"/>
    <x v="10"/>
    <d v="2024-08-06T00:00:00"/>
    <s v="C0079"/>
    <s v="P017"/>
    <n v="1"/>
    <n v="0"/>
    <s v="UPI"/>
    <n v="799"/>
    <n v="163.78"/>
    <n v="2024"/>
    <n v="8"/>
    <s v="Aug"/>
    <s v="2024-08"/>
    <n v="0.20498122653316647"/>
    <x v="0"/>
    <x v="0"/>
    <x v="1"/>
    <x v="2"/>
    <x v="15"/>
  </r>
  <r>
    <s v="ORD00480"/>
    <x v="318"/>
    <d v="2024-01-06T00:00:00"/>
    <s v="C0146"/>
    <s v="P004"/>
    <n v="1"/>
    <n v="0.1"/>
    <s v="Cash"/>
    <n v="1799.1"/>
    <n v="310.08999999999997"/>
    <n v="2024"/>
    <n v="1"/>
    <s v="Jan"/>
    <s v="2024-01"/>
    <n v="0.17235840142293368"/>
    <x v="1"/>
    <x v="5"/>
    <x v="3"/>
    <x v="2"/>
    <x v="10"/>
  </r>
  <r>
    <s v="ORD00481"/>
    <x v="342"/>
    <d v="2024-06-12T00:00:00"/>
    <s v="C0111"/>
    <s v="P015"/>
    <n v="1"/>
    <n v="0.1"/>
    <s v="UPI"/>
    <n v="629.1"/>
    <n v="195.69"/>
    <n v="2024"/>
    <n v="6"/>
    <s v="Jun"/>
    <s v="2024-06"/>
    <n v="0.31106342393896041"/>
    <x v="3"/>
    <x v="6"/>
    <x v="3"/>
    <x v="2"/>
    <x v="11"/>
  </r>
  <r>
    <s v="ORD00482"/>
    <x v="154"/>
    <d v="2024-05-04T00:00:00"/>
    <s v="C0258"/>
    <s v="P016"/>
    <n v="1"/>
    <n v="0"/>
    <s v="Credit Card"/>
    <n v="1599"/>
    <n v="411.71"/>
    <n v="2024"/>
    <n v="4"/>
    <s v="Apr"/>
    <s v="2024-04"/>
    <n v="0.25747967479674794"/>
    <x v="4"/>
    <x v="4"/>
    <x v="2"/>
    <x v="0"/>
    <x v="5"/>
  </r>
  <r>
    <s v="ORD00483"/>
    <x v="271"/>
    <d v="2024-03-31T00:00:00"/>
    <s v="C0093"/>
    <s v="P013"/>
    <n v="1"/>
    <n v="0.05"/>
    <s v="Credit Card"/>
    <n v="569.04999999999995"/>
    <n v="139.63999999999999"/>
    <n v="2024"/>
    <n v="3"/>
    <s v="Mar"/>
    <s v="2024-03"/>
    <n v="0.24539144187681222"/>
    <x v="0"/>
    <x v="0"/>
    <x v="3"/>
    <x v="0"/>
    <x v="0"/>
  </r>
  <r>
    <s v="ORD00484"/>
    <x v="343"/>
    <d v="2024-11-29T00:00:00"/>
    <s v="C0013"/>
    <s v="P009"/>
    <n v="3"/>
    <n v="0.1"/>
    <s v="UPI"/>
    <n v="18897.3"/>
    <n v="3166.52"/>
    <n v="2024"/>
    <n v="11"/>
    <s v="Nov"/>
    <s v="2024-11"/>
    <n v="0.16756467855196244"/>
    <x v="2"/>
    <x v="2"/>
    <x v="3"/>
    <x v="2"/>
    <x v="2"/>
  </r>
  <r>
    <s v="ORD00485"/>
    <x v="344"/>
    <d v="2025-08-04T00:00:00"/>
    <s v="C0260"/>
    <s v="P011"/>
    <n v="4"/>
    <n v="0.15"/>
    <s v="Debit Card"/>
    <n v="4416.6000000000004"/>
    <n v="1252.02"/>
    <n v="2025"/>
    <n v="8"/>
    <s v="Aug"/>
    <s v="2025-08"/>
    <n v="0.28348050536611868"/>
    <x v="0"/>
    <x v="7"/>
    <x v="2"/>
    <x v="1"/>
    <x v="12"/>
  </r>
  <r>
    <s v="ORD00486"/>
    <x v="345"/>
    <d v="2024-12-26T00:00:00"/>
    <s v="C0426"/>
    <s v="P011"/>
    <n v="1"/>
    <n v="0.05"/>
    <s v="Credit Card"/>
    <n v="1234.05"/>
    <n v="272.39"/>
    <n v="2024"/>
    <n v="12"/>
    <s v="Dec"/>
    <s v="2024-12"/>
    <n v="0.22072849560390584"/>
    <x v="0"/>
    <x v="7"/>
    <x v="1"/>
    <x v="1"/>
    <x v="12"/>
  </r>
  <r>
    <s v="ORD00487"/>
    <x v="206"/>
    <d v="2025-09-04T00:00:00"/>
    <s v="C0109"/>
    <s v="P006"/>
    <n v="2"/>
    <n v="0.15"/>
    <s v="Cash"/>
    <n v="2548.3000000000002"/>
    <n v="522.19000000000005"/>
    <n v="2025"/>
    <n v="9"/>
    <s v="Sep"/>
    <s v="2025-09"/>
    <n v="0.20491700349252442"/>
    <x v="1"/>
    <x v="1"/>
    <x v="1"/>
    <x v="2"/>
    <x v="6"/>
  </r>
  <r>
    <s v="ORD00488"/>
    <x v="346"/>
    <d v="2024-09-26T00:00:00"/>
    <s v="C0330"/>
    <s v="P001"/>
    <n v="1"/>
    <n v="0.05"/>
    <s v="UPI"/>
    <n v="474.05"/>
    <n v="86.17"/>
    <n v="2024"/>
    <n v="9"/>
    <s v="Sep"/>
    <s v="2024-09"/>
    <n v="0.18177407446471891"/>
    <x v="1"/>
    <x v="1"/>
    <x v="3"/>
    <x v="2"/>
    <x v="8"/>
  </r>
  <r>
    <s v="ORD00489"/>
    <x v="347"/>
    <d v="2025-09-09T00:00:00"/>
    <s v="C0189"/>
    <s v="P006"/>
    <n v="1"/>
    <n v="0"/>
    <s v="UPI"/>
    <n v="1499"/>
    <n v="296.19"/>
    <n v="2025"/>
    <n v="9"/>
    <s v="Sep"/>
    <s v="2025-09"/>
    <n v="0.1975917278185457"/>
    <x v="1"/>
    <x v="1"/>
    <x v="2"/>
    <x v="1"/>
    <x v="6"/>
  </r>
  <r>
    <s v="ORD00490"/>
    <x v="348"/>
    <d v="2024-11-23T00:00:00"/>
    <s v="C0095"/>
    <s v="P013"/>
    <n v="1"/>
    <n v="0"/>
    <s v="UPI"/>
    <n v="599"/>
    <n v="130.85"/>
    <n v="2024"/>
    <n v="11"/>
    <s v="Nov"/>
    <s v="2024-11"/>
    <n v="0.2184474123539232"/>
    <x v="0"/>
    <x v="0"/>
    <x v="0"/>
    <x v="2"/>
    <x v="0"/>
  </r>
  <r>
    <s v="ORD00491"/>
    <x v="6"/>
    <d v="2025-09-28T00:00:00"/>
    <s v="C0105"/>
    <s v="P005"/>
    <n v="2"/>
    <n v="0"/>
    <s v="UPI"/>
    <n v="4998"/>
    <n v="1074.25"/>
    <n v="2025"/>
    <n v="9"/>
    <s v="Sep"/>
    <s v="2025-09"/>
    <n v="0.2149359743897559"/>
    <x v="1"/>
    <x v="5"/>
    <x v="2"/>
    <x v="2"/>
    <x v="7"/>
  </r>
  <r>
    <s v="ORD00492"/>
    <x v="349"/>
    <d v="2025-06-25T00:00:00"/>
    <s v="C0008"/>
    <s v="P015"/>
    <n v="1"/>
    <n v="0.05"/>
    <s v="Credit Card"/>
    <n v="664.05"/>
    <n v="223.14"/>
    <n v="2025"/>
    <n v="6"/>
    <s v="Jun"/>
    <s v="2025-06"/>
    <n v="0.33602891348543029"/>
    <x v="3"/>
    <x v="6"/>
    <x v="0"/>
    <x v="0"/>
    <x v="11"/>
  </r>
  <r>
    <s v="ORD00493"/>
    <x v="350"/>
    <d v="2025-10-15T00:00:00"/>
    <s v="C0067"/>
    <s v="P018"/>
    <n v="1"/>
    <n v="0.15"/>
    <s v="Debit Card"/>
    <n v="849.15"/>
    <n v="206.24"/>
    <n v="2025"/>
    <n v="10"/>
    <s v="Oct"/>
    <s v="2025-10"/>
    <n v="0.24287817228993702"/>
    <x v="0"/>
    <x v="7"/>
    <x v="1"/>
    <x v="0"/>
    <x v="16"/>
  </r>
  <r>
    <s v="ORD00494"/>
    <x v="351"/>
    <d v="2024-07-15T00:00:00"/>
    <s v="C0496"/>
    <s v="P020"/>
    <n v="1"/>
    <n v="0"/>
    <s v="UPI"/>
    <n v="249"/>
    <n v="79.959999999999994"/>
    <n v="2024"/>
    <n v="7"/>
    <s v="Jul"/>
    <s v="2024-07"/>
    <n v="0.32112449799196785"/>
    <x v="3"/>
    <x v="3"/>
    <x v="1"/>
    <x v="2"/>
    <x v="17"/>
  </r>
  <r>
    <s v="ORD00495"/>
    <x v="352"/>
    <d v="2024-12-01T00:00:00"/>
    <s v="C0191"/>
    <s v="P014"/>
    <n v="1"/>
    <n v="0.05"/>
    <s v="Cash"/>
    <n v="759.05"/>
    <n v="214.87"/>
    <n v="2024"/>
    <n v="11"/>
    <s v="Nov"/>
    <s v="2024-11"/>
    <n v="0.2830775311244319"/>
    <x v="0"/>
    <x v="6"/>
    <x v="3"/>
    <x v="0"/>
    <x v="13"/>
  </r>
  <r>
    <s v="ORD00496"/>
    <x v="302"/>
    <d v="2024-06-23T00:00:00"/>
    <s v="C0366"/>
    <s v="P015"/>
    <n v="1"/>
    <n v="0"/>
    <s v="Credit Card"/>
    <n v="699"/>
    <n v="194.68"/>
    <n v="2024"/>
    <n v="6"/>
    <s v="Jun"/>
    <s v="2024-06"/>
    <n v="0.27851216022889841"/>
    <x v="3"/>
    <x v="6"/>
    <x v="0"/>
    <x v="1"/>
    <x v="11"/>
  </r>
  <r>
    <s v="ORD00497"/>
    <x v="194"/>
    <d v="2025-06-06T00:00:00"/>
    <s v="C0256"/>
    <s v="P005"/>
    <n v="3"/>
    <n v="0.1"/>
    <s v="Credit Card"/>
    <n v="6747.3"/>
    <n v="1711.48"/>
    <n v="2025"/>
    <n v="6"/>
    <s v="Jun"/>
    <s v="2025-06"/>
    <n v="0.25365405421427828"/>
    <x v="1"/>
    <x v="5"/>
    <x v="0"/>
    <x v="2"/>
    <x v="7"/>
  </r>
  <r>
    <s v="ORD00498"/>
    <x v="353"/>
    <d v="2025-04-10T00:00:00"/>
    <s v="C0009"/>
    <s v="P004"/>
    <n v="2"/>
    <n v="0.15"/>
    <s v="UPI"/>
    <n v="3398.3"/>
    <n v="775.06"/>
    <n v="2025"/>
    <n v="4"/>
    <s v="Apr"/>
    <s v="2025-04"/>
    <n v="0.22807285995939144"/>
    <x v="1"/>
    <x v="5"/>
    <x v="3"/>
    <x v="0"/>
    <x v="10"/>
  </r>
  <r>
    <s v="ORD00499"/>
    <x v="354"/>
    <d v="2024-02-14T00:00:00"/>
    <s v="C0478"/>
    <s v="P002"/>
    <n v="3"/>
    <n v="0"/>
    <s v="UPI"/>
    <n v="2697"/>
    <n v="458.46"/>
    <n v="2024"/>
    <n v="2"/>
    <s v="Feb"/>
    <s v="2024-02"/>
    <n v="0.1699888765294772"/>
    <x v="1"/>
    <x v="1"/>
    <x v="3"/>
    <x v="2"/>
    <x v="3"/>
  </r>
  <r>
    <s v="ORD00500"/>
    <x v="75"/>
    <d v="2025-06-22T00:00:00"/>
    <s v="C0117"/>
    <s v="P007"/>
    <n v="1"/>
    <n v="0.05"/>
    <s v="Debit Card"/>
    <n v="1044.05"/>
    <n v="290.91000000000003"/>
    <n v="2025"/>
    <n v="6"/>
    <s v="Jun"/>
    <s v="2025-06"/>
    <n v="0.27863608064747858"/>
    <x v="3"/>
    <x v="9"/>
    <x v="0"/>
    <x v="2"/>
    <x v="19"/>
  </r>
  <r>
    <s v="ORD00501"/>
    <x v="15"/>
    <d v="2024-09-20T00:00:00"/>
    <s v="C0267"/>
    <s v="P010"/>
    <n v="1"/>
    <n v="0"/>
    <s v="UPI"/>
    <n v="5999"/>
    <n v="1123.06"/>
    <n v="2024"/>
    <n v="9"/>
    <s v="Sep"/>
    <s v="2024-09"/>
    <n v="0.18720786797799632"/>
    <x v="2"/>
    <x v="2"/>
    <x v="3"/>
    <x v="0"/>
    <x v="9"/>
  </r>
  <r>
    <s v="ORD00502"/>
    <x v="355"/>
    <d v="2025-02-01T00:00:00"/>
    <s v="C0099"/>
    <s v="P016"/>
    <n v="1"/>
    <n v="0.05"/>
    <s v="Debit Card"/>
    <n v="1519.05"/>
    <n v="549.45000000000005"/>
    <n v="2025"/>
    <n v="1"/>
    <s v="Jan"/>
    <s v="2025-01"/>
    <n v="0.36170632961390348"/>
    <x v="4"/>
    <x v="4"/>
    <x v="2"/>
    <x v="2"/>
    <x v="5"/>
  </r>
  <r>
    <s v="ORD00503"/>
    <x v="178"/>
    <d v="2024-08-14T00:00:00"/>
    <s v="C0485"/>
    <s v="P010"/>
    <n v="1"/>
    <n v="0"/>
    <s v="Credit Card"/>
    <n v="5999"/>
    <n v="884.2"/>
    <n v="2024"/>
    <n v="8"/>
    <s v="Aug"/>
    <s v="2024-08"/>
    <n v="0.14739123187197867"/>
    <x v="2"/>
    <x v="2"/>
    <x v="1"/>
    <x v="0"/>
    <x v="9"/>
  </r>
  <r>
    <s v="ORD00504"/>
    <x v="356"/>
    <d v="2024-05-05T00:00:00"/>
    <s v="C0298"/>
    <s v="P018"/>
    <n v="2"/>
    <n v="0.05"/>
    <s v="Debit Card"/>
    <n v="1898.1"/>
    <n v="504.94"/>
    <n v="2024"/>
    <n v="5"/>
    <s v="May"/>
    <s v="2024-05"/>
    <n v="0.26602391865549763"/>
    <x v="0"/>
    <x v="7"/>
    <x v="1"/>
    <x v="2"/>
    <x v="16"/>
  </r>
  <r>
    <s v="ORD00505"/>
    <x v="357"/>
    <d v="2024-02-08T00:00:00"/>
    <s v="C0397"/>
    <s v="P017"/>
    <n v="1"/>
    <n v="0.1"/>
    <s v="Debit Card"/>
    <n v="719.1"/>
    <n v="148.80000000000001"/>
    <n v="2024"/>
    <n v="2"/>
    <s v="Feb"/>
    <s v="2024-02"/>
    <n v="0.2069253233208177"/>
    <x v="0"/>
    <x v="0"/>
    <x v="3"/>
    <x v="0"/>
    <x v="15"/>
  </r>
  <r>
    <s v="ORD00506"/>
    <x v="144"/>
    <d v="2024-11-24T00:00:00"/>
    <s v="C0164"/>
    <s v="P013"/>
    <n v="1"/>
    <n v="0.05"/>
    <s v="UPI"/>
    <n v="569.04999999999995"/>
    <n v="172.99"/>
    <n v="2024"/>
    <n v="11"/>
    <s v="Nov"/>
    <s v="2024-11"/>
    <n v="0.30399789122221249"/>
    <x v="0"/>
    <x v="0"/>
    <x v="1"/>
    <x v="2"/>
    <x v="0"/>
  </r>
  <r>
    <s v="ORD00507"/>
    <x v="305"/>
    <d v="2024-09-11T00:00:00"/>
    <s v="C0376"/>
    <s v="P001"/>
    <n v="2"/>
    <n v="0"/>
    <s v="Credit Card"/>
    <n v="998"/>
    <n v="262.3"/>
    <n v="2024"/>
    <n v="9"/>
    <s v="Sep"/>
    <s v="2024-09"/>
    <n v="0.26282565130260521"/>
    <x v="1"/>
    <x v="1"/>
    <x v="3"/>
    <x v="0"/>
    <x v="8"/>
  </r>
  <r>
    <s v="ORD00508"/>
    <x v="358"/>
    <d v="2024-06-25T00:00:00"/>
    <s v="C0141"/>
    <s v="P001"/>
    <n v="1"/>
    <n v="0.05"/>
    <s v="UPI"/>
    <n v="474.05"/>
    <n v="84.4"/>
    <n v="2024"/>
    <n v="6"/>
    <s v="Jun"/>
    <s v="2024-06"/>
    <n v="0.17804029110853287"/>
    <x v="1"/>
    <x v="1"/>
    <x v="0"/>
    <x v="2"/>
    <x v="8"/>
  </r>
  <r>
    <s v="ORD00509"/>
    <x v="76"/>
    <d v="2025-08-25T00:00:00"/>
    <s v="C0268"/>
    <s v="P015"/>
    <n v="5"/>
    <n v="0.1"/>
    <s v="Credit Card"/>
    <n v="3145.5"/>
    <n v="1072.43"/>
    <n v="2025"/>
    <n v="8"/>
    <s v="Aug"/>
    <s v="2025-08"/>
    <n v="0.34094102686377364"/>
    <x v="3"/>
    <x v="6"/>
    <x v="3"/>
    <x v="2"/>
    <x v="11"/>
  </r>
  <r>
    <s v="ORD00510"/>
    <x v="359"/>
    <d v="2025-04-02T00:00:00"/>
    <s v="C0037"/>
    <s v="P001"/>
    <n v="1"/>
    <n v="0.05"/>
    <s v="UPI"/>
    <n v="474.05"/>
    <n v="122.16"/>
    <n v="2025"/>
    <n v="3"/>
    <s v="Mar"/>
    <s v="2025-03"/>
    <n v="0.25769433604050207"/>
    <x v="1"/>
    <x v="1"/>
    <x v="1"/>
    <x v="1"/>
    <x v="8"/>
  </r>
  <r>
    <s v="ORD00511"/>
    <x v="360"/>
    <d v="2024-02-10T00:00:00"/>
    <s v="C0074"/>
    <s v="P006"/>
    <n v="2"/>
    <n v="0"/>
    <s v="Credit Card"/>
    <n v="2998"/>
    <n v="792.32"/>
    <n v="2024"/>
    <n v="2"/>
    <s v="Feb"/>
    <s v="2024-02"/>
    <n v="0.26428285523682454"/>
    <x v="1"/>
    <x v="1"/>
    <x v="2"/>
    <x v="0"/>
    <x v="6"/>
  </r>
  <r>
    <s v="ORD00512"/>
    <x v="361"/>
    <d v="2024-11-16T00:00:00"/>
    <s v="C0073"/>
    <s v="P013"/>
    <n v="1"/>
    <n v="0.1"/>
    <s v="UPI"/>
    <n v="539.1"/>
    <n v="164.4"/>
    <n v="2024"/>
    <n v="11"/>
    <s v="Nov"/>
    <s v="2024-11"/>
    <n v="0.30495269894268223"/>
    <x v="0"/>
    <x v="0"/>
    <x v="2"/>
    <x v="2"/>
    <x v="0"/>
  </r>
  <r>
    <s v="ORD00513"/>
    <x v="282"/>
    <d v="2025-11-19T00:00:00"/>
    <s v="C0308"/>
    <s v="P001"/>
    <n v="5"/>
    <n v="0.05"/>
    <s v="Cash"/>
    <n v="2370.25"/>
    <n v="614.88"/>
    <n v="2025"/>
    <n v="11"/>
    <s v="Nov"/>
    <s v="2025-11"/>
    <n v="0.25941567345216748"/>
    <x v="1"/>
    <x v="1"/>
    <x v="3"/>
    <x v="2"/>
    <x v="8"/>
  </r>
  <r>
    <s v="ORD00514"/>
    <x v="183"/>
    <d v="2025-08-18T00:00:00"/>
    <s v="C0199"/>
    <s v="P005"/>
    <n v="1"/>
    <n v="0"/>
    <s v="Credit Card"/>
    <n v="2499"/>
    <n v="520.37"/>
    <n v="2025"/>
    <n v="8"/>
    <s v="Aug"/>
    <s v="2025-08"/>
    <n v="0.20823129251700681"/>
    <x v="1"/>
    <x v="5"/>
    <x v="0"/>
    <x v="2"/>
    <x v="7"/>
  </r>
  <r>
    <s v="ORD00515"/>
    <x v="128"/>
    <d v="2024-04-27T00:00:00"/>
    <s v="C0130"/>
    <s v="P009"/>
    <n v="2"/>
    <n v="0"/>
    <s v="Cash"/>
    <n v="13998"/>
    <n v="3255.67"/>
    <n v="2024"/>
    <n v="4"/>
    <s v="Apr"/>
    <s v="2024-04"/>
    <n v="0.23258108301185884"/>
    <x v="2"/>
    <x v="2"/>
    <x v="0"/>
    <x v="0"/>
    <x v="2"/>
  </r>
  <r>
    <s v="ORD00516"/>
    <x v="354"/>
    <d v="2024-02-11T00:00:00"/>
    <s v="C0246"/>
    <s v="P017"/>
    <n v="1"/>
    <n v="0.2"/>
    <s v="UPI"/>
    <n v="639.20000000000005"/>
    <n v="139.82"/>
    <n v="2024"/>
    <n v="2"/>
    <s v="Feb"/>
    <s v="2024-02"/>
    <n v="0.21874217772215265"/>
    <x v="0"/>
    <x v="0"/>
    <x v="3"/>
    <x v="1"/>
    <x v="15"/>
  </r>
  <r>
    <s v="ORD00517"/>
    <x v="362"/>
    <d v="2024-11-01T00:00:00"/>
    <s v="C0312"/>
    <s v="P016"/>
    <n v="2"/>
    <n v="0"/>
    <s v="Credit Card"/>
    <n v="3198"/>
    <n v="872.61"/>
    <n v="2024"/>
    <n v="10"/>
    <s v="Oct"/>
    <s v="2024-10"/>
    <n v="0.27286116322701687"/>
    <x v="4"/>
    <x v="4"/>
    <x v="0"/>
    <x v="2"/>
    <x v="5"/>
  </r>
  <r>
    <s v="ORD00518"/>
    <x v="363"/>
    <d v="2024-08-16T00:00:00"/>
    <s v="C0060"/>
    <s v="P008"/>
    <n v="1"/>
    <n v="0.15"/>
    <s v="UPI"/>
    <n v="339.15"/>
    <n v="89.56"/>
    <n v="2024"/>
    <n v="8"/>
    <s v="Aug"/>
    <s v="2024-08"/>
    <n v="0.26407194456730065"/>
    <x v="3"/>
    <x v="3"/>
    <x v="0"/>
    <x v="2"/>
    <x v="4"/>
  </r>
  <r>
    <s v="ORD00519"/>
    <x v="112"/>
    <d v="2024-11-14T00:00:00"/>
    <s v="C0279"/>
    <s v="P017"/>
    <n v="1"/>
    <n v="0.05"/>
    <s v="Credit Card"/>
    <n v="759.05"/>
    <n v="198.62"/>
    <n v="2024"/>
    <n v="11"/>
    <s v="Nov"/>
    <s v="2024-11"/>
    <n v="0.26166919175284897"/>
    <x v="0"/>
    <x v="0"/>
    <x v="0"/>
    <x v="1"/>
    <x v="15"/>
  </r>
  <r>
    <s v="ORD00520"/>
    <x v="141"/>
    <d v="2024-12-17T00:00:00"/>
    <s v="C0103"/>
    <s v="P015"/>
    <n v="3"/>
    <n v="0.05"/>
    <s v="Debit Card"/>
    <n v="1992.15"/>
    <n v="493.8"/>
    <n v="2024"/>
    <n v="12"/>
    <s v="Dec"/>
    <s v="2024-12"/>
    <n v="0.24787290113696256"/>
    <x v="3"/>
    <x v="6"/>
    <x v="2"/>
    <x v="2"/>
    <x v="11"/>
  </r>
  <r>
    <s v="ORD00521"/>
    <x v="191"/>
    <d v="2024-04-28T00:00:00"/>
    <s v="C0296"/>
    <s v="P001"/>
    <n v="5"/>
    <n v="0.1"/>
    <s v="Cash"/>
    <n v="2245.5"/>
    <n v="399.87"/>
    <n v="2024"/>
    <n v="4"/>
    <s v="Apr"/>
    <s v="2024-04"/>
    <n v="0.17807615230460921"/>
    <x v="1"/>
    <x v="1"/>
    <x v="2"/>
    <x v="2"/>
    <x v="8"/>
  </r>
  <r>
    <s v="ORD00522"/>
    <x v="364"/>
    <d v="2025-11-30T00:00:00"/>
    <s v="C0320"/>
    <s v="P012"/>
    <n v="1"/>
    <n v="0"/>
    <s v="UPI"/>
    <n v="899"/>
    <n v="195.93"/>
    <n v="2025"/>
    <n v="11"/>
    <s v="Nov"/>
    <s v="2025-11"/>
    <n v="0.21794215795328142"/>
    <x v="0"/>
    <x v="8"/>
    <x v="2"/>
    <x v="2"/>
    <x v="14"/>
  </r>
  <r>
    <s v="ORD00523"/>
    <x v="348"/>
    <d v="2024-11-19T00:00:00"/>
    <s v="C0487"/>
    <s v="P005"/>
    <n v="3"/>
    <n v="0"/>
    <s v="Cash"/>
    <n v="7497"/>
    <n v="1554.04"/>
    <n v="2024"/>
    <n v="11"/>
    <s v="Nov"/>
    <s v="2024-11"/>
    <n v="0.20728824863278644"/>
    <x v="1"/>
    <x v="5"/>
    <x v="2"/>
    <x v="2"/>
    <x v="7"/>
  </r>
  <r>
    <s v="ORD00524"/>
    <x v="365"/>
    <d v="2025-07-24T00:00:00"/>
    <s v="C0341"/>
    <s v="P006"/>
    <n v="1"/>
    <n v="0"/>
    <s v="Credit Card"/>
    <n v="1499"/>
    <n v="333.48"/>
    <n v="2025"/>
    <n v="7"/>
    <s v="Jul"/>
    <s v="2025-07"/>
    <n v="0.22246831220813876"/>
    <x v="1"/>
    <x v="1"/>
    <x v="3"/>
    <x v="2"/>
    <x v="6"/>
  </r>
  <r>
    <s v="ORD00525"/>
    <x v="354"/>
    <d v="2024-02-10T00:00:00"/>
    <s v="C0151"/>
    <s v="P001"/>
    <n v="3"/>
    <n v="0.15"/>
    <s v="Cash"/>
    <n v="1272.45"/>
    <n v="246.04"/>
    <n v="2024"/>
    <n v="2"/>
    <s v="Feb"/>
    <s v="2024-02"/>
    <n v="0.19335926755471727"/>
    <x v="1"/>
    <x v="1"/>
    <x v="3"/>
    <x v="1"/>
    <x v="8"/>
  </r>
  <r>
    <s v="ORD00526"/>
    <x v="354"/>
    <d v="2024-02-10T00:00:00"/>
    <s v="C0157"/>
    <s v="P001"/>
    <n v="2"/>
    <n v="0.05"/>
    <s v="Credit Card"/>
    <n v="948.1"/>
    <n v="168.38"/>
    <n v="2024"/>
    <n v="2"/>
    <s v="Feb"/>
    <s v="2024-02"/>
    <n v="0.17759729986288364"/>
    <x v="1"/>
    <x v="1"/>
    <x v="3"/>
    <x v="0"/>
    <x v="8"/>
  </r>
  <r>
    <s v="ORD00527"/>
    <x v="0"/>
    <d v="2024-10-20T00:00:00"/>
    <s v="C0206"/>
    <s v="P010"/>
    <n v="2"/>
    <n v="0.05"/>
    <s v="Cash"/>
    <n v="11398.1"/>
    <n v="2207.17"/>
    <n v="2024"/>
    <n v="10"/>
    <s v="Oct"/>
    <s v="2024-10"/>
    <n v="0.19364367745501443"/>
    <x v="2"/>
    <x v="2"/>
    <x v="1"/>
    <x v="1"/>
    <x v="9"/>
  </r>
  <r>
    <s v="ORD00528"/>
    <x v="366"/>
    <d v="2024-09-20T00:00:00"/>
    <s v="C0474"/>
    <s v="P010"/>
    <n v="3"/>
    <n v="0"/>
    <s v="Debit Card"/>
    <n v="17997"/>
    <n v="4376.41"/>
    <n v="2024"/>
    <n v="9"/>
    <s v="Sep"/>
    <s v="2024-09"/>
    <n v="0.24317441795854863"/>
    <x v="2"/>
    <x v="2"/>
    <x v="0"/>
    <x v="1"/>
    <x v="9"/>
  </r>
  <r>
    <s v="ORD00529"/>
    <x v="10"/>
    <d v="2024-08-05T00:00:00"/>
    <s v="C0179"/>
    <s v="P003"/>
    <n v="3"/>
    <n v="0.05"/>
    <s v="UPI"/>
    <n v="3702.15"/>
    <n v="760.74"/>
    <n v="2024"/>
    <n v="8"/>
    <s v="Aug"/>
    <s v="2024-08"/>
    <n v="0.20548600137757789"/>
    <x v="1"/>
    <x v="1"/>
    <x v="1"/>
    <x v="2"/>
    <x v="1"/>
  </r>
  <r>
    <s v="ORD00530"/>
    <x v="164"/>
    <d v="2024-05-28T00:00:00"/>
    <s v="C0197"/>
    <s v="P017"/>
    <n v="1"/>
    <n v="0"/>
    <s v="UPI"/>
    <n v="799"/>
    <n v="224.69"/>
    <n v="2024"/>
    <n v="5"/>
    <s v="May"/>
    <s v="2024-05"/>
    <n v="0.28121401752190239"/>
    <x v="0"/>
    <x v="0"/>
    <x v="0"/>
    <x v="2"/>
    <x v="15"/>
  </r>
  <r>
    <s v="ORD00531"/>
    <x v="367"/>
    <d v="2024-12-03T00:00:00"/>
    <s v="C0223"/>
    <s v="P019"/>
    <n v="3"/>
    <n v="0"/>
    <s v="UPI"/>
    <n v="1197"/>
    <n v="263.43"/>
    <n v="2024"/>
    <n v="12"/>
    <s v="Dec"/>
    <s v="2024-12"/>
    <n v="0.22007518796992481"/>
    <x v="1"/>
    <x v="1"/>
    <x v="0"/>
    <x v="2"/>
    <x v="18"/>
  </r>
  <r>
    <s v="ORD00532"/>
    <x v="221"/>
    <d v="2024-06-20T00:00:00"/>
    <s v="C0089"/>
    <s v="P011"/>
    <n v="1"/>
    <n v="0"/>
    <s v="Credit Card"/>
    <n v="1299"/>
    <n v="353.73"/>
    <n v="2024"/>
    <n v="6"/>
    <s v="Jun"/>
    <s v="2024-06"/>
    <n v="0.27230946882217094"/>
    <x v="0"/>
    <x v="7"/>
    <x v="2"/>
    <x v="0"/>
    <x v="12"/>
  </r>
  <r>
    <s v="ORD00533"/>
    <x v="368"/>
    <d v="2024-04-05T00:00:00"/>
    <s v="C0287"/>
    <s v="P018"/>
    <n v="3"/>
    <n v="0.1"/>
    <s v="Debit Card"/>
    <n v="2697.3"/>
    <n v="751.29"/>
    <n v="2024"/>
    <n v="4"/>
    <s v="Apr"/>
    <s v="2024-04"/>
    <n v="0.27853408964520071"/>
    <x v="0"/>
    <x v="7"/>
    <x v="3"/>
    <x v="2"/>
    <x v="16"/>
  </r>
  <r>
    <s v="ORD00534"/>
    <x v="369"/>
    <d v="2024-12-20T00:00:00"/>
    <s v="C0434"/>
    <s v="P002"/>
    <n v="2"/>
    <n v="0.05"/>
    <s v="Debit Card"/>
    <n v="1708.1"/>
    <n v="376.07"/>
    <n v="2024"/>
    <n v="12"/>
    <s v="Dec"/>
    <s v="2024-12"/>
    <n v="0.22016860839529304"/>
    <x v="1"/>
    <x v="1"/>
    <x v="0"/>
    <x v="0"/>
    <x v="3"/>
  </r>
  <r>
    <s v="ORD00535"/>
    <x v="273"/>
    <d v="2025-07-27T00:00:00"/>
    <s v="C0276"/>
    <s v="P009"/>
    <n v="1"/>
    <n v="0.05"/>
    <s v="Debit Card"/>
    <n v="6649.05"/>
    <n v="968"/>
    <n v="2025"/>
    <n v="7"/>
    <s v="Jul"/>
    <s v="2025-07"/>
    <n v="0.14558470758980604"/>
    <x v="2"/>
    <x v="2"/>
    <x v="2"/>
    <x v="2"/>
    <x v="2"/>
  </r>
  <r>
    <s v="ORD00536"/>
    <x v="273"/>
    <d v="2025-07-28T00:00:00"/>
    <s v="C0236"/>
    <s v="P017"/>
    <n v="2"/>
    <n v="0.1"/>
    <s v="UPI"/>
    <n v="1438.2"/>
    <n v="297.62"/>
    <n v="2025"/>
    <n v="7"/>
    <s v="Jul"/>
    <s v="2025-07"/>
    <n v="0.20693922959254624"/>
    <x v="0"/>
    <x v="0"/>
    <x v="3"/>
    <x v="2"/>
    <x v="15"/>
  </r>
  <r>
    <s v="ORD00537"/>
    <x v="370"/>
    <d v="2025-11-15T00:00:00"/>
    <s v="C0183"/>
    <s v="P014"/>
    <n v="2"/>
    <n v="0.2"/>
    <s v="UPI"/>
    <n v="1278.4000000000001"/>
    <n v="371.06"/>
    <n v="2025"/>
    <n v="11"/>
    <s v="Nov"/>
    <s v="2025-11"/>
    <n v="0.29025344180225282"/>
    <x v="0"/>
    <x v="6"/>
    <x v="1"/>
    <x v="0"/>
    <x v="13"/>
  </r>
  <r>
    <s v="ORD00538"/>
    <x v="34"/>
    <d v="2024-12-31T00:00:00"/>
    <s v="C0209"/>
    <s v="P004"/>
    <n v="2"/>
    <n v="0.1"/>
    <s v="UPI"/>
    <n v="3598.2"/>
    <n v="871.01"/>
    <n v="2024"/>
    <n v="12"/>
    <s v="Dec"/>
    <s v="2024-12"/>
    <n v="0.24206825635039744"/>
    <x v="1"/>
    <x v="5"/>
    <x v="0"/>
    <x v="2"/>
    <x v="10"/>
  </r>
  <r>
    <s v="ORD00539"/>
    <x v="371"/>
    <d v="2025-07-12T00:00:00"/>
    <s v="C0493"/>
    <s v="P017"/>
    <n v="1"/>
    <n v="0.05"/>
    <s v="Debit Card"/>
    <n v="759.05"/>
    <n v="215.79"/>
    <n v="2025"/>
    <n v="7"/>
    <s v="Jul"/>
    <s v="2025-07"/>
    <n v="0.28428957249193071"/>
    <x v="0"/>
    <x v="0"/>
    <x v="2"/>
    <x v="2"/>
    <x v="15"/>
  </r>
  <r>
    <s v="ORD00540"/>
    <x v="372"/>
    <d v="2024-12-11T00:00:00"/>
    <s v="C0130"/>
    <s v="P017"/>
    <n v="1"/>
    <n v="0.1"/>
    <s v="UPI"/>
    <n v="719.1"/>
    <n v="196.8"/>
    <n v="2024"/>
    <n v="12"/>
    <s v="Dec"/>
    <s v="2024-12"/>
    <n v="0.27367542761785568"/>
    <x v="0"/>
    <x v="0"/>
    <x v="0"/>
    <x v="0"/>
    <x v="15"/>
  </r>
  <r>
    <s v="ORD00541"/>
    <x v="230"/>
    <d v="2025-11-27T00:00:00"/>
    <s v="C0153"/>
    <s v="P012"/>
    <n v="3"/>
    <n v="0.15"/>
    <s v="UPI"/>
    <n v="2292.4499999999998"/>
    <n v="659.14"/>
    <n v="2025"/>
    <n v="11"/>
    <s v="Nov"/>
    <s v="2025-11"/>
    <n v="0.28752644550589984"/>
    <x v="0"/>
    <x v="8"/>
    <x v="1"/>
    <x v="2"/>
    <x v="14"/>
  </r>
  <r>
    <s v="ORD00542"/>
    <x v="302"/>
    <d v="2024-06-19T00:00:00"/>
    <s v="C0013"/>
    <s v="P020"/>
    <n v="1"/>
    <n v="0.05"/>
    <s v="Credit Card"/>
    <n v="236.55"/>
    <n v="68.069999999999993"/>
    <n v="2024"/>
    <n v="6"/>
    <s v="Jun"/>
    <s v="2024-06"/>
    <n v="0.28776157260621427"/>
    <x v="3"/>
    <x v="3"/>
    <x v="3"/>
    <x v="2"/>
    <x v="17"/>
  </r>
  <r>
    <s v="ORD00543"/>
    <x v="43"/>
    <d v="2024-12-22T00:00:00"/>
    <s v="C0122"/>
    <s v="P018"/>
    <n v="1"/>
    <n v="0.05"/>
    <s v="UPI"/>
    <n v="949.05"/>
    <n v="186.79"/>
    <n v="2024"/>
    <n v="12"/>
    <s v="Dec"/>
    <s v="2024-12"/>
    <n v="0.19681787050208102"/>
    <x v="0"/>
    <x v="7"/>
    <x v="3"/>
    <x v="2"/>
    <x v="16"/>
  </r>
  <r>
    <s v="ORD00544"/>
    <x v="373"/>
    <d v="2024-07-12T00:00:00"/>
    <s v="C0359"/>
    <s v="P003"/>
    <n v="2"/>
    <n v="0"/>
    <s v="UPI"/>
    <n v="2598"/>
    <n v="597.14"/>
    <n v="2024"/>
    <n v="7"/>
    <s v="Jul"/>
    <s v="2024-07"/>
    <n v="0.22984603541185528"/>
    <x v="1"/>
    <x v="1"/>
    <x v="0"/>
    <x v="2"/>
    <x v="1"/>
  </r>
  <r>
    <s v="ORD00545"/>
    <x v="374"/>
    <d v="2025-10-30T00:00:00"/>
    <s v="C0220"/>
    <s v="P011"/>
    <n v="1"/>
    <n v="0.15"/>
    <s v="UPI"/>
    <n v="1104.1500000000001"/>
    <n v="345.34"/>
    <n v="2025"/>
    <n v="10"/>
    <s v="Oct"/>
    <s v="2025-10"/>
    <n v="0.31276547570529362"/>
    <x v="0"/>
    <x v="7"/>
    <x v="1"/>
    <x v="0"/>
    <x v="12"/>
  </r>
  <r>
    <s v="ORD00546"/>
    <x v="375"/>
    <d v="2025-02-26T00:00:00"/>
    <s v="C0106"/>
    <s v="P018"/>
    <n v="2"/>
    <n v="0"/>
    <s v="Cash"/>
    <n v="1998"/>
    <n v="524.05999999999995"/>
    <n v="2025"/>
    <n v="2"/>
    <s v="Feb"/>
    <s v="2025-02"/>
    <n v="0.26229229229229228"/>
    <x v="0"/>
    <x v="7"/>
    <x v="1"/>
    <x v="0"/>
    <x v="16"/>
  </r>
  <r>
    <s v="ORD00547"/>
    <x v="168"/>
    <d v="2025-12-02T00:00:00"/>
    <s v="C0375"/>
    <s v="P004"/>
    <n v="2"/>
    <n v="0"/>
    <s v="UPI"/>
    <n v="3998"/>
    <n v="707.51"/>
    <n v="2025"/>
    <n v="11"/>
    <s v="Nov"/>
    <s v="2025-11"/>
    <n v="0.17696598299149574"/>
    <x v="1"/>
    <x v="5"/>
    <x v="3"/>
    <x v="2"/>
    <x v="10"/>
  </r>
  <r>
    <s v="ORD00548"/>
    <x v="159"/>
    <d v="2024-01-12T00:00:00"/>
    <s v="C0070"/>
    <s v="P017"/>
    <n v="2"/>
    <n v="0.05"/>
    <s v="Debit Card"/>
    <n v="1518.1"/>
    <n v="418.57"/>
    <n v="2024"/>
    <n v="1"/>
    <s v="Jan"/>
    <s v="2024-01"/>
    <n v="0.27571964956195244"/>
    <x v="0"/>
    <x v="0"/>
    <x v="2"/>
    <x v="1"/>
    <x v="15"/>
  </r>
  <r>
    <s v="ORD00549"/>
    <x v="44"/>
    <d v="2024-05-14T00:00:00"/>
    <s v="C0195"/>
    <s v="P018"/>
    <n v="1"/>
    <n v="0.1"/>
    <s v="UPI"/>
    <n v="899.1"/>
    <n v="292.99"/>
    <n v="2024"/>
    <n v="5"/>
    <s v="May"/>
    <s v="2024-05"/>
    <n v="0.32587031475920364"/>
    <x v="0"/>
    <x v="7"/>
    <x v="3"/>
    <x v="1"/>
    <x v="16"/>
  </r>
  <r>
    <s v="ORD00550"/>
    <x v="371"/>
    <d v="2025-07-13T00:00:00"/>
    <s v="C0186"/>
    <s v="P005"/>
    <n v="1"/>
    <n v="0.05"/>
    <s v="Debit Card"/>
    <n v="2374.0500000000002"/>
    <n v="475.9"/>
    <n v="2025"/>
    <n v="7"/>
    <s v="Jul"/>
    <s v="2025-07"/>
    <n v="0.20045913102082935"/>
    <x v="1"/>
    <x v="5"/>
    <x v="2"/>
    <x v="1"/>
    <x v="7"/>
  </r>
  <r>
    <s v="ORD00551"/>
    <x v="376"/>
    <d v="2024-02-03T00:00:00"/>
    <s v="C0099"/>
    <s v="P014"/>
    <n v="1"/>
    <n v="0.1"/>
    <s v="Credit Card"/>
    <n v="719.1"/>
    <n v="187.98"/>
    <n v="2024"/>
    <n v="1"/>
    <s v="Jan"/>
    <s v="2024-01"/>
    <n v="0.26141009595327491"/>
    <x v="0"/>
    <x v="6"/>
    <x v="2"/>
    <x v="2"/>
    <x v="13"/>
  </r>
  <r>
    <s v="ORD00552"/>
    <x v="377"/>
    <d v="2025-06-23T00:00:00"/>
    <s v="C0082"/>
    <s v="P010"/>
    <n v="3"/>
    <n v="0.1"/>
    <s v="Debit Card"/>
    <n v="16197.3"/>
    <n v="3185"/>
    <n v="2025"/>
    <n v="6"/>
    <s v="Jun"/>
    <s v="2025-06"/>
    <n v="0.19663771122347554"/>
    <x v="2"/>
    <x v="2"/>
    <x v="0"/>
    <x v="2"/>
    <x v="9"/>
  </r>
  <r>
    <s v="ORD00553"/>
    <x v="300"/>
    <d v="2025-03-04T00:00:00"/>
    <s v="C0075"/>
    <s v="P015"/>
    <n v="1"/>
    <n v="0.05"/>
    <s v="Debit Card"/>
    <n v="664.05"/>
    <n v="190.67"/>
    <n v="2025"/>
    <n v="3"/>
    <s v="Mar"/>
    <s v="2025-03"/>
    <n v="0.28713199307281079"/>
    <x v="3"/>
    <x v="6"/>
    <x v="3"/>
    <x v="0"/>
    <x v="11"/>
  </r>
  <r>
    <s v="ORD00554"/>
    <x v="378"/>
    <d v="2025-01-30T00:00:00"/>
    <s v="C0374"/>
    <s v="P001"/>
    <n v="4"/>
    <n v="0.05"/>
    <s v="Credit Card"/>
    <n v="1896.2"/>
    <n v="470.11"/>
    <n v="2025"/>
    <n v="1"/>
    <s v="Jan"/>
    <s v="2025-01"/>
    <n v="0.24792216010969306"/>
    <x v="1"/>
    <x v="1"/>
    <x v="0"/>
    <x v="1"/>
    <x v="8"/>
  </r>
  <r>
    <s v="ORD00555"/>
    <x v="379"/>
    <d v="2025-11-04T00:00:00"/>
    <s v="C0340"/>
    <s v="P016"/>
    <n v="2"/>
    <n v="0.05"/>
    <s v="Cash"/>
    <n v="3038.1"/>
    <n v="868.35"/>
    <n v="2025"/>
    <n v="11"/>
    <s v="Nov"/>
    <s v="2025-11"/>
    <n v="0.28582008492149702"/>
    <x v="4"/>
    <x v="4"/>
    <x v="0"/>
    <x v="2"/>
    <x v="5"/>
  </r>
  <r>
    <s v="ORD00556"/>
    <x v="34"/>
    <d v="2024-12-30T00:00:00"/>
    <s v="C0192"/>
    <s v="P011"/>
    <n v="3"/>
    <n v="0.15"/>
    <s v="Credit Card"/>
    <n v="3312.45"/>
    <n v="900.78"/>
    <n v="2024"/>
    <n v="12"/>
    <s v="Dec"/>
    <s v="2024-12"/>
    <n v="0.2719376896255038"/>
    <x v="0"/>
    <x v="7"/>
    <x v="2"/>
    <x v="2"/>
    <x v="12"/>
  </r>
  <r>
    <s v="ORD00557"/>
    <x v="380"/>
    <d v="2025-03-15T00:00:00"/>
    <s v="C0325"/>
    <s v="P020"/>
    <n v="1"/>
    <n v="0.1"/>
    <s v="Debit Card"/>
    <n v="224.1"/>
    <n v="71.900000000000006"/>
    <n v="2025"/>
    <n v="3"/>
    <s v="Mar"/>
    <s v="2025-03"/>
    <n v="0.32083891120035701"/>
    <x v="3"/>
    <x v="3"/>
    <x v="3"/>
    <x v="2"/>
    <x v="17"/>
  </r>
  <r>
    <s v="ORD00558"/>
    <x v="114"/>
    <d v="2025-11-02T00:00:00"/>
    <s v="C0467"/>
    <s v="P006"/>
    <n v="1"/>
    <n v="0.15"/>
    <s v="Credit Card"/>
    <n v="1274.1500000000001"/>
    <n v="269.8"/>
    <n v="2025"/>
    <n v="10"/>
    <s v="Oct"/>
    <s v="2025-10"/>
    <n v="0.21174900914335046"/>
    <x v="1"/>
    <x v="1"/>
    <x v="2"/>
    <x v="1"/>
    <x v="6"/>
  </r>
  <r>
    <s v="ORD00559"/>
    <x v="381"/>
    <d v="2025-07-08T00:00:00"/>
    <s v="C0214"/>
    <s v="P016"/>
    <n v="4"/>
    <n v="0"/>
    <s v="Cash"/>
    <n v="6396"/>
    <n v="2099.13"/>
    <n v="2025"/>
    <n v="7"/>
    <s v="Jul"/>
    <s v="2025-07"/>
    <n v="0.32819418386491561"/>
    <x v="4"/>
    <x v="4"/>
    <x v="0"/>
    <x v="1"/>
    <x v="5"/>
  </r>
  <r>
    <s v="ORD00560"/>
    <x v="169"/>
    <d v="2024-03-27T00:00:00"/>
    <s v="C0315"/>
    <s v="P002"/>
    <n v="1"/>
    <n v="0"/>
    <s v="Debit Card"/>
    <n v="899"/>
    <n v="185.87"/>
    <n v="2024"/>
    <n v="3"/>
    <s v="Mar"/>
    <s v="2024-03"/>
    <n v="0.2067519466073415"/>
    <x v="1"/>
    <x v="1"/>
    <x v="0"/>
    <x v="1"/>
    <x v="3"/>
  </r>
  <r>
    <s v="ORD00561"/>
    <x v="43"/>
    <d v="2024-12-25T00:00:00"/>
    <s v="C0444"/>
    <s v="P001"/>
    <n v="1"/>
    <n v="0"/>
    <s v="UPI"/>
    <n v="499"/>
    <n v="85.73"/>
    <n v="2024"/>
    <n v="12"/>
    <s v="Dec"/>
    <s v="2024-12"/>
    <n v="0.17180360721442886"/>
    <x v="1"/>
    <x v="1"/>
    <x v="0"/>
    <x v="0"/>
    <x v="8"/>
  </r>
  <r>
    <s v="ORD00562"/>
    <x v="382"/>
    <d v="2024-09-16T00:00:00"/>
    <s v="C0467"/>
    <s v="P009"/>
    <n v="1"/>
    <n v="0.05"/>
    <s v="Credit Card"/>
    <n v="6649.05"/>
    <n v="875.74"/>
    <n v="2024"/>
    <n v="9"/>
    <s v="Sep"/>
    <s v="2024-09"/>
    <n v="0.13170904114121565"/>
    <x v="2"/>
    <x v="2"/>
    <x v="2"/>
    <x v="1"/>
    <x v="2"/>
  </r>
  <r>
    <s v="ORD00563"/>
    <x v="383"/>
    <d v="2025-12-21T00:00:00"/>
    <s v="C0382"/>
    <s v="P012"/>
    <n v="4"/>
    <n v="0.15"/>
    <s v="Debit Card"/>
    <n v="3056.6"/>
    <n v="813.49"/>
    <n v="2025"/>
    <n v="12"/>
    <s v="Dec"/>
    <s v="2025-12"/>
    <n v="0.26614211869397369"/>
    <x v="0"/>
    <x v="8"/>
    <x v="0"/>
    <x v="2"/>
    <x v="14"/>
  </r>
  <r>
    <s v="ORD00564"/>
    <x v="384"/>
    <d v="2025-08-16T00:00:00"/>
    <s v="C0367"/>
    <s v="P017"/>
    <n v="2"/>
    <n v="0"/>
    <s v="Debit Card"/>
    <n v="1598"/>
    <n v="294.57"/>
    <n v="2025"/>
    <n v="8"/>
    <s v="Aug"/>
    <s v="2025-08"/>
    <n v="0.18433667083854818"/>
    <x v="0"/>
    <x v="0"/>
    <x v="0"/>
    <x v="0"/>
    <x v="15"/>
  </r>
  <r>
    <s v="ORD00565"/>
    <x v="258"/>
    <d v="2025-06-11T00:00:00"/>
    <s v="C0318"/>
    <s v="P015"/>
    <n v="2"/>
    <n v="0"/>
    <s v="Cash"/>
    <n v="1398"/>
    <n v="395.98"/>
    <n v="2025"/>
    <n v="6"/>
    <s v="Jun"/>
    <s v="2025-06"/>
    <n v="0.28324749642346209"/>
    <x v="3"/>
    <x v="6"/>
    <x v="2"/>
    <x v="2"/>
    <x v="11"/>
  </r>
  <r>
    <s v="ORD00566"/>
    <x v="385"/>
    <d v="2024-10-23T00:00:00"/>
    <s v="C0144"/>
    <s v="P019"/>
    <n v="2"/>
    <n v="0"/>
    <s v="UPI"/>
    <n v="798"/>
    <n v="153.47999999999999"/>
    <n v="2024"/>
    <n v="10"/>
    <s v="Oct"/>
    <s v="2024-10"/>
    <n v="0.19233082706766916"/>
    <x v="1"/>
    <x v="1"/>
    <x v="2"/>
    <x v="0"/>
    <x v="18"/>
  </r>
  <r>
    <s v="ORD00567"/>
    <x v="363"/>
    <d v="2024-08-14T00:00:00"/>
    <s v="C0384"/>
    <s v="P010"/>
    <n v="1"/>
    <n v="0.05"/>
    <s v="UPI"/>
    <n v="5699.05"/>
    <n v="-360.38"/>
    <n v="2024"/>
    <n v="8"/>
    <s v="Aug"/>
    <s v="2024-08"/>
    <n v="-6.323510058693993E-2"/>
    <x v="2"/>
    <x v="2"/>
    <x v="3"/>
    <x v="2"/>
    <x v="9"/>
  </r>
  <r>
    <s v="ORD00568"/>
    <x v="386"/>
    <d v="2025-06-10T00:00:00"/>
    <s v="C0216"/>
    <s v="P012"/>
    <n v="3"/>
    <n v="0"/>
    <s v="Credit Card"/>
    <n v="2697"/>
    <n v="738.67"/>
    <n v="2025"/>
    <n v="6"/>
    <s v="Jun"/>
    <s v="2025-06"/>
    <n v="0.27388579903596588"/>
    <x v="0"/>
    <x v="8"/>
    <x v="3"/>
    <x v="2"/>
    <x v="14"/>
  </r>
  <r>
    <s v="ORD00569"/>
    <x v="387"/>
    <d v="2024-02-19T00:00:00"/>
    <s v="C0361"/>
    <s v="P014"/>
    <n v="1"/>
    <n v="0"/>
    <s v="UPI"/>
    <n v="799"/>
    <n v="160.51"/>
    <n v="2024"/>
    <n v="2"/>
    <s v="Feb"/>
    <s v="2024-02"/>
    <n v="0.2008886107634543"/>
    <x v="0"/>
    <x v="6"/>
    <x v="3"/>
    <x v="0"/>
    <x v="13"/>
  </r>
  <r>
    <s v="ORD00570"/>
    <x v="374"/>
    <d v="2025-11-01T00:00:00"/>
    <s v="C0324"/>
    <s v="P009"/>
    <n v="3"/>
    <n v="0.1"/>
    <s v="UPI"/>
    <n v="18897.3"/>
    <n v="4928.46"/>
    <n v="2025"/>
    <n v="10"/>
    <s v="Oct"/>
    <s v="2025-10"/>
    <n v="0.26080233684177107"/>
    <x v="2"/>
    <x v="2"/>
    <x v="3"/>
    <x v="2"/>
    <x v="2"/>
  </r>
  <r>
    <s v="ORD00571"/>
    <x v="127"/>
    <d v="2024-04-27T00:00:00"/>
    <s v="C0015"/>
    <s v="P013"/>
    <n v="1"/>
    <n v="0.05"/>
    <s v="Credit Card"/>
    <n v="569.04999999999995"/>
    <n v="174.87"/>
    <n v="2024"/>
    <n v="4"/>
    <s v="Apr"/>
    <s v="2024-04"/>
    <n v="0.30730164308935948"/>
    <x v="0"/>
    <x v="0"/>
    <x v="3"/>
    <x v="2"/>
    <x v="0"/>
  </r>
  <r>
    <s v="ORD00572"/>
    <x v="388"/>
    <d v="2024-08-23T00:00:00"/>
    <s v="C0217"/>
    <s v="P003"/>
    <n v="1"/>
    <n v="0.1"/>
    <s v="UPI"/>
    <n v="1169.0999999999999"/>
    <n v="254.48"/>
    <n v="2024"/>
    <n v="8"/>
    <s v="Aug"/>
    <s v="2024-08"/>
    <n v="0.21767171328372253"/>
    <x v="1"/>
    <x v="1"/>
    <x v="0"/>
    <x v="2"/>
    <x v="1"/>
  </r>
  <r>
    <s v="ORD00573"/>
    <x v="211"/>
    <d v="2024-01-18T00:00:00"/>
    <s v="C0492"/>
    <s v="P014"/>
    <n v="2"/>
    <n v="0.05"/>
    <s v="UPI"/>
    <n v="1518.1"/>
    <n v="272.75"/>
    <n v="2024"/>
    <n v="1"/>
    <s v="Jan"/>
    <s v="2024-01"/>
    <n v="0.17966537118766882"/>
    <x v="0"/>
    <x v="6"/>
    <x v="2"/>
    <x v="2"/>
    <x v="13"/>
  </r>
  <r>
    <s v="ORD00574"/>
    <x v="106"/>
    <d v="2024-12-27T00:00:00"/>
    <s v="C0439"/>
    <s v="P010"/>
    <n v="1"/>
    <n v="0.1"/>
    <s v="UPI"/>
    <n v="5399.1"/>
    <n v="1027.74"/>
    <n v="2024"/>
    <n v="12"/>
    <s v="Dec"/>
    <s v="2024-12"/>
    <n v="0.19035394788020224"/>
    <x v="2"/>
    <x v="2"/>
    <x v="1"/>
    <x v="2"/>
    <x v="9"/>
  </r>
  <r>
    <s v="ORD00575"/>
    <x v="284"/>
    <d v="2024-08-13T00:00:00"/>
    <s v="C0035"/>
    <s v="P016"/>
    <n v="2"/>
    <n v="0"/>
    <s v="Debit Card"/>
    <n v="3198"/>
    <n v="1164.74"/>
    <n v="2024"/>
    <n v="8"/>
    <s v="Aug"/>
    <s v="2024-08"/>
    <n v="0.36420888055034395"/>
    <x v="4"/>
    <x v="4"/>
    <x v="3"/>
    <x v="2"/>
    <x v="5"/>
  </r>
  <r>
    <s v="ORD00576"/>
    <x v="168"/>
    <d v="2025-12-01T00:00:00"/>
    <s v="C0183"/>
    <s v="P007"/>
    <n v="1"/>
    <n v="0.15"/>
    <s v="UPI"/>
    <n v="934.15"/>
    <n v="296.27"/>
    <n v="2025"/>
    <n v="11"/>
    <s v="Nov"/>
    <s v="2025-11"/>
    <n v="0.31715463255365839"/>
    <x v="3"/>
    <x v="9"/>
    <x v="1"/>
    <x v="0"/>
    <x v="19"/>
  </r>
  <r>
    <s v="ORD00577"/>
    <x v="389"/>
    <d v="2025-03-26T00:00:00"/>
    <s v="C0270"/>
    <s v="P004"/>
    <n v="1"/>
    <n v="0.1"/>
    <s v="UPI"/>
    <n v="1799.1"/>
    <n v="466.64"/>
    <n v="2025"/>
    <n v="3"/>
    <s v="Mar"/>
    <s v="2025-03"/>
    <n v="0.25937413151019956"/>
    <x v="1"/>
    <x v="5"/>
    <x v="0"/>
    <x v="1"/>
    <x v="10"/>
  </r>
  <r>
    <s v="ORD00578"/>
    <x v="242"/>
    <d v="2025-01-01T00:00:00"/>
    <s v="C0433"/>
    <s v="P020"/>
    <n v="2"/>
    <n v="0"/>
    <s v="Credit Card"/>
    <n v="498"/>
    <n v="166.34"/>
    <n v="2024"/>
    <n v="12"/>
    <s v="Dec"/>
    <s v="2024-12"/>
    <n v="0.33401606425702812"/>
    <x v="3"/>
    <x v="3"/>
    <x v="3"/>
    <x v="0"/>
    <x v="17"/>
  </r>
  <r>
    <s v="ORD00579"/>
    <x v="390"/>
    <d v="2025-11-07T00:00:00"/>
    <s v="C0467"/>
    <s v="P011"/>
    <n v="2"/>
    <n v="0"/>
    <s v="UPI"/>
    <n v="2598"/>
    <n v="535.52"/>
    <n v="2025"/>
    <n v="11"/>
    <s v="Nov"/>
    <s v="2025-11"/>
    <n v="0.20612779060816011"/>
    <x v="0"/>
    <x v="7"/>
    <x v="2"/>
    <x v="1"/>
    <x v="12"/>
  </r>
  <r>
    <s v="ORD00580"/>
    <x v="391"/>
    <d v="2024-11-26T00:00:00"/>
    <s v="C0358"/>
    <s v="P016"/>
    <n v="1"/>
    <n v="0"/>
    <s v="Cash"/>
    <n v="1599"/>
    <n v="540.5"/>
    <n v="2024"/>
    <n v="11"/>
    <s v="Nov"/>
    <s v="2024-11"/>
    <n v="0.33802376485303315"/>
    <x v="4"/>
    <x v="4"/>
    <x v="2"/>
    <x v="1"/>
    <x v="5"/>
  </r>
  <r>
    <s v="ORD00581"/>
    <x v="240"/>
    <d v="2025-04-15T00:00:00"/>
    <s v="C0100"/>
    <s v="P020"/>
    <n v="2"/>
    <n v="0.1"/>
    <s v="UPI"/>
    <n v="448.2"/>
    <n v="155.94"/>
    <n v="2025"/>
    <n v="4"/>
    <s v="Apr"/>
    <s v="2025-04"/>
    <n v="0.34792503346720216"/>
    <x v="3"/>
    <x v="3"/>
    <x v="0"/>
    <x v="1"/>
    <x v="17"/>
  </r>
  <r>
    <s v="ORD00582"/>
    <x v="304"/>
    <d v="2025-02-21T00:00:00"/>
    <s v="C0007"/>
    <s v="P004"/>
    <n v="1"/>
    <n v="0.05"/>
    <s v="Debit Card"/>
    <n v="1899.05"/>
    <n v="376.6"/>
    <n v="2025"/>
    <n v="2"/>
    <s v="Feb"/>
    <s v="2025-02"/>
    <n v="0.19830968115636768"/>
    <x v="1"/>
    <x v="5"/>
    <x v="2"/>
    <x v="1"/>
    <x v="10"/>
  </r>
  <r>
    <s v="ORD00583"/>
    <x v="223"/>
    <d v="2025-04-03T00:00:00"/>
    <s v="C0030"/>
    <s v="P017"/>
    <n v="1"/>
    <n v="0.05"/>
    <s v="Credit Card"/>
    <n v="759.05"/>
    <n v="179.08"/>
    <n v="2025"/>
    <n v="3"/>
    <s v="Mar"/>
    <s v="2025-03"/>
    <n v="0.23592648705618868"/>
    <x v="0"/>
    <x v="0"/>
    <x v="0"/>
    <x v="2"/>
    <x v="15"/>
  </r>
  <r>
    <s v="ORD00584"/>
    <x v="392"/>
    <d v="2025-08-13T00:00:00"/>
    <s v="C0467"/>
    <s v="P013"/>
    <n v="1"/>
    <n v="0"/>
    <s v="Debit Card"/>
    <n v="599"/>
    <n v="182.31"/>
    <n v="2025"/>
    <n v="8"/>
    <s v="Aug"/>
    <s v="2025-08"/>
    <n v="0.30435726210350583"/>
    <x v="0"/>
    <x v="0"/>
    <x v="2"/>
    <x v="1"/>
    <x v="0"/>
  </r>
  <r>
    <s v="ORD00585"/>
    <x v="388"/>
    <d v="2024-08-24T00:00:00"/>
    <s v="C0305"/>
    <s v="P011"/>
    <n v="4"/>
    <n v="0.15"/>
    <s v="UPI"/>
    <n v="4416.6000000000004"/>
    <n v="1319.75"/>
    <n v="2024"/>
    <n v="8"/>
    <s v="Aug"/>
    <s v="2024-08"/>
    <n v="0.29881583118235744"/>
    <x v="0"/>
    <x v="7"/>
    <x v="1"/>
    <x v="2"/>
    <x v="12"/>
  </r>
  <r>
    <s v="ORD00586"/>
    <x v="363"/>
    <d v="2024-08-14T00:00:00"/>
    <s v="C0473"/>
    <s v="P003"/>
    <n v="2"/>
    <n v="0.15"/>
    <s v="UPI"/>
    <n v="2208.3000000000002"/>
    <n v="418.58"/>
    <n v="2024"/>
    <n v="8"/>
    <s v="Aug"/>
    <s v="2024-08"/>
    <n v="0.18954852148711676"/>
    <x v="1"/>
    <x v="1"/>
    <x v="3"/>
    <x v="2"/>
    <x v="1"/>
  </r>
  <r>
    <s v="ORD00587"/>
    <x v="393"/>
    <d v="2025-02-19T00:00:00"/>
    <s v="C0144"/>
    <s v="P009"/>
    <n v="1"/>
    <n v="0.05"/>
    <s v="Debit Card"/>
    <n v="6649.05"/>
    <n v="895.68"/>
    <n v="2025"/>
    <n v="2"/>
    <s v="Feb"/>
    <s v="2025-02"/>
    <n v="0.13470796579962549"/>
    <x v="2"/>
    <x v="2"/>
    <x v="2"/>
    <x v="0"/>
    <x v="2"/>
  </r>
  <r>
    <s v="ORD00588"/>
    <x v="394"/>
    <d v="2025-07-29T00:00:00"/>
    <s v="C0111"/>
    <s v="P006"/>
    <n v="2"/>
    <n v="0.05"/>
    <s v="UPI"/>
    <n v="2848.1"/>
    <n v="615.19000000000005"/>
    <n v="2025"/>
    <n v="7"/>
    <s v="Jul"/>
    <s v="2025-07"/>
    <n v="0.21600014044450688"/>
    <x v="1"/>
    <x v="1"/>
    <x v="3"/>
    <x v="2"/>
    <x v="6"/>
  </r>
  <r>
    <s v="ORD00589"/>
    <x v="280"/>
    <d v="2024-12-02T00:00:00"/>
    <s v="C0232"/>
    <s v="P011"/>
    <n v="3"/>
    <n v="0.1"/>
    <s v="Debit Card"/>
    <n v="3507.3"/>
    <n v="695.97"/>
    <n v="2024"/>
    <n v="11"/>
    <s v="Nov"/>
    <s v="2024-11"/>
    <n v="0.19843469335386194"/>
    <x v="0"/>
    <x v="7"/>
    <x v="2"/>
    <x v="0"/>
    <x v="12"/>
  </r>
  <r>
    <s v="ORD00590"/>
    <x v="129"/>
    <d v="2024-08-14T00:00:00"/>
    <s v="C0179"/>
    <s v="P016"/>
    <n v="1"/>
    <n v="0.1"/>
    <s v="UPI"/>
    <n v="1439.1"/>
    <n v="388.47"/>
    <n v="2024"/>
    <n v="8"/>
    <s v="Aug"/>
    <s v="2024-08"/>
    <n v="0.26993954554930166"/>
    <x v="4"/>
    <x v="4"/>
    <x v="1"/>
    <x v="2"/>
    <x v="5"/>
  </r>
  <r>
    <s v="ORD00591"/>
    <x v="360"/>
    <d v="2024-02-11T00:00:00"/>
    <s v="C0072"/>
    <s v="P019"/>
    <n v="3"/>
    <n v="0.05"/>
    <s v="Debit Card"/>
    <n v="1137.1500000000001"/>
    <n v="222.98"/>
    <n v="2024"/>
    <n v="2"/>
    <s v="Feb"/>
    <s v="2024-02"/>
    <n v="0.19608670799806532"/>
    <x v="1"/>
    <x v="1"/>
    <x v="0"/>
    <x v="0"/>
    <x v="18"/>
  </r>
  <r>
    <s v="ORD00592"/>
    <x v="200"/>
    <d v="2024-10-08T00:00:00"/>
    <s v="C0210"/>
    <s v="P005"/>
    <n v="1"/>
    <n v="0"/>
    <s v="Cash"/>
    <n v="2499"/>
    <n v="648.05999999999995"/>
    <n v="2024"/>
    <n v="10"/>
    <s v="Oct"/>
    <s v="2024-10"/>
    <n v="0.25932773109243695"/>
    <x v="1"/>
    <x v="5"/>
    <x v="2"/>
    <x v="1"/>
    <x v="7"/>
  </r>
  <r>
    <s v="ORD00593"/>
    <x v="2"/>
    <d v="2024-07-15T00:00:00"/>
    <s v="C0220"/>
    <s v="P014"/>
    <n v="3"/>
    <n v="0.1"/>
    <s v="Cash"/>
    <n v="2157.3000000000002"/>
    <n v="644.63"/>
    <n v="2024"/>
    <n v="7"/>
    <s v="Jul"/>
    <s v="2024-07"/>
    <n v="0.29881333147916372"/>
    <x v="0"/>
    <x v="6"/>
    <x v="1"/>
    <x v="0"/>
    <x v="13"/>
  </r>
  <r>
    <s v="ORD00594"/>
    <x v="395"/>
    <d v="2025-04-30T00:00:00"/>
    <s v="C0080"/>
    <s v="P017"/>
    <n v="2"/>
    <n v="0"/>
    <s v="UPI"/>
    <n v="1598"/>
    <n v="462.59"/>
    <n v="2025"/>
    <n v="4"/>
    <s v="Apr"/>
    <s v="2025-04"/>
    <n v="0.28948060075093868"/>
    <x v="0"/>
    <x v="0"/>
    <x v="3"/>
    <x v="2"/>
    <x v="15"/>
  </r>
  <r>
    <s v="ORD00595"/>
    <x v="396"/>
    <d v="2024-09-02T00:00:00"/>
    <s v="C0500"/>
    <s v="P003"/>
    <n v="1"/>
    <n v="0"/>
    <s v="UPI"/>
    <n v="1299"/>
    <n v="248.32"/>
    <n v="2024"/>
    <n v="8"/>
    <s v="Aug"/>
    <s v="2024-08"/>
    <n v="0.19116243264049268"/>
    <x v="1"/>
    <x v="1"/>
    <x v="0"/>
    <x v="1"/>
    <x v="1"/>
  </r>
  <r>
    <s v="ORD00596"/>
    <x v="17"/>
    <d v="2024-11-20T00:00:00"/>
    <s v="C0083"/>
    <s v="P004"/>
    <n v="1"/>
    <n v="0.1"/>
    <s v="Cash"/>
    <n v="1799.1"/>
    <n v="390.41"/>
    <n v="2024"/>
    <n v="11"/>
    <s v="Nov"/>
    <s v="2024-11"/>
    <n v="0.21700294591740318"/>
    <x v="1"/>
    <x v="5"/>
    <x v="3"/>
    <x v="2"/>
    <x v="10"/>
  </r>
  <r>
    <s v="ORD00597"/>
    <x v="220"/>
    <d v="2026-01-03T00:00:00"/>
    <s v="C0042"/>
    <s v="P016"/>
    <n v="5"/>
    <n v="0.05"/>
    <s v="Debit Card"/>
    <n v="7595.25"/>
    <n v="2158.37"/>
    <n v="2025"/>
    <n v="12"/>
    <s v="Dec"/>
    <s v="2025-12"/>
    <n v="0.28417366116981008"/>
    <x v="4"/>
    <x v="4"/>
    <x v="0"/>
    <x v="1"/>
    <x v="5"/>
  </r>
  <r>
    <s v="ORD00598"/>
    <x v="397"/>
    <d v="2024-07-12T00:00:00"/>
    <s v="C0273"/>
    <s v="P016"/>
    <n v="3"/>
    <n v="0.15"/>
    <s v="UPI"/>
    <n v="4077.45"/>
    <n v="1253.67"/>
    <n v="2024"/>
    <n v="7"/>
    <s v="Jul"/>
    <s v="2024-07"/>
    <n v="0.30746422396350664"/>
    <x v="4"/>
    <x v="4"/>
    <x v="3"/>
    <x v="1"/>
    <x v="5"/>
  </r>
  <r>
    <s v="ORD00599"/>
    <x v="211"/>
    <d v="2024-01-22T00:00:00"/>
    <s v="C0191"/>
    <s v="P004"/>
    <n v="2"/>
    <n v="0.05"/>
    <s v="Credit Card"/>
    <n v="3798.1"/>
    <n v="935.49"/>
    <n v="2024"/>
    <n v="1"/>
    <s v="Jan"/>
    <s v="2024-01"/>
    <n v="0.24630473131302494"/>
    <x v="1"/>
    <x v="5"/>
    <x v="3"/>
    <x v="0"/>
    <x v="10"/>
  </r>
  <r>
    <s v="ORD00600"/>
    <x v="258"/>
    <d v="2025-06-08T00:00:00"/>
    <s v="C0173"/>
    <s v="P019"/>
    <n v="1"/>
    <n v="0.15"/>
    <s v="UPI"/>
    <n v="339.15"/>
    <n v="68.959999999999994"/>
    <n v="2025"/>
    <n v="6"/>
    <s v="Jun"/>
    <s v="2025-06"/>
    <n v="0.20333185905941323"/>
    <x v="1"/>
    <x v="1"/>
    <x v="0"/>
    <x v="2"/>
    <x v="18"/>
  </r>
  <r>
    <s v="ORD00601"/>
    <x v="224"/>
    <d v="2025-02-08T00:00:00"/>
    <s v="C0461"/>
    <s v="P017"/>
    <n v="1"/>
    <n v="0.05"/>
    <s v="Cash"/>
    <n v="759.05"/>
    <n v="162.81"/>
    <n v="2025"/>
    <n v="2"/>
    <s v="Feb"/>
    <s v="2025-02"/>
    <n v="0.21449179895922538"/>
    <x v="0"/>
    <x v="0"/>
    <x v="3"/>
    <x v="2"/>
    <x v="15"/>
  </r>
  <r>
    <s v="ORD00602"/>
    <x v="229"/>
    <d v="2025-12-06T00:00:00"/>
    <s v="C0007"/>
    <s v="P013"/>
    <n v="1"/>
    <n v="0.1"/>
    <s v="UPI"/>
    <n v="539.1"/>
    <n v="164.47"/>
    <n v="2025"/>
    <n v="12"/>
    <s v="Dec"/>
    <s v="2025-12"/>
    <n v="0.30508254498237802"/>
    <x v="0"/>
    <x v="0"/>
    <x v="2"/>
    <x v="1"/>
    <x v="0"/>
  </r>
  <r>
    <s v="ORD00603"/>
    <x v="398"/>
    <d v="2024-01-27T00:00:00"/>
    <s v="C0155"/>
    <s v="P001"/>
    <n v="1"/>
    <n v="0"/>
    <s v="Credit Card"/>
    <n v="499"/>
    <n v="128.53"/>
    <n v="2024"/>
    <n v="1"/>
    <s v="Jan"/>
    <s v="2024-01"/>
    <n v="0.25757515030060119"/>
    <x v="1"/>
    <x v="1"/>
    <x v="0"/>
    <x v="1"/>
    <x v="8"/>
  </r>
  <r>
    <s v="ORD00604"/>
    <x v="399"/>
    <d v="2025-04-21T00:00:00"/>
    <s v="C0010"/>
    <s v="P012"/>
    <n v="2"/>
    <n v="0"/>
    <s v="Credit Card"/>
    <n v="1798"/>
    <n v="470.87"/>
    <n v="2025"/>
    <n v="4"/>
    <s v="Apr"/>
    <s v="2025-04"/>
    <n v="0.2618854282536151"/>
    <x v="0"/>
    <x v="8"/>
    <x v="0"/>
    <x v="2"/>
    <x v="14"/>
  </r>
  <r>
    <s v="ORD00605"/>
    <x v="154"/>
    <d v="2024-04-30T00:00:00"/>
    <s v="C0034"/>
    <s v="P004"/>
    <n v="3"/>
    <n v="0.05"/>
    <s v="Cash"/>
    <n v="5697.15"/>
    <n v="1041.28"/>
    <n v="2024"/>
    <n v="4"/>
    <s v="Apr"/>
    <s v="2024-04"/>
    <n v="0.1827720877982851"/>
    <x v="1"/>
    <x v="5"/>
    <x v="1"/>
    <x v="0"/>
    <x v="10"/>
  </r>
  <r>
    <s v="ORD00606"/>
    <x v="39"/>
    <d v="2024-08-01T00:00:00"/>
    <s v="C0036"/>
    <s v="P011"/>
    <n v="2"/>
    <n v="0.1"/>
    <s v="Debit Card"/>
    <n v="2338.1999999999998"/>
    <n v="-82.5"/>
    <n v="2024"/>
    <n v="7"/>
    <s v="Jul"/>
    <s v="2024-07"/>
    <n v="-3.5283551449833209E-2"/>
    <x v="0"/>
    <x v="7"/>
    <x v="3"/>
    <x v="0"/>
    <x v="12"/>
  </r>
  <r>
    <s v="ORD00607"/>
    <x v="400"/>
    <d v="2024-11-02T00:00:00"/>
    <s v="C0409"/>
    <s v="P005"/>
    <n v="1"/>
    <n v="0"/>
    <s v="UPI"/>
    <n v="2499"/>
    <n v="534.96"/>
    <n v="2024"/>
    <n v="11"/>
    <s v="Nov"/>
    <s v="2024-11"/>
    <n v="0.21406962785114048"/>
    <x v="1"/>
    <x v="5"/>
    <x v="3"/>
    <x v="1"/>
    <x v="7"/>
  </r>
  <r>
    <s v="ORD00608"/>
    <x v="401"/>
    <d v="2024-09-29T00:00:00"/>
    <s v="C0006"/>
    <s v="P002"/>
    <n v="2"/>
    <n v="0.05"/>
    <s v="Credit Card"/>
    <n v="1708.1"/>
    <n v="243.02"/>
    <n v="2024"/>
    <n v="9"/>
    <s v="Sep"/>
    <s v="2024-09"/>
    <n v="0.14227504244482175"/>
    <x v="1"/>
    <x v="1"/>
    <x v="0"/>
    <x v="1"/>
    <x v="3"/>
  </r>
  <r>
    <s v="ORD00609"/>
    <x v="402"/>
    <d v="2025-12-05T00:00:00"/>
    <s v="C0408"/>
    <s v="P017"/>
    <n v="4"/>
    <n v="0"/>
    <s v="Cash"/>
    <n v="3196"/>
    <n v="-353.4"/>
    <n v="2025"/>
    <n v="12"/>
    <s v="Dec"/>
    <s v="2025-12"/>
    <n v="-0.11057571964956195"/>
    <x v="0"/>
    <x v="0"/>
    <x v="2"/>
    <x v="2"/>
    <x v="15"/>
  </r>
  <r>
    <s v="ORD00610"/>
    <x v="403"/>
    <d v="2025-11-20T00:00:00"/>
    <s v="C0402"/>
    <s v="P008"/>
    <n v="2"/>
    <n v="0"/>
    <s v="Debit Card"/>
    <n v="798"/>
    <n v="236.24"/>
    <n v="2025"/>
    <n v="11"/>
    <s v="Nov"/>
    <s v="2025-11"/>
    <n v="0.2960401002506266"/>
    <x v="3"/>
    <x v="3"/>
    <x v="2"/>
    <x v="0"/>
    <x v="4"/>
  </r>
  <r>
    <s v="ORD00611"/>
    <x v="92"/>
    <d v="2024-10-14T00:00:00"/>
    <s v="C0215"/>
    <s v="P006"/>
    <n v="2"/>
    <n v="0.1"/>
    <s v="Credit Card"/>
    <n v="2698.2"/>
    <n v="573.19000000000005"/>
    <n v="2024"/>
    <n v="10"/>
    <s v="Oct"/>
    <s v="2024-10"/>
    <n v="0.2124342154028612"/>
    <x v="1"/>
    <x v="1"/>
    <x v="2"/>
    <x v="2"/>
    <x v="6"/>
  </r>
  <r>
    <s v="ORD00612"/>
    <x v="404"/>
    <d v="2025-12-18T00:00:00"/>
    <s v="C0134"/>
    <s v="P009"/>
    <n v="4"/>
    <n v="0.2"/>
    <s v="Debit Card"/>
    <n v="22396.799999999999"/>
    <n v="4430.7299999999996"/>
    <n v="2025"/>
    <n v="12"/>
    <s v="Dec"/>
    <s v="2025-12"/>
    <n v="0.19782870767252464"/>
    <x v="2"/>
    <x v="2"/>
    <x v="2"/>
    <x v="1"/>
    <x v="2"/>
  </r>
  <r>
    <s v="ORD00613"/>
    <x v="233"/>
    <d v="2025-11-08T00:00:00"/>
    <s v="C0285"/>
    <s v="P013"/>
    <n v="3"/>
    <n v="0"/>
    <s v="UPI"/>
    <n v="1797"/>
    <n v="478.59"/>
    <n v="2025"/>
    <n v="11"/>
    <s v="Nov"/>
    <s v="2025-11"/>
    <n v="0.2663272120200334"/>
    <x v="0"/>
    <x v="0"/>
    <x v="1"/>
    <x v="2"/>
    <x v="0"/>
  </r>
  <r>
    <s v="ORD00614"/>
    <x v="235"/>
    <d v="2024-08-18T00:00:00"/>
    <s v="C0126"/>
    <s v="P011"/>
    <n v="1"/>
    <n v="0.05"/>
    <s v="Debit Card"/>
    <n v="1234.05"/>
    <n v="261.29000000000002"/>
    <n v="2024"/>
    <n v="8"/>
    <s v="Aug"/>
    <s v="2024-08"/>
    <n v="0.21173372229650342"/>
    <x v="0"/>
    <x v="7"/>
    <x v="1"/>
    <x v="0"/>
    <x v="12"/>
  </r>
  <r>
    <s v="ORD00615"/>
    <x v="166"/>
    <d v="2025-01-19T00:00:00"/>
    <s v="C0409"/>
    <s v="P016"/>
    <n v="1"/>
    <n v="0.2"/>
    <s v="UPI"/>
    <n v="1279.2"/>
    <n v="414.39"/>
    <n v="2025"/>
    <n v="1"/>
    <s v="Jan"/>
    <s v="2025-01"/>
    <n v="0.32394465290806751"/>
    <x v="4"/>
    <x v="4"/>
    <x v="3"/>
    <x v="1"/>
    <x v="5"/>
  </r>
  <r>
    <s v="ORD00616"/>
    <x v="42"/>
    <d v="2025-04-08T00:00:00"/>
    <s v="C0439"/>
    <s v="P016"/>
    <n v="4"/>
    <n v="0.1"/>
    <s v="Credit Card"/>
    <n v="5756.4"/>
    <n v="1883.11"/>
    <n v="2025"/>
    <n v="4"/>
    <s v="Apr"/>
    <s v="2025-04"/>
    <n v="0.32713327774303386"/>
    <x v="4"/>
    <x v="4"/>
    <x v="1"/>
    <x v="2"/>
    <x v="5"/>
  </r>
  <r>
    <s v="ORD00617"/>
    <x v="159"/>
    <d v="2024-01-10T00:00:00"/>
    <s v="C0337"/>
    <s v="P002"/>
    <n v="2"/>
    <n v="0.1"/>
    <s v="Debit Card"/>
    <n v="1618.2"/>
    <n v="354.28"/>
    <n v="2024"/>
    <n v="1"/>
    <s v="Jan"/>
    <s v="2024-01"/>
    <n v="0.21893461871214928"/>
    <x v="1"/>
    <x v="1"/>
    <x v="0"/>
    <x v="2"/>
    <x v="3"/>
  </r>
  <r>
    <s v="ORD00618"/>
    <x v="50"/>
    <d v="2024-02-01T00:00:00"/>
    <s v="C0174"/>
    <s v="P010"/>
    <n v="1"/>
    <n v="0"/>
    <s v="UPI"/>
    <n v="5999"/>
    <n v="1082.94"/>
    <n v="2024"/>
    <n v="1"/>
    <s v="Jan"/>
    <s v="2024-01"/>
    <n v="0.18052008668111352"/>
    <x v="2"/>
    <x v="2"/>
    <x v="2"/>
    <x v="1"/>
    <x v="9"/>
  </r>
  <r>
    <s v="ORD00619"/>
    <x v="405"/>
    <d v="2024-02-04T00:00:00"/>
    <s v="C0152"/>
    <s v="P012"/>
    <n v="2"/>
    <n v="0.05"/>
    <s v="Credit Card"/>
    <n v="1708.1"/>
    <n v="-34.92"/>
    <n v="2024"/>
    <n v="2"/>
    <s v="Feb"/>
    <s v="2024-02"/>
    <n v="-2.0443767929278149E-2"/>
    <x v="0"/>
    <x v="8"/>
    <x v="1"/>
    <x v="1"/>
    <x v="14"/>
  </r>
  <r>
    <s v="ORD00620"/>
    <x v="219"/>
    <d v="2025-10-10T00:00:00"/>
    <s v="C0331"/>
    <s v="P008"/>
    <n v="2"/>
    <n v="0.05"/>
    <s v="UPI"/>
    <n v="758.1"/>
    <n v="252.41"/>
    <n v="2025"/>
    <n v="10"/>
    <s v="Oct"/>
    <s v="2025-10"/>
    <n v="0.33295079804775096"/>
    <x v="3"/>
    <x v="3"/>
    <x v="1"/>
    <x v="0"/>
    <x v="4"/>
  </r>
  <r>
    <s v="ORD00621"/>
    <x v="406"/>
    <d v="2024-03-21T00:00:00"/>
    <s v="C0026"/>
    <s v="P011"/>
    <n v="5"/>
    <n v="0.05"/>
    <s v="UPI"/>
    <n v="6170.25"/>
    <n v="1625.18"/>
    <n v="2024"/>
    <n v="3"/>
    <s v="Mar"/>
    <s v="2024-03"/>
    <n v="0.26338965195899683"/>
    <x v="0"/>
    <x v="7"/>
    <x v="0"/>
    <x v="1"/>
    <x v="12"/>
  </r>
  <r>
    <s v="ORD00622"/>
    <x v="407"/>
    <d v="2025-04-04T00:00:00"/>
    <s v="C0383"/>
    <s v="P010"/>
    <n v="1"/>
    <n v="0.1"/>
    <s v="Debit Card"/>
    <n v="5399.1"/>
    <n v="995.45"/>
    <n v="2025"/>
    <n v="4"/>
    <s v="Apr"/>
    <s v="2025-04"/>
    <n v="0.18437332147950583"/>
    <x v="2"/>
    <x v="2"/>
    <x v="3"/>
    <x v="1"/>
    <x v="9"/>
  </r>
  <r>
    <s v="ORD00623"/>
    <x v="408"/>
    <d v="2025-07-27T00:00:00"/>
    <s v="C0115"/>
    <s v="P013"/>
    <n v="2"/>
    <n v="0.05"/>
    <s v="Credit Card"/>
    <n v="1138.0999999999999"/>
    <n v="303.25"/>
    <n v="2025"/>
    <n v="7"/>
    <s v="Jul"/>
    <s v="2025-07"/>
    <n v="0.26645286002987439"/>
    <x v="0"/>
    <x v="0"/>
    <x v="1"/>
    <x v="2"/>
    <x v="0"/>
  </r>
  <r>
    <s v="ORD00624"/>
    <x v="275"/>
    <d v="2025-06-25T00:00:00"/>
    <s v="C0382"/>
    <s v="P017"/>
    <n v="3"/>
    <n v="0"/>
    <s v="UPI"/>
    <n v="2397"/>
    <n v="636.91"/>
    <n v="2025"/>
    <n v="6"/>
    <s v="Jun"/>
    <s v="2025-06"/>
    <n v="0.26571130579891528"/>
    <x v="0"/>
    <x v="0"/>
    <x v="0"/>
    <x v="2"/>
    <x v="15"/>
  </r>
  <r>
    <s v="ORD00625"/>
    <x v="243"/>
    <d v="2025-05-01T00:00:00"/>
    <s v="C0482"/>
    <s v="P007"/>
    <n v="1"/>
    <n v="0.15"/>
    <s v="Credit Card"/>
    <n v="934.15"/>
    <n v="258.33"/>
    <n v="2025"/>
    <n v="4"/>
    <s v="Apr"/>
    <s v="2025-04"/>
    <n v="0.27654017020821064"/>
    <x v="3"/>
    <x v="9"/>
    <x v="3"/>
    <x v="0"/>
    <x v="19"/>
  </r>
  <r>
    <s v="ORD00626"/>
    <x v="409"/>
    <d v="2025-03-07T00:00:00"/>
    <s v="C0284"/>
    <s v="P003"/>
    <n v="1"/>
    <n v="0.05"/>
    <s v="Credit Card"/>
    <n v="1234.05"/>
    <n v="213.82"/>
    <n v="2025"/>
    <n v="3"/>
    <s v="Mar"/>
    <s v="2025-03"/>
    <n v="0.17326688545844982"/>
    <x v="1"/>
    <x v="1"/>
    <x v="2"/>
    <x v="2"/>
    <x v="1"/>
  </r>
  <r>
    <s v="ORD00627"/>
    <x v="92"/>
    <d v="2024-10-16T00:00:00"/>
    <s v="C0387"/>
    <s v="P020"/>
    <n v="4"/>
    <n v="0.15"/>
    <s v="UPI"/>
    <n v="846.6"/>
    <n v="240.27"/>
    <n v="2024"/>
    <n v="10"/>
    <s v="Oct"/>
    <s v="2024-10"/>
    <n v="0.28380581148121897"/>
    <x v="3"/>
    <x v="3"/>
    <x v="2"/>
    <x v="2"/>
    <x v="17"/>
  </r>
  <r>
    <s v="ORD00628"/>
    <x v="296"/>
    <d v="2025-06-03T00:00:00"/>
    <s v="C0075"/>
    <s v="P013"/>
    <n v="2"/>
    <n v="0.05"/>
    <s v="Debit Card"/>
    <n v="1138.0999999999999"/>
    <n v="308.06"/>
    <n v="2025"/>
    <n v="5"/>
    <s v="May"/>
    <s v="2025-05"/>
    <n v="0.27067920217907038"/>
    <x v="0"/>
    <x v="0"/>
    <x v="3"/>
    <x v="0"/>
    <x v="0"/>
  </r>
  <r>
    <s v="ORD00629"/>
    <x v="336"/>
    <d v="2024-04-13T00:00:00"/>
    <s v="C0166"/>
    <s v="P019"/>
    <n v="2"/>
    <n v="0"/>
    <s v="UPI"/>
    <n v="798"/>
    <n v="183.68"/>
    <n v="2024"/>
    <n v="4"/>
    <s v="Apr"/>
    <s v="2024-04"/>
    <n v="0.23017543859649123"/>
    <x v="1"/>
    <x v="1"/>
    <x v="0"/>
    <x v="2"/>
    <x v="18"/>
  </r>
  <r>
    <s v="ORD00630"/>
    <x v="297"/>
    <d v="2025-02-01T00:00:00"/>
    <s v="C0189"/>
    <s v="P007"/>
    <n v="2"/>
    <n v="0.05"/>
    <s v="Debit Card"/>
    <n v="2088.1"/>
    <n v="548.25"/>
    <n v="2025"/>
    <n v="1"/>
    <s v="Jan"/>
    <s v="2025-01"/>
    <n v="0.26255926440304583"/>
    <x v="3"/>
    <x v="9"/>
    <x v="2"/>
    <x v="1"/>
    <x v="19"/>
  </r>
  <r>
    <s v="ORD00631"/>
    <x v="274"/>
    <d v="2025-05-08T00:00:00"/>
    <s v="C0078"/>
    <s v="P009"/>
    <n v="1"/>
    <n v="0.05"/>
    <s v="UPI"/>
    <n v="6649.05"/>
    <n v="1151.3499999999999"/>
    <n v="2025"/>
    <n v="5"/>
    <s v="May"/>
    <s v="2025-05"/>
    <n v="0.17316007549950743"/>
    <x v="2"/>
    <x v="2"/>
    <x v="3"/>
    <x v="2"/>
    <x v="2"/>
  </r>
  <r>
    <s v="ORD00632"/>
    <x v="251"/>
    <d v="2024-02-09T00:00:00"/>
    <s v="C0435"/>
    <s v="P019"/>
    <n v="4"/>
    <n v="0"/>
    <s v="UPI"/>
    <n v="1596"/>
    <n v="406.59"/>
    <n v="2024"/>
    <n v="2"/>
    <s v="Feb"/>
    <s v="2024-02"/>
    <n v="0.25475563909774435"/>
    <x v="1"/>
    <x v="1"/>
    <x v="0"/>
    <x v="2"/>
    <x v="18"/>
  </r>
  <r>
    <s v="ORD00633"/>
    <x v="410"/>
    <d v="2024-10-01T00:00:00"/>
    <s v="C0090"/>
    <s v="P013"/>
    <n v="1"/>
    <n v="0.05"/>
    <s v="UPI"/>
    <n v="569.04999999999995"/>
    <n v="108.69"/>
    <n v="2024"/>
    <n v="9"/>
    <s v="Sep"/>
    <s v="2024-09"/>
    <n v="0.19100254810649328"/>
    <x v="0"/>
    <x v="0"/>
    <x v="2"/>
    <x v="2"/>
    <x v="0"/>
  </r>
  <r>
    <s v="ORD00634"/>
    <x v="13"/>
    <d v="2024-06-08T00:00:00"/>
    <s v="C0176"/>
    <s v="P008"/>
    <n v="1"/>
    <n v="0.05"/>
    <s v="UPI"/>
    <n v="379.05"/>
    <n v="96.27"/>
    <n v="2024"/>
    <n v="6"/>
    <s v="Jun"/>
    <s v="2024-06"/>
    <n v="0.25397704788286501"/>
    <x v="3"/>
    <x v="3"/>
    <x v="2"/>
    <x v="2"/>
    <x v="4"/>
  </r>
  <r>
    <s v="ORD00635"/>
    <x v="77"/>
    <d v="2024-03-17T00:00:00"/>
    <s v="C0021"/>
    <s v="P018"/>
    <n v="1"/>
    <n v="0.1"/>
    <s v="Debit Card"/>
    <n v="899.1"/>
    <n v="228.92"/>
    <n v="2024"/>
    <n v="3"/>
    <s v="Mar"/>
    <s v="2024-03"/>
    <n v="0.25461016572127682"/>
    <x v="0"/>
    <x v="7"/>
    <x v="0"/>
    <x v="1"/>
    <x v="16"/>
  </r>
  <r>
    <s v="ORD00636"/>
    <x v="19"/>
    <d v="2024-05-14T00:00:00"/>
    <s v="C0054"/>
    <s v="P002"/>
    <n v="1"/>
    <n v="0"/>
    <s v="UPI"/>
    <n v="899"/>
    <n v="230.49"/>
    <n v="2024"/>
    <n v="5"/>
    <s v="May"/>
    <s v="2024-05"/>
    <n v="0.25638487208008898"/>
    <x v="1"/>
    <x v="1"/>
    <x v="2"/>
    <x v="0"/>
    <x v="3"/>
  </r>
  <r>
    <s v="ORD00637"/>
    <x v="403"/>
    <d v="2025-11-18T00:00:00"/>
    <s v="C0184"/>
    <s v="P018"/>
    <n v="3"/>
    <n v="0.05"/>
    <s v="UPI"/>
    <n v="2847.15"/>
    <n v="892.63"/>
    <n v="2025"/>
    <n v="11"/>
    <s v="Nov"/>
    <s v="2025-11"/>
    <n v="0.31351702579772756"/>
    <x v="0"/>
    <x v="7"/>
    <x v="2"/>
    <x v="2"/>
    <x v="16"/>
  </r>
  <r>
    <s v="ORD00638"/>
    <x v="98"/>
    <d v="2024-03-28T00:00:00"/>
    <s v="C0359"/>
    <s v="P018"/>
    <n v="3"/>
    <n v="0"/>
    <s v="Cash"/>
    <n v="2997"/>
    <n v="-315.33999999999997"/>
    <n v="2024"/>
    <n v="3"/>
    <s v="Mar"/>
    <s v="2024-03"/>
    <n v="-0.10521855188521854"/>
    <x v="0"/>
    <x v="7"/>
    <x v="0"/>
    <x v="2"/>
    <x v="16"/>
  </r>
  <r>
    <s v="ORD00639"/>
    <x v="398"/>
    <d v="2024-01-26T00:00:00"/>
    <s v="C0222"/>
    <s v="P011"/>
    <n v="4"/>
    <n v="0.05"/>
    <s v="Credit Card"/>
    <n v="4936.2"/>
    <n v="1131.6400000000001"/>
    <n v="2024"/>
    <n v="1"/>
    <s v="Jan"/>
    <s v="2024-01"/>
    <n v="0.2292532717474981"/>
    <x v="0"/>
    <x v="7"/>
    <x v="3"/>
    <x v="1"/>
    <x v="12"/>
  </r>
  <r>
    <s v="ORD00640"/>
    <x v="407"/>
    <d v="2025-04-06T00:00:00"/>
    <s v="C0315"/>
    <s v="P001"/>
    <n v="1"/>
    <n v="0"/>
    <s v="UPI"/>
    <n v="499"/>
    <n v="79.010000000000005"/>
    <n v="2025"/>
    <n v="4"/>
    <s v="Apr"/>
    <s v="2025-04"/>
    <n v="0.15833667334669341"/>
    <x v="1"/>
    <x v="1"/>
    <x v="0"/>
    <x v="1"/>
    <x v="8"/>
  </r>
  <r>
    <s v="ORD00641"/>
    <x v="411"/>
    <d v="2025-06-26T00:00:00"/>
    <s v="C0328"/>
    <s v="P014"/>
    <n v="2"/>
    <n v="0"/>
    <s v="Cash"/>
    <n v="1598"/>
    <n v="503.97"/>
    <n v="2025"/>
    <n v="6"/>
    <s v="Jun"/>
    <s v="2025-06"/>
    <n v="0.31537546933667088"/>
    <x v="0"/>
    <x v="6"/>
    <x v="0"/>
    <x v="2"/>
    <x v="13"/>
  </r>
  <r>
    <s v="ORD00642"/>
    <x v="173"/>
    <d v="2025-12-11T00:00:00"/>
    <s v="C0179"/>
    <s v="P016"/>
    <n v="2"/>
    <n v="0"/>
    <s v="UPI"/>
    <n v="3198"/>
    <n v="865.2"/>
    <n v="2025"/>
    <n v="12"/>
    <s v="Dec"/>
    <s v="2025-12"/>
    <n v="0.27054409005628521"/>
    <x v="4"/>
    <x v="4"/>
    <x v="1"/>
    <x v="2"/>
    <x v="5"/>
  </r>
  <r>
    <s v="ORD00643"/>
    <x v="412"/>
    <d v="2025-01-19T00:00:00"/>
    <s v="C0276"/>
    <s v="P011"/>
    <n v="3"/>
    <n v="0"/>
    <s v="Debit Card"/>
    <n v="3897"/>
    <n v="994.16"/>
    <n v="2025"/>
    <n v="1"/>
    <s v="Jan"/>
    <s v="2025-01"/>
    <n v="0.25510905824993585"/>
    <x v="0"/>
    <x v="7"/>
    <x v="2"/>
    <x v="2"/>
    <x v="12"/>
  </r>
  <r>
    <s v="ORD00644"/>
    <x v="312"/>
    <d v="2025-03-19T00:00:00"/>
    <s v="C0112"/>
    <s v="P001"/>
    <n v="2"/>
    <n v="0.05"/>
    <s v="UPI"/>
    <n v="948.1"/>
    <n v="204.7"/>
    <n v="2025"/>
    <n v="3"/>
    <s v="Mar"/>
    <s v="2025-03"/>
    <n v="0.21590549520092817"/>
    <x v="1"/>
    <x v="1"/>
    <x v="1"/>
    <x v="0"/>
    <x v="8"/>
  </r>
  <r>
    <s v="ORD00645"/>
    <x v="47"/>
    <d v="2025-08-27T00:00:00"/>
    <s v="C0224"/>
    <s v="P007"/>
    <n v="1"/>
    <n v="0.2"/>
    <s v="Credit Card"/>
    <n v="879.2"/>
    <n v="244.05"/>
    <n v="2025"/>
    <n v="8"/>
    <s v="Aug"/>
    <s v="2025-08"/>
    <n v="0.27758189262966332"/>
    <x v="3"/>
    <x v="9"/>
    <x v="0"/>
    <x v="2"/>
    <x v="19"/>
  </r>
  <r>
    <s v="ORD00646"/>
    <x v="413"/>
    <d v="2024-01-26T00:00:00"/>
    <s v="C0214"/>
    <s v="P016"/>
    <n v="1"/>
    <n v="0.05"/>
    <s v="Credit Card"/>
    <n v="1519.05"/>
    <n v="393.72"/>
    <n v="2024"/>
    <n v="1"/>
    <s v="Jan"/>
    <s v="2024-01"/>
    <n v="0.25918830848227514"/>
    <x v="4"/>
    <x v="4"/>
    <x v="0"/>
    <x v="1"/>
    <x v="5"/>
  </r>
  <r>
    <s v="ORD00647"/>
    <x v="414"/>
    <d v="2024-11-03T00:00:00"/>
    <s v="C0059"/>
    <s v="P014"/>
    <n v="1"/>
    <n v="0.05"/>
    <s v="UPI"/>
    <n v="759.05"/>
    <n v="237.48"/>
    <n v="2024"/>
    <n v="10"/>
    <s v="Oct"/>
    <s v="2024-10"/>
    <n v="0.31286476516698503"/>
    <x v="0"/>
    <x v="6"/>
    <x v="3"/>
    <x v="1"/>
    <x v="13"/>
  </r>
  <r>
    <s v="ORD00648"/>
    <x v="98"/>
    <d v="2024-03-25T00:00:00"/>
    <s v="C0327"/>
    <s v="P015"/>
    <n v="2"/>
    <n v="0.15"/>
    <s v="Credit Card"/>
    <n v="1188.3"/>
    <n v="296.33999999999997"/>
    <n v="2024"/>
    <n v="3"/>
    <s v="Mar"/>
    <s v="2024-03"/>
    <n v="0.24938146932592778"/>
    <x v="3"/>
    <x v="6"/>
    <x v="3"/>
    <x v="1"/>
    <x v="11"/>
  </r>
  <r>
    <s v="ORD00649"/>
    <x v="415"/>
    <d v="2025-10-25T00:00:00"/>
    <s v="C0393"/>
    <s v="P014"/>
    <n v="4"/>
    <n v="0.15"/>
    <s v="Credit Card"/>
    <n v="2716.6"/>
    <n v="694.24"/>
    <n v="2025"/>
    <n v="10"/>
    <s v="Oct"/>
    <s v="2025-10"/>
    <n v="0.25555473753957153"/>
    <x v="0"/>
    <x v="6"/>
    <x v="0"/>
    <x v="2"/>
    <x v="13"/>
  </r>
  <r>
    <s v="ORD00650"/>
    <x v="416"/>
    <d v="2025-04-01T00:00:00"/>
    <s v="C0109"/>
    <s v="P011"/>
    <n v="1"/>
    <n v="0.15"/>
    <s v="Debit Card"/>
    <n v="1104.1500000000001"/>
    <n v="258.83"/>
    <n v="2025"/>
    <n v="3"/>
    <s v="Mar"/>
    <s v="2025-03"/>
    <n v="0.23441561382058593"/>
    <x v="0"/>
    <x v="7"/>
    <x v="1"/>
    <x v="2"/>
    <x v="12"/>
  </r>
  <r>
    <s v="ORD00651"/>
    <x v="417"/>
    <d v="2025-01-26T00:00:00"/>
    <s v="C0385"/>
    <s v="P016"/>
    <n v="1"/>
    <n v="0"/>
    <s v="Debit Card"/>
    <n v="1599"/>
    <n v="514.04999999999995"/>
    <n v="2025"/>
    <n v="1"/>
    <s v="Jan"/>
    <s v="2025-01"/>
    <n v="0.32148217636022514"/>
    <x v="4"/>
    <x v="4"/>
    <x v="3"/>
    <x v="2"/>
    <x v="5"/>
  </r>
  <r>
    <s v="ORD00652"/>
    <x v="241"/>
    <d v="2025-05-26T00:00:00"/>
    <s v="C0157"/>
    <s v="P019"/>
    <n v="1"/>
    <n v="0.1"/>
    <s v="Credit Card"/>
    <n v="359.1"/>
    <n v="76.37"/>
    <n v="2025"/>
    <n v="5"/>
    <s v="May"/>
    <s v="2025-05"/>
    <n v="0.21267056530214426"/>
    <x v="1"/>
    <x v="1"/>
    <x v="3"/>
    <x v="0"/>
    <x v="18"/>
  </r>
  <r>
    <s v="ORD00653"/>
    <x v="418"/>
    <d v="2024-09-17T00:00:00"/>
    <s v="C0191"/>
    <s v="P017"/>
    <n v="3"/>
    <n v="0.1"/>
    <s v="Credit Card"/>
    <n v="2157.3000000000002"/>
    <n v="515.67999999999995"/>
    <n v="2024"/>
    <n v="9"/>
    <s v="Sep"/>
    <s v="2024-09"/>
    <n v="0.23903954016594814"/>
    <x v="0"/>
    <x v="0"/>
    <x v="3"/>
    <x v="0"/>
    <x v="15"/>
  </r>
  <r>
    <s v="ORD00654"/>
    <x v="408"/>
    <d v="2025-07-28T00:00:00"/>
    <s v="C0200"/>
    <s v="P006"/>
    <n v="1"/>
    <n v="0.1"/>
    <s v="Credit Card"/>
    <n v="1349.1"/>
    <n v="348.14"/>
    <n v="2025"/>
    <n v="7"/>
    <s v="Jul"/>
    <s v="2025-07"/>
    <n v="0.25805351715958785"/>
    <x v="1"/>
    <x v="1"/>
    <x v="0"/>
    <x v="2"/>
    <x v="6"/>
  </r>
  <r>
    <s v="ORD00655"/>
    <x v="295"/>
    <d v="2025-06-14T00:00:00"/>
    <s v="C0312"/>
    <s v="P011"/>
    <n v="1"/>
    <n v="0.05"/>
    <s v="Debit Card"/>
    <n v="1234.05"/>
    <n v="294.54000000000002"/>
    <n v="2025"/>
    <n v="6"/>
    <s v="Jun"/>
    <s v="2025-06"/>
    <n v="0.23867752522183058"/>
    <x v="0"/>
    <x v="7"/>
    <x v="0"/>
    <x v="2"/>
    <x v="12"/>
  </r>
  <r>
    <s v="ORD00656"/>
    <x v="136"/>
    <d v="2024-06-13T00:00:00"/>
    <s v="C0196"/>
    <s v="P017"/>
    <n v="1"/>
    <n v="0"/>
    <s v="UPI"/>
    <n v="799"/>
    <n v="239.21"/>
    <n v="2024"/>
    <n v="6"/>
    <s v="Jun"/>
    <s v="2024-06"/>
    <n v="0.29938673341677097"/>
    <x v="0"/>
    <x v="0"/>
    <x v="0"/>
    <x v="0"/>
    <x v="15"/>
  </r>
  <r>
    <s v="ORD00657"/>
    <x v="419"/>
    <d v="2024-06-14T00:00:00"/>
    <s v="C0035"/>
    <s v="P009"/>
    <n v="2"/>
    <n v="0.2"/>
    <s v="Credit Card"/>
    <n v="11198.4"/>
    <n v="1532.28"/>
    <n v="2024"/>
    <n v="6"/>
    <s v="Jun"/>
    <s v="2024-06"/>
    <n v="0.1368302614659237"/>
    <x v="2"/>
    <x v="2"/>
    <x v="3"/>
    <x v="2"/>
    <x v="2"/>
  </r>
  <r>
    <s v="ORD00658"/>
    <x v="258"/>
    <d v="2025-06-12T00:00:00"/>
    <s v="C0379"/>
    <s v="P018"/>
    <n v="2"/>
    <n v="0.05"/>
    <s v="Credit Card"/>
    <n v="1898.1"/>
    <n v="457.96"/>
    <n v="2025"/>
    <n v="6"/>
    <s v="Jun"/>
    <s v="2025-06"/>
    <n v="0.24127285179916758"/>
    <x v="0"/>
    <x v="7"/>
    <x v="3"/>
    <x v="1"/>
    <x v="16"/>
  </r>
  <r>
    <s v="ORD00659"/>
    <x v="410"/>
    <d v="2024-09-30T00:00:00"/>
    <s v="C0387"/>
    <s v="P017"/>
    <n v="2"/>
    <n v="0.05"/>
    <s v="Cash"/>
    <n v="1518.1"/>
    <n v="333.85"/>
    <n v="2024"/>
    <n v="9"/>
    <s v="Sep"/>
    <s v="2024-09"/>
    <n v="0.21991304920624469"/>
    <x v="0"/>
    <x v="0"/>
    <x v="2"/>
    <x v="2"/>
    <x v="15"/>
  </r>
  <r>
    <s v="ORD00660"/>
    <x v="420"/>
    <d v="2025-05-11T00:00:00"/>
    <s v="C0246"/>
    <s v="P012"/>
    <n v="1"/>
    <n v="0.05"/>
    <s v="Credit Card"/>
    <n v="854.05"/>
    <n v="214.43"/>
    <n v="2025"/>
    <n v="5"/>
    <s v="May"/>
    <s v="2025-05"/>
    <n v="0.251074293074176"/>
    <x v="0"/>
    <x v="8"/>
    <x v="3"/>
    <x v="1"/>
    <x v="14"/>
  </r>
  <r>
    <s v="ORD00661"/>
    <x v="421"/>
    <d v="2024-07-29T00:00:00"/>
    <s v="C0237"/>
    <s v="P005"/>
    <n v="2"/>
    <n v="0.05"/>
    <s v="UPI"/>
    <n v="4748.1000000000004"/>
    <n v="816.36"/>
    <n v="2024"/>
    <n v="7"/>
    <s v="Jul"/>
    <s v="2024-07"/>
    <n v="0.17193403677260377"/>
    <x v="1"/>
    <x v="5"/>
    <x v="1"/>
    <x v="2"/>
    <x v="7"/>
  </r>
  <r>
    <s v="ORD00662"/>
    <x v="411"/>
    <d v="2025-06-27T00:00:00"/>
    <s v="C0104"/>
    <s v="P011"/>
    <n v="1"/>
    <n v="0"/>
    <s v="Credit Card"/>
    <n v="1299"/>
    <n v="352.92"/>
    <n v="2025"/>
    <n v="6"/>
    <s v="Jun"/>
    <s v="2025-06"/>
    <n v="0.27168591224018479"/>
    <x v="0"/>
    <x v="7"/>
    <x v="0"/>
    <x v="2"/>
    <x v="12"/>
  </r>
  <r>
    <s v="ORD00663"/>
    <x v="331"/>
    <d v="2025-08-08T00:00:00"/>
    <s v="C0007"/>
    <s v="P004"/>
    <n v="1"/>
    <n v="0"/>
    <s v="Debit Card"/>
    <n v="1999"/>
    <n v="490.1"/>
    <n v="2025"/>
    <n v="8"/>
    <s v="Aug"/>
    <s v="2025-08"/>
    <n v="0.24517258629314659"/>
    <x v="1"/>
    <x v="5"/>
    <x v="2"/>
    <x v="1"/>
    <x v="10"/>
  </r>
  <r>
    <s v="ORD00664"/>
    <x v="422"/>
    <d v="2024-03-01T00:00:00"/>
    <s v="C0283"/>
    <s v="P004"/>
    <n v="2"/>
    <n v="0.2"/>
    <s v="Debit Card"/>
    <n v="3198.4"/>
    <n v="872.26"/>
    <n v="2024"/>
    <n v="2"/>
    <s v="Feb"/>
    <s v="2024-02"/>
    <n v="0.27271760880440221"/>
    <x v="1"/>
    <x v="5"/>
    <x v="3"/>
    <x v="0"/>
    <x v="10"/>
  </r>
  <r>
    <s v="ORD00665"/>
    <x v="409"/>
    <d v="2025-03-08T00:00:00"/>
    <s v="C0001"/>
    <s v="P003"/>
    <n v="1"/>
    <n v="0.05"/>
    <s v="Debit Card"/>
    <n v="1234.05"/>
    <n v="308.08999999999997"/>
    <n v="2025"/>
    <n v="3"/>
    <s v="Mar"/>
    <s v="2025-03"/>
    <n v="0.24965763137636238"/>
    <x v="1"/>
    <x v="1"/>
    <x v="2"/>
    <x v="1"/>
    <x v="1"/>
  </r>
  <r>
    <s v="ORD00666"/>
    <x v="423"/>
    <d v="2025-10-22T00:00:00"/>
    <s v="C0219"/>
    <s v="P017"/>
    <n v="2"/>
    <n v="0.05"/>
    <s v="Debit Card"/>
    <n v="1518.1"/>
    <n v="423.95"/>
    <n v="2025"/>
    <n v="10"/>
    <s v="Oct"/>
    <s v="2025-10"/>
    <n v="0.27926355312561757"/>
    <x v="0"/>
    <x v="0"/>
    <x v="0"/>
    <x v="2"/>
    <x v="15"/>
  </r>
  <r>
    <s v="ORD00667"/>
    <x v="424"/>
    <d v="2025-08-28T00:00:00"/>
    <s v="C0464"/>
    <s v="P007"/>
    <n v="1"/>
    <n v="0.1"/>
    <s v="UPI"/>
    <n v="989.1"/>
    <n v="300.51"/>
    <n v="2025"/>
    <n v="8"/>
    <s v="Aug"/>
    <s v="2025-08"/>
    <n v="0.3038216560509554"/>
    <x v="3"/>
    <x v="9"/>
    <x v="0"/>
    <x v="2"/>
    <x v="19"/>
  </r>
  <r>
    <s v="ORD00668"/>
    <x v="66"/>
    <d v="2024-11-09T00:00:00"/>
    <s v="C0230"/>
    <s v="P004"/>
    <n v="1"/>
    <n v="0.05"/>
    <s v="Credit Card"/>
    <n v="1899.05"/>
    <n v="403.3"/>
    <n v="2024"/>
    <n v="11"/>
    <s v="Nov"/>
    <s v="2024-11"/>
    <n v="0.21236934256601986"/>
    <x v="1"/>
    <x v="5"/>
    <x v="0"/>
    <x v="2"/>
    <x v="10"/>
  </r>
  <r>
    <s v="ORD00669"/>
    <x v="425"/>
    <d v="2025-06-04T00:00:00"/>
    <s v="C0455"/>
    <s v="P013"/>
    <n v="3"/>
    <n v="0"/>
    <s v="Debit Card"/>
    <n v="1797"/>
    <n v="551.07000000000005"/>
    <n v="2025"/>
    <n v="6"/>
    <s v="Jun"/>
    <s v="2025-06"/>
    <n v="0.306661101836394"/>
    <x v="0"/>
    <x v="0"/>
    <x v="1"/>
    <x v="1"/>
    <x v="0"/>
  </r>
  <r>
    <s v="ORD00670"/>
    <x v="426"/>
    <d v="2025-08-17T00:00:00"/>
    <s v="C0172"/>
    <s v="P012"/>
    <n v="2"/>
    <n v="0.05"/>
    <s v="UPI"/>
    <n v="1708.1"/>
    <n v="460.16"/>
    <n v="2025"/>
    <n v="8"/>
    <s v="Aug"/>
    <s v="2025-08"/>
    <n v="0.26939874714595169"/>
    <x v="0"/>
    <x v="8"/>
    <x v="1"/>
    <x v="2"/>
    <x v="14"/>
  </r>
  <r>
    <s v="ORD00671"/>
    <x v="217"/>
    <d v="2024-01-31T00:00:00"/>
    <s v="C0087"/>
    <s v="P001"/>
    <n v="2"/>
    <n v="0"/>
    <s v="UPI"/>
    <n v="998"/>
    <n v="305.97000000000003"/>
    <n v="2024"/>
    <n v="1"/>
    <s v="Jan"/>
    <s v="2024-01"/>
    <n v="0.30658316633266536"/>
    <x v="1"/>
    <x v="1"/>
    <x v="1"/>
    <x v="2"/>
    <x v="8"/>
  </r>
  <r>
    <s v="ORD00672"/>
    <x v="427"/>
    <d v="2025-11-21T00:00:00"/>
    <s v="C0041"/>
    <s v="P019"/>
    <n v="3"/>
    <n v="0"/>
    <s v="Debit Card"/>
    <n v="1197"/>
    <n v="336.81"/>
    <n v="2025"/>
    <n v="11"/>
    <s v="Nov"/>
    <s v="2025-11"/>
    <n v="0.28137844611528823"/>
    <x v="1"/>
    <x v="1"/>
    <x v="1"/>
    <x v="2"/>
    <x v="18"/>
  </r>
  <r>
    <s v="ORD00673"/>
    <x v="428"/>
    <d v="2025-07-18T00:00:00"/>
    <s v="C0123"/>
    <s v="P020"/>
    <n v="2"/>
    <n v="0.1"/>
    <s v="Debit Card"/>
    <n v="448.2"/>
    <n v="130.93"/>
    <n v="2025"/>
    <n v="7"/>
    <s v="Jul"/>
    <s v="2025-07"/>
    <n v="0.29212405176260603"/>
    <x v="3"/>
    <x v="3"/>
    <x v="3"/>
    <x v="2"/>
    <x v="17"/>
  </r>
  <r>
    <s v="ORD00674"/>
    <x v="429"/>
    <d v="2024-07-20T00:00:00"/>
    <s v="C0331"/>
    <s v="P018"/>
    <n v="3"/>
    <n v="0.15"/>
    <s v="Cash"/>
    <n v="2547.4499999999998"/>
    <n v="672.13"/>
    <n v="2024"/>
    <n v="7"/>
    <s v="Jul"/>
    <s v="2024-07"/>
    <n v="0.26384423639325599"/>
    <x v="0"/>
    <x v="7"/>
    <x v="1"/>
    <x v="0"/>
    <x v="16"/>
  </r>
  <r>
    <s v="ORD00675"/>
    <x v="417"/>
    <d v="2025-01-23T00:00:00"/>
    <s v="C0298"/>
    <s v="P011"/>
    <n v="2"/>
    <n v="0.1"/>
    <s v="Cash"/>
    <n v="2338.1999999999998"/>
    <n v="652.64"/>
    <n v="2025"/>
    <n v="1"/>
    <s v="Jan"/>
    <s v="2025-01"/>
    <n v="0.27912069112992904"/>
    <x v="0"/>
    <x v="7"/>
    <x v="1"/>
    <x v="2"/>
    <x v="12"/>
  </r>
  <r>
    <s v="ORD00676"/>
    <x v="141"/>
    <d v="2024-12-18T00:00:00"/>
    <s v="C0373"/>
    <s v="P020"/>
    <n v="1"/>
    <n v="0"/>
    <s v="UPI"/>
    <n v="249"/>
    <n v="83.52"/>
    <n v="2024"/>
    <n v="12"/>
    <s v="Dec"/>
    <s v="2024-12"/>
    <n v="0.33542168674698791"/>
    <x v="3"/>
    <x v="3"/>
    <x v="0"/>
    <x v="2"/>
    <x v="17"/>
  </r>
  <r>
    <s v="ORD00677"/>
    <x v="230"/>
    <d v="2025-11-25T00:00:00"/>
    <s v="C0417"/>
    <s v="P003"/>
    <n v="1"/>
    <n v="0.05"/>
    <s v="Cash"/>
    <n v="1234.05"/>
    <n v="205.19"/>
    <n v="2025"/>
    <n v="11"/>
    <s v="Nov"/>
    <s v="2025-11"/>
    <n v="0.16627365179692882"/>
    <x v="1"/>
    <x v="1"/>
    <x v="0"/>
    <x v="2"/>
    <x v="1"/>
  </r>
  <r>
    <s v="ORD00678"/>
    <x v="430"/>
    <d v="2025-06-23T00:00:00"/>
    <s v="C0178"/>
    <s v="P017"/>
    <n v="2"/>
    <n v="0"/>
    <s v="UPI"/>
    <n v="1598"/>
    <n v="472.9"/>
    <n v="2025"/>
    <n v="6"/>
    <s v="Jun"/>
    <s v="2025-06"/>
    <n v="0.29593241551939925"/>
    <x v="0"/>
    <x v="0"/>
    <x v="0"/>
    <x v="0"/>
    <x v="15"/>
  </r>
  <r>
    <s v="ORD00679"/>
    <x v="48"/>
    <d v="2025-01-14T00:00:00"/>
    <s v="C0063"/>
    <s v="P012"/>
    <n v="1"/>
    <n v="0.05"/>
    <s v="Debit Card"/>
    <n v="854.05"/>
    <n v="224.67"/>
    <n v="2025"/>
    <n v="1"/>
    <s v="Jan"/>
    <s v="2025-01"/>
    <n v="0.26306422340612379"/>
    <x v="0"/>
    <x v="8"/>
    <x v="1"/>
    <x v="2"/>
    <x v="14"/>
  </r>
  <r>
    <s v="ORD00680"/>
    <x v="227"/>
    <d v="2025-07-14T00:00:00"/>
    <s v="C0484"/>
    <s v="P010"/>
    <n v="1"/>
    <n v="0"/>
    <s v="UPI"/>
    <n v="5999"/>
    <n v="1306.6500000000001"/>
    <n v="2025"/>
    <n v="7"/>
    <s v="Jul"/>
    <s v="2025-07"/>
    <n v="0.21781130188364728"/>
    <x v="2"/>
    <x v="2"/>
    <x v="2"/>
    <x v="2"/>
    <x v="9"/>
  </r>
  <r>
    <s v="ORD00681"/>
    <x v="295"/>
    <d v="2025-06-14T00:00:00"/>
    <s v="C0165"/>
    <s v="P008"/>
    <n v="1"/>
    <n v="0.15"/>
    <s v="UPI"/>
    <n v="339.15"/>
    <n v="86.42"/>
    <n v="2025"/>
    <n v="6"/>
    <s v="Jun"/>
    <s v="2025-06"/>
    <n v="0.2548135043491081"/>
    <x v="3"/>
    <x v="3"/>
    <x v="2"/>
    <x v="2"/>
    <x v="4"/>
  </r>
  <r>
    <s v="ORD00682"/>
    <x v="213"/>
    <d v="2024-06-04T00:00:00"/>
    <s v="C0489"/>
    <s v="P015"/>
    <n v="1"/>
    <n v="0"/>
    <s v="Cash"/>
    <n v="699"/>
    <n v="177.02"/>
    <n v="2024"/>
    <n v="6"/>
    <s v="Jun"/>
    <s v="2024-06"/>
    <n v="0.25324749642346212"/>
    <x v="3"/>
    <x v="6"/>
    <x v="0"/>
    <x v="2"/>
    <x v="11"/>
  </r>
  <r>
    <s v="ORD00683"/>
    <x v="431"/>
    <d v="2024-07-25T00:00:00"/>
    <s v="C0187"/>
    <s v="P005"/>
    <n v="1"/>
    <n v="0"/>
    <s v="UPI"/>
    <n v="2499"/>
    <n v="579.46"/>
    <n v="2024"/>
    <n v="7"/>
    <s v="Jul"/>
    <s v="2024-07"/>
    <n v="0.23187675070028013"/>
    <x v="1"/>
    <x v="5"/>
    <x v="0"/>
    <x v="2"/>
    <x v="7"/>
  </r>
  <r>
    <s v="ORD00684"/>
    <x v="223"/>
    <d v="2025-04-02T00:00:00"/>
    <s v="C0383"/>
    <s v="P004"/>
    <n v="1"/>
    <n v="0.05"/>
    <s v="Credit Card"/>
    <n v="1899.05"/>
    <n v="482.67"/>
    <n v="2025"/>
    <n v="3"/>
    <s v="Mar"/>
    <s v="2025-03"/>
    <n v="0.25416392406729682"/>
    <x v="1"/>
    <x v="5"/>
    <x v="3"/>
    <x v="1"/>
    <x v="10"/>
  </r>
  <r>
    <s v="ORD00685"/>
    <x v="289"/>
    <d v="2024-10-03T00:00:00"/>
    <s v="C0209"/>
    <s v="P020"/>
    <n v="1"/>
    <n v="0"/>
    <s v="UPI"/>
    <n v="249"/>
    <n v="58.99"/>
    <n v="2024"/>
    <n v="9"/>
    <s v="Sep"/>
    <s v="2024-09"/>
    <n v="0.23690763052208835"/>
    <x v="3"/>
    <x v="3"/>
    <x v="0"/>
    <x v="2"/>
    <x v="17"/>
  </r>
  <r>
    <s v="ORD00686"/>
    <x v="432"/>
    <d v="2024-08-24T00:00:00"/>
    <s v="C0227"/>
    <s v="P019"/>
    <n v="1"/>
    <n v="0.1"/>
    <s v="UPI"/>
    <n v="359.1"/>
    <n v="73.989999999999995"/>
    <n v="2024"/>
    <n v="8"/>
    <s v="Aug"/>
    <s v="2024-08"/>
    <n v="0.20604288499025339"/>
    <x v="1"/>
    <x v="1"/>
    <x v="0"/>
    <x v="2"/>
    <x v="18"/>
  </r>
  <r>
    <s v="ORD00687"/>
    <x v="194"/>
    <d v="2025-06-06T00:00:00"/>
    <s v="C0432"/>
    <s v="P004"/>
    <n v="2"/>
    <n v="0.15"/>
    <s v="UPI"/>
    <n v="3398.3"/>
    <n v="605.16999999999996"/>
    <n v="2025"/>
    <n v="6"/>
    <s v="Jun"/>
    <s v="2025-06"/>
    <n v="0.17808021657887765"/>
    <x v="1"/>
    <x v="5"/>
    <x v="0"/>
    <x v="2"/>
    <x v="10"/>
  </r>
  <r>
    <s v="ORD00688"/>
    <x v="130"/>
    <d v="2025-11-13T00:00:00"/>
    <s v="C0389"/>
    <s v="P015"/>
    <n v="1"/>
    <n v="0"/>
    <s v="Credit Card"/>
    <n v="699"/>
    <n v="205.95"/>
    <n v="2025"/>
    <n v="11"/>
    <s v="Nov"/>
    <s v="2025-11"/>
    <n v="0.2946351931330472"/>
    <x v="3"/>
    <x v="6"/>
    <x v="0"/>
    <x v="0"/>
    <x v="11"/>
  </r>
  <r>
    <s v="ORD00689"/>
    <x v="54"/>
    <d v="2025-12-30T00:00:00"/>
    <s v="C0048"/>
    <s v="P017"/>
    <n v="3"/>
    <n v="0.05"/>
    <s v="UPI"/>
    <n v="2277.15"/>
    <n v="728.18"/>
    <n v="2025"/>
    <n v="12"/>
    <s v="Dec"/>
    <s v="2025-12"/>
    <n v="0.3197769141251125"/>
    <x v="0"/>
    <x v="0"/>
    <x v="3"/>
    <x v="2"/>
    <x v="15"/>
  </r>
  <r>
    <s v="ORD00690"/>
    <x v="89"/>
    <d v="2025-05-20T00:00:00"/>
    <s v="C0224"/>
    <s v="P012"/>
    <n v="3"/>
    <n v="0.2"/>
    <s v="UPI"/>
    <n v="2157.6"/>
    <n v="514.1"/>
    <n v="2025"/>
    <n v="5"/>
    <s v="May"/>
    <s v="2025-05"/>
    <n v="0.23827400815721173"/>
    <x v="0"/>
    <x v="8"/>
    <x v="0"/>
    <x v="2"/>
    <x v="14"/>
  </r>
  <r>
    <s v="ORD00691"/>
    <x v="71"/>
    <d v="2024-05-01T00:00:00"/>
    <s v="C0003"/>
    <s v="P003"/>
    <n v="2"/>
    <n v="0.1"/>
    <s v="Debit Card"/>
    <n v="2338.1999999999998"/>
    <n v="578.59"/>
    <n v="2024"/>
    <n v="4"/>
    <s v="Apr"/>
    <s v="2024-04"/>
    <n v="0.24745103070738178"/>
    <x v="1"/>
    <x v="1"/>
    <x v="1"/>
    <x v="1"/>
    <x v="1"/>
  </r>
  <r>
    <s v="ORD00692"/>
    <x v="78"/>
    <d v="2025-01-21T00:00:00"/>
    <s v="C0372"/>
    <s v="P010"/>
    <n v="2"/>
    <n v="0.2"/>
    <s v="UPI"/>
    <n v="9598.4"/>
    <n v="1768.55"/>
    <n v="2025"/>
    <n v="1"/>
    <s v="Jan"/>
    <s v="2025-01"/>
    <n v="0.18425466744457411"/>
    <x v="2"/>
    <x v="2"/>
    <x v="0"/>
    <x v="0"/>
    <x v="9"/>
  </r>
  <r>
    <s v="ORD00693"/>
    <x v="326"/>
    <d v="2024-12-11T00:00:00"/>
    <s v="C0175"/>
    <s v="P015"/>
    <n v="1"/>
    <n v="0"/>
    <s v="Credit Card"/>
    <n v="699"/>
    <n v="204.75"/>
    <n v="2024"/>
    <n v="12"/>
    <s v="Dec"/>
    <s v="2024-12"/>
    <n v="0.2929184549356223"/>
    <x v="3"/>
    <x v="6"/>
    <x v="3"/>
    <x v="1"/>
    <x v="11"/>
  </r>
  <r>
    <s v="ORD00694"/>
    <x v="331"/>
    <d v="2025-08-09T00:00:00"/>
    <s v="C0446"/>
    <s v="P010"/>
    <n v="1"/>
    <n v="0"/>
    <s v="Cash"/>
    <n v="5999"/>
    <n v="954.63"/>
    <n v="2025"/>
    <n v="8"/>
    <s v="Aug"/>
    <s v="2025-08"/>
    <n v="0.15913152192032004"/>
    <x v="2"/>
    <x v="2"/>
    <x v="2"/>
    <x v="2"/>
    <x v="9"/>
  </r>
  <r>
    <s v="ORD00695"/>
    <x v="355"/>
    <d v="2025-01-30T00:00:00"/>
    <s v="C0099"/>
    <s v="P018"/>
    <n v="4"/>
    <n v="0"/>
    <s v="UPI"/>
    <n v="3996"/>
    <n v="1090.57"/>
    <n v="2025"/>
    <n v="1"/>
    <s v="Jan"/>
    <s v="2025-01"/>
    <n v="0.27291541541541542"/>
    <x v="0"/>
    <x v="7"/>
    <x v="2"/>
    <x v="2"/>
    <x v="16"/>
  </r>
  <r>
    <s v="ORD00696"/>
    <x v="433"/>
    <d v="2024-03-06T00:00:00"/>
    <s v="C0116"/>
    <s v="P001"/>
    <n v="1"/>
    <n v="0"/>
    <s v="Credit Card"/>
    <n v="499"/>
    <n v="106.27"/>
    <n v="2024"/>
    <n v="3"/>
    <s v="Mar"/>
    <s v="2024-03"/>
    <n v="0.21296593186372745"/>
    <x v="1"/>
    <x v="1"/>
    <x v="2"/>
    <x v="2"/>
    <x v="8"/>
  </r>
  <r>
    <s v="ORD00697"/>
    <x v="434"/>
    <d v="2025-12-20T00:00:00"/>
    <s v="C0270"/>
    <s v="P003"/>
    <n v="4"/>
    <n v="0.1"/>
    <s v="Debit Card"/>
    <n v="4676.3999999999996"/>
    <n v="1322.06"/>
    <n v="2025"/>
    <n v="12"/>
    <s v="Dec"/>
    <s v="2025-12"/>
    <n v="0.28270892139252418"/>
    <x v="1"/>
    <x v="1"/>
    <x v="0"/>
    <x v="1"/>
    <x v="1"/>
  </r>
  <r>
    <s v="ORD00698"/>
    <x v="190"/>
    <d v="2025-12-24T00:00:00"/>
    <s v="C0447"/>
    <s v="P012"/>
    <n v="2"/>
    <n v="0"/>
    <s v="Debit Card"/>
    <n v="1798"/>
    <n v="417.35"/>
    <n v="2025"/>
    <n v="12"/>
    <s v="Dec"/>
    <s v="2025-12"/>
    <n v="0.23211902113459401"/>
    <x v="0"/>
    <x v="8"/>
    <x v="2"/>
    <x v="1"/>
    <x v="14"/>
  </r>
  <r>
    <s v="ORD00699"/>
    <x v="435"/>
    <d v="2024-03-14T00:00:00"/>
    <s v="C0368"/>
    <s v="P001"/>
    <n v="1"/>
    <n v="0.05"/>
    <s v="Debit Card"/>
    <n v="474.05"/>
    <n v="120.53"/>
    <n v="2024"/>
    <n v="3"/>
    <s v="Mar"/>
    <s v="2024-03"/>
    <n v="0.25425588018141548"/>
    <x v="1"/>
    <x v="1"/>
    <x v="2"/>
    <x v="2"/>
    <x v="8"/>
  </r>
  <r>
    <s v="ORD00700"/>
    <x v="306"/>
    <d v="2024-10-03T00:00:00"/>
    <s v="C0253"/>
    <s v="P003"/>
    <n v="2"/>
    <n v="0"/>
    <s v="Cash"/>
    <n v="2598"/>
    <n v="751.02"/>
    <n v="2024"/>
    <n v="9"/>
    <s v="Sep"/>
    <s v="2024-09"/>
    <n v="0.28907621247113163"/>
    <x v="1"/>
    <x v="1"/>
    <x v="0"/>
    <x v="2"/>
    <x v="1"/>
  </r>
  <r>
    <s v="ORD00701"/>
    <x v="436"/>
    <d v="2024-11-19T00:00:00"/>
    <s v="C0317"/>
    <s v="P003"/>
    <n v="2"/>
    <n v="0.1"/>
    <s v="UPI"/>
    <n v="2338.1999999999998"/>
    <n v="611.67999999999995"/>
    <n v="2024"/>
    <n v="11"/>
    <s v="Nov"/>
    <s v="2024-11"/>
    <n v="0.26160294243435123"/>
    <x v="1"/>
    <x v="1"/>
    <x v="2"/>
    <x v="1"/>
    <x v="1"/>
  </r>
  <r>
    <s v="ORD00702"/>
    <x v="437"/>
    <d v="2024-12-07T00:00:00"/>
    <s v="C0415"/>
    <s v="P005"/>
    <n v="1"/>
    <n v="0"/>
    <s v="Cash"/>
    <n v="2499"/>
    <n v="470.85"/>
    <n v="2024"/>
    <n v="12"/>
    <s v="Dec"/>
    <s v="2024-12"/>
    <n v="0.1884153661464586"/>
    <x v="1"/>
    <x v="5"/>
    <x v="1"/>
    <x v="2"/>
    <x v="7"/>
  </r>
  <r>
    <s v="ORD00703"/>
    <x v="333"/>
    <d v="2025-01-01T00:00:00"/>
    <s v="C0095"/>
    <s v="P019"/>
    <n v="1"/>
    <n v="0"/>
    <s v="Cash"/>
    <n v="399"/>
    <n v="73.849999999999994"/>
    <n v="2024"/>
    <n v="12"/>
    <s v="Dec"/>
    <s v="2024-12"/>
    <n v="0.18508771929824561"/>
    <x v="1"/>
    <x v="1"/>
    <x v="0"/>
    <x v="2"/>
    <x v="18"/>
  </r>
  <r>
    <s v="ORD00704"/>
    <x v="438"/>
    <d v="2025-05-12T00:00:00"/>
    <s v="C0273"/>
    <s v="P001"/>
    <n v="2"/>
    <n v="0.1"/>
    <s v="Debit Card"/>
    <n v="898.2"/>
    <n v="211.85"/>
    <n v="2025"/>
    <n v="5"/>
    <s v="May"/>
    <s v="2025-05"/>
    <n v="0.23586061010910708"/>
    <x v="1"/>
    <x v="1"/>
    <x v="3"/>
    <x v="1"/>
    <x v="8"/>
  </r>
  <r>
    <s v="ORD00705"/>
    <x v="439"/>
    <d v="2025-09-01T00:00:00"/>
    <s v="C0380"/>
    <s v="P004"/>
    <n v="2"/>
    <n v="0"/>
    <s v="Credit Card"/>
    <n v="3998"/>
    <n v="888.21"/>
    <n v="2025"/>
    <n v="8"/>
    <s v="Aug"/>
    <s v="2025-08"/>
    <n v="0.22216358179089546"/>
    <x v="1"/>
    <x v="5"/>
    <x v="0"/>
    <x v="2"/>
    <x v="10"/>
  </r>
  <r>
    <s v="ORD00706"/>
    <x v="440"/>
    <d v="2024-06-16T00:00:00"/>
    <s v="C0024"/>
    <s v="P004"/>
    <n v="1"/>
    <n v="0.05"/>
    <s v="Debit Card"/>
    <n v="1899.05"/>
    <n v="452.05"/>
    <n v="2024"/>
    <n v="6"/>
    <s v="Jun"/>
    <s v="2024-06"/>
    <n v="0.23804007266791291"/>
    <x v="1"/>
    <x v="5"/>
    <x v="1"/>
    <x v="0"/>
    <x v="10"/>
  </r>
  <r>
    <s v="ORD00707"/>
    <x v="441"/>
    <d v="2025-07-01T00:00:00"/>
    <s v="C0116"/>
    <s v="P017"/>
    <n v="1"/>
    <n v="0.05"/>
    <s v="UPI"/>
    <n v="759.05"/>
    <n v="221.52"/>
    <n v="2025"/>
    <n v="6"/>
    <s v="Jun"/>
    <s v="2025-06"/>
    <n v="0.29183848231341813"/>
    <x v="0"/>
    <x v="0"/>
    <x v="2"/>
    <x v="2"/>
    <x v="15"/>
  </r>
  <r>
    <s v="ORD00708"/>
    <x v="27"/>
    <d v="2024-01-16T00:00:00"/>
    <s v="C0151"/>
    <s v="P014"/>
    <n v="3"/>
    <n v="0.15"/>
    <s v="Debit Card"/>
    <n v="2037.45"/>
    <n v="515.59"/>
    <n v="2024"/>
    <n v="1"/>
    <s v="Jan"/>
    <s v="2024-01"/>
    <n v="0.25305651672433682"/>
    <x v="0"/>
    <x v="6"/>
    <x v="3"/>
    <x v="1"/>
    <x v="13"/>
  </r>
  <r>
    <s v="ORD00709"/>
    <x v="362"/>
    <d v="2024-10-28T00:00:00"/>
    <s v="C0338"/>
    <s v="P018"/>
    <n v="2"/>
    <n v="0.1"/>
    <s v="UPI"/>
    <n v="1798.2"/>
    <n v="409.97"/>
    <n v="2024"/>
    <n v="10"/>
    <s v="Oct"/>
    <s v="2024-10"/>
    <n v="0.22798910021132243"/>
    <x v="0"/>
    <x v="7"/>
    <x v="0"/>
    <x v="1"/>
    <x v="16"/>
  </r>
  <r>
    <s v="ORD00710"/>
    <x v="442"/>
    <d v="2026-01-02T00:00:00"/>
    <s v="C0050"/>
    <s v="P001"/>
    <n v="2"/>
    <n v="0.1"/>
    <s v="Debit Card"/>
    <n v="898.2"/>
    <n v="204.13"/>
    <n v="2025"/>
    <n v="12"/>
    <s v="Dec"/>
    <s v="2025-12"/>
    <n v="0.22726564239590291"/>
    <x v="1"/>
    <x v="1"/>
    <x v="0"/>
    <x v="1"/>
    <x v="8"/>
  </r>
  <r>
    <s v="ORD00711"/>
    <x v="257"/>
    <d v="2024-04-13T00:00:00"/>
    <s v="C0206"/>
    <s v="P016"/>
    <n v="4"/>
    <n v="0.2"/>
    <s v="Credit Card"/>
    <n v="5116.8"/>
    <n v="1807.14"/>
    <n v="2024"/>
    <n v="4"/>
    <s v="Apr"/>
    <s v="2024-04"/>
    <n v="0.35317776735459661"/>
    <x v="4"/>
    <x v="4"/>
    <x v="1"/>
    <x v="1"/>
    <x v="5"/>
  </r>
  <r>
    <s v="ORD00712"/>
    <x v="443"/>
    <d v="2025-03-01T00:00:00"/>
    <s v="C0498"/>
    <s v="P003"/>
    <n v="1"/>
    <n v="0.2"/>
    <s v="UPI"/>
    <n v="1039.2"/>
    <n v="229.92"/>
    <n v="2025"/>
    <n v="2"/>
    <s v="Feb"/>
    <s v="2025-02"/>
    <n v="0.22124711316397228"/>
    <x v="1"/>
    <x v="1"/>
    <x v="0"/>
    <x v="0"/>
    <x v="1"/>
  </r>
  <r>
    <s v="ORD00713"/>
    <x v="444"/>
    <d v="2025-01-31T00:00:00"/>
    <s v="C0335"/>
    <s v="P009"/>
    <n v="2"/>
    <n v="0.1"/>
    <s v="Debit Card"/>
    <n v="12598.2"/>
    <n v="3216.39"/>
    <n v="2025"/>
    <n v="1"/>
    <s v="Jan"/>
    <s v="2025-01"/>
    <n v="0.25530551983616706"/>
    <x v="2"/>
    <x v="2"/>
    <x v="3"/>
    <x v="0"/>
    <x v="2"/>
  </r>
  <r>
    <s v="ORD00714"/>
    <x v="445"/>
    <d v="2024-08-02T00:00:00"/>
    <s v="C0079"/>
    <s v="P004"/>
    <n v="3"/>
    <n v="0.05"/>
    <s v="Credit Card"/>
    <n v="5697.15"/>
    <n v="1429.87"/>
    <n v="2024"/>
    <n v="8"/>
    <s v="Aug"/>
    <s v="2024-08"/>
    <n v="0.25097987590286369"/>
    <x v="1"/>
    <x v="5"/>
    <x v="1"/>
    <x v="2"/>
    <x v="10"/>
  </r>
  <r>
    <s v="ORD00715"/>
    <x v="446"/>
    <d v="2025-11-25T00:00:00"/>
    <s v="C0070"/>
    <s v="P005"/>
    <n v="3"/>
    <n v="0.1"/>
    <s v="Credit Card"/>
    <n v="6747.3"/>
    <n v="1670.94"/>
    <n v="2025"/>
    <n v="11"/>
    <s v="Nov"/>
    <s v="2025-11"/>
    <n v="0.24764572495664933"/>
    <x v="1"/>
    <x v="5"/>
    <x v="2"/>
    <x v="1"/>
    <x v="7"/>
  </r>
  <r>
    <s v="ORD00716"/>
    <x v="151"/>
    <d v="2024-04-02T00:00:00"/>
    <s v="C0027"/>
    <s v="P011"/>
    <n v="1"/>
    <n v="0.05"/>
    <s v="UPI"/>
    <n v="1234.05"/>
    <n v="284.95999999999998"/>
    <n v="2024"/>
    <n v="3"/>
    <s v="Mar"/>
    <s v="2024-03"/>
    <n v="0.23091446861958592"/>
    <x v="0"/>
    <x v="7"/>
    <x v="1"/>
    <x v="1"/>
    <x v="12"/>
  </r>
  <r>
    <s v="ORD00717"/>
    <x v="447"/>
    <d v="2025-07-08T00:00:00"/>
    <s v="C0271"/>
    <s v="P009"/>
    <n v="1"/>
    <n v="0.2"/>
    <s v="Debit Card"/>
    <n v="5599.2"/>
    <n v="983.32"/>
    <n v="2025"/>
    <n v="7"/>
    <s v="Jul"/>
    <s v="2025-07"/>
    <n v="0.17561794542077441"/>
    <x v="2"/>
    <x v="2"/>
    <x v="1"/>
    <x v="2"/>
    <x v="2"/>
  </r>
  <r>
    <s v="ORD00718"/>
    <x v="224"/>
    <d v="2025-02-05T00:00:00"/>
    <s v="C0050"/>
    <s v="P003"/>
    <n v="2"/>
    <n v="0.1"/>
    <s v="Credit Card"/>
    <n v="2338.1999999999998"/>
    <n v="557.15"/>
    <n v="2025"/>
    <n v="2"/>
    <s v="Feb"/>
    <s v="2025-02"/>
    <n v="0.23828158412454026"/>
    <x v="1"/>
    <x v="1"/>
    <x v="0"/>
    <x v="1"/>
    <x v="1"/>
  </r>
  <r>
    <s v="ORD00719"/>
    <x v="214"/>
    <d v="2025-08-14T00:00:00"/>
    <s v="C0292"/>
    <s v="P006"/>
    <n v="1"/>
    <n v="0"/>
    <s v="Credit Card"/>
    <n v="1499"/>
    <n v="328.22"/>
    <n v="2025"/>
    <n v="8"/>
    <s v="Aug"/>
    <s v="2025-08"/>
    <n v="0.21895930620413612"/>
    <x v="1"/>
    <x v="1"/>
    <x v="2"/>
    <x v="0"/>
    <x v="6"/>
  </r>
  <r>
    <s v="ORD00720"/>
    <x v="387"/>
    <d v="2024-02-17T00:00:00"/>
    <s v="C0247"/>
    <s v="P011"/>
    <n v="4"/>
    <n v="0"/>
    <s v="Credit Card"/>
    <n v="5196"/>
    <n v="1528.33"/>
    <n v="2024"/>
    <n v="2"/>
    <s v="Feb"/>
    <s v="2024-02"/>
    <n v="0.29413587374903771"/>
    <x v="0"/>
    <x v="7"/>
    <x v="1"/>
    <x v="0"/>
    <x v="12"/>
  </r>
  <r>
    <s v="ORD00721"/>
    <x v="379"/>
    <d v="2025-11-07T00:00:00"/>
    <s v="C0264"/>
    <s v="P009"/>
    <n v="1"/>
    <n v="0"/>
    <s v="Debit Card"/>
    <n v="6999"/>
    <n v="1312.08"/>
    <n v="2025"/>
    <n v="11"/>
    <s v="Nov"/>
    <s v="2025-11"/>
    <n v="0.18746678096870981"/>
    <x v="2"/>
    <x v="2"/>
    <x v="3"/>
    <x v="2"/>
    <x v="2"/>
  </r>
  <r>
    <s v="ORD00722"/>
    <x v="353"/>
    <d v="2025-04-08T00:00:00"/>
    <s v="C0079"/>
    <s v="P015"/>
    <n v="1"/>
    <n v="0"/>
    <s v="Credit Card"/>
    <n v="699"/>
    <n v="181.29"/>
    <n v="2025"/>
    <n v="4"/>
    <s v="Apr"/>
    <s v="2025-04"/>
    <n v="0.25935622317596563"/>
    <x v="3"/>
    <x v="6"/>
    <x v="1"/>
    <x v="2"/>
    <x v="11"/>
  </r>
  <r>
    <s v="ORD00723"/>
    <x v="264"/>
    <d v="2025-08-17T00:00:00"/>
    <s v="C0387"/>
    <s v="P003"/>
    <n v="1"/>
    <n v="0"/>
    <s v="UPI"/>
    <n v="1299"/>
    <n v="301.83"/>
    <n v="2025"/>
    <n v="8"/>
    <s v="Aug"/>
    <s v="2025-08"/>
    <n v="0.23235565819861431"/>
    <x v="1"/>
    <x v="1"/>
    <x v="2"/>
    <x v="2"/>
    <x v="1"/>
  </r>
  <r>
    <s v="ORD00724"/>
    <x v="236"/>
    <d v="2024-11-09T00:00:00"/>
    <s v="C0190"/>
    <s v="P001"/>
    <n v="2"/>
    <n v="0.05"/>
    <s v="UPI"/>
    <n v="948.1"/>
    <n v="197.93"/>
    <n v="2024"/>
    <n v="11"/>
    <s v="Nov"/>
    <s v="2024-11"/>
    <n v="0.20876489821748762"/>
    <x v="1"/>
    <x v="1"/>
    <x v="2"/>
    <x v="2"/>
    <x v="8"/>
  </r>
  <r>
    <s v="ORD00725"/>
    <x v="278"/>
    <d v="2024-03-30T00:00:00"/>
    <s v="C0047"/>
    <s v="P020"/>
    <n v="3"/>
    <n v="0"/>
    <s v="Credit Card"/>
    <n v="747"/>
    <n v="228.12"/>
    <n v="2024"/>
    <n v="3"/>
    <s v="Mar"/>
    <s v="2024-03"/>
    <n v="0.30538152610441766"/>
    <x v="3"/>
    <x v="3"/>
    <x v="3"/>
    <x v="1"/>
    <x v="17"/>
  </r>
  <r>
    <s v="ORD00726"/>
    <x v="368"/>
    <d v="2024-04-04T00:00:00"/>
    <s v="C0461"/>
    <s v="P019"/>
    <n v="2"/>
    <n v="0.1"/>
    <s v="Cash"/>
    <n v="718.2"/>
    <n v="146.15"/>
    <n v="2024"/>
    <n v="4"/>
    <s v="Apr"/>
    <s v="2024-04"/>
    <n v="0.20349484823169034"/>
    <x v="1"/>
    <x v="1"/>
    <x v="3"/>
    <x v="2"/>
    <x v="18"/>
  </r>
  <r>
    <s v="ORD00727"/>
    <x v="26"/>
    <d v="2025-10-23T00:00:00"/>
    <s v="C0361"/>
    <s v="P014"/>
    <n v="4"/>
    <n v="0"/>
    <s v="Debit Card"/>
    <n v="3196"/>
    <n v="1011.41"/>
    <n v="2025"/>
    <n v="10"/>
    <s v="Oct"/>
    <s v="2025-10"/>
    <n v="0.31646120150187734"/>
    <x v="0"/>
    <x v="6"/>
    <x v="3"/>
    <x v="0"/>
    <x v="13"/>
  </r>
  <r>
    <s v="ORD00728"/>
    <x v="161"/>
    <d v="2025-11-07T00:00:00"/>
    <s v="C0354"/>
    <s v="P017"/>
    <n v="1"/>
    <n v="0"/>
    <s v="UPI"/>
    <n v="799"/>
    <n v="159.53"/>
    <n v="2025"/>
    <n v="11"/>
    <s v="Nov"/>
    <s v="2025-11"/>
    <n v="0.19966207759699625"/>
    <x v="0"/>
    <x v="0"/>
    <x v="1"/>
    <x v="1"/>
    <x v="15"/>
  </r>
  <r>
    <s v="ORD00729"/>
    <x v="184"/>
    <d v="2025-12-16T00:00:00"/>
    <s v="C0472"/>
    <s v="P014"/>
    <n v="1"/>
    <n v="0.05"/>
    <s v="UPI"/>
    <n v="759.05"/>
    <n v="182.48"/>
    <n v="2025"/>
    <n v="12"/>
    <s v="Dec"/>
    <s v="2025-12"/>
    <n v="0.24040577037085831"/>
    <x v="0"/>
    <x v="6"/>
    <x v="3"/>
    <x v="0"/>
    <x v="13"/>
  </r>
  <r>
    <s v="ORD00730"/>
    <x v="396"/>
    <d v="2024-09-03T00:00:00"/>
    <s v="C0488"/>
    <s v="P017"/>
    <n v="3"/>
    <n v="0.15"/>
    <s v="Credit Card"/>
    <n v="2037.45"/>
    <n v="526.75"/>
    <n v="2024"/>
    <n v="8"/>
    <s v="Aug"/>
    <s v="2024-08"/>
    <n v="0.25853395175341726"/>
    <x v="0"/>
    <x v="0"/>
    <x v="0"/>
    <x v="2"/>
    <x v="15"/>
  </r>
  <r>
    <s v="ORD00731"/>
    <x v="448"/>
    <d v="2024-01-05T00:00:00"/>
    <s v="C0352"/>
    <s v="P014"/>
    <n v="3"/>
    <n v="0.05"/>
    <s v="Debit Card"/>
    <n v="2277.15"/>
    <n v="535.73"/>
    <n v="2024"/>
    <n v="1"/>
    <s v="Jan"/>
    <s v="2024-01"/>
    <n v="0.23526337746744835"/>
    <x v="0"/>
    <x v="6"/>
    <x v="0"/>
    <x v="2"/>
    <x v="13"/>
  </r>
  <r>
    <s v="ORD00732"/>
    <x v="449"/>
    <d v="2024-08-14T00:00:00"/>
    <s v="C0189"/>
    <s v="P012"/>
    <n v="3"/>
    <n v="0.05"/>
    <s v="UPI"/>
    <n v="2562.15"/>
    <n v="444.13"/>
    <n v="2024"/>
    <n v="8"/>
    <s v="Aug"/>
    <s v="2024-08"/>
    <n v="0.17334270046640515"/>
    <x v="0"/>
    <x v="8"/>
    <x v="2"/>
    <x v="1"/>
    <x v="14"/>
  </r>
  <r>
    <s v="ORD00733"/>
    <x v="384"/>
    <d v="2025-08-16T00:00:00"/>
    <s v="C0416"/>
    <s v="P016"/>
    <n v="3"/>
    <n v="0.05"/>
    <s v="Debit Card"/>
    <n v="4557.1499999999996"/>
    <n v="1686.55"/>
    <n v="2025"/>
    <n v="8"/>
    <s v="Aug"/>
    <s v="2025-08"/>
    <n v="0.37008876161636112"/>
    <x v="4"/>
    <x v="4"/>
    <x v="0"/>
    <x v="2"/>
    <x v="5"/>
  </r>
  <r>
    <s v="ORD00734"/>
    <x v="450"/>
    <d v="2024-04-26T00:00:00"/>
    <s v="C0256"/>
    <s v="P001"/>
    <n v="1"/>
    <n v="0"/>
    <s v="UPI"/>
    <n v="499"/>
    <n v="124.31"/>
    <n v="2024"/>
    <n v="4"/>
    <s v="Apr"/>
    <s v="2024-04"/>
    <n v="0.2491182364729459"/>
    <x v="1"/>
    <x v="1"/>
    <x v="0"/>
    <x v="2"/>
    <x v="8"/>
  </r>
  <r>
    <s v="ORD00735"/>
    <x v="72"/>
    <d v="2025-10-31T00:00:00"/>
    <s v="C0222"/>
    <s v="P013"/>
    <n v="1"/>
    <n v="0.05"/>
    <s v="UPI"/>
    <n v="569.04999999999995"/>
    <n v="119.33"/>
    <n v="2025"/>
    <n v="10"/>
    <s v="Oct"/>
    <s v="2025-10"/>
    <n v="0.20970037782268694"/>
    <x v="0"/>
    <x v="0"/>
    <x v="3"/>
    <x v="1"/>
    <x v="0"/>
  </r>
  <r>
    <s v="ORD00736"/>
    <x v="451"/>
    <d v="2024-04-15T00:00:00"/>
    <s v="C0372"/>
    <s v="P006"/>
    <n v="4"/>
    <n v="0"/>
    <s v="UPI"/>
    <n v="5996"/>
    <n v="1107.5999999999999"/>
    <n v="2024"/>
    <n v="4"/>
    <s v="Apr"/>
    <s v="2024-04"/>
    <n v="0.18472314876584389"/>
    <x v="1"/>
    <x v="1"/>
    <x v="0"/>
    <x v="0"/>
    <x v="6"/>
  </r>
  <r>
    <s v="ORD00737"/>
    <x v="125"/>
    <d v="2024-07-13T00:00:00"/>
    <s v="C0241"/>
    <s v="P017"/>
    <n v="1"/>
    <n v="0.05"/>
    <s v="Debit Card"/>
    <n v="759.05"/>
    <n v="153.41999999999999"/>
    <n v="2024"/>
    <n v="7"/>
    <s v="Jul"/>
    <s v="2024-07"/>
    <n v="0.20212107239312299"/>
    <x v="0"/>
    <x v="0"/>
    <x v="1"/>
    <x v="2"/>
    <x v="15"/>
  </r>
  <r>
    <s v="ORD00738"/>
    <x v="440"/>
    <d v="2024-06-15T00:00:00"/>
    <s v="C0269"/>
    <s v="P012"/>
    <n v="1"/>
    <n v="0.1"/>
    <s v="Cash"/>
    <n v="809.1"/>
    <n v="201.1"/>
    <n v="2024"/>
    <n v="6"/>
    <s v="Jun"/>
    <s v="2024-06"/>
    <n v="0.24854776912618959"/>
    <x v="0"/>
    <x v="8"/>
    <x v="1"/>
    <x v="1"/>
    <x v="14"/>
  </r>
  <r>
    <s v="ORD00739"/>
    <x v="452"/>
    <d v="2024-03-31T00:00:00"/>
    <s v="C0001"/>
    <s v="P019"/>
    <n v="2"/>
    <n v="0.1"/>
    <s v="UPI"/>
    <n v="718.2"/>
    <n v="197.55"/>
    <n v="2024"/>
    <n v="3"/>
    <s v="Mar"/>
    <s v="2024-03"/>
    <n v="0.27506265664160401"/>
    <x v="1"/>
    <x v="1"/>
    <x v="2"/>
    <x v="1"/>
    <x v="18"/>
  </r>
  <r>
    <s v="ORD00740"/>
    <x v="427"/>
    <d v="2025-11-18T00:00:00"/>
    <s v="C0034"/>
    <s v="P006"/>
    <n v="1"/>
    <n v="0"/>
    <s v="Credit Card"/>
    <n v="1499"/>
    <n v="319.85000000000002"/>
    <n v="2025"/>
    <n v="11"/>
    <s v="Nov"/>
    <s v="2025-11"/>
    <n v="0.21337558372248167"/>
    <x v="1"/>
    <x v="1"/>
    <x v="1"/>
    <x v="0"/>
    <x v="6"/>
  </r>
  <r>
    <s v="ORD00741"/>
    <x v="453"/>
    <d v="2024-05-05T00:00:00"/>
    <s v="C0446"/>
    <s v="P007"/>
    <n v="3"/>
    <n v="0.1"/>
    <s v="UPI"/>
    <n v="2967.3"/>
    <n v="793.92"/>
    <n v="2024"/>
    <n v="5"/>
    <s v="May"/>
    <s v="2024-05"/>
    <n v="0.26755636437165098"/>
    <x v="3"/>
    <x v="9"/>
    <x v="2"/>
    <x v="2"/>
    <x v="19"/>
  </r>
  <r>
    <s v="ORD00742"/>
    <x v="454"/>
    <d v="2024-05-25T00:00:00"/>
    <s v="C0079"/>
    <s v="P001"/>
    <n v="1"/>
    <n v="0"/>
    <s v="Debit Card"/>
    <n v="499"/>
    <n v="128.46"/>
    <n v="2024"/>
    <n v="5"/>
    <s v="May"/>
    <s v="2024-05"/>
    <n v="0.25743486973947899"/>
    <x v="1"/>
    <x v="1"/>
    <x v="1"/>
    <x v="2"/>
    <x v="8"/>
  </r>
  <r>
    <s v="ORD00743"/>
    <x v="46"/>
    <d v="2024-04-19T00:00:00"/>
    <s v="C0236"/>
    <s v="P001"/>
    <n v="3"/>
    <n v="0"/>
    <s v="Credit Card"/>
    <n v="1497"/>
    <n v="351.5"/>
    <n v="2024"/>
    <n v="4"/>
    <s v="Apr"/>
    <s v="2024-04"/>
    <n v="0.23480293921175685"/>
    <x v="1"/>
    <x v="1"/>
    <x v="3"/>
    <x v="2"/>
    <x v="8"/>
  </r>
  <r>
    <s v="ORD00744"/>
    <x v="455"/>
    <d v="2025-03-07T00:00:00"/>
    <s v="C0334"/>
    <s v="P005"/>
    <n v="2"/>
    <n v="0"/>
    <s v="UPI"/>
    <n v="4998"/>
    <n v="1107.4000000000001"/>
    <n v="2025"/>
    <n v="3"/>
    <s v="Mar"/>
    <s v="2025-03"/>
    <n v="0.22156862745098041"/>
    <x v="1"/>
    <x v="5"/>
    <x v="1"/>
    <x v="0"/>
    <x v="7"/>
  </r>
  <r>
    <s v="ORD00745"/>
    <x v="115"/>
    <d v="2024-11-04T00:00:00"/>
    <s v="C0377"/>
    <s v="P006"/>
    <n v="2"/>
    <n v="0.05"/>
    <s v="UPI"/>
    <n v="2848.1"/>
    <n v="710.2"/>
    <n v="2024"/>
    <n v="10"/>
    <s v="Oct"/>
    <s v="2024-10"/>
    <n v="0.24935922193743199"/>
    <x v="1"/>
    <x v="1"/>
    <x v="0"/>
    <x v="1"/>
    <x v="6"/>
  </r>
  <r>
    <s v="ORD00746"/>
    <x v="456"/>
    <d v="2024-11-17T00:00:00"/>
    <s v="C0349"/>
    <s v="P016"/>
    <n v="2"/>
    <n v="0"/>
    <s v="Debit Card"/>
    <n v="3198"/>
    <n v="773.43"/>
    <n v="2024"/>
    <n v="11"/>
    <s v="Nov"/>
    <s v="2024-11"/>
    <n v="0.24184803001876171"/>
    <x v="4"/>
    <x v="4"/>
    <x v="0"/>
    <x v="1"/>
    <x v="5"/>
  </r>
  <r>
    <s v="ORD00747"/>
    <x v="6"/>
    <d v="2025-10-01T00:00:00"/>
    <s v="C0098"/>
    <s v="P016"/>
    <n v="1"/>
    <n v="0.1"/>
    <s v="Credit Card"/>
    <n v="1439.1"/>
    <n v="460.79"/>
    <n v="2025"/>
    <n v="9"/>
    <s v="Sep"/>
    <s v="2025-09"/>
    <n v="0.32019317629073729"/>
    <x v="4"/>
    <x v="4"/>
    <x v="0"/>
    <x v="2"/>
    <x v="5"/>
  </r>
  <r>
    <s v="ORD00748"/>
    <x v="457"/>
    <d v="2024-01-14T00:00:00"/>
    <s v="C0082"/>
    <s v="P014"/>
    <n v="2"/>
    <n v="0.15"/>
    <s v="UPI"/>
    <n v="1358.3"/>
    <n v="405.61"/>
    <n v="2024"/>
    <n v="1"/>
    <s v="Jan"/>
    <s v="2024-01"/>
    <n v="0.29861591695501732"/>
    <x v="0"/>
    <x v="6"/>
    <x v="0"/>
    <x v="2"/>
    <x v="13"/>
  </r>
  <r>
    <s v="ORD00749"/>
    <x v="246"/>
    <d v="2024-03-18T00:00:00"/>
    <s v="C0455"/>
    <s v="P001"/>
    <n v="2"/>
    <n v="0"/>
    <s v="Credit Card"/>
    <n v="998"/>
    <n v="180.06"/>
    <n v="2024"/>
    <n v="3"/>
    <s v="Mar"/>
    <s v="2024-03"/>
    <n v="0.18042084168336672"/>
    <x v="1"/>
    <x v="1"/>
    <x v="1"/>
    <x v="1"/>
    <x v="8"/>
  </r>
  <r>
    <s v="ORD00750"/>
    <x v="198"/>
    <d v="2024-12-28T00:00:00"/>
    <s v="C0477"/>
    <s v="P013"/>
    <n v="2"/>
    <n v="0.05"/>
    <s v="Debit Card"/>
    <n v="1138.0999999999999"/>
    <n v="273.95999999999998"/>
    <n v="2024"/>
    <n v="12"/>
    <s v="Dec"/>
    <s v="2024-12"/>
    <n v="0.24071698444776382"/>
    <x v="0"/>
    <x v="0"/>
    <x v="3"/>
    <x v="1"/>
    <x v="0"/>
  </r>
  <r>
    <s v="ORD00751"/>
    <x v="284"/>
    <d v="2024-08-14T00:00:00"/>
    <s v="C0415"/>
    <s v="P020"/>
    <n v="1"/>
    <n v="0"/>
    <s v="Credit Card"/>
    <n v="249"/>
    <n v="53.66"/>
    <n v="2024"/>
    <n v="8"/>
    <s v="Aug"/>
    <s v="2024-08"/>
    <n v="0.21550200803212849"/>
    <x v="3"/>
    <x v="3"/>
    <x v="1"/>
    <x v="2"/>
    <x v="17"/>
  </r>
  <r>
    <s v="ORD00752"/>
    <x v="307"/>
    <d v="2025-02-22T00:00:00"/>
    <s v="C0192"/>
    <s v="P010"/>
    <n v="1"/>
    <n v="0.05"/>
    <s v="Credit Card"/>
    <n v="5699.05"/>
    <n v="960.83"/>
    <n v="2025"/>
    <n v="2"/>
    <s v="Feb"/>
    <s v="2025-02"/>
    <n v="0.16859476579429905"/>
    <x v="2"/>
    <x v="2"/>
    <x v="2"/>
    <x v="2"/>
    <x v="9"/>
  </r>
  <r>
    <s v="ORD00753"/>
    <x v="447"/>
    <d v="2025-07-09T00:00:00"/>
    <s v="C0253"/>
    <s v="P010"/>
    <n v="1"/>
    <n v="0"/>
    <s v="Credit Card"/>
    <n v="5999"/>
    <n v="966.91"/>
    <n v="2025"/>
    <n v="7"/>
    <s v="Jul"/>
    <s v="2025-07"/>
    <n v="0.16117852975495917"/>
    <x v="2"/>
    <x v="2"/>
    <x v="0"/>
    <x v="2"/>
    <x v="9"/>
  </r>
  <r>
    <s v="ORD00754"/>
    <x v="458"/>
    <d v="2025-01-07T00:00:00"/>
    <s v="C0409"/>
    <s v="P009"/>
    <n v="2"/>
    <n v="0.2"/>
    <s v="Credit Card"/>
    <n v="11198.4"/>
    <n v="2726.62"/>
    <n v="2025"/>
    <n v="1"/>
    <s v="Jan"/>
    <s v="2025-01"/>
    <n v="0.24348299757108158"/>
    <x v="2"/>
    <x v="2"/>
    <x v="3"/>
    <x v="1"/>
    <x v="2"/>
  </r>
  <r>
    <s v="ORD00755"/>
    <x v="404"/>
    <d v="2025-12-19T00:00:00"/>
    <s v="C0038"/>
    <s v="P013"/>
    <n v="1"/>
    <n v="0.05"/>
    <s v="Credit Card"/>
    <n v="569.04999999999995"/>
    <n v="135.22"/>
    <n v="2025"/>
    <n v="12"/>
    <s v="Dec"/>
    <s v="2025-12"/>
    <n v="0.23762411035937089"/>
    <x v="0"/>
    <x v="0"/>
    <x v="1"/>
    <x v="2"/>
    <x v="0"/>
  </r>
  <r>
    <s v="ORD00756"/>
    <x v="132"/>
    <d v="2024-09-23T00:00:00"/>
    <s v="C0014"/>
    <s v="P003"/>
    <n v="3"/>
    <n v="0.1"/>
    <s v="Cash"/>
    <n v="3507.3"/>
    <n v="821.15"/>
    <n v="2024"/>
    <n v="9"/>
    <s v="Sep"/>
    <s v="2024-09"/>
    <n v="0.23412596584267098"/>
    <x v="1"/>
    <x v="1"/>
    <x v="3"/>
    <x v="1"/>
    <x v="1"/>
  </r>
  <r>
    <s v="ORD00757"/>
    <x v="340"/>
    <d v="2025-11-25T00:00:00"/>
    <s v="C0392"/>
    <s v="P018"/>
    <n v="2"/>
    <n v="0"/>
    <s v="UPI"/>
    <n v="1998"/>
    <n v="601.02"/>
    <n v="2025"/>
    <n v="11"/>
    <s v="Nov"/>
    <s v="2025-11"/>
    <n v="0.30081081081081079"/>
    <x v="0"/>
    <x v="7"/>
    <x v="0"/>
    <x v="2"/>
    <x v="16"/>
  </r>
  <r>
    <s v="ORD00758"/>
    <x v="112"/>
    <d v="2024-11-17T00:00:00"/>
    <s v="C0347"/>
    <s v="P020"/>
    <n v="3"/>
    <n v="0.1"/>
    <s v="Credit Card"/>
    <n v="672.3"/>
    <n v="139.37"/>
    <n v="2024"/>
    <n v="11"/>
    <s v="Nov"/>
    <s v="2024-11"/>
    <n v="0.20730328722296595"/>
    <x v="3"/>
    <x v="3"/>
    <x v="0"/>
    <x v="2"/>
    <x v="17"/>
  </r>
  <r>
    <s v="ORD00759"/>
    <x v="98"/>
    <d v="2024-03-27T00:00:00"/>
    <s v="C0310"/>
    <s v="P002"/>
    <n v="3"/>
    <n v="0.15"/>
    <s v="UPI"/>
    <n v="2292.4499999999998"/>
    <n v="523.19000000000005"/>
    <n v="2024"/>
    <n v="3"/>
    <s v="Mar"/>
    <s v="2024-03"/>
    <n v="0.22822308011079853"/>
    <x v="1"/>
    <x v="1"/>
    <x v="0"/>
    <x v="2"/>
    <x v="3"/>
  </r>
  <r>
    <s v="ORD00760"/>
    <x v="112"/>
    <d v="2024-11-15T00:00:00"/>
    <s v="C0386"/>
    <s v="P017"/>
    <n v="1"/>
    <n v="0.1"/>
    <s v="UPI"/>
    <n v="719.1"/>
    <n v="154.62"/>
    <n v="2024"/>
    <n v="11"/>
    <s v="Nov"/>
    <s v="2024-11"/>
    <n v="0.21501877346683354"/>
    <x v="0"/>
    <x v="0"/>
    <x v="1"/>
    <x v="2"/>
    <x v="15"/>
  </r>
  <r>
    <s v="ORD00761"/>
    <x v="459"/>
    <d v="2024-04-23T00:00:00"/>
    <s v="C0209"/>
    <s v="P019"/>
    <n v="3"/>
    <n v="0.15"/>
    <s v="Credit Card"/>
    <n v="1017.45"/>
    <n v="189.09"/>
    <n v="2024"/>
    <n v="4"/>
    <s v="Apr"/>
    <s v="2024-04"/>
    <n v="0.18584697036709419"/>
    <x v="1"/>
    <x v="1"/>
    <x v="0"/>
    <x v="2"/>
    <x v="18"/>
  </r>
  <r>
    <s v="ORD00762"/>
    <x v="305"/>
    <d v="2024-09-10T00:00:00"/>
    <s v="C0357"/>
    <s v="P013"/>
    <n v="2"/>
    <n v="0"/>
    <s v="Cash"/>
    <n v="1198"/>
    <n v="267.87"/>
    <n v="2024"/>
    <n v="9"/>
    <s v="Sep"/>
    <s v="2024-09"/>
    <n v="0.22359766277128548"/>
    <x v="0"/>
    <x v="0"/>
    <x v="3"/>
    <x v="2"/>
    <x v="0"/>
  </r>
  <r>
    <s v="ORD00763"/>
    <x v="460"/>
    <d v="2025-01-21T00:00:00"/>
    <s v="C0462"/>
    <s v="P013"/>
    <n v="3"/>
    <n v="0.05"/>
    <s v="UPI"/>
    <n v="1707.15"/>
    <n v="403.55"/>
    <n v="2025"/>
    <n v="1"/>
    <s v="Jan"/>
    <s v="2025-01"/>
    <n v="0.23638813226722899"/>
    <x v="0"/>
    <x v="0"/>
    <x v="3"/>
    <x v="0"/>
    <x v="0"/>
  </r>
  <r>
    <s v="ORD00764"/>
    <x v="159"/>
    <d v="2024-01-12T00:00:00"/>
    <s v="C0089"/>
    <s v="P001"/>
    <n v="3"/>
    <n v="0.1"/>
    <s v="Cash"/>
    <n v="1347.3"/>
    <n v="252.67"/>
    <n v="2024"/>
    <n v="1"/>
    <s v="Jan"/>
    <s v="2024-01"/>
    <n v="0.18753803904104505"/>
    <x v="1"/>
    <x v="1"/>
    <x v="2"/>
    <x v="0"/>
    <x v="8"/>
  </r>
  <r>
    <s v="ORD00765"/>
    <x v="407"/>
    <d v="2025-04-04T00:00:00"/>
    <s v="C0056"/>
    <s v="P002"/>
    <n v="1"/>
    <n v="0.05"/>
    <s v="UPI"/>
    <n v="854.05"/>
    <n v="178.58"/>
    <n v="2025"/>
    <n v="4"/>
    <s v="Apr"/>
    <s v="2025-04"/>
    <n v="0.209097827996019"/>
    <x v="1"/>
    <x v="1"/>
    <x v="2"/>
    <x v="2"/>
    <x v="3"/>
  </r>
  <r>
    <s v="ORD00766"/>
    <x v="98"/>
    <d v="2024-03-28T00:00:00"/>
    <s v="C0094"/>
    <s v="P001"/>
    <n v="1"/>
    <n v="0.15"/>
    <s v="UPI"/>
    <n v="424.15"/>
    <n v="109.18"/>
    <n v="2024"/>
    <n v="3"/>
    <s v="Mar"/>
    <s v="2024-03"/>
    <n v="0.25740893551809502"/>
    <x v="1"/>
    <x v="1"/>
    <x v="1"/>
    <x v="1"/>
    <x v="8"/>
  </r>
  <r>
    <s v="ORD00767"/>
    <x v="421"/>
    <d v="2024-07-31T00:00:00"/>
    <s v="C0093"/>
    <s v="P005"/>
    <n v="2"/>
    <n v="0"/>
    <s v="UPI"/>
    <n v="4998"/>
    <n v="1202.1300000000001"/>
    <n v="2024"/>
    <n v="7"/>
    <s v="Jul"/>
    <s v="2024-07"/>
    <n v="0.24052220888355344"/>
    <x v="1"/>
    <x v="5"/>
    <x v="3"/>
    <x v="0"/>
    <x v="7"/>
  </r>
  <r>
    <s v="ORD00768"/>
    <x v="461"/>
    <d v="2025-01-26T00:00:00"/>
    <s v="C0340"/>
    <s v="P003"/>
    <n v="2"/>
    <n v="0"/>
    <s v="Credit Card"/>
    <n v="2598"/>
    <n v="827.9"/>
    <n v="2025"/>
    <n v="1"/>
    <s v="Jan"/>
    <s v="2025-01"/>
    <n v="0.31866820631254811"/>
    <x v="1"/>
    <x v="1"/>
    <x v="0"/>
    <x v="2"/>
    <x v="1"/>
  </r>
  <r>
    <s v="ORD00769"/>
    <x v="462"/>
    <d v="2024-11-10T00:00:00"/>
    <s v="C0085"/>
    <s v="P007"/>
    <n v="1"/>
    <n v="0"/>
    <s v="Credit Card"/>
    <n v="1099"/>
    <n v="318.74"/>
    <n v="2024"/>
    <n v="11"/>
    <s v="Nov"/>
    <s v="2024-11"/>
    <n v="0.2900272975432211"/>
    <x v="3"/>
    <x v="9"/>
    <x v="0"/>
    <x v="2"/>
    <x v="19"/>
  </r>
  <r>
    <s v="ORD00770"/>
    <x v="398"/>
    <d v="2024-01-27T00:00:00"/>
    <s v="C0445"/>
    <s v="P013"/>
    <n v="1"/>
    <n v="0.15"/>
    <s v="Credit Card"/>
    <n v="509.15"/>
    <n v="139.76"/>
    <n v="2024"/>
    <n v="1"/>
    <s v="Jan"/>
    <s v="2024-01"/>
    <n v="0.27449671020327998"/>
    <x v="0"/>
    <x v="0"/>
    <x v="0"/>
    <x v="2"/>
    <x v="0"/>
  </r>
  <r>
    <s v="ORD00771"/>
    <x v="463"/>
    <d v="2025-02-18T00:00:00"/>
    <s v="C0245"/>
    <s v="P018"/>
    <n v="1"/>
    <n v="0.15"/>
    <s v="Credit Card"/>
    <n v="849.15"/>
    <n v="252.63"/>
    <n v="2025"/>
    <n v="2"/>
    <s v="Feb"/>
    <s v="2025-02"/>
    <n v="0.29750927397986221"/>
    <x v="0"/>
    <x v="7"/>
    <x v="3"/>
    <x v="2"/>
    <x v="16"/>
  </r>
  <r>
    <s v="ORD00772"/>
    <x v="464"/>
    <d v="2025-06-02T00:00:00"/>
    <s v="C0022"/>
    <s v="P007"/>
    <n v="2"/>
    <n v="0.05"/>
    <s v="Credit Card"/>
    <n v="2088.1"/>
    <n v="505.54"/>
    <n v="2025"/>
    <n v="5"/>
    <s v="May"/>
    <s v="2025-05"/>
    <n v="0.24210526315789477"/>
    <x v="3"/>
    <x v="9"/>
    <x v="3"/>
    <x v="2"/>
    <x v="19"/>
  </r>
  <r>
    <s v="ORD00773"/>
    <x v="45"/>
    <d v="2024-05-11T00:00:00"/>
    <s v="C0291"/>
    <s v="P001"/>
    <n v="4"/>
    <n v="0.05"/>
    <s v="Credit Card"/>
    <n v="1896.2"/>
    <n v="505.74"/>
    <n v="2024"/>
    <n v="5"/>
    <s v="May"/>
    <s v="2024-05"/>
    <n v="0.26671237211264637"/>
    <x v="1"/>
    <x v="1"/>
    <x v="0"/>
    <x v="2"/>
    <x v="8"/>
  </r>
  <r>
    <s v="ORD00774"/>
    <x v="168"/>
    <d v="2025-12-03T00:00:00"/>
    <s v="C0485"/>
    <s v="P005"/>
    <n v="3"/>
    <n v="0.1"/>
    <s v="UPI"/>
    <n v="6747.3"/>
    <n v="1276.52"/>
    <n v="2025"/>
    <n v="11"/>
    <s v="Nov"/>
    <s v="2025-11"/>
    <n v="0.18918974997406368"/>
    <x v="1"/>
    <x v="5"/>
    <x v="1"/>
    <x v="0"/>
    <x v="7"/>
  </r>
  <r>
    <s v="ORD00775"/>
    <x v="465"/>
    <d v="2024-01-19T00:00:00"/>
    <s v="C0272"/>
    <s v="P017"/>
    <n v="1"/>
    <n v="0.1"/>
    <s v="Debit Card"/>
    <n v="719.1"/>
    <n v="193.02"/>
    <n v="2024"/>
    <n v="1"/>
    <s v="Jan"/>
    <s v="2024-01"/>
    <n v="0.26841885690446393"/>
    <x v="0"/>
    <x v="0"/>
    <x v="0"/>
    <x v="2"/>
    <x v="15"/>
  </r>
  <r>
    <s v="ORD00776"/>
    <x v="263"/>
    <d v="2024-01-13T00:00:00"/>
    <s v="C0306"/>
    <s v="P008"/>
    <n v="1"/>
    <n v="0"/>
    <s v="Credit Card"/>
    <n v="399"/>
    <n v="125.88"/>
    <n v="2024"/>
    <n v="1"/>
    <s v="Jan"/>
    <s v="2024-01"/>
    <n v="0.31548872180451126"/>
    <x v="3"/>
    <x v="3"/>
    <x v="3"/>
    <x v="0"/>
    <x v="4"/>
  </r>
  <r>
    <s v="ORD00777"/>
    <x v="138"/>
    <d v="2024-04-01T00:00:00"/>
    <s v="C0122"/>
    <s v="P015"/>
    <n v="1"/>
    <n v="0.1"/>
    <s v="UPI"/>
    <n v="629.1"/>
    <n v="135.43"/>
    <n v="2024"/>
    <n v="3"/>
    <s v="Mar"/>
    <s v="2024-03"/>
    <n v="0.21527579081227149"/>
    <x v="3"/>
    <x v="6"/>
    <x v="3"/>
    <x v="2"/>
    <x v="11"/>
  </r>
  <r>
    <s v="ORD00778"/>
    <x v="258"/>
    <d v="2025-06-09T00:00:00"/>
    <s v="C0128"/>
    <s v="P020"/>
    <n v="2"/>
    <n v="0.05"/>
    <s v="UPI"/>
    <n v="473.1"/>
    <n v="127.24"/>
    <n v="2025"/>
    <n v="6"/>
    <s v="Jun"/>
    <s v="2025-06"/>
    <n v="0.2689494821390826"/>
    <x v="3"/>
    <x v="3"/>
    <x v="2"/>
    <x v="2"/>
    <x v="17"/>
  </r>
  <r>
    <s v="ORD00779"/>
    <x v="75"/>
    <d v="2025-06-23T00:00:00"/>
    <s v="C0113"/>
    <s v="P004"/>
    <n v="3"/>
    <n v="0.05"/>
    <s v="Debit Card"/>
    <n v="5697.15"/>
    <n v="1249.77"/>
    <n v="2025"/>
    <n v="6"/>
    <s v="Jun"/>
    <s v="2025-06"/>
    <n v="0.21936757852610517"/>
    <x v="1"/>
    <x v="5"/>
    <x v="3"/>
    <x v="1"/>
    <x v="10"/>
  </r>
  <r>
    <s v="ORD00780"/>
    <x v="362"/>
    <d v="2024-10-28T00:00:00"/>
    <s v="C0427"/>
    <s v="P002"/>
    <n v="1"/>
    <n v="0"/>
    <s v="UPI"/>
    <n v="899"/>
    <n v="164.13"/>
    <n v="2024"/>
    <n v="10"/>
    <s v="Oct"/>
    <s v="2024-10"/>
    <n v="0.18256952169076751"/>
    <x v="1"/>
    <x v="1"/>
    <x v="2"/>
    <x v="1"/>
    <x v="3"/>
  </r>
  <r>
    <s v="ORD00781"/>
    <x v="332"/>
    <d v="2024-08-31T00:00:00"/>
    <s v="C0273"/>
    <s v="P005"/>
    <n v="2"/>
    <n v="0.1"/>
    <s v="Debit Card"/>
    <n v="4498.2"/>
    <n v="1050.01"/>
    <n v="2024"/>
    <n v="8"/>
    <s v="Aug"/>
    <s v="2024-08"/>
    <n v="0.23342892712640612"/>
    <x v="1"/>
    <x v="5"/>
    <x v="3"/>
    <x v="1"/>
    <x v="7"/>
  </r>
  <r>
    <s v="ORD00782"/>
    <x v="453"/>
    <d v="2024-05-05T00:00:00"/>
    <s v="C0336"/>
    <s v="P001"/>
    <n v="3"/>
    <n v="0.1"/>
    <s v="UPI"/>
    <n v="1347.3"/>
    <n v="378.76"/>
    <n v="2024"/>
    <n v="5"/>
    <s v="May"/>
    <s v="2024-05"/>
    <n v="0.28112521338974245"/>
    <x v="1"/>
    <x v="1"/>
    <x v="0"/>
    <x v="1"/>
    <x v="8"/>
  </r>
  <r>
    <s v="ORD00783"/>
    <x v="164"/>
    <d v="2024-05-30T00:00:00"/>
    <s v="C0442"/>
    <s v="P005"/>
    <n v="4"/>
    <n v="0.1"/>
    <s v="Credit Card"/>
    <n v="8996.4"/>
    <n v="1689.49"/>
    <n v="2024"/>
    <n v="5"/>
    <s v="May"/>
    <s v="2024-05"/>
    <n v="0.18779622960295231"/>
    <x v="1"/>
    <x v="5"/>
    <x v="0"/>
    <x v="0"/>
    <x v="7"/>
  </r>
  <r>
    <s v="ORD00784"/>
    <x v="62"/>
    <d v="2025-07-23T00:00:00"/>
    <s v="C0130"/>
    <s v="P006"/>
    <n v="1"/>
    <n v="0.1"/>
    <s v="UPI"/>
    <n v="1349.1"/>
    <n v="355.2"/>
    <n v="2025"/>
    <n v="7"/>
    <s v="Jul"/>
    <s v="2025-07"/>
    <n v="0.26328663553480097"/>
    <x v="1"/>
    <x v="1"/>
    <x v="0"/>
    <x v="0"/>
    <x v="6"/>
  </r>
  <r>
    <s v="ORD00785"/>
    <x v="43"/>
    <d v="2024-12-22T00:00:00"/>
    <s v="C0132"/>
    <s v="P002"/>
    <n v="1"/>
    <n v="0.05"/>
    <s v="Cash"/>
    <n v="854.05"/>
    <n v="204.08"/>
    <n v="2024"/>
    <n v="12"/>
    <s v="Dec"/>
    <s v="2024-12"/>
    <n v="0.23895556466249052"/>
    <x v="1"/>
    <x v="1"/>
    <x v="2"/>
    <x v="0"/>
    <x v="3"/>
  </r>
  <r>
    <s v="ORD00786"/>
    <x v="18"/>
    <d v="2025-11-17T00:00:00"/>
    <s v="C0085"/>
    <s v="P001"/>
    <n v="1"/>
    <n v="0.1"/>
    <s v="Cash"/>
    <n v="449.1"/>
    <n v="78.28"/>
    <n v="2025"/>
    <n v="11"/>
    <s v="Nov"/>
    <s v="2025-11"/>
    <n v="0.17430416388332221"/>
    <x v="1"/>
    <x v="1"/>
    <x v="0"/>
    <x v="2"/>
    <x v="8"/>
  </r>
  <r>
    <s v="ORD00787"/>
    <x v="466"/>
    <d v="2025-09-27T00:00:00"/>
    <s v="C0423"/>
    <s v="P004"/>
    <n v="2"/>
    <n v="0.05"/>
    <s v="Cash"/>
    <n v="3798.1"/>
    <n v="786.84"/>
    <n v="2025"/>
    <n v="9"/>
    <s v="Sep"/>
    <s v="2025-09"/>
    <n v="0.20716674126536955"/>
    <x v="1"/>
    <x v="5"/>
    <x v="1"/>
    <x v="1"/>
    <x v="10"/>
  </r>
  <r>
    <s v="ORD00788"/>
    <x v="66"/>
    <d v="2024-11-09T00:00:00"/>
    <s v="C0482"/>
    <s v="P007"/>
    <n v="4"/>
    <n v="0.1"/>
    <s v="UPI"/>
    <n v="3956.4"/>
    <n v="-156.94"/>
    <n v="2024"/>
    <n v="11"/>
    <s v="Nov"/>
    <s v="2024-11"/>
    <n v="-3.9667374380750173E-2"/>
    <x v="3"/>
    <x v="9"/>
    <x v="3"/>
    <x v="0"/>
    <x v="19"/>
  </r>
  <r>
    <s v="ORD00789"/>
    <x v="467"/>
    <d v="2025-11-30T00:00:00"/>
    <s v="C0350"/>
    <s v="P001"/>
    <n v="1"/>
    <n v="0.05"/>
    <s v="Debit Card"/>
    <n v="474.05"/>
    <n v="131.44999999999999"/>
    <n v="2025"/>
    <n v="11"/>
    <s v="Nov"/>
    <s v="2025-11"/>
    <n v="0.27729142495517345"/>
    <x v="1"/>
    <x v="1"/>
    <x v="0"/>
    <x v="0"/>
    <x v="8"/>
  </r>
  <r>
    <s v="ORD00790"/>
    <x v="153"/>
    <d v="2024-10-18T00:00:00"/>
    <s v="C0390"/>
    <s v="P001"/>
    <n v="1"/>
    <n v="0.1"/>
    <s v="Credit Card"/>
    <n v="449.1"/>
    <n v="112.18"/>
    <n v="2024"/>
    <n v="10"/>
    <s v="Oct"/>
    <s v="2024-10"/>
    <n v="0.24978846582052996"/>
    <x v="1"/>
    <x v="1"/>
    <x v="3"/>
    <x v="1"/>
    <x v="8"/>
  </r>
  <r>
    <s v="ORD00791"/>
    <x v="468"/>
    <d v="2024-11-03T00:00:00"/>
    <s v="C0081"/>
    <s v="P008"/>
    <n v="3"/>
    <n v="0.1"/>
    <s v="Debit Card"/>
    <n v="1077.3"/>
    <n v="277.64999999999998"/>
    <n v="2024"/>
    <n v="11"/>
    <s v="Nov"/>
    <s v="2024-11"/>
    <n v="0.25772765246449458"/>
    <x v="3"/>
    <x v="3"/>
    <x v="3"/>
    <x v="2"/>
    <x v="4"/>
  </r>
  <r>
    <s v="ORD00792"/>
    <x v="283"/>
    <d v="2025-08-17T00:00:00"/>
    <s v="C0487"/>
    <s v="P020"/>
    <n v="2"/>
    <n v="0.1"/>
    <s v="UPI"/>
    <n v="448.2"/>
    <n v="132.47999999999999"/>
    <n v="2025"/>
    <n v="8"/>
    <s v="Aug"/>
    <s v="2025-08"/>
    <n v="0.29558232931726908"/>
    <x v="3"/>
    <x v="3"/>
    <x v="2"/>
    <x v="2"/>
    <x v="17"/>
  </r>
  <r>
    <s v="ORD00793"/>
    <x v="111"/>
    <d v="2025-12-25T00:00:00"/>
    <s v="C0473"/>
    <s v="P016"/>
    <n v="5"/>
    <n v="0.1"/>
    <s v="Debit Card"/>
    <n v="7195.5"/>
    <n v="1465.23"/>
    <n v="2025"/>
    <n v="12"/>
    <s v="Dec"/>
    <s v="2025-12"/>
    <n v="0.20363143631436315"/>
    <x v="4"/>
    <x v="4"/>
    <x v="3"/>
    <x v="2"/>
    <x v="5"/>
  </r>
  <r>
    <s v="ORD00794"/>
    <x v="94"/>
    <d v="2025-10-27T00:00:00"/>
    <s v="C0325"/>
    <s v="P013"/>
    <n v="1"/>
    <n v="0.05"/>
    <s v="Cash"/>
    <n v="569.04999999999995"/>
    <n v="161.24"/>
    <n v="2025"/>
    <n v="10"/>
    <s v="Oct"/>
    <s v="2025-10"/>
    <n v="0.28334944205254375"/>
    <x v="0"/>
    <x v="0"/>
    <x v="3"/>
    <x v="2"/>
    <x v="0"/>
  </r>
  <r>
    <s v="ORD00795"/>
    <x v="469"/>
    <d v="2025-07-04T00:00:00"/>
    <s v="C0069"/>
    <s v="P018"/>
    <n v="1"/>
    <n v="0.1"/>
    <s v="UPI"/>
    <n v="899.1"/>
    <n v="202.24"/>
    <n v="2025"/>
    <n v="7"/>
    <s v="Jul"/>
    <s v="2025-07"/>
    <n v="0.2249360471582694"/>
    <x v="0"/>
    <x v="7"/>
    <x v="0"/>
    <x v="0"/>
    <x v="16"/>
  </r>
  <r>
    <s v="ORD00796"/>
    <x v="470"/>
    <d v="2024-12-18T00:00:00"/>
    <s v="C0148"/>
    <s v="P020"/>
    <n v="1"/>
    <n v="0.05"/>
    <s v="UPI"/>
    <n v="236.55"/>
    <n v="57.91"/>
    <n v="2024"/>
    <n v="12"/>
    <s v="Dec"/>
    <s v="2024-12"/>
    <n v="0.24481082223631365"/>
    <x v="3"/>
    <x v="3"/>
    <x v="1"/>
    <x v="1"/>
    <x v="17"/>
  </r>
  <r>
    <s v="ORD00797"/>
    <x v="239"/>
    <d v="2024-11-12T00:00:00"/>
    <s v="C0448"/>
    <s v="P010"/>
    <n v="1"/>
    <n v="0.2"/>
    <s v="UPI"/>
    <n v="4799.2"/>
    <n v="-559.02"/>
    <n v="2024"/>
    <n v="11"/>
    <s v="Nov"/>
    <s v="2024-11"/>
    <n v="-0.11648191365227538"/>
    <x v="2"/>
    <x v="2"/>
    <x v="1"/>
    <x v="0"/>
    <x v="9"/>
  </r>
  <r>
    <s v="ORD00798"/>
    <x v="187"/>
    <d v="2024-03-03T00:00:00"/>
    <s v="C0016"/>
    <s v="P012"/>
    <n v="2"/>
    <n v="0.1"/>
    <s v="UPI"/>
    <n v="1618.2"/>
    <n v="336.83"/>
    <n v="2024"/>
    <n v="2"/>
    <s v="Feb"/>
    <s v="2024-02"/>
    <n v="0.20815103201087626"/>
    <x v="0"/>
    <x v="8"/>
    <x v="3"/>
    <x v="2"/>
    <x v="14"/>
  </r>
  <r>
    <s v="ORD00799"/>
    <x v="134"/>
    <d v="2025-10-08T00:00:00"/>
    <s v="C0307"/>
    <s v="P001"/>
    <n v="1"/>
    <n v="0"/>
    <s v="Credit Card"/>
    <n v="499"/>
    <n v="107.22"/>
    <n v="2025"/>
    <n v="10"/>
    <s v="Oct"/>
    <s v="2025-10"/>
    <n v="0.21486973947895791"/>
    <x v="1"/>
    <x v="1"/>
    <x v="2"/>
    <x v="2"/>
    <x v="8"/>
  </r>
  <r>
    <s v="ORD00800"/>
    <x v="184"/>
    <d v="2025-12-18T00:00:00"/>
    <s v="C0105"/>
    <s v="P010"/>
    <n v="1"/>
    <n v="0.1"/>
    <s v="Debit Card"/>
    <n v="5399.1"/>
    <n v="-108.46"/>
    <n v="2025"/>
    <n v="12"/>
    <s v="Dec"/>
    <s v="2025-12"/>
    <n v="-2.0088533274064194E-2"/>
    <x v="2"/>
    <x v="2"/>
    <x v="2"/>
    <x v="2"/>
    <x v="9"/>
  </r>
  <r>
    <s v="ORD00801"/>
    <x v="471"/>
    <d v="2024-02-09T00:00:00"/>
    <s v="C0165"/>
    <s v="P009"/>
    <n v="3"/>
    <n v="0.05"/>
    <s v="UPI"/>
    <n v="19947.150000000001"/>
    <n v="2247.0500000000002"/>
    <n v="2024"/>
    <n v="2"/>
    <s v="Feb"/>
    <s v="2024-02"/>
    <n v="0.11265017809561767"/>
    <x v="2"/>
    <x v="2"/>
    <x v="2"/>
    <x v="2"/>
    <x v="2"/>
  </r>
  <r>
    <s v="ORD00802"/>
    <x v="472"/>
    <d v="2025-03-24T00:00:00"/>
    <s v="C0488"/>
    <s v="P003"/>
    <n v="1"/>
    <n v="0.2"/>
    <s v="Credit Card"/>
    <n v="1039.2"/>
    <n v="227.82"/>
    <n v="2025"/>
    <n v="3"/>
    <s v="Mar"/>
    <s v="2025-03"/>
    <n v="0.21922632794457272"/>
    <x v="1"/>
    <x v="1"/>
    <x v="0"/>
    <x v="2"/>
    <x v="1"/>
  </r>
  <r>
    <s v="ORD00803"/>
    <x v="473"/>
    <d v="2024-04-05T00:00:00"/>
    <s v="C0201"/>
    <s v="P019"/>
    <n v="2"/>
    <n v="0.1"/>
    <s v="Credit Card"/>
    <n v="718.2"/>
    <n v="155.31"/>
    <n v="2024"/>
    <n v="4"/>
    <s v="Apr"/>
    <s v="2024-04"/>
    <n v="0.21624895572263991"/>
    <x v="1"/>
    <x v="1"/>
    <x v="1"/>
    <x v="2"/>
    <x v="18"/>
  </r>
  <r>
    <s v="ORD00804"/>
    <x v="474"/>
    <d v="2024-07-29T00:00:00"/>
    <s v="C0197"/>
    <s v="P009"/>
    <n v="1"/>
    <n v="0"/>
    <s v="UPI"/>
    <n v="6999"/>
    <n v="1399.25"/>
    <n v="2024"/>
    <n v="7"/>
    <s v="Jul"/>
    <s v="2024-07"/>
    <n v="0.19992141734533506"/>
    <x v="2"/>
    <x v="2"/>
    <x v="0"/>
    <x v="2"/>
    <x v="2"/>
  </r>
  <r>
    <s v="ORD00805"/>
    <x v="369"/>
    <d v="2024-12-23T00:00:00"/>
    <s v="C0426"/>
    <s v="P010"/>
    <n v="3"/>
    <n v="0.05"/>
    <s v="Credit Card"/>
    <n v="17097.150000000001"/>
    <n v="2996.15"/>
    <n v="2024"/>
    <n v="12"/>
    <s v="Dec"/>
    <s v="2024-12"/>
    <n v="0.17524265740196465"/>
    <x v="2"/>
    <x v="2"/>
    <x v="1"/>
    <x v="1"/>
    <x v="9"/>
  </r>
  <r>
    <s v="ORD00806"/>
    <x v="352"/>
    <d v="2024-12-01T00:00:00"/>
    <s v="C0185"/>
    <s v="P019"/>
    <n v="1"/>
    <n v="0.05"/>
    <s v="UPI"/>
    <n v="379.05"/>
    <n v="96.73"/>
    <n v="2024"/>
    <n v="11"/>
    <s v="Nov"/>
    <s v="2024-11"/>
    <n v="0.25519060809919536"/>
    <x v="1"/>
    <x v="1"/>
    <x v="0"/>
    <x v="2"/>
    <x v="18"/>
  </r>
  <r>
    <s v="ORD00807"/>
    <x v="475"/>
    <d v="2025-12-28T00:00:00"/>
    <s v="C0322"/>
    <s v="P016"/>
    <n v="3"/>
    <n v="0.1"/>
    <s v="Credit Card"/>
    <n v="4317.3"/>
    <n v="1509.54"/>
    <n v="2025"/>
    <n v="12"/>
    <s v="Dec"/>
    <s v="2025-12"/>
    <n v="0.34964908623445207"/>
    <x v="4"/>
    <x v="4"/>
    <x v="2"/>
    <x v="2"/>
    <x v="5"/>
  </r>
  <r>
    <s v="ORD00808"/>
    <x v="8"/>
    <d v="2024-06-10T00:00:00"/>
    <s v="C0265"/>
    <s v="P018"/>
    <n v="1"/>
    <n v="0.1"/>
    <s v="UPI"/>
    <n v="899.1"/>
    <n v="258.95999999999998"/>
    <n v="2024"/>
    <n v="6"/>
    <s v="Jun"/>
    <s v="2024-06"/>
    <n v="0.28802135468802131"/>
    <x v="0"/>
    <x v="7"/>
    <x v="3"/>
    <x v="2"/>
    <x v="16"/>
  </r>
  <r>
    <s v="ORD00809"/>
    <x v="476"/>
    <d v="2024-01-28T00:00:00"/>
    <s v="C0363"/>
    <s v="P014"/>
    <n v="1"/>
    <n v="0.05"/>
    <s v="Debit Card"/>
    <n v="759.05"/>
    <n v="171.79"/>
    <n v="2024"/>
    <n v="1"/>
    <s v="Jan"/>
    <s v="2024-01"/>
    <n v="0.22632237665502933"/>
    <x v="0"/>
    <x v="6"/>
    <x v="1"/>
    <x v="1"/>
    <x v="13"/>
  </r>
  <r>
    <s v="ORD00810"/>
    <x v="477"/>
    <d v="2025-02-08T00:00:00"/>
    <s v="C0100"/>
    <s v="P003"/>
    <n v="2"/>
    <n v="0.1"/>
    <s v="UPI"/>
    <n v="2338.1999999999998"/>
    <n v="677.65"/>
    <n v="2025"/>
    <n v="2"/>
    <s v="Feb"/>
    <s v="2025-02"/>
    <n v="0.2898169532118724"/>
    <x v="1"/>
    <x v="1"/>
    <x v="0"/>
    <x v="1"/>
    <x v="1"/>
  </r>
  <r>
    <s v="ORD00811"/>
    <x v="296"/>
    <d v="2025-05-31T00:00:00"/>
    <s v="C0342"/>
    <s v="P002"/>
    <n v="1"/>
    <n v="0.05"/>
    <s v="Cash"/>
    <n v="854.05"/>
    <n v="155.13999999999999"/>
    <n v="2025"/>
    <n v="5"/>
    <s v="May"/>
    <s v="2025-05"/>
    <n v="0.18165212809554476"/>
    <x v="1"/>
    <x v="1"/>
    <x v="2"/>
    <x v="0"/>
    <x v="3"/>
  </r>
  <r>
    <s v="ORD00812"/>
    <x v="181"/>
    <d v="2024-12-31T00:00:00"/>
    <s v="C0320"/>
    <s v="P001"/>
    <n v="1"/>
    <n v="0"/>
    <s v="Debit Card"/>
    <n v="499"/>
    <n v="123.29"/>
    <n v="2024"/>
    <n v="12"/>
    <s v="Dec"/>
    <s v="2024-12"/>
    <n v="0.24707414829659319"/>
    <x v="1"/>
    <x v="1"/>
    <x v="2"/>
    <x v="2"/>
    <x v="8"/>
  </r>
  <r>
    <s v="ORD00813"/>
    <x v="412"/>
    <d v="2025-01-19T00:00:00"/>
    <s v="C0214"/>
    <s v="P018"/>
    <n v="3"/>
    <n v="0"/>
    <s v="UPI"/>
    <n v="2997"/>
    <n v="876.33"/>
    <n v="2025"/>
    <n v="1"/>
    <s v="Jan"/>
    <s v="2025-01"/>
    <n v="0.29240240240240239"/>
    <x v="0"/>
    <x v="7"/>
    <x v="0"/>
    <x v="1"/>
    <x v="16"/>
  </r>
  <r>
    <s v="ORD00814"/>
    <x v="176"/>
    <d v="2025-06-16T00:00:00"/>
    <s v="C0278"/>
    <s v="P009"/>
    <n v="3"/>
    <n v="0"/>
    <s v="Credit Card"/>
    <n v="20997"/>
    <n v="5352.91"/>
    <n v="2025"/>
    <n v="6"/>
    <s v="Jun"/>
    <s v="2025-06"/>
    <n v="0.25493689574701145"/>
    <x v="2"/>
    <x v="2"/>
    <x v="1"/>
    <x v="2"/>
    <x v="2"/>
  </r>
  <r>
    <s v="ORD00815"/>
    <x v="290"/>
    <d v="2024-06-02T00:00:00"/>
    <s v="C0162"/>
    <s v="P013"/>
    <n v="1"/>
    <n v="0"/>
    <s v="UPI"/>
    <n v="599"/>
    <n v="172.16"/>
    <n v="2024"/>
    <n v="5"/>
    <s v="May"/>
    <s v="2024-05"/>
    <n v="0.28741235392320535"/>
    <x v="0"/>
    <x v="0"/>
    <x v="0"/>
    <x v="1"/>
    <x v="0"/>
  </r>
  <r>
    <s v="ORD00816"/>
    <x v="428"/>
    <d v="2025-07-16T00:00:00"/>
    <s v="C0439"/>
    <s v="P002"/>
    <n v="1"/>
    <n v="0"/>
    <s v="Debit Card"/>
    <n v="899"/>
    <n v="175.87"/>
    <n v="2025"/>
    <n v="7"/>
    <s v="Jul"/>
    <s v="2025-07"/>
    <n v="0.19562847608453837"/>
    <x v="1"/>
    <x v="1"/>
    <x v="1"/>
    <x v="2"/>
    <x v="3"/>
  </r>
  <r>
    <s v="ORD00817"/>
    <x v="100"/>
    <d v="2025-11-23T00:00:00"/>
    <s v="C0157"/>
    <s v="P007"/>
    <n v="1"/>
    <n v="0"/>
    <s v="UPI"/>
    <n v="1099"/>
    <n v="345.41"/>
    <n v="2025"/>
    <n v="11"/>
    <s v="Nov"/>
    <s v="2025-11"/>
    <n v="0.314294813466788"/>
    <x v="3"/>
    <x v="9"/>
    <x v="3"/>
    <x v="0"/>
    <x v="19"/>
  </r>
  <r>
    <s v="ORD00818"/>
    <x v="308"/>
    <d v="2025-09-02T00:00:00"/>
    <s v="C0422"/>
    <s v="P016"/>
    <n v="1"/>
    <n v="0.15"/>
    <s v="Debit Card"/>
    <n v="1359.15"/>
    <n v="404.31"/>
    <n v="2025"/>
    <n v="8"/>
    <s v="Aug"/>
    <s v="2025-08"/>
    <n v="0.29747268513409114"/>
    <x v="4"/>
    <x v="4"/>
    <x v="3"/>
    <x v="2"/>
    <x v="5"/>
  </r>
  <r>
    <s v="ORD00819"/>
    <x v="347"/>
    <d v="2025-09-09T00:00:00"/>
    <s v="C0251"/>
    <s v="P019"/>
    <n v="5"/>
    <n v="0"/>
    <s v="UPI"/>
    <n v="1995"/>
    <n v="520.29"/>
    <n v="2025"/>
    <n v="9"/>
    <s v="Sep"/>
    <s v="2025-09"/>
    <n v="0.26079699248120297"/>
    <x v="1"/>
    <x v="1"/>
    <x v="2"/>
    <x v="1"/>
    <x v="18"/>
  </r>
  <r>
    <s v="ORD00820"/>
    <x v="59"/>
    <d v="2025-02-27T00:00:00"/>
    <s v="C0366"/>
    <s v="P015"/>
    <n v="2"/>
    <n v="0"/>
    <s v="UPI"/>
    <n v="1398"/>
    <n v="403.97"/>
    <n v="2025"/>
    <n v="2"/>
    <s v="Feb"/>
    <s v="2025-02"/>
    <n v="0.2889628040057225"/>
    <x v="3"/>
    <x v="6"/>
    <x v="0"/>
    <x v="1"/>
    <x v="11"/>
  </r>
  <r>
    <s v="ORD00821"/>
    <x v="279"/>
    <d v="2024-09-08T00:00:00"/>
    <s v="C0097"/>
    <s v="P011"/>
    <n v="2"/>
    <n v="0"/>
    <s v="UPI"/>
    <n v="2598"/>
    <n v="785.17"/>
    <n v="2024"/>
    <n v="9"/>
    <s v="Sep"/>
    <s v="2024-09"/>
    <n v="0.30222093918398768"/>
    <x v="0"/>
    <x v="7"/>
    <x v="3"/>
    <x v="1"/>
    <x v="12"/>
  </r>
  <r>
    <s v="ORD00822"/>
    <x v="71"/>
    <d v="2024-04-30T00:00:00"/>
    <s v="C0018"/>
    <s v="P001"/>
    <n v="5"/>
    <n v="0.05"/>
    <s v="UPI"/>
    <n v="2370.25"/>
    <n v="529.07000000000005"/>
    <n v="2024"/>
    <n v="4"/>
    <s v="Apr"/>
    <s v="2024-04"/>
    <n v="0.22321274127201773"/>
    <x v="1"/>
    <x v="1"/>
    <x v="1"/>
    <x v="2"/>
    <x v="8"/>
  </r>
  <r>
    <s v="ORD00823"/>
    <x v="232"/>
    <d v="2025-05-28T00:00:00"/>
    <s v="C0327"/>
    <s v="P007"/>
    <n v="2"/>
    <n v="0.05"/>
    <s v="Credit Card"/>
    <n v="2088.1"/>
    <n v="-50.39"/>
    <n v="2025"/>
    <n v="5"/>
    <s v="May"/>
    <s v="2025-05"/>
    <n v="-2.4131986015995404E-2"/>
    <x v="3"/>
    <x v="9"/>
    <x v="3"/>
    <x v="1"/>
    <x v="19"/>
  </r>
  <r>
    <s v="ORD00824"/>
    <x v="478"/>
    <d v="2025-08-01T00:00:00"/>
    <s v="C0449"/>
    <s v="P020"/>
    <n v="2"/>
    <n v="0"/>
    <s v="UPI"/>
    <n v="498"/>
    <n v="129.78"/>
    <n v="2025"/>
    <n v="7"/>
    <s v="Jul"/>
    <s v="2025-07"/>
    <n v="0.26060240963855424"/>
    <x v="3"/>
    <x v="3"/>
    <x v="1"/>
    <x v="2"/>
    <x v="17"/>
  </r>
  <r>
    <s v="ORD00825"/>
    <x v="280"/>
    <d v="2024-12-05T00:00:00"/>
    <s v="C0383"/>
    <s v="P008"/>
    <n v="1"/>
    <n v="0.1"/>
    <s v="Debit Card"/>
    <n v="359.1"/>
    <n v="-15.02"/>
    <n v="2024"/>
    <n v="11"/>
    <s v="Nov"/>
    <s v="2024-11"/>
    <n v="-4.1826789195210247E-2"/>
    <x v="3"/>
    <x v="3"/>
    <x v="3"/>
    <x v="1"/>
    <x v="4"/>
  </r>
  <r>
    <s v="ORD00826"/>
    <x v="80"/>
    <d v="2025-02-25T00:00:00"/>
    <s v="C0097"/>
    <s v="P010"/>
    <n v="1"/>
    <n v="0.1"/>
    <s v="Debit Card"/>
    <n v="5399.1"/>
    <n v="578.17999999999995"/>
    <n v="2025"/>
    <n v="2"/>
    <s v="Feb"/>
    <s v="2025-02"/>
    <n v="0.10708821840677148"/>
    <x v="2"/>
    <x v="2"/>
    <x v="3"/>
    <x v="1"/>
    <x v="9"/>
  </r>
  <r>
    <s v="ORD00827"/>
    <x v="385"/>
    <d v="2024-10-26T00:00:00"/>
    <s v="C0001"/>
    <s v="P005"/>
    <n v="2"/>
    <n v="0.05"/>
    <s v="UPI"/>
    <n v="4748.1000000000004"/>
    <n v="1172.47"/>
    <n v="2024"/>
    <n v="10"/>
    <s v="Oct"/>
    <s v="2024-10"/>
    <n v="0.24693456329900379"/>
    <x v="1"/>
    <x v="5"/>
    <x v="2"/>
    <x v="1"/>
    <x v="7"/>
  </r>
  <r>
    <s v="ORD00828"/>
    <x v="63"/>
    <d v="2025-01-08T00:00:00"/>
    <s v="C0216"/>
    <s v="P009"/>
    <n v="1"/>
    <n v="0.05"/>
    <s v="Credit Card"/>
    <n v="6649.05"/>
    <n v="1297.3699999999999"/>
    <n v="2025"/>
    <n v="1"/>
    <s v="Jan"/>
    <s v="2025-01"/>
    <n v="0.19512110752663911"/>
    <x v="2"/>
    <x v="2"/>
    <x v="3"/>
    <x v="2"/>
    <x v="2"/>
  </r>
  <r>
    <s v="ORD00829"/>
    <x v="479"/>
    <d v="2024-07-09T00:00:00"/>
    <s v="C0132"/>
    <s v="P001"/>
    <n v="1"/>
    <n v="0.05"/>
    <s v="Credit Card"/>
    <n v="474.05"/>
    <n v="107.87"/>
    <n v="2024"/>
    <n v="7"/>
    <s v="Jul"/>
    <s v="2024-07"/>
    <n v="0.22754983651513555"/>
    <x v="1"/>
    <x v="1"/>
    <x v="2"/>
    <x v="0"/>
    <x v="8"/>
  </r>
  <r>
    <s v="ORD00830"/>
    <x v="480"/>
    <d v="2024-09-05T00:00:00"/>
    <s v="C0260"/>
    <s v="P002"/>
    <n v="1"/>
    <n v="0"/>
    <s v="Debit Card"/>
    <n v="899"/>
    <n v="131.62"/>
    <n v="2024"/>
    <n v="9"/>
    <s v="Sep"/>
    <s v="2024-09"/>
    <n v="0.1464071190211346"/>
    <x v="1"/>
    <x v="1"/>
    <x v="2"/>
    <x v="1"/>
    <x v="3"/>
  </r>
  <r>
    <s v="ORD00831"/>
    <x v="481"/>
    <d v="2025-09-29T00:00:00"/>
    <s v="C0125"/>
    <s v="P019"/>
    <n v="1"/>
    <n v="0.1"/>
    <s v="Credit Card"/>
    <n v="359.1"/>
    <n v="73.61"/>
    <n v="2025"/>
    <n v="9"/>
    <s v="Sep"/>
    <s v="2025-09"/>
    <n v="0.20498468393205233"/>
    <x v="1"/>
    <x v="1"/>
    <x v="0"/>
    <x v="2"/>
    <x v="18"/>
  </r>
  <r>
    <s v="ORD00832"/>
    <x v="222"/>
    <d v="2024-09-25T00:00:00"/>
    <s v="C0082"/>
    <s v="P014"/>
    <n v="2"/>
    <n v="0.1"/>
    <s v="UPI"/>
    <n v="1438.2"/>
    <n v="423.44"/>
    <n v="2024"/>
    <n v="9"/>
    <s v="Sep"/>
    <s v="2024-09"/>
    <n v="0.29442358503685162"/>
    <x v="0"/>
    <x v="6"/>
    <x v="0"/>
    <x v="2"/>
    <x v="13"/>
  </r>
  <r>
    <s v="ORD00833"/>
    <x v="134"/>
    <d v="2025-10-08T00:00:00"/>
    <s v="C0283"/>
    <s v="P020"/>
    <n v="2"/>
    <n v="0.1"/>
    <s v="UPI"/>
    <n v="448.2"/>
    <n v="113.31"/>
    <n v="2025"/>
    <n v="10"/>
    <s v="Oct"/>
    <s v="2025-10"/>
    <n v="0.25281124497991969"/>
    <x v="3"/>
    <x v="3"/>
    <x v="3"/>
    <x v="0"/>
    <x v="17"/>
  </r>
  <r>
    <s v="ORD00834"/>
    <x v="196"/>
    <d v="2024-08-29T00:00:00"/>
    <s v="C0171"/>
    <s v="P010"/>
    <n v="1"/>
    <n v="0"/>
    <s v="Credit Card"/>
    <n v="5999"/>
    <n v="785.39"/>
    <n v="2024"/>
    <n v="8"/>
    <s v="Aug"/>
    <s v="2024-08"/>
    <n v="0.13092015335889315"/>
    <x v="2"/>
    <x v="2"/>
    <x v="2"/>
    <x v="2"/>
    <x v="9"/>
  </r>
  <r>
    <s v="ORD00835"/>
    <x v="482"/>
    <d v="2025-06-16T00:00:00"/>
    <s v="C0059"/>
    <s v="P009"/>
    <n v="1"/>
    <n v="0.15"/>
    <s v="Cash"/>
    <n v="5949.15"/>
    <n v="860.58"/>
    <n v="2025"/>
    <n v="6"/>
    <s v="Jun"/>
    <s v="2025-06"/>
    <n v="0.14465595925468347"/>
    <x v="2"/>
    <x v="2"/>
    <x v="3"/>
    <x v="1"/>
    <x v="2"/>
  </r>
  <r>
    <s v="ORD00836"/>
    <x v="195"/>
    <d v="2025-07-08T00:00:00"/>
    <s v="C0032"/>
    <s v="P010"/>
    <n v="2"/>
    <n v="0.05"/>
    <s v="Debit Card"/>
    <n v="11398.1"/>
    <n v="-501.96"/>
    <n v="2025"/>
    <n v="7"/>
    <s v="Jul"/>
    <s v="2025-07"/>
    <n v="-4.4038918767162948E-2"/>
    <x v="2"/>
    <x v="2"/>
    <x v="1"/>
    <x v="2"/>
    <x v="9"/>
  </r>
  <r>
    <s v="ORD00837"/>
    <x v="413"/>
    <d v="2024-01-26T00:00:00"/>
    <s v="C0161"/>
    <s v="P006"/>
    <n v="1"/>
    <n v="0"/>
    <s v="UPI"/>
    <n v="1499"/>
    <n v="357.29"/>
    <n v="2024"/>
    <n v="1"/>
    <s v="Jan"/>
    <s v="2024-01"/>
    <n v="0.23835223482321549"/>
    <x v="1"/>
    <x v="1"/>
    <x v="1"/>
    <x v="2"/>
    <x v="6"/>
  </r>
  <r>
    <s v="ORD00838"/>
    <x v="425"/>
    <d v="2025-06-04T00:00:00"/>
    <s v="C0284"/>
    <s v="P017"/>
    <n v="2"/>
    <n v="0.05"/>
    <s v="Debit Card"/>
    <n v="1518.1"/>
    <n v="458.59"/>
    <n v="2025"/>
    <n v="6"/>
    <s v="Jun"/>
    <s v="2025-06"/>
    <n v="0.30208154930505238"/>
    <x v="0"/>
    <x v="0"/>
    <x v="2"/>
    <x v="2"/>
    <x v="15"/>
  </r>
  <r>
    <s v="ORD00839"/>
    <x v="483"/>
    <d v="2024-04-10T00:00:00"/>
    <s v="C0106"/>
    <s v="P006"/>
    <n v="3"/>
    <n v="0.1"/>
    <s v="Cash"/>
    <n v="4047.3"/>
    <n v="998.36"/>
    <n v="2024"/>
    <n v="4"/>
    <s v="Apr"/>
    <s v="2024-04"/>
    <n v="0.24667309070244359"/>
    <x v="1"/>
    <x v="1"/>
    <x v="1"/>
    <x v="0"/>
    <x v="6"/>
  </r>
  <r>
    <s v="ORD00840"/>
    <x v="256"/>
    <d v="2025-04-25T00:00:00"/>
    <s v="C0105"/>
    <s v="P004"/>
    <n v="1"/>
    <n v="0.1"/>
    <s v="UPI"/>
    <n v="1799.1"/>
    <n v="345.3"/>
    <n v="2025"/>
    <n v="4"/>
    <s v="Apr"/>
    <s v="2025-04"/>
    <n v="0.1919292979823245"/>
    <x v="1"/>
    <x v="5"/>
    <x v="2"/>
    <x v="2"/>
    <x v="10"/>
  </r>
  <r>
    <s v="ORD00841"/>
    <x v="215"/>
    <d v="2025-08-25T00:00:00"/>
    <s v="C0439"/>
    <s v="P020"/>
    <n v="3"/>
    <n v="0.05"/>
    <s v="Debit Card"/>
    <n v="709.65"/>
    <n v="245.69"/>
    <n v="2025"/>
    <n v="8"/>
    <s v="Aug"/>
    <s v="2025-08"/>
    <n v="0.34621292186289016"/>
    <x v="3"/>
    <x v="3"/>
    <x v="1"/>
    <x v="2"/>
    <x v="17"/>
  </r>
  <r>
    <s v="ORD00842"/>
    <x v="484"/>
    <d v="2024-10-25T00:00:00"/>
    <s v="C0228"/>
    <s v="P003"/>
    <n v="3"/>
    <n v="0"/>
    <s v="Credit Card"/>
    <n v="3897"/>
    <n v="783.13"/>
    <n v="2024"/>
    <n v="10"/>
    <s v="Oct"/>
    <s v="2024-10"/>
    <n v="0.2009571465229664"/>
    <x v="1"/>
    <x v="1"/>
    <x v="1"/>
    <x v="2"/>
    <x v="1"/>
  </r>
  <r>
    <s v="ORD00843"/>
    <x v="193"/>
    <d v="2025-06-11T00:00:00"/>
    <s v="C0188"/>
    <s v="P019"/>
    <n v="1"/>
    <n v="0.1"/>
    <s v="Credit Card"/>
    <n v="359.1"/>
    <n v="69.430000000000007"/>
    <n v="2025"/>
    <n v="6"/>
    <s v="Jun"/>
    <s v="2025-06"/>
    <n v="0.19334447229184071"/>
    <x v="1"/>
    <x v="1"/>
    <x v="1"/>
    <x v="0"/>
    <x v="18"/>
  </r>
  <r>
    <s v="ORD00844"/>
    <x v="485"/>
    <d v="2024-12-02T00:00:00"/>
    <s v="C0070"/>
    <s v="P018"/>
    <n v="1"/>
    <n v="0.15"/>
    <s v="Credit Card"/>
    <n v="849.15"/>
    <n v="221.72"/>
    <n v="2024"/>
    <n v="11"/>
    <s v="Nov"/>
    <s v="2024-11"/>
    <n v="0.26110816699051992"/>
    <x v="0"/>
    <x v="7"/>
    <x v="2"/>
    <x v="1"/>
    <x v="16"/>
  </r>
  <r>
    <s v="ORD00845"/>
    <x v="448"/>
    <d v="2024-01-07T00:00:00"/>
    <s v="C0318"/>
    <s v="P004"/>
    <n v="5"/>
    <n v="0"/>
    <s v="Cash"/>
    <n v="9995"/>
    <n v="2367.0100000000002"/>
    <n v="2024"/>
    <n v="1"/>
    <s v="Jan"/>
    <s v="2024-01"/>
    <n v="0.23681940970485243"/>
    <x v="1"/>
    <x v="5"/>
    <x v="2"/>
    <x v="2"/>
    <x v="10"/>
  </r>
  <r>
    <s v="ORD00846"/>
    <x v="486"/>
    <d v="2025-01-14T00:00:00"/>
    <s v="C0464"/>
    <s v="P008"/>
    <n v="1"/>
    <n v="0.1"/>
    <s v="UPI"/>
    <n v="359.1"/>
    <n v="111.86"/>
    <n v="2025"/>
    <n v="1"/>
    <s v="Jan"/>
    <s v="2025-01"/>
    <n v="0.31150097465886939"/>
    <x v="3"/>
    <x v="3"/>
    <x v="0"/>
    <x v="2"/>
    <x v="4"/>
  </r>
  <r>
    <s v="ORD00847"/>
    <x v="321"/>
    <d v="2024-10-22T00:00:00"/>
    <s v="C0290"/>
    <s v="P017"/>
    <n v="3"/>
    <n v="0.05"/>
    <s v="Debit Card"/>
    <n v="2277.15"/>
    <n v="547.44000000000005"/>
    <n v="2024"/>
    <n v="10"/>
    <s v="Oct"/>
    <s v="2024-10"/>
    <n v="0.24040577037085833"/>
    <x v="0"/>
    <x v="0"/>
    <x v="1"/>
    <x v="2"/>
    <x v="15"/>
  </r>
  <r>
    <s v="ORD00848"/>
    <x v="447"/>
    <d v="2025-07-09T00:00:00"/>
    <s v="C0087"/>
    <s v="P005"/>
    <n v="2"/>
    <n v="0.1"/>
    <s v="UPI"/>
    <n v="4498.2"/>
    <n v="1221.4000000000001"/>
    <n v="2025"/>
    <n v="7"/>
    <s v="Jul"/>
    <s v="2025-07"/>
    <n v="0.27153083455604465"/>
    <x v="1"/>
    <x v="5"/>
    <x v="1"/>
    <x v="2"/>
    <x v="7"/>
  </r>
  <r>
    <s v="ORD00849"/>
    <x v="112"/>
    <d v="2024-11-14T00:00:00"/>
    <s v="C0370"/>
    <s v="P013"/>
    <n v="1"/>
    <n v="0.05"/>
    <s v="Credit Card"/>
    <n v="569.04999999999995"/>
    <n v="130.53"/>
    <n v="2024"/>
    <n v="11"/>
    <s v="Nov"/>
    <s v="2024-11"/>
    <n v="0.2293823038397329"/>
    <x v="0"/>
    <x v="0"/>
    <x v="0"/>
    <x v="1"/>
    <x v="0"/>
  </r>
  <r>
    <s v="ORD00850"/>
    <x v="126"/>
    <d v="2025-05-19T00:00:00"/>
    <s v="C0362"/>
    <s v="P001"/>
    <n v="1"/>
    <n v="0.05"/>
    <s v="Cash"/>
    <n v="474.05"/>
    <n v="87.14"/>
    <n v="2025"/>
    <n v="5"/>
    <s v="May"/>
    <s v="2025-05"/>
    <n v="0.18382027212319374"/>
    <x v="1"/>
    <x v="1"/>
    <x v="3"/>
    <x v="1"/>
    <x v="8"/>
  </r>
  <r>
    <s v="ORD00851"/>
    <x v="166"/>
    <d v="2025-01-18T00:00:00"/>
    <s v="C0472"/>
    <s v="P013"/>
    <n v="2"/>
    <n v="0.1"/>
    <s v="Debit Card"/>
    <n v="1078.2"/>
    <n v="197.99"/>
    <n v="2025"/>
    <n v="1"/>
    <s v="Jan"/>
    <s v="2025-01"/>
    <n v="0.18363012428120942"/>
    <x v="0"/>
    <x v="0"/>
    <x v="3"/>
    <x v="0"/>
    <x v="0"/>
  </r>
  <r>
    <s v="ORD00852"/>
    <x v="40"/>
    <d v="2025-09-16T00:00:00"/>
    <s v="C0056"/>
    <s v="P004"/>
    <n v="1"/>
    <n v="0.15"/>
    <s v="UPI"/>
    <n v="1699.15"/>
    <n v="363.65"/>
    <n v="2025"/>
    <n v="9"/>
    <s v="Sep"/>
    <s v="2025-09"/>
    <n v="0.2140187740929288"/>
    <x v="1"/>
    <x v="5"/>
    <x v="2"/>
    <x v="2"/>
    <x v="10"/>
  </r>
  <r>
    <s v="ORD00853"/>
    <x v="465"/>
    <d v="2024-01-19T00:00:00"/>
    <s v="C0113"/>
    <s v="P014"/>
    <n v="2"/>
    <n v="0"/>
    <s v="Credit Card"/>
    <n v="1598"/>
    <n v="449.63"/>
    <n v="2024"/>
    <n v="1"/>
    <s v="Jan"/>
    <s v="2024-01"/>
    <n v="0.28137046307884855"/>
    <x v="0"/>
    <x v="6"/>
    <x v="3"/>
    <x v="1"/>
    <x v="13"/>
  </r>
  <r>
    <s v="ORD00854"/>
    <x v="487"/>
    <d v="2025-05-19T00:00:00"/>
    <s v="C0013"/>
    <s v="P003"/>
    <n v="4"/>
    <n v="0.05"/>
    <s v="UPI"/>
    <n v="4936.2"/>
    <n v="1220.04"/>
    <n v="2025"/>
    <n v="5"/>
    <s v="May"/>
    <s v="2025-05"/>
    <n v="0.24716178436854261"/>
    <x v="1"/>
    <x v="1"/>
    <x v="3"/>
    <x v="2"/>
    <x v="1"/>
  </r>
  <r>
    <s v="ORD00855"/>
    <x v="488"/>
    <d v="2024-08-22T00:00:00"/>
    <s v="C0440"/>
    <s v="P005"/>
    <n v="3"/>
    <n v="0"/>
    <s v="UPI"/>
    <n v="7497"/>
    <n v="1746.19"/>
    <n v="2024"/>
    <n v="8"/>
    <s v="Aug"/>
    <s v="2024-08"/>
    <n v="0.2329185007336268"/>
    <x v="1"/>
    <x v="5"/>
    <x v="3"/>
    <x v="2"/>
    <x v="7"/>
  </r>
  <r>
    <s v="ORD00856"/>
    <x v="98"/>
    <d v="2024-03-25T00:00:00"/>
    <s v="C0018"/>
    <s v="P007"/>
    <n v="1"/>
    <n v="0"/>
    <s v="Debit Card"/>
    <n v="1099"/>
    <n v="291.54000000000002"/>
    <n v="2024"/>
    <n v="3"/>
    <s v="Mar"/>
    <s v="2024-03"/>
    <n v="0.26527752502274798"/>
    <x v="3"/>
    <x v="9"/>
    <x v="1"/>
    <x v="2"/>
    <x v="19"/>
  </r>
  <r>
    <s v="ORD00857"/>
    <x v="19"/>
    <d v="2024-05-14T00:00:00"/>
    <s v="C0182"/>
    <s v="P001"/>
    <n v="3"/>
    <n v="0.1"/>
    <s v="Credit Card"/>
    <n v="1347.3"/>
    <n v="357.55"/>
    <n v="2024"/>
    <n v="5"/>
    <s v="May"/>
    <s v="2024-05"/>
    <n v="0.2653826170860239"/>
    <x v="1"/>
    <x v="1"/>
    <x v="2"/>
    <x v="1"/>
    <x v="8"/>
  </r>
  <r>
    <s v="ORD00858"/>
    <x v="341"/>
    <d v="2024-05-28T00:00:00"/>
    <s v="C0461"/>
    <s v="P012"/>
    <n v="3"/>
    <n v="0"/>
    <s v="Credit Card"/>
    <n v="2697"/>
    <n v="686.61"/>
    <n v="2024"/>
    <n v="5"/>
    <s v="May"/>
    <s v="2024-05"/>
    <n v="0.25458286985539491"/>
    <x v="0"/>
    <x v="8"/>
    <x v="3"/>
    <x v="2"/>
    <x v="14"/>
  </r>
  <r>
    <s v="ORD00859"/>
    <x v="489"/>
    <d v="2024-01-31T00:00:00"/>
    <s v="C0113"/>
    <s v="P011"/>
    <n v="4"/>
    <n v="0.1"/>
    <s v="Credit Card"/>
    <n v="4676.3999999999996"/>
    <n v="1241.52"/>
    <n v="2024"/>
    <n v="1"/>
    <s v="Jan"/>
    <s v="2024-01"/>
    <n v="0.26548627149089044"/>
    <x v="0"/>
    <x v="7"/>
    <x v="3"/>
    <x v="1"/>
    <x v="12"/>
  </r>
  <r>
    <s v="ORD00860"/>
    <x v="490"/>
    <d v="2024-03-08T00:00:00"/>
    <s v="C0229"/>
    <s v="P008"/>
    <n v="2"/>
    <n v="0.05"/>
    <s v="UPI"/>
    <n v="758.1"/>
    <n v="-25.13"/>
    <n v="2024"/>
    <n v="3"/>
    <s v="Mar"/>
    <s v="2024-03"/>
    <n v="-3.3148661126500459E-2"/>
    <x v="3"/>
    <x v="3"/>
    <x v="0"/>
    <x v="2"/>
    <x v="4"/>
  </r>
  <r>
    <s v="ORD00861"/>
    <x v="419"/>
    <d v="2024-06-13T00:00:00"/>
    <s v="C0171"/>
    <s v="P006"/>
    <n v="3"/>
    <n v="0.2"/>
    <s v="UPI"/>
    <n v="3597.6"/>
    <n v="563.16"/>
    <n v="2024"/>
    <n v="6"/>
    <s v="Jun"/>
    <s v="2024-06"/>
    <n v="0.15653769179452967"/>
    <x v="1"/>
    <x v="1"/>
    <x v="2"/>
    <x v="2"/>
    <x v="6"/>
  </r>
  <r>
    <s v="ORD00862"/>
    <x v="147"/>
    <d v="2024-08-21T00:00:00"/>
    <s v="C0295"/>
    <s v="P002"/>
    <n v="2"/>
    <n v="0"/>
    <s v="Credit Card"/>
    <n v="1798"/>
    <n v="452.87"/>
    <n v="2024"/>
    <n v="8"/>
    <s v="Aug"/>
    <s v="2024-08"/>
    <n v="0.25187430478309231"/>
    <x v="1"/>
    <x v="1"/>
    <x v="1"/>
    <x v="2"/>
    <x v="3"/>
  </r>
  <r>
    <s v="ORD00863"/>
    <x v="15"/>
    <d v="2024-09-22T00:00:00"/>
    <s v="C0189"/>
    <s v="P019"/>
    <n v="1"/>
    <n v="0"/>
    <s v="Cash"/>
    <n v="399"/>
    <n v="123.62"/>
    <n v="2024"/>
    <n v="9"/>
    <s v="Sep"/>
    <s v="2024-09"/>
    <n v="0.30982456140350878"/>
    <x v="1"/>
    <x v="1"/>
    <x v="2"/>
    <x v="1"/>
    <x v="18"/>
  </r>
  <r>
    <s v="ORD00864"/>
    <x v="491"/>
    <d v="2025-03-26T00:00:00"/>
    <s v="C0426"/>
    <s v="P020"/>
    <n v="5"/>
    <n v="0"/>
    <s v="Debit Card"/>
    <n v="1245"/>
    <n v="370.06"/>
    <n v="2025"/>
    <n v="3"/>
    <s v="Mar"/>
    <s v="2025-03"/>
    <n v="0.29723694779116466"/>
    <x v="3"/>
    <x v="3"/>
    <x v="1"/>
    <x v="1"/>
    <x v="17"/>
  </r>
  <r>
    <s v="ORD00865"/>
    <x v="120"/>
    <d v="2025-03-03T00:00:00"/>
    <s v="C0465"/>
    <s v="P020"/>
    <n v="1"/>
    <n v="0.1"/>
    <s v="Credit Card"/>
    <n v="224.1"/>
    <n v="69.94"/>
    <n v="2025"/>
    <n v="2"/>
    <s v="Feb"/>
    <s v="2025-02"/>
    <n v="0.31209281570727354"/>
    <x v="3"/>
    <x v="3"/>
    <x v="0"/>
    <x v="2"/>
    <x v="17"/>
  </r>
  <r>
    <s v="ORD00866"/>
    <x v="42"/>
    <d v="2025-04-08T00:00:00"/>
    <s v="C0079"/>
    <s v="P014"/>
    <n v="1"/>
    <n v="0.05"/>
    <s v="UPI"/>
    <n v="759.05"/>
    <n v="213.54"/>
    <n v="2025"/>
    <n v="4"/>
    <s v="Apr"/>
    <s v="2025-04"/>
    <n v="0.28132534088663463"/>
    <x v="0"/>
    <x v="6"/>
    <x v="1"/>
    <x v="2"/>
    <x v="13"/>
  </r>
  <r>
    <s v="ORD00867"/>
    <x v="233"/>
    <d v="2025-11-07T00:00:00"/>
    <s v="C0146"/>
    <s v="P001"/>
    <n v="3"/>
    <n v="0"/>
    <s v="Credit Card"/>
    <n v="1497"/>
    <n v="335.79"/>
    <n v="2025"/>
    <n v="11"/>
    <s v="Nov"/>
    <s v="2025-11"/>
    <n v="0.22430861723446896"/>
    <x v="1"/>
    <x v="1"/>
    <x v="3"/>
    <x v="2"/>
    <x v="8"/>
  </r>
  <r>
    <s v="ORD00868"/>
    <x v="362"/>
    <d v="2024-10-30T00:00:00"/>
    <s v="C0407"/>
    <s v="P010"/>
    <n v="1"/>
    <n v="0.15"/>
    <s v="Debit Card"/>
    <n v="5099.1499999999996"/>
    <n v="649.42999999999995"/>
    <n v="2024"/>
    <n v="10"/>
    <s v="Oct"/>
    <s v="2024-10"/>
    <n v="0.12736044242667896"/>
    <x v="2"/>
    <x v="2"/>
    <x v="1"/>
    <x v="2"/>
    <x v="9"/>
  </r>
  <r>
    <s v="ORD00869"/>
    <x v="414"/>
    <d v="2024-11-02T00:00:00"/>
    <s v="C0182"/>
    <s v="P016"/>
    <n v="3"/>
    <n v="0.15"/>
    <s v="UPI"/>
    <n v="4077.45"/>
    <n v="1335.13"/>
    <n v="2024"/>
    <n v="10"/>
    <s v="Oct"/>
    <s v="2024-10"/>
    <n v="0.32744239659591168"/>
    <x v="4"/>
    <x v="4"/>
    <x v="2"/>
    <x v="1"/>
    <x v="5"/>
  </r>
  <r>
    <s v="ORD00870"/>
    <x v="218"/>
    <d v="2024-10-16T00:00:00"/>
    <s v="C0499"/>
    <s v="P004"/>
    <n v="2"/>
    <n v="0.1"/>
    <s v="Credit Card"/>
    <n v="3598.2"/>
    <n v="990.42"/>
    <n v="2024"/>
    <n v="10"/>
    <s v="Oct"/>
    <s v="2024-10"/>
    <n v="0.27525429381357347"/>
    <x v="1"/>
    <x v="5"/>
    <x v="3"/>
    <x v="2"/>
    <x v="10"/>
  </r>
  <r>
    <s v="ORD00871"/>
    <x v="355"/>
    <d v="2025-02-03T00:00:00"/>
    <s v="C0286"/>
    <s v="P011"/>
    <n v="1"/>
    <n v="0"/>
    <s v="Cash"/>
    <n v="1299"/>
    <n v="351.81"/>
    <n v="2025"/>
    <n v="1"/>
    <s v="Jan"/>
    <s v="2025-01"/>
    <n v="0.27083140877598155"/>
    <x v="0"/>
    <x v="7"/>
    <x v="3"/>
    <x v="0"/>
    <x v="12"/>
  </r>
  <r>
    <s v="ORD00872"/>
    <x v="492"/>
    <d v="2024-01-14T00:00:00"/>
    <s v="C0250"/>
    <s v="P016"/>
    <n v="1"/>
    <n v="0.05"/>
    <s v="Credit Card"/>
    <n v="1519.05"/>
    <n v="447.46"/>
    <n v="2024"/>
    <n v="1"/>
    <s v="Jan"/>
    <s v="2024-01"/>
    <n v="0.29456568249893023"/>
    <x v="4"/>
    <x v="4"/>
    <x v="1"/>
    <x v="0"/>
    <x v="5"/>
  </r>
  <r>
    <s v="ORD00873"/>
    <x v="173"/>
    <d v="2025-12-11T00:00:00"/>
    <s v="C0354"/>
    <s v="P020"/>
    <n v="3"/>
    <n v="0.1"/>
    <s v="UPI"/>
    <n v="672.3"/>
    <n v="199.93"/>
    <n v="2025"/>
    <n v="12"/>
    <s v="Dec"/>
    <s v="2025-12"/>
    <n v="0.29738212107690021"/>
    <x v="3"/>
    <x v="3"/>
    <x v="1"/>
    <x v="1"/>
    <x v="17"/>
  </r>
  <r>
    <s v="ORD00874"/>
    <x v="102"/>
    <d v="2025-09-25T00:00:00"/>
    <s v="C0314"/>
    <s v="P001"/>
    <n v="2"/>
    <n v="0.05"/>
    <s v="Credit Card"/>
    <n v="948.1"/>
    <n v="209.07"/>
    <n v="2025"/>
    <n v="9"/>
    <s v="Sep"/>
    <s v="2025-09"/>
    <n v="0.2205147136378019"/>
    <x v="1"/>
    <x v="1"/>
    <x v="0"/>
    <x v="2"/>
    <x v="8"/>
  </r>
  <r>
    <s v="ORD00875"/>
    <x v="401"/>
    <d v="2024-09-27T00:00:00"/>
    <s v="C0196"/>
    <s v="P016"/>
    <n v="4"/>
    <n v="0"/>
    <s v="UPI"/>
    <n v="6396"/>
    <n v="2231.21"/>
    <n v="2024"/>
    <n v="9"/>
    <s v="Sep"/>
    <s v="2024-09"/>
    <n v="0.34884459036898063"/>
    <x v="4"/>
    <x v="4"/>
    <x v="0"/>
    <x v="0"/>
    <x v="5"/>
  </r>
  <r>
    <s v="ORD00876"/>
    <x v="264"/>
    <d v="2025-08-19T00:00:00"/>
    <s v="C0323"/>
    <s v="P019"/>
    <n v="3"/>
    <n v="0"/>
    <s v="UPI"/>
    <n v="1197"/>
    <n v="-86.84"/>
    <n v="2025"/>
    <n v="8"/>
    <s v="Aug"/>
    <s v="2025-08"/>
    <n v="-7.2548036758563084E-2"/>
    <x v="1"/>
    <x v="1"/>
    <x v="0"/>
    <x v="2"/>
    <x v="18"/>
  </r>
  <r>
    <s v="ORD00877"/>
    <x v="424"/>
    <d v="2025-08-29T00:00:00"/>
    <s v="C0071"/>
    <s v="P009"/>
    <n v="1"/>
    <n v="0.2"/>
    <s v="Cash"/>
    <n v="5599.2"/>
    <n v="1167.6600000000001"/>
    <n v="2025"/>
    <n v="8"/>
    <s v="Aug"/>
    <s v="2025-08"/>
    <n v="0.20854050578654096"/>
    <x v="2"/>
    <x v="2"/>
    <x v="1"/>
    <x v="1"/>
    <x v="2"/>
  </r>
  <r>
    <s v="ORD00878"/>
    <x v="99"/>
    <d v="2024-12-27T00:00:00"/>
    <s v="C0248"/>
    <s v="P009"/>
    <n v="1"/>
    <n v="0"/>
    <s v="UPI"/>
    <n v="6999"/>
    <n v="1560.43"/>
    <n v="2024"/>
    <n v="12"/>
    <s v="Dec"/>
    <s v="2024-12"/>
    <n v="0.22295042148878413"/>
    <x v="2"/>
    <x v="2"/>
    <x v="3"/>
    <x v="2"/>
    <x v="2"/>
  </r>
  <r>
    <s v="ORD00879"/>
    <x v="418"/>
    <d v="2024-09-14T00:00:00"/>
    <s v="C0146"/>
    <s v="P009"/>
    <n v="4"/>
    <n v="0.1"/>
    <s v="UPI"/>
    <n v="25196.400000000001"/>
    <n v="5258.96"/>
    <n v="2024"/>
    <n v="9"/>
    <s v="Sep"/>
    <s v="2024-09"/>
    <n v="0.208718705846867"/>
    <x v="2"/>
    <x v="2"/>
    <x v="3"/>
    <x v="2"/>
    <x v="2"/>
  </r>
  <r>
    <s v="ORD00880"/>
    <x v="44"/>
    <d v="2024-05-16T00:00:00"/>
    <s v="C0106"/>
    <s v="P017"/>
    <n v="2"/>
    <n v="0.05"/>
    <s v="Credit Card"/>
    <n v="1518.1"/>
    <n v="388.15"/>
    <n v="2024"/>
    <n v="5"/>
    <s v="May"/>
    <s v="2024-05"/>
    <n v="0.25568144391015085"/>
    <x v="0"/>
    <x v="0"/>
    <x v="1"/>
    <x v="0"/>
    <x v="15"/>
  </r>
  <r>
    <s v="ORD00881"/>
    <x v="493"/>
    <d v="2024-10-03T00:00:00"/>
    <s v="C0263"/>
    <s v="P012"/>
    <n v="1"/>
    <n v="0.1"/>
    <s v="Debit Card"/>
    <n v="809.1"/>
    <n v="162.34"/>
    <n v="2024"/>
    <n v="10"/>
    <s v="Oct"/>
    <s v="2024-10"/>
    <n v="0.20064268940798419"/>
    <x v="0"/>
    <x v="8"/>
    <x v="1"/>
    <x v="2"/>
    <x v="14"/>
  </r>
  <r>
    <s v="ORD00882"/>
    <x v="41"/>
    <d v="2025-11-15T00:00:00"/>
    <s v="C0296"/>
    <s v="P013"/>
    <n v="3"/>
    <n v="0.1"/>
    <s v="Debit Card"/>
    <n v="1617.3"/>
    <n v="434.91"/>
    <n v="2025"/>
    <n v="11"/>
    <s v="Nov"/>
    <s v="2025-11"/>
    <n v="0.26891114820997963"/>
    <x v="0"/>
    <x v="0"/>
    <x v="2"/>
    <x v="2"/>
    <x v="0"/>
  </r>
  <r>
    <s v="ORD00883"/>
    <x v="494"/>
    <d v="2025-05-28T00:00:00"/>
    <s v="C0070"/>
    <s v="P008"/>
    <n v="3"/>
    <n v="0.05"/>
    <s v="UPI"/>
    <n v="1137.1500000000001"/>
    <n v="359.4"/>
    <n v="2025"/>
    <n v="5"/>
    <s v="May"/>
    <s v="2025-05"/>
    <n v="0.31605329112254316"/>
    <x v="3"/>
    <x v="3"/>
    <x v="2"/>
    <x v="1"/>
    <x v="4"/>
  </r>
  <r>
    <s v="ORD00884"/>
    <x v="70"/>
    <d v="2024-11-09T00:00:00"/>
    <s v="C0470"/>
    <s v="P016"/>
    <n v="2"/>
    <n v="0.05"/>
    <s v="Credit Card"/>
    <n v="3038.1"/>
    <n v="751.54"/>
    <n v="2024"/>
    <n v="11"/>
    <s v="Nov"/>
    <s v="2024-11"/>
    <n v="0.24737171258352258"/>
    <x v="4"/>
    <x v="4"/>
    <x v="3"/>
    <x v="0"/>
    <x v="5"/>
  </r>
  <r>
    <s v="ORD00885"/>
    <x v="228"/>
    <d v="2025-08-02T00:00:00"/>
    <s v="C0193"/>
    <s v="P018"/>
    <n v="1"/>
    <n v="0.1"/>
    <s v="Credit Card"/>
    <n v="899.1"/>
    <n v="241.13"/>
    <n v="2025"/>
    <n v="7"/>
    <s v="Jul"/>
    <s v="2025-07"/>
    <n v="0.26819041263485704"/>
    <x v="0"/>
    <x v="7"/>
    <x v="0"/>
    <x v="2"/>
    <x v="16"/>
  </r>
  <r>
    <s v="ORD00886"/>
    <x v="495"/>
    <d v="2024-10-15T00:00:00"/>
    <s v="C0068"/>
    <s v="P001"/>
    <n v="2"/>
    <n v="0"/>
    <s v="Credit Card"/>
    <n v="998"/>
    <n v="223.43"/>
    <n v="2024"/>
    <n v="10"/>
    <s v="Oct"/>
    <s v="2024-10"/>
    <n v="0.22387775551102204"/>
    <x v="1"/>
    <x v="1"/>
    <x v="0"/>
    <x v="2"/>
    <x v="8"/>
  </r>
  <r>
    <s v="ORD00887"/>
    <x v="496"/>
    <d v="2024-05-02T00:00:00"/>
    <s v="C0494"/>
    <s v="P001"/>
    <n v="2"/>
    <n v="0.1"/>
    <s v="Credit Card"/>
    <n v="898.2"/>
    <n v="129.56"/>
    <n v="2024"/>
    <n v="4"/>
    <s v="Apr"/>
    <s v="2024-04"/>
    <n v="0.14424404364284124"/>
    <x v="1"/>
    <x v="1"/>
    <x v="0"/>
    <x v="2"/>
    <x v="8"/>
  </r>
  <r>
    <s v="ORD00888"/>
    <x v="334"/>
    <d v="2024-04-20T00:00:00"/>
    <s v="C0305"/>
    <s v="P012"/>
    <n v="3"/>
    <n v="0.1"/>
    <s v="UPI"/>
    <n v="2427.3000000000002"/>
    <n v="643.71"/>
    <n v="2024"/>
    <n v="4"/>
    <s v="Apr"/>
    <s v="2024-04"/>
    <n v="0.26519589667531823"/>
    <x v="0"/>
    <x v="8"/>
    <x v="1"/>
    <x v="2"/>
    <x v="14"/>
  </r>
  <r>
    <s v="ORD00889"/>
    <x v="403"/>
    <d v="2025-11-18T00:00:00"/>
    <s v="C0052"/>
    <s v="P006"/>
    <n v="4"/>
    <n v="0.05"/>
    <s v="Cash"/>
    <n v="5696.2"/>
    <n v="1548.82"/>
    <n v="2025"/>
    <n v="11"/>
    <s v="Nov"/>
    <s v="2025-11"/>
    <n v="0.27190407640181175"/>
    <x v="1"/>
    <x v="1"/>
    <x v="0"/>
    <x v="0"/>
    <x v="6"/>
  </r>
  <r>
    <s v="ORD00890"/>
    <x v="497"/>
    <d v="2024-07-24T00:00:00"/>
    <s v="C0370"/>
    <s v="P009"/>
    <n v="2"/>
    <n v="0.05"/>
    <s v="Credit Card"/>
    <n v="13298.1"/>
    <n v="2453.9299999999998"/>
    <n v="2024"/>
    <n v="7"/>
    <s v="Jul"/>
    <s v="2024-07"/>
    <n v="0.18453237680570908"/>
    <x v="2"/>
    <x v="2"/>
    <x v="0"/>
    <x v="1"/>
    <x v="2"/>
  </r>
  <r>
    <s v="ORD00891"/>
    <x v="158"/>
    <d v="2024-06-16T00:00:00"/>
    <s v="C0363"/>
    <s v="P005"/>
    <n v="3"/>
    <n v="0"/>
    <s v="UPI"/>
    <n v="7497"/>
    <n v="1130.6099999999999"/>
    <n v="2024"/>
    <n v="6"/>
    <s v="Jun"/>
    <s v="2024-06"/>
    <n v="0.15080832332933172"/>
    <x v="1"/>
    <x v="5"/>
    <x v="1"/>
    <x v="1"/>
    <x v="7"/>
  </r>
  <r>
    <s v="ORD00892"/>
    <x v="115"/>
    <d v="2024-11-01T00:00:00"/>
    <s v="C0285"/>
    <s v="P016"/>
    <n v="4"/>
    <n v="0.1"/>
    <s v="Credit Card"/>
    <n v="5756.4"/>
    <n v="1819.34"/>
    <n v="2024"/>
    <n v="10"/>
    <s v="Oct"/>
    <s v="2024-10"/>
    <n v="0.31605517337224653"/>
    <x v="4"/>
    <x v="4"/>
    <x v="1"/>
    <x v="2"/>
    <x v="5"/>
  </r>
  <r>
    <s v="ORD00893"/>
    <x v="262"/>
    <d v="2025-05-16T00:00:00"/>
    <s v="C0405"/>
    <s v="P018"/>
    <n v="1"/>
    <n v="0"/>
    <s v="UPI"/>
    <n v="999"/>
    <n v="-117.98"/>
    <n v="2025"/>
    <n v="5"/>
    <s v="May"/>
    <s v="2025-05"/>
    <n v="-0.1180980980980981"/>
    <x v="0"/>
    <x v="7"/>
    <x v="0"/>
    <x v="2"/>
    <x v="16"/>
  </r>
  <r>
    <s v="ORD00894"/>
    <x v="186"/>
    <d v="2025-09-24T00:00:00"/>
    <s v="C0474"/>
    <s v="P017"/>
    <n v="1"/>
    <n v="0.2"/>
    <s v="Credit Card"/>
    <n v="639.20000000000005"/>
    <n v="142.97"/>
    <n v="2025"/>
    <n v="9"/>
    <s v="Sep"/>
    <s v="2025-09"/>
    <n v="0.22367021276595742"/>
    <x v="0"/>
    <x v="0"/>
    <x v="0"/>
    <x v="1"/>
    <x v="15"/>
  </r>
  <r>
    <s v="ORD00895"/>
    <x v="498"/>
    <d v="2025-07-14T00:00:00"/>
    <s v="C0334"/>
    <s v="P018"/>
    <n v="3"/>
    <n v="0.2"/>
    <s v="UPI"/>
    <n v="2397.6"/>
    <n v="587.63"/>
    <n v="2025"/>
    <n v="7"/>
    <s v="Jul"/>
    <s v="2025-07"/>
    <n v="0.24509092425759094"/>
    <x v="0"/>
    <x v="7"/>
    <x v="1"/>
    <x v="0"/>
    <x v="16"/>
  </r>
  <r>
    <s v="ORD00896"/>
    <x v="95"/>
    <d v="2024-06-07T00:00:00"/>
    <s v="C0009"/>
    <s v="P001"/>
    <n v="1"/>
    <n v="0"/>
    <s v="UPI"/>
    <n v="499"/>
    <n v="105.07"/>
    <n v="2024"/>
    <n v="6"/>
    <s v="Jun"/>
    <s v="2024-06"/>
    <n v="0.21056112224448897"/>
    <x v="1"/>
    <x v="1"/>
    <x v="3"/>
    <x v="0"/>
    <x v="8"/>
  </r>
  <r>
    <s v="ORD00897"/>
    <x v="499"/>
    <d v="2025-01-05T00:00:00"/>
    <s v="C0251"/>
    <s v="P019"/>
    <n v="1"/>
    <n v="0"/>
    <s v="Debit Card"/>
    <n v="399"/>
    <n v="90.43"/>
    <n v="2025"/>
    <n v="1"/>
    <s v="Jan"/>
    <s v="2025-01"/>
    <n v="0.22664160401002509"/>
    <x v="1"/>
    <x v="1"/>
    <x v="2"/>
    <x v="1"/>
    <x v="18"/>
  </r>
  <r>
    <s v="ORD00898"/>
    <x v="500"/>
    <d v="2025-12-23T00:00:00"/>
    <s v="C0431"/>
    <s v="P008"/>
    <n v="1"/>
    <n v="0.05"/>
    <s v="Debit Card"/>
    <n v="379.05"/>
    <n v="102.14"/>
    <n v="2025"/>
    <n v="12"/>
    <s v="Dec"/>
    <s v="2025-12"/>
    <n v="0.269463131512993"/>
    <x v="3"/>
    <x v="3"/>
    <x v="0"/>
    <x v="1"/>
    <x v="4"/>
  </r>
  <r>
    <s v="ORD00899"/>
    <x v="291"/>
    <d v="2025-09-15T00:00:00"/>
    <s v="C0332"/>
    <s v="P003"/>
    <n v="1"/>
    <n v="0.2"/>
    <s v="UPI"/>
    <n v="1039.2"/>
    <n v="280.22000000000003"/>
    <n v="2025"/>
    <n v="9"/>
    <s v="Sep"/>
    <s v="2025-09"/>
    <n v="0.26964973056197078"/>
    <x v="1"/>
    <x v="1"/>
    <x v="1"/>
    <x v="0"/>
    <x v="1"/>
  </r>
  <r>
    <s v="ORD00900"/>
    <x v="305"/>
    <d v="2024-09-09T00:00:00"/>
    <s v="C0298"/>
    <s v="P005"/>
    <n v="1"/>
    <n v="0.05"/>
    <s v="Credit Card"/>
    <n v="2374.0500000000002"/>
    <n v="638.04"/>
    <n v="2024"/>
    <n v="9"/>
    <s v="Sep"/>
    <s v="2024-09"/>
    <n v="0.26875592342200033"/>
    <x v="1"/>
    <x v="5"/>
    <x v="1"/>
    <x v="2"/>
    <x v="7"/>
  </r>
  <r>
    <s v="ORD00901"/>
    <x v="485"/>
    <d v="2024-12-04T00:00:00"/>
    <s v="C0435"/>
    <s v="P008"/>
    <n v="1"/>
    <n v="0.05"/>
    <s v="Credit Card"/>
    <n v="379.05"/>
    <n v="99.03"/>
    <n v="2024"/>
    <n v="11"/>
    <s v="Nov"/>
    <s v="2024-11"/>
    <n v="0.26125840918084686"/>
    <x v="3"/>
    <x v="3"/>
    <x v="0"/>
    <x v="2"/>
    <x v="4"/>
  </r>
  <r>
    <s v="ORD00902"/>
    <x v="501"/>
    <d v="2025-10-04T00:00:00"/>
    <s v="C0184"/>
    <s v="P019"/>
    <n v="5"/>
    <n v="0.1"/>
    <s v="Credit Card"/>
    <n v="1795.5"/>
    <n v="484.1"/>
    <n v="2025"/>
    <n v="10"/>
    <s v="Oct"/>
    <s v="2025-10"/>
    <n v="0.26961849067112226"/>
    <x v="1"/>
    <x v="1"/>
    <x v="2"/>
    <x v="2"/>
    <x v="18"/>
  </r>
  <r>
    <s v="ORD00903"/>
    <x v="502"/>
    <d v="2025-05-27T00:00:00"/>
    <s v="C0179"/>
    <s v="P018"/>
    <n v="2"/>
    <n v="0"/>
    <s v="UPI"/>
    <n v="1998"/>
    <n v="389.02"/>
    <n v="2025"/>
    <n v="5"/>
    <s v="May"/>
    <s v="2025-05"/>
    <n v="0.19470470470470469"/>
    <x v="0"/>
    <x v="7"/>
    <x v="1"/>
    <x v="2"/>
    <x v="16"/>
  </r>
  <r>
    <s v="ORD00904"/>
    <x v="321"/>
    <d v="2024-10-21T00:00:00"/>
    <s v="C0198"/>
    <s v="P018"/>
    <n v="2"/>
    <n v="0.05"/>
    <s v="Debit Card"/>
    <n v="1898.1"/>
    <n v="425.22"/>
    <n v="2024"/>
    <n v="10"/>
    <s v="Oct"/>
    <s v="2024-10"/>
    <n v="0.22402402402402405"/>
    <x v="0"/>
    <x v="7"/>
    <x v="0"/>
    <x v="1"/>
    <x v="16"/>
  </r>
  <r>
    <s v="ORD00905"/>
    <x v="337"/>
    <d v="2024-01-21T00:00:00"/>
    <s v="C0128"/>
    <s v="P001"/>
    <n v="1"/>
    <n v="0"/>
    <s v="UPI"/>
    <n v="499"/>
    <n v="121.87"/>
    <n v="2024"/>
    <n v="1"/>
    <s v="Jan"/>
    <s v="2024-01"/>
    <n v="0.24422845691382766"/>
    <x v="1"/>
    <x v="1"/>
    <x v="2"/>
    <x v="2"/>
    <x v="8"/>
  </r>
  <r>
    <s v="ORD00906"/>
    <x v="503"/>
    <d v="2024-10-11T00:00:00"/>
    <s v="C0020"/>
    <s v="P015"/>
    <n v="2"/>
    <n v="0.1"/>
    <s v="Cash"/>
    <n v="1258.2"/>
    <n v="359.23"/>
    <n v="2024"/>
    <n v="10"/>
    <s v="Oct"/>
    <s v="2024-10"/>
    <n v="0.28551104752821493"/>
    <x v="3"/>
    <x v="6"/>
    <x v="3"/>
    <x v="2"/>
    <x v="11"/>
  </r>
  <r>
    <s v="ORD00907"/>
    <x v="61"/>
    <d v="2024-01-05T00:00:00"/>
    <s v="C0472"/>
    <s v="P018"/>
    <n v="2"/>
    <n v="0"/>
    <s v="Credit Card"/>
    <n v="1998"/>
    <n v="514.51"/>
    <n v="2024"/>
    <n v="1"/>
    <s v="Jan"/>
    <s v="2024-01"/>
    <n v="0.2575125125125125"/>
    <x v="0"/>
    <x v="7"/>
    <x v="3"/>
    <x v="0"/>
    <x v="16"/>
  </r>
  <r>
    <s v="ORD00908"/>
    <x v="175"/>
    <d v="2024-05-01T00:00:00"/>
    <s v="C0411"/>
    <s v="P007"/>
    <n v="2"/>
    <n v="0.05"/>
    <s v="Debit Card"/>
    <n v="2088.1"/>
    <n v="617.42999999999995"/>
    <n v="2024"/>
    <n v="4"/>
    <s v="Apr"/>
    <s v="2024-04"/>
    <n v="0.29568986159666683"/>
    <x v="3"/>
    <x v="9"/>
    <x v="1"/>
    <x v="2"/>
    <x v="19"/>
  </r>
  <r>
    <s v="ORD00909"/>
    <x v="471"/>
    <d v="2024-02-07T00:00:00"/>
    <s v="C0422"/>
    <s v="P016"/>
    <n v="1"/>
    <n v="0.15"/>
    <s v="UPI"/>
    <n v="1359.15"/>
    <n v="388.08"/>
    <n v="2024"/>
    <n v="2"/>
    <s v="Feb"/>
    <s v="2024-02"/>
    <n v="0.2855313983004083"/>
    <x v="4"/>
    <x v="4"/>
    <x v="3"/>
    <x v="2"/>
    <x v="5"/>
  </r>
  <r>
    <s v="ORD00910"/>
    <x v="504"/>
    <d v="2024-07-20T00:00:00"/>
    <s v="C0328"/>
    <s v="P016"/>
    <n v="1"/>
    <n v="0.05"/>
    <s v="Debit Card"/>
    <n v="1519.05"/>
    <n v="526.09"/>
    <n v="2024"/>
    <n v="7"/>
    <s v="Jul"/>
    <s v="2024-07"/>
    <n v="0.34632829729107012"/>
    <x v="4"/>
    <x v="4"/>
    <x v="0"/>
    <x v="2"/>
    <x v="5"/>
  </r>
  <r>
    <s v="ORD00911"/>
    <x v="267"/>
    <d v="2025-05-02T00:00:00"/>
    <s v="C0065"/>
    <s v="P015"/>
    <n v="3"/>
    <n v="0.1"/>
    <s v="UPI"/>
    <n v="1887.3"/>
    <n v="579.08000000000004"/>
    <n v="2025"/>
    <n v="4"/>
    <s v="Apr"/>
    <s v="2025-04"/>
    <n v="0.30682986276691571"/>
    <x v="3"/>
    <x v="6"/>
    <x v="1"/>
    <x v="2"/>
    <x v="11"/>
  </r>
  <r>
    <s v="ORD00912"/>
    <x v="187"/>
    <d v="2024-03-01T00:00:00"/>
    <s v="C0182"/>
    <s v="P006"/>
    <n v="2"/>
    <n v="0"/>
    <s v="Debit Card"/>
    <n v="2998"/>
    <n v="656.43"/>
    <n v="2024"/>
    <n v="2"/>
    <s v="Feb"/>
    <s v="2024-02"/>
    <n v="0.21895597064709804"/>
    <x v="1"/>
    <x v="1"/>
    <x v="2"/>
    <x v="1"/>
    <x v="6"/>
  </r>
  <r>
    <s v="ORD00913"/>
    <x v="90"/>
    <d v="2024-06-10T00:00:00"/>
    <s v="C0241"/>
    <s v="P009"/>
    <n v="2"/>
    <n v="0.05"/>
    <s v="UPI"/>
    <n v="13298.1"/>
    <n v="2859.11"/>
    <n v="2024"/>
    <n v="6"/>
    <s v="Jun"/>
    <s v="2024-06"/>
    <n v="0.21500139117618305"/>
    <x v="2"/>
    <x v="2"/>
    <x v="1"/>
    <x v="2"/>
    <x v="2"/>
  </r>
  <r>
    <s v="ORD00914"/>
    <x v="446"/>
    <d v="2025-11-23T00:00:00"/>
    <s v="C0369"/>
    <s v="P007"/>
    <n v="2"/>
    <n v="0"/>
    <s v="Credit Card"/>
    <n v="2198"/>
    <n v="656.22"/>
    <n v="2025"/>
    <n v="11"/>
    <s v="Nov"/>
    <s v="2025-11"/>
    <n v="0.29855323020928115"/>
    <x v="3"/>
    <x v="9"/>
    <x v="3"/>
    <x v="0"/>
    <x v="19"/>
  </r>
  <r>
    <s v="ORD00915"/>
    <x v="431"/>
    <d v="2024-07-26T00:00:00"/>
    <s v="C0024"/>
    <s v="P014"/>
    <n v="1"/>
    <n v="0.05"/>
    <s v="UPI"/>
    <n v="759.05"/>
    <n v="185.29"/>
    <n v="2024"/>
    <n v="7"/>
    <s v="Jul"/>
    <s v="2024-07"/>
    <n v="0.24410776628680589"/>
    <x v="0"/>
    <x v="6"/>
    <x v="1"/>
    <x v="0"/>
    <x v="13"/>
  </r>
  <r>
    <s v="ORD00916"/>
    <x v="263"/>
    <d v="2024-01-17T00:00:00"/>
    <s v="C0384"/>
    <s v="P011"/>
    <n v="3"/>
    <n v="0"/>
    <s v="UPI"/>
    <n v="3897"/>
    <n v="945.48"/>
    <n v="2024"/>
    <n v="1"/>
    <s v="Jan"/>
    <s v="2024-01"/>
    <n v="0.24261739799846035"/>
    <x v="0"/>
    <x v="7"/>
    <x v="3"/>
    <x v="2"/>
    <x v="12"/>
  </r>
  <r>
    <s v="ORD00917"/>
    <x v="287"/>
    <d v="2025-05-08T00:00:00"/>
    <s v="C0431"/>
    <s v="P016"/>
    <n v="1"/>
    <n v="0"/>
    <s v="Credit Card"/>
    <n v="1599"/>
    <n v="419.57"/>
    <n v="2025"/>
    <n v="5"/>
    <s v="May"/>
    <s v="2025-05"/>
    <n v="0.26239524702939337"/>
    <x v="4"/>
    <x v="4"/>
    <x v="0"/>
    <x v="1"/>
    <x v="5"/>
  </r>
  <r>
    <s v="ORD00918"/>
    <x v="493"/>
    <d v="2024-10-06T00:00:00"/>
    <s v="C0455"/>
    <s v="P006"/>
    <n v="2"/>
    <n v="0"/>
    <s v="Credit Card"/>
    <n v="2998"/>
    <n v="603.17999999999995"/>
    <n v="2024"/>
    <n v="10"/>
    <s v="Oct"/>
    <s v="2024-10"/>
    <n v="0.20119412941961307"/>
    <x v="1"/>
    <x v="1"/>
    <x v="1"/>
    <x v="1"/>
    <x v="6"/>
  </r>
  <r>
    <s v="ORD00919"/>
    <x v="230"/>
    <d v="2025-11-25T00:00:00"/>
    <s v="C0083"/>
    <s v="P016"/>
    <n v="5"/>
    <n v="0"/>
    <s v="Credit Card"/>
    <n v="7995"/>
    <n v="2367.56"/>
    <n v="2025"/>
    <n v="11"/>
    <s v="Nov"/>
    <s v="2025-11"/>
    <n v="0.29613008130081298"/>
    <x v="4"/>
    <x v="4"/>
    <x v="3"/>
    <x v="2"/>
    <x v="5"/>
  </r>
  <r>
    <s v="ORD00920"/>
    <x v="396"/>
    <d v="2024-09-02T00:00:00"/>
    <s v="C0470"/>
    <s v="P020"/>
    <n v="3"/>
    <n v="0.05"/>
    <s v="UPI"/>
    <n v="709.65"/>
    <n v="202.65"/>
    <n v="2024"/>
    <n v="8"/>
    <s v="Aug"/>
    <s v="2024-08"/>
    <n v="0.28556330585499895"/>
    <x v="3"/>
    <x v="3"/>
    <x v="3"/>
    <x v="0"/>
    <x v="17"/>
  </r>
  <r>
    <s v="ORD00921"/>
    <x v="10"/>
    <d v="2024-08-08T00:00:00"/>
    <s v="C0319"/>
    <s v="P016"/>
    <n v="1"/>
    <n v="0.05"/>
    <s v="UPI"/>
    <n v="1519.05"/>
    <n v="411.27"/>
    <n v="2024"/>
    <n v="8"/>
    <s v="Aug"/>
    <s v="2024-08"/>
    <n v="0.27074158190974623"/>
    <x v="4"/>
    <x v="4"/>
    <x v="3"/>
    <x v="0"/>
    <x v="5"/>
  </r>
  <r>
    <s v="ORD00922"/>
    <x v="305"/>
    <d v="2024-09-08T00:00:00"/>
    <s v="C0185"/>
    <s v="P012"/>
    <n v="1"/>
    <n v="0"/>
    <s v="Debit Card"/>
    <n v="899"/>
    <n v="228.38"/>
    <n v="2024"/>
    <n v="9"/>
    <s v="Sep"/>
    <s v="2024-09"/>
    <n v="0.25403781979977752"/>
    <x v="0"/>
    <x v="8"/>
    <x v="0"/>
    <x v="2"/>
    <x v="14"/>
  </r>
  <r>
    <s v="ORD00923"/>
    <x v="505"/>
    <d v="2024-05-08T00:00:00"/>
    <s v="C0439"/>
    <s v="P017"/>
    <n v="2"/>
    <n v="0.1"/>
    <s v="Debit Card"/>
    <n v="1438.2"/>
    <n v="336.03"/>
    <n v="2024"/>
    <n v="5"/>
    <s v="May"/>
    <s v="2024-05"/>
    <n v="0.23364622444722566"/>
    <x v="0"/>
    <x v="0"/>
    <x v="1"/>
    <x v="2"/>
    <x v="15"/>
  </r>
  <r>
    <s v="ORD00924"/>
    <x v="249"/>
    <d v="2024-08-08T00:00:00"/>
    <s v="C0316"/>
    <s v="P005"/>
    <n v="3"/>
    <n v="0.05"/>
    <s v="UPI"/>
    <n v="7122.15"/>
    <n v="1407.78"/>
    <n v="2024"/>
    <n v="8"/>
    <s v="Aug"/>
    <s v="2024-08"/>
    <n v="0.1976622227838504"/>
    <x v="1"/>
    <x v="5"/>
    <x v="1"/>
    <x v="0"/>
    <x v="7"/>
  </r>
  <r>
    <s v="ORD00925"/>
    <x v="400"/>
    <d v="2024-11-03T00:00:00"/>
    <s v="C0099"/>
    <s v="P013"/>
    <n v="2"/>
    <n v="0.05"/>
    <s v="Credit Card"/>
    <n v="1138.0999999999999"/>
    <n v="-94.57"/>
    <n v="2024"/>
    <n v="11"/>
    <s v="Nov"/>
    <s v="2024-11"/>
    <n v="-8.3094631403215893E-2"/>
    <x v="0"/>
    <x v="0"/>
    <x v="2"/>
    <x v="2"/>
    <x v="0"/>
  </r>
  <r>
    <s v="ORD00926"/>
    <x v="506"/>
    <d v="2024-07-07T00:00:00"/>
    <s v="C0062"/>
    <s v="P008"/>
    <n v="2"/>
    <n v="0.1"/>
    <s v="Debit Card"/>
    <n v="718.2"/>
    <n v="207.31"/>
    <n v="2024"/>
    <n v="7"/>
    <s v="Jul"/>
    <s v="2024-07"/>
    <n v="0.28865218602060705"/>
    <x v="3"/>
    <x v="3"/>
    <x v="0"/>
    <x v="1"/>
    <x v="4"/>
  </r>
  <r>
    <s v="ORD00927"/>
    <x v="251"/>
    <d v="2024-02-10T00:00:00"/>
    <s v="C0286"/>
    <s v="P005"/>
    <n v="1"/>
    <n v="0"/>
    <s v="Debit Card"/>
    <n v="2499"/>
    <n v="544.57000000000005"/>
    <n v="2024"/>
    <n v="2"/>
    <s v="Feb"/>
    <s v="2024-02"/>
    <n v="0.21791516606642658"/>
    <x v="1"/>
    <x v="5"/>
    <x v="3"/>
    <x v="0"/>
    <x v="7"/>
  </r>
  <r>
    <s v="ORD00928"/>
    <x v="284"/>
    <d v="2024-08-13T00:00:00"/>
    <s v="C0477"/>
    <s v="P012"/>
    <n v="2"/>
    <n v="0"/>
    <s v="UPI"/>
    <n v="1798"/>
    <n v="486.33"/>
    <n v="2024"/>
    <n v="8"/>
    <s v="Aug"/>
    <s v="2024-08"/>
    <n v="0.2704838709677419"/>
    <x v="0"/>
    <x v="8"/>
    <x v="3"/>
    <x v="1"/>
    <x v="14"/>
  </r>
  <r>
    <s v="ORD00929"/>
    <x v="507"/>
    <d v="2024-07-06T00:00:00"/>
    <s v="C0022"/>
    <s v="P009"/>
    <n v="2"/>
    <n v="0.05"/>
    <s v="Debit Card"/>
    <n v="13298.1"/>
    <n v="1831.22"/>
    <n v="2024"/>
    <n v="7"/>
    <s v="Jul"/>
    <s v="2024-07"/>
    <n v="0.13770538648378339"/>
    <x v="2"/>
    <x v="2"/>
    <x v="3"/>
    <x v="2"/>
    <x v="2"/>
  </r>
  <r>
    <s v="ORD00930"/>
    <x v="438"/>
    <d v="2025-05-12T00:00:00"/>
    <s v="C0459"/>
    <s v="P003"/>
    <n v="4"/>
    <n v="0.15"/>
    <s v="UPI"/>
    <n v="4416.6000000000004"/>
    <n v="797.37"/>
    <n v="2025"/>
    <n v="5"/>
    <s v="May"/>
    <s v="2025-05"/>
    <n v="0.18053932889553048"/>
    <x v="1"/>
    <x v="1"/>
    <x v="3"/>
    <x v="1"/>
    <x v="1"/>
  </r>
  <r>
    <s v="ORD00931"/>
    <x v="508"/>
    <d v="2025-03-04T00:00:00"/>
    <s v="C0212"/>
    <s v="P003"/>
    <n v="1"/>
    <n v="0.05"/>
    <s v="Debit Card"/>
    <n v="1234.05"/>
    <n v="257.23"/>
    <n v="2025"/>
    <n v="3"/>
    <s v="Mar"/>
    <s v="2025-03"/>
    <n v="0.20844374214983188"/>
    <x v="1"/>
    <x v="1"/>
    <x v="0"/>
    <x v="0"/>
    <x v="1"/>
  </r>
  <r>
    <s v="ORD00932"/>
    <x v="139"/>
    <d v="2024-07-01T00:00:00"/>
    <s v="C0126"/>
    <s v="P001"/>
    <n v="3"/>
    <n v="0.1"/>
    <s v="UPI"/>
    <n v="1347.3"/>
    <n v="291.52999999999997"/>
    <n v="2024"/>
    <n v="6"/>
    <s v="Jun"/>
    <s v="2024-06"/>
    <n v="0.21638090996808432"/>
    <x v="1"/>
    <x v="1"/>
    <x v="1"/>
    <x v="0"/>
    <x v="8"/>
  </r>
  <r>
    <s v="ORD00933"/>
    <x v="455"/>
    <d v="2025-03-08T00:00:00"/>
    <s v="C0413"/>
    <s v="P018"/>
    <n v="1"/>
    <n v="0.1"/>
    <s v="Credit Card"/>
    <n v="899.1"/>
    <n v="248.83"/>
    <n v="2025"/>
    <n v="3"/>
    <s v="Mar"/>
    <s v="2025-03"/>
    <n v="0.2767545323100879"/>
    <x v="0"/>
    <x v="7"/>
    <x v="2"/>
    <x v="1"/>
    <x v="16"/>
  </r>
  <r>
    <s v="ORD00934"/>
    <x v="509"/>
    <d v="2024-10-21T00:00:00"/>
    <s v="C0499"/>
    <s v="P012"/>
    <n v="2"/>
    <n v="0.05"/>
    <s v="Credit Card"/>
    <n v="1708.1"/>
    <n v="389.5"/>
    <n v="2024"/>
    <n v="10"/>
    <s v="Oct"/>
    <s v="2024-10"/>
    <n v="0.22803114571746386"/>
    <x v="0"/>
    <x v="8"/>
    <x v="3"/>
    <x v="2"/>
    <x v="14"/>
  </r>
  <r>
    <s v="ORD00935"/>
    <x v="162"/>
    <d v="2024-06-01T00:00:00"/>
    <s v="C0425"/>
    <s v="P009"/>
    <n v="3"/>
    <n v="0.1"/>
    <s v="Credit Card"/>
    <n v="18897.3"/>
    <n v="3000.35"/>
    <n v="2024"/>
    <n v="5"/>
    <s v="May"/>
    <s v="2024-05"/>
    <n v="0.15877135887137317"/>
    <x v="2"/>
    <x v="2"/>
    <x v="3"/>
    <x v="2"/>
    <x v="2"/>
  </r>
  <r>
    <s v="ORD00936"/>
    <x v="510"/>
    <d v="2025-01-20T00:00:00"/>
    <s v="C0042"/>
    <s v="P009"/>
    <n v="1"/>
    <n v="0.05"/>
    <s v="Credit Card"/>
    <n v="6649.05"/>
    <n v="1450.25"/>
    <n v="2025"/>
    <n v="1"/>
    <s v="Jan"/>
    <s v="2025-01"/>
    <n v="0.21811386589061596"/>
    <x v="2"/>
    <x v="2"/>
    <x v="0"/>
    <x v="1"/>
    <x v="2"/>
  </r>
  <r>
    <s v="ORD00937"/>
    <x v="511"/>
    <d v="2025-10-01T00:00:00"/>
    <s v="C0098"/>
    <s v="P018"/>
    <n v="1"/>
    <n v="0.05"/>
    <s v="Debit Card"/>
    <n v="949.05"/>
    <n v="201.28"/>
    <n v="2025"/>
    <n v="9"/>
    <s v="Sep"/>
    <s v="2025-09"/>
    <n v="0.21208576998050682"/>
    <x v="0"/>
    <x v="7"/>
    <x v="0"/>
    <x v="2"/>
    <x v="16"/>
  </r>
  <r>
    <s v="ORD00938"/>
    <x v="512"/>
    <d v="2024-11-08T00:00:00"/>
    <s v="C0449"/>
    <s v="P018"/>
    <n v="3"/>
    <n v="0.05"/>
    <s v="Credit Card"/>
    <n v="2847.15"/>
    <n v="813.02"/>
    <n v="2024"/>
    <n v="11"/>
    <s v="Nov"/>
    <s v="2024-11"/>
    <n v="0.28555573116976624"/>
    <x v="0"/>
    <x v="7"/>
    <x v="1"/>
    <x v="2"/>
    <x v="16"/>
  </r>
  <r>
    <s v="ORD00939"/>
    <x v="367"/>
    <d v="2024-12-06T00:00:00"/>
    <s v="C0031"/>
    <s v="P007"/>
    <n v="2"/>
    <n v="0.1"/>
    <s v="UPI"/>
    <n v="1978.2"/>
    <n v="554.5"/>
    <n v="2024"/>
    <n v="12"/>
    <s v="Dec"/>
    <s v="2024-12"/>
    <n v="0.2803053280760287"/>
    <x v="3"/>
    <x v="9"/>
    <x v="2"/>
    <x v="1"/>
    <x v="19"/>
  </r>
  <r>
    <s v="ORD00940"/>
    <x v="486"/>
    <d v="2025-01-14T00:00:00"/>
    <s v="C0158"/>
    <s v="P004"/>
    <n v="1"/>
    <n v="0.05"/>
    <s v="UPI"/>
    <n v="1899.05"/>
    <n v="366.07"/>
    <n v="2025"/>
    <n v="1"/>
    <s v="Jan"/>
    <s v="2025-01"/>
    <n v="0.19276480345435876"/>
    <x v="1"/>
    <x v="5"/>
    <x v="1"/>
    <x v="2"/>
    <x v="10"/>
  </r>
  <r>
    <s v="ORD00941"/>
    <x v="142"/>
    <d v="2024-01-12T00:00:00"/>
    <s v="C0112"/>
    <s v="P013"/>
    <n v="1"/>
    <n v="0"/>
    <s v="Credit Card"/>
    <n v="599"/>
    <n v="126.77"/>
    <n v="2024"/>
    <n v="1"/>
    <s v="Jan"/>
    <s v="2024-01"/>
    <n v="0.21163606010016695"/>
    <x v="0"/>
    <x v="0"/>
    <x v="1"/>
    <x v="0"/>
    <x v="0"/>
  </r>
  <r>
    <s v="ORD00942"/>
    <x v="513"/>
    <d v="2024-12-10T00:00:00"/>
    <s v="C0402"/>
    <s v="P017"/>
    <n v="2"/>
    <n v="0.1"/>
    <s v="Debit Card"/>
    <n v="1438.2"/>
    <n v="350.15"/>
    <n v="2024"/>
    <n v="12"/>
    <s v="Dec"/>
    <s v="2024-12"/>
    <n v="0.24346405228758167"/>
    <x v="0"/>
    <x v="0"/>
    <x v="2"/>
    <x v="0"/>
    <x v="15"/>
  </r>
  <r>
    <s v="ORD00943"/>
    <x v="514"/>
    <d v="2024-05-13T00:00:00"/>
    <s v="C0247"/>
    <s v="P002"/>
    <n v="4"/>
    <n v="0.1"/>
    <s v="Debit Card"/>
    <n v="3236.4"/>
    <n v="785.93"/>
    <n v="2024"/>
    <n v="5"/>
    <s v="May"/>
    <s v="2024-05"/>
    <n v="0.24284081077740696"/>
    <x v="1"/>
    <x v="1"/>
    <x v="1"/>
    <x v="0"/>
    <x v="3"/>
  </r>
  <r>
    <s v="ORD00944"/>
    <x v="515"/>
    <d v="2025-11-02T00:00:00"/>
    <s v="C0122"/>
    <s v="P014"/>
    <n v="1"/>
    <n v="0.2"/>
    <s v="UPI"/>
    <n v="639.20000000000005"/>
    <n v="159.49"/>
    <n v="2025"/>
    <n v="10"/>
    <s v="Oct"/>
    <s v="2025-10"/>
    <n v="0.24951501877346682"/>
    <x v="0"/>
    <x v="6"/>
    <x v="3"/>
    <x v="2"/>
    <x v="13"/>
  </r>
  <r>
    <s v="ORD00945"/>
    <x v="470"/>
    <d v="2024-12-21T00:00:00"/>
    <s v="C0273"/>
    <s v="P003"/>
    <n v="3"/>
    <n v="0.05"/>
    <s v="Credit Card"/>
    <n v="3702.15"/>
    <n v="933.33"/>
    <n v="2024"/>
    <n v="12"/>
    <s v="Dec"/>
    <s v="2024-12"/>
    <n v="0.25210485798792592"/>
    <x v="1"/>
    <x v="1"/>
    <x v="3"/>
    <x v="1"/>
    <x v="1"/>
  </r>
  <r>
    <s v="ORD00946"/>
    <x v="516"/>
    <d v="2024-12-27T00:00:00"/>
    <s v="C0294"/>
    <s v="P005"/>
    <n v="1"/>
    <n v="0"/>
    <s v="UPI"/>
    <n v="2499"/>
    <n v="627.5"/>
    <n v="2024"/>
    <n v="12"/>
    <s v="Dec"/>
    <s v="2024-12"/>
    <n v="0.25110044017607042"/>
    <x v="1"/>
    <x v="5"/>
    <x v="3"/>
    <x v="2"/>
    <x v="7"/>
  </r>
  <r>
    <s v="ORD00947"/>
    <x v="5"/>
    <d v="2025-06-04T00:00:00"/>
    <s v="C0398"/>
    <s v="P014"/>
    <n v="1"/>
    <n v="0"/>
    <s v="Cash"/>
    <n v="799"/>
    <n v="222.27"/>
    <n v="2025"/>
    <n v="5"/>
    <s v="May"/>
    <s v="2025-05"/>
    <n v="0.27818523153942432"/>
    <x v="0"/>
    <x v="6"/>
    <x v="0"/>
    <x v="2"/>
    <x v="13"/>
  </r>
  <r>
    <s v="ORD00948"/>
    <x v="438"/>
    <d v="2025-05-13T00:00:00"/>
    <s v="C0471"/>
    <s v="P003"/>
    <n v="1"/>
    <n v="0.1"/>
    <s v="UPI"/>
    <n v="1169.0999999999999"/>
    <n v="291.89999999999998"/>
    <n v="2025"/>
    <n v="5"/>
    <s v="May"/>
    <s v="2025-05"/>
    <n v="0.24967924044136516"/>
    <x v="1"/>
    <x v="1"/>
    <x v="1"/>
    <x v="0"/>
    <x v="1"/>
  </r>
  <r>
    <s v="ORD00949"/>
    <x v="278"/>
    <d v="2024-03-27T00:00:00"/>
    <s v="C0473"/>
    <s v="P007"/>
    <n v="3"/>
    <n v="0"/>
    <s v="Credit Card"/>
    <n v="3297"/>
    <n v="861.6"/>
    <n v="2024"/>
    <n v="3"/>
    <s v="Mar"/>
    <s v="2024-03"/>
    <n v="0.26132848043676071"/>
    <x v="3"/>
    <x v="9"/>
    <x v="3"/>
    <x v="2"/>
    <x v="19"/>
  </r>
  <r>
    <s v="ORD00950"/>
    <x v="124"/>
    <d v="2024-06-27T00:00:00"/>
    <s v="C0207"/>
    <s v="P018"/>
    <n v="1"/>
    <n v="0.15"/>
    <s v="Credit Card"/>
    <n v="849.15"/>
    <n v="235.51"/>
    <n v="2024"/>
    <n v="6"/>
    <s v="Jun"/>
    <s v="2024-06"/>
    <n v="0.27734793617146558"/>
    <x v="0"/>
    <x v="7"/>
    <x v="0"/>
    <x v="2"/>
    <x v="16"/>
  </r>
  <r>
    <s v="ORD00951"/>
    <x v="517"/>
    <d v="2024-07-14T00:00:00"/>
    <s v="C0110"/>
    <s v="P013"/>
    <n v="3"/>
    <n v="0"/>
    <s v="Debit Card"/>
    <n v="1797"/>
    <n v="583.28"/>
    <n v="2024"/>
    <n v="7"/>
    <s v="Jul"/>
    <s v="2024-07"/>
    <n v="0.32458542014468555"/>
    <x v="0"/>
    <x v="0"/>
    <x v="0"/>
    <x v="2"/>
    <x v="0"/>
  </r>
  <r>
    <s v="ORD00952"/>
    <x v="301"/>
    <d v="2024-11-07T00:00:00"/>
    <s v="C0440"/>
    <s v="P010"/>
    <n v="2"/>
    <n v="0.15"/>
    <s v="UPI"/>
    <n v="10198.299999999999"/>
    <n v="2184.5500000000002"/>
    <n v="2024"/>
    <n v="11"/>
    <s v="Nov"/>
    <s v="2024-11"/>
    <n v="0.21420726983909086"/>
    <x v="2"/>
    <x v="2"/>
    <x v="3"/>
    <x v="2"/>
    <x v="9"/>
  </r>
  <r>
    <s v="ORD00953"/>
    <x v="175"/>
    <d v="2024-05-02T00:00:00"/>
    <s v="C0278"/>
    <s v="P013"/>
    <n v="5"/>
    <n v="0.1"/>
    <s v="UPI"/>
    <n v="2695.5"/>
    <n v="637.29999999999995"/>
    <n v="2024"/>
    <n v="4"/>
    <s v="Apr"/>
    <s v="2024-04"/>
    <n v="0.23643108885179001"/>
    <x v="0"/>
    <x v="0"/>
    <x v="1"/>
    <x v="2"/>
    <x v="0"/>
  </r>
  <r>
    <s v="ORD00954"/>
    <x v="36"/>
    <d v="2024-08-07T00:00:00"/>
    <s v="C0451"/>
    <s v="P016"/>
    <n v="3"/>
    <n v="0.15"/>
    <s v="Credit Card"/>
    <n v="4077.45"/>
    <n v="1140.46"/>
    <n v="2024"/>
    <n v="8"/>
    <s v="Aug"/>
    <s v="2024-08"/>
    <n v="0.27969932188009666"/>
    <x v="4"/>
    <x v="4"/>
    <x v="3"/>
    <x v="2"/>
    <x v="5"/>
  </r>
  <r>
    <s v="ORD00955"/>
    <x v="508"/>
    <d v="2025-03-03T00:00:00"/>
    <s v="C0056"/>
    <s v="P009"/>
    <n v="2"/>
    <n v="0"/>
    <s v="Credit Card"/>
    <n v="13998"/>
    <n v="2575.4499999999998"/>
    <n v="2025"/>
    <n v="3"/>
    <s v="Mar"/>
    <s v="2025-03"/>
    <n v="0.18398699814259178"/>
    <x v="2"/>
    <x v="2"/>
    <x v="2"/>
    <x v="2"/>
    <x v="2"/>
  </r>
  <r>
    <s v="ORD00956"/>
    <x v="304"/>
    <d v="2025-02-21T00:00:00"/>
    <s v="C0375"/>
    <s v="P002"/>
    <n v="3"/>
    <n v="0.05"/>
    <s v="UPI"/>
    <n v="2562.15"/>
    <n v="632.79"/>
    <n v="2025"/>
    <n v="2"/>
    <s v="Feb"/>
    <s v="2025-02"/>
    <n v="0.24697617235524849"/>
    <x v="1"/>
    <x v="1"/>
    <x v="3"/>
    <x v="2"/>
    <x v="3"/>
  </r>
  <r>
    <s v="ORD00957"/>
    <x v="128"/>
    <d v="2024-04-26T00:00:00"/>
    <s v="C0403"/>
    <s v="P005"/>
    <n v="2"/>
    <n v="0"/>
    <s v="Credit Card"/>
    <n v="4998"/>
    <n v="1130.81"/>
    <n v="2024"/>
    <n v="4"/>
    <s v="Apr"/>
    <s v="2024-04"/>
    <n v="0.22625250100040015"/>
    <x v="1"/>
    <x v="5"/>
    <x v="1"/>
    <x v="2"/>
    <x v="7"/>
  </r>
  <r>
    <s v="ORD00958"/>
    <x v="341"/>
    <d v="2024-05-29T00:00:00"/>
    <s v="C0057"/>
    <s v="P017"/>
    <n v="3"/>
    <n v="0"/>
    <s v="Credit Card"/>
    <n v="2397"/>
    <n v="-219.04"/>
    <n v="2024"/>
    <n v="5"/>
    <s v="May"/>
    <s v="2024-05"/>
    <n v="-9.1380892782644968E-2"/>
    <x v="0"/>
    <x v="0"/>
    <x v="2"/>
    <x v="1"/>
    <x v="15"/>
  </r>
  <r>
    <s v="ORD00959"/>
    <x v="275"/>
    <d v="2025-06-25T00:00:00"/>
    <s v="C0428"/>
    <s v="P004"/>
    <n v="1"/>
    <n v="0"/>
    <s v="Debit Card"/>
    <n v="1999"/>
    <n v="492.81"/>
    <n v="2025"/>
    <n v="6"/>
    <s v="Jun"/>
    <s v="2025-06"/>
    <n v="0.24652826413206602"/>
    <x v="1"/>
    <x v="5"/>
    <x v="2"/>
    <x v="1"/>
    <x v="10"/>
  </r>
  <r>
    <s v="ORD00960"/>
    <x v="14"/>
    <d v="2025-10-11T00:00:00"/>
    <s v="C0482"/>
    <s v="P017"/>
    <n v="1"/>
    <n v="0.1"/>
    <s v="UPI"/>
    <n v="719.1"/>
    <n v="203.39"/>
    <n v="2025"/>
    <n v="10"/>
    <s v="Oct"/>
    <s v="2025-10"/>
    <n v="0.28283966068696981"/>
    <x v="0"/>
    <x v="0"/>
    <x v="3"/>
    <x v="0"/>
    <x v="15"/>
  </r>
  <r>
    <s v="ORD00961"/>
    <x v="414"/>
    <d v="2024-11-01T00:00:00"/>
    <s v="C0291"/>
    <s v="P009"/>
    <n v="2"/>
    <n v="0"/>
    <s v="UPI"/>
    <n v="13998"/>
    <n v="2089.59"/>
    <n v="2024"/>
    <n v="10"/>
    <s v="Oct"/>
    <s v="2024-10"/>
    <n v="0.14927775396485213"/>
    <x v="2"/>
    <x v="2"/>
    <x v="0"/>
    <x v="2"/>
    <x v="2"/>
  </r>
  <r>
    <s v="ORD00962"/>
    <x v="214"/>
    <d v="2025-08-11T00:00:00"/>
    <s v="C0114"/>
    <s v="P020"/>
    <n v="1"/>
    <n v="0.15"/>
    <s v="Debit Card"/>
    <n v="211.65"/>
    <n v="66.38"/>
    <n v="2025"/>
    <n v="8"/>
    <s v="Aug"/>
    <s v="2025-08"/>
    <n v="0.31363099456650129"/>
    <x v="3"/>
    <x v="3"/>
    <x v="0"/>
    <x v="1"/>
    <x v="17"/>
  </r>
  <r>
    <s v="ORD00963"/>
    <x v="372"/>
    <d v="2024-12-13T00:00:00"/>
    <s v="C0381"/>
    <s v="P002"/>
    <n v="1"/>
    <n v="0"/>
    <s v="Debit Card"/>
    <n v="899"/>
    <n v="201.6"/>
    <n v="2024"/>
    <n v="12"/>
    <s v="Dec"/>
    <s v="2024-12"/>
    <n v="0.22424916573971079"/>
    <x v="1"/>
    <x v="1"/>
    <x v="0"/>
    <x v="1"/>
    <x v="3"/>
  </r>
  <r>
    <s v="ORD00964"/>
    <x v="61"/>
    <d v="2024-01-05T00:00:00"/>
    <s v="C0385"/>
    <s v="P018"/>
    <n v="2"/>
    <n v="0.05"/>
    <s v="Debit Card"/>
    <n v="1898.1"/>
    <n v="506.9"/>
    <n v="2024"/>
    <n v="1"/>
    <s v="Jan"/>
    <s v="2024-01"/>
    <n v="0.26705653021442494"/>
    <x v="0"/>
    <x v="7"/>
    <x v="3"/>
    <x v="2"/>
    <x v="16"/>
  </r>
  <r>
    <s v="ORD00965"/>
    <x v="164"/>
    <d v="2024-05-28T00:00:00"/>
    <s v="C0308"/>
    <s v="P011"/>
    <n v="1"/>
    <n v="0"/>
    <s v="Debit Card"/>
    <n v="1299"/>
    <n v="347.68"/>
    <n v="2024"/>
    <n v="5"/>
    <s v="May"/>
    <s v="2024-05"/>
    <n v="0.2676520400307929"/>
    <x v="0"/>
    <x v="7"/>
    <x v="3"/>
    <x v="2"/>
    <x v="12"/>
  </r>
  <r>
    <s v="ORD00966"/>
    <x v="218"/>
    <d v="2024-10-16T00:00:00"/>
    <s v="C0341"/>
    <s v="P013"/>
    <n v="2"/>
    <n v="0.1"/>
    <s v="UPI"/>
    <n v="1078.2"/>
    <n v="280.42"/>
    <n v="2024"/>
    <n v="10"/>
    <s v="Oct"/>
    <s v="2024-10"/>
    <n v="0.26008161751066594"/>
    <x v="0"/>
    <x v="0"/>
    <x v="3"/>
    <x v="2"/>
    <x v="0"/>
  </r>
  <r>
    <s v="ORD00967"/>
    <x v="518"/>
    <d v="2025-10-18T00:00:00"/>
    <s v="C0477"/>
    <s v="P008"/>
    <n v="1"/>
    <n v="0"/>
    <s v="UPI"/>
    <n v="399"/>
    <n v="106.15"/>
    <n v="2025"/>
    <n v="10"/>
    <s v="Oct"/>
    <s v="2025-10"/>
    <n v="0.26604010025062658"/>
    <x v="3"/>
    <x v="3"/>
    <x v="3"/>
    <x v="1"/>
    <x v="4"/>
  </r>
  <r>
    <s v="ORD00968"/>
    <x v="179"/>
    <d v="2024-02-27T00:00:00"/>
    <s v="C0198"/>
    <s v="P001"/>
    <n v="4"/>
    <n v="0.15"/>
    <s v="UPI"/>
    <n v="1696.6"/>
    <n v="402.94"/>
    <n v="2024"/>
    <n v="2"/>
    <s v="Feb"/>
    <s v="2024-02"/>
    <n v="0.2374985264646941"/>
    <x v="1"/>
    <x v="1"/>
    <x v="0"/>
    <x v="1"/>
    <x v="8"/>
  </r>
  <r>
    <s v="ORD00969"/>
    <x v="519"/>
    <d v="2024-11-04T00:00:00"/>
    <s v="C0421"/>
    <s v="P017"/>
    <n v="4"/>
    <n v="0.05"/>
    <s v="Cash"/>
    <n v="3036.2"/>
    <n v="763.95"/>
    <n v="2024"/>
    <n v="10"/>
    <s v="Oct"/>
    <s v="2024-10"/>
    <n v="0.25161385942955011"/>
    <x v="0"/>
    <x v="0"/>
    <x v="2"/>
    <x v="2"/>
    <x v="15"/>
  </r>
  <r>
    <s v="ORD00970"/>
    <x v="25"/>
    <d v="2024-03-13T00:00:00"/>
    <s v="C0321"/>
    <s v="P012"/>
    <n v="4"/>
    <n v="0.15"/>
    <s v="Credit Card"/>
    <n v="3056.6"/>
    <n v="-229.93"/>
    <n v="2024"/>
    <n v="3"/>
    <s v="Mar"/>
    <s v="2024-03"/>
    <n v="-7.5224105214944714E-2"/>
    <x v="0"/>
    <x v="8"/>
    <x v="2"/>
    <x v="1"/>
    <x v="14"/>
  </r>
  <r>
    <s v="ORD00971"/>
    <x v="99"/>
    <d v="2024-12-27T00:00:00"/>
    <s v="C0179"/>
    <s v="P004"/>
    <n v="1"/>
    <n v="0"/>
    <s v="UPI"/>
    <n v="1999"/>
    <n v="420.69"/>
    <n v="2024"/>
    <n v="12"/>
    <s v="Dec"/>
    <s v="2024-12"/>
    <n v="0.21045022511255629"/>
    <x v="1"/>
    <x v="5"/>
    <x v="1"/>
    <x v="2"/>
    <x v="10"/>
  </r>
  <r>
    <s v="ORD00972"/>
    <x v="76"/>
    <d v="2025-08-25T00:00:00"/>
    <s v="C0385"/>
    <s v="P013"/>
    <n v="2"/>
    <n v="0.05"/>
    <s v="UPI"/>
    <n v="1138.0999999999999"/>
    <n v="300.26"/>
    <n v="2025"/>
    <n v="8"/>
    <s v="Aug"/>
    <s v="2025-08"/>
    <n v="0.26382567436956333"/>
    <x v="0"/>
    <x v="0"/>
    <x v="3"/>
    <x v="2"/>
    <x v="0"/>
  </r>
  <r>
    <s v="ORD00973"/>
    <x v="520"/>
    <d v="2024-08-09T00:00:00"/>
    <s v="C0219"/>
    <s v="P009"/>
    <n v="4"/>
    <n v="0.1"/>
    <s v="Debit Card"/>
    <n v="25196.400000000001"/>
    <n v="4534.9399999999996"/>
    <n v="2024"/>
    <n v="8"/>
    <s v="Aug"/>
    <s v="2024-08"/>
    <n v="0.17998364845771617"/>
    <x v="2"/>
    <x v="2"/>
    <x v="0"/>
    <x v="2"/>
    <x v="2"/>
  </r>
  <r>
    <s v="ORD00974"/>
    <x v="402"/>
    <d v="2025-12-08T00:00:00"/>
    <s v="C0277"/>
    <s v="P007"/>
    <n v="4"/>
    <n v="0.1"/>
    <s v="Debit Card"/>
    <n v="3956.4"/>
    <n v="969.01"/>
    <n v="2025"/>
    <n v="12"/>
    <s v="Dec"/>
    <s v="2025-12"/>
    <n v="0.24492215145081386"/>
    <x v="3"/>
    <x v="9"/>
    <x v="3"/>
    <x v="0"/>
    <x v="19"/>
  </r>
  <r>
    <s v="ORD00975"/>
    <x v="73"/>
    <d v="2025-07-29T00:00:00"/>
    <s v="C0437"/>
    <s v="P005"/>
    <n v="3"/>
    <n v="0.05"/>
    <s v="Cash"/>
    <n v="7122.15"/>
    <n v="1700.71"/>
    <n v="2025"/>
    <n v="7"/>
    <s v="Jul"/>
    <s v="2025-07"/>
    <n v="0.23879165701368268"/>
    <x v="1"/>
    <x v="5"/>
    <x v="0"/>
    <x v="0"/>
    <x v="7"/>
  </r>
  <r>
    <s v="ORD00976"/>
    <x v="324"/>
    <d v="2025-08-10T00:00:00"/>
    <s v="C0016"/>
    <s v="P005"/>
    <n v="1"/>
    <n v="0.15"/>
    <s v="UPI"/>
    <n v="2124.15"/>
    <n v="547.63"/>
    <n v="2025"/>
    <n v="8"/>
    <s v="Aug"/>
    <s v="2025-08"/>
    <n v="0.25781135983805287"/>
    <x v="1"/>
    <x v="5"/>
    <x v="3"/>
    <x v="2"/>
    <x v="7"/>
  </r>
  <r>
    <s v="ORD00977"/>
    <x v="90"/>
    <d v="2024-06-13T00:00:00"/>
    <s v="C0492"/>
    <s v="P017"/>
    <n v="2"/>
    <n v="0"/>
    <s v="Credit Card"/>
    <n v="1598"/>
    <n v="422.47"/>
    <n v="2024"/>
    <n v="6"/>
    <s v="Jun"/>
    <s v="2024-06"/>
    <n v="0.26437421777221526"/>
    <x v="0"/>
    <x v="0"/>
    <x v="2"/>
    <x v="2"/>
    <x v="15"/>
  </r>
  <r>
    <s v="ORD00978"/>
    <x v="370"/>
    <d v="2025-11-14T00:00:00"/>
    <s v="C0379"/>
    <s v="P009"/>
    <n v="3"/>
    <n v="0.1"/>
    <s v="UPI"/>
    <n v="18897.3"/>
    <n v="3288.72"/>
    <n v="2025"/>
    <n v="11"/>
    <s v="Nov"/>
    <s v="2025-11"/>
    <n v="0.17403121080789319"/>
    <x v="2"/>
    <x v="2"/>
    <x v="3"/>
    <x v="1"/>
    <x v="2"/>
  </r>
  <r>
    <s v="ORD00979"/>
    <x v="271"/>
    <d v="2024-03-31T00:00:00"/>
    <s v="C0061"/>
    <s v="P006"/>
    <n v="1"/>
    <n v="0"/>
    <s v="UPI"/>
    <n v="1499"/>
    <n v="351.21"/>
    <n v="2024"/>
    <n v="3"/>
    <s v="Mar"/>
    <s v="2024-03"/>
    <n v="0.23429619746497662"/>
    <x v="1"/>
    <x v="1"/>
    <x v="1"/>
    <x v="0"/>
    <x v="6"/>
  </r>
  <r>
    <s v="ORD00980"/>
    <x v="282"/>
    <d v="2025-11-22T00:00:00"/>
    <s v="C0054"/>
    <s v="P019"/>
    <n v="2"/>
    <n v="0"/>
    <s v="UPI"/>
    <n v="798"/>
    <n v="157.13"/>
    <n v="2025"/>
    <n v="11"/>
    <s v="Nov"/>
    <s v="2025-11"/>
    <n v="0.19690476190476189"/>
    <x v="1"/>
    <x v="1"/>
    <x v="2"/>
    <x v="0"/>
    <x v="18"/>
  </r>
  <r>
    <s v="ORD00981"/>
    <x v="324"/>
    <d v="2025-08-09T00:00:00"/>
    <s v="C0168"/>
    <s v="P016"/>
    <n v="3"/>
    <n v="0.05"/>
    <s v="UPI"/>
    <n v="4557.1499999999996"/>
    <n v="1495.19"/>
    <n v="2025"/>
    <n v="8"/>
    <s v="Aug"/>
    <s v="2025-08"/>
    <n v="0.32809760486268835"/>
    <x v="4"/>
    <x v="4"/>
    <x v="2"/>
    <x v="1"/>
    <x v="5"/>
  </r>
  <r>
    <s v="ORD00982"/>
    <x v="384"/>
    <d v="2025-08-16T00:00:00"/>
    <s v="C0026"/>
    <s v="P002"/>
    <n v="2"/>
    <n v="0.15"/>
    <s v="Credit Card"/>
    <n v="1528.3"/>
    <n v="384.05"/>
    <n v="2025"/>
    <n v="8"/>
    <s v="Aug"/>
    <s v="2025-08"/>
    <n v="0.25129228554603156"/>
    <x v="1"/>
    <x v="1"/>
    <x v="0"/>
    <x v="1"/>
    <x v="3"/>
  </r>
  <r>
    <s v="ORD00983"/>
    <x v="8"/>
    <d v="2024-06-09T00:00:00"/>
    <s v="C0336"/>
    <s v="P010"/>
    <n v="2"/>
    <n v="0.2"/>
    <s v="Cash"/>
    <n v="9598.4"/>
    <n v="1719.28"/>
    <n v="2024"/>
    <n v="6"/>
    <s v="Jun"/>
    <s v="2024-06"/>
    <n v="0.17912152025337558"/>
    <x v="2"/>
    <x v="2"/>
    <x v="0"/>
    <x v="1"/>
    <x v="9"/>
  </r>
  <r>
    <s v="ORD00984"/>
    <x v="274"/>
    <d v="2025-05-08T00:00:00"/>
    <s v="C0476"/>
    <s v="P016"/>
    <n v="2"/>
    <n v="0.05"/>
    <s v="UPI"/>
    <n v="3038.1"/>
    <n v="-339.23"/>
    <n v="2025"/>
    <n v="5"/>
    <s v="May"/>
    <s v="2025-05"/>
    <n v="-0.11165860241598369"/>
    <x v="4"/>
    <x v="4"/>
    <x v="1"/>
    <x v="2"/>
    <x v="5"/>
  </r>
  <r>
    <s v="ORD00985"/>
    <x v="17"/>
    <d v="2024-11-23T00:00:00"/>
    <s v="C0065"/>
    <s v="P005"/>
    <n v="5"/>
    <n v="0.15"/>
    <s v="Cash"/>
    <n v="10620.75"/>
    <n v="1964.81"/>
    <n v="2024"/>
    <n v="11"/>
    <s v="Nov"/>
    <s v="2024-11"/>
    <n v="0.18499729303486101"/>
    <x v="1"/>
    <x v="5"/>
    <x v="1"/>
    <x v="2"/>
    <x v="7"/>
  </r>
  <r>
    <s v="ORD00986"/>
    <x v="206"/>
    <d v="2025-09-04T00:00:00"/>
    <s v="C0100"/>
    <s v="P015"/>
    <n v="2"/>
    <n v="0.05"/>
    <s v="UPI"/>
    <n v="1328.1"/>
    <n v="399.52"/>
    <n v="2025"/>
    <n v="9"/>
    <s v="Sep"/>
    <s v="2025-09"/>
    <n v="0.30082072133122506"/>
    <x v="3"/>
    <x v="6"/>
    <x v="0"/>
    <x v="1"/>
    <x v="11"/>
  </r>
  <r>
    <s v="ORD00987"/>
    <x v="166"/>
    <d v="2025-01-18T00:00:00"/>
    <s v="C0074"/>
    <s v="P013"/>
    <n v="3"/>
    <n v="0.1"/>
    <s v="Credit Card"/>
    <n v="1617.3"/>
    <n v="392.31"/>
    <n v="2025"/>
    <n v="1"/>
    <s v="Jan"/>
    <s v="2025-01"/>
    <n v="0.24257095158597664"/>
    <x v="0"/>
    <x v="0"/>
    <x v="2"/>
    <x v="0"/>
    <x v="0"/>
  </r>
  <r>
    <s v="ORD00988"/>
    <x v="257"/>
    <d v="2024-04-14T00:00:00"/>
    <s v="C0192"/>
    <s v="P013"/>
    <n v="2"/>
    <n v="0"/>
    <s v="UPI"/>
    <n v="1198"/>
    <n v="193.7"/>
    <n v="2024"/>
    <n v="4"/>
    <s v="Apr"/>
    <s v="2024-04"/>
    <n v="0.16168614357262104"/>
    <x v="0"/>
    <x v="0"/>
    <x v="2"/>
    <x v="2"/>
    <x v="0"/>
  </r>
  <r>
    <s v="ORD00989"/>
    <x v="202"/>
    <d v="2025-05-10T00:00:00"/>
    <s v="C0171"/>
    <s v="P013"/>
    <n v="2"/>
    <n v="0.05"/>
    <s v="Credit Card"/>
    <n v="1138.0999999999999"/>
    <n v="289.75"/>
    <n v="2025"/>
    <n v="5"/>
    <s v="May"/>
    <s v="2025-05"/>
    <n v="0.2545909849749583"/>
    <x v="0"/>
    <x v="0"/>
    <x v="2"/>
    <x v="2"/>
    <x v="0"/>
  </r>
  <r>
    <s v="ORD00990"/>
    <x v="131"/>
    <d v="2025-10-09T00:00:00"/>
    <s v="C0273"/>
    <s v="P015"/>
    <n v="2"/>
    <n v="0"/>
    <s v="UPI"/>
    <n v="1398"/>
    <n v="386.94"/>
    <n v="2025"/>
    <n v="10"/>
    <s v="Oct"/>
    <s v="2025-10"/>
    <n v="0.27678111587982834"/>
    <x v="3"/>
    <x v="6"/>
    <x v="3"/>
    <x v="1"/>
    <x v="11"/>
  </r>
  <r>
    <s v="ORD00991"/>
    <x v="521"/>
    <d v="2025-09-09T00:00:00"/>
    <s v="C0377"/>
    <s v="P014"/>
    <n v="2"/>
    <n v="0"/>
    <s v="Credit Card"/>
    <n v="1598"/>
    <n v="344.03"/>
    <n v="2025"/>
    <n v="9"/>
    <s v="Sep"/>
    <s v="2025-09"/>
    <n v="0.21528785982478096"/>
    <x v="0"/>
    <x v="6"/>
    <x v="0"/>
    <x v="1"/>
    <x v="13"/>
  </r>
  <r>
    <s v="ORD00992"/>
    <x v="121"/>
    <d v="2024-01-24T00:00:00"/>
    <s v="C0187"/>
    <s v="P008"/>
    <n v="2"/>
    <n v="0.05"/>
    <s v="Debit Card"/>
    <n v="758.1"/>
    <n v="238.58"/>
    <n v="2024"/>
    <n v="1"/>
    <s v="Jan"/>
    <s v="2024-01"/>
    <n v="0.31470782218704657"/>
    <x v="3"/>
    <x v="3"/>
    <x v="0"/>
    <x v="2"/>
    <x v="4"/>
  </r>
  <r>
    <s v="ORD00993"/>
    <x v="359"/>
    <d v="2025-04-02T00:00:00"/>
    <s v="C0023"/>
    <s v="P011"/>
    <n v="2"/>
    <n v="0.1"/>
    <s v="Debit Card"/>
    <n v="2338.1999999999998"/>
    <n v="550.73"/>
    <n v="2025"/>
    <n v="3"/>
    <s v="Mar"/>
    <s v="2025-03"/>
    <n v="0.23553588230262598"/>
    <x v="0"/>
    <x v="7"/>
    <x v="0"/>
    <x v="0"/>
    <x v="12"/>
  </r>
  <r>
    <s v="ORD00994"/>
    <x v="243"/>
    <d v="2025-04-29T00:00:00"/>
    <s v="C0391"/>
    <s v="P018"/>
    <n v="1"/>
    <n v="0.05"/>
    <s v="UPI"/>
    <n v="949.05"/>
    <n v="213.64"/>
    <n v="2025"/>
    <n v="4"/>
    <s v="Apr"/>
    <s v="2025-04"/>
    <n v="0.22510931984616195"/>
    <x v="0"/>
    <x v="7"/>
    <x v="0"/>
    <x v="1"/>
    <x v="16"/>
  </r>
  <r>
    <s v="ORD00995"/>
    <x v="283"/>
    <d v="2025-08-20T00:00:00"/>
    <s v="C0428"/>
    <s v="P004"/>
    <n v="1"/>
    <n v="0.15"/>
    <s v="Debit Card"/>
    <n v="1699.15"/>
    <n v="440.6"/>
    <n v="2025"/>
    <n v="8"/>
    <s v="Aug"/>
    <s v="2025-08"/>
    <n v="0.25930612365006034"/>
    <x v="1"/>
    <x v="5"/>
    <x v="2"/>
    <x v="1"/>
    <x v="10"/>
  </r>
  <r>
    <s v="ORD00996"/>
    <x v="297"/>
    <d v="2025-02-05T00:00:00"/>
    <s v="C0181"/>
    <s v="P010"/>
    <n v="1"/>
    <n v="0.1"/>
    <s v="Credit Card"/>
    <n v="5399.1"/>
    <n v="1051.8"/>
    <n v="2025"/>
    <n v="1"/>
    <s v="Jan"/>
    <s v="2025-01"/>
    <n v="0.19481024615213643"/>
    <x v="2"/>
    <x v="2"/>
    <x v="1"/>
    <x v="2"/>
    <x v="9"/>
  </r>
  <r>
    <s v="ORD00997"/>
    <x v="522"/>
    <d v="2024-10-09T00:00:00"/>
    <s v="C0327"/>
    <s v="P001"/>
    <n v="3"/>
    <n v="0"/>
    <s v="Cash"/>
    <n v="1497"/>
    <n v="279.16000000000003"/>
    <n v="2024"/>
    <n v="10"/>
    <s v="Oct"/>
    <s v="2024-10"/>
    <n v="0.1864796259185037"/>
    <x v="1"/>
    <x v="1"/>
    <x v="3"/>
    <x v="1"/>
    <x v="8"/>
  </r>
  <r>
    <s v="ORD00998"/>
    <x v="242"/>
    <d v="2025-01-03T00:00:00"/>
    <s v="C0108"/>
    <s v="P005"/>
    <n v="1"/>
    <n v="0.05"/>
    <s v="Credit Card"/>
    <n v="2374.0500000000002"/>
    <n v="522.92999999999995"/>
    <n v="2024"/>
    <n v="12"/>
    <s v="Dec"/>
    <s v="2024-12"/>
    <n v="0.22026916029569718"/>
    <x v="1"/>
    <x v="5"/>
    <x v="2"/>
    <x v="2"/>
    <x v="7"/>
  </r>
  <r>
    <s v="ORD00999"/>
    <x v="523"/>
    <d v="2024-11-29T00:00:00"/>
    <s v="C0335"/>
    <s v="P013"/>
    <n v="1"/>
    <n v="0.1"/>
    <s v="Cash"/>
    <n v="539.1"/>
    <n v="120.35"/>
    <n v="2024"/>
    <n v="11"/>
    <s v="Nov"/>
    <s v="2024-11"/>
    <n v="0.22324244110554625"/>
    <x v="0"/>
    <x v="0"/>
    <x v="3"/>
    <x v="0"/>
    <x v="0"/>
  </r>
  <r>
    <s v="ORD01000"/>
    <x v="248"/>
    <d v="2025-10-06T00:00:00"/>
    <s v="C0162"/>
    <s v="P001"/>
    <n v="1"/>
    <n v="0.15"/>
    <s v="Debit Card"/>
    <n v="424.15"/>
    <n v="74.94"/>
    <n v="2025"/>
    <n v="10"/>
    <s v="Oct"/>
    <s v="2025-10"/>
    <n v="0.17668277731934456"/>
    <x v="1"/>
    <x v="1"/>
    <x v="0"/>
    <x v="1"/>
    <x v="8"/>
  </r>
  <r>
    <s v="ORD01001"/>
    <x v="326"/>
    <d v="2024-12-11T00:00:00"/>
    <s v="C0302"/>
    <s v="P008"/>
    <n v="2"/>
    <n v="0.2"/>
    <s v="Debit Card"/>
    <n v="638.4"/>
    <n v="149.47999999999999"/>
    <n v="2024"/>
    <n v="12"/>
    <s v="Dec"/>
    <s v="2024-12"/>
    <n v="0.23414786967418547"/>
    <x v="3"/>
    <x v="3"/>
    <x v="1"/>
    <x v="1"/>
    <x v="4"/>
  </r>
  <r>
    <s v="ORD01002"/>
    <x v="223"/>
    <d v="2025-04-04T00:00:00"/>
    <s v="C0493"/>
    <s v="P003"/>
    <n v="1"/>
    <n v="0.1"/>
    <s v="UPI"/>
    <n v="1169.0999999999999"/>
    <n v="286.01"/>
    <n v="2025"/>
    <n v="3"/>
    <s v="Mar"/>
    <s v="2025-03"/>
    <n v="0.24464117697374049"/>
    <x v="1"/>
    <x v="1"/>
    <x v="2"/>
    <x v="2"/>
    <x v="1"/>
  </r>
  <r>
    <s v="ORD01003"/>
    <x v="524"/>
    <d v="2025-08-28T00:00:00"/>
    <s v="C0452"/>
    <s v="P003"/>
    <n v="2"/>
    <n v="0.05"/>
    <s v="Credit Card"/>
    <n v="2468.1"/>
    <n v="476.12"/>
    <n v="2025"/>
    <n v="8"/>
    <s v="Aug"/>
    <s v="2025-08"/>
    <n v="0.19290952554596655"/>
    <x v="1"/>
    <x v="1"/>
    <x v="3"/>
    <x v="2"/>
    <x v="1"/>
  </r>
  <r>
    <s v="ORD01004"/>
    <x v="475"/>
    <d v="2025-12-30T00:00:00"/>
    <s v="C0206"/>
    <s v="P007"/>
    <n v="1"/>
    <n v="0.1"/>
    <s v="Credit Card"/>
    <n v="989.1"/>
    <n v="243.6"/>
    <n v="2025"/>
    <n v="12"/>
    <s v="Dec"/>
    <s v="2025-12"/>
    <n v="0.24628450106157113"/>
    <x v="3"/>
    <x v="9"/>
    <x v="1"/>
    <x v="1"/>
    <x v="19"/>
  </r>
  <r>
    <s v="ORD01005"/>
    <x v="272"/>
    <d v="2025-10-20T00:00:00"/>
    <s v="C0078"/>
    <s v="P004"/>
    <n v="3"/>
    <n v="0"/>
    <s v="UPI"/>
    <n v="5997"/>
    <n v="1276.0899999999999"/>
    <n v="2025"/>
    <n v="10"/>
    <s v="Oct"/>
    <s v="2025-10"/>
    <n v="0.21278806069701517"/>
    <x v="1"/>
    <x v="5"/>
    <x v="3"/>
    <x v="2"/>
    <x v="10"/>
  </r>
  <r>
    <s v="ORD01006"/>
    <x v="525"/>
    <d v="2024-03-07T00:00:00"/>
    <s v="C0016"/>
    <s v="P003"/>
    <n v="4"/>
    <n v="0"/>
    <s v="UPI"/>
    <n v="5196"/>
    <n v="1613.62"/>
    <n v="2024"/>
    <n v="3"/>
    <s v="Mar"/>
    <s v="2024-03"/>
    <n v="0.3105504234026174"/>
    <x v="1"/>
    <x v="1"/>
    <x v="3"/>
    <x v="2"/>
    <x v="1"/>
  </r>
  <r>
    <s v="ORD01007"/>
    <x v="526"/>
    <d v="2024-03-21T00:00:00"/>
    <s v="C0327"/>
    <s v="P015"/>
    <n v="4"/>
    <n v="0.1"/>
    <s v="Cash"/>
    <n v="2516.4"/>
    <n v="747.5"/>
    <n v="2024"/>
    <n v="3"/>
    <s v="Mar"/>
    <s v="2024-03"/>
    <n v="0.29705134318868226"/>
    <x v="3"/>
    <x v="6"/>
    <x v="3"/>
    <x v="1"/>
    <x v="11"/>
  </r>
  <r>
    <s v="ORD01008"/>
    <x v="277"/>
    <d v="2025-12-12T00:00:00"/>
    <s v="C0096"/>
    <s v="P008"/>
    <n v="1"/>
    <n v="0.15"/>
    <s v="Credit Card"/>
    <n v="339.15"/>
    <n v="104.94"/>
    <n v="2025"/>
    <n v="12"/>
    <s v="Dec"/>
    <s v="2025-12"/>
    <n v="0.30942061034940294"/>
    <x v="3"/>
    <x v="3"/>
    <x v="0"/>
    <x v="0"/>
    <x v="4"/>
  </r>
  <r>
    <s v="ORD01009"/>
    <x v="454"/>
    <d v="2024-05-25T00:00:00"/>
    <s v="C0147"/>
    <s v="P003"/>
    <n v="2"/>
    <n v="0.2"/>
    <s v="UPI"/>
    <n v="2078.4"/>
    <n v="389.79"/>
    <n v="2024"/>
    <n v="5"/>
    <s v="May"/>
    <s v="2024-05"/>
    <n v="0.18754330254041571"/>
    <x v="1"/>
    <x v="1"/>
    <x v="2"/>
    <x v="2"/>
    <x v="1"/>
  </r>
  <r>
    <s v="ORD01010"/>
    <x v="424"/>
    <d v="2025-08-28T00:00:00"/>
    <s v="C0002"/>
    <s v="P007"/>
    <n v="2"/>
    <n v="0"/>
    <s v="Credit Card"/>
    <n v="2198"/>
    <n v="649.9"/>
    <n v="2025"/>
    <n v="8"/>
    <s v="Aug"/>
    <s v="2025-08"/>
    <n v="0.29567788898999087"/>
    <x v="3"/>
    <x v="9"/>
    <x v="1"/>
    <x v="1"/>
    <x v="19"/>
  </r>
  <r>
    <s v="ORD01011"/>
    <x v="527"/>
    <d v="2025-04-18T00:00:00"/>
    <s v="C0010"/>
    <s v="P018"/>
    <n v="1"/>
    <n v="0.1"/>
    <s v="UPI"/>
    <n v="899.1"/>
    <n v="225.26"/>
    <n v="2025"/>
    <n v="4"/>
    <s v="Apr"/>
    <s v="2025-04"/>
    <n v="0.2505394283172061"/>
    <x v="0"/>
    <x v="7"/>
    <x v="0"/>
    <x v="2"/>
    <x v="16"/>
  </r>
  <r>
    <s v="ORD01012"/>
    <x v="528"/>
    <d v="2025-02-25T00:00:00"/>
    <s v="C0434"/>
    <s v="P011"/>
    <n v="1"/>
    <n v="0.15"/>
    <s v="Credit Card"/>
    <n v="1104.1500000000001"/>
    <n v="249.63"/>
    <n v="2025"/>
    <n v="2"/>
    <s v="Feb"/>
    <s v="2025-02"/>
    <n v="0.22608341257981251"/>
    <x v="0"/>
    <x v="7"/>
    <x v="0"/>
    <x v="0"/>
    <x v="12"/>
  </r>
  <r>
    <s v="ORD01013"/>
    <x v="115"/>
    <d v="2024-11-01T00:00:00"/>
    <s v="C0125"/>
    <s v="P011"/>
    <n v="1"/>
    <n v="0.1"/>
    <s v="Credit Card"/>
    <n v="1169.0999999999999"/>
    <n v="284.19"/>
    <n v="2024"/>
    <n v="10"/>
    <s v="Oct"/>
    <s v="2024-10"/>
    <n v="0.24308442391583271"/>
    <x v="0"/>
    <x v="7"/>
    <x v="0"/>
    <x v="2"/>
    <x v="12"/>
  </r>
  <r>
    <s v="ORD01014"/>
    <x v="262"/>
    <d v="2025-05-12T00:00:00"/>
    <s v="C0081"/>
    <s v="P017"/>
    <n v="3"/>
    <n v="0"/>
    <s v="UPI"/>
    <n v="2397"/>
    <n v="547.02"/>
    <n v="2025"/>
    <n v="5"/>
    <s v="May"/>
    <s v="2025-05"/>
    <n v="0.22821026282853565"/>
    <x v="0"/>
    <x v="0"/>
    <x v="3"/>
    <x v="2"/>
    <x v="15"/>
  </r>
  <r>
    <s v="ORD01015"/>
    <x v="529"/>
    <d v="2024-10-19T00:00:00"/>
    <s v="C0485"/>
    <s v="P006"/>
    <n v="1"/>
    <n v="0.1"/>
    <s v="Debit Card"/>
    <n v="1349.1"/>
    <n v="303.97000000000003"/>
    <n v="2024"/>
    <n v="10"/>
    <s v="Oct"/>
    <s v="2024-10"/>
    <n v="0.22531317174412574"/>
    <x v="1"/>
    <x v="1"/>
    <x v="1"/>
    <x v="0"/>
    <x v="6"/>
  </r>
  <r>
    <s v="ORD01016"/>
    <x v="257"/>
    <d v="2024-04-14T00:00:00"/>
    <s v="C0140"/>
    <s v="P008"/>
    <n v="2"/>
    <n v="0.05"/>
    <s v="UPI"/>
    <n v="758.1"/>
    <n v="207.05"/>
    <n v="2024"/>
    <n v="4"/>
    <s v="Apr"/>
    <s v="2024-04"/>
    <n v="0.27311700303390057"/>
    <x v="3"/>
    <x v="3"/>
    <x v="1"/>
    <x v="2"/>
    <x v="4"/>
  </r>
  <r>
    <s v="ORD01017"/>
    <x v="346"/>
    <d v="2024-09-27T00:00:00"/>
    <s v="C0326"/>
    <s v="P001"/>
    <n v="2"/>
    <n v="0.1"/>
    <s v="Debit Card"/>
    <n v="898.2"/>
    <n v="178.11"/>
    <n v="2024"/>
    <n v="9"/>
    <s v="Sep"/>
    <s v="2024-09"/>
    <n v="0.19829659318637274"/>
    <x v="1"/>
    <x v="1"/>
    <x v="3"/>
    <x v="2"/>
    <x v="8"/>
  </r>
  <r>
    <s v="ORD01018"/>
    <x v="58"/>
    <d v="2025-09-18T00:00:00"/>
    <s v="C0150"/>
    <s v="P010"/>
    <n v="2"/>
    <n v="0.1"/>
    <s v="Cash"/>
    <n v="10798.2"/>
    <n v="1858.05"/>
    <n v="2025"/>
    <n v="9"/>
    <s v="Sep"/>
    <s v="2025-09"/>
    <n v="0.17207034505750957"/>
    <x v="2"/>
    <x v="2"/>
    <x v="2"/>
    <x v="0"/>
    <x v="9"/>
  </r>
  <r>
    <s v="ORD01019"/>
    <x v="318"/>
    <d v="2024-01-08T00:00:00"/>
    <s v="C0288"/>
    <s v="P019"/>
    <n v="3"/>
    <n v="0.1"/>
    <s v="UPI"/>
    <n v="1077.3"/>
    <n v="270.43"/>
    <n v="2024"/>
    <n v="1"/>
    <s v="Jan"/>
    <s v="2024-01"/>
    <n v="0.25102571242922123"/>
    <x v="1"/>
    <x v="1"/>
    <x v="1"/>
    <x v="2"/>
    <x v="18"/>
  </r>
  <r>
    <s v="ORD01020"/>
    <x v="163"/>
    <d v="2024-03-26T00:00:00"/>
    <s v="C0361"/>
    <s v="P003"/>
    <n v="2"/>
    <n v="0"/>
    <s v="Debit Card"/>
    <n v="2598"/>
    <n v="468.16"/>
    <n v="2024"/>
    <n v="3"/>
    <s v="Mar"/>
    <s v="2024-03"/>
    <n v="0.18020015396458816"/>
    <x v="1"/>
    <x v="1"/>
    <x v="3"/>
    <x v="0"/>
    <x v="1"/>
  </r>
  <r>
    <s v="ORD01021"/>
    <x v="144"/>
    <d v="2024-11-27T00:00:00"/>
    <s v="C0340"/>
    <s v="P004"/>
    <n v="2"/>
    <n v="0.05"/>
    <s v="Credit Card"/>
    <n v="3798.1"/>
    <n v="765.1"/>
    <n v="2024"/>
    <n v="11"/>
    <s v="Nov"/>
    <s v="2024-11"/>
    <n v="0.20144282667649616"/>
    <x v="1"/>
    <x v="5"/>
    <x v="0"/>
    <x v="2"/>
    <x v="10"/>
  </r>
  <r>
    <s v="ORD01022"/>
    <x v="245"/>
    <d v="2025-03-29T00:00:00"/>
    <s v="C0129"/>
    <s v="P011"/>
    <n v="2"/>
    <n v="0.05"/>
    <s v="Credit Card"/>
    <n v="2468.1"/>
    <n v="646.62"/>
    <n v="2025"/>
    <n v="3"/>
    <s v="Mar"/>
    <s v="2025-03"/>
    <n v="0.26199100522669261"/>
    <x v="0"/>
    <x v="7"/>
    <x v="0"/>
    <x v="1"/>
    <x v="12"/>
  </r>
  <r>
    <s v="ORD01023"/>
    <x v="359"/>
    <d v="2025-04-02T00:00:00"/>
    <s v="C0438"/>
    <s v="P015"/>
    <n v="1"/>
    <n v="0"/>
    <s v="UPI"/>
    <n v="699"/>
    <n v="181.33"/>
    <n v="2025"/>
    <n v="3"/>
    <s v="Mar"/>
    <s v="2025-03"/>
    <n v="0.25941344778254649"/>
    <x v="3"/>
    <x v="6"/>
    <x v="1"/>
    <x v="2"/>
    <x v="11"/>
  </r>
  <r>
    <s v="ORD01024"/>
    <x v="216"/>
    <d v="2025-09-25T00:00:00"/>
    <s v="C0239"/>
    <s v="P001"/>
    <n v="1"/>
    <n v="0.2"/>
    <s v="Credit Card"/>
    <n v="399.2"/>
    <n v="105.51"/>
    <n v="2025"/>
    <n v="9"/>
    <s v="Sep"/>
    <s v="2025-09"/>
    <n v="0.26430360721442886"/>
    <x v="1"/>
    <x v="1"/>
    <x v="0"/>
    <x v="0"/>
    <x v="8"/>
  </r>
  <r>
    <s v="ORD01025"/>
    <x v="530"/>
    <d v="2024-08-13T00:00:00"/>
    <s v="C0058"/>
    <s v="P009"/>
    <n v="4"/>
    <n v="0"/>
    <s v="Cash"/>
    <n v="27996"/>
    <n v="6172.73"/>
    <n v="2024"/>
    <n v="8"/>
    <s v="Aug"/>
    <s v="2024-08"/>
    <n v="0.22048614087726817"/>
    <x v="2"/>
    <x v="2"/>
    <x v="3"/>
    <x v="1"/>
    <x v="2"/>
  </r>
  <r>
    <s v="ORD01026"/>
    <x v="244"/>
    <d v="2024-06-04T00:00:00"/>
    <s v="C0198"/>
    <s v="P011"/>
    <n v="5"/>
    <n v="0.05"/>
    <s v="UPI"/>
    <n v="6170.25"/>
    <n v="1803.84"/>
    <n v="2024"/>
    <n v="6"/>
    <s v="Jun"/>
    <s v="2024-06"/>
    <n v="0.29234471860945666"/>
    <x v="0"/>
    <x v="7"/>
    <x v="0"/>
    <x v="1"/>
    <x v="12"/>
  </r>
  <r>
    <s v="ORD01027"/>
    <x v="322"/>
    <d v="2025-10-31T00:00:00"/>
    <s v="C0211"/>
    <s v="P019"/>
    <n v="2"/>
    <n v="0.15"/>
    <s v="UPI"/>
    <n v="678.3"/>
    <n v="164.8"/>
    <n v="2025"/>
    <n v="10"/>
    <s v="Oct"/>
    <s v="2025-10"/>
    <n v="0.24296034203154948"/>
    <x v="1"/>
    <x v="1"/>
    <x v="2"/>
    <x v="0"/>
    <x v="18"/>
  </r>
  <r>
    <s v="ORD01028"/>
    <x v="263"/>
    <d v="2024-01-17T00:00:00"/>
    <s v="C0402"/>
    <s v="P013"/>
    <n v="1"/>
    <n v="0"/>
    <s v="UPI"/>
    <n v="599"/>
    <n v="-26.28"/>
    <n v="2024"/>
    <n v="1"/>
    <s v="Jan"/>
    <s v="2024-01"/>
    <n v="-4.3873121869782976E-2"/>
    <x v="0"/>
    <x v="0"/>
    <x v="2"/>
    <x v="0"/>
    <x v="0"/>
  </r>
  <r>
    <s v="ORD01029"/>
    <x v="44"/>
    <d v="2024-05-14T00:00:00"/>
    <s v="C0390"/>
    <s v="P016"/>
    <n v="1"/>
    <n v="0.1"/>
    <s v="Credit Card"/>
    <n v="1439.1"/>
    <n v="432.93"/>
    <n v="2024"/>
    <n v="5"/>
    <s v="May"/>
    <s v="2024-05"/>
    <n v="0.30083385449239108"/>
    <x v="4"/>
    <x v="4"/>
    <x v="3"/>
    <x v="1"/>
    <x v="5"/>
  </r>
  <r>
    <s v="ORD01030"/>
    <x v="519"/>
    <d v="2024-11-04T00:00:00"/>
    <s v="C0045"/>
    <s v="P004"/>
    <n v="1"/>
    <n v="0.05"/>
    <s v="Cash"/>
    <n v="1899.05"/>
    <n v="380.22"/>
    <n v="2024"/>
    <n v="10"/>
    <s v="Oct"/>
    <s v="2024-10"/>
    <n v="0.20021589742239543"/>
    <x v="1"/>
    <x v="5"/>
    <x v="1"/>
    <x v="0"/>
    <x v="10"/>
  </r>
  <r>
    <s v="ORD01031"/>
    <x v="321"/>
    <d v="2024-10-20T00:00:00"/>
    <s v="C0097"/>
    <s v="P001"/>
    <n v="3"/>
    <n v="0"/>
    <s v="Credit Card"/>
    <n v="1497"/>
    <n v="302.75"/>
    <n v="2024"/>
    <n v="10"/>
    <s v="Oct"/>
    <s v="2024-10"/>
    <n v="0.2022378089512358"/>
    <x v="1"/>
    <x v="1"/>
    <x v="3"/>
    <x v="1"/>
    <x v="8"/>
  </r>
  <r>
    <s v="ORD01032"/>
    <x v="531"/>
    <d v="2024-10-27T00:00:00"/>
    <s v="C0279"/>
    <s v="P020"/>
    <n v="2"/>
    <n v="0.15"/>
    <s v="UPI"/>
    <n v="423.3"/>
    <n v="95.54"/>
    <n v="2024"/>
    <n v="10"/>
    <s v="Oct"/>
    <s v="2024-10"/>
    <n v="0.22570281124497993"/>
    <x v="3"/>
    <x v="3"/>
    <x v="0"/>
    <x v="1"/>
    <x v="17"/>
  </r>
  <r>
    <s v="ORD01033"/>
    <x v="532"/>
    <d v="2024-02-14T00:00:00"/>
    <s v="C0023"/>
    <s v="P013"/>
    <n v="3"/>
    <n v="0"/>
    <s v="Credit Card"/>
    <n v="1797"/>
    <n v="427.28"/>
    <n v="2024"/>
    <n v="2"/>
    <s v="Feb"/>
    <s v="2024-02"/>
    <n v="0.23777406789092931"/>
    <x v="0"/>
    <x v="0"/>
    <x v="0"/>
    <x v="0"/>
    <x v="0"/>
  </r>
  <r>
    <s v="ORD01034"/>
    <x v="533"/>
    <d v="2024-12-10T00:00:00"/>
    <s v="C0410"/>
    <s v="P001"/>
    <n v="2"/>
    <n v="0.05"/>
    <s v="UPI"/>
    <n v="948.1"/>
    <n v="198.96"/>
    <n v="2024"/>
    <n v="12"/>
    <s v="Dec"/>
    <s v="2024-12"/>
    <n v="0.2098512815103892"/>
    <x v="1"/>
    <x v="1"/>
    <x v="1"/>
    <x v="2"/>
    <x v="8"/>
  </r>
  <r>
    <s v="ORD01035"/>
    <x v="391"/>
    <d v="2024-11-22T00:00:00"/>
    <s v="C0461"/>
    <s v="P005"/>
    <n v="1"/>
    <n v="0"/>
    <s v="UPI"/>
    <n v="2499"/>
    <n v="534.87"/>
    <n v="2024"/>
    <n v="11"/>
    <s v="Nov"/>
    <s v="2024-11"/>
    <n v="0.21403361344537816"/>
    <x v="1"/>
    <x v="5"/>
    <x v="3"/>
    <x v="2"/>
    <x v="7"/>
  </r>
  <r>
    <s v="ORD01036"/>
    <x v="253"/>
    <d v="2025-05-16T00:00:00"/>
    <s v="C0391"/>
    <s v="P005"/>
    <n v="1"/>
    <n v="0"/>
    <s v="Credit Card"/>
    <n v="2499"/>
    <n v="770.4"/>
    <n v="2025"/>
    <n v="5"/>
    <s v="May"/>
    <s v="2025-05"/>
    <n v="0.3082833133253301"/>
    <x v="1"/>
    <x v="5"/>
    <x v="0"/>
    <x v="1"/>
    <x v="7"/>
  </r>
  <r>
    <s v="ORD01037"/>
    <x v="181"/>
    <d v="2025-01-03T00:00:00"/>
    <s v="C0335"/>
    <s v="P014"/>
    <n v="1"/>
    <n v="0.15"/>
    <s v="UPI"/>
    <n v="679.15"/>
    <n v="152.54"/>
    <n v="2024"/>
    <n v="12"/>
    <s v="Dec"/>
    <s v="2024-12"/>
    <n v="0.22460428476772434"/>
    <x v="0"/>
    <x v="6"/>
    <x v="3"/>
    <x v="0"/>
    <x v="13"/>
  </r>
  <r>
    <s v="ORD01038"/>
    <x v="508"/>
    <d v="2025-03-05T00:00:00"/>
    <s v="C0044"/>
    <s v="P014"/>
    <n v="2"/>
    <n v="0.1"/>
    <s v="Debit Card"/>
    <n v="1438.2"/>
    <n v="348.51"/>
    <n v="2025"/>
    <n v="3"/>
    <s v="Mar"/>
    <s v="2025-03"/>
    <n v="0.24232373800584062"/>
    <x v="0"/>
    <x v="6"/>
    <x v="3"/>
    <x v="2"/>
    <x v="13"/>
  </r>
  <r>
    <s v="ORD01039"/>
    <x v="413"/>
    <d v="2024-01-24T00:00:00"/>
    <s v="C0027"/>
    <s v="P008"/>
    <n v="1"/>
    <n v="0"/>
    <s v="Credit Card"/>
    <n v="399"/>
    <n v="141.81"/>
    <n v="2024"/>
    <n v="1"/>
    <s v="Jan"/>
    <s v="2024-01"/>
    <n v="0.35541353383458646"/>
    <x v="3"/>
    <x v="3"/>
    <x v="1"/>
    <x v="1"/>
    <x v="4"/>
  </r>
  <r>
    <s v="ORD01040"/>
    <x v="55"/>
    <d v="2025-02-12T00:00:00"/>
    <s v="C0282"/>
    <s v="P004"/>
    <n v="2"/>
    <n v="0.1"/>
    <s v="Debit Card"/>
    <n v="3598.2"/>
    <n v="704.95"/>
    <n v="2025"/>
    <n v="2"/>
    <s v="Feb"/>
    <s v="2025-02"/>
    <n v="0.19591740314601747"/>
    <x v="1"/>
    <x v="5"/>
    <x v="3"/>
    <x v="1"/>
    <x v="10"/>
  </r>
  <r>
    <s v="ORD01041"/>
    <x v="534"/>
    <d v="2025-09-13T00:00:00"/>
    <s v="C0097"/>
    <s v="P007"/>
    <n v="2"/>
    <n v="0.1"/>
    <s v="Cash"/>
    <n v="1978.2"/>
    <n v="482.62"/>
    <n v="2025"/>
    <n v="9"/>
    <s v="Sep"/>
    <s v="2025-09"/>
    <n v="0.24396926498837326"/>
    <x v="3"/>
    <x v="9"/>
    <x v="3"/>
    <x v="1"/>
    <x v="19"/>
  </r>
  <r>
    <s v="ORD01042"/>
    <x v="367"/>
    <d v="2024-12-05T00:00:00"/>
    <s v="C0463"/>
    <s v="P020"/>
    <n v="1"/>
    <n v="0.15"/>
    <s v="Cash"/>
    <n v="211.65"/>
    <n v="57.85"/>
    <n v="2024"/>
    <n v="12"/>
    <s v="Dec"/>
    <s v="2024-12"/>
    <n v="0.27332860855185448"/>
    <x v="3"/>
    <x v="3"/>
    <x v="1"/>
    <x v="1"/>
    <x v="17"/>
  </r>
  <r>
    <s v="ORD01043"/>
    <x v="71"/>
    <d v="2024-04-29T00:00:00"/>
    <s v="C0036"/>
    <s v="P019"/>
    <n v="1"/>
    <n v="0.05"/>
    <s v="UPI"/>
    <n v="379.05"/>
    <n v="74.22"/>
    <n v="2024"/>
    <n v="4"/>
    <s v="Apr"/>
    <s v="2024-04"/>
    <n v="0.19580530273051047"/>
    <x v="1"/>
    <x v="1"/>
    <x v="3"/>
    <x v="0"/>
    <x v="18"/>
  </r>
  <r>
    <s v="ORD01044"/>
    <x v="356"/>
    <d v="2024-05-04T00:00:00"/>
    <s v="C0109"/>
    <s v="P015"/>
    <n v="1"/>
    <n v="0.15"/>
    <s v="Cash"/>
    <n v="594.15"/>
    <n v="189.08"/>
    <n v="2024"/>
    <n v="5"/>
    <s v="May"/>
    <s v="2024-05"/>
    <n v="0.31823613565597914"/>
    <x v="3"/>
    <x v="6"/>
    <x v="1"/>
    <x v="2"/>
    <x v="11"/>
  </r>
  <r>
    <s v="ORD01045"/>
    <x v="325"/>
    <d v="2025-02-04T00:00:00"/>
    <s v="C0055"/>
    <s v="P004"/>
    <n v="2"/>
    <n v="0.05"/>
    <s v="Debit Card"/>
    <n v="3798.1"/>
    <n v="855.59"/>
    <n v="2025"/>
    <n v="2"/>
    <s v="Feb"/>
    <s v="2025-02"/>
    <n v="0.22526789710644798"/>
    <x v="1"/>
    <x v="5"/>
    <x v="3"/>
    <x v="2"/>
    <x v="10"/>
  </r>
  <r>
    <s v="ORD01046"/>
    <x v="535"/>
    <d v="2025-12-18T00:00:00"/>
    <s v="C0192"/>
    <s v="P019"/>
    <n v="2"/>
    <n v="0.1"/>
    <s v="Debit Card"/>
    <n v="718.2"/>
    <n v="130.51"/>
    <n v="2025"/>
    <n v="12"/>
    <s v="Dec"/>
    <s v="2025-12"/>
    <n v="0.18171818434976328"/>
    <x v="1"/>
    <x v="1"/>
    <x v="2"/>
    <x v="2"/>
    <x v="18"/>
  </r>
  <r>
    <s v="ORD01047"/>
    <x v="49"/>
    <d v="2024-02-25T00:00:00"/>
    <s v="C0219"/>
    <s v="P009"/>
    <n v="1"/>
    <n v="0.2"/>
    <s v="UPI"/>
    <n v="5599.2"/>
    <n v="1070.43"/>
    <n v="2024"/>
    <n v="2"/>
    <s v="Feb"/>
    <s v="2024-02"/>
    <n v="0.19117552507501073"/>
    <x v="2"/>
    <x v="2"/>
    <x v="0"/>
    <x v="2"/>
    <x v="2"/>
  </r>
  <r>
    <s v="ORD01048"/>
    <x v="17"/>
    <d v="2024-11-21T00:00:00"/>
    <s v="C0185"/>
    <s v="P013"/>
    <n v="3"/>
    <n v="0"/>
    <s v="UPI"/>
    <n v="1797"/>
    <n v="461.45"/>
    <n v="2024"/>
    <n v="11"/>
    <s v="Nov"/>
    <s v="2024-11"/>
    <n v="0.25678909293266555"/>
    <x v="0"/>
    <x v="0"/>
    <x v="0"/>
    <x v="2"/>
    <x v="0"/>
  </r>
  <r>
    <s v="ORD01049"/>
    <x v="37"/>
    <d v="2024-05-24T00:00:00"/>
    <s v="C0069"/>
    <s v="P014"/>
    <n v="2"/>
    <n v="0"/>
    <s v="Cash"/>
    <n v="1598"/>
    <n v="322.7"/>
    <n v="2024"/>
    <n v="5"/>
    <s v="May"/>
    <s v="2024-05"/>
    <n v="0.20193992490613266"/>
    <x v="0"/>
    <x v="6"/>
    <x v="0"/>
    <x v="0"/>
    <x v="13"/>
  </r>
  <r>
    <s v="ORD01050"/>
    <x v="536"/>
    <d v="2025-04-15T00:00:00"/>
    <s v="C0317"/>
    <s v="P014"/>
    <n v="2"/>
    <n v="0"/>
    <s v="UPI"/>
    <n v="1598"/>
    <n v="424.45"/>
    <n v="2025"/>
    <n v="4"/>
    <s v="Apr"/>
    <s v="2025-04"/>
    <n v="0.26561326658322904"/>
    <x v="0"/>
    <x v="6"/>
    <x v="2"/>
    <x v="1"/>
    <x v="13"/>
  </r>
  <r>
    <s v="ORD01051"/>
    <x v="485"/>
    <d v="2024-12-02T00:00:00"/>
    <s v="C0130"/>
    <s v="P010"/>
    <n v="2"/>
    <n v="0"/>
    <s v="UPI"/>
    <n v="11998"/>
    <n v="2369.34"/>
    <n v="2024"/>
    <n v="11"/>
    <s v="Nov"/>
    <s v="2024-11"/>
    <n v="0.19747791298549761"/>
    <x v="2"/>
    <x v="2"/>
    <x v="0"/>
    <x v="0"/>
    <x v="9"/>
  </r>
  <r>
    <s v="ORD01052"/>
    <x v="537"/>
    <d v="2025-01-08T00:00:00"/>
    <s v="C0055"/>
    <s v="P016"/>
    <n v="3"/>
    <n v="0"/>
    <s v="UPI"/>
    <n v="4797"/>
    <n v="1213.0899999999999"/>
    <n v="2025"/>
    <n v="1"/>
    <s v="Jan"/>
    <s v="2025-01"/>
    <n v="0.25288513654367312"/>
    <x v="4"/>
    <x v="4"/>
    <x v="3"/>
    <x v="2"/>
    <x v="5"/>
  </r>
  <r>
    <s v="ORD01053"/>
    <x v="330"/>
    <d v="2025-07-21T00:00:00"/>
    <s v="C0378"/>
    <s v="P005"/>
    <n v="2"/>
    <n v="0.1"/>
    <s v="Cash"/>
    <n v="4498.2"/>
    <n v="798.84"/>
    <n v="2025"/>
    <n v="7"/>
    <s v="Jul"/>
    <s v="2025-07"/>
    <n v="0.17759103641456583"/>
    <x v="1"/>
    <x v="5"/>
    <x v="3"/>
    <x v="0"/>
    <x v="7"/>
  </r>
  <r>
    <s v="ORD01054"/>
    <x v="202"/>
    <d v="2025-05-11T00:00:00"/>
    <s v="C0097"/>
    <s v="P006"/>
    <n v="1"/>
    <n v="0.05"/>
    <s v="Credit Card"/>
    <n v="1424.05"/>
    <n v="295.83999999999997"/>
    <n v="2025"/>
    <n v="5"/>
    <s v="May"/>
    <s v="2025-05"/>
    <n v="0.20774551455356202"/>
    <x v="1"/>
    <x v="1"/>
    <x v="3"/>
    <x v="1"/>
    <x v="6"/>
  </r>
  <r>
    <s v="ORD01055"/>
    <x v="411"/>
    <d v="2025-06-24T00:00:00"/>
    <s v="C0336"/>
    <s v="P002"/>
    <n v="1"/>
    <n v="0.05"/>
    <s v="Cash"/>
    <n v="854.05"/>
    <n v="169.3"/>
    <n v="2025"/>
    <n v="6"/>
    <s v="Jun"/>
    <s v="2025-06"/>
    <n v="0.1982319536326913"/>
    <x v="1"/>
    <x v="1"/>
    <x v="0"/>
    <x v="1"/>
    <x v="3"/>
  </r>
  <r>
    <s v="ORD01056"/>
    <x v="515"/>
    <d v="2025-11-01T00:00:00"/>
    <s v="C0087"/>
    <s v="P013"/>
    <n v="3"/>
    <n v="0.05"/>
    <s v="UPI"/>
    <n v="1707.15"/>
    <n v="462.42"/>
    <n v="2025"/>
    <n v="10"/>
    <s v="Oct"/>
    <s v="2025-10"/>
    <n v="0.27087250680959496"/>
    <x v="0"/>
    <x v="0"/>
    <x v="1"/>
    <x v="2"/>
    <x v="0"/>
  </r>
  <r>
    <s v="ORD01057"/>
    <x v="95"/>
    <d v="2024-06-09T00:00:00"/>
    <s v="C0294"/>
    <s v="P013"/>
    <n v="2"/>
    <n v="0"/>
    <s v="UPI"/>
    <n v="1198"/>
    <n v="281.36"/>
    <n v="2024"/>
    <n v="6"/>
    <s v="Jun"/>
    <s v="2024-06"/>
    <n v="0.23485809682804676"/>
    <x v="0"/>
    <x v="0"/>
    <x v="3"/>
    <x v="2"/>
    <x v="0"/>
  </r>
  <r>
    <s v="ORD01058"/>
    <x v="529"/>
    <d v="2024-10-21T00:00:00"/>
    <s v="C0119"/>
    <s v="P019"/>
    <n v="2"/>
    <n v="0.05"/>
    <s v="Credit Card"/>
    <n v="758.1"/>
    <n v="162.11000000000001"/>
    <n v="2024"/>
    <n v="10"/>
    <s v="Oct"/>
    <s v="2024-10"/>
    <n v="0.21383722464054875"/>
    <x v="1"/>
    <x v="1"/>
    <x v="0"/>
    <x v="1"/>
    <x v="18"/>
  </r>
  <r>
    <s v="ORD01059"/>
    <x v="14"/>
    <d v="2025-10-12T00:00:00"/>
    <s v="C0208"/>
    <s v="P018"/>
    <n v="3"/>
    <n v="0.1"/>
    <s v="Credit Card"/>
    <n v="2697.3"/>
    <n v="574.4"/>
    <n v="2025"/>
    <n v="10"/>
    <s v="Oct"/>
    <s v="2025-10"/>
    <n v="0.21295369443517589"/>
    <x v="0"/>
    <x v="7"/>
    <x v="3"/>
    <x v="2"/>
    <x v="16"/>
  </r>
  <r>
    <s v="ORD01060"/>
    <x v="119"/>
    <d v="2024-05-24T00:00:00"/>
    <s v="C0334"/>
    <s v="P019"/>
    <n v="4"/>
    <n v="0"/>
    <s v="UPI"/>
    <n v="1596"/>
    <n v="404.1"/>
    <n v="2024"/>
    <n v="5"/>
    <s v="May"/>
    <s v="2024-05"/>
    <n v="0.25319548872180453"/>
    <x v="1"/>
    <x v="1"/>
    <x v="1"/>
    <x v="0"/>
    <x v="18"/>
  </r>
  <r>
    <s v="ORD01061"/>
    <x v="46"/>
    <d v="2024-04-16T00:00:00"/>
    <s v="C0413"/>
    <s v="P001"/>
    <n v="1"/>
    <n v="0.2"/>
    <s v="UPI"/>
    <n v="399.2"/>
    <n v="77.209999999999994"/>
    <n v="2024"/>
    <n v="4"/>
    <s v="Apr"/>
    <s v="2024-04"/>
    <n v="0.19341182364729459"/>
    <x v="1"/>
    <x v="1"/>
    <x v="2"/>
    <x v="1"/>
    <x v="8"/>
  </r>
  <r>
    <s v="ORD01062"/>
    <x v="59"/>
    <d v="2025-02-26T00:00:00"/>
    <s v="C0154"/>
    <s v="P008"/>
    <n v="1"/>
    <n v="0.05"/>
    <s v="UPI"/>
    <n v="379.05"/>
    <n v="92.45"/>
    <n v="2025"/>
    <n v="2"/>
    <s v="Feb"/>
    <s v="2025-02"/>
    <n v="0.24389922173855691"/>
    <x v="3"/>
    <x v="3"/>
    <x v="0"/>
    <x v="2"/>
    <x v="4"/>
  </r>
  <r>
    <s v="ORD01063"/>
    <x v="114"/>
    <d v="2025-11-04T00:00:00"/>
    <s v="C0035"/>
    <s v="P016"/>
    <n v="1"/>
    <n v="0.15"/>
    <s v="UPI"/>
    <n v="1359.15"/>
    <n v="410.2"/>
    <n v="2025"/>
    <n v="10"/>
    <s v="Oct"/>
    <s v="2025-10"/>
    <n v="0.30180627598131182"/>
    <x v="4"/>
    <x v="4"/>
    <x v="3"/>
    <x v="2"/>
    <x v="5"/>
  </r>
  <r>
    <s v="ORD01064"/>
    <x v="538"/>
    <d v="2025-10-23T00:00:00"/>
    <s v="C0079"/>
    <s v="P002"/>
    <n v="3"/>
    <n v="0"/>
    <s v="Credit Card"/>
    <n v="2697"/>
    <n v="694.69"/>
    <n v="2025"/>
    <n v="10"/>
    <s v="Oct"/>
    <s v="2025-10"/>
    <n v="0.25757879124953653"/>
    <x v="1"/>
    <x v="1"/>
    <x v="1"/>
    <x v="2"/>
    <x v="3"/>
  </r>
  <r>
    <s v="ORD01065"/>
    <x v="448"/>
    <d v="2024-01-03T00:00:00"/>
    <s v="C0067"/>
    <s v="P008"/>
    <n v="1"/>
    <n v="0.1"/>
    <s v="UPI"/>
    <n v="359.1"/>
    <n v="106.24"/>
    <n v="2024"/>
    <n v="1"/>
    <s v="Jan"/>
    <s v="2024-01"/>
    <n v="0.29585073795600109"/>
    <x v="3"/>
    <x v="3"/>
    <x v="1"/>
    <x v="0"/>
    <x v="4"/>
  </r>
  <r>
    <s v="ORD01066"/>
    <x v="384"/>
    <d v="2025-08-14T00:00:00"/>
    <s v="C0343"/>
    <s v="P006"/>
    <n v="1"/>
    <n v="0.1"/>
    <s v="UPI"/>
    <n v="1349.1"/>
    <n v="270.14"/>
    <n v="2025"/>
    <n v="8"/>
    <s v="Aug"/>
    <s v="2025-08"/>
    <n v="0.20023719516714847"/>
    <x v="1"/>
    <x v="1"/>
    <x v="0"/>
    <x v="0"/>
    <x v="6"/>
  </r>
  <r>
    <s v="ORD01067"/>
    <x v="131"/>
    <d v="2025-10-08T00:00:00"/>
    <s v="C0413"/>
    <s v="P016"/>
    <n v="1"/>
    <n v="0.1"/>
    <s v="UPI"/>
    <n v="1439.1"/>
    <n v="411.33"/>
    <n v="2025"/>
    <n v="10"/>
    <s v="Oct"/>
    <s v="2025-10"/>
    <n v="0.28582447362935171"/>
    <x v="4"/>
    <x v="4"/>
    <x v="2"/>
    <x v="1"/>
    <x v="5"/>
  </r>
  <r>
    <s v="ORD01068"/>
    <x v="452"/>
    <d v="2024-03-31T00:00:00"/>
    <s v="C0034"/>
    <s v="P011"/>
    <n v="1"/>
    <n v="0.1"/>
    <s v="UPI"/>
    <n v="1169.0999999999999"/>
    <n v="237.06"/>
    <n v="2024"/>
    <n v="3"/>
    <s v="Mar"/>
    <s v="2024-03"/>
    <n v="0.20277136258660511"/>
    <x v="0"/>
    <x v="7"/>
    <x v="1"/>
    <x v="0"/>
    <x v="12"/>
  </r>
  <r>
    <s v="ORD01069"/>
    <x v="372"/>
    <d v="2024-12-13T00:00:00"/>
    <s v="C0097"/>
    <s v="P017"/>
    <n v="1"/>
    <n v="0.2"/>
    <s v="Cash"/>
    <n v="639.20000000000005"/>
    <n v="202.86"/>
    <n v="2024"/>
    <n v="12"/>
    <s v="Dec"/>
    <s v="2024-12"/>
    <n v="0.31736545682102629"/>
    <x v="0"/>
    <x v="0"/>
    <x v="3"/>
    <x v="1"/>
    <x v="15"/>
  </r>
  <r>
    <s v="ORD01070"/>
    <x v="539"/>
    <d v="2024-12-18T00:00:00"/>
    <s v="C0169"/>
    <s v="P019"/>
    <n v="1"/>
    <n v="0.1"/>
    <s v="UPI"/>
    <n v="359.1"/>
    <n v="98.5"/>
    <n v="2024"/>
    <n v="12"/>
    <s v="Dec"/>
    <s v="2024-12"/>
    <n v="0.27429685324422165"/>
    <x v="1"/>
    <x v="1"/>
    <x v="2"/>
    <x v="2"/>
    <x v="18"/>
  </r>
  <r>
    <s v="ORD01071"/>
    <x v="407"/>
    <d v="2025-04-05T00:00:00"/>
    <s v="C0169"/>
    <s v="P011"/>
    <n v="2"/>
    <n v="0.1"/>
    <s v="UPI"/>
    <n v="2338.1999999999998"/>
    <n v="608.15"/>
    <n v="2025"/>
    <n v="4"/>
    <s v="Apr"/>
    <s v="2025-04"/>
    <n v="0.26009323411170987"/>
    <x v="0"/>
    <x v="7"/>
    <x v="2"/>
    <x v="2"/>
    <x v="12"/>
  </r>
  <r>
    <s v="ORD01072"/>
    <x v="540"/>
    <d v="2024-09-21T00:00:00"/>
    <s v="C0151"/>
    <s v="P008"/>
    <n v="1"/>
    <n v="0.15"/>
    <s v="Credit Card"/>
    <n v="339.15"/>
    <n v="94.82"/>
    <n v="2024"/>
    <n v="9"/>
    <s v="Sep"/>
    <s v="2024-09"/>
    <n v="0.27958130620669319"/>
    <x v="3"/>
    <x v="3"/>
    <x v="3"/>
    <x v="1"/>
    <x v="4"/>
  </r>
  <r>
    <s v="ORD01073"/>
    <x v="541"/>
    <d v="2024-12-21T00:00:00"/>
    <s v="C0071"/>
    <s v="P004"/>
    <n v="1"/>
    <n v="0.1"/>
    <s v="Credit Card"/>
    <n v="1799.1"/>
    <n v="324.89"/>
    <n v="2024"/>
    <n v="12"/>
    <s v="Dec"/>
    <s v="2024-12"/>
    <n v="0.18058473681285087"/>
    <x v="1"/>
    <x v="5"/>
    <x v="1"/>
    <x v="1"/>
    <x v="10"/>
  </r>
  <r>
    <s v="ORD01074"/>
    <x v="254"/>
    <d v="2024-04-22T00:00:00"/>
    <s v="C0003"/>
    <s v="P011"/>
    <n v="3"/>
    <n v="0.05"/>
    <s v="Credit Card"/>
    <n v="3702.15"/>
    <n v="906.64"/>
    <n v="2024"/>
    <n v="4"/>
    <s v="Apr"/>
    <s v="2024-04"/>
    <n v="0.24489553367637723"/>
    <x v="0"/>
    <x v="7"/>
    <x v="1"/>
    <x v="1"/>
    <x v="12"/>
  </r>
  <r>
    <s v="ORD01075"/>
    <x v="392"/>
    <d v="2025-08-12T00:00:00"/>
    <s v="C0314"/>
    <s v="P008"/>
    <n v="3"/>
    <n v="0"/>
    <s v="UPI"/>
    <n v="1197"/>
    <n v="372.5"/>
    <n v="2025"/>
    <n v="8"/>
    <s v="Aug"/>
    <s v="2025-08"/>
    <n v="0.31119465329991647"/>
    <x v="3"/>
    <x v="3"/>
    <x v="0"/>
    <x v="2"/>
    <x v="4"/>
  </r>
  <r>
    <s v="ORD01076"/>
    <x v="251"/>
    <d v="2024-02-10T00:00:00"/>
    <s v="C0032"/>
    <s v="P009"/>
    <n v="1"/>
    <n v="0.15"/>
    <s v="Credit Card"/>
    <n v="5949.15"/>
    <n v="1222.7"/>
    <n v="2024"/>
    <n v="2"/>
    <s v="Feb"/>
    <s v="2024-02"/>
    <n v="0.20552515905633581"/>
    <x v="2"/>
    <x v="2"/>
    <x v="1"/>
    <x v="2"/>
    <x v="2"/>
  </r>
  <r>
    <s v="ORD01077"/>
    <x v="8"/>
    <d v="2024-06-09T00:00:00"/>
    <s v="C0287"/>
    <s v="P002"/>
    <n v="1"/>
    <n v="0.05"/>
    <s v="Credit Card"/>
    <n v="854.05"/>
    <n v="174.42"/>
    <n v="2024"/>
    <n v="6"/>
    <s v="Jun"/>
    <s v="2024-06"/>
    <n v="0.20422691879866517"/>
    <x v="1"/>
    <x v="1"/>
    <x v="3"/>
    <x v="2"/>
    <x v="3"/>
  </r>
  <r>
    <s v="ORD01078"/>
    <x v="542"/>
    <d v="2025-08-07T00:00:00"/>
    <s v="C0082"/>
    <s v="P016"/>
    <n v="2"/>
    <n v="0.1"/>
    <s v="UPI"/>
    <n v="2878.2"/>
    <n v="944.12"/>
    <n v="2025"/>
    <n v="8"/>
    <s v="Aug"/>
    <s v="2025-08"/>
    <n v="0.32802445973177685"/>
    <x v="4"/>
    <x v="4"/>
    <x v="0"/>
    <x v="2"/>
    <x v="5"/>
  </r>
  <r>
    <s v="ORD01079"/>
    <x v="239"/>
    <d v="2024-11-09T00:00:00"/>
    <s v="C0043"/>
    <s v="P006"/>
    <n v="1"/>
    <n v="0"/>
    <s v="UPI"/>
    <n v="1499"/>
    <n v="390.49"/>
    <n v="2024"/>
    <n v="11"/>
    <s v="Nov"/>
    <s v="2024-11"/>
    <n v="0.26050033355570379"/>
    <x v="1"/>
    <x v="1"/>
    <x v="3"/>
    <x v="2"/>
    <x v="6"/>
  </r>
  <r>
    <s v="ORD01080"/>
    <x v="543"/>
    <d v="2024-09-01T00:00:00"/>
    <s v="C0391"/>
    <s v="P019"/>
    <n v="1"/>
    <n v="0.05"/>
    <s v="Credit Card"/>
    <n v="379.05"/>
    <n v="83.85"/>
    <n v="2024"/>
    <n v="8"/>
    <s v="Aug"/>
    <s v="2024-08"/>
    <n v="0.22121092204194695"/>
    <x v="1"/>
    <x v="1"/>
    <x v="0"/>
    <x v="1"/>
    <x v="18"/>
  </r>
  <r>
    <s v="ORD01081"/>
    <x v="472"/>
    <d v="2025-03-21T00:00:00"/>
    <s v="C0105"/>
    <s v="P008"/>
    <n v="1"/>
    <n v="0.1"/>
    <s v="Credit Card"/>
    <n v="359.1"/>
    <n v="112.89"/>
    <n v="2025"/>
    <n v="3"/>
    <s v="Mar"/>
    <s v="2025-03"/>
    <n v="0.31436925647451963"/>
    <x v="3"/>
    <x v="3"/>
    <x v="2"/>
    <x v="2"/>
    <x v="4"/>
  </r>
  <r>
    <s v="ORD01082"/>
    <x v="484"/>
    <d v="2024-10-28T00:00:00"/>
    <s v="C0001"/>
    <s v="P014"/>
    <n v="1"/>
    <n v="0.05"/>
    <s v="Cash"/>
    <n v="759.05"/>
    <n v="233.61"/>
    <n v="2024"/>
    <n v="10"/>
    <s v="Oct"/>
    <s v="2024-10"/>
    <n v="0.30776628680587581"/>
    <x v="0"/>
    <x v="6"/>
    <x v="2"/>
    <x v="1"/>
    <x v="13"/>
  </r>
  <r>
    <s v="ORD01083"/>
    <x v="544"/>
    <d v="2024-02-06T00:00:00"/>
    <s v="C0061"/>
    <s v="P016"/>
    <n v="2"/>
    <n v="0.05"/>
    <s v="Credit Card"/>
    <n v="3038.1"/>
    <n v="1115.0899999999999"/>
    <n v="2024"/>
    <n v="2"/>
    <s v="Feb"/>
    <s v="2024-02"/>
    <n v="0.36703531812646062"/>
    <x v="4"/>
    <x v="4"/>
    <x v="1"/>
    <x v="0"/>
    <x v="5"/>
  </r>
  <r>
    <s v="ORD01084"/>
    <x v="98"/>
    <d v="2024-03-29T00:00:00"/>
    <s v="C0270"/>
    <s v="P012"/>
    <n v="3"/>
    <n v="0"/>
    <s v="Debit Card"/>
    <n v="2697"/>
    <n v="617.57000000000005"/>
    <n v="2024"/>
    <n v="3"/>
    <s v="Mar"/>
    <s v="2024-03"/>
    <n v="0.22898405635891733"/>
    <x v="0"/>
    <x v="8"/>
    <x v="0"/>
    <x v="1"/>
    <x v="14"/>
  </r>
  <r>
    <s v="ORD01085"/>
    <x v="156"/>
    <d v="2025-03-29T00:00:00"/>
    <s v="C0180"/>
    <s v="P005"/>
    <n v="3"/>
    <n v="0"/>
    <s v="UPI"/>
    <n v="7497"/>
    <n v="1765.68"/>
    <n v="2025"/>
    <n v="3"/>
    <s v="Mar"/>
    <s v="2025-03"/>
    <n v="0.23551820728291317"/>
    <x v="1"/>
    <x v="5"/>
    <x v="2"/>
    <x v="2"/>
    <x v="7"/>
  </r>
  <r>
    <s v="ORD01086"/>
    <x v="545"/>
    <d v="2025-01-20T00:00:00"/>
    <s v="C0224"/>
    <s v="P019"/>
    <n v="2"/>
    <n v="0.1"/>
    <s v="Debit Card"/>
    <n v="718.2"/>
    <n v="175.68"/>
    <n v="2025"/>
    <n v="1"/>
    <s v="Jan"/>
    <s v="2025-01"/>
    <n v="0.24461152882205514"/>
    <x v="1"/>
    <x v="1"/>
    <x v="0"/>
    <x v="2"/>
    <x v="18"/>
  </r>
  <r>
    <s v="ORD01087"/>
    <x v="255"/>
    <d v="2024-06-24T00:00:00"/>
    <s v="C0006"/>
    <s v="P018"/>
    <n v="1"/>
    <n v="0"/>
    <s v="Credit Card"/>
    <n v="999"/>
    <n v="249.09"/>
    <n v="2024"/>
    <n v="6"/>
    <s v="Jun"/>
    <s v="2024-06"/>
    <n v="0.24933933933933936"/>
    <x v="0"/>
    <x v="7"/>
    <x v="0"/>
    <x v="1"/>
    <x v="16"/>
  </r>
  <r>
    <s v="ORD01088"/>
    <x v="320"/>
    <d v="2025-01-11T00:00:00"/>
    <s v="C0103"/>
    <s v="P009"/>
    <n v="2"/>
    <n v="0.1"/>
    <s v="Credit Card"/>
    <n v="12598.2"/>
    <n v="2816.04"/>
    <n v="2025"/>
    <n v="1"/>
    <s v="Jan"/>
    <s v="2025-01"/>
    <n v="0.22352717054817353"/>
    <x v="2"/>
    <x v="2"/>
    <x v="2"/>
    <x v="2"/>
    <x v="2"/>
  </r>
  <r>
    <s v="ORD01089"/>
    <x v="18"/>
    <d v="2025-11-18T00:00:00"/>
    <s v="C0010"/>
    <s v="P002"/>
    <n v="1"/>
    <n v="0.05"/>
    <s v="UPI"/>
    <n v="854.05"/>
    <n v="-81.06"/>
    <n v="2025"/>
    <n v="11"/>
    <s v="Nov"/>
    <s v="2025-11"/>
    <n v="-9.4912475850360056E-2"/>
    <x v="1"/>
    <x v="1"/>
    <x v="0"/>
    <x v="2"/>
    <x v="3"/>
  </r>
  <r>
    <s v="ORD01090"/>
    <x v="546"/>
    <d v="2025-01-01T00:00:00"/>
    <s v="C0071"/>
    <s v="P020"/>
    <n v="1"/>
    <n v="0.2"/>
    <s v="UPI"/>
    <n v="199.2"/>
    <n v="54.71"/>
    <n v="2024"/>
    <n v="12"/>
    <s v="Dec"/>
    <s v="2024-12"/>
    <n v="0.27464859437751005"/>
    <x v="3"/>
    <x v="3"/>
    <x v="1"/>
    <x v="1"/>
    <x v="17"/>
  </r>
  <r>
    <s v="ORD01091"/>
    <x v="547"/>
    <d v="2025-07-17T00:00:00"/>
    <s v="C0090"/>
    <s v="P012"/>
    <n v="2"/>
    <n v="0"/>
    <s v="Debit Card"/>
    <n v="1798"/>
    <n v="366.78"/>
    <n v="2025"/>
    <n v="7"/>
    <s v="Jul"/>
    <s v="2025-07"/>
    <n v="0.20399332591768629"/>
    <x v="0"/>
    <x v="8"/>
    <x v="2"/>
    <x v="2"/>
    <x v="14"/>
  </r>
  <r>
    <s v="ORD01092"/>
    <x v="37"/>
    <d v="2024-05-22T00:00:00"/>
    <s v="C0226"/>
    <s v="P002"/>
    <n v="3"/>
    <n v="0"/>
    <s v="UPI"/>
    <n v="2697"/>
    <n v="433.81"/>
    <n v="2024"/>
    <n v="5"/>
    <s v="May"/>
    <s v="2024-05"/>
    <n v="0.16084909158324065"/>
    <x v="1"/>
    <x v="1"/>
    <x v="3"/>
    <x v="0"/>
    <x v="3"/>
  </r>
  <r>
    <s v="ORD01093"/>
    <x v="7"/>
    <d v="2024-04-29T00:00:00"/>
    <s v="C0158"/>
    <s v="P010"/>
    <n v="1"/>
    <n v="0.05"/>
    <s v="UPI"/>
    <n v="5699.05"/>
    <n v="955.98"/>
    <n v="2024"/>
    <n v="4"/>
    <s v="Apr"/>
    <s v="2024-04"/>
    <n v="0.16774374676481169"/>
    <x v="2"/>
    <x v="2"/>
    <x v="1"/>
    <x v="2"/>
    <x v="9"/>
  </r>
  <r>
    <s v="ORD01094"/>
    <x v="548"/>
    <d v="2024-10-07T00:00:00"/>
    <s v="C0228"/>
    <s v="P001"/>
    <n v="3"/>
    <n v="0.05"/>
    <s v="UPI"/>
    <n v="1422.15"/>
    <n v="168.49"/>
    <n v="2024"/>
    <n v="10"/>
    <s v="Oct"/>
    <s v="2024-10"/>
    <n v="0.11847554758640087"/>
    <x v="1"/>
    <x v="1"/>
    <x v="1"/>
    <x v="2"/>
    <x v="8"/>
  </r>
  <r>
    <s v="ORD01095"/>
    <x v="54"/>
    <d v="2025-12-27T00:00:00"/>
    <s v="C0405"/>
    <s v="P004"/>
    <n v="1"/>
    <n v="0"/>
    <s v="UPI"/>
    <n v="1999"/>
    <n v="526.85"/>
    <n v="2025"/>
    <n v="12"/>
    <s v="Dec"/>
    <s v="2025-12"/>
    <n v="0.26355677838919461"/>
    <x v="1"/>
    <x v="5"/>
    <x v="0"/>
    <x v="2"/>
    <x v="10"/>
  </r>
  <r>
    <s v="ORD01096"/>
    <x v="520"/>
    <d v="2024-08-10T00:00:00"/>
    <s v="C0126"/>
    <s v="P012"/>
    <n v="1"/>
    <n v="0.1"/>
    <s v="Credit Card"/>
    <n v="809.1"/>
    <n v="227.44"/>
    <n v="2024"/>
    <n v="8"/>
    <s v="Aug"/>
    <s v="2024-08"/>
    <n v="0.28110245952292667"/>
    <x v="0"/>
    <x v="8"/>
    <x v="1"/>
    <x v="0"/>
    <x v="14"/>
  </r>
  <r>
    <s v="ORD01097"/>
    <x v="549"/>
    <d v="2024-01-31T00:00:00"/>
    <s v="C0444"/>
    <s v="P009"/>
    <n v="1"/>
    <n v="0.05"/>
    <s v="Credit Card"/>
    <n v="6649.05"/>
    <n v="1357.36"/>
    <n v="2024"/>
    <n v="1"/>
    <s v="Jan"/>
    <s v="2024-01"/>
    <n v="0.20414344906415199"/>
    <x v="2"/>
    <x v="2"/>
    <x v="0"/>
    <x v="0"/>
    <x v="2"/>
  </r>
  <r>
    <s v="ORD01098"/>
    <x v="194"/>
    <d v="2025-06-05T00:00:00"/>
    <s v="C0209"/>
    <s v="P004"/>
    <n v="2"/>
    <n v="0"/>
    <s v="UPI"/>
    <n v="3998"/>
    <n v="1035.28"/>
    <n v="2025"/>
    <n v="6"/>
    <s v="Jun"/>
    <s v="2025-06"/>
    <n v="0.25894947473736868"/>
    <x v="1"/>
    <x v="5"/>
    <x v="0"/>
    <x v="2"/>
    <x v="10"/>
  </r>
  <r>
    <s v="ORD01099"/>
    <x v="492"/>
    <d v="2024-01-13T00:00:00"/>
    <s v="C0097"/>
    <s v="P009"/>
    <n v="3"/>
    <n v="0"/>
    <s v="Credit Card"/>
    <n v="20997"/>
    <n v="3577.01"/>
    <n v="2024"/>
    <n v="1"/>
    <s v="Jan"/>
    <s v="2024-01"/>
    <n v="0.17035814640186694"/>
    <x v="2"/>
    <x v="2"/>
    <x v="3"/>
    <x v="1"/>
    <x v="2"/>
  </r>
  <r>
    <s v="ORD01100"/>
    <x v="48"/>
    <d v="2025-01-13T00:00:00"/>
    <s v="C0074"/>
    <s v="P006"/>
    <n v="2"/>
    <n v="0.15"/>
    <s v="Debit Card"/>
    <n v="2548.3000000000002"/>
    <n v="580.36"/>
    <n v="2025"/>
    <n v="1"/>
    <s v="Jan"/>
    <s v="2025-01"/>
    <n v="0.22774398618686967"/>
    <x v="1"/>
    <x v="1"/>
    <x v="2"/>
    <x v="0"/>
    <x v="6"/>
  </r>
  <r>
    <s v="ORD01101"/>
    <x v="550"/>
    <d v="2025-09-26T00:00:00"/>
    <s v="C0115"/>
    <s v="P001"/>
    <n v="1"/>
    <n v="0"/>
    <s v="Cash"/>
    <n v="499"/>
    <n v="103.3"/>
    <n v="2025"/>
    <n v="9"/>
    <s v="Sep"/>
    <s v="2025-09"/>
    <n v="0.20701402805611221"/>
    <x v="1"/>
    <x v="1"/>
    <x v="1"/>
    <x v="2"/>
    <x v="8"/>
  </r>
  <r>
    <s v="ORD01102"/>
    <x v="481"/>
    <d v="2025-10-03T00:00:00"/>
    <s v="C0191"/>
    <s v="P010"/>
    <n v="1"/>
    <n v="0"/>
    <s v="Credit Card"/>
    <n v="5999"/>
    <n v="1312.7"/>
    <n v="2025"/>
    <n v="9"/>
    <s v="Sep"/>
    <s v="2025-09"/>
    <n v="0.21881980330055009"/>
    <x v="2"/>
    <x v="2"/>
    <x v="3"/>
    <x v="0"/>
    <x v="9"/>
  </r>
  <r>
    <s v="ORD01103"/>
    <x v="551"/>
    <d v="2025-11-15T00:00:00"/>
    <s v="C0495"/>
    <s v="P014"/>
    <n v="2"/>
    <n v="0"/>
    <s v="Credit Card"/>
    <n v="1598"/>
    <n v="256.79000000000002"/>
    <n v="2025"/>
    <n v="11"/>
    <s v="Nov"/>
    <s v="2025-11"/>
    <n v="0.16069461827284107"/>
    <x v="0"/>
    <x v="6"/>
    <x v="0"/>
    <x v="1"/>
    <x v="13"/>
  </r>
  <r>
    <s v="ORD01104"/>
    <x v="331"/>
    <d v="2025-08-08T00:00:00"/>
    <s v="C0170"/>
    <s v="P018"/>
    <n v="1"/>
    <n v="0.1"/>
    <s v="UPI"/>
    <n v="899.1"/>
    <n v="259.67"/>
    <n v="2025"/>
    <n v="8"/>
    <s v="Aug"/>
    <s v="2025-08"/>
    <n v="0.28881103325547769"/>
    <x v="0"/>
    <x v="7"/>
    <x v="0"/>
    <x v="1"/>
    <x v="16"/>
  </r>
  <r>
    <s v="ORD01105"/>
    <x v="290"/>
    <d v="2024-06-04T00:00:00"/>
    <s v="C0307"/>
    <s v="P006"/>
    <n v="1"/>
    <n v="0.1"/>
    <s v="Credit Card"/>
    <n v="1349.1"/>
    <n v="210.82"/>
    <n v="2024"/>
    <n v="5"/>
    <s v="May"/>
    <s v="2024-05"/>
    <n v="0.15626714105700096"/>
    <x v="1"/>
    <x v="1"/>
    <x v="2"/>
    <x v="2"/>
    <x v="6"/>
  </r>
  <r>
    <s v="ORD01106"/>
    <x v="552"/>
    <d v="2025-12-24T00:00:00"/>
    <s v="C0448"/>
    <s v="P018"/>
    <n v="4"/>
    <n v="0"/>
    <s v="Debit Card"/>
    <n v="3996"/>
    <n v="970.18"/>
    <n v="2025"/>
    <n v="12"/>
    <s v="Dec"/>
    <s v="2025-12"/>
    <n v="0.24278778778778778"/>
    <x v="0"/>
    <x v="7"/>
    <x v="1"/>
    <x v="0"/>
    <x v="16"/>
  </r>
  <r>
    <s v="ORD01107"/>
    <x v="97"/>
    <d v="2024-02-20T00:00:00"/>
    <s v="C0204"/>
    <s v="P020"/>
    <n v="2"/>
    <n v="0"/>
    <s v="Credit Card"/>
    <n v="498"/>
    <n v="121.15"/>
    <n v="2024"/>
    <n v="2"/>
    <s v="Feb"/>
    <s v="2024-02"/>
    <n v="0.24327309236947792"/>
    <x v="3"/>
    <x v="3"/>
    <x v="3"/>
    <x v="2"/>
    <x v="17"/>
  </r>
  <r>
    <s v="ORD01108"/>
    <x v="244"/>
    <d v="2024-06-05T00:00:00"/>
    <s v="C0056"/>
    <s v="P016"/>
    <n v="1"/>
    <n v="0"/>
    <s v="UPI"/>
    <n v="1599"/>
    <n v="472.08"/>
    <n v="2024"/>
    <n v="6"/>
    <s v="Jun"/>
    <s v="2024-06"/>
    <n v="0.29523452157598495"/>
    <x v="4"/>
    <x v="4"/>
    <x v="2"/>
    <x v="2"/>
    <x v="5"/>
  </r>
  <r>
    <s v="ORD01109"/>
    <x v="321"/>
    <d v="2024-10-22T00:00:00"/>
    <s v="C0208"/>
    <s v="P015"/>
    <n v="1"/>
    <n v="0.1"/>
    <s v="Credit Card"/>
    <n v="629.1"/>
    <n v="163.98"/>
    <n v="2024"/>
    <n v="10"/>
    <s v="Oct"/>
    <s v="2024-10"/>
    <n v="0.26065808297567949"/>
    <x v="3"/>
    <x v="6"/>
    <x v="3"/>
    <x v="2"/>
    <x v="11"/>
  </r>
  <r>
    <s v="ORD01110"/>
    <x v="344"/>
    <d v="2025-08-07T00:00:00"/>
    <s v="C0041"/>
    <s v="P016"/>
    <n v="1"/>
    <n v="0"/>
    <s v="Cash"/>
    <n v="1599"/>
    <n v="458.17"/>
    <n v="2025"/>
    <n v="8"/>
    <s v="Aug"/>
    <s v="2025-08"/>
    <n v="0.28653533458411506"/>
    <x v="4"/>
    <x v="4"/>
    <x v="1"/>
    <x v="2"/>
    <x v="5"/>
  </r>
  <r>
    <s v="ORD01111"/>
    <x v="553"/>
    <d v="2024-02-21T00:00:00"/>
    <s v="C0032"/>
    <s v="P008"/>
    <n v="2"/>
    <n v="0.15"/>
    <s v="Debit Card"/>
    <n v="678.3"/>
    <n v="202.92"/>
    <n v="2024"/>
    <n v="2"/>
    <s v="Feb"/>
    <s v="2024-02"/>
    <n v="0.29915966386554621"/>
    <x v="3"/>
    <x v="3"/>
    <x v="1"/>
    <x v="2"/>
    <x v="4"/>
  </r>
  <r>
    <s v="ORD01112"/>
    <x v="85"/>
    <d v="2025-10-29T00:00:00"/>
    <s v="C0015"/>
    <s v="P013"/>
    <n v="3"/>
    <n v="0"/>
    <s v="Debit Card"/>
    <n v="1797"/>
    <n v="463.39"/>
    <n v="2025"/>
    <n v="10"/>
    <s v="Oct"/>
    <s v="2025-10"/>
    <n v="0.25786867000556485"/>
    <x v="0"/>
    <x v="0"/>
    <x v="3"/>
    <x v="2"/>
    <x v="0"/>
  </r>
  <r>
    <s v="ORD01113"/>
    <x v="554"/>
    <d v="2025-06-16T00:00:00"/>
    <s v="C0062"/>
    <s v="P011"/>
    <n v="2"/>
    <n v="0"/>
    <s v="UPI"/>
    <n v="2598"/>
    <n v="740.36"/>
    <n v="2025"/>
    <n v="6"/>
    <s v="Jun"/>
    <s v="2025-06"/>
    <n v="0.28497305619707469"/>
    <x v="0"/>
    <x v="7"/>
    <x v="0"/>
    <x v="1"/>
    <x v="12"/>
  </r>
  <r>
    <s v="ORD01114"/>
    <x v="555"/>
    <d v="2025-09-04T00:00:00"/>
    <s v="C0155"/>
    <s v="P007"/>
    <n v="1"/>
    <n v="0"/>
    <s v="UPI"/>
    <n v="1099"/>
    <n v="323.81"/>
    <n v="2025"/>
    <n v="9"/>
    <s v="Sep"/>
    <s v="2025-09"/>
    <n v="0.29464058234758872"/>
    <x v="3"/>
    <x v="9"/>
    <x v="0"/>
    <x v="1"/>
    <x v="19"/>
  </r>
  <r>
    <s v="ORD01115"/>
    <x v="422"/>
    <d v="2024-03-03T00:00:00"/>
    <s v="C0284"/>
    <s v="P017"/>
    <n v="1"/>
    <n v="0.1"/>
    <s v="Debit Card"/>
    <n v="719.1"/>
    <n v="139.78"/>
    <n v="2024"/>
    <n v="2"/>
    <s v="Feb"/>
    <s v="2024-02"/>
    <n v="0.19438186622166598"/>
    <x v="0"/>
    <x v="0"/>
    <x v="2"/>
    <x v="2"/>
    <x v="15"/>
  </r>
  <r>
    <s v="ORD01116"/>
    <x v="556"/>
    <d v="2024-06-16T00:00:00"/>
    <s v="C0209"/>
    <s v="P018"/>
    <n v="4"/>
    <n v="0.1"/>
    <s v="UPI"/>
    <n v="3596.4"/>
    <n v="1195.0999999999999"/>
    <n v="2024"/>
    <n v="6"/>
    <s v="Jun"/>
    <s v="2024-06"/>
    <n v="0.33230452674897115"/>
    <x v="0"/>
    <x v="7"/>
    <x v="0"/>
    <x v="2"/>
    <x v="16"/>
  </r>
  <r>
    <s v="ORD01117"/>
    <x v="68"/>
    <d v="2024-07-24T00:00:00"/>
    <s v="C0320"/>
    <s v="P019"/>
    <n v="5"/>
    <n v="0.2"/>
    <s v="Credit Card"/>
    <n v="1596"/>
    <n v="240.2"/>
    <n v="2024"/>
    <n v="7"/>
    <s v="Jul"/>
    <s v="2024-07"/>
    <n v="0.15050125313283208"/>
    <x v="1"/>
    <x v="1"/>
    <x v="2"/>
    <x v="2"/>
    <x v="18"/>
  </r>
  <r>
    <s v="ORD01118"/>
    <x v="207"/>
    <d v="2024-05-28T00:00:00"/>
    <s v="C0494"/>
    <s v="P013"/>
    <n v="2"/>
    <n v="0"/>
    <s v="Credit Card"/>
    <n v="1198"/>
    <n v="312.69"/>
    <n v="2024"/>
    <n v="5"/>
    <s v="May"/>
    <s v="2024-05"/>
    <n v="0.26101001669449081"/>
    <x v="0"/>
    <x v="0"/>
    <x v="0"/>
    <x v="2"/>
    <x v="0"/>
  </r>
  <r>
    <s v="ORD01119"/>
    <x v="233"/>
    <d v="2025-11-10T00:00:00"/>
    <s v="C0187"/>
    <s v="P015"/>
    <n v="1"/>
    <n v="0"/>
    <s v="Credit Card"/>
    <n v="699"/>
    <n v="213.72"/>
    <n v="2025"/>
    <n v="11"/>
    <s v="Nov"/>
    <s v="2025-11"/>
    <n v="0.30575107296137338"/>
    <x v="3"/>
    <x v="6"/>
    <x v="0"/>
    <x v="2"/>
    <x v="11"/>
  </r>
  <r>
    <s v="ORD01120"/>
    <x v="557"/>
    <d v="2025-03-18T00:00:00"/>
    <s v="C0498"/>
    <s v="P001"/>
    <n v="2"/>
    <n v="0.05"/>
    <s v="Credit Card"/>
    <n v="948.1"/>
    <n v="218.29"/>
    <n v="2025"/>
    <n v="3"/>
    <s v="Mar"/>
    <s v="2025-03"/>
    <n v="0.23023942622086277"/>
    <x v="1"/>
    <x v="1"/>
    <x v="0"/>
    <x v="0"/>
    <x v="8"/>
  </r>
  <r>
    <s v="ORD01121"/>
    <x v="396"/>
    <d v="2024-09-02T00:00:00"/>
    <s v="C0442"/>
    <s v="P016"/>
    <n v="3"/>
    <n v="0.05"/>
    <s v="Debit Card"/>
    <n v="4557.1499999999996"/>
    <n v="1335.23"/>
    <n v="2024"/>
    <n v="8"/>
    <s v="Aug"/>
    <s v="2024-08"/>
    <n v="0.29299671944087863"/>
    <x v="4"/>
    <x v="4"/>
    <x v="0"/>
    <x v="0"/>
    <x v="5"/>
  </r>
  <r>
    <s v="ORD01122"/>
    <x v="558"/>
    <d v="2025-08-08T00:00:00"/>
    <s v="C0130"/>
    <s v="P005"/>
    <n v="2"/>
    <n v="0.05"/>
    <s v="UPI"/>
    <n v="4748.1000000000004"/>
    <n v="1291.6199999999999"/>
    <n v="2025"/>
    <n v="8"/>
    <s v="Aug"/>
    <s v="2025-08"/>
    <n v="0.27202881152460978"/>
    <x v="1"/>
    <x v="5"/>
    <x v="0"/>
    <x v="0"/>
    <x v="7"/>
  </r>
  <r>
    <s v="ORD01123"/>
    <x v="403"/>
    <d v="2025-11-21T00:00:00"/>
    <s v="C0127"/>
    <s v="P003"/>
    <n v="2"/>
    <n v="0"/>
    <s v="Debit Card"/>
    <n v="2598"/>
    <n v="673.69"/>
    <n v="2025"/>
    <n v="11"/>
    <s v="Nov"/>
    <s v="2025-11"/>
    <n v="0.25931100846805238"/>
    <x v="1"/>
    <x v="1"/>
    <x v="0"/>
    <x v="0"/>
    <x v="1"/>
  </r>
  <r>
    <s v="ORD01124"/>
    <x v="107"/>
    <d v="2025-07-18T00:00:00"/>
    <s v="C0292"/>
    <s v="P010"/>
    <n v="1"/>
    <n v="0"/>
    <s v="Debit Card"/>
    <n v="5999"/>
    <n v="1075.3599999999999"/>
    <n v="2025"/>
    <n v="7"/>
    <s v="Jul"/>
    <s v="2025-07"/>
    <n v="0.17925654275712616"/>
    <x v="2"/>
    <x v="2"/>
    <x v="2"/>
    <x v="0"/>
    <x v="9"/>
  </r>
  <r>
    <s v="ORD01125"/>
    <x v="559"/>
    <d v="2025-04-28T00:00:00"/>
    <s v="C0114"/>
    <s v="P019"/>
    <n v="1"/>
    <n v="0"/>
    <s v="Cash"/>
    <n v="399"/>
    <n v="81.510000000000005"/>
    <n v="2025"/>
    <n v="4"/>
    <s v="Apr"/>
    <s v="2025-04"/>
    <n v="0.20428571428571429"/>
    <x v="1"/>
    <x v="1"/>
    <x v="0"/>
    <x v="1"/>
    <x v="18"/>
  </r>
  <r>
    <s v="ORD01126"/>
    <x v="254"/>
    <d v="2024-04-18T00:00:00"/>
    <s v="C0199"/>
    <s v="P005"/>
    <n v="1"/>
    <n v="0.1"/>
    <s v="Credit Card"/>
    <n v="2249.1"/>
    <n v="430.46"/>
    <n v="2024"/>
    <n v="4"/>
    <s v="Apr"/>
    <s v="2024-04"/>
    <n v="0.19139211240051576"/>
    <x v="1"/>
    <x v="5"/>
    <x v="0"/>
    <x v="2"/>
    <x v="7"/>
  </r>
  <r>
    <s v="ORD01127"/>
    <x v="178"/>
    <d v="2024-08-14T00:00:00"/>
    <s v="C0013"/>
    <s v="P007"/>
    <n v="4"/>
    <n v="0.05"/>
    <s v="Credit Card"/>
    <n v="4176.2"/>
    <n v="1061.53"/>
    <n v="2024"/>
    <n v="8"/>
    <s v="Aug"/>
    <s v="2024-08"/>
    <n v="0.25418562329390354"/>
    <x v="3"/>
    <x v="9"/>
    <x v="3"/>
    <x v="2"/>
    <x v="19"/>
  </r>
  <r>
    <s v="ORD01128"/>
    <x v="161"/>
    <d v="2025-11-06T00:00:00"/>
    <s v="C0271"/>
    <s v="P014"/>
    <n v="2"/>
    <n v="0.1"/>
    <s v="Cash"/>
    <n v="1438.2"/>
    <n v="356.53"/>
    <n v="2025"/>
    <n v="11"/>
    <s v="Nov"/>
    <s v="2025-11"/>
    <n v="0.24790015296898898"/>
    <x v="0"/>
    <x v="6"/>
    <x v="1"/>
    <x v="2"/>
    <x v="13"/>
  </r>
  <r>
    <s v="ORD01129"/>
    <x v="466"/>
    <d v="2025-09-27T00:00:00"/>
    <s v="C0089"/>
    <s v="P003"/>
    <n v="3"/>
    <n v="0"/>
    <s v="Credit Card"/>
    <n v="3897"/>
    <n v="631.5"/>
    <n v="2025"/>
    <n v="9"/>
    <s v="Sep"/>
    <s v="2025-09"/>
    <n v="0.16204772902232487"/>
    <x v="1"/>
    <x v="1"/>
    <x v="2"/>
    <x v="0"/>
    <x v="1"/>
  </r>
  <r>
    <s v="ORD01130"/>
    <x v="64"/>
    <d v="2025-10-25T00:00:00"/>
    <s v="C0215"/>
    <s v="P013"/>
    <n v="1"/>
    <n v="0.1"/>
    <s v="Credit Card"/>
    <n v="539.1"/>
    <n v="134.65"/>
    <n v="2025"/>
    <n v="10"/>
    <s v="Oct"/>
    <s v="2025-10"/>
    <n v="0.24976813207197179"/>
    <x v="0"/>
    <x v="0"/>
    <x v="2"/>
    <x v="2"/>
    <x v="0"/>
  </r>
  <r>
    <s v="ORD01131"/>
    <x v="94"/>
    <d v="2025-10-28T00:00:00"/>
    <s v="C0444"/>
    <s v="P013"/>
    <n v="4"/>
    <n v="0.05"/>
    <s v="UPI"/>
    <n v="2276.1999999999998"/>
    <n v="633.04"/>
    <n v="2025"/>
    <n v="10"/>
    <s v="Oct"/>
    <s v="2025-10"/>
    <n v="0.27811264388015111"/>
    <x v="0"/>
    <x v="0"/>
    <x v="0"/>
    <x v="0"/>
    <x v="0"/>
  </r>
  <r>
    <s v="ORD01132"/>
    <x v="323"/>
    <d v="2025-03-12T00:00:00"/>
    <s v="C0278"/>
    <s v="P010"/>
    <n v="3"/>
    <n v="0"/>
    <s v="UPI"/>
    <n v="17997"/>
    <n v="2884.83"/>
    <n v="2025"/>
    <n v="3"/>
    <s v="Mar"/>
    <s v="2025-03"/>
    <n v="0.16029504917486248"/>
    <x v="2"/>
    <x v="2"/>
    <x v="1"/>
    <x v="2"/>
    <x v="9"/>
  </r>
  <r>
    <s v="ORD01133"/>
    <x v="272"/>
    <d v="2025-10-18T00:00:00"/>
    <s v="C0447"/>
    <s v="P002"/>
    <n v="1"/>
    <n v="0.2"/>
    <s v="Credit Card"/>
    <n v="719.2"/>
    <n v="157.65"/>
    <n v="2025"/>
    <n v="10"/>
    <s v="Oct"/>
    <s v="2025-10"/>
    <n v="0.21920189098998888"/>
    <x v="1"/>
    <x v="1"/>
    <x v="2"/>
    <x v="1"/>
    <x v="3"/>
  </r>
  <r>
    <s v="ORD01134"/>
    <x v="339"/>
    <d v="2025-02-24T00:00:00"/>
    <s v="C0474"/>
    <s v="P006"/>
    <n v="3"/>
    <n v="0.05"/>
    <s v="Credit Card"/>
    <n v="4272.1499999999996"/>
    <n v="985.84"/>
    <n v="2025"/>
    <n v="2"/>
    <s v="Feb"/>
    <s v="2025-02"/>
    <n v="0.23075968774504643"/>
    <x v="1"/>
    <x v="1"/>
    <x v="0"/>
    <x v="1"/>
    <x v="6"/>
  </r>
  <r>
    <s v="ORD01135"/>
    <x v="223"/>
    <d v="2025-04-01T00:00:00"/>
    <s v="C0481"/>
    <s v="P008"/>
    <n v="1"/>
    <n v="0.1"/>
    <s v="Credit Card"/>
    <n v="359.1"/>
    <n v="106.64"/>
    <n v="2025"/>
    <n v="3"/>
    <s v="Mar"/>
    <s v="2025-03"/>
    <n v="0.29696463380673904"/>
    <x v="3"/>
    <x v="3"/>
    <x v="3"/>
    <x v="0"/>
    <x v="4"/>
  </r>
  <r>
    <s v="ORD01136"/>
    <x v="342"/>
    <d v="2024-06-13T00:00:00"/>
    <s v="C0203"/>
    <s v="P004"/>
    <n v="1"/>
    <n v="0.1"/>
    <s v="UPI"/>
    <n v="1799.1"/>
    <n v="383.2"/>
    <n v="2024"/>
    <n v="6"/>
    <s v="Jun"/>
    <s v="2024-06"/>
    <n v="0.21299538658217998"/>
    <x v="1"/>
    <x v="5"/>
    <x v="3"/>
    <x v="1"/>
    <x v="10"/>
  </r>
  <r>
    <s v="ORD01137"/>
    <x v="172"/>
    <d v="2025-06-11T00:00:00"/>
    <s v="C0074"/>
    <s v="P012"/>
    <n v="1"/>
    <n v="0.05"/>
    <s v="Debit Card"/>
    <n v="854.05"/>
    <n v="266.14"/>
    <n v="2025"/>
    <n v="6"/>
    <s v="Jun"/>
    <s v="2025-06"/>
    <n v="0.31162109946724431"/>
    <x v="0"/>
    <x v="8"/>
    <x v="2"/>
    <x v="0"/>
    <x v="14"/>
  </r>
  <r>
    <s v="ORD01138"/>
    <x v="560"/>
    <d v="2025-10-14T00:00:00"/>
    <s v="C0025"/>
    <s v="P015"/>
    <n v="4"/>
    <n v="0.1"/>
    <s v="Credit Card"/>
    <n v="2516.4"/>
    <n v="704.89"/>
    <n v="2025"/>
    <n v="10"/>
    <s v="Oct"/>
    <s v="2025-10"/>
    <n v="0.28011842314417418"/>
    <x v="3"/>
    <x v="6"/>
    <x v="3"/>
    <x v="2"/>
    <x v="11"/>
  </r>
  <r>
    <s v="ORD01139"/>
    <x v="123"/>
    <d v="2025-08-17T00:00:00"/>
    <s v="C0101"/>
    <s v="P008"/>
    <n v="4"/>
    <n v="0.15"/>
    <s v="Credit Card"/>
    <n v="1356.6"/>
    <n v="316.73"/>
    <n v="2025"/>
    <n v="8"/>
    <s v="Aug"/>
    <s v="2025-08"/>
    <n v="0.23347338935574233"/>
    <x v="3"/>
    <x v="3"/>
    <x v="1"/>
    <x v="2"/>
    <x v="4"/>
  </r>
  <r>
    <s v="ORD01140"/>
    <x v="561"/>
    <d v="2024-03-21T00:00:00"/>
    <s v="C0176"/>
    <s v="P007"/>
    <n v="1"/>
    <n v="0.05"/>
    <s v="Cash"/>
    <n v="1044.05"/>
    <n v="278.25"/>
    <n v="2024"/>
    <n v="3"/>
    <s v="Mar"/>
    <s v="2024-03"/>
    <n v="0.26651022460610124"/>
    <x v="3"/>
    <x v="9"/>
    <x v="2"/>
    <x v="2"/>
    <x v="19"/>
  </r>
  <r>
    <s v="ORD01141"/>
    <x v="562"/>
    <d v="2025-05-27T00:00:00"/>
    <s v="C0427"/>
    <s v="P014"/>
    <n v="2"/>
    <n v="0.1"/>
    <s v="UPI"/>
    <n v="1438.2"/>
    <n v="424.89"/>
    <n v="2025"/>
    <n v="5"/>
    <s v="May"/>
    <s v="2025-05"/>
    <n v="0.29543178973717144"/>
    <x v="0"/>
    <x v="6"/>
    <x v="2"/>
    <x v="1"/>
    <x v="13"/>
  </r>
  <r>
    <s v="ORD01142"/>
    <x v="563"/>
    <d v="2025-03-21T00:00:00"/>
    <s v="C0117"/>
    <s v="P019"/>
    <n v="2"/>
    <n v="0.1"/>
    <s v="Debit Card"/>
    <n v="718.2"/>
    <n v="188.66"/>
    <n v="2025"/>
    <n v="3"/>
    <s v="Mar"/>
    <s v="2025-03"/>
    <n v="0.26268448900027846"/>
    <x v="1"/>
    <x v="1"/>
    <x v="0"/>
    <x v="2"/>
    <x v="18"/>
  </r>
  <r>
    <s v="ORD01143"/>
    <x v="1"/>
    <d v="2024-09-14T00:00:00"/>
    <s v="C0166"/>
    <s v="P014"/>
    <n v="3"/>
    <n v="0"/>
    <s v="Credit Card"/>
    <n v="2397"/>
    <n v="454.97"/>
    <n v="2024"/>
    <n v="9"/>
    <s v="Sep"/>
    <s v="2024-09"/>
    <n v="0.18980809345014601"/>
    <x v="0"/>
    <x v="6"/>
    <x v="0"/>
    <x v="2"/>
    <x v="13"/>
  </r>
  <r>
    <s v="ORD01144"/>
    <x v="436"/>
    <d v="2024-11-20T00:00:00"/>
    <s v="C0041"/>
    <s v="P013"/>
    <n v="1"/>
    <n v="0"/>
    <s v="Debit Card"/>
    <n v="599"/>
    <n v="143.51"/>
    <n v="2024"/>
    <n v="11"/>
    <s v="Nov"/>
    <s v="2024-11"/>
    <n v="0.23958263772954924"/>
    <x v="0"/>
    <x v="0"/>
    <x v="1"/>
    <x v="2"/>
    <x v="0"/>
  </r>
  <r>
    <s v="ORD01145"/>
    <x v="540"/>
    <d v="2024-09-21T00:00:00"/>
    <s v="C0429"/>
    <s v="P001"/>
    <n v="2"/>
    <n v="0"/>
    <s v="Credit Card"/>
    <n v="998"/>
    <n v="201.13"/>
    <n v="2024"/>
    <n v="9"/>
    <s v="Sep"/>
    <s v="2024-09"/>
    <n v="0.20153306613226452"/>
    <x v="1"/>
    <x v="1"/>
    <x v="3"/>
    <x v="2"/>
    <x v="8"/>
  </r>
  <r>
    <s v="ORD01146"/>
    <x v="564"/>
    <d v="2025-08-24T00:00:00"/>
    <s v="C0344"/>
    <s v="P019"/>
    <n v="2"/>
    <n v="0.1"/>
    <s v="UPI"/>
    <n v="718.2"/>
    <n v="177.59"/>
    <n v="2025"/>
    <n v="8"/>
    <s v="Aug"/>
    <s v="2025-08"/>
    <n v="0.247270955165692"/>
    <x v="1"/>
    <x v="1"/>
    <x v="0"/>
    <x v="2"/>
    <x v="18"/>
  </r>
  <r>
    <s v="ORD01147"/>
    <x v="538"/>
    <d v="2025-10-21T00:00:00"/>
    <s v="C0424"/>
    <s v="P001"/>
    <n v="1"/>
    <n v="0.1"/>
    <s v="Credit Card"/>
    <n v="449.1"/>
    <n v="80.91"/>
    <n v="2025"/>
    <n v="10"/>
    <s v="Oct"/>
    <s v="2025-10"/>
    <n v="0.18016032064128254"/>
    <x v="1"/>
    <x v="1"/>
    <x v="0"/>
    <x v="2"/>
    <x v="8"/>
  </r>
  <r>
    <s v="ORD01148"/>
    <x v="565"/>
    <d v="2025-07-08T00:00:00"/>
    <s v="C0366"/>
    <s v="P004"/>
    <n v="1"/>
    <n v="0.1"/>
    <s v="UPI"/>
    <n v="1799.1"/>
    <n v="494.03"/>
    <n v="2025"/>
    <n v="7"/>
    <s v="Jul"/>
    <s v="2025-07"/>
    <n v="0.27459841031626925"/>
    <x v="1"/>
    <x v="5"/>
    <x v="0"/>
    <x v="1"/>
    <x v="10"/>
  </r>
  <r>
    <s v="ORD01149"/>
    <x v="268"/>
    <d v="2025-01-12T00:00:00"/>
    <s v="C0120"/>
    <s v="P010"/>
    <n v="2"/>
    <n v="0"/>
    <s v="UPI"/>
    <n v="11998"/>
    <n v="1542.39"/>
    <n v="2025"/>
    <n v="1"/>
    <s v="Jan"/>
    <s v="2025-01"/>
    <n v="0.12855392565427573"/>
    <x v="2"/>
    <x v="2"/>
    <x v="3"/>
    <x v="2"/>
    <x v="9"/>
  </r>
  <r>
    <s v="ORD01150"/>
    <x v="481"/>
    <d v="2025-09-29T00:00:00"/>
    <s v="C0097"/>
    <s v="P003"/>
    <n v="1"/>
    <n v="0.05"/>
    <s v="Debit Card"/>
    <n v="1234.05"/>
    <n v="265.44"/>
    <n v="2025"/>
    <n v="9"/>
    <s v="Sep"/>
    <s v="2025-09"/>
    <n v="0.21509663303755927"/>
    <x v="1"/>
    <x v="1"/>
    <x v="3"/>
    <x v="1"/>
    <x v="1"/>
  </r>
  <r>
    <s v="ORD01151"/>
    <x v="556"/>
    <d v="2024-06-19T00:00:00"/>
    <s v="C0145"/>
    <s v="P020"/>
    <n v="4"/>
    <n v="0.1"/>
    <s v="Credit Card"/>
    <n v="896.4"/>
    <n v="213.19"/>
    <n v="2024"/>
    <n v="6"/>
    <s v="Jun"/>
    <s v="2024-06"/>
    <n v="0.23782909415439538"/>
    <x v="3"/>
    <x v="3"/>
    <x v="0"/>
    <x v="2"/>
    <x v="17"/>
  </r>
  <r>
    <s v="ORD01152"/>
    <x v="407"/>
    <d v="2025-04-04T00:00:00"/>
    <s v="C0216"/>
    <s v="P009"/>
    <n v="1"/>
    <n v="0"/>
    <s v="Debit Card"/>
    <n v="6999"/>
    <n v="1420.72"/>
    <n v="2025"/>
    <n v="4"/>
    <s v="Apr"/>
    <s v="2025-04"/>
    <n v="0.20298899842834692"/>
    <x v="2"/>
    <x v="2"/>
    <x v="3"/>
    <x v="2"/>
    <x v="2"/>
  </r>
  <r>
    <s v="ORD01153"/>
    <x v="182"/>
    <d v="2024-10-11T00:00:00"/>
    <s v="C0229"/>
    <s v="P003"/>
    <n v="4"/>
    <n v="0.1"/>
    <s v="Credit Card"/>
    <n v="4676.3999999999996"/>
    <n v="691.94"/>
    <n v="2024"/>
    <n v="10"/>
    <s v="Oct"/>
    <s v="2024-10"/>
    <n v="0.14796424600119754"/>
    <x v="1"/>
    <x v="1"/>
    <x v="0"/>
    <x v="2"/>
    <x v="1"/>
  </r>
  <r>
    <s v="ORD01154"/>
    <x v="168"/>
    <d v="2025-12-01T00:00:00"/>
    <s v="C0313"/>
    <s v="P006"/>
    <n v="1"/>
    <n v="0.1"/>
    <s v="Credit Card"/>
    <n v="1349.1"/>
    <n v="288.70999999999998"/>
    <n v="2025"/>
    <n v="11"/>
    <s v="Nov"/>
    <s v="2025-11"/>
    <n v="0.21400192721073308"/>
    <x v="1"/>
    <x v="1"/>
    <x v="0"/>
    <x v="0"/>
    <x v="6"/>
  </r>
  <r>
    <s v="ORD01155"/>
    <x v="33"/>
    <d v="2024-11-01T00:00:00"/>
    <s v="C0130"/>
    <s v="P006"/>
    <n v="1"/>
    <n v="0"/>
    <s v="Cash"/>
    <n v="1499"/>
    <n v="319.75"/>
    <n v="2024"/>
    <n v="10"/>
    <s v="Oct"/>
    <s v="2024-10"/>
    <n v="0.21330887258172115"/>
    <x v="1"/>
    <x v="1"/>
    <x v="0"/>
    <x v="0"/>
    <x v="6"/>
  </r>
  <r>
    <s v="ORD01156"/>
    <x v="554"/>
    <d v="2025-06-17T00:00:00"/>
    <s v="C0352"/>
    <s v="P012"/>
    <n v="1"/>
    <n v="0"/>
    <s v="Cash"/>
    <n v="899"/>
    <n v="196.56"/>
    <n v="2025"/>
    <n v="6"/>
    <s v="Jun"/>
    <s v="2025-06"/>
    <n v="0.21864293659621803"/>
    <x v="0"/>
    <x v="8"/>
    <x v="0"/>
    <x v="2"/>
    <x v="14"/>
  </r>
  <r>
    <s v="ORD01157"/>
    <x v="344"/>
    <d v="2025-08-06T00:00:00"/>
    <s v="C0377"/>
    <s v="P001"/>
    <n v="3"/>
    <n v="0.05"/>
    <s v="UPI"/>
    <n v="1422.15"/>
    <n v="373.53"/>
    <n v="2025"/>
    <n v="8"/>
    <s v="Aug"/>
    <s v="2025-08"/>
    <n v="0.2626516190275287"/>
    <x v="1"/>
    <x v="1"/>
    <x v="0"/>
    <x v="1"/>
    <x v="8"/>
  </r>
  <r>
    <s v="ORD01158"/>
    <x v="36"/>
    <d v="2024-08-08T00:00:00"/>
    <s v="C0318"/>
    <s v="P016"/>
    <n v="3"/>
    <n v="0.1"/>
    <s v="Debit Card"/>
    <n v="4317.3"/>
    <n v="1552.63"/>
    <n v="2024"/>
    <n v="8"/>
    <s v="Aug"/>
    <s v="2024-08"/>
    <n v="0.35962986125587754"/>
    <x v="4"/>
    <x v="4"/>
    <x v="2"/>
    <x v="2"/>
    <x v="5"/>
  </r>
  <r>
    <s v="ORD01159"/>
    <x v="257"/>
    <d v="2024-04-16T00:00:00"/>
    <s v="C0472"/>
    <s v="P005"/>
    <n v="1"/>
    <n v="0.15"/>
    <s v="UPI"/>
    <n v="2124.15"/>
    <n v="437.36"/>
    <n v="2024"/>
    <n v="4"/>
    <s v="Apr"/>
    <s v="2024-04"/>
    <n v="0.2058988301202834"/>
    <x v="1"/>
    <x v="5"/>
    <x v="3"/>
    <x v="0"/>
    <x v="7"/>
  </r>
  <r>
    <s v="ORD01160"/>
    <x v="565"/>
    <d v="2025-07-11T00:00:00"/>
    <s v="C0137"/>
    <s v="P009"/>
    <n v="1"/>
    <n v="0.1"/>
    <s v="UPI"/>
    <n v="6299.1"/>
    <n v="1162.3599999999999"/>
    <n v="2025"/>
    <n v="7"/>
    <s v="Jul"/>
    <s v="2025-07"/>
    <n v="0.18452794843707829"/>
    <x v="2"/>
    <x v="2"/>
    <x v="3"/>
    <x v="2"/>
    <x v="2"/>
  </r>
  <r>
    <s v="ORD01161"/>
    <x v="153"/>
    <d v="2024-10-15T00:00:00"/>
    <s v="C0324"/>
    <s v="P010"/>
    <n v="2"/>
    <n v="0.05"/>
    <s v="Credit Card"/>
    <n v="11398.1"/>
    <n v="1805.4"/>
    <n v="2024"/>
    <n v="10"/>
    <s v="Oct"/>
    <s v="2024-10"/>
    <n v="0.15839482018932979"/>
    <x v="2"/>
    <x v="2"/>
    <x v="3"/>
    <x v="2"/>
    <x v="9"/>
  </r>
  <r>
    <s v="ORD01162"/>
    <x v="556"/>
    <d v="2024-06-20T00:00:00"/>
    <s v="C0337"/>
    <s v="P013"/>
    <n v="2"/>
    <n v="0"/>
    <s v="Cash"/>
    <n v="1198"/>
    <n v="246.54"/>
    <n v="2024"/>
    <n v="6"/>
    <s v="Jun"/>
    <s v="2024-06"/>
    <n v="0.20579298831385642"/>
    <x v="0"/>
    <x v="0"/>
    <x v="0"/>
    <x v="2"/>
    <x v="0"/>
  </r>
  <r>
    <s v="ORD01163"/>
    <x v="566"/>
    <d v="2025-09-16T00:00:00"/>
    <s v="C0273"/>
    <s v="P015"/>
    <n v="3"/>
    <n v="0.1"/>
    <s v="Cash"/>
    <n v="1887.3"/>
    <n v="454.62"/>
    <n v="2025"/>
    <n v="9"/>
    <s v="Sep"/>
    <s v="2025-09"/>
    <n v="0.24088380225719283"/>
    <x v="3"/>
    <x v="6"/>
    <x v="3"/>
    <x v="1"/>
    <x v="11"/>
  </r>
  <r>
    <s v="ORD01164"/>
    <x v="544"/>
    <d v="2024-02-10T00:00:00"/>
    <s v="C0117"/>
    <s v="P012"/>
    <n v="1"/>
    <n v="0"/>
    <s v="UPI"/>
    <n v="899"/>
    <n v="190.41"/>
    <n v="2024"/>
    <n v="2"/>
    <s v="Feb"/>
    <s v="2024-02"/>
    <n v="0.21180200222469411"/>
    <x v="0"/>
    <x v="8"/>
    <x v="0"/>
    <x v="2"/>
    <x v="14"/>
  </r>
  <r>
    <s v="ORD01165"/>
    <x v="369"/>
    <d v="2024-12-21T00:00:00"/>
    <s v="C0306"/>
    <s v="P005"/>
    <n v="2"/>
    <n v="0.1"/>
    <s v="Debit Card"/>
    <n v="4498.2"/>
    <n v="1186.26"/>
    <n v="2024"/>
    <n v="12"/>
    <s v="Dec"/>
    <s v="2024-12"/>
    <n v="0.26371882086167803"/>
    <x v="1"/>
    <x v="5"/>
    <x v="3"/>
    <x v="0"/>
    <x v="7"/>
  </r>
  <r>
    <s v="ORD01166"/>
    <x v="233"/>
    <d v="2025-11-11T00:00:00"/>
    <s v="C0368"/>
    <s v="P005"/>
    <n v="2"/>
    <n v="0"/>
    <s v="Debit Card"/>
    <n v="4998"/>
    <n v="1174.79"/>
    <n v="2025"/>
    <n v="11"/>
    <s v="Nov"/>
    <s v="2025-11"/>
    <n v="0.23505202080832333"/>
    <x v="1"/>
    <x v="5"/>
    <x v="2"/>
    <x v="2"/>
    <x v="7"/>
  </r>
  <r>
    <s v="ORD01167"/>
    <x v="246"/>
    <d v="2024-03-14T00:00:00"/>
    <s v="C0094"/>
    <s v="P018"/>
    <n v="5"/>
    <n v="0"/>
    <s v="UPI"/>
    <n v="4995"/>
    <n v="1082.1199999999999"/>
    <n v="2024"/>
    <n v="3"/>
    <s v="Mar"/>
    <s v="2024-03"/>
    <n v="0.21664064064064062"/>
    <x v="0"/>
    <x v="7"/>
    <x v="1"/>
    <x v="1"/>
    <x v="16"/>
  </r>
  <r>
    <s v="ORD01168"/>
    <x v="14"/>
    <d v="2025-10-13T00:00:00"/>
    <s v="C0168"/>
    <s v="P012"/>
    <n v="2"/>
    <n v="0"/>
    <s v="Credit Card"/>
    <n v="1798"/>
    <n v="395.14"/>
    <n v="2025"/>
    <n v="10"/>
    <s v="Oct"/>
    <s v="2025-10"/>
    <n v="0.21976640711902112"/>
    <x v="0"/>
    <x v="8"/>
    <x v="2"/>
    <x v="1"/>
    <x v="14"/>
  </r>
  <r>
    <s v="ORD01169"/>
    <x v="369"/>
    <d v="2024-12-21T00:00:00"/>
    <s v="C0442"/>
    <s v="P003"/>
    <n v="1"/>
    <n v="0"/>
    <s v="Credit Card"/>
    <n v="1299"/>
    <n v="240.45"/>
    <n v="2024"/>
    <n v="12"/>
    <s v="Dec"/>
    <s v="2024-12"/>
    <n v="0.18510392609699769"/>
    <x v="1"/>
    <x v="1"/>
    <x v="0"/>
    <x v="0"/>
    <x v="1"/>
  </r>
  <r>
    <s v="ORD01170"/>
    <x v="567"/>
    <d v="2024-03-15T00:00:00"/>
    <s v="C0203"/>
    <s v="P007"/>
    <n v="1"/>
    <n v="0.1"/>
    <s v="UPI"/>
    <n v="989.1"/>
    <n v="211.92"/>
    <n v="2024"/>
    <n v="3"/>
    <s v="Mar"/>
    <s v="2024-03"/>
    <n v="0.21425538368213526"/>
    <x v="3"/>
    <x v="9"/>
    <x v="3"/>
    <x v="1"/>
    <x v="19"/>
  </r>
  <r>
    <s v="ORD01171"/>
    <x v="443"/>
    <d v="2025-03-02T00:00:00"/>
    <s v="C0341"/>
    <s v="P017"/>
    <n v="2"/>
    <n v="0"/>
    <s v="Debit Card"/>
    <n v="1598"/>
    <n v="428.54"/>
    <n v="2025"/>
    <n v="2"/>
    <s v="Feb"/>
    <s v="2025-02"/>
    <n v="0.26817271589486857"/>
    <x v="0"/>
    <x v="0"/>
    <x v="3"/>
    <x v="2"/>
    <x v="15"/>
  </r>
  <r>
    <s v="ORD01172"/>
    <x v="568"/>
    <d v="2025-12-11T00:00:00"/>
    <s v="C0149"/>
    <s v="P019"/>
    <n v="2"/>
    <n v="0.15"/>
    <s v="UPI"/>
    <n v="678.3"/>
    <n v="-75.5"/>
    <n v="2025"/>
    <n v="12"/>
    <s v="Dec"/>
    <s v="2025-12"/>
    <n v="-0.11130768096712369"/>
    <x v="1"/>
    <x v="1"/>
    <x v="2"/>
    <x v="2"/>
    <x v="18"/>
  </r>
  <r>
    <s v="ORD01173"/>
    <x v="107"/>
    <d v="2025-07-17T00:00:00"/>
    <s v="C0402"/>
    <s v="P018"/>
    <n v="3"/>
    <n v="0.05"/>
    <s v="UPI"/>
    <n v="2847.15"/>
    <n v="882.17"/>
    <n v="2025"/>
    <n v="7"/>
    <s v="Jul"/>
    <s v="2025-07"/>
    <n v="0.30984317650984317"/>
    <x v="0"/>
    <x v="7"/>
    <x v="2"/>
    <x v="0"/>
    <x v="16"/>
  </r>
  <r>
    <s v="ORD01174"/>
    <x v="501"/>
    <d v="2025-10-04T00:00:00"/>
    <s v="C0183"/>
    <s v="P001"/>
    <n v="2"/>
    <n v="0.05"/>
    <s v="UPI"/>
    <n v="948.1"/>
    <n v="139.44"/>
    <n v="2025"/>
    <n v="10"/>
    <s v="Oct"/>
    <s v="2025-10"/>
    <n v="0.14707309355553211"/>
    <x v="1"/>
    <x v="1"/>
    <x v="1"/>
    <x v="0"/>
    <x v="8"/>
  </r>
  <r>
    <s v="ORD01175"/>
    <x v="5"/>
    <d v="2025-06-01T00:00:00"/>
    <s v="C0413"/>
    <s v="P005"/>
    <n v="2"/>
    <n v="0.05"/>
    <s v="Debit Card"/>
    <n v="4748.1000000000004"/>
    <n v="1185.54"/>
    <n v="2025"/>
    <n v="5"/>
    <s v="May"/>
    <s v="2025-05"/>
    <n v="0.24968724331837996"/>
    <x v="1"/>
    <x v="5"/>
    <x v="2"/>
    <x v="1"/>
    <x v="7"/>
  </r>
  <r>
    <s v="ORD01176"/>
    <x v="455"/>
    <d v="2025-03-08T00:00:00"/>
    <s v="C0152"/>
    <s v="P002"/>
    <n v="1"/>
    <n v="0.05"/>
    <s v="Credit Card"/>
    <n v="854.05"/>
    <n v="215.9"/>
    <n v="2025"/>
    <n v="3"/>
    <s v="Mar"/>
    <s v="2025-03"/>
    <n v="0.25279550377612553"/>
    <x v="1"/>
    <x v="1"/>
    <x v="1"/>
    <x v="1"/>
    <x v="3"/>
  </r>
  <r>
    <s v="ORD01177"/>
    <x v="411"/>
    <d v="2025-06-24T00:00:00"/>
    <s v="C0074"/>
    <s v="P001"/>
    <n v="1"/>
    <n v="0"/>
    <s v="Credit Card"/>
    <n v="499"/>
    <n v="128.44"/>
    <n v="2025"/>
    <n v="6"/>
    <s v="Jun"/>
    <s v="2025-06"/>
    <n v="0.25739478957915829"/>
    <x v="1"/>
    <x v="1"/>
    <x v="2"/>
    <x v="0"/>
    <x v="8"/>
  </r>
  <r>
    <s v="ORD01178"/>
    <x v="342"/>
    <d v="2024-06-11T00:00:00"/>
    <s v="C0365"/>
    <s v="P007"/>
    <n v="1"/>
    <n v="0.2"/>
    <s v="Credit Card"/>
    <n v="879.2"/>
    <n v="253.73"/>
    <n v="2024"/>
    <n v="6"/>
    <s v="Jun"/>
    <s v="2024-06"/>
    <n v="0.28859190172884436"/>
    <x v="3"/>
    <x v="9"/>
    <x v="1"/>
    <x v="2"/>
    <x v="19"/>
  </r>
  <r>
    <s v="ORD01179"/>
    <x v="231"/>
    <d v="2024-06-02T00:00:00"/>
    <s v="C0401"/>
    <s v="P011"/>
    <n v="1"/>
    <n v="0.05"/>
    <s v="UPI"/>
    <n v="1234.05"/>
    <n v="348.37"/>
    <n v="2024"/>
    <n v="5"/>
    <s v="May"/>
    <s v="2024-05"/>
    <n v="0.28229812406304444"/>
    <x v="0"/>
    <x v="7"/>
    <x v="3"/>
    <x v="1"/>
    <x v="12"/>
  </r>
  <r>
    <s v="ORD01180"/>
    <x v="569"/>
    <d v="2024-08-19T00:00:00"/>
    <s v="C0274"/>
    <s v="P011"/>
    <n v="2"/>
    <n v="0"/>
    <s v="Debit Card"/>
    <n v="2598"/>
    <n v="-199.62"/>
    <n v="2024"/>
    <n v="8"/>
    <s v="Aug"/>
    <s v="2024-08"/>
    <n v="-7.6836027713625868E-2"/>
    <x v="0"/>
    <x v="7"/>
    <x v="0"/>
    <x v="1"/>
    <x v="12"/>
  </r>
  <r>
    <s v="ORD01181"/>
    <x v="30"/>
    <d v="2025-12-17T00:00:00"/>
    <s v="C0042"/>
    <s v="P018"/>
    <n v="1"/>
    <n v="0.05"/>
    <s v="Credit Card"/>
    <n v="949.05"/>
    <n v="212.4"/>
    <n v="2025"/>
    <n v="12"/>
    <s v="Dec"/>
    <s v="2025-12"/>
    <n v="0.22380275011853962"/>
    <x v="0"/>
    <x v="7"/>
    <x v="0"/>
    <x v="1"/>
    <x v="16"/>
  </r>
  <r>
    <s v="ORD01182"/>
    <x v="428"/>
    <d v="2025-07-18T00:00:00"/>
    <s v="C0496"/>
    <s v="P017"/>
    <n v="1"/>
    <n v="0.05"/>
    <s v="UPI"/>
    <n v="759.05"/>
    <n v="179.1"/>
    <n v="2025"/>
    <n v="7"/>
    <s v="Jul"/>
    <s v="2025-07"/>
    <n v="0.23595283578156909"/>
    <x v="0"/>
    <x v="0"/>
    <x v="1"/>
    <x v="2"/>
    <x v="15"/>
  </r>
  <r>
    <s v="ORD01183"/>
    <x v="570"/>
    <d v="2024-03-12T00:00:00"/>
    <s v="C0212"/>
    <s v="P002"/>
    <n v="1"/>
    <n v="0"/>
    <s v="UPI"/>
    <n v="899"/>
    <n v="184.32"/>
    <n v="2024"/>
    <n v="3"/>
    <s v="Mar"/>
    <s v="2024-03"/>
    <n v="0.20502780867630699"/>
    <x v="1"/>
    <x v="1"/>
    <x v="0"/>
    <x v="0"/>
    <x v="3"/>
  </r>
  <r>
    <s v="ORD01184"/>
    <x v="166"/>
    <d v="2025-01-16T00:00:00"/>
    <s v="C0101"/>
    <s v="P007"/>
    <n v="1"/>
    <n v="0.15"/>
    <s v="UPI"/>
    <n v="934.15"/>
    <n v="299.61"/>
    <n v="2025"/>
    <n v="1"/>
    <s v="Jan"/>
    <s v="2025-01"/>
    <n v="0.32073007546967836"/>
    <x v="3"/>
    <x v="9"/>
    <x v="1"/>
    <x v="2"/>
    <x v="19"/>
  </r>
  <r>
    <s v="ORD01185"/>
    <x v="571"/>
    <d v="2024-02-28T00:00:00"/>
    <s v="C0045"/>
    <s v="P007"/>
    <n v="1"/>
    <n v="0"/>
    <s v="Cash"/>
    <n v="1099"/>
    <n v="356.93"/>
    <n v="2024"/>
    <n v="2"/>
    <s v="Feb"/>
    <s v="2024-02"/>
    <n v="0.32477707006369427"/>
    <x v="3"/>
    <x v="9"/>
    <x v="1"/>
    <x v="0"/>
    <x v="19"/>
  </r>
  <r>
    <s v="ORD01186"/>
    <x v="335"/>
    <d v="2024-09-19T00:00:00"/>
    <s v="C0082"/>
    <s v="P010"/>
    <n v="2"/>
    <n v="0.05"/>
    <s v="Credit Card"/>
    <n v="11398.1"/>
    <n v="2376.61"/>
    <n v="2024"/>
    <n v="9"/>
    <s v="Sep"/>
    <s v="2024-09"/>
    <n v="0.20850931295566805"/>
    <x v="2"/>
    <x v="2"/>
    <x v="0"/>
    <x v="2"/>
    <x v="9"/>
  </r>
  <r>
    <s v="ORD01187"/>
    <x v="103"/>
    <d v="2024-12-09T00:00:00"/>
    <s v="C0017"/>
    <s v="P003"/>
    <n v="1"/>
    <n v="0.2"/>
    <s v="Debit Card"/>
    <n v="1039.2"/>
    <n v="230.85"/>
    <n v="2024"/>
    <n v="12"/>
    <s v="Dec"/>
    <s v="2024-12"/>
    <n v="0.22214203233256349"/>
    <x v="1"/>
    <x v="1"/>
    <x v="1"/>
    <x v="2"/>
    <x v="1"/>
  </r>
  <r>
    <s v="ORD01188"/>
    <x v="19"/>
    <d v="2024-05-12T00:00:00"/>
    <s v="C0073"/>
    <s v="P012"/>
    <n v="2"/>
    <n v="0"/>
    <s v="UPI"/>
    <n v="1798"/>
    <n v="320.02999999999997"/>
    <n v="2024"/>
    <n v="5"/>
    <s v="May"/>
    <s v="2024-05"/>
    <n v="0.17799221357063402"/>
    <x v="0"/>
    <x v="8"/>
    <x v="2"/>
    <x v="2"/>
    <x v="14"/>
  </r>
  <r>
    <s v="ORD01189"/>
    <x v="188"/>
    <d v="2025-12-29T00:00:00"/>
    <s v="C0014"/>
    <s v="P003"/>
    <n v="2"/>
    <n v="0"/>
    <s v="Credit Card"/>
    <n v="2598"/>
    <n v="646.45000000000005"/>
    <n v="2025"/>
    <n v="12"/>
    <s v="Dec"/>
    <s v="2025-12"/>
    <n v="0.24882602001539647"/>
    <x v="1"/>
    <x v="1"/>
    <x v="3"/>
    <x v="1"/>
    <x v="1"/>
  </r>
  <r>
    <s v="ORD01190"/>
    <x v="255"/>
    <d v="2024-06-21T00:00:00"/>
    <s v="C0433"/>
    <s v="P011"/>
    <n v="5"/>
    <n v="0"/>
    <s v="Cash"/>
    <n v="6495"/>
    <n v="1801.44"/>
    <n v="2024"/>
    <n v="6"/>
    <s v="Jun"/>
    <s v="2024-06"/>
    <n v="0.27735796766743648"/>
    <x v="0"/>
    <x v="7"/>
    <x v="3"/>
    <x v="0"/>
    <x v="12"/>
  </r>
  <r>
    <s v="ORD01191"/>
    <x v="521"/>
    <d v="2025-09-08T00:00:00"/>
    <s v="C0157"/>
    <s v="P012"/>
    <n v="1"/>
    <n v="0"/>
    <s v="UPI"/>
    <n v="899"/>
    <n v="233.71"/>
    <n v="2025"/>
    <n v="9"/>
    <s v="Sep"/>
    <s v="2025-09"/>
    <n v="0.25996662958843159"/>
    <x v="0"/>
    <x v="8"/>
    <x v="3"/>
    <x v="0"/>
    <x v="14"/>
  </r>
  <r>
    <s v="ORD01192"/>
    <x v="192"/>
    <d v="2024-07-31T00:00:00"/>
    <s v="C0223"/>
    <s v="P004"/>
    <n v="1"/>
    <n v="0"/>
    <s v="Credit Card"/>
    <n v="1999"/>
    <n v="473.32"/>
    <n v="2024"/>
    <n v="7"/>
    <s v="Jul"/>
    <s v="2024-07"/>
    <n v="0.23677838919459729"/>
    <x v="1"/>
    <x v="5"/>
    <x v="0"/>
    <x v="2"/>
    <x v="10"/>
  </r>
  <r>
    <s v="ORD01193"/>
    <x v="572"/>
    <d v="2024-12-20T00:00:00"/>
    <s v="C0132"/>
    <s v="P016"/>
    <n v="1"/>
    <n v="0.1"/>
    <s v="Cash"/>
    <n v="1439.1"/>
    <n v="390.85"/>
    <n v="2024"/>
    <n v="12"/>
    <s v="Dec"/>
    <s v="2024-12"/>
    <n v="0.27159335695921066"/>
    <x v="4"/>
    <x v="4"/>
    <x v="2"/>
    <x v="0"/>
    <x v="5"/>
  </r>
  <r>
    <s v="ORD01194"/>
    <x v="174"/>
    <d v="2025-04-16T00:00:00"/>
    <s v="C0338"/>
    <s v="P020"/>
    <n v="2"/>
    <n v="0.1"/>
    <s v="Debit Card"/>
    <n v="448.2"/>
    <n v="120.11"/>
    <n v="2025"/>
    <n v="4"/>
    <s v="Apr"/>
    <s v="2025-04"/>
    <n v="0.2679830432842481"/>
    <x v="3"/>
    <x v="3"/>
    <x v="0"/>
    <x v="1"/>
    <x v="17"/>
  </r>
  <r>
    <s v="ORD01195"/>
    <x v="450"/>
    <d v="2024-04-27T00:00:00"/>
    <s v="C0404"/>
    <s v="P018"/>
    <n v="4"/>
    <n v="0.1"/>
    <s v="UPI"/>
    <n v="3596.4"/>
    <n v="795.8"/>
    <n v="2024"/>
    <n v="4"/>
    <s v="Apr"/>
    <s v="2024-04"/>
    <n v="0.22127683238794349"/>
    <x v="0"/>
    <x v="7"/>
    <x v="0"/>
    <x v="2"/>
    <x v="16"/>
  </r>
  <r>
    <s v="ORD01196"/>
    <x v="132"/>
    <d v="2024-09-25T00:00:00"/>
    <s v="C0376"/>
    <s v="P004"/>
    <n v="2"/>
    <n v="0.05"/>
    <s v="UPI"/>
    <n v="3798.1"/>
    <n v="814.93"/>
    <n v="2024"/>
    <n v="9"/>
    <s v="Sep"/>
    <s v="2024-09"/>
    <n v="0.21456254443010978"/>
    <x v="1"/>
    <x v="5"/>
    <x v="3"/>
    <x v="0"/>
    <x v="10"/>
  </r>
  <r>
    <s v="ORD01197"/>
    <x v="94"/>
    <d v="2025-10-25T00:00:00"/>
    <s v="C0376"/>
    <s v="P006"/>
    <n v="2"/>
    <n v="0.1"/>
    <s v="UPI"/>
    <n v="2698.2"/>
    <n v="676.43"/>
    <n v="2025"/>
    <n v="10"/>
    <s v="Oct"/>
    <s v="2025-10"/>
    <n v="0.25069676080349862"/>
    <x v="1"/>
    <x v="1"/>
    <x v="3"/>
    <x v="0"/>
    <x v="6"/>
  </r>
  <r>
    <s v="ORD01198"/>
    <x v="204"/>
    <d v="2025-03-18T00:00:00"/>
    <s v="C0047"/>
    <s v="P015"/>
    <n v="1"/>
    <n v="0.05"/>
    <s v="Debit Card"/>
    <n v="664.05"/>
    <n v="196.13"/>
    <n v="2025"/>
    <n v="3"/>
    <s v="Mar"/>
    <s v="2025-03"/>
    <n v="0.29535426549205634"/>
    <x v="3"/>
    <x v="6"/>
    <x v="3"/>
    <x v="1"/>
    <x v="11"/>
  </r>
  <r>
    <s v="ORD01199"/>
    <x v="167"/>
    <d v="2025-07-03T00:00:00"/>
    <s v="C0107"/>
    <s v="P001"/>
    <n v="2"/>
    <n v="0"/>
    <s v="Credit Card"/>
    <n v="998"/>
    <n v="183.08"/>
    <n v="2025"/>
    <n v="7"/>
    <s v="Jul"/>
    <s v="2025-07"/>
    <n v="0.18344689378757517"/>
    <x v="1"/>
    <x v="1"/>
    <x v="0"/>
    <x v="1"/>
    <x v="8"/>
  </r>
  <r>
    <s v="ORD01200"/>
    <x v="416"/>
    <d v="2025-04-02T00:00:00"/>
    <s v="C0108"/>
    <s v="P003"/>
    <n v="1"/>
    <n v="0.05"/>
    <s v="Cash"/>
    <n v="1234.05"/>
    <n v="-29.63"/>
    <n v="2025"/>
    <n v="3"/>
    <s v="Mar"/>
    <s v="2025-03"/>
    <n v="-2.401037235120133E-2"/>
    <x v="1"/>
    <x v="1"/>
    <x v="2"/>
    <x v="2"/>
    <x v="1"/>
  </r>
  <r>
    <s v="ORD01201"/>
    <x v="117"/>
    <d v="2025-04-25T00:00:00"/>
    <s v="C0265"/>
    <s v="P005"/>
    <n v="2"/>
    <n v="0"/>
    <s v="UPI"/>
    <n v="4998"/>
    <n v="1129.83"/>
    <n v="2025"/>
    <n v="4"/>
    <s v="Apr"/>
    <s v="2025-04"/>
    <n v="0.22605642256902761"/>
    <x v="1"/>
    <x v="5"/>
    <x v="3"/>
    <x v="2"/>
    <x v="7"/>
  </r>
  <r>
    <s v="ORD01202"/>
    <x v="218"/>
    <d v="2024-10-16T00:00:00"/>
    <s v="C0205"/>
    <s v="P017"/>
    <n v="2"/>
    <n v="0.15"/>
    <s v="Credit Card"/>
    <n v="1358.3"/>
    <n v="307.52999999999997"/>
    <n v="2024"/>
    <n v="10"/>
    <s v="Oct"/>
    <s v="2024-10"/>
    <n v="0.22640801001251562"/>
    <x v="0"/>
    <x v="0"/>
    <x v="0"/>
    <x v="2"/>
    <x v="15"/>
  </r>
  <r>
    <s v="ORD01203"/>
    <x v="414"/>
    <d v="2024-10-30T00:00:00"/>
    <s v="C0079"/>
    <s v="P014"/>
    <n v="1"/>
    <n v="0.1"/>
    <s v="UPI"/>
    <n v="719.1"/>
    <n v="172.2"/>
    <n v="2024"/>
    <n v="10"/>
    <s v="Oct"/>
    <s v="2024-10"/>
    <n v="0.23946599916562367"/>
    <x v="0"/>
    <x v="6"/>
    <x v="1"/>
    <x v="2"/>
    <x v="13"/>
  </r>
  <r>
    <s v="ORD01204"/>
    <x v="301"/>
    <d v="2024-11-08T00:00:00"/>
    <s v="C0155"/>
    <s v="P009"/>
    <n v="1"/>
    <n v="0.1"/>
    <s v="UPI"/>
    <n v="6299.1"/>
    <n v="1011.51"/>
    <n v="2024"/>
    <n v="11"/>
    <s v="Nov"/>
    <s v="2024-11"/>
    <n v="0.16058008286898126"/>
    <x v="2"/>
    <x v="2"/>
    <x v="0"/>
    <x v="1"/>
    <x v="2"/>
  </r>
  <r>
    <s v="ORD01205"/>
    <x v="421"/>
    <d v="2024-07-27T00:00:00"/>
    <s v="C0271"/>
    <s v="P003"/>
    <n v="3"/>
    <n v="0.1"/>
    <s v="UPI"/>
    <n v="3507.3"/>
    <n v="799.37"/>
    <n v="2024"/>
    <n v="7"/>
    <s v="Jul"/>
    <s v="2024-07"/>
    <n v="0.22791606078750035"/>
    <x v="1"/>
    <x v="1"/>
    <x v="1"/>
    <x v="2"/>
    <x v="1"/>
  </r>
  <r>
    <s v="ORD01206"/>
    <x v="573"/>
    <d v="2025-09-12T00:00:00"/>
    <s v="C0476"/>
    <s v="P013"/>
    <n v="1"/>
    <n v="0.1"/>
    <s v="UPI"/>
    <n v="539.1"/>
    <n v="109.82"/>
    <n v="2025"/>
    <n v="9"/>
    <s v="Sep"/>
    <s v="2025-09"/>
    <n v="0.20370988684845109"/>
    <x v="0"/>
    <x v="0"/>
    <x v="1"/>
    <x v="2"/>
    <x v="0"/>
  </r>
  <r>
    <s v="ORD01207"/>
    <x v="574"/>
    <d v="2025-03-23T00:00:00"/>
    <s v="C0485"/>
    <s v="P003"/>
    <n v="1"/>
    <n v="0"/>
    <s v="Debit Card"/>
    <n v="1299"/>
    <n v="299.16000000000003"/>
    <n v="2025"/>
    <n v="3"/>
    <s v="Mar"/>
    <s v="2025-03"/>
    <n v="0.23030023094688223"/>
    <x v="1"/>
    <x v="1"/>
    <x v="1"/>
    <x v="0"/>
    <x v="1"/>
  </r>
  <r>
    <s v="ORD01208"/>
    <x v="114"/>
    <d v="2025-11-04T00:00:00"/>
    <s v="C0247"/>
    <s v="P011"/>
    <n v="1"/>
    <n v="0.05"/>
    <s v="UPI"/>
    <n v="1234.05"/>
    <n v="344.8"/>
    <n v="2025"/>
    <n v="10"/>
    <s v="Oct"/>
    <s v="2025-10"/>
    <n v="0.27940521048579881"/>
    <x v="0"/>
    <x v="7"/>
    <x v="1"/>
    <x v="0"/>
    <x v="12"/>
  </r>
  <r>
    <s v="ORD01209"/>
    <x v="550"/>
    <d v="2025-09-27T00:00:00"/>
    <s v="C0019"/>
    <s v="P002"/>
    <n v="1"/>
    <n v="0.1"/>
    <s v="Credit Card"/>
    <n v="809.1"/>
    <n v="196.68"/>
    <n v="2025"/>
    <n v="9"/>
    <s v="Sep"/>
    <s v="2025-09"/>
    <n v="0.24308490915832406"/>
    <x v="1"/>
    <x v="1"/>
    <x v="2"/>
    <x v="0"/>
    <x v="3"/>
  </r>
  <r>
    <s v="ORD01210"/>
    <x v="133"/>
    <d v="2024-02-29T00:00:00"/>
    <s v="C0346"/>
    <s v="P015"/>
    <n v="2"/>
    <n v="0"/>
    <s v="Cash"/>
    <n v="1398"/>
    <n v="404.4"/>
    <n v="2024"/>
    <n v="2"/>
    <s v="Feb"/>
    <s v="2024-02"/>
    <n v="0.28927038626609441"/>
    <x v="3"/>
    <x v="6"/>
    <x v="2"/>
    <x v="0"/>
    <x v="11"/>
  </r>
  <r>
    <s v="ORD01211"/>
    <x v="263"/>
    <d v="2024-01-17T00:00:00"/>
    <s v="C0436"/>
    <s v="P013"/>
    <n v="2"/>
    <n v="0.2"/>
    <s v="Cash"/>
    <n v="958.4"/>
    <n v="258.91000000000003"/>
    <n v="2024"/>
    <n v="1"/>
    <s v="Jan"/>
    <s v="2024-01"/>
    <n v="0.27014816360601007"/>
    <x v="0"/>
    <x v="0"/>
    <x v="2"/>
    <x v="2"/>
    <x v="0"/>
  </r>
  <r>
    <s v="ORD01212"/>
    <x v="423"/>
    <d v="2025-10-19T00:00:00"/>
    <s v="C0026"/>
    <s v="P019"/>
    <n v="3"/>
    <n v="0.05"/>
    <s v="UPI"/>
    <n v="1137.1500000000001"/>
    <n v="265.79000000000002"/>
    <n v="2025"/>
    <n v="10"/>
    <s v="Oct"/>
    <s v="2025-10"/>
    <n v="0.23373345644813789"/>
    <x v="1"/>
    <x v="1"/>
    <x v="0"/>
    <x v="1"/>
    <x v="18"/>
  </r>
  <r>
    <s v="ORD01213"/>
    <x v="575"/>
    <d v="2025-02-08T00:00:00"/>
    <s v="C0217"/>
    <s v="P016"/>
    <n v="1"/>
    <n v="0"/>
    <s v="Cash"/>
    <n v="1599"/>
    <n v="538.28"/>
    <n v="2025"/>
    <n v="2"/>
    <s v="Feb"/>
    <s v="2025-02"/>
    <n v="0.33663539712320201"/>
    <x v="4"/>
    <x v="4"/>
    <x v="0"/>
    <x v="2"/>
    <x v="5"/>
  </r>
  <r>
    <s v="ORD01214"/>
    <x v="14"/>
    <d v="2025-10-11T00:00:00"/>
    <s v="C0154"/>
    <s v="P018"/>
    <n v="2"/>
    <n v="0.05"/>
    <s v="UPI"/>
    <n v="1898.1"/>
    <n v="458.61"/>
    <n v="2025"/>
    <n v="10"/>
    <s v="Oct"/>
    <s v="2025-10"/>
    <n v="0.24161529951003638"/>
    <x v="0"/>
    <x v="7"/>
    <x v="0"/>
    <x v="2"/>
    <x v="16"/>
  </r>
  <r>
    <s v="ORD01215"/>
    <x v="464"/>
    <d v="2025-06-03T00:00:00"/>
    <s v="C0154"/>
    <s v="P007"/>
    <n v="3"/>
    <n v="0.1"/>
    <s v="Credit Card"/>
    <n v="2967.3"/>
    <n v="735.97"/>
    <n v="2025"/>
    <n v="5"/>
    <s v="May"/>
    <s v="2025-05"/>
    <n v="0.24802682573383208"/>
    <x v="3"/>
    <x v="9"/>
    <x v="0"/>
    <x v="2"/>
    <x v="19"/>
  </r>
  <r>
    <s v="ORD01216"/>
    <x v="576"/>
    <d v="2025-10-21T00:00:00"/>
    <s v="C0174"/>
    <s v="P013"/>
    <n v="1"/>
    <n v="0.05"/>
    <s v="Debit Card"/>
    <n v="569.04999999999995"/>
    <n v="149.55000000000001"/>
    <n v="2025"/>
    <n v="10"/>
    <s v="Oct"/>
    <s v="2025-10"/>
    <n v="0.26280643177225205"/>
    <x v="0"/>
    <x v="0"/>
    <x v="2"/>
    <x v="1"/>
    <x v="0"/>
  </r>
  <r>
    <s v="ORD01217"/>
    <x v="577"/>
    <d v="2025-06-27T00:00:00"/>
    <s v="C0092"/>
    <s v="P004"/>
    <n v="1"/>
    <n v="0.1"/>
    <s v="Debit Card"/>
    <n v="1799.1"/>
    <n v="464.05"/>
    <n v="2025"/>
    <n v="6"/>
    <s v="Jun"/>
    <s v="2025-06"/>
    <n v="0.25793452281696405"/>
    <x v="1"/>
    <x v="5"/>
    <x v="0"/>
    <x v="2"/>
    <x v="10"/>
  </r>
  <r>
    <s v="ORD01218"/>
    <x v="196"/>
    <d v="2024-08-25T00:00:00"/>
    <s v="C0433"/>
    <s v="P009"/>
    <n v="3"/>
    <n v="0.05"/>
    <s v="Debit Card"/>
    <n v="19947.150000000001"/>
    <n v="3317.81"/>
    <n v="2024"/>
    <n v="8"/>
    <s v="Aug"/>
    <s v="2024-08"/>
    <n v="0.16633002709660274"/>
    <x v="2"/>
    <x v="2"/>
    <x v="3"/>
    <x v="0"/>
    <x v="2"/>
  </r>
  <r>
    <s v="ORD01219"/>
    <x v="522"/>
    <d v="2024-10-06T00:00:00"/>
    <s v="C0338"/>
    <s v="P010"/>
    <n v="1"/>
    <n v="0.1"/>
    <s v="Debit Card"/>
    <n v="5399.1"/>
    <n v="1273.73"/>
    <n v="2024"/>
    <n v="10"/>
    <s v="Oct"/>
    <s v="2024-10"/>
    <n v="0.23591524513344816"/>
    <x v="2"/>
    <x v="2"/>
    <x v="0"/>
    <x v="1"/>
    <x v="9"/>
  </r>
  <r>
    <s v="ORD01220"/>
    <x v="578"/>
    <d v="2024-12-18T00:00:00"/>
    <s v="C0480"/>
    <s v="P009"/>
    <n v="1"/>
    <n v="0"/>
    <s v="UPI"/>
    <n v="6999"/>
    <n v="1353.3"/>
    <n v="2024"/>
    <n v="12"/>
    <s v="Dec"/>
    <s v="2024-12"/>
    <n v="0.19335619374196314"/>
    <x v="2"/>
    <x v="2"/>
    <x v="0"/>
    <x v="1"/>
    <x v="2"/>
  </r>
  <r>
    <s v="ORD01221"/>
    <x v="22"/>
    <d v="2025-09-23T00:00:00"/>
    <s v="C0181"/>
    <s v="P007"/>
    <n v="1"/>
    <n v="0"/>
    <s v="Credit Card"/>
    <n v="1099"/>
    <n v="343.43"/>
    <n v="2025"/>
    <n v="9"/>
    <s v="Sep"/>
    <s v="2025-09"/>
    <n v="0.31249317561419471"/>
    <x v="3"/>
    <x v="9"/>
    <x v="1"/>
    <x v="2"/>
    <x v="19"/>
  </r>
  <r>
    <s v="ORD01222"/>
    <x v="579"/>
    <d v="2024-04-14T00:00:00"/>
    <s v="C0131"/>
    <s v="P015"/>
    <n v="1"/>
    <n v="0"/>
    <s v="UPI"/>
    <n v="699"/>
    <n v="167.3"/>
    <n v="2024"/>
    <n v="4"/>
    <s v="Apr"/>
    <s v="2024-04"/>
    <n v="0.23934191702432048"/>
    <x v="3"/>
    <x v="6"/>
    <x v="2"/>
    <x v="1"/>
    <x v="11"/>
  </r>
  <r>
    <s v="ORD01223"/>
    <x v="102"/>
    <d v="2025-09-23T00:00:00"/>
    <s v="C0450"/>
    <s v="P008"/>
    <n v="1"/>
    <n v="0"/>
    <s v="Credit Card"/>
    <n v="399"/>
    <n v="122.76"/>
    <n v="2025"/>
    <n v="9"/>
    <s v="Sep"/>
    <s v="2025-09"/>
    <n v="0.30766917293233081"/>
    <x v="3"/>
    <x v="3"/>
    <x v="3"/>
    <x v="2"/>
    <x v="4"/>
  </r>
  <r>
    <s v="ORD01224"/>
    <x v="5"/>
    <d v="2025-06-03T00:00:00"/>
    <s v="C0481"/>
    <s v="P019"/>
    <n v="1"/>
    <n v="0"/>
    <s v="UPI"/>
    <n v="399"/>
    <n v="94.32"/>
    <n v="2025"/>
    <n v="5"/>
    <s v="May"/>
    <s v="2025-05"/>
    <n v="0.23639097744360901"/>
    <x v="1"/>
    <x v="1"/>
    <x v="3"/>
    <x v="0"/>
    <x v="18"/>
  </r>
  <r>
    <s v="ORD01225"/>
    <x v="580"/>
    <d v="2024-09-05T00:00:00"/>
    <s v="C0298"/>
    <s v="P011"/>
    <n v="2"/>
    <n v="0.1"/>
    <s v="UPI"/>
    <n v="2338.1999999999998"/>
    <n v="757.39"/>
    <n v="2024"/>
    <n v="9"/>
    <s v="Sep"/>
    <s v="2024-09"/>
    <n v="0.32392010948592936"/>
    <x v="0"/>
    <x v="7"/>
    <x v="1"/>
    <x v="2"/>
    <x v="12"/>
  </r>
  <r>
    <s v="ORD01226"/>
    <x v="181"/>
    <d v="2025-01-02T00:00:00"/>
    <s v="C0275"/>
    <s v="P005"/>
    <n v="1"/>
    <n v="0.05"/>
    <s v="Debit Card"/>
    <n v="2374.0500000000002"/>
    <n v="565.16"/>
    <n v="2024"/>
    <n v="12"/>
    <s v="Dec"/>
    <s v="2024-12"/>
    <n v="0.23805732819443565"/>
    <x v="1"/>
    <x v="5"/>
    <x v="2"/>
    <x v="1"/>
    <x v="7"/>
  </r>
  <r>
    <s v="ORD01227"/>
    <x v="581"/>
    <d v="2024-11-18T00:00:00"/>
    <s v="C0273"/>
    <s v="P002"/>
    <n v="3"/>
    <n v="0"/>
    <s v="Debit Card"/>
    <n v="2697"/>
    <n v="655.05999999999995"/>
    <n v="2024"/>
    <n v="11"/>
    <s v="Nov"/>
    <s v="2024-11"/>
    <n v="0.24288468668891358"/>
    <x v="1"/>
    <x v="1"/>
    <x v="3"/>
    <x v="1"/>
    <x v="3"/>
  </r>
  <r>
    <s v="ORD01228"/>
    <x v="550"/>
    <d v="2025-09-27T00:00:00"/>
    <s v="C0492"/>
    <s v="P010"/>
    <n v="1"/>
    <n v="0"/>
    <s v="Credit Card"/>
    <n v="5999"/>
    <n v="907.63"/>
    <n v="2025"/>
    <n v="9"/>
    <s v="Sep"/>
    <s v="2025-09"/>
    <n v="0.1512968828138023"/>
    <x v="2"/>
    <x v="2"/>
    <x v="2"/>
    <x v="2"/>
    <x v="9"/>
  </r>
  <r>
    <s v="ORD01229"/>
    <x v="118"/>
    <d v="2024-10-15T00:00:00"/>
    <s v="C0417"/>
    <s v="P016"/>
    <n v="4"/>
    <n v="0"/>
    <s v="Credit Card"/>
    <n v="6396"/>
    <n v="1989.85"/>
    <n v="2024"/>
    <n v="10"/>
    <s v="Oct"/>
    <s v="2024-10"/>
    <n v="0.31110850531582235"/>
    <x v="4"/>
    <x v="4"/>
    <x v="0"/>
    <x v="2"/>
    <x v="5"/>
  </r>
  <r>
    <s v="ORD01230"/>
    <x v="231"/>
    <d v="2024-05-30T00:00:00"/>
    <s v="C0076"/>
    <s v="P013"/>
    <n v="4"/>
    <n v="0.05"/>
    <s v="Debit Card"/>
    <n v="2276.1999999999998"/>
    <n v="660.33"/>
    <n v="2024"/>
    <n v="5"/>
    <s v="May"/>
    <s v="2024-05"/>
    <n v="0.29010192425973119"/>
    <x v="0"/>
    <x v="0"/>
    <x v="3"/>
    <x v="2"/>
    <x v="0"/>
  </r>
  <r>
    <s v="ORD01231"/>
    <x v="98"/>
    <d v="2024-03-25T00:00:00"/>
    <s v="C0177"/>
    <s v="P008"/>
    <n v="3"/>
    <n v="0"/>
    <s v="Credit Card"/>
    <n v="1197"/>
    <n v="320.64"/>
    <n v="2024"/>
    <n v="3"/>
    <s v="Mar"/>
    <s v="2024-03"/>
    <n v="0.26786967418546365"/>
    <x v="3"/>
    <x v="3"/>
    <x v="2"/>
    <x v="2"/>
    <x v="4"/>
  </r>
  <r>
    <s v="ORD01232"/>
    <x v="238"/>
    <d v="2025-02-12T00:00:00"/>
    <s v="C0184"/>
    <s v="P009"/>
    <n v="4"/>
    <n v="0.05"/>
    <s v="Cash"/>
    <n v="26596.2"/>
    <n v="4124.66"/>
    <n v="2025"/>
    <n v="2"/>
    <s v="Feb"/>
    <s v="2025-02"/>
    <n v="0.15508456095231649"/>
    <x v="2"/>
    <x v="2"/>
    <x v="2"/>
    <x v="2"/>
    <x v="2"/>
  </r>
  <r>
    <s v="ORD01233"/>
    <x v="582"/>
    <d v="2025-04-04T00:00:00"/>
    <s v="C0319"/>
    <s v="P011"/>
    <n v="2"/>
    <n v="0.05"/>
    <s v="UPI"/>
    <n v="2468.1"/>
    <n v="790.55"/>
    <n v="2025"/>
    <n v="3"/>
    <s v="Mar"/>
    <s v="2025-03"/>
    <n v="0.32030711883635182"/>
    <x v="0"/>
    <x v="7"/>
    <x v="3"/>
    <x v="0"/>
    <x v="12"/>
  </r>
  <r>
    <s v="ORD01234"/>
    <x v="90"/>
    <d v="2024-06-11T00:00:00"/>
    <s v="C0131"/>
    <s v="P011"/>
    <n v="3"/>
    <n v="0.05"/>
    <s v="Credit Card"/>
    <n v="3702.15"/>
    <n v="889.56"/>
    <n v="2024"/>
    <n v="6"/>
    <s v="Jun"/>
    <s v="2024-06"/>
    <n v="0.24028199829828611"/>
    <x v="0"/>
    <x v="7"/>
    <x v="2"/>
    <x v="1"/>
    <x v="12"/>
  </r>
  <r>
    <s v="ORD01235"/>
    <x v="42"/>
    <d v="2025-04-09T00:00:00"/>
    <s v="C0363"/>
    <s v="P016"/>
    <n v="1"/>
    <n v="0.1"/>
    <s v="Cash"/>
    <n v="1439.1"/>
    <n v="-151.96"/>
    <n v="2025"/>
    <n v="4"/>
    <s v="Apr"/>
    <s v="2025-04"/>
    <n v="-0.10559377388645683"/>
    <x v="4"/>
    <x v="4"/>
    <x v="1"/>
    <x v="1"/>
    <x v="5"/>
  </r>
  <r>
    <s v="ORD01236"/>
    <x v="28"/>
    <d v="2025-07-04T00:00:00"/>
    <s v="C0049"/>
    <s v="P010"/>
    <n v="1"/>
    <n v="0"/>
    <s v="Cash"/>
    <n v="5999"/>
    <n v="979.49"/>
    <n v="2025"/>
    <n v="7"/>
    <s v="Jul"/>
    <s v="2025-07"/>
    <n v="0.16327554592432073"/>
    <x v="2"/>
    <x v="2"/>
    <x v="1"/>
    <x v="0"/>
    <x v="9"/>
  </r>
  <r>
    <s v="ORD01237"/>
    <x v="157"/>
    <d v="2025-05-16T00:00:00"/>
    <s v="C0055"/>
    <s v="P012"/>
    <n v="3"/>
    <n v="0"/>
    <s v="Credit Card"/>
    <n v="2697"/>
    <n v="632.91"/>
    <n v="2025"/>
    <n v="5"/>
    <s v="May"/>
    <s v="2025-05"/>
    <n v="0.23467185761957729"/>
    <x v="0"/>
    <x v="8"/>
    <x v="3"/>
    <x v="2"/>
    <x v="14"/>
  </r>
  <r>
    <s v="ORD01238"/>
    <x v="562"/>
    <d v="2025-05-27T00:00:00"/>
    <s v="C0154"/>
    <s v="P006"/>
    <n v="1"/>
    <n v="0"/>
    <s v="UPI"/>
    <n v="1499"/>
    <n v="323.33999999999997"/>
    <n v="2025"/>
    <n v="5"/>
    <s v="May"/>
    <s v="2025-05"/>
    <n v="0.21570380253502333"/>
    <x v="1"/>
    <x v="1"/>
    <x v="0"/>
    <x v="2"/>
    <x v="6"/>
  </r>
  <r>
    <s v="ORD01239"/>
    <x v="518"/>
    <d v="2025-10-18T00:00:00"/>
    <s v="C0355"/>
    <s v="P012"/>
    <n v="3"/>
    <n v="0"/>
    <s v="Debit Card"/>
    <n v="2697"/>
    <n v="728.34"/>
    <n v="2025"/>
    <n v="10"/>
    <s v="Oct"/>
    <s v="2025-10"/>
    <n v="0.27005561735261402"/>
    <x v="0"/>
    <x v="8"/>
    <x v="1"/>
    <x v="0"/>
    <x v="14"/>
  </r>
  <r>
    <s v="ORD01240"/>
    <x v="583"/>
    <d v="2025-04-26T00:00:00"/>
    <s v="C0200"/>
    <s v="P010"/>
    <n v="3"/>
    <n v="0"/>
    <s v="Credit Card"/>
    <n v="17997"/>
    <n v="3975.26"/>
    <n v="2025"/>
    <n v="4"/>
    <s v="Apr"/>
    <s v="2025-04"/>
    <n v="0.22088459187642387"/>
    <x v="2"/>
    <x v="2"/>
    <x v="0"/>
    <x v="2"/>
    <x v="9"/>
  </r>
  <r>
    <s v="ORD01241"/>
    <x v="584"/>
    <d v="2025-10-25T00:00:00"/>
    <s v="C0308"/>
    <s v="P018"/>
    <n v="1"/>
    <n v="0.1"/>
    <s v="Debit Card"/>
    <n v="899.1"/>
    <n v="207.13"/>
    <n v="2025"/>
    <n v="10"/>
    <s v="Oct"/>
    <s v="2025-10"/>
    <n v="0.23037481926370815"/>
    <x v="0"/>
    <x v="7"/>
    <x v="3"/>
    <x v="2"/>
    <x v="16"/>
  </r>
  <r>
    <s v="ORD01242"/>
    <x v="128"/>
    <d v="2024-04-25T00:00:00"/>
    <s v="C0356"/>
    <s v="P018"/>
    <n v="3"/>
    <n v="0"/>
    <s v="Credit Card"/>
    <n v="2997"/>
    <n v="866.8"/>
    <n v="2024"/>
    <n v="4"/>
    <s v="Apr"/>
    <s v="2024-04"/>
    <n v="0.28922255588922252"/>
    <x v="0"/>
    <x v="7"/>
    <x v="2"/>
    <x v="1"/>
    <x v="16"/>
  </r>
  <r>
    <s v="ORD01243"/>
    <x v="478"/>
    <d v="2025-08-02T00:00:00"/>
    <s v="C0373"/>
    <s v="P004"/>
    <n v="1"/>
    <n v="0.2"/>
    <s v="UPI"/>
    <n v="1599.2"/>
    <n v="359.57"/>
    <n v="2025"/>
    <n v="7"/>
    <s v="Jul"/>
    <s v="2025-07"/>
    <n v="0.22484367183591794"/>
    <x v="1"/>
    <x v="5"/>
    <x v="0"/>
    <x v="2"/>
    <x v="10"/>
  </r>
  <r>
    <s v="ORD01244"/>
    <x v="99"/>
    <d v="2024-12-30T00:00:00"/>
    <s v="C0118"/>
    <s v="P009"/>
    <n v="1"/>
    <n v="0"/>
    <s v="UPI"/>
    <n v="6999"/>
    <n v="1216.71"/>
    <n v="2024"/>
    <n v="12"/>
    <s v="Dec"/>
    <s v="2024-12"/>
    <n v="0.17384054864980711"/>
    <x v="2"/>
    <x v="2"/>
    <x v="2"/>
    <x v="0"/>
    <x v="2"/>
  </r>
  <r>
    <s v="ORD01245"/>
    <x v="513"/>
    <d v="2024-12-11T00:00:00"/>
    <s v="C0263"/>
    <s v="P007"/>
    <n v="2"/>
    <n v="0.1"/>
    <s v="Credit Card"/>
    <n v="1978.2"/>
    <n v="592.63"/>
    <n v="2024"/>
    <n v="12"/>
    <s v="Dec"/>
    <s v="2024-12"/>
    <n v="0.29958042665049034"/>
    <x v="3"/>
    <x v="9"/>
    <x v="1"/>
    <x v="2"/>
    <x v="19"/>
  </r>
  <r>
    <s v="ORD01246"/>
    <x v="491"/>
    <d v="2025-03-26T00:00:00"/>
    <s v="C0046"/>
    <s v="P018"/>
    <n v="1"/>
    <n v="0.1"/>
    <s v="UPI"/>
    <n v="899.1"/>
    <n v="269.75"/>
    <n v="2025"/>
    <n v="3"/>
    <s v="Mar"/>
    <s v="2025-03"/>
    <n v="0.3000222444666889"/>
    <x v="0"/>
    <x v="7"/>
    <x v="0"/>
    <x v="2"/>
    <x v="16"/>
  </r>
  <r>
    <s v="ORD01247"/>
    <x v="87"/>
    <d v="2024-06-30T00:00:00"/>
    <s v="C0302"/>
    <s v="P008"/>
    <n v="2"/>
    <n v="0"/>
    <s v="UPI"/>
    <n v="798"/>
    <n v="237.84"/>
    <n v="2024"/>
    <n v="6"/>
    <s v="Jun"/>
    <s v="2024-06"/>
    <n v="0.29804511278195489"/>
    <x v="3"/>
    <x v="3"/>
    <x v="1"/>
    <x v="1"/>
    <x v="4"/>
  </r>
  <r>
    <s v="ORD01248"/>
    <x v="225"/>
    <d v="2025-12-04T00:00:00"/>
    <s v="C0356"/>
    <s v="P011"/>
    <n v="2"/>
    <n v="0"/>
    <s v="Credit Card"/>
    <n v="2598"/>
    <n v="583.42999999999995"/>
    <n v="2025"/>
    <n v="12"/>
    <s v="Dec"/>
    <s v="2025-12"/>
    <n v="0.22456889915319475"/>
    <x v="0"/>
    <x v="7"/>
    <x v="2"/>
    <x v="1"/>
    <x v="12"/>
  </r>
  <r>
    <s v="ORD01249"/>
    <x v="55"/>
    <d v="2025-02-14T00:00:00"/>
    <s v="C0400"/>
    <s v="P007"/>
    <n v="1"/>
    <n v="0.05"/>
    <s v="Credit Card"/>
    <n v="1044.05"/>
    <n v="297.68"/>
    <n v="2025"/>
    <n v="2"/>
    <s v="Feb"/>
    <s v="2025-02"/>
    <n v="0.28512044442315981"/>
    <x v="3"/>
    <x v="9"/>
    <x v="3"/>
    <x v="1"/>
    <x v="19"/>
  </r>
  <r>
    <s v="ORD01250"/>
    <x v="72"/>
    <d v="2025-10-30T00:00:00"/>
    <s v="C0408"/>
    <s v="P009"/>
    <n v="3"/>
    <n v="0.15"/>
    <s v="UPI"/>
    <n v="17847.45"/>
    <n v="3563.71"/>
    <n v="2025"/>
    <n v="10"/>
    <s v="Oct"/>
    <s v="2025-10"/>
    <n v="0.19967614421107777"/>
    <x v="2"/>
    <x v="2"/>
    <x v="2"/>
    <x v="2"/>
    <x v="2"/>
  </r>
  <r>
    <s v="ORD01251"/>
    <x v="2"/>
    <d v="2024-07-19T00:00:00"/>
    <s v="C0189"/>
    <s v="P008"/>
    <n v="2"/>
    <n v="0.05"/>
    <s v="UPI"/>
    <n v="758.1"/>
    <n v="196.53"/>
    <n v="2024"/>
    <n v="7"/>
    <s v="Jul"/>
    <s v="2024-07"/>
    <n v="0.25924020577760187"/>
    <x v="3"/>
    <x v="3"/>
    <x v="2"/>
    <x v="1"/>
    <x v="4"/>
  </r>
  <r>
    <s v="ORD01252"/>
    <x v="270"/>
    <d v="2025-04-14T00:00:00"/>
    <s v="C0310"/>
    <s v="P003"/>
    <n v="1"/>
    <n v="0"/>
    <s v="Cash"/>
    <n v="1299"/>
    <n v="298.55"/>
    <n v="2025"/>
    <n v="4"/>
    <s v="Apr"/>
    <s v="2025-04"/>
    <n v="0.22983063895304082"/>
    <x v="1"/>
    <x v="1"/>
    <x v="0"/>
    <x v="2"/>
    <x v="1"/>
  </r>
  <r>
    <s v="ORD01253"/>
    <x v="301"/>
    <d v="2024-11-08T00:00:00"/>
    <s v="C0318"/>
    <s v="P017"/>
    <n v="1"/>
    <n v="0.05"/>
    <s v="UPI"/>
    <n v="759.05"/>
    <n v="-76.47"/>
    <n v="2024"/>
    <n v="11"/>
    <s v="Nov"/>
    <s v="2024-11"/>
    <n v="-0.10074435149199658"/>
    <x v="0"/>
    <x v="0"/>
    <x v="2"/>
    <x v="2"/>
    <x v="15"/>
  </r>
  <r>
    <s v="ORD01254"/>
    <x v="366"/>
    <d v="2024-09-21T00:00:00"/>
    <s v="C0129"/>
    <s v="P002"/>
    <n v="3"/>
    <n v="0"/>
    <s v="UPI"/>
    <n v="2697"/>
    <n v="653.21"/>
    <n v="2024"/>
    <n v="9"/>
    <s v="Sep"/>
    <s v="2024-09"/>
    <n v="0.24219873934000744"/>
    <x v="1"/>
    <x v="1"/>
    <x v="0"/>
    <x v="1"/>
    <x v="3"/>
  </r>
  <r>
    <s v="ORD01255"/>
    <x v="339"/>
    <d v="2025-02-24T00:00:00"/>
    <s v="C0049"/>
    <s v="P015"/>
    <n v="3"/>
    <n v="0.15"/>
    <s v="UPI"/>
    <n v="1782.45"/>
    <n v="590.45000000000005"/>
    <n v="2025"/>
    <n v="2"/>
    <s v="Feb"/>
    <s v="2025-02"/>
    <n v="0.33125753878089148"/>
    <x v="3"/>
    <x v="6"/>
    <x v="1"/>
    <x v="0"/>
    <x v="11"/>
  </r>
  <r>
    <s v="ORD01256"/>
    <x v="238"/>
    <d v="2025-02-13T00:00:00"/>
    <s v="C0025"/>
    <s v="P014"/>
    <n v="1"/>
    <n v="0.1"/>
    <s v="Debit Card"/>
    <n v="719.1"/>
    <n v="177.74"/>
    <n v="2025"/>
    <n v="2"/>
    <s v="Feb"/>
    <s v="2025-02"/>
    <n v="0.24717007370324018"/>
    <x v="0"/>
    <x v="6"/>
    <x v="3"/>
    <x v="2"/>
    <x v="13"/>
  </r>
  <r>
    <s v="ORD01257"/>
    <x v="454"/>
    <d v="2024-05-23T00:00:00"/>
    <s v="C0266"/>
    <s v="P018"/>
    <n v="1"/>
    <n v="0"/>
    <s v="Credit Card"/>
    <n v="999"/>
    <n v="275.81"/>
    <n v="2024"/>
    <n v="5"/>
    <s v="May"/>
    <s v="2024-05"/>
    <n v="0.27608608608608609"/>
    <x v="0"/>
    <x v="7"/>
    <x v="0"/>
    <x v="2"/>
    <x v="16"/>
  </r>
  <r>
    <s v="ORD01258"/>
    <x v="103"/>
    <d v="2024-12-09T00:00:00"/>
    <s v="C0118"/>
    <s v="P016"/>
    <n v="3"/>
    <n v="0"/>
    <s v="UPI"/>
    <n v="4797"/>
    <n v="1611.19"/>
    <n v="2024"/>
    <n v="12"/>
    <s v="Dec"/>
    <s v="2024-12"/>
    <n v="0.33587450489889514"/>
    <x v="4"/>
    <x v="4"/>
    <x v="2"/>
    <x v="0"/>
    <x v="5"/>
  </r>
  <r>
    <s v="ORD01259"/>
    <x v="361"/>
    <d v="2024-11-14T00:00:00"/>
    <s v="C0464"/>
    <s v="P020"/>
    <n v="2"/>
    <n v="0"/>
    <s v="UPI"/>
    <n v="498"/>
    <n v="131.96"/>
    <n v="2024"/>
    <n v="11"/>
    <s v="Nov"/>
    <s v="2024-11"/>
    <n v="0.26497991967871487"/>
    <x v="3"/>
    <x v="3"/>
    <x v="0"/>
    <x v="2"/>
    <x v="17"/>
  </r>
  <r>
    <s v="ORD01260"/>
    <x v="585"/>
    <d v="2024-04-15T00:00:00"/>
    <s v="C0144"/>
    <s v="P004"/>
    <n v="1"/>
    <n v="0.1"/>
    <s v="Debit Card"/>
    <n v="1799.1"/>
    <n v="422.46"/>
    <n v="2024"/>
    <n v="4"/>
    <s v="Apr"/>
    <s v="2024-04"/>
    <n v="0.23481740870435217"/>
    <x v="1"/>
    <x v="5"/>
    <x v="2"/>
    <x v="0"/>
    <x v="10"/>
  </r>
  <r>
    <s v="ORD01261"/>
    <x v="74"/>
    <d v="2024-09-01T00:00:00"/>
    <s v="C0442"/>
    <s v="P020"/>
    <n v="2"/>
    <n v="0.15"/>
    <s v="Debit Card"/>
    <n v="423.3"/>
    <n v="135.38999999999999"/>
    <n v="2024"/>
    <n v="8"/>
    <s v="Aug"/>
    <s v="2024-08"/>
    <n v="0.3198440822111977"/>
    <x v="3"/>
    <x v="3"/>
    <x v="0"/>
    <x v="0"/>
    <x v="17"/>
  </r>
  <r>
    <s v="ORD01262"/>
    <x v="287"/>
    <d v="2025-05-06T00:00:00"/>
    <s v="C0200"/>
    <s v="P006"/>
    <n v="2"/>
    <n v="0"/>
    <s v="Credit Card"/>
    <n v="2998"/>
    <n v="831.31"/>
    <n v="2025"/>
    <n v="5"/>
    <s v="May"/>
    <s v="2025-05"/>
    <n v="0.27728819212808536"/>
    <x v="1"/>
    <x v="1"/>
    <x v="0"/>
    <x v="2"/>
    <x v="6"/>
  </r>
  <r>
    <s v="ORD01263"/>
    <x v="263"/>
    <d v="2024-01-14T00:00:00"/>
    <s v="C0157"/>
    <s v="P006"/>
    <n v="3"/>
    <n v="0.05"/>
    <s v="UPI"/>
    <n v="4272.1499999999996"/>
    <n v="898.26"/>
    <n v="2024"/>
    <n v="1"/>
    <s v="Jan"/>
    <s v="2024-01"/>
    <n v="0.21025947122643168"/>
    <x v="1"/>
    <x v="1"/>
    <x v="3"/>
    <x v="0"/>
    <x v="6"/>
  </r>
  <r>
    <s v="ORD01264"/>
    <x v="146"/>
    <d v="2024-08-29T00:00:00"/>
    <s v="C0487"/>
    <s v="P011"/>
    <n v="1"/>
    <n v="0.15"/>
    <s v="UPI"/>
    <n v="1104.1500000000001"/>
    <n v="232.48"/>
    <n v="2024"/>
    <n v="8"/>
    <s v="Aug"/>
    <s v="2024-08"/>
    <n v="0.2105511026581533"/>
    <x v="0"/>
    <x v="7"/>
    <x v="2"/>
    <x v="2"/>
    <x v="12"/>
  </r>
  <r>
    <s v="ORD01265"/>
    <x v="107"/>
    <d v="2025-07-15T00:00:00"/>
    <s v="C0348"/>
    <s v="P017"/>
    <n v="2"/>
    <n v="0"/>
    <s v="Credit Card"/>
    <n v="1598"/>
    <n v="432.14"/>
    <n v="2025"/>
    <n v="7"/>
    <s v="Jul"/>
    <s v="2025-07"/>
    <n v="0.2704255319148936"/>
    <x v="0"/>
    <x v="0"/>
    <x v="0"/>
    <x v="0"/>
    <x v="15"/>
  </r>
  <r>
    <s v="ORD01266"/>
    <x v="208"/>
    <d v="2024-02-12T00:00:00"/>
    <s v="C0134"/>
    <s v="P003"/>
    <n v="1"/>
    <n v="0"/>
    <s v="Debit Card"/>
    <n v="1299"/>
    <n v="296.18"/>
    <n v="2024"/>
    <n v="2"/>
    <s v="Feb"/>
    <s v="2024-02"/>
    <n v="0.2280061585835258"/>
    <x v="1"/>
    <x v="1"/>
    <x v="2"/>
    <x v="1"/>
    <x v="1"/>
  </r>
  <r>
    <s v="ORD01267"/>
    <x v="130"/>
    <d v="2025-11-09T00:00:00"/>
    <s v="C0400"/>
    <s v="P013"/>
    <n v="4"/>
    <n v="0"/>
    <s v="UPI"/>
    <n v="2396"/>
    <n v="601.54"/>
    <n v="2025"/>
    <n v="11"/>
    <s v="Nov"/>
    <s v="2025-11"/>
    <n v="0.25106010016694491"/>
    <x v="0"/>
    <x v="0"/>
    <x v="3"/>
    <x v="1"/>
    <x v="0"/>
  </r>
  <r>
    <s v="ORD01268"/>
    <x v="283"/>
    <d v="2025-08-18T00:00:00"/>
    <s v="C0148"/>
    <s v="P003"/>
    <n v="3"/>
    <n v="0"/>
    <s v="Credit Card"/>
    <n v="3897"/>
    <n v="786.5"/>
    <n v="2025"/>
    <n v="8"/>
    <s v="Aug"/>
    <s v="2025-08"/>
    <n v="0.20182191429304594"/>
    <x v="1"/>
    <x v="1"/>
    <x v="1"/>
    <x v="1"/>
    <x v="1"/>
  </r>
  <r>
    <s v="ORD01269"/>
    <x v="116"/>
    <d v="2025-03-05T00:00:00"/>
    <s v="C0336"/>
    <s v="P016"/>
    <n v="2"/>
    <n v="0"/>
    <s v="UPI"/>
    <n v="3198"/>
    <n v="1058.3599999999999"/>
    <n v="2025"/>
    <n v="3"/>
    <s v="Mar"/>
    <s v="2025-03"/>
    <n v="0.33094434021263286"/>
    <x v="4"/>
    <x v="4"/>
    <x v="0"/>
    <x v="1"/>
    <x v="5"/>
  </r>
  <r>
    <s v="ORD01270"/>
    <x v="185"/>
    <d v="2024-06-08T00:00:00"/>
    <s v="C0071"/>
    <s v="P015"/>
    <n v="2"/>
    <n v="0.2"/>
    <s v="Credit Card"/>
    <n v="1118.4000000000001"/>
    <n v="290.11"/>
    <n v="2024"/>
    <n v="6"/>
    <s v="Jun"/>
    <s v="2024-06"/>
    <n v="0.25939735336194564"/>
    <x v="3"/>
    <x v="6"/>
    <x v="1"/>
    <x v="1"/>
    <x v="11"/>
  </r>
  <r>
    <s v="ORD01271"/>
    <x v="10"/>
    <d v="2024-08-05T00:00:00"/>
    <s v="C0233"/>
    <s v="P011"/>
    <n v="1"/>
    <n v="0.05"/>
    <s v="Credit Card"/>
    <n v="1234.05"/>
    <n v="-141.94"/>
    <n v="2024"/>
    <n v="8"/>
    <s v="Aug"/>
    <s v="2024-08"/>
    <n v="-0.1150196507434869"/>
    <x v="0"/>
    <x v="7"/>
    <x v="0"/>
    <x v="2"/>
    <x v="12"/>
  </r>
  <r>
    <s v="ORD01272"/>
    <x v="114"/>
    <d v="2025-11-01T00:00:00"/>
    <s v="C0334"/>
    <s v="P018"/>
    <n v="4"/>
    <n v="0"/>
    <s v="Cash"/>
    <n v="3996"/>
    <n v="980.5"/>
    <n v="2025"/>
    <n v="10"/>
    <s v="Oct"/>
    <s v="2025-10"/>
    <n v="0.24537037037037038"/>
    <x v="0"/>
    <x v="7"/>
    <x v="1"/>
    <x v="0"/>
    <x v="16"/>
  </r>
  <r>
    <s v="ORD01273"/>
    <x v="51"/>
    <d v="2025-04-10T00:00:00"/>
    <s v="C0299"/>
    <s v="P015"/>
    <n v="1"/>
    <n v="0.05"/>
    <s v="Credit Card"/>
    <n v="664.05"/>
    <n v="207.52"/>
    <n v="2025"/>
    <n v="4"/>
    <s v="Apr"/>
    <s v="2025-04"/>
    <n v="0.31250658835931033"/>
    <x v="3"/>
    <x v="6"/>
    <x v="1"/>
    <x v="2"/>
    <x v="11"/>
  </r>
  <r>
    <s v="ORD01274"/>
    <x v="29"/>
    <d v="2024-05-18T00:00:00"/>
    <s v="C0154"/>
    <s v="P005"/>
    <n v="3"/>
    <n v="0.1"/>
    <s v="Credit Card"/>
    <n v="6747.3"/>
    <n v="1164.08"/>
    <n v="2024"/>
    <n v="5"/>
    <s v="May"/>
    <s v="2024-05"/>
    <n v="0.17252530641886382"/>
    <x v="1"/>
    <x v="5"/>
    <x v="0"/>
    <x v="2"/>
    <x v="7"/>
  </r>
  <r>
    <s v="ORD01275"/>
    <x v="570"/>
    <d v="2024-03-12T00:00:00"/>
    <s v="C0090"/>
    <s v="P016"/>
    <n v="1"/>
    <n v="0.05"/>
    <s v="UPI"/>
    <n v="1519.05"/>
    <n v="401.76"/>
    <n v="2024"/>
    <n v="3"/>
    <s v="Mar"/>
    <s v="2024-03"/>
    <n v="0.26448109015503113"/>
    <x v="4"/>
    <x v="4"/>
    <x v="2"/>
    <x v="2"/>
    <x v="5"/>
  </r>
  <r>
    <s v="ORD01276"/>
    <x v="159"/>
    <d v="2024-01-11T00:00:00"/>
    <s v="C0334"/>
    <s v="P016"/>
    <n v="1"/>
    <n v="0"/>
    <s v="UPI"/>
    <n v="1599"/>
    <n v="-107.34"/>
    <n v="2024"/>
    <n v="1"/>
    <s v="Jan"/>
    <s v="2024-01"/>
    <n v="-6.7129455909943722E-2"/>
    <x v="4"/>
    <x v="4"/>
    <x v="1"/>
    <x v="0"/>
    <x v="5"/>
  </r>
  <r>
    <s v="ORD01277"/>
    <x v="193"/>
    <d v="2025-06-10T00:00:00"/>
    <s v="C0199"/>
    <s v="P017"/>
    <n v="2"/>
    <n v="0"/>
    <s v="UPI"/>
    <n v="1598"/>
    <n v="510.42"/>
    <n v="2025"/>
    <n v="6"/>
    <s v="Jun"/>
    <s v="2025-06"/>
    <n v="0.31941176470588234"/>
    <x v="0"/>
    <x v="0"/>
    <x v="0"/>
    <x v="2"/>
    <x v="15"/>
  </r>
  <r>
    <s v="ORD01278"/>
    <x v="246"/>
    <d v="2024-03-15T00:00:00"/>
    <s v="C0161"/>
    <s v="P009"/>
    <n v="3"/>
    <n v="0.1"/>
    <s v="UPI"/>
    <n v="18897.3"/>
    <n v="3588.38"/>
    <n v="2024"/>
    <n v="3"/>
    <s v="Mar"/>
    <s v="2024-03"/>
    <n v="0.18988850259031714"/>
    <x v="2"/>
    <x v="2"/>
    <x v="1"/>
    <x v="2"/>
    <x v="2"/>
  </r>
  <r>
    <s v="ORD01279"/>
    <x v="325"/>
    <d v="2025-02-05T00:00:00"/>
    <s v="C0026"/>
    <s v="P003"/>
    <n v="3"/>
    <n v="0"/>
    <s v="UPI"/>
    <n v="3897"/>
    <n v="715.11"/>
    <n v="2025"/>
    <n v="2"/>
    <s v="Feb"/>
    <s v="2025-02"/>
    <n v="0.18350269438029254"/>
    <x v="1"/>
    <x v="1"/>
    <x v="0"/>
    <x v="1"/>
    <x v="1"/>
  </r>
  <r>
    <s v="ORD01280"/>
    <x v="57"/>
    <d v="2025-02-12T00:00:00"/>
    <s v="C0121"/>
    <s v="P020"/>
    <n v="2"/>
    <n v="0"/>
    <s v="Cash"/>
    <n v="498"/>
    <n v="137.16"/>
    <n v="2025"/>
    <n v="2"/>
    <s v="Feb"/>
    <s v="2025-02"/>
    <n v="0.27542168674698797"/>
    <x v="3"/>
    <x v="3"/>
    <x v="2"/>
    <x v="2"/>
    <x v="17"/>
  </r>
  <r>
    <s v="ORD01281"/>
    <x v="390"/>
    <d v="2025-11-10T00:00:00"/>
    <s v="C0301"/>
    <s v="P013"/>
    <n v="1"/>
    <n v="0.05"/>
    <s v="Credit Card"/>
    <n v="569.04999999999995"/>
    <n v="157.66"/>
    <n v="2025"/>
    <n v="11"/>
    <s v="Nov"/>
    <s v="2025-11"/>
    <n v="0.27705825498638081"/>
    <x v="0"/>
    <x v="0"/>
    <x v="3"/>
    <x v="1"/>
    <x v="0"/>
  </r>
  <r>
    <s v="ORD01282"/>
    <x v="478"/>
    <d v="2025-08-05T00:00:00"/>
    <s v="C0212"/>
    <s v="P003"/>
    <n v="4"/>
    <n v="0"/>
    <s v="UPI"/>
    <n v="5196"/>
    <n v="1506.83"/>
    <n v="2025"/>
    <n v="7"/>
    <s v="Jul"/>
    <s v="2025-07"/>
    <n v="0.28999807544264816"/>
    <x v="1"/>
    <x v="1"/>
    <x v="0"/>
    <x v="0"/>
    <x v="1"/>
  </r>
  <r>
    <s v="ORD01283"/>
    <x v="19"/>
    <d v="2024-05-11T00:00:00"/>
    <s v="C0063"/>
    <s v="P007"/>
    <n v="1"/>
    <n v="0.2"/>
    <s v="UPI"/>
    <n v="879.2"/>
    <n v="198.84"/>
    <n v="2024"/>
    <n v="5"/>
    <s v="May"/>
    <s v="2024-05"/>
    <n v="0.22616014558689718"/>
    <x v="3"/>
    <x v="9"/>
    <x v="1"/>
    <x v="2"/>
    <x v="19"/>
  </r>
  <r>
    <s v="ORD01284"/>
    <x v="270"/>
    <d v="2025-04-15T00:00:00"/>
    <s v="C0451"/>
    <s v="P006"/>
    <n v="3"/>
    <n v="0.1"/>
    <s v="UPI"/>
    <n v="4047.3"/>
    <n v="738.17"/>
    <n v="2025"/>
    <n v="4"/>
    <s v="Apr"/>
    <s v="2025-04"/>
    <n v="0.18238578805623501"/>
    <x v="1"/>
    <x v="1"/>
    <x v="3"/>
    <x v="2"/>
    <x v="6"/>
  </r>
  <r>
    <s v="ORD01285"/>
    <x v="431"/>
    <d v="2024-07-29T00:00:00"/>
    <s v="C0436"/>
    <s v="P009"/>
    <n v="2"/>
    <n v="0"/>
    <s v="UPI"/>
    <n v="13998"/>
    <n v="2353.89"/>
    <n v="2024"/>
    <n v="7"/>
    <s v="Jul"/>
    <s v="2024-07"/>
    <n v="0.16815902271753105"/>
    <x v="2"/>
    <x v="2"/>
    <x v="2"/>
    <x v="2"/>
    <x v="2"/>
  </r>
  <r>
    <s v="ORD01286"/>
    <x v="314"/>
    <d v="2024-09-24T00:00:00"/>
    <s v="C0068"/>
    <s v="P012"/>
    <n v="1"/>
    <n v="0"/>
    <s v="UPI"/>
    <n v="899"/>
    <n v="215.21"/>
    <n v="2024"/>
    <n v="9"/>
    <s v="Sep"/>
    <s v="2024-09"/>
    <n v="0.23938820912124584"/>
    <x v="0"/>
    <x v="8"/>
    <x v="0"/>
    <x v="2"/>
    <x v="14"/>
  </r>
  <r>
    <s v="ORD01287"/>
    <x v="75"/>
    <d v="2025-06-21T00:00:00"/>
    <s v="C0253"/>
    <s v="P015"/>
    <n v="1"/>
    <n v="0.05"/>
    <s v="Credit Card"/>
    <n v="664.05"/>
    <n v="-67.11"/>
    <n v="2025"/>
    <n v="6"/>
    <s v="Jun"/>
    <s v="2025-06"/>
    <n v="-0.10106166704314434"/>
    <x v="3"/>
    <x v="6"/>
    <x v="0"/>
    <x v="2"/>
    <x v="11"/>
  </r>
  <r>
    <s v="ORD01288"/>
    <x v="586"/>
    <d v="2024-09-14T00:00:00"/>
    <s v="C0410"/>
    <s v="P020"/>
    <n v="1"/>
    <n v="0.05"/>
    <s v="Cash"/>
    <n v="236.55"/>
    <n v="65.3"/>
    <n v="2024"/>
    <n v="9"/>
    <s v="Sep"/>
    <s v="2024-09"/>
    <n v="0.27605157471993236"/>
    <x v="3"/>
    <x v="3"/>
    <x v="1"/>
    <x v="2"/>
    <x v="17"/>
  </r>
  <r>
    <s v="ORD01289"/>
    <x v="0"/>
    <d v="2024-10-16T00:00:00"/>
    <s v="C0459"/>
    <s v="P003"/>
    <n v="1"/>
    <n v="0.1"/>
    <s v="Credit Card"/>
    <n v="1169.0999999999999"/>
    <n v="340.21"/>
    <n v="2024"/>
    <n v="10"/>
    <s v="Oct"/>
    <s v="2024-10"/>
    <n v="0.29100162518176376"/>
    <x v="1"/>
    <x v="1"/>
    <x v="3"/>
    <x v="1"/>
    <x v="1"/>
  </r>
  <r>
    <s v="ORD01290"/>
    <x v="587"/>
    <d v="2024-06-15T00:00:00"/>
    <s v="C0002"/>
    <s v="P010"/>
    <n v="1"/>
    <n v="0.05"/>
    <s v="Credit Card"/>
    <n v="5699.05"/>
    <n v="773.36"/>
    <n v="2024"/>
    <n v="6"/>
    <s v="Jun"/>
    <s v="2024-06"/>
    <n v="0.13569980961739236"/>
    <x v="2"/>
    <x v="2"/>
    <x v="1"/>
    <x v="1"/>
    <x v="9"/>
  </r>
  <r>
    <s v="ORD01291"/>
    <x v="21"/>
    <d v="2024-04-05T00:00:00"/>
    <s v="C0398"/>
    <s v="P001"/>
    <n v="1"/>
    <n v="0.05"/>
    <s v="Debit Card"/>
    <n v="474.05"/>
    <n v="106.94"/>
    <n v="2024"/>
    <n v="4"/>
    <s v="Apr"/>
    <s v="2024-04"/>
    <n v="0.22558801814154625"/>
    <x v="1"/>
    <x v="1"/>
    <x v="0"/>
    <x v="2"/>
    <x v="8"/>
  </r>
  <r>
    <s v="ORD01292"/>
    <x v="588"/>
    <d v="2024-04-21T00:00:00"/>
    <s v="C0108"/>
    <s v="P019"/>
    <n v="1"/>
    <n v="0.2"/>
    <s v="UPI"/>
    <n v="319.2"/>
    <n v="76.489999999999995"/>
    <n v="2024"/>
    <n v="4"/>
    <s v="Apr"/>
    <s v="2024-04"/>
    <n v="0.23963032581453633"/>
    <x v="1"/>
    <x v="1"/>
    <x v="2"/>
    <x v="2"/>
    <x v="18"/>
  </r>
  <r>
    <s v="ORD01293"/>
    <x v="367"/>
    <d v="2024-12-03T00:00:00"/>
    <s v="C0286"/>
    <s v="P019"/>
    <n v="2"/>
    <n v="0.05"/>
    <s v="UPI"/>
    <n v="758.1"/>
    <n v="128.26"/>
    <n v="2024"/>
    <n v="12"/>
    <s v="Dec"/>
    <s v="2024-12"/>
    <n v="0.16918612320274368"/>
    <x v="1"/>
    <x v="1"/>
    <x v="3"/>
    <x v="0"/>
    <x v="18"/>
  </r>
  <r>
    <s v="ORD01294"/>
    <x v="589"/>
    <d v="2024-08-27T00:00:00"/>
    <s v="C0049"/>
    <s v="P013"/>
    <n v="3"/>
    <n v="0.05"/>
    <s v="Credit Card"/>
    <n v="1707.15"/>
    <n v="512.48"/>
    <n v="2024"/>
    <n v="8"/>
    <s v="Aug"/>
    <s v="2024-08"/>
    <n v="0.30019623348856278"/>
    <x v="0"/>
    <x v="0"/>
    <x v="1"/>
    <x v="0"/>
    <x v="0"/>
  </r>
  <r>
    <s v="ORD01295"/>
    <x v="166"/>
    <d v="2025-01-20T00:00:00"/>
    <s v="C0140"/>
    <s v="P012"/>
    <n v="1"/>
    <n v="0.1"/>
    <s v="Debit Card"/>
    <n v="809.1"/>
    <n v="197.83"/>
    <n v="2025"/>
    <n v="1"/>
    <s v="Jan"/>
    <s v="2025-01"/>
    <n v="0.24450624150290448"/>
    <x v="0"/>
    <x v="8"/>
    <x v="1"/>
    <x v="2"/>
    <x v="14"/>
  </r>
  <r>
    <s v="ORD01296"/>
    <x v="69"/>
    <d v="2025-03-15T00:00:00"/>
    <s v="C0218"/>
    <s v="P001"/>
    <n v="1"/>
    <n v="0.1"/>
    <s v="Credit Card"/>
    <n v="449.1"/>
    <n v="81.77"/>
    <n v="2025"/>
    <n v="3"/>
    <s v="Mar"/>
    <s v="2025-03"/>
    <n v="0.18207526163437984"/>
    <x v="1"/>
    <x v="1"/>
    <x v="1"/>
    <x v="2"/>
    <x v="8"/>
  </r>
  <r>
    <s v="ORD01297"/>
    <x v="559"/>
    <d v="2025-05-02T00:00:00"/>
    <s v="C0044"/>
    <s v="P019"/>
    <n v="1"/>
    <n v="0.1"/>
    <s v="UPI"/>
    <n v="359.1"/>
    <n v="98.44"/>
    <n v="2025"/>
    <n v="4"/>
    <s v="Apr"/>
    <s v="2025-04"/>
    <n v="0.27412976886661095"/>
    <x v="1"/>
    <x v="1"/>
    <x v="3"/>
    <x v="2"/>
    <x v="18"/>
  </r>
  <r>
    <s v="ORD01298"/>
    <x v="86"/>
    <d v="2024-01-26T00:00:00"/>
    <s v="C0417"/>
    <s v="P016"/>
    <n v="2"/>
    <n v="0.1"/>
    <s v="Cash"/>
    <n v="2878.2"/>
    <n v="932.09"/>
    <n v="2024"/>
    <n v="1"/>
    <s v="Jan"/>
    <s v="2024-01"/>
    <n v="0.32384476408866658"/>
    <x v="4"/>
    <x v="4"/>
    <x v="0"/>
    <x v="2"/>
    <x v="5"/>
  </r>
  <r>
    <s v="ORD01299"/>
    <x v="590"/>
    <d v="2025-10-17T00:00:00"/>
    <s v="C0269"/>
    <s v="P015"/>
    <n v="3"/>
    <n v="0.05"/>
    <s v="UPI"/>
    <n v="1992.15"/>
    <n v="519.97"/>
    <n v="2025"/>
    <n v="10"/>
    <s v="Oct"/>
    <s v="2025-10"/>
    <n v="0.26100946213889514"/>
    <x v="3"/>
    <x v="6"/>
    <x v="1"/>
    <x v="1"/>
    <x v="11"/>
  </r>
  <r>
    <s v="ORD01300"/>
    <x v="71"/>
    <d v="2024-04-29T00:00:00"/>
    <s v="C0078"/>
    <s v="P016"/>
    <n v="2"/>
    <n v="0.05"/>
    <s v="Debit Card"/>
    <n v="3038.1"/>
    <n v="988.52"/>
    <n v="2024"/>
    <n v="4"/>
    <s v="Apr"/>
    <s v="2024-04"/>
    <n v="0.32537441163885322"/>
    <x v="4"/>
    <x v="4"/>
    <x v="3"/>
    <x v="2"/>
    <x v="5"/>
  </r>
  <r>
    <s v="ORD01301"/>
    <x v="243"/>
    <d v="2025-04-29T00:00:00"/>
    <s v="C0216"/>
    <s v="P011"/>
    <n v="3"/>
    <n v="0"/>
    <s v="Debit Card"/>
    <n v="3897"/>
    <n v="1027.1300000000001"/>
    <n v="2025"/>
    <n v="4"/>
    <s v="Apr"/>
    <s v="2025-04"/>
    <n v="0.26356941236848863"/>
    <x v="0"/>
    <x v="7"/>
    <x v="3"/>
    <x v="2"/>
    <x v="12"/>
  </r>
  <r>
    <s v="ORD01302"/>
    <x v="444"/>
    <d v="2025-01-29T00:00:00"/>
    <s v="C0382"/>
    <s v="P006"/>
    <n v="2"/>
    <n v="0.1"/>
    <s v="UPI"/>
    <n v="2698.2"/>
    <n v="448.5"/>
    <n v="2025"/>
    <n v="1"/>
    <s v="Jan"/>
    <s v="2025-01"/>
    <n v="0.1662219257282633"/>
    <x v="1"/>
    <x v="1"/>
    <x v="0"/>
    <x v="2"/>
    <x v="6"/>
  </r>
  <r>
    <s v="ORD01303"/>
    <x v="75"/>
    <d v="2025-06-24T00:00:00"/>
    <s v="C0098"/>
    <s v="P011"/>
    <n v="2"/>
    <n v="0"/>
    <s v="Debit Card"/>
    <n v="2598"/>
    <n v="518.66999999999996"/>
    <n v="2025"/>
    <n v="6"/>
    <s v="Jun"/>
    <s v="2025-06"/>
    <n v="0.1996420323325635"/>
    <x v="0"/>
    <x v="7"/>
    <x v="0"/>
    <x v="2"/>
    <x v="12"/>
  </r>
  <r>
    <s v="ORD01304"/>
    <x v="406"/>
    <d v="2024-03-22T00:00:00"/>
    <s v="C0236"/>
    <s v="P003"/>
    <n v="1"/>
    <n v="0"/>
    <s v="Debit Card"/>
    <n v="1299"/>
    <n v="301.08999999999997"/>
    <n v="2024"/>
    <n v="3"/>
    <s v="Mar"/>
    <s v="2024-03"/>
    <n v="0.23178598922247881"/>
    <x v="1"/>
    <x v="1"/>
    <x v="3"/>
    <x v="2"/>
    <x v="1"/>
  </r>
  <r>
    <s v="ORD01305"/>
    <x v="344"/>
    <d v="2025-08-07T00:00:00"/>
    <s v="C0282"/>
    <s v="P015"/>
    <n v="3"/>
    <n v="0.15"/>
    <s v="Cash"/>
    <n v="1782.45"/>
    <n v="388.57"/>
    <n v="2025"/>
    <n v="8"/>
    <s v="Aug"/>
    <s v="2025-08"/>
    <n v="0.21799769979522565"/>
    <x v="3"/>
    <x v="6"/>
    <x v="3"/>
    <x v="1"/>
    <x v="11"/>
  </r>
  <r>
    <s v="ORD01306"/>
    <x v="591"/>
    <d v="2024-06-24T00:00:00"/>
    <s v="C0149"/>
    <s v="P001"/>
    <n v="4"/>
    <n v="0"/>
    <s v="UPI"/>
    <n v="1996"/>
    <n v="509.36"/>
    <n v="2024"/>
    <n v="6"/>
    <s v="Jun"/>
    <s v="2024-06"/>
    <n v="0.25519038076152306"/>
    <x v="1"/>
    <x v="1"/>
    <x v="2"/>
    <x v="2"/>
    <x v="8"/>
  </r>
  <r>
    <s v="ORD01307"/>
    <x v="263"/>
    <d v="2024-01-14T00:00:00"/>
    <s v="C0412"/>
    <s v="P007"/>
    <n v="2"/>
    <n v="0"/>
    <s v="Cash"/>
    <n v="2198"/>
    <n v="509.21"/>
    <n v="2024"/>
    <n v="1"/>
    <s v="Jan"/>
    <s v="2024-01"/>
    <n v="0.23166969972702456"/>
    <x v="3"/>
    <x v="9"/>
    <x v="3"/>
    <x v="2"/>
    <x v="19"/>
  </r>
  <r>
    <s v="ORD01308"/>
    <x v="189"/>
    <d v="2024-05-08T00:00:00"/>
    <s v="C0304"/>
    <s v="P001"/>
    <n v="3"/>
    <n v="0"/>
    <s v="UPI"/>
    <n v="1497"/>
    <n v="377.58"/>
    <n v="2024"/>
    <n v="5"/>
    <s v="May"/>
    <s v="2024-05"/>
    <n v="0.25222444889779561"/>
    <x v="1"/>
    <x v="1"/>
    <x v="3"/>
    <x v="0"/>
    <x v="8"/>
  </r>
  <r>
    <s v="ORD01309"/>
    <x v="308"/>
    <d v="2025-09-04T00:00:00"/>
    <s v="C0484"/>
    <s v="P017"/>
    <n v="1"/>
    <n v="0"/>
    <s v="Debit Card"/>
    <n v="799"/>
    <n v="239.56"/>
    <n v="2025"/>
    <n v="8"/>
    <s v="Aug"/>
    <s v="2025-08"/>
    <n v="0.29982478097622028"/>
    <x v="0"/>
    <x v="0"/>
    <x v="2"/>
    <x v="2"/>
    <x v="15"/>
  </r>
  <r>
    <s v="ORD01310"/>
    <x v="368"/>
    <d v="2024-04-05T00:00:00"/>
    <s v="C0424"/>
    <s v="P009"/>
    <n v="4"/>
    <n v="0.05"/>
    <s v="Credit Card"/>
    <n v="26596.2"/>
    <n v="5243.12"/>
    <n v="2024"/>
    <n v="4"/>
    <s v="Apr"/>
    <s v="2024-04"/>
    <n v="0.19713793699851859"/>
    <x v="2"/>
    <x v="2"/>
    <x v="0"/>
    <x v="2"/>
    <x v="2"/>
  </r>
  <r>
    <s v="ORD01311"/>
    <x v="590"/>
    <d v="2025-10-19T00:00:00"/>
    <s v="C0066"/>
    <s v="P013"/>
    <n v="1"/>
    <n v="0"/>
    <s v="UPI"/>
    <n v="599"/>
    <n v="72.42"/>
    <n v="2025"/>
    <n v="10"/>
    <s v="Oct"/>
    <s v="2025-10"/>
    <n v="0.12090150250417363"/>
    <x v="0"/>
    <x v="0"/>
    <x v="3"/>
    <x v="2"/>
    <x v="0"/>
  </r>
  <r>
    <s v="ORD01312"/>
    <x v="592"/>
    <d v="2025-06-28T00:00:00"/>
    <s v="C0234"/>
    <s v="P011"/>
    <n v="1"/>
    <n v="0"/>
    <s v="UPI"/>
    <n v="1299"/>
    <n v="375.69"/>
    <n v="2025"/>
    <n v="6"/>
    <s v="Jun"/>
    <s v="2025-06"/>
    <n v="0.28921478060046191"/>
    <x v="0"/>
    <x v="7"/>
    <x v="3"/>
    <x v="0"/>
    <x v="12"/>
  </r>
  <r>
    <s v="ORD01313"/>
    <x v="176"/>
    <d v="2025-06-18T00:00:00"/>
    <s v="C0457"/>
    <s v="P020"/>
    <n v="1"/>
    <n v="0"/>
    <s v="UPI"/>
    <n v="249"/>
    <n v="65.92"/>
    <n v="2025"/>
    <n v="6"/>
    <s v="Jun"/>
    <s v="2025-06"/>
    <n v="0.26473895582329315"/>
    <x v="3"/>
    <x v="3"/>
    <x v="0"/>
    <x v="2"/>
    <x v="17"/>
  </r>
  <r>
    <s v="ORD01314"/>
    <x v="538"/>
    <d v="2025-10-22T00:00:00"/>
    <s v="C0087"/>
    <s v="P006"/>
    <n v="4"/>
    <n v="0"/>
    <s v="UPI"/>
    <n v="5996"/>
    <n v="1307.03"/>
    <n v="2025"/>
    <n v="10"/>
    <s v="Oct"/>
    <s v="2025-10"/>
    <n v="0.21798365577051368"/>
    <x v="1"/>
    <x v="1"/>
    <x v="1"/>
    <x v="2"/>
    <x v="6"/>
  </r>
  <r>
    <s v="ORD01315"/>
    <x v="593"/>
    <d v="2025-03-26T00:00:00"/>
    <s v="C0079"/>
    <s v="P001"/>
    <n v="3"/>
    <n v="0"/>
    <s v="UPI"/>
    <n v="1497"/>
    <n v="290.39999999999998"/>
    <n v="2025"/>
    <n v="3"/>
    <s v="Mar"/>
    <s v="2025-03"/>
    <n v="0.19398797595190378"/>
    <x v="1"/>
    <x v="1"/>
    <x v="1"/>
    <x v="2"/>
    <x v="8"/>
  </r>
  <r>
    <s v="ORD01316"/>
    <x v="461"/>
    <d v="2025-01-25T00:00:00"/>
    <s v="C0205"/>
    <s v="P007"/>
    <n v="4"/>
    <n v="0.05"/>
    <s v="UPI"/>
    <n v="4176.2"/>
    <n v="1415.21"/>
    <n v="2025"/>
    <n v="1"/>
    <s v="Jan"/>
    <s v="2025-01"/>
    <n v="0.33887505387673006"/>
    <x v="3"/>
    <x v="9"/>
    <x v="0"/>
    <x v="2"/>
    <x v="19"/>
  </r>
  <r>
    <s v="ORD01317"/>
    <x v="379"/>
    <d v="2025-11-05T00:00:00"/>
    <s v="C0279"/>
    <s v="P012"/>
    <n v="3"/>
    <n v="0"/>
    <s v="UPI"/>
    <n v="2697"/>
    <n v="691"/>
    <n v="2025"/>
    <n v="11"/>
    <s v="Nov"/>
    <s v="2025-11"/>
    <n v="0.25621060437523174"/>
    <x v="0"/>
    <x v="8"/>
    <x v="0"/>
    <x v="1"/>
    <x v="14"/>
  </r>
  <r>
    <s v="ORD01318"/>
    <x v="532"/>
    <d v="2024-02-16T00:00:00"/>
    <s v="C0337"/>
    <s v="P020"/>
    <n v="2"/>
    <n v="0"/>
    <s v="Credit Card"/>
    <n v="498"/>
    <n v="132.36000000000001"/>
    <n v="2024"/>
    <n v="2"/>
    <s v="Feb"/>
    <s v="2024-02"/>
    <n v="0.26578313253012054"/>
    <x v="3"/>
    <x v="3"/>
    <x v="0"/>
    <x v="2"/>
    <x v="17"/>
  </r>
  <r>
    <s v="ORD01319"/>
    <x v="1"/>
    <d v="2024-09-13T00:00:00"/>
    <s v="C0254"/>
    <s v="P019"/>
    <n v="4"/>
    <n v="0.15"/>
    <s v="Credit Card"/>
    <n v="1356.6"/>
    <n v="362.05"/>
    <n v="2024"/>
    <n v="9"/>
    <s v="Sep"/>
    <s v="2024-09"/>
    <n v="0.26688043638508036"/>
    <x v="1"/>
    <x v="1"/>
    <x v="3"/>
    <x v="1"/>
    <x v="18"/>
  </r>
  <r>
    <s v="ORD01320"/>
    <x v="19"/>
    <d v="2024-05-14T00:00:00"/>
    <s v="C0304"/>
    <s v="P017"/>
    <n v="4"/>
    <n v="0.15"/>
    <s v="Debit Card"/>
    <n v="2716.6"/>
    <n v="762.78"/>
    <n v="2024"/>
    <n v="5"/>
    <s v="May"/>
    <s v="2024-05"/>
    <n v="0.28078480453508059"/>
    <x v="0"/>
    <x v="0"/>
    <x v="3"/>
    <x v="0"/>
    <x v="15"/>
  </r>
  <r>
    <s v="ORD01321"/>
    <x v="422"/>
    <d v="2024-03-04T00:00:00"/>
    <s v="C0380"/>
    <s v="P004"/>
    <n v="2"/>
    <n v="0"/>
    <s v="Credit Card"/>
    <n v="3998"/>
    <n v="721.1"/>
    <n v="2024"/>
    <n v="2"/>
    <s v="Feb"/>
    <s v="2024-02"/>
    <n v="0.18036518259129566"/>
    <x v="1"/>
    <x v="5"/>
    <x v="0"/>
    <x v="2"/>
    <x v="10"/>
  </r>
  <r>
    <s v="ORD01322"/>
    <x v="584"/>
    <d v="2025-10-28T00:00:00"/>
    <s v="C0130"/>
    <s v="P003"/>
    <n v="1"/>
    <n v="0"/>
    <s v="UPI"/>
    <n v="1299"/>
    <n v="300.97000000000003"/>
    <n v="2025"/>
    <n v="10"/>
    <s v="Oct"/>
    <s v="2025-10"/>
    <n v="0.23169361046959203"/>
    <x v="1"/>
    <x v="1"/>
    <x v="0"/>
    <x v="0"/>
    <x v="1"/>
  </r>
  <r>
    <s v="ORD01323"/>
    <x v="240"/>
    <d v="2025-04-15T00:00:00"/>
    <s v="C0084"/>
    <s v="P001"/>
    <n v="2"/>
    <n v="0.05"/>
    <s v="Credit Card"/>
    <n v="948.1"/>
    <n v="215.89"/>
    <n v="2025"/>
    <n v="4"/>
    <s v="Apr"/>
    <s v="2025-04"/>
    <n v="0.22770804767429595"/>
    <x v="1"/>
    <x v="1"/>
    <x v="0"/>
    <x v="2"/>
    <x v="8"/>
  </r>
  <r>
    <s v="ORD01324"/>
    <x v="218"/>
    <d v="2024-10-16T00:00:00"/>
    <s v="C0276"/>
    <s v="P018"/>
    <n v="5"/>
    <n v="0.1"/>
    <s v="Debit Card"/>
    <n v="4495.5"/>
    <n v="892.25"/>
    <n v="2024"/>
    <n v="10"/>
    <s v="Oct"/>
    <s v="2024-10"/>
    <n v="0.19847625403180957"/>
    <x v="0"/>
    <x v="7"/>
    <x v="2"/>
    <x v="2"/>
    <x v="16"/>
  </r>
  <r>
    <s v="ORD01325"/>
    <x v="5"/>
    <d v="2025-06-04T00:00:00"/>
    <s v="C0187"/>
    <s v="P015"/>
    <n v="3"/>
    <n v="0.2"/>
    <s v="UPI"/>
    <n v="1677.6"/>
    <n v="518.29"/>
    <n v="2025"/>
    <n v="5"/>
    <s v="May"/>
    <s v="2025-05"/>
    <n v="0.30894730567477346"/>
    <x v="3"/>
    <x v="6"/>
    <x v="0"/>
    <x v="2"/>
    <x v="11"/>
  </r>
  <r>
    <s v="ORD01326"/>
    <x v="240"/>
    <d v="2025-04-16T00:00:00"/>
    <s v="C0046"/>
    <s v="P008"/>
    <n v="3"/>
    <n v="0.05"/>
    <s v="Credit Card"/>
    <n v="1137.1500000000001"/>
    <n v="-96.98"/>
    <n v="2025"/>
    <n v="4"/>
    <s v="Apr"/>
    <s v="2025-04"/>
    <n v="-8.5283383898342349E-2"/>
    <x v="3"/>
    <x v="3"/>
    <x v="0"/>
    <x v="2"/>
    <x v="4"/>
  </r>
  <r>
    <s v="ORD01327"/>
    <x v="372"/>
    <d v="2024-12-11T00:00:00"/>
    <s v="C0387"/>
    <s v="P001"/>
    <n v="4"/>
    <n v="0.1"/>
    <s v="Credit Card"/>
    <n v="1796.4"/>
    <n v="530.46"/>
    <n v="2024"/>
    <n v="12"/>
    <s v="Dec"/>
    <s v="2024-12"/>
    <n v="0.29529058116232465"/>
    <x v="1"/>
    <x v="1"/>
    <x v="2"/>
    <x v="2"/>
    <x v="8"/>
  </r>
  <r>
    <s v="ORD01328"/>
    <x v="501"/>
    <d v="2025-10-04T00:00:00"/>
    <s v="C0183"/>
    <s v="P020"/>
    <n v="3"/>
    <n v="0.15"/>
    <s v="Cash"/>
    <n v="634.95000000000005"/>
    <n v="209.12"/>
    <n v="2025"/>
    <n v="10"/>
    <s v="Oct"/>
    <s v="2025-10"/>
    <n v="0.32934876761949761"/>
    <x v="3"/>
    <x v="3"/>
    <x v="1"/>
    <x v="0"/>
    <x v="17"/>
  </r>
  <r>
    <s v="ORD01329"/>
    <x v="412"/>
    <d v="2025-01-18T00:00:00"/>
    <s v="C0268"/>
    <s v="P014"/>
    <n v="3"/>
    <n v="0.05"/>
    <s v="Credit Card"/>
    <n v="2277.15"/>
    <n v="586.99"/>
    <n v="2025"/>
    <n v="1"/>
    <s v="Jan"/>
    <s v="2025-01"/>
    <n v="0.25777397185077838"/>
    <x v="0"/>
    <x v="6"/>
    <x v="3"/>
    <x v="2"/>
    <x v="13"/>
  </r>
  <r>
    <s v="ORD01330"/>
    <x v="340"/>
    <d v="2025-11-25T00:00:00"/>
    <s v="C0296"/>
    <s v="P004"/>
    <n v="2"/>
    <n v="0"/>
    <s v="Debit Card"/>
    <n v="3998"/>
    <n v="867.33"/>
    <n v="2025"/>
    <n v="11"/>
    <s v="Nov"/>
    <s v="2025-11"/>
    <n v="0.21694097048524263"/>
    <x v="1"/>
    <x v="5"/>
    <x v="2"/>
    <x v="2"/>
    <x v="10"/>
  </r>
  <r>
    <s v="ORD01331"/>
    <x v="586"/>
    <d v="2024-09-14T00:00:00"/>
    <s v="C0322"/>
    <s v="P005"/>
    <n v="1"/>
    <n v="0.05"/>
    <s v="UPI"/>
    <n v="2374.0500000000002"/>
    <n v="352.39"/>
    <n v="2024"/>
    <n v="9"/>
    <s v="Sep"/>
    <s v="2024-09"/>
    <n v="0.14843411048629976"/>
    <x v="1"/>
    <x v="5"/>
    <x v="2"/>
    <x v="2"/>
    <x v="7"/>
  </r>
  <r>
    <s v="ORD01332"/>
    <x v="594"/>
    <d v="2024-02-29T00:00:00"/>
    <s v="C0100"/>
    <s v="P013"/>
    <n v="2"/>
    <n v="0"/>
    <s v="Debit Card"/>
    <n v="1198"/>
    <n v="334.82"/>
    <n v="2024"/>
    <n v="2"/>
    <s v="Feb"/>
    <s v="2024-02"/>
    <n v="0.27948247078464106"/>
    <x v="0"/>
    <x v="0"/>
    <x v="0"/>
    <x v="1"/>
    <x v="0"/>
  </r>
  <r>
    <s v="ORD01333"/>
    <x v="353"/>
    <d v="2025-04-09T00:00:00"/>
    <s v="C0078"/>
    <s v="P015"/>
    <n v="2"/>
    <n v="0"/>
    <s v="UPI"/>
    <n v="1398"/>
    <n v="388.09"/>
    <n v="2025"/>
    <n v="4"/>
    <s v="Apr"/>
    <s v="2025-04"/>
    <n v="0.27760371959942776"/>
    <x v="3"/>
    <x v="6"/>
    <x v="3"/>
    <x v="2"/>
    <x v="11"/>
  </r>
  <r>
    <s v="ORD01334"/>
    <x v="595"/>
    <d v="2025-04-06T00:00:00"/>
    <s v="C0272"/>
    <s v="P006"/>
    <n v="3"/>
    <n v="0.1"/>
    <s v="Credit Card"/>
    <n v="4047.3"/>
    <n v="824.19"/>
    <n v="2025"/>
    <n v="4"/>
    <s v="Apr"/>
    <s v="2025-04"/>
    <n v="0.20363946334593433"/>
    <x v="1"/>
    <x v="1"/>
    <x v="0"/>
    <x v="2"/>
    <x v="6"/>
  </r>
  <r>
    <s v="ORD01335"/>
    <x v="596"/>
    <d v="2024-03-28T00:00:00"/>
    <s v="C0339"/>
    <s v="P001"/>
    <n v="2"/>
    <n v="0"/>
    <s v="Credit Card"/>
    <n v="998"/>
    <n v="220.31"/>
    <n v="2024"/>
    <n v="3"/>
    <s v="Mar"/>
    <s v="2024-03"/>
    <n v="0.22075150300601204"/>
    <x v="1"/>
    <x v="1"/>
    <x v="0"/>
    <x v="0"/>
    <x v="8"/>
  </r>
  <r>
    <s v="ORD01336"/>
    <x v="336"/>
    <d v="2024-04-13T00:00:00"/>
    <s v="C0162"/>
    <s v="P019"/>
    <n v="1"/>
    <n v="0"/>
    <s v="Cash"/>
    <n v="399"/>
    <n v="109.47"/>
    <n v="2024"/>
    <n v="4"/>
    <s v="Apr"/>
    <s v="2024-04"/>
    <n v="0.27436090225563908"/>
    <x v="1"/>
    <x v="1"/>
    <x v="0"/>
    <x v="1"/>
    <x v="18"/>
  </r>
  <r>
    <s v="ORD01337"/>
    <x v="231"/>
    <d v="2024-05-31T00:00:00"/>
    <s v="C0044"/>
    <s v="P013"/>
    <n v="1"/>
    <n v="0.15"/>
    <s v="UPI"/>
    <n v="509.15"/>
    <n v="151.61000000000001"/>
    <n v="2024"/>
    <n v="5"/>
    <s v="May"/>
    <s v="2024-05"/>
    <n v="0.29777079446135718"/>
    <x v="0"/>
    <x v="0"/>
    <x v="3"/>
    <x v="2"/>
    <x v="0"/>
  </r>
  <r>
    <s v="ORD01338"/>
    <x v="343"/>
    <d v="2024-11-29T00:00:00"/>
    <s v="C0238"/>
    <s v="P006"/>
    <n v="2"/>
    <n v="0.05"/>
    <s v="UPI"/>
    <n v="2848.1"/>
    <n v="762.34"/>
    <n v="2024"/>
    <n v="11"/>
    <s v="Nov"/>
    <s v="2024-11"/>
    <n v="0.26766616340718374"/>
    <x v="1"/>
    <x v="1"/>
    <x v="0"/>
    <x v="1"/>
    <x v="6"/>
  </r>
  <r>
    <s v="ORD01339"/>
    <x v="95"/>
    <d v="2024-06-07T00:00:00"/>
    <s v="C0134"/>
    <s v="P015"/>
    <n v="2"/>
    <n v="0"/>
    <s v="Debit Card"/>
    <n v="1398"/>
    <n v="340.64"/>
    <n v="2024"/>
    <n v="6"/>
    <s v="Jun"/>
    <s v="2024-06"/>
    <n v="0.24366237482117309"/>
    <x v="3"/>
    <x v="6"/>
    <x v="2"/>
    <x v="1"/>
    <x v="11"/>
  </r>
  <r>
    <s v="ORD01340"/>
    <x v="597"/>
    <d v="2024-07-13T00:00:00"/>
    <s v="C0461"/>
    <s v="P016"/>
    <n v="1"/>
    <n v="0"/>
    <s v="Credit Card"/>
    <n v="1599"/>
    <n v="568.1"/>
    <n v="2024"/>
    <n v="7"/>
    <s v="Jul"/>
    <s v="2024-07"/>
    <n v="0.35528455284552846"/>
    <x v="4"/>
    <x v="4"/>
    <x v="3"/>
    <x v="2"/>
    <x v="5"/>
  </r>
  <r>
    <s v="ORD01341"/>
    <x v="202"/>
    <d v="2025-05-09T00:00:00"/>
    <s v="C0192"/>
    <s v="P016"/>
    <n v="1"/>
    <n v="0"/>
    <s v="UPI"/>
    <n v="1599"/>
    <n v="452.27"/>
    <n v="2025"/>
    <n v="5"/>
    <s v="May"/>
    <s v="2025-05"/>
    <n v="0.28284552845528455"/>
    <x v="4"/>
    <x v="4"/>
    <x v="2"/>
    <x v="2"/>
    <x v="5"/>
  </r>
  <r>
    <s v="ORD01342"/>
    <x v="540"/>
    <d v="2024-09-22T00:00:00"/>
    <s v="C0356"/>
    <s v="P010"/>
    <n v="2"/>
    <n v="0"/>
    <s v="UPI"/>
    <n v="11998"/>
    <n v="2473.0100000000002"/>
    <n v="2024"/>
    <n v="9"/>
    <s v="Sep"/>
    <s v="2024-09"/>
    <n v="0.20611851975329223"/>
    <x v="2"/>
    <x v="2"/>
    <x v="2"/>
    <x v="1"/>
    <x v="9"/>
  </r>
  <r>
    <s v="ORD01343"/>
    <x v="598"/>
    <d v="2024-03-23T00:00:00"/>
    <s v="C0278"/>
    <s v="P009"/>
    <n v="1"/>
    <n v="0.1"/>
    <s v="UPI"/>
    <n v="6299.1"/>
    <n v="1272.18"/>
    <n v="2024"/>
    <n v="3"/>
    <s v="Mar"/>
    <s v="2024-03"/>
    <n v="0.20196218507405819"/>
    <x v="2"/>
    <x v="2"/>
    <x v="1"/>
    <x v="2"/>
    <x v="2"/>
  </r>
  <r>
    <s v="ORD01344"/>
    <x v="575"/>
    <d v="2025-02-07T00:00:00"/>
    <s v="C0018"/>
    <s v="P009"/>
    <n v="1"/>
    <n v="0"/>
    <s v="Credit Card"/>
    <n v="6999"/>
    <n v="1225.29"/>
    <n v="2025"/>
    <n v="2"/>
    <s v="Feb"/>
    <s v="2025-02"/>
    <n v="0.17506643806258038"/>
    <x v="2"/>
    <x v="2"/>
    <x v="1"/>
    <x v="2"/>
    <x v="2"/>
  </r>
  <r>
    <s v="ORD01345"/>
    <x v="149"/>
    <d v="2025-09-05T00:00:00"/>
    <s v="C0012"/>
    <s v="P017"/>
    <n v="1"/>
    <n v="0.05"/>
    <s v="Debit Card"/>
    <n v="759.05"/>
    <n v="195.45"/>
    <n v="2025"/>
    <n v="8"/>
    <s v="Aug"/>
    <s v="2025-08"/>
    <n v="0.25749291878005404"/>
    <x v="0"/>
    <x v="0"/>
    <x v="3"/>
    <x v="2"/>
    <x v="15"/>
  </r>
  <r>
    <s v="ORD01346"/>
    <x v="599"/>
    <d v="2024-09-18T00:00:00"/>
    <s v="C0180"/>
    <s v="P017"/>
    <n v="2"/>
    <n v="0"/>
    <s v="UPI"/>
    <n v="1598"/>
    <n v="307.60000000000002"/>
    <n v="2024"/>
    <n v="9"/>
    <s v="Sep"/>
    <s v="2024-09"/>
    <n v="0.19249061326658323"/>
    <x v="0"/>
    <x v="0"/>
    <x v="2"/>
    <x v="2"/>
    <x v="15"/>
  </r>
  <r>
    <s v="ORD01347"/>
    <x v="288"/>
    <d v="2025-09-08T00:00:00"/>
    <s v="C0123"/>
    <s v="P017"/>
    <n v="2"/>
    <n v="0.15"/>
    <s v="Debit Card"/>
    <n v="1358.3"/>
    <n v="342.38"/>
    <n v="2025"/>
    <n v="9"/>
    <s v="Sep"/>
    <s v="2025-09"/>
    <n v="0.25206508135168959"/>
    <x v="0"/>
    <x v="0"/>
    <x v="3"/>
    <x v="2"/>
    <x v="15"/>
  </r>
  <r>
    <s v="ORD01348"/>
    <x v="195"/>
    <d v="2025-07-07T00:00:00"/>
    <s v="C0246"/>
    <s v="P012"/>
    <n v="1"/>
    <n v="0.1"/>
    <s v="Credit Card"/>
    <n v="809.1"/>
    <n v="195.61"/>
    <n v="2025"/>
    <n v="7"/>
    <s v="Jul"/>
    <s v="2025-07"/>
    <n v="0.2417624521072797"/>
    <x v="0"/>
    <x v="8"/>
    <x v="3"/>
    <x v="1"/>
    <x v="14"/>
  </r>
  <r>
    <s v="ORD01349"/>
    <x v="585"/>
    <d v="2024-04-12T00:00:00"/>
    <s v="C0222"/>
    <s v="P013"/>
    <n v="3"/>
    <n v="0.15"/>
    <s v="UPI"/>
    <n v="1527.45"/>
    <n v="499.28"/>
    <n v="2024"/>
    <n v="4"/>
    <s v="Apr"/>
    <s v="2024-04"/>
    <n v="0.32687158335788402"/>
    <x v="0"/>
    <x v="0"/>
    <x v="3"/>
    <x v="1"/>
    <x v="0"/>
  </r>
  <r>
    <s v="ORD01350"/>
    <x v="198"/>
    <d v="2024-12-25T00:00:00"/>
    <s v="C0373"/>
    <s v="P012"/>
    <n v="1"/>
    <n v="0.05"/>
    <s v="Credit Card"/>
    <n v="854.05"/>
    <n v="214.38"/>
    <n v="2024"/>
    <n v="12"/>
    <s v="Dec"/>
    <s v="2024-12"/>
    <n v="0.25101574849247704"/>
    <x v="0"/>
    <x v="8"/>
    <x v="0"/>
    <x v="2"/>
    <x v="14"/>
  </r>
  <r>
    <s v="ORD01351"/>
    <x v="137"/>
    <d v="2025-01-16T00:00:00"/>
    <s v="C0051"/>
    <s v="P014"/>
    <n v="1"/>
    <n v="0.1"/>
    <s v="Credit Card"/>
    <n v="719.1"/>
    <n v="161.79"/>
    <n v="2025"/>
    <n v="1"/>
    <s v="Jan"/>
    <s v="2025-01"/>
    <n v="0.22498957029620356"/>
    <x v="0"/>
    <x v="6"/>
    <x v="0"/>
    <x v="1"/>
    <x v="13"/>
  </r>
  <r>
    <s v="ORD01352"/>
    <x v="530"/>
    <d v="2024-08-12T00:00:00"/>
    <s v="C0488"/>
    <s v="P010"/>
    <n v="1"/>
    <n v="0.15"/>
    <s v="UPI"/>
    <n v="5099.1499999999996"/>
    <n v="938.4"/>
    <n v="2024"/>
    <n v="8"/>
    <s v="Aug"/>
    <s v="2024-08"/>
    <n v="0.18403067177862978"/>
    <x v="2"/>
    <x v="2"/>
    <x v="0"/>
    <x v="2"/>
    <x v="9"/>
  </r>
  <r>
    <s v="ORD01353"/>
    <x v="59"/>
    <d v="2025-02-25T00:00:00"/>
    <s v="C0071"/>
    <s v="P019"/>
    <n v="1"/>
    <n v="0.1"/>
    <s v="Debit Card"/>
    <n v="359.1"/>
    <n v="70.56"/>
    <n v="2025"/>
    <n v="2"/>
    <s v="Feb"/>
    <s v="2025-02"/>
    <n v="0.19649122807017544"/>
    <x v="1"/>
    <x v="1"/>
    <x v="1"/>
    <x v="1"/>
    <x v="18"/>
  </r>
  <r>
    <s v="ORD01354"/>
    <x v="356"/>
    <d v="2024-05-07T00:00:00"/>
    <s v="C0480"/>
    <s v="P002"/>
    <n v="1"/>
    <n v="0"/>
    <s v="Debit Card"/>
    <n v="899"/>
    <n v="153.13"/>
    <n v="2024"/>
    <n v="5"/>
    <s v="May"/>
    <s v="2024-05"/>
    <n v="0.17033370411568408"/>
    <x v="1"/>
    <x v="1"/>
    <x v="0"/>
    <x v="1"/>
    <x v="3"/>
  </r>
  <r>
    <s v="ORD01355"/>
    <x v="375"/>
    <d v="2025-02-28T00:00:00"/>
    <s v="C0048"/>
    <s v="P004"/>
    <n v="1"/>
    <n v="0"/>
    <s v="UPI"/>
    <n v="1999"/>
    <n v="468.61"/>
    <n v="2025"/>
    <n v="2"/>
    <s v="Feb"/>
    <s v="2025-02"/>
    <n v="0.23442221110555278"/>
    <x v="1"/>
    <x v="5"/>
    <x v="3"/>
    <x v="2"/>
    <x v="10"/>
  </r>
  <r>
    <s v="ORD01356"/>
    <x v="488"/>
    <d v="2024-08-23T00:00:00"/>
    <s v="C0019"/>
    <s v="P019"/>
    <n v="2"/>
    <n v="0"/>
    <s v="UPI"/>
    <n v="798"/>
    <n v="-55.84"/>
    <n v="2024"/>
    <n v="8"/>
    <s v="Aug"/>
    <s v="2024-08"/>
    <n v="-6.9974937343358398E-2"/>
    <x v="1"/>
    <x v="1"/>
    <x v="2"/>
    <x v="0"/>
    <x v="18"/>
  </r>
  <r>
    <s v="ORD01357"/>
    <x v="340"/>
    <d v="2025-11-22T00:00:00"/>
    <s v="C0262"/>
    <s v="P007"/>
    <n v="2"/>
    <n v="0"/>
    <s v="UPI"/>
    <n v="2198"/>
    <n v="-119.63"/>
    <n v="2025"/>
    <n v="11"/>
    <s v="Nov"/>
    <s v="2025-11"/>
    <n v="-5.4426751592356687E-2"/>
    <x v="3"/>
    <x v="9"/>
    <x v="1"/>
    <x v="0"/>
    <x v="19"/>
  </r>
  <r>
    <s v="ORD01358"/>
    <x v="93"/>
    <d v="2024-03-07T00:00:00"/>
    <s v="C0084"/>
    <s v="P015"/>
    <n v="2"/>
    <n v="0.1"/>
    <s v="Debit Card"/>
    <n v="1258.2"/>
    <n v="416.41"/>
    <n v="2024"/>
    <n v="3"/>
    <s v="Mar"/>
    <s v="2024-03"/>
    <n v="0.33095692258782389"/>
    <x v="3"/>
    <x v="6"/>
    <x v="0"/>
    <x v="2"/>
    <x v="11"/>
  </r>
  <r>
    <s v="ORD01359"/>
    <x v="267"/>
    <d v="2025-05-03T00:00:00"/>
    <s v="C0155"/>
    <s v="P015"/>
    <n v="3"/>
    <n v="0.05"/>
    <s v="UPI"/>
    <n v="1992.15"/>
    <n v="689.54"/>
    <n v="2025"/>
    <n v="4"/>
    <s v="Apr"/>
    <s v="2025-04"/>
    <n v="0.34612855457671354"/>
    <x v="3"/>
    <x v="6"/>
    <x v="0"/>
    <x v="1"/>
    <x v="11"/>
  </r>
  <r>
    <s v="ORD01360"/>
    <x v="600"/>
    <d v="2025-09-24T00:00:00"/>
    <s v="C0053"/>
    <s v="P006"/>
    <n v="1"/>
    <n v="0.05"/>
    <s v="Debit Card"/>
    <n v="1424.05"/>
    <n v="324.74"/>
    <n v="2025"/>
    <n v="9"/>
    <s v="Sep"/>
    <s v="2025-09"/>
    <n v="0.22803974579544259"/>
    <x v="1"/>
    <x v="1"/>
    <x v="3"/>
    <x v="2"/>
    <x v="6"/>
  </r>
  <r>
    <s v="ORD01361"/>
    <x v="601"/>
    <d v="2025-12-06T00:00:00"/>
    <s v="C0107"/>
    <s v="P003"/>
    <n v="4"/>
    <n v="0"/>
    <s v="Credit Card"/>
    <n v="5196"/>
    <n v="1268.8800000000001"/>
    <n v="2025"/>
    <n v="12"/>
    <s v="Dec"/>
    <s v="2025-12"/>
    <n v="0.24420323325635107"/>
    <x v="1"/>
    <x v="1"/>
    <x v="0"/>
    <x v="1"/>
    <x v="1"/>
  </r>
  <r>
    <s v="ORD01362"/>
    <x v="602"/>
    <d v="2025-07-29T00:00:00"/>
    <s v="C0357"/>
    <s v="P006"/>
    <n v="1"/>
    <n v="0"/>
    <s v="Debit Card"/>
    <n v="1499"/>
    <n v="344.55"/>
    <n v="2025"/>
    <n v="7"/>
    <s v="Jul"/>
    <s v="2025-07"/>
    <n v="0.22985323549032688"/>
    <x v="1"/>
    <x v="1"/>
    <x v="3"/>
    <x v="2"/>
    <x v="6"/>
  </r>
  <r>
    <s v="ORD01363"/>
    <x v="559"/>
    <d v="2025-05-01T00:00:00"/>
    <s v="C0304"/>
    <s v="P016"/>
    <n v="2"/>
    <n v="0"/>
    <s v="Credit Card"/>
    <n v="3198"/>
    <n v="699.82"/>
    <n v="2025"/>
    <n v="4"/>
    <s v="Apr"/>
    <s v="2025-04"/>
    <n v="0.21883051907442153"/>
    <x v="4"/>
    <x v="4"/>
    <x v="3"/>
    <x v="0"/>
    <x v="5"/>
  </r>
  <r>
    <s v="ORD01364"/>
    <x v="281"/>
    <d v="2025-06-04T00:00:00"/>
    <s v="C0135"/>
    <s v="P002"/>
    <n v="1"/>
    <n v="0.05"/>
    <s v="UPI"/>
    <n v="854.05"/>
    <n v="224.84"/>
    <n v="2025"/>
    <n v="6"/>
    <s v="Jun"/>
    <s v="2025-06"/>
    <n v="0.26326327498390023"/>
    <x v="1"/>
    <x v="1"/>
    <x v="1"/>
    <x v="2"/>
    <x v="3"/>
  </r>
  <r>
    <s v="ORD01365"/>
    <x v="603"/>
    <d v="2024-06-04T00:00:00"/>
    <s v="C0443"/>
    <s v="P007"/>
    <n v="3"/>
    <n v="0.1"/>
    <s v="Cash"/>
    <n v="2967.3"/>
    <n v="887.53"/>
    <n v="2024"/>
    <n v="6"/>
    <s v="Jun"/>
    <s v="2024-06"/>
    <n v="0.29910356216088696"/>
    <x v="3"/>
    <x v="9"/>
    <x v="1"/>
    <x v="0"/>
    <x v="19"/>
  </r>
  <r>
    <s v="ORD01366"/>
    <x v="368"/>
    <d v="2024-04-05T00:00:00"/>
    <s v="C0069"/>
    <s v="P011"/>
    <n v="2"/>
    <n v="0"/>
    <s v="Debit Card"/>
    <n v="2598"/>
    <n v="700.35"/>
    <n v="2024"/>
    <n v="4"/>
    <s v="Apr"/>
    <s v="2024-04"/>
    <n v="0.2695727482678984"/>
    <x v="0"/>
    <x v="7"/>
    <x v="0"/>
    <x v="0"/>
    <x v="12"/>
  </r>
  <r>
    <s v="ORD01367"/>
    <x v="193"/>
    <d v="2025-06-12T00:00:00"/>
    <s v="C0011"/>
    <s v="P007"/>
    <n v="1"/>
    <n v="0.1"/>
    <s v="Credit Card"/>
    <n v="989.1"/>
    <n v="259.2"/>
    <n v="2025"/>
    <n v="6"/>
    <s v="Jun"/>
    <s v="2025-06"/>
    <n v="0.26205641492265697"/>
    <x v="3"/>
    <x v="9"/>
    <x v="0"/>
    <x v="1"/>
    <x v="19"/>
  </r>
  <r>
    <s v="ORD01368"/>
    <x v="223"/>
    <d v="2025-04-04T00:00:00"/>
    <s v="C0143"/>
    <s v="P004"/>
    <n v="2"/>
    <n v="0.05"/>
    <s v="Credit Card"/>
    <n v="3798.1"/>
    <n v="750.11"/>
    <n v="2025"/>
    <n v="3"/>
    <s v="Mar"/>
    <s v="2025-03"/>
    <n v="0.1974961164792923"/>
    <x v="1"/>
    <x v="5"/>
    <x v="0"/>
    <x v="2"/>
    <x v="10"/>
  </r>
  <r>
    <s v="ORD01369"/>
    <x v="3"/>
    <d v="2025-08-24T00:00:00"/>
    <s v="C0192"/>
    <s v="P020"/>
    <n v="1"/>
    <n v="0.15"/>
    <s v="Credit Card"/>
    <n v="211.65"/>
    <n v="58.76"/>
    <n v="2025"/>
    <n v="8"/>
    <s v="Aug"/>
    <s v="2025-08"/>
    <n v="0.27762815969761395"/>
    <x v="3"/>
    <x v="3"/>
    <x v="2"/>
    <x v="2"/>
    <x v="17"/>
  </r>
  <r>
    <s v="ORD01370"/>
    <x v="604"/>
    <d v="2025-10-07T00:00:00"/>
    <s v="C0387"/>
    <s v="P007"/>
    <n v="3"/>
    <n v="0"/>
    <s v="UPI"/>
    <n v="3297"/>
    <n v="987.54"/>
    <n v="2025"/>
    <n v="10"/>
    <s v="Oct"/>
    <s v="2025-10"/>
    <n v="0.2995268425841674"/>
    <x v="3"/>
    <x v="9"/>
    <x v="2"/>
    <x v="2"/>
    <x v="19"/>
  </r>
  <r>
    <s v="ORD01371"/>
    <x v="605"/>
    <d v="2025-05-29T00:00:00"/>
    <s v="C0378"/>
    <s v="P004"/>
    <n v="2"/>
    <n v="0.05"/>
    <s v="Credit Card"/>
    <n v="3798.1"/>
    <n v="576.05999999999995"/>
    <n v="2025"/>
    <n v="5"/>
    <s v="May"/>
    <s v="2025-05"/>
    <n v="0.15167057212816934"/>
    <x v="1"/>
    <x v="5"/>
    <x v="3"/>
    <x v="0"/>
    <x v="10"/>
  </r>
  <r>
    <s v="ORD01372"/>
    <x v="294"/>
    <d v="2024-07-04T00:00:00"/>
    <s v="C0069"/>
    <s v="P012"/>
    <n v="1"/>
    <n v="0"/>
    <s v="UPI"/>
    <n v="899"/>
    <n v="231.11"/>
    <n v="2024"/>
    <n v="7"/>
    <s v="Jul"/>
    <s v="2024-07"/>
    <n v="0.25707452725250279"/>
    <x v="0"/>
    <x v="8"/>
    <x v="0"/>
    <x v="0"/>
    <x v="14"/>
  </r>
  <r>
    <s v="ORD01373"/>
    <x v="78"/>
    <d v="2025-01-22T00:00:00"/>
    <s v="C0023"/>
    <s v="P005"/>
    <n v="1"/>
    <n v="0"/>
    <s v="Cash"/>
    <n v="2499"/>
    <n v="697.46"/>
    <n v="2025"/>
    <n v="1"/>
    <s v="Jan"/>
    <s v="2025-01"/>
    <n v="0.27909563825530215"/>
    <x v="1"/>
    <x v="5"/>
    <x v="0"/>
    <x v="0"/>
    <x v="7"/>
  </r>
  <r>
    <s v="ORD01374"/>
    <x v="602"/>
    <d v="2025-07-29T00:00:00"/>
    <s v="C0181"/>
    <s v="P019"/>
    <n v="1"/>
    <n v="0.05"/>
    <s v="Credit Card"/>
    <n v="379.05"/>
    <n v="81.650000000000006"/>
    <n v="2025"/>
    <n v="7"/>
    <s v="Jul"/>
    <s v="2025-07"/>
    <n v="0.21540693839862815"/>
    <x v="1"/>
    <x v="1"/>
    <x v="1"/>
    <x v="2"/>
    <x v="18"/>
  </r>
  <r>
    <s v="ORD01375"/>
    <x v="220"/>
    <d v="2026-01-04T00:00:00"/>
    <s v="C0293"/>
    <s v="P005"/>
    <n v="2"/>
    <n v="0.1"/>
    <s v="UPI"/>
    <n v="4498.2"/>
    <n v="677.95"/>
    <n v="2025"/>
    <n v="12"/>
    <s v="Dec"/>
    <s v="2025-12"/>
    <n v="0.15071584189231249"/>
    <x v="1"/>
    <x v="5"/>
    <x v="0"/>
    <x v="2"/>
    <x v="7"/>
  </r>
  <r>
    <s v="ORD01376"/>
    <x v="57"/>
    <d v="2025-02-13T00:00:00"/>
    <s v="C0009"/>
    <s v="P019"/>
    <n v="1"/>
    <n v="0"/>
    <s v="Credit Card"/>
    <n v="399"/>
    <n v="85.14"/>
    <n v="2025"/>
    <n v="2"/>
    <s v="Feb"/>
    <s v="2025-02"/>
    <n v="0.21338345864661654"/>
    <x v="1"/>
    <x v="1"/>
    <x v="3"/>
    <x v="0"/>
    <x v="18"/>
  </r>
  <r>
    <s v="ORD01377"/>
    <x v="480"/>
    <d v="2024-09-03T00:00:00"/>
    <s v="C0271"/>
    <s v="P003"/>
    <n v="2"/>
    <n v="0"/>
    <s v="UPI"/>
    <n v="2598"/>
    <n v="598.37"/>
    <n v="2024"/>
    <n v="9"/>
    <s v="Sep"/>
    <s v="2024-09"/>
    <n v="0.2303194765204003"/>
    <x v="1"/>
    <x v="1"/>
    <x v="1"/>
    <x v="2"/>
    <x v="1"/>
  </r>
  <r>
    <s v="ORD01378"/>
    <x v="426"/>
    <d v="2025-08-14T00:00:00"/>
    <s v="C0387"/>
    <s v="P011"/>
    <n v="4"/>
    <n v="0.1"/>
    <s v="UPI"/>
    <n v="4676.3999999999996"/>
    <n v="1230.6600000000001"/>
    <n v="2025"/>
    <n v="8"/>
    <s v="Aug"/>
    <s v="2025-08"/>
    <n v="0.26316397228637417"/>
    <x v="0"/>
    <x v="7"/>
    <x v="2"/>
    <x v="2"/>
    <x v="12"/>
  </r>
  <r>
    <s v="ORD01379"/>
    <x v="64"/>
    <d v="2025-10-25T00:00:00"/>
    <s v="C0093"/>
    <s v="P007"/>
    <n v="1"/>
    <n v="0.05"/>
    <s v="Credit Card"/>
    <n v="1044.05"/>
    <n v="297.99"/>
    <n v="2025"/>
    <n v="10"/>
    <s v="Oct"/>
    <s v="2025-10"/>
    <n v="0.28541736506872278"/>
    <x v="3"/>
    <x v="9"/>
    <x v="3"/>
    <x v="0"/>
    <x v="19"/>
  </r>
  <r>
    <s v="ORD01380"/>
    <x v="560"/>
    <d v="2025-10-16T00:00:00"/>
    <s v="C0454"/>
    <s v="P017"/>
    <n v="5"/>
    <n v="0.05"/>
    <s v="Credit Card"/>
    <n v="3795.25"/>
    <n v="1206"/>
    <n v="2025"/>
    <n v="10"/>
    <s v="Oct"/>
    <s v="2025-10"/>
    <n v="0.31776562808774128"/>
    <x v="0"/>
    <x v="0"/>
    <x v="0"/>
    <x v="2"/>
    <x v="15"/>
  </r>
  <r>
    <s v="ORD01381"/>
    <x v="174"/>
    <d v="2025-04-20T00:00:00"/>
    <s v="C0017"/>
    <s v="P009"/>
    <n v="2"/>
    <n v="0.1"/>
    <s v="Cash"/>
    <n v="12598.2"/>
    <n v="2329.8000000000002"/>
    <n v="2025"/>
    <n v="4"/>
    <s v="Apr"/>
    <s v="2025-04"/>
    <n v="0.18493118064485403"/>
    <x v="2"/>
    <x v="2"/>
    <x v="1"/>
    <x v="2"/>
    <x v="2"/>
  </r>
  <r>
    <s v="ORD01382"/>
    <x v="606"/>
    <d v="2025-02-28T00:00:00"/>
    <s v="C0154"/>
    <s v="P009"/>
    <n v="1"/>
    <n v="0.05"/>
    <s v="Cash"/>
    <n v="6649.05"/>
    <n v="1241.49"/>
    <n v="2025"/>
    <n v="2"/>
    <s v="Feb"/>
    <s v="2025-02"/>
    <n v="0.18671689940668215"/>
    <x v="2"/>
    <x v="2"/>
    <x v="0"/>
    <x v="2"/>
    <x v="2"/>
  </r>
  <r>
    <s v="ORD01383"/>
    <x v="525"/>
    <d v="2024-03-08T00:00:00"/>
    <s v="C0405"/>
    <s v="P010"/>
    <n v="1"/>
    <n v="0.1"/>
    <s v="UPI"/>
    <n v="5399.1"/>
    <n v="864.29"/>
    <n v="2024"/>
    <n v="3"/>
    <s v="Mar"/>
    <s v="2024-03"/>
    <n v="0.16008038376766495"/>
    <x v="2"/>
    <x v="2"/>
    <x v="0"/>
    <x v="2"/>
    <x v="9"/>
  </r>
  <r>
    <s v="ORD01384"/>
    <x v="607"/>
    <d v="2024-01-16T00:00:00"/>
    <s v="C0328"/>
    <s v="P013"/>
    <n v="2"/>
    <n v="0.1"/>
    <s v="Credit Card"/>
    <n v="1078.2"/>
    <n v="305.19"/>
    <n v="2024"/>
    <n v="1"/>
    <s v="Jan"/>
    <s v="2024-01"/>
    <n v="0.28305509181969951"/>
    <x v="0"/>
    <x v="0"/>
    <x v="0"/>
    <x v="2"/>
    <x v="0"/>
  </r>
  <r>
    <s v="ORD01385"/>
    <x v="608"/>
    <d v="2024-08-03T00:00:00"/>
    <s v="C0149"/>
    <s v="P015"/>
    <n v="1"/>
    <n v="0.1"/>
    <s v="Debit Card"/>
    <n v="629.1"/>
    <n v="213.52"/>
    <n v="2024"/>
    <n v="7"/>
    <s v="Jul"/>
    <s v="2024-07"/>
    <n v="0.33940549992052138"/>
    <x v="3"/>
    <x v="6"/>
    <x v="2"/>
    <x v="2"/>
    <x v="11"/>
  </r>
  <r>
    <s v="ORD01386"/>
    <x v="396"/>
    <d v="2024-09-03T00:00:00"/>
    <s v="C0377"/>
    <s v="P005"/>
    <n v="1"/>
    <n v="0.1"/>
    <s v="UPI"/>
    <n v="2249.1"/>
    <n v="445.36"/>
    <n v="2024"/>
    <n v="8"/>
    <s v="Aug"/>
    <s v="2024-08"/>
    <n v="0.19801698457160644"/>
    <x v="1"/>
    <x v="5"/>
    <x v="0"/>
    <x v="1"/>
    <x v="7"/>
  </r>
  <r>
    <s v="ORD01387"/>
    <x v="299"/>
    <d v="2025-05-09T00:00:00"/>
    <s v="C0267"/>
    <s v="P003"/>
    <n v="1"/>
    <n v="0"/>
    <s v="Debit Card"/>
    <n v="1299"/>
    <n v="280.83999999999997"/>
    <n v="2025"/>
    <n v="5"/>
    <s v="May"/>
    <s v="2025-05"/>
    <n v="0.21619707467282523"/>
    <x v="1"/>
    <x v="1"/>
    <x v="3"/>
    <x v="0"/>
    <x v="1"/>
  </r>
  <r>
    <s v="ORD01388"/>
    <x v="608"/>
    <d v="2024-08-03T00:00:00"/>
    <s v="C0422"/>
    <s v="P008"/>
    <n v="3"/>
    <n v="0"/>
    <s v="Debit Card"/>
    <n v="1197"/>
    <n v="237.76"/>
    <n v="2024"/>
    <n v="7"/>
    <s v="Jul"/>
    <s v="2024-07"/>
    <n v="0.1986299081035923"/>
    <x v="3"/>
    <x v="3"/>
    <x v="3"/>
    <x v="2"/>
    <x v="4"/>
  </r>
  <r>
    <s v="ORD01389"/>
    <x v="230"/>
    <d v="2025-11-25T00:00:00"/>
    <s v="C0328"/>
    <s v="P020"/>
    <n v="2"/>
    <n v="0.2"/>
    <s v="Credit Card"/>
    <n v="398.4"/>
    <n v="99.89"/>
    <n v="2025"/>
    <n v="11"/>
    <s v="Nov"/>
    <s v="2025-11"/>
    <n v="0.25072791164658637"/>
    <x v="3"/>
    <x v="3"/>
    <x v="0"/>
    <x v="2"/>
    <x v="17"/>
  </r>
  <r>
    <s v="ORD01390"/>
    <x v="437"/>
    <d v="2024-12-06T00:00:00"/>
    <s v="C0106"/>
    <s v="P010"/>
    <n v="2"/>
    <n v="0"/>
    <s v="UPI"/>
    <n v="11998"/>
    <n v="2986.62"/>
    <n v="2024"/>
    <n v="12"/>
    <s v="Dec"/>
    <s v="2024-12"/>
    <n v="0.24892648774795798"/>
    <x v="2"/>
    <x v="2"/>
    <x v="1"/>
    <x v="0"/>
    <x v="9"/>
  </r>
  <r>
    <s v="ORD01391"/>
    <x v="591"/>
    <d v="2024-06-26T00:00:00"/>
    <s v="C0472"/>
    <s v="P013"/>
    <n v="1"/>
    <n v="0.05"/>
    <s v="Cash"/>
    <n v="569.04999999999995"/>
    <n v="136.34"/>
    <n v="2024"/>
    <n v="6"/>
    <s v="Jun"/>
    <s v="2024-06"/>
    <n v="0.2395923029610755"/>
    <x v="0"/>
    <x v="0"/>
    <x v="3"/>
    <x v="0"/>
    <x v="0"/>
  </r>
  <r>
    <s v="ORD01392"/>
    <x v="379"/>
    <d v="2025-11-04T00:00:00"/>
    <s v="C0381"/>
    <s v="P003"/>
    <n v="3"/>
    <n v="0.1"/>
    <s v="Debit Card"/>
    <n v="3507.3"/>
    <n v="799.47"/>
    <n v="2025"/>
    <n v="11"/>
    <s v="Nov"/>
    <s v="2025-11"/>
    <n v="0.2279445727482679"/>
    <x v="1"/>
    <x v="1"/>
    <x v="0"/>
    <x v="1"/>
    <x v="1"/>
  </r>
  <r>
    <s v="ORD01393"/>
    <x v="587"/>
    <d v="2024-06-16T00:00:00"/>
    <s v="C0035"/>
    <s v="P008"/>
    <n v="4"/>
    <n v="0.05"/>
    <s v="Debit Card"/>
    <n v="1516.2"/>
    <n v="385.87"/>
    <n v="2024"/>
    <n v="6"/>
    <s v="Jun"/>
    <s v="2024-06"/>
    <n v="0.2544980873235721"/>
    <x v="3"/>
    <x v="3"/>
    <x v="3"/>
    <x v="2"/>
    <x v="4"/>
  </r>
  <r>
    <s v="ORD01394"/>
    <x v="609"/>
    <d v="2025-04-12T00:00:00"/>
    <s v="C0119"/>
    <s v="P009"/>
    <n v="1"/>
    <n v="0.05"/>
    <s v="UPI"/>
    <n v="6649.05"/>
    <n v="1301.04"/>
    <n v="2025"/>
    <n v="4"/>
    <s v="Apr"/>
    <s v="2025-04"/>
    <n v="0.19567306607710874"/>
    <x v="2"/>
    <x v="2"/>
    <x v="0"/>
    <x v="1"/>
    <x v="2"/>
  </r>
  <r>
    <s v="ORD01395"/>
    <x v="262"/>
    <d v="2025-05-16T00:00:00"/>
    <s v="C0014"/>
    <s v="P012"/>
    <n v="1"/>
    <n v="0"/>
    <s v="Debit Card"/>
    <n v="899"/>
    <n v="219.26"/>
    <n v="2025"/>
    <n v="5"/>
    <s v="May"/>
    <s v="2025-05"/>
    <n v="0.24389321468298109"/>
    <x v="0"/>
    <x v="8"/>
    <x v="3"/>
    <x v="1"/>
    <x v="14"/>
  </r>
  <r>
    <s v="ORD01396"/>
    <x v="168"/>
    <d v="2025-12-02T00:00:00"/>
    <s v="C0014"/>
    <s v="P011"/>
    <n v="3"/>
    <n v="0.05"/>
    <s v="UPI"/>
    <n v="3702.15"/>
    <n v="978.78"/>
    <n v="2025"/>
    <n v="11"/>
    <s v="Nov"/>
    <s v="2025-11"/>
    <n v="0.26438150804262389"/>
    <x v="0"/>
    <x v="7"/>
    <x v="3"/>
    <x v="1"/>
    <x v="12"/>
  </r>
  <r>
    <s v="ORD01397"/>
    <x v="355"/>
    <d v="2025-01-30T00:00:00"/>
    <s v="C0266"/>
    <s v="P002"/>
    <n v="3"/>
    <n v="0"/>
    <s v="UPI"/>
    <n v="2697"/>
    <n v="603.22"/>
    <n v="2025"/>
    <n v="1"/>
    <s v="Jan"/>
    <s v="2025-01"/>
    <n v="0.22366332962550983"/>
    <x v="1"/>
    <x v="1"/>
    <x v="0"/>
    <x v="2"/>
    <x v="3"/>
  </r>
  <r>
    <s v="ORD01398"/>
    <x v="601"/>
    <d v="2025-12-08T00:00:00"/>
    <s v="C0140"/>
    <s v="P018"/>
    <n v="2"/>
    <n v="0.2"/>
    <s v="Credit Card"/>
    <n v="1598.4"/>
    <n v="480.35"/>
    <n v="2025"/>
    <n v="12"/>
    <s v="Dec"/>
    <s v="2025-12"/>
    <n v="0.30051926926926925"/>
    <x v="0"/>
    <x v="7"/>
    <x v="1"/>
    <x v="2"/>
    <x v="16"/>
  </r>
  <r>
    <s v="ORD01399"/>
    <x v="512"/>
    <d v="2024-11-08T00:00:00"/>
    <s v="C0294"/>
    <s v="P009"/>
    <n v="4"/>
    <n v="0.1"/>
    <s v="Cash"/>
    <n v="25196.400000000001"/>
    <n v="4683.95"/>
    <n v="2024"/>
    <n v="11"/>
    <s v="Nov"/>
    <s v="2024-11"/>
    <n v="0.18589758854439523"/>
    <x v="2"/>
    <x v="2"/>
    <x v="3"/>
    <x v="2"/>
    <x v="2"/>
  </r>
  <r>
    <s v="ORD01400"/>
    <x v="294"/>
    <d v="2024-07-02T00:00:00"/>
    <s v="C0364"/>
    <s v="P002"/>
    <n v="2"/>
    <n v="0.1"/>
    <s v="Debit Card"/>
    <n v="1618.2"/>
    <n v="308.75"/>
    <n v="2024"/>
    <n v="7"/>
    <s v="Jul"/>
    <s v="2024-07"/>
    <n v="0.19079841799530342"/>
    <x v="1"/>
    <x v="1"/>
    <x v="0"/>
    <x v="2"/>
    <x v="3"/>
  </r>
  <r>
    <s v="ORD01401"/>
    <x v="216"/>
    <d v="2025-09-21T00:00:00"/>
    <s v="C0119"/>
    <s v="P002"/>
    <n v="1"/>
    <n v="0.05"/>
    <s v="Debit Card"/>
    <n v="854.05"/>
    <n v="168.87"/>
    <n v="2025"/>
    <n v="9"/>
    <s v="Sep"/>
    <s v="2025-09"/>
    <n v="0.19772847023008022"/>
    <x v="1"/>
    <x v="1"/>
    <x v="0"/>
    <x v="1"/>
    <x v="3"/>
  </r>
  <r>
    <s v="ORD01402"/>
    <x v="605"/>
    <d v="2025-05-28T00:00:00"/>
    <s v="C0238"/>
    <s v="P003"/>
    <n v="2"/>
    <n v="0"/>
    <s v="Credit Card"/>
    <n v="2598"/>
    <n v="401.65"/>
    <n v="2025"/>
    <n v="5"/>
    <s v="May"/>
    <s v="2025-05"/>
    <n v="0.15459969207082369"/>
    <x v="1"/>
    <x v="1"/>
    <x v="0"/>
    <x v="1"/>
    <x v="1"/>
  </r>
  <r>
    <s v="ORD01403"/>
    <x v="568"/>
    <d v="2025-12-12T00:00:00"/>
    <s v="C0034"/>
    <s v="P016"/>
    <n v="2"/>
    <n v="0"/>
    <s v="UPI"/>
    <n v="3198"/>
    <n v="973.44"/>
    <n v="2025"/>
    <n v="12"/>
    <s v="Dec"/>
    <s v="2025-12"/>
    <n v="0.30439024390243902"/>
    <x v="4"/>
    <x v="4"/>
    <x v="1"/>
    <x v="0"/>
    <x v="5"/>
  </r>
  <r>
    <s v="ORD01404"/>
    <x v="303"/>
    <d v="2025-07-03T00:00:00"/>
    <s v="C0169"/>
    <s v="P019"/>
    <n v="5"/>
    <n v="0"/>
    <s v="Debit Card"/>
    <n v="1995"/>
    <n v="434.46"/>
    <n v="2025"/>
    <n v="6"/>
    <s v="Jun"/>
    <s v="2025-06"/>
    <n v="0.21777443609022556"/>
    <x v="1"/>
    <x v="1"/>
    <x v="2"/>
    <x v="2"/>
    <x v="18"/>
  </r>
  <r>
    <s v="ORD01405"/>
    <x v="330"/>
    <d v="2025-07-22T00:00:00"/>
    <s v="C0010"/>
    <s v="P004"/>
    <n v="1"/>
    <n v="0.05"/>
    <s v="Credit Card"/>
    <n v="1899.05"/>
    <n v="518.38"/>
    <n v="2025"/>
    <n v="7"/>
    <s v="Jul"/>
    <s v="2025-07"/>
    <n v="0.27296806297885784"/>
    <x v="1"/>
    <x v="5"/>
    <x v="0"/>
    <x v="2"/>
    <x v="10"/>
  </r>
  <r>
    <s v="ORD01406"/>
    <x v="165"/>
    <d v="2025-09-20T00:00:00"/>
    <s v="C0122"/>
    <s v="P018"/>
    <n v="2"/>
    <n v="0.05"/>
    <s v="Debit Card"/>
    <n v="1898.1"/>
    <n v="396.61"/>
    <n v="2025"/>
    <n v="9"/>
    <s v="Sep"/>
    <s v="2025-09"/>
    <n v="0.20895105631947739"/>
    <x v="0"/>
    <x v="7"/>
    <x v="3"/>
    <x v="2"/>
    <x v="16"/>
  </r>
  <r>
    <s v="ORD01407"/>
    <x v="283"/>
    <d v="2025-08-21T00:00:00"/>
    <s v="C0401"/>
    <s v="P020"/>
    <n v="3"/>
    <n v="0.05"/>
    <s v="Credit Card"/>
    <n v="709.65"/>
    <n v="181.37"/>
    <n v="2025"/>
    <n v="8"/>
    <s v="Aug"/>
    <s v="2025-08"/>
    <n v="0.2555766927358557"/>
    <x v="3"/>
    <x v="3"/>
    <x v="3"/>
    <x v="1"/>
    <x v="17"/>
  </r>
  <r>
    <s v="ORD01408"/>
    <x v="235"/>
    <d v="2024-08-18T00:00:00"/>
    <s v="C0145"/>
    <s v="P018"/>
    <n v="1"/>
    <n v="0.05"/>
    <s v="Debit Card"/>
    <n v="949.05"/>
    <n v="214.44"/>
    <n v="2024"/>
    <n v="8"/>
    <s v="Aug"/>
    <s v="2024-08"/>
    <n v="0.22595226805753121"/>
    <x v="0"/>
    <x v="7"/>
    <x v="0"/>
    <x v="2"/>
    <x v="16"/>
  </r>
  <r>
    <s v="ORD01409"/>
    <x v="69"/>
    <d v="2025-03-13T00:00:00"/>
    <s v="C0451"/>
    <s v="P010"/>
    <n v="1"/>
    <n v="0.2"/>
    <s v="Debit Card"/>
    <n v="4799.2"/>
    <n v="821.26"/>
    <n v="2025"/>
    <n v="3"/>
    <s v="Mar"/>
    <s v="2025-03"/>
    <n v="0.17112435405900983"/>
    <x v="2"/>
    <x v="2"/>
    <x v="3"/>
    <x v="2"/>
    <x v="9"/>
  </r>
  <r>
    <s v="ORD01410"/>
    <x v="375"/>
    <d v="2025-03-02T00:00:00"/>
    <s v="C0446"/>
    <s v="P011"/>
    <n v="3"/>
    <n v="0"/>
    <s v="UPI"/>
    <n v="3897"/>
    <n v="802.26"/>
    <n v="2025"/>
    <n v="2"/>
    <s v="Feb"/>
    <s v="2025-02"/>
    <n v="0.20586605080831408"/>
    <x v="0"/>
    <x v="7"/>
    <x v="2"/>
    <x v="2"/>
    <x v="12"/>
  </r>
  <r>
    <s v="ORD01411"/>
    <x v="565"/>
    <d v="2025-07-12T00:00:00"/>
    <s v="C0223"/>
    <s v="P017"/>
    <n v="1"/>
    <n v="0.1"/>
    <s v="UPI"/>
    <n v="719.1"/>
    <n v="172.77"/>
    <n v="2025"/>
    <n v="7"/>
    <s v="Jul"/>
    <s v="2025-07"/>
    <n v="0.24025865665415103"/>
    <x v="0"/>
    <x v="0"/>
    <x v="0"/>
    <x v="2"/>
    <x v="15"/>
  </r>
  <r>
    <s v="ORD01412"/>
    <x v="413"/>
    <d v="2024-01-26T00:00:00"/>
    <s v="C0371"/>
    <s v="P020"/>
    <n v="2"/>
    <n v="0"/>
    <s v="UPI"/>
    <n v="498"/>
    <n v="139.77000000000001"/>
    <n v="2024"/>
    <n v="1"/>
    <s v="Jan"/>
    <s v="2024-01"/>
    <n v="0.28066265060240964"/>
    <x v="3"/>
    <x v="3"/>
    <x v="1"/>
    <x v="1"/>
    <x v="17"/>
  </r>
  <r>
    <s v="ORD01413"/>
    <x v="565"/>
    <d v="2025-07-11T00:00:00"/>
    <s v="C0257"/>
    <s v="P016"/>
    <n v="3"/>
    <n v="0.05"/>
    <s v="Cash"/>
    <n v="4557.1499999999996"/>
    <n v="1374.93"/>
    <n v="2025"/>
    <n v="7"/>
    <s v="Jul"/>
    <s v="2025-07"/>
    <n v="0.30170830453243808"/>
    <x v="4"/>
    <x v="4"/>
    <x v="2"/>
    <x v="1"/>
    <x v="5"/>
  </r>
  <r>
    <s v="ORD01414"/>
    <x v="297"/>
    <d v="2025-02-03T00:00:00"/>
    <s v="C0268"/>
    <s v="P020"/>
    <n v="1"/>
    <n v="0"/>
    <s v="Credit Card"/>
    <n v="249"/>
    <n v="80.819999999999993"/>
    <n v="2025"/>
    <n v="1"/>
    <s v="Jan"/>
    <s v="2025-01"/>
    <n v="0.32457831325301201"/>
    <x v="3"/>
    <x v="3"/>
    <x v="3"/>
    <x v="2"/>
    <x v="17"/>
  </r>
  <r>
    <s v="ORD01415"/>
    <x v="610"/>
    <d v="2025-09-20T00:00:00"/>
    <s v="C0359"/>
    <s v="P013"/>
    <n v="5"/>
    <n v="0.05"/>
    <s v="Debit Card"/>
    <n v="2845.25"/>
    <n v="708.35"/>
    <n v="2025"/>
    <n v="9"/>
    <s v="Sep"/>
    <s v="2025-09"/>
    <n v="0.24895879096740181"/>
    <x v="0"/>
    <x v="0"/>
    <x v="0"/>
    <x v="2"/>
    <x v="0"/>
  </r>
  <r>
    <s v="ORD01416"/>
    <x v="611"/>
    <d v="2024-04-17T00:00:00"/>
    <s v="C0004"/>
    <s v="P002"/>
    <n v="2"/>
    <n v="0"/>
    <s v="UPI"/>
    <n v="1798"/>
    <n v="392.19"/>
    <n v="2024"/>
    <n v="4"/>
    <s v="Apr"/>
    <s v="2024-04"/>
    <n v="0.21812569521690767"/>
    <x v="1"/>
    <x v="1"/>
    <x v="3"/>
    <x v="2"/>
    <x v="3"/>
  </r>
  <r>
    <s v="ORD01417"/>
    <x v="397"/>
    <d v="2024-07-14T00:00:00"/>
    <s v="C0426"/>
    <s v="P002"/>
    <n v="2"/>
    <n v="0"/>
    <s v="Debit Card"/>
    <n v="1798"/>
    <n v="467.62"/>
    <n v="2024"/>
    <n v="7"/>
    <s v="Jul"/>
    <s v="2024-07"/>
    <n v="0.26007786429365964"/>
    <x v="1"/>
    <x v="1"/>
    <x v="1"/>
    <x v="1"/>
    <x v="3"/>
  </r>
  <r>
    <s v="ORD01418"/>
    <x v="211"/>
    <d v="2024-01-19T00:00:00"/>
    <s v="C0397"/>
    <s v="P014"/>
    <n v="1"/>
    <n v="0.1"/>
    <s v="Credit Card"/>
    <n v="719.1"/>
    <n v="179.72"/>
    <n v="2024"/>
    <n v="1"/>
    <s v="Jan"/>
    <s v="2024-01"/>
    <n v="0.24992351550549297"/>
    <x v="0"/>
    <x v="6"/>
    <x v="3"/>
    <x v="0"/>
    <x v="13"/>
  </r>
  <r>
    <s v="ORD01419"/>
    <x v="154"/>
    <d v="2024-05-01T00:00:00"/>
    <s v="C0354"/>
    <s v="P004"/>
    <n v="4"/>
    <n v="0"/>
    <s v="UPI"/>
    <n v="7996"/>
    <n v="1418.86"/>
    <n v="2024"/>
    <n v="4"/>
    <s v="Apr"/>
    <s v="2024-04"/>
    <n v="0.17744622311155578"/>
    <x v="1"/>
    <x v="5"/>
    <x v="1"/>
    <x v="1"/>
    <x v="10"/>
  </r>
  <r>
    <s v="ORD01420"/>
    <x v="612"/>
    <d v="2025-02-01T00:00:00"/>
    <s v="C0106"/>
    <s v="P017"/>
    <n v="1"/>
    <n v="0.05"/>
    <s v="Cash"/>
    <n v="759.05"/>
    <n v="161.13999999999999"/>
    <n v="2025"/>
    <n v="1"/>
    <s v="Jan"/>
    <s v="2025-01"/>
    <n v="0.21229168038996113"/>
    <x v="0"/>
    <x v="0"/>
    <x v="1"/>
    <x v="0"/>
    <x v="15"/>
  </r>
  <r>
    <s v="ORD01421"/>
    <x v="443"/>
    <d v="2025-03-04T00:00:00"/>
    <s v="C0085"/>
    <s v="P013"/>
    <n v="1"/>
    <n v="0.05"/>
    <s v="UPI"/>
    <n v="569.04999999999995"/>
    <n v="120.99"/>
    <n v="2025"/>
    <n v="2"/>
    <s v="Feb"/>
    <s v="2025-02"/>
    <n v="0.21261752042878482"/>
    <x v="0"/>
    <x v="0"/>
    <x v="0"/>
    <x v="2"/>
    <x v="0"/>
  </r>
  <r>
    <s v="ORD01422"/>
    <x v="514"/>
    <d v="2024-05-11T00:00:00"/>
    <s v="C0214"/>
    <s v="P004"/>
    <n v="1"/>
    <n v="0.05"/>
    <s v="UPI"/>
    <n v="1899.05"/>
    <n v="336.79"/>
    <n v="2024"/>
    <n v="5"/>
    <s v="May"/>
    <s v="2024-05"/>
    <n v="0.17734656802085255"/>
    <x v="1"/>
    <x v="5"/>
    <x v="0"/>
    <x v="1"/>
    <x v="10"/>
  </r>
  <r>
    <s v="ORD01423"/>
    <x v="19"/>
    <d v="2024-05-12T00:00:00"/>
    <s v="C0121"/>
    <s v="P003"/>
    <n v="1"/>
    <n v="0.1"/>
    <s v="UPI"/>
    <n v="1169.0999999999999"/>
    <n v="338.97"/>
    <n v="2024"/>
    <n v="5"/>
    <s v="May"/>
    <s v="2024-05"/>
    <n v="0.28994098024121123"/>
    <x v="1"/>
    <x v="1"/>
    <x v="2"/>
    <x v="2"/>
    <x v="1"/>
  </r>
  <r>
    <s v="ORD01424"/>
    <x v="394"/>
    <d v="2025-07-27T00:00:00"/>
    <s v="C0132"/>
    <s v="P012"/>
    <n v="2"/>
    <n v="0.05"/>
    <s v="UPI"/>
    <n v="1708.1"/>
    <n v="362.93"/>
    <n v="2025"/>
    <n v="7"/>
    <s v="Jul"/>
    <s v="2025-07"/>
    <n v="0.21247585036004921"/>
    <x v="0"/>
    <x v="8"/>
    <x v="2"/>
    <x v="0"/>
    <x v="14"/>
  </r>
  <r>
    <s v="ORD01425"/>
    <x v="613"/>
    <d v="2025-07-18T00:00:00"/>
    <s v="C0338"/>
    <s v="P008"/>
    <n v="5"/>
    <n v="0"/>
    <s v="Credit Card"/>
    <n v="1995"/>
    <n v="555.69000000000005"/>
    <n v="2025"/>
    <n v="7"/>
    <s v="Jul"/>
    <s v="2025-07"/>
    <n v="0.2785413533834587"/>
    <x v="3"/>
    <x v="3"/>
    <x v="0"/>
    <x v="1"/>
    <x v="4"/>
  </r>
  <r>
    <s v="ORD01426"/>
    <x v="50"/>
    <d v="2024-02-01T00:00:00"/>
    <s v="C0197"/>
    <s v="P002"/>
    <n v="3"/>
    <n v="0"/>
    <s v="UPI"/>
    <n v="2697"/>
    <n v="598.53"/>
    <n v="2024"/>
    <n v="1"/>
    <s v="Jan"/>
    <s v="2024-01"/>
    <n v="0.22192436040044494"/>
    <x v="1"/>
    <x v="1"/>
    <x v="0"/>
    <x v="2"/>
    <x v="3"/>
  </r>
  <r>
    <s v="ORD01427"/>
    <x v="614"/>
    <d v="2024-04-10T00:00:00"/>
    <s v="C0019"/>
    <s v="P006"/>
    <n v="1"/>
    <n v="0.1"/>
    <s v="Debit Card"/>
    <n v="1349.1"/>
    <n v="288.45"/>
    <n v="2024"/>
    <n v="4"/>
    <s v="Apr"/>
    <s v="2024-04"/>
    <n v="0.21380920613742496"/>
    <x v="1"/>
    <x v="1"/>
    <x v="2"/>
    <x v="0"/>
    <x v="6"/>
  </r>
  <r>
    <s v="ORD01428"/>
    <x v="492"/>
    <d v="2024-01-15T00:00:00"/>
    <s v="C0130"/>
    <s v="P010"/>
    <n v="1"/>
    <n v="0.05"/>
    <s v="UPI"/>
    <n v="5699.05"/>
    <n v="870.3"/>
    <n v="2024"/>
    <n v="1"/>
    <s v="Jan"/>
    <s v="2024-01"/>
    <n v="0.15270966213667189"/>
    <x v="2"/>
    <x v="2"/>
    <x v="0"/>
    <x v="0"/>
    <x v="9"/>
  </r>
  <r>
    <s v="ORD01429"/>
    <x v="396"/>
    <d v="2024-09-02T00:00:00"/>
    <s v="C0012"/>
    <s v="P012"/>
    <n v="2"/>
    <n v="0.15"/>
    <s v="Credit Card"/>
    <n v="1528.3"/>
    <n v="406.42"/>
    <n v="2024"/>
    <n v="8"/>
    <s v="Aug"/>
    <s v="2024-08"/>
    <n v="0.26592946411044954"/>
    <x v="0"/>
    <x v="8"/>
    <x v="3"/>
    <x v="2"/>
    <x v="14"/>
  </r>
  <r>
    <s v="ORD01430"/>
    <x v="615"/>
    <d v="2024-08-23T00:00:00"/>
    <s v="C0081"/>
    <s v="P010"/>
    <n v="1"/>
    <n v="0.05"/>
    <s v="Credit Card"/>
    <n v="5699.05"/>
    <n v="721.85"/>
    <n v="2024"/>
    <n v="8"/>
    <s v="Aug"/>
    <s v="2024-08"/>
    <n v="0.12666146112071311"/>
    <x v="2"/>
    <x v="2"/>
    <x v="3"/>
    <x v="2"/>
    <x v="9"/>
  </r>
  <r>
    <s v="ORD01431"/>
    <x v="495"/>
    <d v="2024-10-12T00:00:00"/>
    <s v="C0330"/>
    <s v="P010"/>
    <n v="3"/>
    <n v="0.1"/>
    <s v="Debit Card"/>
    <n v="16197.3"/>
    <n v="2311.3000000000002"/>
    <n v="2024"/>
    <n v="10"/>
    <s v="Oct"/>
    <s v="2024-10"/>
    <n v="0.14269662227655228"/>
    <x v="2"/>
    <x v="2"/>
    <x v="3"/>
    <x v="2"/>
    <x v="9"/>
  </r>
  <r>
    <s v="ORD01432"/>
    <x v="535"/>
    <d v="2025-12-19T00:00:00"/>
    <s v="C0354"/>
    <s v="P003"/>
    <n v="3"/>
    <n v="0.15"/>
    <s v="UPI"/>
    <n v="3312.45"/>
    <n v="858.8"/>
    <n v="2025"/>
    <n v="12"/>
    <s v="Dec"/>
    <s v="2025-12"/>
    <n v="0.25926429078174767"/>
    <x v="1"/>
    <x v="1"/>
    <x v="1"/>
    <x v="1"/>
    <x v="1"/>
  </r>
  <r>
    <s v="ORD01433"/>
    <x v="54"/>
    <d v="2025-12-27T00:00:00"/>
    <s v="C0262"/>
    <s v="P020"/>
    <n v="3"/>
    <n v="0.1"/>
    <s v="Cash"/>
    <n v="672.3"/>
    <n v="162.41999999999999"/>
    <n v="2025"/>
    <n v="12"/>
    <s v="Dec"/>
    <s v="2025-12"/>
    <n v="0.24158857652833557"/>
    <x v="3"/>
    <x v="3"/>
    <x v="1"/>
    <x v="0"/>
    <x v="17"/>
  </r>
  <r>
    <s v="ORD01434"/>
    <x v="269"/>
    <d v="2024-07-23T00:00:00"/>
    <s v="C0392"/>
    <s v="P010"/>
    <n v="1"/>
    <n v="0.05"/>
    <s v="Credit Card"/>
    <n v="5699.05"/>
    <n v="1284.6500000000001"/>
    <n v="2024"/>
    <n v="7"/>
    <s v="Jul"/>
    <s v="2024-07"/>
    <n v="0.22541476210947439"/>
    <x v="2"/>
    <x v="2"/>
    <x v="0"/>
    <x v="2"/>
    <x v="9"/>
  </r>
  <r>
    <s v="ORD01435"/>
    <x v="406"/>
    <d v="2024-03-20T00:00:00"/>
    <s v="C0125"/>
    <s v="P009"/>
    <n v="2"/>
    <n v="0.05"/>
    <s v="UPI"/>
    <n v="13298.1"/>
    <n v="3037.32"/>
    <n v="2024"/>
    <n v="3"/>
    <s v="Mar"/>
    <s v="2024-03"/>
    <n v="0.22840255374827984"/>
    <x v="2"/>
    <x v="2"/>
    <x v="0"/>
    <x v="2"/>
    <x v="2"/>
  </r>
  <r>
    <s v="ORD01436"/>
    <x v="591"/>
    <d v="2024-06-25T00:00:00"/>
    <s v="C0307"/>
    <s v="P020"/>
    <n v="1"/>
    <n v="0.05"/>
    <s v="Credit Card"/>
    <n v="236.55"/>
    <n v="-10.53"/>
    <n v="2024"/>
    <n v="6"/>
    <s v="Jun"/>
    <s v="2024-06"/>
    <n v="-4.4514901712111601E-2"/>
    <x v="3"/>
    <x v="3"/>
    <x v="2"/>
    <x v="2"/>
    <x v="17"/>
  </r>
  <r>
    <s v="ORD01437"/>
    <x v="240"/>
    <d v="2025-04-15T00:00:00"/>
    <s v="C0267"/>
    <s v="P019"/>
    <n v="1"/>
    <n v="0.05"/>
    <s v="Credit Card"/>
    <n v="379.05"/>
    <n v="94.59"/>
    <n v="2025"/>
    <n v="4"/>
    <s v="Apr"/>
    <s v="2025-04"/>
    <n v="0.24954491491887615"/>
    <x v="1"/>
    <x v="1"/>
    <x v="3"/>
    <x v="0"/>
    <x v="18"/>
  </r>
  <r>
    <s v="ORD01438"/>
    <x v="558"/>
    <d v="2025-08-05T00:00:00"/>
    <s v="C0447"/>
    <s v="P014"/>
    <n v="2"/>
    <n v="0"/>
    <s v="Debit Card"/>
    <n v="1598"/>
    <n v="322.35000000000002"/>
    <n v="2025"/>
    <n v="8"/>
    <s v="Aug"/>
    <s v="2025-08"/>
    <n v="0.20172090112640803"/>
    <x v="0"/>
    <x v="6"/>
    <x v="2"/>
    <x v="1"/>
    <x v="13"/>
  </r>
  <r>
    <s v="ORD01439"/>
    <x v="307"/>
    <d v="2025-02-21T00:00:00"/>
    <s v="C0441"/>
    <s v="P002"/>
    <n v="4"/>
    <n v="0.1"/>
    <s v="UPI"/>
    <n v="3236.4"/>
    <n v="537.77"/>
    <n v="2025"/>
    <n v="2"/>
    <s v="Feb"/>
    <s v="2025-02"/>
    <n v="0.16616302064021751"/>
    <x v="1"/>
    <x v="1"/>
    <x v="0"/>
    <x v="2"/>
    <x v="3"/>
  </r>
  <r>
    <s v="ORD01440"/>
    <x v="491"/>
    <d v="2025-03-26T00:00:00"/>
    <s v="C0383"/>
    <s v="P005"/>
    <n v="3"/>
    <n v="0"/>
    <s v="UPI"/>
    <n v="7497"/>
    <n v="1355.54"/>
    <n v="2025"/>
    <n v="3"/>
    <s v="Mar"/>
    <s v="2025-03"/>
    <n v="0.1808109910630919"/>
    <x v="1"/>
    <x v="5"/>
    <x v="3"/>
    <x v="1"/>
    <x v="7"/>
  </r>
  <r>
    <s v="ORD01441"/>
    <x v="138"/>
    <d v="2024-03-29T00:00:00"/>
    <s v="C0140"/>
    <s v="P020"/>
    <n v="4"/>
    <n v="0"/>
    <s v="UPI"/>
    <n v="996"/>
    <n v="245.68"/>
    <n v="2024"/>
    <n v="3"/>
    <s v="Mar"/>
    <s v="2024-03"/>
    <n v="0.24666666666666667"/>
    <x v="3"/>
    <x v="3"/>
    <x v="1"/>
    <x v="2"/>
    <x v="17"/>
  </r>
  <r>
    <s v="ORD01442"/>
    <x v="585"/>
    <d v="2024-04-13T00:00:00"/>
    <s v="C0329"/>
    <s v="P008"/>
    <n v="3"/>
    <n v="0.1"/>
    <s v="UPI"/>
    <n v="1077.3"/>
    <n v="252.62"/>
    <n v="2024"/>
    <n v="4"/>
    <s v="Apr"/>
    <s v="2024-04"/>
    <n v="0.23449364151118537"/>
    <x v="3"/>
    <x v="3"/>
    <x v="0"/>
    <x v="0"/>
    <x v="4"/>
  </r>
  <r>
    <s v="ORD01443"/>
    <x v="142"/>
    <d v="2024-01-10T00:00:00"/>
    <s v="C0002"/>
    <s v="P007"/>
    <n v="1"/>
    <n v="0"/>
    <s v="Debit Card"/>
    <n v="1099"/>
    <n v="281.41000000000003"/>
    <n v="2024"/>
    <n v="1"/>
    <s v="Jan"/>
    <s v="2024-01"/>
    <n v="0.25606005459508646"/>
    <x v="3"/>
    <x v="9"/>
    <x v="1"/>
    <x v="1"/>
    <x v="19"/>
  </r>
  <r>
    <s v="ORD01444"/>
    <x v="269"/>
    <d v="2024-07-22T00:00:00"/>
    <s v="C0008"/>
    <s v="P006"/>
    <n v="2"/>
    <n v="0.1"/>
    <s v="Credit Card"/>
    <n v="2698.2"/>
    <n v="666.28"/>
    <n v="2024"/>
    <n v="7"/>
    <s v="Jul"/>
    <s v="2024-07"/>
    <n v="0.24693499369950339"/>
    <x v="1"/>
    <x v="1"/>
    <x v="0"/>
    <x v="0"/>
    <x v="6"/>
  </r>
  <r>
    <s v="ORD01445"/>
    <x v="616"/>
    <d v="2025-05-23T00:00:00"/>
    <s v="C0250"/>
    <s v="P011"/>
    <n v="1"/>
    <n v="0.15"/>
    <s v="UPI"/>
    <n v="1104.1500000000001"/>
    <n v="301.19"/>
    <n v="2025"/>
    <n v="5"/>
    <s v="May"/>
    <s v="2025-05"/>
    <n v="0.2727799664900602"/>
    <x v="0"/>
    <x v="7"/>
    <x v="1"/>
    <x v="0"/>
    <x v="12"/>
  </r>
  <r>
    <s v="ORD01446"/>
    <x v="138"/>
    <d v="2024-04-01T00:00:00"/>
    <s v="C0139"/>
    <s v="P012"/>
    <n v="1"/>
    <n v="0.15"/>
    <s v="UPI"/>
    <n v="764.15"/>
    <n v="198.95"/>
    <n v="2024"/>
    <n v="3"/>
    <s v="Mar"/>
    <s v="2024-03"/>
    <n v="0.26035464241313877"/>
    <x v="0"/>
    <x v="8"/>
    <x v="2"/>
    <x v="2"/>
    <x v="14"/>
  </r>
  <r>
    <s v="ORD01447"/>
    <x v="532"/>
    <d v="2024-02-13T00:00:00"/>
    <s v="C0124"/>
    <s v="P018"/>
    <n v="2"/>
    <n v="0.1"/>
    <s v="UPI"/>
    <n v="1798.2"/>
    <n v="436.03"/>
    <n v="2024"/>
    <n v="2"/>
    <s v="Feb"/>
    <s v="2024-02"/>
    <n v="0.24248137025914801"/>
    <x v="0"/>
    <x v="7"/>
    <x v="3"/>
    <x v="2"/>
    <x v="16"/>
  </r>
  <r>
    <s v="ORD01448"/>
    <x v="545"/>
    <d v="2025-01-22T00:00:00"/>
    <s v="C0309"/>
    <s v="P019"/>
    <n v="2"/>
    <n v="0.05"/>
    <s v="Debit Card"/>
    <n v="758.1"/>
    <n v="164.97"/>
    <n v="2025"/>
    <n v="1"/>
    <s v="Jan"/>
    <s v="2025-01"/>
    <n v="0.21760981400870597"/>
    <x v="1"/>
    <x v="1"/>
    <x v="1"/>
    <x v="2"/>
    <x v="18"/>
  </r>
  <r>
    <s v="ORD01449"/>
    <x v="566"/>
    <d v="2025-09-15T00:00:00"/>
    <s v="C0228"/>
    <s v="P010"/>
    <n v="2"/>
    <n v="0.05"/>
    <s v="Debit Card"/>
    <n v="11398.1"/>
    <n v="2171.77"/>
    <n v="2025"/>
    <n v="9"/>
    <s v="Sep"/>
    <s v="2025-09"/>
    <n v="0.19053789666698834"/>
    <x v="2"/>
    <x v="2"/>
    <x v="1"/>
    <x v="2"/>
    <x v="9"/>
  </r>
  <r>
    <s v="ORD01450"/>
    <x v="110"/>
    <d v="2025-03-15T00:00:00"/>
    <s v="C0010"/>
    <s v="P014"/>
    <n v="1"/>
    <n v="0.05"/>
    <s v="UPI"/>
    <n v="759.05"/>
    <n v="177.19"/>
    <n v="2025"/>
    <n v="3"/>
    <s v="Mar"/>
    <s v="2025-03"/>
    <n v="0.23343653250773994"/>
    <x v="0"/>
    <x v="6"/>
    <x v="0"/>
    <x v="2"/>
    <x v="13"/>
  </r>
  <r>
    <s v="ORD01451"/>
    <x v="617"/>
    <d v="2025-02-16T00:00:00"/>
    <s v="C0469"/>
    <s v="P003"/>
    <n v="1"/>
    <n v="0"/>
    <s v="UPI"/>
    <n v="1299"/>
    <n v="330.21"/>
    <n v="2025"/>
    <n v="2"/>
    <s v="Feb"/>
    <s v="2025-02"/>
    <n v="0.25420323325635102"/>
    <x v="1"/>
    <x v="1"/>
    <x v="0"/>
    <x v="0"/>
    <x v="1"/>
  </r>
  <r>
    <s v="ORD01452"/>
    <x v="559"/>
    <d v="2025-04-29T00:00:00"/>
    <s v="C0212"/>
    <s v="P018"/>
    <n v="1"/>
    <n v="0"/>
    <s v="Credit Card"/>
    <n v="999"/>
    <n v="203.78"/>
    <n v="2025"/>
    <n v="4"/>
    <s v="Apr"/>
    <s v="2025-04"/>
    <n v="0.20398398398398399"/>
    <x v="0"/>
    <x v="7"/>
    <x v="0"/>
    <x v="0"/>
    <x v="16"/>
  </r>
  <r>
    <s v="ORD01453"/>
    <x v="85"/>
    <d v="2025-10-30T00:00:00"/>
    <s v="C0112"/>
    <s v="P015"/>
    <n v="1"/>
    <n v="0.1"/>
    <s v="Cash"/>
    <n v="629.1"/>
    <n v="159.04"/>
    <n v="2025"/>
    <n v="10"/>
    <s v="Oct"/>
    <s v="2025-10"/>
    <n v="0.25280559529486568"/>
    <x v="3"/>
    <x v="6"/>
    <x v="1"/>
    <x v="0"/>
    <x v="11"/>
  </r>
  <r>
    <s v="ORD01454"/>
    <x v="211"/>
    <d v="2024-01-20T00:00:00"/>
    <s v="C0008"/>
    <s v="P006"/>
    <n v="1"/>
    <n v="0"/>
    <s v="Credit Card"/>
    <n v="1499"/>
    <n v="281.22000000000003"/>
    <n v="2024"/>
    <n v="1"/>
    <s v="Jan"/>
    <s v="2024-01"/>
    <n v="0.18760507004669782"/>
    <x v="1"/>
    <x v="1"/>
    <x v="0"/>
    <x v="0"/>
    <x v="6"/>
  </r>
  <r>
    <s v="ORD01455"/>
    <x v="604"/>
    <d v="2025-10-07T00:00:00"/>
    <s v="C0292"/>
    <s v="P010"/>
    <n v="2"/>
    <n v="0"/>
    <s v="UPI"/>
    <n v="11998"/>
    <n v="2351.8000000000002"/>
    <n v="2025"/>
    <n v="10"/>
    <s v="Oct"/>
    <s v="2025-10"/>
    <n v="0.19601600266711119"/>
    <x v="2"/>
    <x v="2"/>
    <x v="2"/>
    <x v="0"/>
    <x v="9"/>
  </r>
  <r>
    <s v="ORD01456"/>
    <x v="101"/>
    <d v="2024-05-28T00:00:00"/>
    <s v="C0477"/>
    <s v="P012"/>
    <n v="3"/>
    <n v="0.1"/>
    <s v="UPI"/>
    <n v="2427.3000000000002"/>
    <n v="504.86"/>
    <n v="2024"/>
    <n v="5"/>
    <s v="May"/>
    <s v="2024-05"/>
    <n v="0.2079924195608289"/>
    <x v="0"/>
    <x v="8"/>
    <x v="3"/>
    <x v="1"/>
    <x v="14"/>
  </r>
  <r>
    <s v="ORD01457"/>
    <x v="548"/>
    <d v="2024-10-06T00:00:00"/>
    <s v="C0362"/>
    <s v="P007"/>
    <n v="1"/>
    <n v="0"/>
    <s v="Credit Card"/>
    <n v="1099"/>
    <n v="272.44"/>
    <n v="2024"/>
    <n v="10"/>
    <s v="Oct"/>
    <s v="2024-10"/>
    <n v="0.24789808917197453"/>
    <x v="3"/>
    <x v="9"/>
    <x v="3"/>
    <x v="1"/>
    <x v="19"/>
  </r>
  <r>
    <s v="ORD01458"/>
    <x v="615"/>
    <d v="2024-08-21T00:00:00"/>
    <s v="C0460"/>
    <s v="P017"/>
    <n v="2"/>
    <n v="0"/>
    <s v="Credit Card"/>
    <n v="1598"/>
    <n v="423.24"/>
    <n v="2024"/>
    <n v="8"/>
    <s v="Aug"/>
    <s v="2024-08"/>
    <n v="0.26485607008760953"/>
    <x v="0"/>
    <x v="0"/>
    <x v="2"/>
    <x v="2"/>
    <x v="15"/>
  </r>
  <r>
    <s v="ORD01459"/>
    <x v="333"/>
    <d v="2025-01-01T00:00:00"/>
    <s v="C0253"/>
    <s v="P001"/>
    <n v="1"/>
    <n v="0"/>
    <s v="UPI"/>
    <n v="499"/>
    <n v="94.61"/>
    <n v="2024"/>
    <n v="12"/>
    <s v="Dec"/>
    <s v="2024-12"/>
    <n v="0.18959919839679359"/>
    <x v="1"/>
    <x v="1"/>
    <x v="0"/>
    <x v="2"/>
    <x v="8"/>
  </r>
  <r>
    <s v="ORD01460"/>
    <x v="9"/>
    <d v="2024-08-16T00:00:00"/>
    <s v="C0014"/>
    <s v="P018"/>
    <n v="5"/>
    <n v="0.1"/>
    <s v="UPI"/>
    <n v="4495.5"/>
    <n v="1255.76"/>
    <n v="2024"/>
    <n v="8"/>
    <s v="Aug"/>
    <s v="2024-08"/>
    <n v="0.27933711489267044"/>
    <x v="0"/>
    <x v="7"/>
    <x v="3"/>
    <x v="1"/>
    <x v="16"/>
  </r>
  <r>
    <s v="ORD01461"/>
    <x v="618"/>
    <d v="2025-10-14T00:00:00"/>
    <s v="C0240"/>
    <s v="P015"/>
    <n v="1"/>
    <n v="0.1"/>
    <s v="Credit Card"/>
    <n v="629.1"/>
    <n v="194.09"/>
    <n v="2025"/>
    <n v="10"/>
    <s v="Oct"/>
    <s v="2025-10"/>
    <n v="0.30852010809092356"/>
    <x v="3"/>
    <x v="6"/>
    <x v="3"/>
    <x v="2"/>
    <x v="11"/>
  </r>
  <r>
    <s v="ORD01462"/>
    <x v="69"/>
    <d v="2025-03-12T00:00:00"/>
    <s v="C0438"/>
    <s v="P019"/>
    <n v="3"/>
    <n v="0.1"/>
    <s v="UPI"/>
    <n v="1077.3"/>
    <n v="216.73"/>
    <n v="2025"/>
    <n v="3"/>
    <s v="Mar"/>
    <s v="2025-03"/>
    <n v="0.20117887310869767"/>
    <x v="1"/>
    <x v="1"/>
    <x v="1"/>
    <x v="2"/>
    <x v="18"/>
  </r>
  <r>
    <s v="ORD01463"/>
    <x v="325"/>
    <d v="2025-02-06T00:00:00"/>
    <s v="C0242"/>
    <s v="P001"/>
    <n v="4"/>
    <n v="0"/>
    <s v="Credit Card"/>
    <n v="1996"/>
    <n v="448.04"/>
    <n v="2025"/>
    <n v="2"/>
    <s v="Feb"/>
    <s v="2025-02"/>
    <n v="0.22446893787575151"/>
    <x v="1"/>
    <x v="1"/>
    <x v="1"/>
    <x v="2"/>
    <x v="8"/>
  </r>
  <r>
    <s v="ORD01464"/>
    <x v="619"/>
    <d v="2024-08-01T00:00:00"/>
    <s v="C0469"/>
    <s v="P005"/>
    <n v="3"/>
    <n v="0.1"/>
    <s v="UPI"/>
    <n v="6747.3"/>
    <n v="1970.73"/>
    <n v="2024"/>
    <n v="7"/>
    <s v="Jul"/>
    <s v="2024-07"/>
    <n v="0.2920768307322929"/>
    <x v="1"/>
    <x v="5"/>
    <x v="0"/>
    <x v="0"/>
    <x v="7"/>
  </r>
  <r>
    <s v="ORD01465"/>
    <x v="140"/>
    <d v="2025-01-26T00:00:00"/>
    <s v="C0342"/>
    <s v="P015"/>
    <n v="1"/>
    <n v="0.05"/>
    <s v="Debit Card"/>
    <n v="664.05"/>
    <n v="206.2"/>
    <n v="2025"/>
    <n v="1"/>
    <s v="Jan"/>
    <s v="2025-01"/>
    <n v="0.31051878623597623"/>
    <x v="3"/>
    <x v="6"/>
    <x v="2"/>
    <x v="0"/>
    <x v="11"/>
  </r>
  <r>
    <s v="ORD01466"/>
    <x v="620"/>
    <d v="2025-05-14T00:00:00"/>
    <s v="C0149"/>
    <s v="P003"/>
    <n v="2"/>
    <n v="0.05"/>
    <s v="UPI"/>
    <n v="2468.1"/>
    <n v="585.66999999999996"/>
    <n v="2025"/>
    <n v="5"/>
    <s v="May"/>
    <s v="2025-05"/>
    <n v="0.23729589562821604"/>
    <x v="1"/>
    <x v="1"/>
    <x v="2"/>
    <x v="2"/>
    <x v="1"/>
  </r>
  <r>
    <s v="ORD01467"/>
    <x v="621"/>
    <d v="2025-06-25T00:00:00"/>
    <s v="C0236"/>
    <s v="P001"/>
    <n v="1"/>
    <n v="0.05"/>
    <s v="Cash"/>
    <n v="474.05"/>
    <n v="130.04"/>
    <n v="2025"/>
    <n v="6"/>
    <s v="Jun"/>
    <s v="2025-06"/>
    <n v="0.27431705516295746"/>
    <x v="1"/>
    <x v="1"/>
    <x v="3"/>
    <x v="2"/>
    <x v="8"/>
  </r>
  <r>
    <s v="ORD01468"/>
    <x v="622"/>
    <d v="2025-07-17T00:00:00"/>
    <s v="C0306"/>
    <s v="P008"/>
    <n v="1"/>
    <n v="0.05"/>
    <s v="UPI"/>
    <n v="379.05"/>
    <n v="93.35"/>
    <n v="2025"/>
    <n v="7"/>
    <s v="Jul"/>
    <s v="2025-07"/>
    <n v="0.24627357868355096"/>
    <x v="3"/>
    <x v="3"/>
    <x v="3"/>
    <x v="0"/>
    <x v="4"/>
  </r>
  <r>
    <s v="ORD01469"/>
    <x v="155"/>
    <d v="2025-05-07T00:00:00"/>
    <s v="C0478"/>
    <s v="P012"/>
    <n v="1"/>
    <n v="0.05"/>
    <s v="UPI"/>
    <n v="854.05"/>
    <n v="251.05"/>
    <n v="2025"/>
    <n v="5"/>
    <s v="May"/>
    <s v="2025-05"/>
    <n v="0.29395234471049708"/>
    <x v="0"/>
    <x v="8"/>
    <x v="3"/>
    <x v="2"/>
    <x v="14"/>
  </r>
  <r>
    <s v="ORD01470"/>
    <x v="204"/>
    <d v="2025-03-20T00:00:00"/>
    <s v="C0167"/>
    <s v="P019"/>
    <n v="4"/>
    <n v="0.1"/>
    <s v="Debit Card"/>
    <n v="1436.4"/>
    <n v="333.89"/>
    <n v="2025"/>
    <n v="3"/>
    <s v="Mar"/>
    <s v="2025-03"/>
    <n v="0.23244917850181004"/>
    <x v="1"/>
    <x v="1"/>
    <x v="3"/>
    <x v="2"/>
    <x v="18"/>
  </r>
  <r>
    <s v="ORD01471"/>
    <x v="15"/>
    <d v="2024-09-21T00:00:00"/>
    <s v="C0020"/>
    <s v="P012"/>
    <n v="4"/>
    <n v="0"/>
    <s v="Debit Card"/>
    <n v="3596"/>
    <n v="1082.4000000000001"/>
    <n v="2024"/>
    <n v="9"/>
    <s v="Sep"/>
    <s v="2024-09"/>
    <n v="0.30100111234705229"/>
    <x v="0"/>
    <x v="8"/>
    <x v="3"/>
    <x v="2"/>
    <x v="14"/>
  </r>
  <r>
    <s v="ORD01472"/>
    <x v="539"/>
    <d v="2024-12-20T00:00:00"/>
    <s v="C0216"/>
    <s v="P013"/>
    <n v="1"/>
    <n v="0.05"/>
    <s v="UPI"/>
    <n v="569.04999999999995"/>
    <n v="131.86000000000001"/>
    <n v="2024"/>
    <n v="12"/>
    <s v="Dec"/>
    <s v="2024-12"/>
    <n v="0.23171953255425715"/>
    <x v="0"/>
    <x v="0"/>
    <x v="3"/>
    <x v="2"/>
    <x v="0"/>
  </r>
  <r>
    <s v="ORD01473"/>
    <x v="470"/>
    <d v="2024-12-20T00:00:00"/>
    <s v="C0343"/>
    <s v="P001"/>
    <n v="2"/>
    <n v="0.05"/>
    <s v="Cash"/>
    <n v="948.1"/>
    <n v="254.79"/>
    <n v="2024"/>
    <n v="12"/>
    <s v="Dec"/>
    <s v="2024-12"/>
    <n v="0.2687374749498998"/>
    <x v="1"/>
    <x v="1"/>
    <x v="0"/>
    <x v="0"/>
    <x v="8"/>
  </r>
  <r>
    <s v="ORD01474"/>
    <x v="425"/>
    <d v="2025-06-04T00:00:00"/>
    <s v="C0135"/>
    <s v="P019"/>
    <n v="4"/>
    <n v="0.05"/>
    <s v="UPI"/>
    <n v="1516.2"/>
    <n v="241.11"/>
    <n v="2025"/>
    <n v="6"/>
    <s v="Jun"/>
    <s v="2025-06"/>
    <n v="0.15902255639097745"/>
    <x v="1"/>
    <x v="1"/>
    <x v="1"/>
    <x v="2"/>
    <x v="18"/>
  </r>
  <r>
    <s v="ORD01475"/>
    <x v="436"/>
    <d v="2024-11-19T00:00:00"/>
    <s v="C0393"/>
    <s v="P006"/>
    <n v="2"/>
    <n v="0.05"/>
    <s v="Credit Card"/>
    <n v="2848.1"/>
    <n v="589.11"/>
    <n v="2024"/>
    <n v="11"/>
    <s v="Nov"/>
    <s v="2024-11"/>
    <n v="0.2068431585969594"/>
    <x v="1"/>
    <x v="1"/>
    <x v="0"/>
    <x v="2"/>
    <x v="6"/>
  </r>
  <r>
    <s v="ORD01476"/>
    <x v="623"/>
    <d v="2024-05-22T00:00:00"/>
    <s v="C0129"/>
    <s v="P008"/>
    <n v="1"/>
    <n v="0.15"/>
    <s v="UPI"/>
    <n v="339.15"/>
    <n v="98.2"/>
    <n v="2024"/>
    <n v="5"/>
    <s v="May"/>
    <s v="2024-05"/>
    <n v="0.28954739790653106"/>
    <x v="3"/>
    <x v="3"/>
    <x v="0"/>
    <x v="1"/>
    <x v="4"/>
  </r>
  <r>
    <s v="ORD01477"/>
    <x v="28"/>
    <d v="2025-07-08T00:00:00"/>
    <s v="C0410"/>
    <s v="P004"/>
    <n v="2"/>
    <n v="0.1"/>
    <s v="UPI"/>
    <n v="3598.2"/>
    <n v="-249.64"/>
    <n v="2025"/>
    <n v="7"/>
    <s v="Jul"/>
    <s v="2025-07"/>
    <n v="-6.9379134011450169E-2"/>
    <x v="1"/>
    <x v="5"/>
    <x v="1"/>
    <x v="2"/>
    <x v="10"/>
  </r>
  <r>
    <s v="ORD01478"/>
    <x v="40"/>
    <d v="2025-09-15T00:00:00"/>
    <s v="C0422"/>
    <s v="P005"/>
    <n v="3"/>
    <n v="0.1"/>
    <s v="Credit Card"/>
    <n v="6747.3"/>
    <n v="990.06"/>
    <n v="2025"/>
    <n v="9"/>
    <s v="Sep"/>
    <s v="2025-09"/>
    <n v="0.14673424925525766"/>
    <x v="1"/>
    <x v="5"/>
    <x v="3"/>
    <x v="2"/>
    <x v="7"/>
  </r>
  <r>
    <s v="ORD01479"/>
    <x v="624"/>
    <d v="2025-01-07T00:00:00"/>
    <s v="C0294"/>
    <s v="P007"/>
    <n v="2"/>
    <n v="0.1"/>
    <s v="Credit Card"/>
    <n v="1978.2"/>
    <n v="467.65"/>
    <n v="2025"/>
    <n v="1"/>
    <s v="Jan"/>
    <s v="2025-01"/>
    <n v="0.23640177939540996"/>
    <x v="3"/>
    <x v="9"/>
    <x v="3"/>
    <x v="2"/>
    <x v="19"/>
  </r>
  <r>
    <s v="ORD01480"/>
    <x v="520"/>
    <d v="2024-08-12T00:00:00"/>
    <s v="C0246"/>
    <s v="P004"/>
    <n v="3"/>
    <n v="0"/>
    <s v="Credit Card"/>
    <n v="5997"/>
    <n v="1091.9000000000001"/>
    <n v="2024"/>
    <n v="8"/>
    <s v="Aug"/>
    <s v="2024-08"/>
    <n v="0.18207437051859265"/>
    <x v="1"/>
    <x v="5"/>
    <x v="3"/>
    <x v="1"/>
    <x v="10"/>
  </r>
  <r>
    <s v="ORD01481"/>
    <x v="625"/>
    <d v="2024-12-05T00:00:00"/>
    <s v="C0189"/>
    <s v="P020"/>
    <n v="1"/>
    <n v="0.1"/>
    <s v="Credit Card"/>
    <n v="224.1"/>
    <n v="55.41"/>
    <n v="2024"/>
    <n v="12"/>
    <s v="Dec"/>
    <s v="2024-12"/>
    <n v="0.24725568942436413"/>
    <x v="3"/>
    <x v="3"/>
    <x v="2"/>
    <x v="1"/>
    <x v="17"/>
  </r>
  <r>
    <s v="ORD01482"/>
    <x v="284"/>
    <d v="2024-08-13T00:00:00"/>
    <s v="C0044"/>
    <s v="P004"/>
    <n v="1"/>
    <n v="0.05"/>
    <s v="Cash"/>
    <n v="1899.05"/>
    <n v="367.91"/>
    <n v="2024"/>
    <n v="8"/>
    <s v="Aug"/>
    <s v="2024-08"/>
    <n v="0.19373370895974304"/>
    <x v="1"/>
    <x v="5"/>
    <x v="3"/>
    <x v="2"/>
    <x v="10"/>
  </r>
  <r>
    <s v="ORD01483"/>
    <x v="14"/>
    <d v="2025-10-14T00:00:00"/>
    <s v="C0086"/>
    <s v="P015"/>
    <n v="1"/>
    <n v="0"/>
    <s v="UPI"/>
    <n v="699"/>
    <n v="199.75"/>
    <n v="2025"/>
    <n v="10"/>
    <s v="Oct"/>
    <s v="2025-10"/>
    <n v="0.28576537911301858"/>
    <x v="3"/>
    <x v="6"/>
    <x v="2"/>
    <x v="2"/>
    <x v="11"/>
  </r>
  <r>
    <s v="ORD01484"/>
    <x v="106"/>
    <d v="2024-12-27T00:00:00"/>
    <s v="C0044"/>
    <s v="P005"/>
    <n v="1"/>
    <n v="0"/>
    <s v="UPI"/>
    <n v="2499"/>
    <n v="678.9"/>
    <n v="2024"/>
    <n v="12"/>
    <s v="Dec"/>
    <s v="2024-12"/>
    <n v="0.27166866746698681"/>
    <x v="1"/>
    <x v="5"/>
    <x v="3"/>
    <x v="2"/>
    <x v="7"/>
  </r>
  <r>
    <s v="ORD01485"/>
    <x v="343"/>
    <d v="2024-11-25T00:00:00"/>
    <s v="C0330"/>
    <s v="P009"/>
    <n v="2"/>
    <n v="0"/>
    <s v="Debit Card"/>
    <n v="13998"/>
    <n v="2335.7800000000002"/>
    <n v="2024"/>
    <n v="11"/>
    <s v="Nov"/>
    <s v="2024-11"/>
    <n v="0.1668652664666381"/>
    <x v="2"/>
    <x v="2"/>
    <x v="3"/>
    <x v="2"/>
    <x v="2"/>
  </r>
  <r>
    <s v="ORD01486"/>
    <x v="353"/>
    <d v="2025-04-09T00:00:00"/>
    <s v="C0375"/>
    <s v="P002"/>
    <n v="1"/>
    <n v="0"/>
    <s v="UPI"/>
    <n v="899"/>
    <n v="246.42"/>
    <n v="2025"/>
    <n v="4"/>
    <s v="Apr"/>
    <s v="2025-04"/>
    <n v="0.27410456062291433"/>
    <x v="1"/>
    <x v="1"/>
    <x v="3"/>
    <x v="2"/>
    <x v="3"/>
  </r>
  <r>
    <s v="ORD01487"/>
    <x v="107"/>
    <d v="2025-07-16T00:00:00"/>
    <s v="C0446"/>
    <s v="P007"/>
    <n v="3"/>
    <n v="0"/>
    <s v="Credit Card"/>
    <n v="3297"/>
    <n v="932.95"/>
    <n v="2025"/>
    <n v="7"/>
    <s v="Jul"/>
    <s v="2025-07"/>
    <n v="0.2829693660903852"/>
    <x v="3"/>
    <x v="9"/>
    <x v="2"/>
    <x v="2"/>
    <x v="19"/>
  </r>
  <r>
    <s v="ORD01488"/>
    <x v="412"/>
    <d v="2025-01-21T00:00:00"/>
    <s v="C0378"/>
    <s v="P017"/>
    <n v="1"/>
    <n v="0"/>
    <s v="Credit Card"/>
    <n v="799"/>
    <n v="193.76"/>
    <n v="2025"/>
    <n v="1"/>
    <s v="Jan"/>
    <s v="2025-01"/>
    <n v="0.2425031289111389"/>
    <x v="0"/>
    <x v="0"/>
    <x v="3"/>
    <x v="0"/>
    <x v="15"/>
  </r>
  <r>
    <s v="ORD01489"/>
    <x v="123"/>
    <d v="2025-08-13T00:00:00"/>
    <s v="C0390"/>
    <s v="P016"/>
    <n v="3"/>
    <n v="0.1"/>
    <s v="UPI"/>
    <n v="4317.3"/>
    <n v="1453.12"/>
    <n v="2025"/>
    <n v="8"/>
    <s v="Aug"/>
    <s v="2025-08"/>
    <n v="0.33658073332870075"/>
    <x v="4"/>
    <x v="4"/>
    <x v="3"/>
    <x v="1"/>
    <x v="5"/>
  </r>
  <r>
    <s v="ORD01490"/>
    <x v="347"/>
    <d v="2025-09-10T00:00:00"/>
    <s v="C0145"/>
    <s v="P017"/>
    <n v="4"/>
    <n v="0"/>
    <s v="Cash"/>
    <n v="3196"/>
    <n v="781.54"/>
    <n v="2025"/>
    <n v="9"/>
    <s v="Sep"/>
    <s v="2025-09"/>
    <n v="0.2445369211514393"/>
    <x v="0"/>
    <x v="0"/>
    <x v="0"/>
    <x v="2"/>
    <x v="15"/>
  </r>
  <r>
    <s v="ORD01491"/>
    <x v="626"/>
    <d v="2024-06-20T00:00:00"/>
    <s v="C0051"/>
    <s v="P020"/>
    <n v="3"/>
    <n v="0.05"/>
    <s v="UPI"/>
    <n v="709.65"/>
    <n v="179.28"/>
    <n v="2024"/>
    <n v="6"/>
    <s v="Jun"/>
    <s v="2024-06"/>
    <n v="0.25263157894736843"/>
    <x v="3"/>
    <x v="3"/>
    <x v="0"/>
    <x v="1"/>
    <x v="17"/>
  </r>
  <r>
    <s v="ORD01492"/>
    <x v="249"/>
    <d v="2024-08-07T00:00:00"/>
    <s v="C0242"/>
    <s v="P002"/>
    <n v="4"/>
    <n v="0.1"/>
    <s v="UPI"/>
    <n v="3236.4"/>
    <n v="862.22"/>
    <n v="2024"/>
    <n v="8"/>
    <s v="Aug"/>
    <s v="2024-08"/>
    <n v="0.26641329872698061"/>
    <x v="1"/>
    <x v="1"/>
    <x v="1"/>
    <x v="2"/>
    <x v="3"/>
  </r>
  <r>
    <s v="ORD01493"/>
    <x v="48"/>
    <d v="2025-01-13T00:00:00"/>
    <s v="C0294"/>
    <s v="P011"/>
    <n v="2"/>
    <n v="0"/>
    <s v="UPI"/>
    <n v="2598"/>
    <n v="646.02"/>
    <n v="2025"/>
    <n v="1"/>
    <s v="Jan"/>
    <s v="2025-01"/>
    <n v="0.24866050808314086"/>
    <x v="0"/>
    <x v="7"/>
    <x v="3"/>
    <x v="2"/>
    <x v="12"/>
  </r>
  <r>
    <s v="ORD01494"/>
    <x v="175"/>
    <d v="2024-04-30T00:00:00"/>
    <s v="C0408"/>
    <s v="P002"/>
    <n v="1"/>
    <n v="0.1"/>
    <s v="UPI"/>
    <n v="809.1"/>
    <n v="228.72"/>
    <n v="2024"/>
    <n v="4"/>
    <s v="Apr"/>
    <s v="2024-04"/>
    <n v="0.28268446421950316"/>
    <x v="1"/>
    <x v="1"/>
    <x v="2"/>
    <x v="2"/>
    <x v="3"/>
  </r>
  <r>
    <s v="ORD01495"/>
    <x v="597"/>
    <d v="2024-07-12T00:00:00"/>
    <s v="C0051"/>
    <s v="P001"/>
    <n v="4"/>
    <n v="0.1"/>
    <s v="UPI"/>
    <n v="1796.4"/>
    <n v="372.89"/>
    <n v="2024"/>
    <n v="7"/>
    <s v="Jul"/>
    <s v="2024-07"/>
    <n v="0.20757626363838788"/>
    <x v="1"/>
    <x v="1"/>
    <x v="0"/>
    <x v="1"/>
    <x v="8"/>
  </r>
  <r>
    <s v="ORD01496"/>
    <x v="458"/>
    <d v="2025-01-08T00:00:00"/>
    <s v="C0266"/>
    <s v="P002"/>
    <n v="3"/>
    <n v="0"/>
    <s v="Credit Card"/>
    <n v="2697"/>
    <n v="467.66"/>
    <n v="2025"/>
    <n v="1"/>
    <s v="Jan"/>
    <s v="2025-01"/>
    <n v="0.17340007415647016"/>
    <x v="1"/>
    <x v="1"/>
    <x v="0"/>
    <x v="2"/>
    <x v="3"/>
  </r>
  <r>
    <s v="ORD01497"/>
    <x v="231"/>
    <d v="2024-05-29T00:00:00"/>
    <s v="C0120"/>
    <s v="P009"/>
    <n v="3"/>
    <n v="0"/>
    <s v="Debit Card"/>
    <n v="20997"/>
    <n v="3214"/>
    <n v="2024"/>
    <n v="5"/>
    <s v="May"/>
    <s v="2024-05"/>
    <n v="0.15306948611706434"/>
    <x v="2"/>
    <x v="2"/>
    <x v="3"/>
    <x v="2"/>
    <x v="2"/>
  </r>
  <r>
    <s v="ORD01498"/>
    <x v="233"/>
    <d v="2025-11-07T00:00:00"/>
    <s v="C0200"/>
    <s v="P002"/>
    <n v="2"/>
    <n v="0"/>
    <s v="Debit Card"/>
    <n v="1798"/>
    <n v="353.35"/>
    <n v="2025"/>
    <n v="11"/>
    <s v="Nov"/>
    <s v="2025-11"/>
    <n v="0.19652391546162404"/>
    <x v="1"/>
    <x v="1"/>
    <x v="0"/>
    <x v="2"/>
    <x v="3"/>
  </r>
  <r>
    <s v="ORD01499"/>
    <x v="627"/>
    <d v="2025-10-17T00:00:00"/>
    <s v="C0405"/>
    <s v="P015"/>
    <n v="2"/>
    <n v="0"/>
    <s v="UPI"/>
    <n v="1398"/>
    <n v="386.76"/>
    <n v="2025"/>
    <n v="10"/>
    <s v="Oct"/>
    <s v="2025-10"/>
    <n v="0.27665236051502146"/>
    <x v="3"/>
    <x v="6"/>
    <x v="0"/>
    <x v="2"/>
    <x v="11"/>
  </r>
  <r>
    <s v="ORD01500"/>
    <x v="628"/>
    <d v="2025-05-04T00:00:00"/>
    <s v="C0248"/>
    <s v="P010"/>
    <n v="1"/>
    <n v="0"/>
    <s v="UPI"/>
    <n v="5999"/>
    <n v="913.05"/>
    <n v="2025"/>
    <n v="5"/>
    <s v="May"/>
    <s v="2025-05"/>
    <n v="0.15220036672778794"/>
    <x v="2"/>
    <x v="2"/>
    <x v="3"/>
    <x v="2"/>
    <x v="9"/>
  </r>
  <r>
    <s v="ORD01501"/>
    <x v="268"/>
    <d v="2025-01-10T00:00:00"/>
    <s v="C0070"/>
    <s v="P015"/>
    <n v="2"/>
    <n v="0"/>
    <s v="Cash"/>
    <n v="1398"/>
    <n v="330.13"/>
    <n v="2025"/>
    <n v="1"/>
    <s v="Jan"/>
    <s v="2025-01"/>
    <n v="0.23614449213161659"/>
    <x v="3"/>
    <x v="6"/>
    <x v="2"/>
    <x v="1"/>
    <x v="11"/>
  </r>
  <r>
    <s v="ORD01502"/>
    <x v="230"/>
    <d v="2025-11-28T00:00:00"/>
    <s v="C0341"/>
    <s v="P010"/>
    <n v="1"/>
    <n v="0"/>
    <s v="UPI"/>
    <n v="5999"/>
    <n v="1012.01"/>
    <n v="2025"/>
    <n v="11"/>
    <s v="Nov"/>
    <s v="2025-11"/>
    <n v="0.16869644940823469"/>
    <x v="2"/>
    <x v="2"/>
    <x v="3"/>
    <x v="2"/>
    <x v="9"/>
  </r>
  <r>
    <s v="ORD01503"/>
    <x v="342"/>
    <d v="2024-06-09T00:00:00"/>
    <s v="C0057"/>
    <s v="P017"/>
    <n v="1"/>
    <n v="0.05"/>
    <s v="Cash"/>
    <n v="759.05"/>
    <n v="192.19"/>
    <n v="2024"/>
    <n v="6"/>
    <s v="Jun"/>
    <s v="2024-06"/>
    <n v="0.25319807654304727"/>
    <x v="0"/>
    <x v="0"/>
    <x v="2"/>
    <x v="1"/>
    <x v="15"/>
  </r>
  <r>
    <s v="ORD01504"/>
    <x v="541"/>
    <d v="2024-12-18T00:00:00"/>
    <s v="C0382"/>
    <s v="P009"/>
    <n v="2"/>
    <n v="0"/>
    <s v="Debit Card"/>
    <n v="13998"/>
    <n v="2721.34"/>
    <n v="2024"/>
    <n v="12"/>
    <s v="Dec"/>
    <s v="2024-12"/>
    <n v="0.19440920131447351"/>
    <x v="2"/>
    <x v="2"/>
    <x v="0"/>
    <x v="2"/>
    <x v="2"/>
  </r>
  <r>
    <s v="ORD01505"/>
    <x v="153"/>
    <d v="2024-10-18T00:00:00"/>
    <s v="C0039"/>
    <s v="P018"/>
    <n v="2"/>
    <n v="0.1"/>
    <s v="Cash"/>
    <n v="1798.2"/>
    <n v="448.49"/>
    <n v="2024"/>
    <n v="10"/>
    <s v="Oct"/>
    <s v="2024-10"/>
    <n v="0.24941052163274385"/>
    <x v="0"/>
    <x v="7"/>
    <x v="2"/>
    <x v="2"/>
    <x v="16"/>
  </r>
  <r>
    <s v="ORD01506"/>
    <x v="153"/>
    <d v="2024-10-18T00:00:00"/>
    <s v="C0472"/>
    <s v="P004"/>
    <n v="1"/>
    <n v="0"/>
    <s v="UPI"/>
    <n v="1999"/>
    <n v="535.37"/>
    <n v="2024"/>
    <n v="10"/>
    <s v="Oct"/>
    <s v="2024-10"/>
    <n v="0.26781890945472736"/>
    <x v="1"/>
    <x v="5"/>
    <x v="3"/>
    <x v="0"/>
    <x v="10"/>
  </r>
  <r>
    <s v="ORD01507"/>
    <x v="178"/>
    <d v="2024-08-16T00:00:00"/>
    <s v="C0289"/>
    <s v="P009"/>
    <n v="3"/>
    <n v="0.1"/>
    <s v="UPI"/>
    <n v="18897.3"/>
    <n v="3442.14"/>
    <n v="2024"/>
    <n v="8"/>
    <s v="Aug"/>
    <s v="2024-08"/>
    <n v="0.18214983092822784"/>
    <x v="2"/>
    <x v="2"/>
    <x v="0"/>
    <x v="1"/>
    <x v="2"/>
  </r>
  <r>
    <s v="ORD01508"/>
    <x v="172"/>
    <d v="2025-06-08T00:00:00"/>
    <s v="C0443"/>
    <s v="P016"/>
    <n v="3"/>
    <n v="0"/>
    <s v="Credit Card"/>
    <n v="4797"/>
    <n v="1072.48"/>
    <n v="2025"/>
    <n v="6"/>
    <s v="Jun"/>
    <s v="2025-06"/>
    <n v="0.22357306649989578"/>
    <x v="4"/>
    <x v="4"/>
    <x v="1"/>
    <x v="0"/>
    <x v="5"/>
  </r>
  <r>
    <s v="ORD01509"/>
    <x v="4"/>
    <d v="2025-06-10T00:00:00"/>
    <s v="C0018"/>
    <s v="P004"/>
    <n v="2"/>
    <n v="0.1"/>
    <s v="Debit Card"/>
    <n v="3598.2"/>
    <n v="823.15"/>
    <n v="2025"/>
    <n v="6"/>
    <s v="Jun"/>
    <s v="2025-06"/>
    <n v="0.22876716135845701"/>
    <x v="1"/>
    <x v="5"/>
    <x v="1"/>
    <x v="2"/>
    <x v="10"/>
  </r>
  <r>
    <s v="ORD01510"/>
    <x v="289"/>
    <d v="2024-10-04T00:00:00"/>
    <s v="C0440"/>
    <s v="P016"/>
    <n v="2"/>
    <n v="0"/>
    <s v="UPI"/>
    <n v="3198"/>
    <n v="960.23"/>
    <n v="2024"/>
    <n v="9"/>
    <s v="Sep"/>
    <s v="2024-09"/>
    <n v="0.30025953721075671"/>
    <x v="4"/>
    <x v="4"/>
    <x v="3"/>
    <x v="2"/>
    <x v="5"/>
  </r>
  <r>
    <s v="ORD01511"/>
    <x v="286"/>
    <d v="2025-02-06T00:00:00"/>
    <s v="C0220"/>
    <s v="P019"/>
    <n v="4"/>
    <n v="0.05"/>
    <s v="Debit Card"/>
    <n v="1516.2"/>
    <n v="372.58"/>
    <n v="2025"/>
    <n v="2"/>
    <s v="Feb"/>
    <s v="2025-02"/>
    <n v="0.24573275293496899"/>
    <x v="1"/>
    <x v="1"/>
    <x v="1"/>
    <x v="0"/>
    <x v="18"/>
  </r>
  <r>
    <s v="ORD01512"/>
    <x v="294"/>
    <d v="2024-07-04T00:00:00"/>
    <s v="C0313"/>
    <s v="P001"/>
    <n v="1"/>
    <n v="0"/>
    <s v="UPI"/>
    <n v="499"/>
    <n v="90.23"/>
    <n v="2024"/>
    <n v="7"/>
    <s v="Jul"/>
    <s v="2024-07"/>
    <n v="0.18082164328657316"/>
    <x v="1"/>
    <x v="1"/>
    <x v="0"/>
    <x v="0"/>
    <x v="8"/>
  </r>
  <r>
    <s v="ORD01513"/>
    <x v="322"/>
    <d v="2025-10-30T00:00:00"/>
    <s v="C0244"/>
    <s v="P006"/>
    <n v="2"/>
    <n v="0.05"/>
    <s v="Credit Card"/>
    <n v="2848.1"/>
    <n v="732.39"/>
    <n v="2025"/>
    <n v="10"/>
    <s v="Oct"/>
    <s v="2025-10"/>
    <n v="0.2571503809557249"/>
    <x v="1"/>
    <x v="1"/>
    <x v="0"/>
    <x v="2"/>
    <x v="6"/>
  </r>
  <r>
    <s v="ORD01514"/>
    <x v="628"/>
    <d v="2025-05-06T00:00:00"/>
    <s v="C0352"/>
    <s v="P010"/>
    <n v="1"/>
    <n v="0"/>
    <s v="Debit Card"/>
    <n v="5999"/>
    <n v="1135.8599999999999"/>
    <n v="2025"/>
    <n v="5"/>
    <s v="May"/>
    <s v="2025-05"/>
    <n v="0.18934155692615434"/>
    <x v="2"/>
    <x v="2"/>
    <x v="0"/>
    <x v="2"/>
    <x v="9"/>
  </r>
  <r>
    <s v="ORD01515"/>
    <x v="356"/>
    <d v="2024-05-04T00:00:00"/>
    <s v="C0460"/>
    <s v="P016"/>
    <n v="1"/>
    <n v="0.05"/>
    <s v="UPI"/>
    <n v="1519.05"/>
    <n v="462.92"/>
    <n v="2024"/>
    <n v="5"/>
    <s v="May"/>
    <s v="2024-05"/>
    <n v="0.30474309601395611"/>
    <x v="4"/>
    <x v="4"/>
    <x v="2"/>
    <x v="2"/>
    <x v="5"/>
  </r>
  <r>
    <s v="ORD01516"/>
    <x v="629"/>
    <d v="2025-09-22T00:00:00"/>
    <s v="C0304"/>
    <s v="P004"/>
    <n v="2"/>
    <n v="0"/>
    <s v="UPI"/>
    <n v="3998"/>
    <n v="1010.88"/>
    <n v="2025"/>
    <n v="9"/>
    <s v="Sep"/>
    <s v="2025-09"/>
    <n v="0.25284642321160578"/>
    <x v="1"/>
    <x v="5"/>
    <x v="3"/>
    <x v="0"/>
    <x v="10"/>
  </r>
  <r>
    <s v="ORD01517"/>
    <x v="304"/>
    <d v="2025-02-22T00:00:00"/>
    <s v="C0298"/>
    <s v="P013"/>
    <n v="2"/>
    <n v="0.05"/>
    <s v="UPI"/>
    <n v="1138.0999999999999"/>
    <n v="330.71"/>
    <n v="2025"/>
    <n v="2"/>
    <s v="Feb"/>
    <s v="2025-02"/>
    <n v="0.29058079254898517"/>
    <x v="0"/>
    <x v="0"/>
    <x v="1"/>
    <x v="2"/>
    <x v="0"/>
  </r>
  <r>
    <s v="ORD01518"/>
    <x v="475"/>
    <d v="2025-12-29T00:00:00"/>
    <s v="C0283"/>
    <s v="P016"/>
    <n v="1"/>
    <n v="0"/>
    <s v="UPI"/>
    <n v="1599"/>
    <n v="539.14"/>
    <n v="2025"/>
    <n v="12"/>
    <s v="Dec"/>
    <s v="2025-12"/>
    <n v="0.33717323327079424"/>
    <x v="4"/>
    <x v="4"/>
    <x v="3"/>
    <x v="0"/>
    <x v="5"/>
  </r>
  <r>
    <s v="ORD01519"/>
    <x v="255"/>
    <d v="2024-06-21T00:00:00"/>
    <s v="C0074"/>
    <s v="P020"/>
    <n v="1"/>
    <n v="0"/>
    <s v="UPI"/>
    <n v="249"/>
    <n v="49.28"/>
    <n v="2024"/>
    <n v="6"/>
    <s v="Jun"/>
    <s v="2024-06"/>
    <n v="0.19791164658634539"/>
    <x v="3"/>
    <x v="3"/>
    <x v="2"/>
    <x v="0"/>
    <x v="17"/>
  </r>
  <r>
    <s v="ORD01520"/>
    <x v="153"/>
    <d v="2024-10-16T00:00:00"/>
    <s v="C0110"/>
    <s v="P006"/>
    <n v="2"/>
    <n v="0.05"/>
    <s v="UPI"/>
    <n v="2848.1"/>
    <n v="484.79"/>
    <n v="2024"/>
    <n v="10"/>
    <s v="Oct"/>
    <s v="2024-10"/>
    <n v="0.17021523120676943"/>
    <x v="1"/>
    <x v="1"/>
    <x v="0"/>
    <x v="2"/>
    <x v="6"/>
  </r>
  <r>
    <s v="ORD01521"/>
    <x v="110"/>
    <d v="2025-03-13T00:00:00"/>
    <s v="C0180"/>
    <s v="P011"/>
    <n v="2"/>
    <n v="0.2"/>
    <s v="UPI"/>
    <n v="2078.4"/>
    <n v="487.61"/>
    <n v="2025"/>
    <n v="3"/>
    <s v="Mar"/>
    <s v="2025-03"/>
    <n v="0.23460835257890686"/>
    <x v="0"/>
    <x v="7"/>
    <x v="2"/>
    <x v="2"/>
    <x v="12"/>
  </r>
  <r>
    <s v="ORD01522"/>
    <x v="427"/>
    <d v="2025-11-21T00:00:00"/>
    <s v="C0426"/>
    <s v="P003"/>
    <n v="2"/>
    <n v="0.05"/>
    <s v="Debit Card"/>
    <n v="2468.1"/>
    <n v="440.29"/>
    <n v="2025"/>
    <n v="11"/>
    <s v="Nov"/>
    <s v="2025-11"/>
    <n v="0.17839228556379402"/>
    <x v="1"/>
    <x v="1"/>
    <x v="1"/>
    <x v="1"/>
    <x v="1"/>
  </r>
  <r>
    <s v="ORD01523"/>
    <x v="127"/>
    <d v="2024-04-27T00:00:00"/>
    <s v="C0032"/>
    <s v="P020"/>
    <n v="1"/>
    <n v="0.1"/>
    <s v="Cash"/>
    <n v="224.1"/>
    <n v="57.29"/>
    <n v="2024"/>
    <n v="4"/>
    <s v="Apr"/>
    <s v="2024-04"/>
    <n v="0.25564480142793394"/>
    <x v="3"/>
    <x v="3"/>
    <x v="1"/>
    <x v="2"/>
    <x v="17"/>
  </r>
  <r>
    <s v="ORD01524"/>
    <x v="453"/>
    <d v="2024-05-06T00:00:00"/>
    <s v="C0234"/>
    <s v="P010"/>
    <n v="2"/>
    <n v="0.05"/>
    <s v="Credit Card"/>
    <n v="11398.1"/>
    <n v="2031.22"/>
    <n v="2024"/>
    <n v="5"/>
    <s v="May"/>
    <s v="2024-05"/>
    <n v="0.17820689413147806"/>
    <x v="2"/>
    <x v="2"/>
    <x v="3"/>
    <x v="0"/>
    <x v="9"/>
  </r>
  <r>
    <s v="ORD01525"/>
    <x v="441"/>
    <d v="2025-06-29T00:00:00"/>
    <s v="C0282"/>
    <s v="P001"/>
    <n v="1"/>
    <n v="0.05"/>
    <s v="UPI"/>
    <n v="474.05"/>
    <n v="96.49"/>
    <n v="2025"/>
    <n v="6"/>
    <s v="Jun"/>
    <s v="2025-06"/>
    <n v="0.20354392996519352"/>
    <x v="1"/>
    <x v="1"/>
    <x v="3"/>
    <x v="1"/>
    <x v="8"/>
  </r>
  <r>
    <s v="ORD01526"/>
    <x v="129"/>
    <d v="2024-08-11T00:00:00"/>
    <s v="C0025"/>
    <s v="P020"/>
    <n v="1"/>
    <n v="0"/>
    <s v="UPI"/>
    <n v="249"/>
    <n v="69.510000000000005"/>
    <n v="2024"/>
    <n v="8"/>
    <s v="Aug"/>
    <s v="2024-08"/>
    <n v="0.27915662650602413"/>
    <x v="3"/>
    <x v="3"/>
    <x v="3"/>
    <x v="2"/>
    <x v="17"/>
  </r>
  <r>
    <s v="ORD01527"/>
    <x v="466"/>
    <d v="2025-09-25T00:00:00"/>
    <s v="C0331"/>
    <s v="P011"/>
    <n v="2"/>
    <n v="0"/>
    <s v="Debit Card"/>
    <n v="2598"/>
    <n v="773.14"/>
    <n v="2025"/>
    <n v="9"/>
    <s v="Sep"/>
    <s v="2025-09"/>
    <n v="0.29759045419553504"/>
    <x v="0"/>
    <x v="7"/>
    <x v="1"/>
    <x v="0"/>
    <x v="12"/>
  </r>
  <r>
    <s v="ORD01528"/>
    <x v="251"/>
    <d v="2024-02-13T00:00:00"/>
    <s v="C0279"/>
    <s v="P012"/>
    <n v="2"/>
    <n v="0.15"/>
    <s v="Credit Card"/>
    <n v="1528.3"/>
    <n v="477.33"/>
    <n v="2024"/>
    <n v="2"/>
    <s v="Feb"/>
    <s v="2024-02"/>
    <n v="0.31232742262644769"/>
    <x v="0"/>
    <x v="8"/>
    <x v="0"/>
    <x v="1"/>
    <x v="14"/>
  </r>
  <r>
    <s v="ORD01529"/>
    <x v="262"/>
    <d v="2025-05-15T00:00:00"/>
    <s v="C0226"/>
    <s v="P014"/>
    <n v="1"/>
    <n v="0.05"/>
    <s v="Cash"/>
    <n v="759.05"/>
    <n v="199.68"/>
    <n v="2025"/>
    <n v="5"/>
    <s v="May"/>
    <s v="2025-05"/>
    <n v="0.26306567419801069"/>
    <x v="0"/>
    <x v="6"/>
    <x v="3"/>
    <x v="0"/>
    <x v="13"/>
  </r>
  <r>
    <s v="ORD01530"/>
    <x v="388"/>
    <d v="2024-08-25T00:00:00"/>
    <s v="C0057"/>
    <s v="P008"/>
    <n v="1"/>
    <n v="0.1"/>
    <s v="UPI"/>
    <n v="359.1"/>
    <n v="117.33"/>
    <n v="2024"/>
    <n v="8"/>
    <s v="Aug"/>
    <s v="2024-08"/>
    <n v="0.32673350041771093"/>
    <x v="3"/>
    <x v="3"/>
    <x v="2"/>
    <x v="1"/>
    <x v="4"/>
  </r>
  <r>
    <s v="ORD01531"/>
    <x v="482"/>
    <d v="2025-06-16T00:00:00"/>
    <s v="C0180"/>
    <s v="P011"/>
    <n v="2"/>
    <n v="0.05"/>
    <s v="Debit Card"/>
    <n v="2468.1"/>
    <n v="582.57000000000005"/>
    <n v="2025"/>
    <n v="6"/>
    <s v="Jun"/>
    <s v="2025-06"/>
    <n v="0.23603986872493013"/>
    <x v="0"/>
    <x v="7"/>
    <x v="2"/>
    <x v="2"/>
    <x v="12"/>
  </r>
  <r>
    <s v="ORD01532"/>
    <x v="231"/>
    <d v="2024-05-31T00:00:00"/>
    <s v="C0232"/>
    <s v="P004"/>
    <n v="1"/>
    <n v="0.05"/>
    <s v="Credit Card"/>
    <n v="1899.05"/>
    <n v="376.26"/>
    <n v="2024"/>
    <n v="5"/>
    <s v="May"/>
    <s v="2024-05"/>
    <n v="0.19813064426950316"/>
    <x v="1"/>
    <x v="5"/>
    <x v="2"/>
    <x v="0"/>
    <x v="10"/>
  </r>
  <r>
    <s v="ORD01533"/>
    <x v="297"/>
    <d v="2025-02-04T00:00:00"/>
    <s v="C0382"/>
    <s v="P007"/>
    <n v="1"/>
    <n v="0.05"/>
    <s v="Cash"/>
    <n v="1044.05"/>
    <n v="289.58999999999997"/>
    <n v="2025"/>
    <n v="1"/>
    <s v="Jan"/>
    <s v="2025-01"/>
    <n v="0.27737177338250085"/>
    <x v="3"/>
    <x v="9"/>
    <x v="0"/>
    <x v="2"/>
    <x v="19"/>
  </r>
  <r>
    <s v="ORD01534"/>
    <x v="64"/>
    <d v="2025-10-24T00:00:00"/>
    <s v="C0343"/>
    <s v="P010"/>
    <n v="1"/>
    <n v="0.05"/>
    <s v="Credit Card"/>
    <n v="5699.05"/>
    <n v="963.51"/>
    <n v="2025"/>
    <n v="10"/>
    <s v="Oct"/>
    <s v="2025-10"/>
    <n v="0.16906501960853124"/>
    <x v="2"/>
    <x v="2"/>
    <x v="0"/>
    <x v="0"/>
    <x v="9"/>
  </r>
  <r>
    <s v="ORD01535"/>
    <x v="511"/>
    <d v="2025-10-03T00:00:00"/>
    <s v="C0477"/>
    <s v="P019"/>
    <n v="1"/>
    <n v="0"/>
    <s v="Credit Card"/>
    <n v="399"/>
    <n v="97.22"/>
    <n v="2025"/>
    <n v="9"/>
    <s v="Sep"/>
    <s v="2025-09"/>
    <n v="0.24365914786967419"/>
    <x v="1"/>
    <x v="1"/>
    <x v="3"/>
    <x v="1"/>
    <x v="18"/>
  </r>
  <r>
    <s v="ORD01536"/>
    <x v="33"/>
    <d v="2024-10-31T00:00:00"/>
    <s v="C0287"/>
    <s v="P004"/>
    <n v="1"/>
    <n v="0.05"/>
    <s v="Credit Card"/>
    <n v="1899.05"/>
    <n v="418.75"/>
    <n v="2024"/>
    <n v="10"/>
    <s v="Oct"/>
    <s v="2024-10"/>
    <n v="0.22050498933677365"/>
    <x v="1"/>
    <x v="5"/>
    <x v="3"/>
    <x v="2"/>
    <x v="10"/>
  </r>
  <r>
    <s v="ORD01537"/>
    <x v="106"/>
    <d v="2024-12-29T00:00:00"/>
    <s v="C0064"/>
    <s v="P002"/>
    <n v="3"/>
    <n v="0.05"/>
    <s v="Debit Card"/>
    <n v="2562.15"/>
    <n v="699.01"/>
    <n v="2024"/>
    <n v="12"/>
    <s v="Dec"/>
    <s v="2024-12"/>
    <n v="0.27282165368928435"/>
    <x v="1"/>
    <x v="1"/>
    <x v="3"/>
    <x v="2"/>
    <x v="3"/>
  </r>
  <r>
    <s v="ORD01538"/>
    <x v="589"/>
    <d v="2024-08-30T00:00:00"/>
    <s v="C0455"/>
    <s v="P018"/>
    <n v="2"/>
    <n v="0.2"/>
    <s v="UPI"/>
    <n v="1598.4"/>
    <n v="406.29"/>
    <n v="2024"/>
    <n v="8"/>
    <s v="Aug"/>
    <s v="2024-08"/>
    <n v="0.25418543543543543"/>
    <x v="0"/>
    <x v="7"/>
    <x v="1"/>
    <x v="1"/>
    <x v="16"/>
  </r>
  <r>
    <s v="ORD01539"/>
    <x v="630"/>
    <d v="2025-10-11T00:00:00"/>
    <s v="C0232"/>
    <s v="P014"/>
    <n v="2"/>
    <n v="0.05"/>
    <s v="UPI"/>
    <n v="1518.1"/>
    <n v="341.96"/>
    <n v="2025"/>
    <n v="10"/>
    <s v="Oct"/>
    <s v="2025-10"/>
    <n v="0.22525525327712273"/>
    <x v="0"/>
    <x v="6"/>
    <x v="2"/>
    <x v="0"/>
    <x v="13"/>
  </r>
  <r>
    <s v="ORD01540"/>
    <x v="584"/>
    <d v="2025-10-26T00:00:00"/>
    <s v="C0289"/>
    <s v="P016"/>
    <n v="2"/>
    <n v="0.1"/>
    <s v="Credit Card"/>
    <n v="2878.2"/>
    <n v="815.82"/>
    <n v="2025"/>
    <n v="10"/>
    <s v="Oct"/>
    <s v="2025-10"/>
    <n v="0.28344798832603713"/>
    <x v="4"/>
    <x v="4"/>
    <x v="0"/>
    <x v="1"/>
    <x v="5"/>
  </r>
  <r>
    <s v="ORD01541"/>
    <x v="432"/>
    <d v="2024-08-25T00:00:00"/>
    <s v="C0213"/>
    <s v="P011"/>
    <n v="2"/>
    <n v="0"/>
    <s v="UPI"/>
    <n v="2598"/>
    <n v="595.48"/>
    <n v="2024"/>
    <n v="8"/>
    <s v="Aug"/>
    <s v="2024-08"/>
    <n v="0.22920708237105467"/>
    <x v="0"/>
    <x v="7"/>
    <x v="2"/>
    <x v="1"/>
    <x v="12"/>
  </r>
  <r>
    <s v="ORD01542"/>
    <x v="631"/>
    <d v="2024-07-25T00:00:00"/>
    <s v="C0258"/>
    <s v="P010"/>
    <n v="4"/>
    <n v="0"/>
    <s v="Credit Card"/>
    <n v="23996"/>
    <n v="4933.3"/>
    <n v="2024"/>
    <n v="7"/>
    <s v="Jul"/>
    <s v="2024-07"/>
    <n v="0.20558843140523422"/>
    <x v="2"/>
    <x v="2"/>
    <x v="2"/>
    <x v="0"/>
    <x v="9"/>
  </r>
  <r>
    <s v="ORD01543"/>
    <x v="177"/>
    <d v="2024-09-16T00:00:00"/>
    <s v="C0018"/>
    <s v="P017"/>
    <n v="2"/>
    <n v="0.15"/>
    <s v="Cash"/>
    <n v="1358.3"/>
    <n v="334.58"/>
    <n v="2024"/>
    <n v="9"/>
    <s v="Sep"/>
    <s v="2024-09"/>
    <n v="0.24632260914378268"/>
    <x v="0"/>
    <x v="0"/>
    <x v="1"/>
    <x v="2"/>
    <x v="15"/>
  </r>
  <r>
    <s v="ORD01544"/>
    <x v="3"/>
    <d v="2025-08-24T00:00:00"/>
    <s v="C0175"/>
    <s v="P014"/>
    <n v="1"/>
    <n v="0.1"/>
    <s v="Credit Card"/>
    <n v="719.1"/>
    <n v="182.75"/>
    <n v="2025"/>
    <n v="8"/>
    <s v="Aug"/>
    <s v="2025-08"/>
    <n v="0.25413711583924348"/>
    <x v="0"/>
    <x v="6"/>
    <x v="3"/>
    <x v="1"/>
    <x v="13"/>
  </r>
  <r>
    <s v="ORD01545"/>
    <x v="94"/>
    <d v="2025-10-28T00:00:00"/>
    <s v="C0417"/>
    <s v="P004"/>
    <n v="2"/>
    <n v="0"/>
    <s v="Credit Card"/>
    <n v="3998"/>
    <n v="938.11"/>
    <n v="2025"/>
    <n v="10"/>
    <s v="Oct"/>
    <s v="2025-10"/>
    <n v="0.2346448224112056"/>
    <x v="1"/>
    <x v="5"/>
    <x v="0"/>
    <x v="2"/>
    <x v="10"/>
  </r>
  <r>
    <s v="ORD01546"/>
    <x v="201"/>
    <d v="2024-08-24T00:00:00"/>
    <s v="C0229"/>
    <s v="P019"/>
    <n v="1"/>
    <n v="0.05"/>
    <s v="Credit Card"/>
    <n v="379.05"/>
    <n v="90.54"/>
    <n v="2024"/>
    <n v="8"/>
    <s v="Aug"/>
    <s v="2024-08"/>
    <n v="0.23886030866640287"/>
    <x v="1"/>
    <x v="1"/>
    <x v="0"/>
    <x v="2"/>
    <x v="18"/>
  </r>
  <r>
    <s v="ORD01547"/>
    <x v="372"/>
    <d v="2024-12-13T00:00:00"/>
    <s v="C0226"/>
    <s v="P002"/>
    <n v="2"/>
    <n v="0"/>
    <s v="Debit Card"/>
    <n v="1798"/>
    <n v="462.13"/>
    <n v="2024"/>
    <n v="12"/>
    <s v="Dec"/>
    <s v="2024-12"/>
    <n v="0.25702447163515019"/>
    <x v="1"/>
    <x v="1"/>
    <x v="3"/>
    <x v="0"/>
    <x v="3"/>
  </r>
  <r>
    <s v="ORD01548"/>
    <x v="632"/>
    <d v="2025-06-20T00:00:00"/>
    <s v="C0084"/>
    <s v="P007"/>
    <n v="2"/>
    <n v="0.1"/>
    <s v="Cash"/>
    <n v="1978.2"/>
    <n v="577.16"/>
    <n v="2025"/>
    <n v="6"/>
    <s v="Jun"/>
    <s v="2025-06"/>
    <n v="0.29176018602770193"/>
    <x v="3"/>
    <x v="9"/>
    <x v="0"/>
    <x v="2"/>
    <x v="19"/>
  </r>
  <r>
    <s v="ORD01549"/>
    <x v="270"/>
    <d v="2025-04-12T00:00:00"/>
    <s v="C0291"/>
    <s v="P009"/>
    <n v="3"/>
    <n v="0"/>
    <s v="Credit Card"/>
    <n v="20997"/>
    <n v="3074.42"/>
    <n v="2025"/>
    <n v="4"/>
    <s v="Apr"/>
    <s v="2025-04"/>
    <n v="0.1464218697909225"/>
    <x v="2"/>
    <x v="2"/>
    <x v="0"/>
    <x v="2"/>
    <x v="2"/>
  </r>
  <r>
    <s v="ORD01550"/>
    <x v="349"/>
    <d v="2025-06-28T00:00:00"/>
    <s v="C0435"/>
    <s v="P019"/>
    <n v="2"/>
    <n v="0.1"/>
    <s v="Credit Card"/>
    <n v="718.2"/>
    <n v="145.78"/>
    <n v="2025"/>
    <n v="6"/>
    <s v="Jun"/>
    <s v="2025-06"/>
    <n v="0.20297967140072401"/>
    <x v="1"/>
    <x v="1"/>
    <x v="0"/>
    <x v="2"/>
    <x v="18"/>
  </r>
  <r>
    <s v="ORD01551"/>
    <x v="608"/>
    <d v="2024-08-01T00:00:00"/>
    <s v="C0370"/>
    <s v="P016"/>
    <n v="1"/>
    <n v="0.05"/>
    <s v="UPI"/>
    <n v="1519.05"/>
    <n v="429.81"/>
    <n v="2024"/>
    <n v="7"/>
    <s v="Jul"/>
    <s v="2024-07"/>
    <n v="0.2829465784536388"/>
    <x v="4"/>
    <x v="4"/>
    <x v="0"/>
    <x v="1"/>
    <x v="5"/>
  </r>
  <r>
    <s v="ORD01552"/>
    <x v="353"/>
    <d v="2025-04-11T00:00:00"/>
    <s v="C0246"/>
    <s v="P016"/>
    <n v="1"/>
    <n v="0"/>
    <s v="UPI"/>
    <n v="1599"/>
    <n v="438.97"/>
    <n v="2025"/>
    <n v="4"/>
    <s v="Apr"/>
    <s v="2025-04"/>
    <n v="0.27452782989368357"/>
    <x v="4"/>
    <x v="4"/>
    <x v="3"/>
    <x v="1"/>
    <x v="5"/>
  </r>
  <r>
    <s v="ORD01553"/>
    <x v="69"/>
    <d v="2025-03-13T00:00:00"/>
    <s v="C0402"/>
    <s v="P018"/>
    <n v="1"/>
    <n v="0.15"/>
    <s v="UPI"/>
    <n v="849.15"/>
    <n v="243.14"/>
    <n v="2025"/>
    <n v="3"/>
    <s v="Mar"/>
    <s v="2025-03"/>
    <n v="0.28633339221574516"/>
    <x v="0"/>
    <x v="7"/>
    <x v="2"/>
    <x v="0"/>
    <x v="16"/>
  </r>
  <r>
    <s v="ORD01554"/>
    <x v="24"/>
    <d v="2024-10-14T00:00:00"/>
    <s v="C0110"/>
    <s v="P011"/>
    <n v="1"/>
    <n v="0.2"/>
    <s v="UPI"/>
    <n v="1039.2"/>
    <n v="254.4"/>
    <n v="2024"/>
    <n v="10"/>
    <s v="Oct"/>
    <s v="2024-10"/>
    <n v="0.24480369515011546"/>
    <x v="0"/>
    <x v="7"/>
    <x v="0"/>
    <x v="2"/>
    <x v="12"/>
  </r>
  <r>
    <s v="ORD01555"/>
    <x v="428"/>
    <d v="2025-07-19T00:00:00"/>
    <s v="C0254"/>
    <s v="P007"/>
    <n v="1"/>
    <n v="0"/>
    <s v="Credit Card"/>
    <n v="1099"/>
    <n v="314.58999999999997"/>
    <n v="2025"/>
    <n v="7"/>
    <s v="Jul"/>
    <s v="2025-07"/>
    <n v="0.28625113739763419"/>
    <x v="3"/>
    <x v="9"/>
    <x v="3"/>
    <x v="1"/>
    <x v="19"/>
  </r>
  <r>
    <s v="ORD01556"/>
    <x v="439"/>
    <d v="2025-09-01T00:00:00"/>
    <s v="C0088"/>
    <s v="P009"/>
    <n v="1"/>
    <n v="0.1"/>
    <s v="Credit Card"/>
    <n v="6299.1"/>
    <n v="1207.53"/>
    <n v="2025"/>
    <n v="8"/>
    <s v="Aug"/>
    <s v="2025-08"/>
    <n v="0.19169881411630232"/>
    <x v="2"/>
    <x v="2"/>
    <x v="0"/>
    <x v="2"/>
    <x v="2"/>
  </r>
  <r>
    <s v="ORD01557"/>
    <x v="353"/>
    <d v="2025-04-12T00:00:00"/>
    <s v="C0072"/>
    <s v="P004"/>
    <n v="1"/>
    <n v="0.1"/>
    <s v="UPI"/>
    <n v="1799.1"/>
    <n v="408.97"/>
    <n v="2025"/>
    <n v="4"/>
    <s v="Apr"/>
    <s v="2025-04"/>
    <n v="0.22731921516313716"/>
    <x v="1"/>
    <x v="5"/>
    <x v="0"/>
    <x v="0"/>
    <x v="10"/>
  </r>
  <r>
    <s v="ORD01558"/>
    <x v="55"/>
    <d v="2025-02-12T00:00:00"/>
    <s v="C0381"/>
    <s v="P013"/>
    <n v="5"/>
    <n v="0.1"/>
    <s v="Cash"/>
    <n v="2695.5"/>
    <n v="703.12"/>
    <n v="2025"/>
    <n v="2"/>
    <s v="Feb"/>
    <s v="2025-02"/>
    <n v="0.26084956408829529"/>
    <x v="0"/>
    <x v="0"/>
    <x v="0"/>
    <x v="1"/>
    <x v="0"/>
  </r>
  <r>
    <s v="ORD01559"/>
    <x v="151"/>
    <d v="2024-03-29T00:00:00"/>
    <s v="C0030"/>
    <s v="P004"/>
    <n v="1"/>
    <n v="0.2"/>
    <s v="Credit Card"/>
    <n v="1599.2"/>
    <n v="486.6"/>
    <n v="2024"/>
    <n v="3"/>
    <s v="Mar"/>
    <s v="2024-03"/>
    <n v="0.30427713856928462"/>
    <x v="1"/>
    <x v="5"/>
    <x v="0"/>
    <x v="2"/>
    <x v="10"/>
  </r>
  <r>
    <s v="ORD01560"/>
    <x v="260"/>
    <d v="2024-02-17T00:00:00"/>
    <s v="C0172"/>
    <s v="P019"/>
    <n v="1"/>
    <n v="0.05"/>
    <s v="Credit Card"/>
    <n v="379.05"/>
    <n v="92.36"/>
    <n v="2024"/>
    <n v="2"/>
    <s v="Feb"/>
    <s v="2024-02"/>
    <n v="0.2436617860440575"/>
    <x v="1"/>
    <x v="1"/>
    <x v="1"/>
    <x v="2"/>
    <x v="18"/>
  </r>
  <r>
    <s v="ORD01561"/>
    <x v="633"/>
    <d v="2025-04-10T00:00:00"/>
    <s v="C0309"/>
    <s v="P002"/>
    <n v="1"/>
    <n v="0.1"/>
    <s v="Debit Card"/>
    <n v="809.1"/>
    <n v="151.93"/>
    <n v="2025"/>
    <n v="4"/>
    <s v="Apr"/>
    <s v="2025-04"/>
    <n v="0.18777654183660858"/>
    <x v="1"/>
    <x v="1"/>
    <x v="1"/>
    <x v="2"/>
    <x v="3"/>
  </r>
  <r>
    <s v="ORD01562"/>
    <x v="200"/>
    <d v="2024-10-09T00:00:00"/>
    <s v="C0394"/>
    <s v="P009"/>
    <n v="2"/>
    <n v="0.1"/>
    <s v="Credit Card"/>
    <n v="12598.2"/>
    <n v="2407.19"/>
    <n v="2024"/>
    <n v="10"/>
    <s v="Oct"/>
    <s v="2024-10"/>
    <n v="0.19107412169992538"/>
    <x v="2"/>
    <x v="2"/>
    <x v="3"/>
    <x v="2"/>
    <x v="2"/>
  </r>
  <r>
    <s v="ORD01563"/>
    <x v="41"/>
    <d v="2025-11-16T00:00:00"/>
    <s v="C0343"/>
    <s v="P012"/>
    <n v="1"/>
    <n v="0.05"/>
    <s v="UPI"/>
    <n v="854.05"/>
    <n v="216.67"/>
    <n v="2025"/>
    <n v="11"/>
    <s v="Nov"/>
    <s v="2025-11"/>
    <n v="0.25369709033428955"/>
    <x v="0"/>
    <x v="8"/>
    <x v="0"/>
    <x v="0"/>
    <x v="14"/>
  </r>
  <r>
    <s v="ORD01564"/>
    <x v="634"/>
    <d v="2025-02-28T00:00:00"/>
    <s v="C0436"/>
    <s v="P002"/>
    <n v="2"/>
    <n v="0.05"/>
    <s v="Debit Card"/>
    <n v="1708.1"/>
    <n v="292.75"/>
    <n v="2025"/>
    <n v="2"/>
    <s v="Feb"/>
    <s v="2025-02"/>
    <n v="0.17138926292371642"/>
    <x v="1"/>
    <x v="1"/>
    <x v="2"/>
    <x v="2"/>
    <x v="3"/>
  </r>
  <r>
    <s v="ORD01565"/>
    <x v="105"/>
    <d v="2025-12-02T00:00:00"/>
    <s v="C0177"/>
    <s v="P006"/>
    <n v="1"/>
    <n v="0"/>
    <s v="UPI"/>
    <n v="1499"/>
    <n v="204.7"/>
    <n v="2025"/>
    <n v="12"/>
    <s v="Dec"/>
    <s v="2025-12"/>
    <n v="0.13655770513675783"/>
    <x v="1"/>
    <x v="1"/>
    <x v="2"/>
    <x v="2"/>
    <x v="6"/>
  </r>
  <r>
    <s v="ORD01566"/>
    <x v="369"/>
    <d v="2024-12-23T00:00:00"/>
    <s v="C0139"/>
    <s v="P005"/>
    <n v="2"/>
    <n v="0.1"/>
    <s v="Credit Card"/>
    <n v="4498.2"/>
    <n v="1011.91"/>
    <n v="2024"/>
    <n v="12"/>
    <s v="Dec"/>
    <s v="2024-12"/>
    <n v="0.22495887243786403"/>
    <x v="1"/>
    <x v="5"/>
    <x v="2"/>
    <x v="2"/>
    <x v="7"/>
  </r>
  <r>
    <s v="ORD01567"/>
    <x v="11"/>
    <d v="2025-11-29T00:00:00"/>
    <s v="C0194"/>
    <s v="P005"/>
    <n v="3"/>
    <n v="0.1"/>
    <s v="UPI"/>
    <n v="6747.3"/>
    <n v="1418.28"/>
    <n v="2025"/>
    <n v="11"/>
    <s v="Nov"/>
    <s v="2025-11"/>
    <n v="0.21019963540971942"/>
    <x v="1"/>
    <x v="5"/>
    <x v="0"/>
    <x v="2"/>
    <x v="7"/>
  </r>
  <r>
    <s v="ORD01568"/>
    <x v="464"/>
    <d v="2025-06-02T00:00:00"/>
    <s v="C0186"/>
    <s v="P020"/>
    <n v="1"/>
    <n v="0.05"/>
    <s v="Credit Card"/>
    <n v="236.55"/>
    <n v="56.72"/>
    <n v="2025"/>
    <n v="5"/>
    <s v="May"/>
    <s v="2025-05"/>
    <n v="0.23978017332487844"/>
    <x v="3"/>
    <x v="3"/>
    <x v="2"/>
    <x v="1"/>
    <x v="17"/>
  </r>
  <r>
    <s v="ORD01569"/>
    <x v="601"/>
    <d v="2025-12-07T00:00:00"/>
    <s v="C0218"/>
    <s v="P005"/>
    <n v="1"/>
    <n v="0.05"/>
    <s v="UPI"/>
    <n v="2374.0500000000002"/>
    <n v="477.35"/>
    <n v="2025"/>
    <n v="12"/>
    <s v="Dec"/>
    <s v="2025-12"/>
    <n v="0.20106990164486846"/>
    <x v="1"/>
    <x v="5"/>
    <x v="1"/>
    <x v="2"/>
    <x v="7"/>
  </r>
  <r>
    <s v="ORD01570"/>
    <x v="102"/>
    <d v="2025-09-22T00:00:00"/>
    <s v="C0164"/>
    <s v="P004"/>
    <n v="2"/>
    <n v="0"/>
    <s v="Debit Card"/>
    <n v="3998"/>
    <n v="843.27"/>
    <n v="2025"/>
    <n v="9"/>
    <s v="Sep"/>
    <s v="2025-09"/>
    <n v="0.21092296148074036"/>
    <x v="1"/>
    <x v="5"/>
    <x v="1"/>
    <x v="2"/>
    <x v="10"/>
  </r>
  <r>
    <s v="ORD01571"/>
    <x v="121"/>
    <d v="2024-01-22T00:00:00"/>
    <s v="C0161"/>
    <s v="P009"/>
    <n v="3"/>
    <n v="0"/>
    <s v="UPI"/>
    <n v="20997"/>
    <n v="3351.08"/>
    <n v="2024"/>
    <n v="1"/>
    <s v="Jan"/>
    <s v="2024-01"/>
    <n v="0.15959803781492593"/>
    <x v="2"/>
    <x v="2"/>
    <x v="1"/>
    <x v="2"/>
    <x v="2"/>
  </r>
  <r>
    <s v="ORD01572"/>
    <x v="31"/>
    <d v="2024-01-24T00:00:00"/>
    <s v="C0431"/>
    <s v="P010"/>
    <n v="2"/>
    <n v="0.05"/>
    <s v="Debit Card"/>
    <n v="11398.1"/>
    <n v="2160.04"/>
    <n v="2024"/>
    <n v="1"/>
    <s v="Jan"/>
    <s v="2024-01"/>
    <n v="0.18950877777875258"/>
    <x v="2"/>
    <x v="2"/>
    <x v="0"/>
    <x v="1"/>
    <x v="9"/>
  </r>
  <r>
    <s v="ORD01573"/>
    <x v="635"/>
    <d v="2025-02-21T00:00:00"/>
    <s v="C0013"/>
    <s v="P016"/>
    <n v="2"/>
    <n v="0.05"/>
    <s v="Debit Card"/>
    <n v="3038.1"/>
    <n v="930.09"/>
    <n v="2025"/>
    <n v="2"/>
    <s v="Feb"/>
    <s v="2025-02"/>
    <n v="0.30614199664263853"/>
    <x v="4"/>
    <x v="4"/>
    <x v="3"/>
    <x v="2"/>
    <x v="5"/>
  </r>
  <r>
    <s v="ORD01574"/>
    <x v="636"/>
    <d v="2024-02-01T00:00:00"/>
    <s v="C0296"/>
    <s v="P010"/>
    <n v="3"/>
    <n v="0.1"/>
    <s v="UPI"/>
    <n v="16197.3"/>
    <n v="3368.33"/>
    <n v="2024"/>
    <n v="1"/>
    <s v="Jan"/>
    <s v="2024-01"/>
    <n v="0.20795626431565756"/>
    <x v="2"/>
    <x v="2"/>
    <x v="2"/>
    <x v="2"/>
    <x v="9"/>
  </r>
  <r>
    <s v="ORD01575"/>
    <x v="254"/>
    <d v="2024-04-19T00:00:00"/>
    <s v="C0089"/>
    <s v="P010"/>
    <n v="2"/>
    <n v="0.05"/>
    <s v="UPI"/>
    <n v="11398.1"/>
    <n v="2513.2800000000002"/>
    <n v="2024"/>
    <n v="4"/>
    <s v="Apr"/>
    <s v="2024-04"/>
    <n v="0.22049990787938342"/>
    <x v="2"/>
    <x v="2"/>
    <x v="2"/>
    <x v="0"/>
    <x v="9"/>
  </r>
  <r>
    <s v="ORD01576"/>
    <x v="499"/>
    <d v="2025-01-02T00:00:00"/>
    <s v="C0324"/>
    <s v="P019"/>
    <n v="1"/>
    <n v="0.15"/>
    <s v="Debit Card"/>
    <n v="339.15"/>
    <n v="-29.68"/>
    <n v="2025"/>
    <n v="1"/>
    <s v="Jan"/>
    <s v="2025-01"/>
    <n v="-8.7512899896800833E-2"/>
    <x v="1"/>
    <x v="1"/>
    <x v="3"/>
    <x v="2"/>
    <x v="18"/>
  </r>
  <r>
    <s v="ORD01577"/>
    <x v="197"/>
    <d v="2024-10-08T00:00:00"/>
    <s v="C0042"/>
    <s v="P010"/>
    <n v="1"/>
    <n v="0"/>
    <s v="UPI"/>
    <n v="5999"/>
    <n v="936.63"/>
    <n v="2024"/>
    <n v="10"/>
    <s v="Oct"/>
    <s v="2024-10"/>
    <n v="0.15613102183697283"/>
    <x v="2"/>
    <x v="2"/>
    <x v="0"/>
    <x v="1"/>
    <x v="9"/>
  </r>
  <r>
    <s v="ORD01578"/>
    <x v="189"/>
    <d v="2024-05-09T00:00:00"/>
    <s v="C0403"/>
    <s v="P006"/>
    <n v="2"/>
    <n v="0.2"/>
    <s v="UPI"/>
    <n v="2398.4"/>
    <n v="541.78"/>
    <n v="2024"/>
    <n v="5"/>
    <s v="May"/>
    <s v="2024-05"/>
    <n v="0.22589226150767175"/>
    <x v="1"/>
    <x v="1"/>
    <x v="1"/>
    <x v="2"/>
    <x v="6"/>
  </r>
  <r>
    <s v="ORD01579"/>
    <x v="147"/>
    <d v="2024-08-21T00:00:00"/>
    <s v="C0210"/>
    <s v="P017"/>
    <n v="3"/>
    <n v="0"/>
    <s v="UPI"/>
    <n v="2397"/>
    <n v="464.59"/>
    <n v="2024"/>
    <n v="8"/>
    <s v="Aug"/>
    <s v="2024-08"/>
    <n v="0.19382144347100541"/>
    <x v="0"/>
    <x v="0"/>
    <x v="2"/>
    <x v="1"/>
    <x v="15"/>
  </r>
  <r>
    <s v="ORD01580"/>
    <x v="459"/>
    <d v="2024-04-21T00:00:00"/>
    <s v="C0229"/>
    <s v="P005"/>
    <n v="5"/>
    <n v="0.1"/>
    <s v="Credit Card"/>
    <n v="11245.5"/>
    <n v="2287.0700000000002"/>
    <n v="2024"/>
    <n v="4"/>
    <s v="Apr"/>
    <s v="2024-04"/>
    <n v="0.20337646169578943"/>
    <x v="1"/>
    <x v="5"/>
    <x v="0"/>
    <x v="2"/>
    <x v="7"/>
  </r>
  <r>
    <s v="ORD01581"/>
    <x v="637"/>
    <d v="2024-05-20T00:00:00"/>
    <s v="C0350"/>
    <s v="P006"/>
    <n v="4"/>
    <n v="0.05"/>
    <s v="UPI"/>
    <n v="5696.2"/>
    <n v="746.75"/>
    <n v="2024"/>
    <n v="5"/>
    <s v="May"/>
    <s v="2024-05"/>
    <n v="0.13109616937607529"/>
    <x v="1"/>
    <x v="1"/>
    <x v="0"/>
    <x v="0"/>
    <x v="6"/>
  </r>
  <r>
    <s v="ORD01582"/>
    <x v="546"/>
    <d v="2025-01-01T00:00:00"/>
    <s v="C0275"/>
    <s v="P015"/>
    <n v="3"/>
    <n v="0.05"/>
    <s v="UPI"/>
    <n v="1992.15"/>
    <n v="533.21"/>
    <n v="2024"/>
    <n v="12"/>
    <s v="Dec"/>
    <s v="2024-12"/>
    <n v="0.26765554802600205"/>
    <x v="3"/>
    <x v="6"/>
    <x v="2"/>
    <x v="1"/>
    <x v="11"/>
  </r>
  <r>
    <s v="ORD01583"/>
    <x v="479"/>
    <d v="2024-07-07T00:00:00"/>
    <s v="C0442"/>
    <s v="P019"/>
    <n v="2"/>
    <n v="0"/>
    <s v="Credit Card"/>
    <n v="798"/>
    <n v="160.61000000000001"/>
    <n v="2024"/>
    <n v="7"/>
    <s v="Jul"/>
    <s v="2024-07"/>
    <n v="0.20126566416040101"/>
    <x v="1"/>
    <x v="1"/>
    <x v="0"/>
    <x v="0"/>
    <x v="18"/>
  </r>
  <r>
    <s v="ORD01584"/>
    <x v="576"/>
    <d v="2025-10-22T00:00:00"/>
    <s v="C0279"/>
    <s v="P018"/>
    <n v="3"/>
    <n v="0"/>
    <s v="UPI"/>
    <n v="2997"/>
    <n v="821.74"/>
    <n v="2025"/>
    <n v="10"/>
    <s v="Oct"/>
    <s v="2025-10"/>
    <n v="0.27418752085418752"/>
    <x v="0"/>
    <x v="7"/>
    <x v="0"/>
    <x v="1"/>
    <x v="16"/>
  </r>
  <r>
    <s v="ORD01585"/>
    <x v="331"/>
    <d v="2025-08-10T00:00:00"/>
    <s v="C0251"/>
    <s v="P004"/>
    <n v="1"/>
    <n v="0.1"/>
    <s v="UPI"/>
    <n v="1799.1"/>
    <n v="334.9"/>
    <n v="2025"/>
    <n v="8"/>
    <s v="Aug"/>
    <s v="2025-08"/>
    <n v="0.1861486298704908"/>
    <x v="1"/>
    <x v="5"/>
    <x v="2"/>
    <x v="1"/>
    <x v="10"/>
  </r>
  <r>
    <s v="ORD01586"/>
    <x v="514"/>
    <d v="2024-05-10T00:00:00"/>
    <s v="C0310"/>
    <s v="P008"/>
    <n v="2"/>
    <n v="0.05"/>
    <s v="Cash"/>
    <n v="758.1"/>
    <n v="216.8"/>
    <n v="2024"/>
    <n v="5"/>
    <s v="May"/>
    <s v="2024-05"/>
    <n v="0.2859781031526184"/>
    <x v="3"/>
    <x v="3"/>
    <x v="0"/>
    <x v="2"/>
    <x v="4"/>
  </r>
  <r>
    <s v="ORD01587"/>
    <x v="15"/>
    <d v="2024-09-19T00:00:00"/>
    <s v="C0208"/>
    <s v="P016"/>
    <n v="1"/>
    <n v="0.2"/>
    <s v="Credit Card"/>
    <n v="1279.2"/>
    <n v="366.82"/>
    <n v="2024"/>
    <n v="9"/>
    <s v="Sep"/>
    <s v="2024-09"/>
    <n v="0.28675734834271416"/>
    <x v="4"/>
    <x v="4"/>
    <x v="3"/>
    <x v="2"/>
    <x v="5"/>
  </r>
  <r>
    <s v="ORD01588"/>
    <x v="464"/>
    <d v="2025-05-30T00:00:00"/>
    <s v="C0321"/>
    <s v="P019"/>
    <n v="1"/>
    <n v="0"/>
    <s v="UPI"/>
    <n v="399"/>
    <n v="81.84"/>
    <n v="2025"/>
    <n v="5"/>
    <s v="May"/>
    <s v="2025-05"/>
    <n v="0.20511278195488722"/>
    <x v="1"/>
    <x v="1"/>
    <x v="2"/>
    <x v="1"/>
    <x v="18"/>
  </r>
  <r>
    <s v="ORD01589"/>
    <x v="491"/>
    <d v="2025-03-25T00:00:00"/>
    <s v="C0140"/>
    <s v="P020"/>
    <n v="3"/>
    <n v="0.2"/>
    <s v="UPI"/>
    <n v="597.6"/>
    <n v="151.25"/>
    <n v="2025"/>
    <n v="3"/>
    <s v="Mar"/>
    <s v="2025-03"/>
    <n v="0.25309571619812582"/>
    <x v="3"/>
    <x v="3"/>
    <x v="1"/>
    <x v="2"/>
    <x v="17"/>
  </r>
  <r>
    <s v="ORD01590"/>
    <x v="579"/>
    <d v="2024-04-16T00:00:00"/>
    <s v="C0280"/>
    <s v="P003"/>
    <n v="2"/>
    <n v="0"/>
    <s v="Credit Card"/>
    <n v="2598"/>
    <n v="598.86"/>
    <n v="2024"/>
    <n v="4"/>
    <s v="Apr"/>
    <s v="2024-04"/>
    <n v="0.23050808314087759"/>
    <x v="1"/>
    <x v="1"/>
    <x v="1"/>
    <x v="2"/>
    <x v="1"/>
  </r>
  <r>
    <s v="ORD01591"/>
    <x v="559"/>
    <d v="2025-04-30T00:00:00"/>
    <s v="C0034"/>
    <s v="P010"/>
    <n v="1"/>
    <n v="0"/>
    <s v="UPI"/>
    <n v="5999"/>
    <n v="1046.01"/>
    <n v="2025"/>
    <n v="4"/>
    <s v="Apr"/>
    <s v="2025-04"/>
    <n v="0.17436406067677945"/>
    <x v="2"/>
    <x v="2"/>
    <x v="1"/>
    <x v="0"/>
    <x v="9"/>
  </r>
  <r>
    <s v="ORD01592"/>
    <x v="363"/>
    <d v="2024-08-15T00:00:00"/>
    <s v="C0309"/>
    <s v="P002"/>
    <n v="1"/>
    <n v="0"/>
    <s v="Cash"/>
    <n v="899"/>
    <n v="167.65"/>
    <n v="2024"/>
    <n v="8"/>
    <s v="Aug"/>
    <s v="2024-08"/>
    <n v="0.18648498331479421"/>
    <x v="1"/>
    <x v="1"/>
    <x v="1"/>
    <x v="2"/>
    <x v="3"/>
  </r>
  <r>
    <s v="ORD01593"/>
    <x v="155"/>
    <d v="2025-05-06T00:00:00"/>
    <s v="C0392"/>
    <s v="P004"/>
    <n v="3"/>
    <n v="0.15"/>
    <s v="Credit Card"/>
    <n v="5097.45"/>
    <n v="1144.97"/>
    <n v="2025"/>
    <n v="5"/>
    <s v="May"/>
    <s v="2025-05"/>
    <n v="0.2246162296834692"/>
    <x v="1"/>
    <x v="5"/>
    <x v="0"/>
    <x v="2"/>
    <x v="10"/>
  </r>
  <r>
    <s v="ORD01594"/>
    <x v="527"/>
    <d v="2025-04-19T00:00:00"/>
    <s v="C0018"/>
    <s v="P006"/>
    <n v="2"/>
    <n v="0.05"/>
    <s v="Cash"/>
    <n v="2848.1"/>
    <n v="657.12"/>
    <n v="2025"/>
    <n v="4"/>
    <s v="Apr"/>
    <s v="2025-04"/>
    <n v="0.23072223587654928"/>
    <x v="1"/>
    <x v="1"/>
    <x v="1"/>
    <x v="2"/>
    <x v="6"/>
  </r>
  <r>
    <s v="ORD01595"/>
    <x v="492"/>
    <d v="2024-01-14T00:00:00"/>
    <s v="C0057"/>
    <s v="P011"/>
    <n v="2"/>
    <n v="0"/>
    <s v="Debit Card"/>
    <n v="2598"/>
    <n v="788.42"/>
    <n v="2024"/>
    <n v="1"/>
    <s v="Jan"/>
    <s v="2024-01"/>
    <n v="0.30347190146266356"/>
    <x v="0"/>
    <x v="7"/>
    <x v="2"/>
    <x v="1"/>
    <x v="12"/>
  </r>
  <r>
    <s v="ORD01596"/>
    <x v="57"/>
    <d v="2025-02-09T00:00:00"/>
    <s v="C0112"/>
    <s v="P014"/>
    <n v="1"/>
    <n v="0"/>
    <s v="Credit Card"/>
    <n v="799"/>
    <n v="183.5"/>
    <n v="2025"/>
    <n v="2"/>
    <s v="Feb"/>
    <s v="2025-02"/>
    <n v="0.22966207759699625"/>
    <x v="0"/>
    <x v="6"/>
    <x v="1"/>
    <x v="0"/>
    <x v="13"/>
  </r>
  <r>
    <s v="ORD01597"/>
    <x v="33"/>
    <d v="2024-11-01T00:00:00"/>
    <s v="C0005"/>
    <s v="P016"/>
    <n v="1"/>
    <n v="0"/>
    <s v="Credit Card"/>
    <n v="1599"/>
    <n v="458"/>
    <n v="2024"/>
    <n v="10"/>
    <s v="Oct"/>
    <s v="2024-10"/>
    <n v="0.2864290181363352"/>
    <x v="4"/>
    <x v="4"/>
    <x v="3"/>
    <x v="2"/>
    <x v="5"/>
  </r>
  <r>
    <s v="ORD01598"/>
    <x v="488"/>
    <d v="2024-08-23T00:00:00"/>
    <s v="C0410"/>
    <s v="P019"/>
    <n v="1"/>
    <n v="0.05"/>
    <s v="Debit Card"/>
    <n v="379.05"/>
    <n v="66.260000000000005"/>
    <n v="2024"/>
    <n v="8"/>
    <s v="Aug"/>
    <s v="2024-08"/>
    <n v="0.17480543463922965"/>
    <x v="1"/>
    <x v="1"/>
    <x v="1"/>
    <x v="2"/>
    <x v="18"/>
  </r>
  <r>
    <s v="ORD01599"/>
    <x v="220"/>
    <d v="2026-01-05T00:00:00"/>
    <s v="C0414"/>
    <s v="P002"/>
    <n v="2"/>
    <n v="0"/>
    <s v="Credit Card"/>
    <n v="1798"/>
    <n v="-92.14"/>
    <n v="2025"/>
    <n v="12"/>
    <s v="Dec"/>
    <s v="2025-12"/>
    <n v="-5.1245828698553951E-2"/>
    <x v="1"/>
    <x v="1"/>
    <x v="2"/>
    <x v="2"/>
    <x v="3"/>
  </r>
  <r>
    <s v="ORD01600"/>
    <x v="490"/>
    <d v="2024-03-10T00:00:00"/>
    <s v="C0182"/>
    <s v="P017"/>
    <n v="3"/>
    <n v="0.1"/>
    <s v="UPI"/>
    <n v="2157.3000000000002"/>
    <n v="459.26"/>
    <n v="2024"/>
    <n v="3"/>
    <s v="Mar"/>
    <s v="2024-03"/>
    <n v="0.21288647846845593"/>
    <x v="0"/>
    <x v="0"/>
    <x v="2"/>
    <x v="1"/>
    <x v="15"/>
  </r>
  <r>
    <s v="ORD01601"/>
    <x v="638"/>
    <d v="2024-04-22T00:00:00"/>
    <s v="C0013"/>
    <s v="P009"/>
    <n v="1"/>
    <n v="0.1"/>
    <s v="Credit Card"/>
    <n v="6299.1"/>
    <n v="1377.24"/>
    <n v="2024"/>
    <n v="4"/>
    <s v="Apr"/>
    <s v="2024-04"/>
    <n v="0.21864075820355289"/>
    <x v="2"/>
    <x v="2"/>
    <x v="3"/>
    <x v="2"/>
    <x v="2"/>
  </r>
  <r>
    <s v="ORD01602"/>
    <x v="607"/>
    <d v="2024-01-18T00:00:00"/>
    <s v="C0339"/>
    <s v="P017"/>
    <n v="1"/>
    <n v="0.15"/>
    <s v="UPI"/>
    <n v="679.15"/>
    <n v="182.01"/>
    <n v="2024"/>
    <n v="1"/>
    <s v="Jan"/>
    <s v="2024-01"/>
    <n v="0.26799676065670325"/>
    <x v="0"/>
    <x v="0"/>
    <x v="0"/>
    <x v="0"/>
    <x v="15"/>
  </r>
  <r>
    <s v="ORD01603"/>
    <x v="612"/>
    <d v="2025-02-01T00:00:00"/>
    <s v="C0285"/>
    <s v="P015"/>
    <n v="1"/>
    <n v="0.05"/>
    <s v="Debit Card"/>
    <n v="664.05"/>
    <n v="160.91"/>
    <n v="2025"/>
    <n v="1"/>
    <s v="Jan"/>
    <s v="2025-01"/>
    <n v="0.24231609065582413"/>
    <x v="3"/>
    <x v="6"/>
    <x v="1"/>
    <x v="2"/>
    <x v="11"/>
  </r>
  <r>
    <s v="ORD01604"/>
    <x v="157"/>
    <d v="2025-05-18T00:00:00"/>
    <s v="C0259"/>
    <s v="P007"/>
    <n v="2"/>
    <n v="0"/>
    <s v="Credit Card"/>
    <n v="2198"/>
    <n v="540.27"/>
    <n v="2025"/>
    <n v="5"/>
    <s v="May"/>
    <s v="2025-05"/>
    <n v="0.24580072793448587"/>
    <x v="3"/>
    <x v="9"/>
    <x v="0"/>
    <x v="2"/>
    <x v="19"/>
  </r>
  <r>
    <s v="ORD01605"/>
    <x v="3"/>
    <d v="2025-08-25T00:00:00"/>
    <s v="C0090"/>
    <s v="P019"/>
    <n v="1"/>
    <n v="0.2"/>
    <s v="Cash"/>
    <n v="319.2"/>
    <n v="64.06"/>
    <n v="2025"/>
    <n v="8"/>
    <s v="Aug"/>
    <s v="2025-08"/>
    <n v="0.20068922305764411"/>
    <x v="1"/>
    <x v="1"/>
    <x v="2"/>
    <x v="2"/>
    <x v="18"/>
  </r>
  <r>
    <s v="ORD01606"/>
    <x v="639"/>
    <d v="2024-08-23T00:00:00"/>
    <s v="C0104"/>
    <s v="P003"/>
    <n v="2"/>
    <n v="0.05"/>
    <s v="Credit Card"/>
    <n v="2468.1"/>
    <n v="-51.09"/>
    <n v="2024"/>
    <n v="8"/>
    <s v="Aug"/>
    <s v="2024-08"/>
    <n v="-2.0700133706089707E-2"/>
    <x v="1"/>
    <x v="1"/>
    <x v="0"/>
    <x v="2"/>
    <x v="1"/>
  </r>
  <r>
    <s v="ORD01607"/>
    <x v="76"/>
    <d v="2025-08-29T00:00:00"/>
    <s v="C0379"/>
    <s v="P001"/>
    <n v="2"/>
    <n v="0.05"/>
    <s v="Debit Card"/>
    <n v="948.1"/>
    <n v="188.33"/>
    <n v="2025"/>
    <n v="8"/>
    <s v="Aug"/>
    <s v="2025-08"/>
    <n v="0.19863938403122033"/>
    <x v="1"/>
    <x v="1"/>
    <x v="3"/>
    <x v="1"/>
    <x v="8"/>
  </r>
  <r>
    <s v="ORD01608"/>
    <x v="462"/>
    <d v="2024-11-13T00:00:00"/>
    <s v="C0186"/>
    <s v="P004"/>
    <n v="3"/>
    <n v="0.1"/>
    <s v="UPI"/>
    <n v="5397.3"/>
    <n v="-303.73"/>
    <n v="2024"/>
    <n v="11"/>
    <s v="Nov"/>
    <s v="2024-11"/>
    <n v="-5.6274433513052821E-2"/>
    <x v="1"/>
    <x v="5"/>
    <x v="2"/>
    <x v="1"/>
    <x v="10"/>
  </r>
  <r>
    <s v="ORD01609"/>
    <x v="640"/>
    <d v="2025-07-24T00:00:00"/>
    <s v="C0250"/>
    <s v="P018"/>
    <n v="2"/>
    <n v="0"/>
    <s v="UPI"/>
    <n v="1998"/>
    <n v="606.72"/>
    <n v="2025"/>
    <n v="7"/>
    <s v="Jul"/>
    <s v="2025-07"/>
    <n v="0.30366366366366365"/>
    <x v="0"/>
    <x v="7"/>
    <x v="1"/>
    <x v="0"/>
    <x v="16"/>
  </r>
  <r>
    <s v="ORD01610"/>
    <x v="263"/>
    <d v="2024-01-17T00:00:00"/>
    <s v="C0255"/>
    <s v="P008"/>
    <n v="1"/>
    <n v="0.05"/>
    <s v="Cash"/>
    <n v="379.05"/>
    <n v="111.64"/>
    <n v="2024"/>
    <n v="1"/>
    <s v="Jan"/>
    <s v="2024-01"/>
    <n v="0.29452578815459701"/>
    <x v="3"/>
    <x v="3"/>
    <x v="0"/>
    <x v="0"/>
    <x v="4"/>
  </r>
  <r>
    <s v="ORD01611"/>
    <x v="192"/>
    <d v="2024-07-30T00:00:00"/>
    <s v="C0076"/>
    <s v="P019"/>
    <n v="2"/>
    <n v="0"/>
    <s v="Debit Card"/>
    <n v="798"/>
    <n v="135.12"/>
    <n v="2024"/>
    <n v="7"/>
    <s v="Jul"/>
    <s v="2024-07"/>
    <n v="0.16932330827067671"/>
    <x v="1"/>
    <x v="1"/>
    <x v="3"/>
    <x v="2"/>
    <x v="18"/>
  </r>
  <r>
    <s v="ORD01612"/>
    <x v="465"/>
    <d v="2024-01-18T00:00:00"/>
    <s v="C0386"/>
    <s v="P006"/>
    <n v="2"/>
    <n v="0"/>
    <s v="Credit Card"/>
    <n v="2998"/>
    <n v="467.42"/>
    <n v="2024"/>
    <n v="1"/>
    <s v="Jan"/>
    <s v="2024-01"/>
    <n v="0.15591060707138094"/>
    <x v="1"/>
    <x v="1"/>
    <x v="1"/>
    <x v="2"/>
    <x v="6"/>
  </r>
  <r>
    <s v="ORD01613"/>
    <x v="550"/>
    <d v="2025-09-28T00:00:00"/>
    <s v="C0459"/>
    <s v="P001"/>
    <n v="1"/>
    <n v="0"/>
    <s v="UPI"/>
    <n v="499"/>
    <n v="111.42"/>
    <n v="2025"/>
    <n v="9"/>
    <s v="Sep"/>
    <s v="2025-09"/>
    <n v="0.22328657314629258"/>
    <x v="1"/>
    <x v="1"/>
    <x v="3"/>
    <x v="1"/>
    <x v="8"/>
  </r>
  <r>
    <s v="ORD01614"/>
    <x v="80"/>
    <d v="2025-02-24T00:00:00"/>
    <s v="C0108"/>
    <s v="P008"/>
    <n v="2"/>
    <n v="0"/>
    <s v="Credit Card"/>
    <n v="798"/>
    <n v="287.72000000000003"/>
    <n v="2025"/>
    <n v="2"/>
    <s v="Feb"/>
    <s v="2025-02"/>
    <n v="0.36055137844611534"/>
    <x v="3"/>
    <x v="3"/>
    <x v="2"/>
    <x v="2"/>
    <x v="4"/>
  </r>
  <r>
    <s v="ORD01615"/>
    <x v="380"/>
    <d v="2025-03-15T00:00:00"/>
    <s v="C0156"/>
    <s v="P001"/>
    <n v="4"/>
    <n v="0.05"/>
    <s v="Debit Card"/>
    <n v="1896.2"/>
    <n v="507.14"/>
    <n v="2025"/>
    <n v="3"/>
    <s v="Mar"/>
    <s v="2025-03"/>
    <n v="0.26745069085539497"/>
    <x v="1"/>
    <x v="1"/>
    <x v="0"/>
    <x v="2"/>
    <x v="8"/>
  </r>
  <r>
    <s v="ORD01616"/>
    <x v="313"/>
    <d v="2025-01-13T00:00:00"/>
    <s v="C0082"/>
    <s v="P019"/>
    <n v="1"/>
    <n v="0.1"/>
    <s v="UPI"/>
    <n v="359.1"/>
    <n v="83.74"/>
    <n v="2025"/>
    <n v="1"/>
    <s v="Jan"/>
    <s v="2025-01"/>
    <n v="0.23319409635199106"/>
    <x v="1"/>
    <x v="1"/>
    <x v="0"/>
    <x v="2"/>
    <x v="18"/>
  </r>
  <r>
    <s v="ORD01617"/>
    <x v="337"/>
    <d v="2024-01-25T00:00:00"/>
    <s v="C0077"/>
    <s v="P011"/>
    <n v="2"/>
    <n v="0.05"/>
    <s v="Debit Card"/>
    <n v="2468.1"/>
    <n v="684.85"/>
    <n v="2024"/>
    <n v="1"/>
    <s v="Jan"/>
    <s v="2024-01"/>
    <n v="0.27748065313398973"/>
    <x v="0"/>
    <x v="7"/>
    <x v="3"/>
    <x v="0"/>
    <x v="12"/>
  </r>
  <r>
    <s v="ORD01618"/>
    <x v="641"/>
    <d v="2025-08-10T00:00:00"/>
    <s v="C0485"/>
    <s v="P015"/>
    <n v="3"/>
    <n v="0.1"/>
    <s v="UPI"/>
    <n v="1887.3"/>
    <n v="585.29"/>
    <n v="2025"/>
    <n v="8"/>
    <s v="Aug"/>
    <s v="2025-08"/>
    <n v="0.31012027764531341"/>
    <x v="3"/>
    <x v="6"/>
    <x v="1"/>
    <x v="0"/>
    <x v="11"/>
  </r>
  <r>
    <s v="ORD01619"/>
    <x v="567"/>
    <d v="2024-03-11T00:00:00"/>
    <s v="C0470"/>
    <s v="P011"/>
    <n v="2"/>
    <n v="0.05"/>
    <s v="UPI"/>
    <n v="2468.1"/>
    <n v="475.74"/>
    <n v="2024"/>
    <n v="3"/>
    <s v="Mar"/>
    <s v="2024-03"/>
    <n v="0.19275556095782181"/>
    <x v="0"/>
    <x v="7"/>
    <x v="3"/>
    <x v="0"/>
    <x v="12"/>
  </r>
  <r>
    <s v="ORD01620"/>
    <x v="619"/>
    <d v="2024-08-01T00:00:00"/>
    <s v="C0460"/>
    <s v="P019"/>
    <n v="2"/>
    <n v="0.1"/>
    <s v="Debit Card"/>
    <n v="718.2"/>
    <n v="163.22"/>
    <n v="2024"/>
    <n v="7"/>
    <s v="Jul"/>
    <s v="2024-07"/>
    <n v="0.22726260094681144"/>
    <x v="1"/>
    <x v="1"/>
    <x v="2"/>
    <x v="2"/>
    <x v="18"/>
  </r>
  <r>
    <s v="ORD01621"/>
    <x v="585"/>
    <d v="2024-04-14T00:00:00"/>
    <s v="C0258"/>
    <s v="P010"/>
    <n v="1"/>
    <n v="0.15"/>
    <s v="UPI"/>
    <n v="5099.1499999999996"/>
    <n v="1152.24"/>
    <n v="2024"/>
    <n v="4"/>
    <s v="Apr"/>
    <s v="2024-04"/>
    <n v="0.22596707294352983"/>
    <x v="2"/>
    <x v="2"/>
    <x v="2"/>
    <x v="0"/>
    <x v="9"/>
  </r>
  <r>
    <s v="ORD01622"/>
    <x v="364"/>
    <d v="2025-12-02T00:00:00"/>
    <s v="C0127"/>
    <s v="P012"/>
    <n v="1"/>
    <n v="0.1"/>
    <s v="UPI"/>
    <n v="809.1"/>
    <n v="261.5"/>
    <n v="2025"/>
    <n v="11"/>
    <s v="Nov"/>
    <s v="2025-11"/>
    <n v="0.32319861574589048"/>
    <x v="0"/>
    <x v="8"/>
    <x v="0"/>
    <x v="0"/>
    <x v="14"/>
  </r>
  <r>
    <s v="ORD01623"/>
    <x v="642"/>
    <d v="2024-05-13T00:00:00"/>
    <s v="C0485"/>
    <s v="P001"/>
    <n v="2"/>
    <n v="0.1"/>
    <s v="Debit Card"/>
    <n v="898.2"/>
    <n v="213.51"/>
    <n v="2024"/>
    <n v="5"/>
    <s v="May"/>
    <s v="2024-05"/>
    <n v="0.23770875083500331"/>
    <x v="1"/>
    <x v="1"/>
    <x v="1"/>
    <x v="0"/>
    <x v="8"/>
  </r>
  <r>
    <s v="ORD01624"/>
    <x v="40"/>
    <d v="2025-09-15T00:00:00"/>
    <s v="C0391"/>
    <s v="P007"/>
    <n v="2"/>
    <n v="0"/>
    <s v="Debit Card"/>
    <n v="2198"/>
    <n v="510.91"/>
    <n v="2025"/>
    <n v="9"/>
    <s v="Sep"/>
    <s v="2025-09"/>
    <n v="0.23244313011828938"/>
    <x v="3"/>
    <x v="9"/>
    <x v="0"/>
    <x v="1"/>
    <x v="19"/>
  </r>
  <r>
    <s v="ORD01625"/>
    <x v="166"/>
    <d v="2025-01-19T00:00:00"/>
    <s v="C0282"/>
    <s v="P017"/>
    <n v="4"/>
    <n v="0.05"/>
    <s v="UPI"/>
    <n v="3036.2"/>
    <n v="819.75"/>
    <n v="2025"/>
    <n v="1"/>
    <s v="Jan"/>
    <s v="2025-01"/>
    <n v="0.26999209538238589"/>
    <x v="0"/>
    <x v="0"/>
    <x v="3"/>
    <x v="1"/>
    <x v="15"/>
  </r>
  <r>
    <s v="ORD01626"/>
    <x v="642"/>
    <d v="2024-05-13T00:00:00"/>
    <s v="C0474"/>
    <s v="P010"/>
    <n v="1"/>
    <n v="0.05"/>
    <s v="Cash"/>
    <n v="5699.05"/>
    <n v="1136.48"/>
    <n v="2024"/>
    <n v="5"/>
    <s v="May"/>
    <s v="2024-05"/>
    <n v="0.19941569208903237"/>
    <x v="2"/>
    <x v="2"/>
    <x v="0"/>
    <x v="1"/>
    <x v="9"/>
  </r>
  <r>
    <s v="ORD01627"/>
    <x v="337"/>
    <d v="2024-01-22T00:00:00"/>
    <s v="C0088"/>
    <s v="P006"/>
    <n v="2"/>
    <n v="0.05"/>
    <s v="UPI"/>
    <n v="2848.1"/>
    <n v="713.22"/>
    <n v="2024"/>
    <n v="1"/>
    <s v="Jan"/>
    <s v="2024-01"/>
    <n v="0.2504195779642569"/>
    <x v="1"/>
    <x v="1"/>
    <x v="0"/>
    <x v="2"/>
    <x v="6"/>
  </r>
  <r>
    <s v="ORD01628"/>
    <x v="430"/>
    <d v="2025-06-22T00:00:00"/>
    <s v="C0204"/>
    <s v="P017"/>
    <n v="1"/>
    <n v="0.05"/>
    <s v="Cash"/>
    <n v="759.05"/>
    <n v="200.56"/>
    <n v="2025"/>
    <n v="6"/>
    <s v="Jun"/>
    <s v="2025-06"/>
    <n v="0.26422501811474874"/>
    <x v="0"/>
    <x v="0"/>
    <x v="3"/>
    <x v="2"/>
    <x v="15"/>
  </r>
  <r>
    <s v="ORD01629"/>
    <x v="235"/>
    <d v="2024-08-15T00:00:00"/>
    <s v="C0016"/>
    <s v="P018"/>
    <n v="1"/>
    <n v="0"/>
    <s v="Debit Card"/>
    <n v="999"/>
    <n v="314.79000000000002"/>
    <n v="2024"/>
    <n v="8"/>
    <s v="Aug"/>
    <s v="2024-08"/>
    <n v="0.31510510510510514"/>
    <x v="0"/>
    <x v="7"/>
    <x v="3"/>
    <x v="2"/>
    <x v="16"/>
  </r>
  <r>
    <s v="ORD01630"/>
    <x v="244"/>
    <d v="2024-06-04T00:00:00"/>
    <s v="C0151"/>
    <s v="P005"/>
    <n v="1"/>
    <n v="0"/>
    <s v="UPI"/>
    <n v="2499"/>
    <n v="566.41"/>
    <n v="2024"/>
    <n v="6"/>
    <s v="Jun"/>
    <s v="2024-06"/>
    <n v="0.22665466186474589"/>
    <x v="1"/>
    <x v="5"/>
    <x v="3"/>
    <x v="1"/>
    <x v="7"/>
  </r>
  <r>
    <s v="ORD01631"/>
    <x v="96"/>
    <d v="2025-04-15T00:00:00"/>
    <s v="C0424"/>
    <s v="P018"/>
    <n v="1"/>
    <n v="0.15"/>
    <s v="UPI"/>
    <n v="849.15"/>
    <n v="214.05"/>
    <n v="2025"/>
    <n v="4"/>
    <s v="Apr"/>
    <s v="2025-04"/>
    <n v="0.2520756050167815"/>
    <x v="0"/>
    <x v="7"/>
    <x v="0"/>
    <x v="2"/>
    <x v="16"/>
  </r>
  <r>
    <s v="ORD01632"/>
    <x v="57"/>
    <d v="2025-02-10T00:00:00"/>
    <s v="C0254"/>
    <s v="P017"/>
    <n v="1"/>
    <n v="0.1"/>
    <s v="UPI"/>
    <n v="719.1"/>
    <n v="173.18"/>
    <n v="2025"/>
    <n v="2"/>
    <s v="Feb"/>
    <s v="2025-02"/>
    <n v="0.24082881379502155"/>
    <x v="0"/>
    <x v="0"/>
    <x v="3"/>
    <x v="1"/>
    <x v="15"/>
  </r>
  <r>
    <s v="ORD01633"/>
    <x v="68"/>
    <d v="2024-07-21T00:00:00"/>
    <s v="C0188"/>
    <s v="P016"/>
    <n v="1"/>
    <n v="0"/>
    <s v="UPI"/>
    <n v="1599"/>
    <n v="485.15"/>
    <n v="2024"/>
    <n v="7"/>
    <s v="Jul"/>
    <s v="2024-07"/>
    <n v="0.30340838023764849"/>
    <x v="4"/>
    <x v="4"/>
    <x v="1"/>
    <x v="0"/>
    <x v="5"/>
  </r>
  <r>
    <s v="ORD01634"/>
    <x v="357"/>
    <d v="2024-02-10T00:00:00"/>
    <s v="C0329"/>
    <s v="P008"/>
    <n v="1"/>
    <n v="0"/>
    <s v="Credit Card"/>
    <n v="399"/>
    <n v="115.62"/>
    <n v="2024"/>
    <n v="2"/>
    <s v="Feb"/>
    <s v="2024-02"/>
    <n v="0.28977443609022557"/>
    <x v="3"/>
    <x v="3"/>
    <x v="0"/>
    <x v="0"/>
    <x v="4"/>
  </r>
  <r>
    <s v="ORD01635"/>
    <x v="292"/>
    <d v="2024-07-11T00:00:00"/>
    <s v="C0032"/>
    <s v="P013"/>
    <n v="5"/>
    <n v="0.1"/>
    <s v="UPI"/>
    <n v="2695.5"/>
    <n v="685.42"/>
    <n v="2024"/>
    <n v="7"/>
    <s v="Jul"/>
    <s v="2024-07"/>
    <n v="0.2542830643665368"/>
    <x v="0"/>
    <x v="0"/>
    <x v="1"/>
    <x v="2"/>
    <x v="0"/>
  </r>
  <r>
    <s v="ORD01636"/>
    <x v="643"/>
    <d v="2024-03-01T00:00:00"/>
    <s v="C0271"/>
    <s v="P016"/>
    <n v="3"/>
    <n v="0.05"/>
    <s v="UPI"/>
    <n v="4557.1499999999996"/>
    <n v="1491.98"/>
    <n v="2024"/>
    <n v="2"/>
    <s v="Feb"/>
    <s v="2024-02"/>
    <n v="0.32739321725201059"/>
    <x v="4"/>
    <x v="4"/>
    <x v="1"/>
    <x v="2"/>
    <x v="5"/>
  </r>
  <r>
    <s v="ORD01637"/>
    <x v="337"/>
    <d v="2024-01-21T00:00:00"/>
    <s v="C0485"/>
    <s v="P011"/>
    <n v="1"/>
    <n v="0.05"/>
    <s v="Debit Card"/>
    <n v="1234.05"/>
    <n v="219.01"/>
    <n v="2024"/>
    <n v="1"/>
    <s v="Jan"/>
    <s v="2024-01"/>
    <n v="0.17747254973461368"/>
    <x v="0"/>
    <x v="7"/>
    <x v="1"/>
    <x v="0"/>
    <x v="12"/>
  </r>
  <r>
    <s v="ORD01638"/>
    <x v="289"/>
    <d v="2024-09-30T00:00:00"/>
    <s v="C0397"/>
    <s v="P006"/>
    <n v="3"/>
    <n v="0"/>
    <s v="UPI"/>
    <n v="4497"/>
    <n v="967.91"/>
    <n v="2024"/>
    <n v="9"/>
    <s v="Sep"/>
    <s v="2024-09"/>
    <n v="0.21523460084500778"/>
    <x v="1"/>
    <x v="1"/>
    <x v="3"/>
    <x v="0"/>
    <x v="6"/>
  </r>
  <r>
    <s v="ORD01639"/>
    <x v="175"/>
    <d v="2024-04-29T00:00:00"/>
    <s v="C0005"/>
    <s v="P003"/>
    <n v="2"/>
    <n v="0"/>
    <s v="Credit Card"/>
    <n v="2598"/>
    <n v="618.63"/>
    <n v="2024"/>
    <n v="4"/>
    <s v="Apr"/>
    <s v="2024-04"/>
    <n v="0.23811778290993071"/>
    <x v="1"/>
    <x v="1"/>
    <x v="3"/>
    <x v="2"/>
    <x v="1"/>
  </r>
  <r>
    <s v="ORD01640"/>
    <x v="542"/>
    <d v="2025-08-10T00:00:00"/>
    <s v="C0459"/>
    <s v="P001"/>
    <n v="3"/>
    <n v="0.05"/>
    <s v="UPI"/>
    <n v="1422.15"/>
    <n v="326.89999999999998"/>
    <n v="2025"/>
    <n v="8"/>
    <s v="Aug"/>
    <s v="2025-08"/>
    <n v="0.22986323524241462"/>
    <x v="1"/>
    <x v="1"/>
    <x v="3"/>
    <x v="1"/>
    <x v="8"/>
  </r>
  <r>
    <s v="ORD01641"/>
    <x v="296"/>
    <d v="2025-06-03T00:00:00"/>
    <s v="C0330"/>
    <s v="P018"/>
    <n v="1"/>
    <n v="0.1"/>
    <s v="Debit Card"/>
    <n v="899.1"/>
    <n v="184.69"/>
    <n v="2025"/>
    <n v="5"/>
    <s v="May"/>
    <s v="2025-05"/>
    <n v="0.20541652763874985"/>
    <x v="0"/>
    <x v="7"/>
    <x v="3"/>
    <x v="2"/>
    <x v="16"/>
  </r>
  <r>
    <s v="ORD01642"/>
    <x v="530"/>
    <d v="2024-08-12T00:00:00"/>
    <s v="C0308"/>
    <s v="P005"/>
    <n v="2"/>
    <n v="0"/>
    <s v="Credit Card"/>
    <n v="4998"/>
    <n v="1192.31"/>
    <n v="2024"/>
    <n v="8"/>
    <s v="Aug"/>
    <s v="2024-08"/>
    <n v="0.23855742296918767"/>
    <x v="1"/>
    <x v="5"/>
    <x v="3"/>
    <x v="2"/>
    <x v="7"/>
  </r>
  <r>
    <s v="ORD01643"/>
    <x v="193"/>
    <d v="2025-06-11T00:00:00"/>
    <s v="C0333"/>
    <s v="P013"/>
    <n v="3"/>
    <n v="0"/>
    <s v="Debit Card"/>
    <n v="1797"/>
    <n v="452.36"/>
    <n v="2025"/>
    <n v="6"/>
    <s v="Jun"/>
    <s v="2025-06"/>
    <n v="0.25173066221480245"/>
    <x v="0"/>
    <x v="0"/>
    <x v="0"/>
    <x v="1"/>
    <x v="0"/>
  </r>
  <r>
    <s v="ORD01644"/>
    <x v="464"/>
    <d v="2025-05-31T00:00:00"/>
    <s v="C0169"/>
    <s v="P010"/>
    <n v="1"/>
    <n v="0.1"/>
    <s v="UPI"/>
    <n v="5399.1"/>
    <n v="1116.29"/>
    <n v="2025"/>
    <n v="5"/>
    <s v="May"/>
    <s v="2025-05"/>
    <n v="0.20675482950862178"/>
    <x v="2"/>
    <x v="2"/>
    <x v="2"/>
    <x v="2"/>
    <x v="9"/>
  </r>
  <r>
    <s v="ORD01645"/>
    <x v="644"/>
    <d v="2025-12-31T00:00:00"/>
    <s v="C0181"/>
    <s v="P005"/>
    <n v="4"/>
    <n v="0.1"/>
    <s v="UPI"/>
    <n v="8996.4"/>
    <n v="2160.69"/>
    <n v="2025"/>
    <n v="12"/>
    <s v="Dec"/>
    <s v="2025-12"/>
    <n v="0.24017273576097106"/>
    <x v="1"/>
    <x v="5"/>
    <x v="1"/>
    <x v="2"/>
    <x v="7"/>
  </r>
  <r>
    <s v="ORD01646"/>
    <x v="367"/>
    <d v="2024-12-02T00:00:00"/>
    <s v="C0366"/>
    <s v="P014"/>
    <n v="3"/>
    <n v="0"/>
    <s v="UPI"/>
    <n v="2397"/>
    <n v="626.49"/>
    <n v="2024"/>
    <n v="12"/>
    <s v="Dec"/>
    <s v="2024-12"/>
    <n v="0.26136420525657073"/>
    <x v="0"/>
    <x v="6"/>
    <x v="0"/>
    <x v="1"/>
    <x v="13"/>
  </r>
  <r>
    <s v="ORD01647"/>
    <x v="364"/>
    <d v="2025-12-01T00:00:00"/>
    <s v="C0178"/>
    <s v="P017"/>
    <n v="5"/>
    <n v="0.1"/>
    <s v="UPI"/>
    <n v="3595.5"/>
    <n v="899.32"/>
    <n v="2025"/>
    <n v="11"/>
    <s v="Nov"/>
    <s v="2025-11"/>
    <n v="0.25012376581838408"/>
    <x v="0"/>
    <x v="0"/>
    <x v="0"/>
    <x v="0"/>
    <x v="15"/>
  </r>
  <r>
    <s v="ORD01648"/>
    <x v="133"/>
    <d v="2024-02-25T00:00:00"/>
    <s v="C0143"/>
    <s v="P001"/>
    <n v="1"/>
    <n v="0.2"/>
    <s v="UPI"/>
    <n v="399.2"/>
    <n v="91.82"/>
    <n v="2024"/>
    <n v="2"/>
    <s v="Feb"/>
    <s v="2024-02"/>
    <n v="0.23001002004008014"/>
    <x v="1"/>
    <x v="1"/>
    <x v="0"/>
    <x v="2"/>
    <x v="8"/>
  </r>
  <r>
    <s v="ORD01649"/>
    <x v="157"/>
    <d v="2025-05-18T00:00:00"/>
    <s v="C0362"/>
    <s v="P002"/>
    <n v="1"/>
    <n v="0.15"/>
    <s v="Credit Card"/>
    <n v="764.15"/>
    <n v="175.82"/>
    <n v="2025"/>
    <n v="5"/>
    <s v="May"/>
    <s v="2025-05"/>
    <n v="0.23008571615520512"/>
    <x v="1"/>
    <x v="1"/>
    <x v="3"/>
    <x v="1"/>
    <x v="3"/>
  </r>
  <r>
    <s v="ORD01650"/>
    <x v="430"/>
    <d v="2025-06-22T00:00:00"/>
    <s v="C0248"/>
    <s v="P007"/>
    <n v="1"/>
    <n v="0.1"/>
    <s v="Credit Card"/>
    <n v="989.1"/>
    <n v="322.89999999999998"/>
    <n v="2025"/>
    <n v="6"/>
    <s v="Jun"/>
    <s v="2025-06"/>
    <n v="0.32645839652209074"/>
    <x v="3"/>
    <x v="9"/>
    <x v="3"/>
    <x v="2"/>
    <x v="19"/>
  </r>
  <r>
    <s v="ORD01651"/>
    <x v="136"/>
    <d v="2024-06-14T00:00:00"/>
    <s v="C0127"/>
    <s v="P010"/>
    <n v="4"/>
    <n v="0.1"/>
    <s v="Debit Card"/>
    <n v="21596.400000000001"/>
    <n v="6147.66"/>
    <n v="2024"/>
    <n v="6"/>
    <s v="Jun"/>
    <s v="2024-06"/>
    <n v="0.28466133244429626"/>
    <x v="2"/>
    <x v="2"/>
    <x v="0"/>
    <x v="0"/>
    <x v="9"/>
  </r>
  <r>
    <s v="ORD01652"/>
    <x v="114"/>
    <d v="2025-11-02T00:00:00"/>
    <s v="C0263"/>
    <s v="P020"/>
    <n v="1"/>
    <n v="0"/>
    <s v="Credit Card"/>
    <n v="249"/>
    <n v="60.36"/>
    <n v="2025"/>
    <n v="10"/>
    <s v="Oct"/>
    <s v="2025-10"/>
    <n v="0.24240963855421688"/>
    <x v="3"/>
    <x v="3"/>
    <x v="1"/>
    <x v="2"/>
    <x v="17"/>
  </r>
  <r>
    <s v="ORD01653"/>
    <x v="283"/>
    <d v="2025-08-20T00:00:00"/>
    <s v="C0040"/>
    <s v="P007"/>
    <n v="2"/>
    <n v="0.1"/>
    <s v="Credit Card"/>
    <n v="1978.2"/>
    <n v="370.38"/>
    <n v="2025"/>
    <n v="8"/>
    <s v="Aug"/>
    <s v="2025-08"/>
    <n v="0.18723081589323626"/>
    <x v="3"/>
    <x v="9"/>
    <x v="1"/>
    <x v="2"/>
    <x v="19"/>
  </r>
  <r>
    <s v="ORD01654"/>
    <x v="8"/>
    <d v="2024-06-12T00:00:00"/>
    <s v="C0412"/>
    <s v="P016"/>
    <n v="1"/>
    <n v="0.1"/>
    <s v="Cash"/>
    <n v="1439.1"/>
    <n v="405.15"/>
    <n v="2024"/>
    <n v="6"/>
    <s v="Jun"/>
    <s v="2024-06"/>
    <n v="0.28153012299353763"/>
    <x v="4"/>
    <x v="4"/>
    <x v="3"/>
    <x v="2"/>
    <x v="5"/>
  </r>
  <r>
    <s v="ORD01655"/>
    <x v="292"/>
    <d v="2024-07-09T00:00:00"/>
    <s v="C0416"/>
    <s v="P005"/>
    <n v="1"/>
    <n v="0.05"/>
    <s v="Credit Card"/>
    <n v="2374.0500000000002"/>
    <n v="444.09"/>
    <n v="2024"/>
    <n v="7"/>
    <s v="Jul"/>
    <s v="2024-07"/>
    <n v="0.18706008719277181"/>
    <x v="1"/>
    <x v="5"/>
    <x v="0"/>
    <x v="2"/>
    <x v="7"/>
  </r>
  <r>
    <s v="ORD01656"/>
    <x v="422"/>
    <d v="2024-03-01T00:00:00"/>
    <s v="C0355"/>
    <s v="P012"/>
    <n v="1"/>
    <n v="0.05"/>
    <s v="Credit Card"/>
    <n v="854.05"/>
    <n v="238.66"/>
    <n v="2024"/>
    <n v="2"/>
    <s v="Feb"/>
    <s v="2024-02"/>
    <n v="0.27944499736549383"/>
    <x v="0"/>
    <x v="8"/>
    <x v="1"/>
    <x v="0"/>
    <x v="14"/>
  </r>
  <r>
    <s v="ORD01657"/>
    <x v="328"/>
    <d v="2024-11-18T00:00:00"/>
    <s v="C0255"/>
    <s v="P017"/>
    <n v="2"/>
    <n v="0.1"/>
    <s v="Cash"/>
    <n v="1438.2"/>
    <n v="434.66"/>
    <n v="2024"/>
    <n v="11"/>
    <s v="Nov"/>
    <s v="2024-11"/>
    <n v="0.30222500347656794"/>
    <x v="0"/>
    <x v="0"/>
    <x v="0"/>
    <x v="0"/>
    <x v="15"/>
  </r>
  <r>
    <s v="ORD01658"/>
    <x v="619"/>
    <d v="2024-08-01T00:00:00"/>
    <s v="C0143"/>
    <s v="P016"/>
    <n v="3"/>
    <n v="0.2"/>
    <s v="Cash"/>
    <n v="3837.6"/>
    <n v="1260.81"/>
    <n v="2024"/>
    <n v="7"/>
    <s v="Jul"/>
    <s v="2024-07"/>
    <n v="0.32854127579737336"/>
    <x v="4"/>
    <x v="4"/>
    <x v="0"/>
    <x v="2"/>
    <x v="5"/>
  </r>
  <r>
    <s v="ORD01659"/>
    <x v="238"/>
    <d v="2025-02-10T00:00:00"/>
    <s v="C0240"/>
    <s v="P020"/>
    <n v="1"/>
    <n v="0"/>
    <s v="Credit Card"/>
    <n v="249"/>
    <n v="66.98"/>
    <n v="2025"/>
    <n v="2"/>
    <s v="Feb"/>
    <s v="2025-02"/>
    <n v="0.26899598393574298"/>
    <x v="3"/>
    <x v="3"/>
    <x v="3"/>
    <x v="2"/>
    <x v="17"/>
  </r>
  <r>
    <s v="ORD01660"/>
    <x v="85"/>
    <d v="2025-10-28T00:00:00"/>
    <s v="C0228"/>
    <s v="P016"/>
    <n v="3"/>
    <n v="0"/>
    <s v="Credit Card"/>
    <n v="4797"/>
    <n v="1562.05"/>
    <n v="2025"/>
    <n v="10"/>
    <s v="Oct"/>
    <s v="2025-10"/>
    <n v="0.32563060245987074"/>
    <x v="4"/>
    <x v="4"/>
    <x v="1"/>
    <x v="2"/>
    <x v="5"/>
  </r>
  <r>
    <s v="ORD01661"/>
    <x v="205"/>
    <d v="2024-04-21T00:00:00"/>
    <s v="C0341"/>
    <s v="P019"/>
    <n v="2"/>
    <n v="0.1"/>
    <s v="Credit Card"/>
    <n v="718.2"/>
    <n v="188.54"/>
    <n v="2024"/>
    <n v="4"/>
    <s v="Apr"/>
    <s v="2024-04"/>
    <n v="0.26251740462266776"/>
    <x v="1"/>
    <x v="1"/>
    <x v="3"/>
    <x v="2"/>
    <x v="18"/>
  </r>
  <r>
    <s v="ORD01662"/>
    <x v="526"/>
    <d v="2024-03-21T00:00:00"/>
    <s v="C0198"/>
    <s v="P015"/>
    <n v="2"/>
    <n v="0"/>
    <s v="Debit Card"/>
    <n v="1398"/>
    <n v="424"/>
    <n v="2024"/>
    <n v="3"/>
    <s v="Mar"/>
    <s v="2024-03"/>
    <n v="0.3032904148783977"/>
    <x v="3"/>
    <x v="6"/>
    <x v="0"/>
    <x v="1"/>
    <x v="11"/>
  </r>
  <r>
    <s v="ORD01663"/>
    <x v="577"/>
    <d v="2025-06-29T00:00:00"/>
    <s v="C0065"/>
    <s v="P012"/>
    <n v="2"/>
    <n v="0.05"/>
    <s v="Cash"/>
    <n v="1708.1"/>
    <n v="459.99"/>
    <n v="2025"/>
    <n v="6"/>
    <s v="Jun"/>
    <s v="2025-06"/>
    <n v="0.26929922135706341"/>
    <x v="0"/>
    <x v="8"/>
    <x v="1"/>
    <x v="2"/>
    <x v="14"/>
  </r>
  <r>
    <s v="ORD01664"/>
    <x v="462"/>
    <d v="2024-11-14T00:00:00"/>
    <s v="C0388"/>
    <s v="P010"/>
    <n v="1"/>
    <n v="0"/>
    <s v="UPI"/>
    <n v="5999"/>
    <n v="1055.67"/>
    <n v="2024"/>
    <n v="11"/>
    <s v="Nov"/>
    <s v="2024-11"/>
    <n v="0.17597432905484248"/>
    <x v="2"/>
    <x v="2"/>
    <x v="0"/>
    <x v="2"/>
    <x v="9"/>
  </r>
  <r>
    <s v="ORD01665"/>
    <x v="71"/>
    <d v="2024-04-28T00:00:00"/>
    <s v="C0011"/>
    <s v="P002"/>
    <n v="1"/>
    <n v="0.05"/>
    <s v="Debit Card"/>
    <n v="854.05"/>
    <n v="151.47"/>
    <n v="2024"/>
    <n v="4"/>
    <s v="Apr"/>
    <s v="2024-04"/>
    <n v="0.17735495579884084"/>
    <x v="1"/>
    <x v="1"/>
    <x v="0"/>
    <x v="1"/>
    <x v="3"/>
  </r>
  <r>
    <s v="ORD01666"/>
    <x v="402"/>
    <d v="2025-12-07T00:00:00"/>
    <s v="C0108"/>
    <s v="P007"/>
    <n v="3"/>
    <n v="0.1"/>
    <s v="Credit Card"/>
    <n v="2967.3"/>
    <n v="944.73"/>
    <n v="2025"/>
    <n v="12"/>
    <s v="Dec"/>
    <s v="2025-12"/>
    <n v="0.3183803457688808"/>
    <x v="3"/>
    <x v="9"/>
    <x v="2"/>
    <x v="2"/>
    <x v="19"/>
  </r>
  <r>
    <s v="ORD01667"/>
    <x v="121"/>
    <d v="2024-01-23T00:00:00"/>
    <s v="C0026"/>
    <s v="P013"/>
    <n v="1"/>
    <n v="0"/>
    <s v="UPI"/>
    <n v="599"/>
    <n v="185.27"/>
    <n v="2024"/>
    <n v="1"/>
    <s v="Jan"/>
    <s v="2024-01"/>
    <n v="0.30929883138564274"/>
    <x v="0"/>
    <x v="0"/>
    <x v="0"/>
    <x v="1"/>
    <x v="0"/>
  </r>
  <r>
    <s v="ORD01668"/>
    <x v="323"/>
    <d v="2025-03-09T00:00:00"/>
    <s v="C0445"/>
    <s v="P003"/>
    <n v="2"/>
    <n v="0"/>
    <s v="Debit Card"/>
    <n v="2598"/>
    <n v="446.29"/>
    <n v="2025"/>
    <n v="3"/>
    <s v="Mar"/>
    <s v="2025-03"/>
    <n v="0.17178214010777523"/>
    <x v="1"/>
    <x v="1"/>
    <x v="0"/>
    <x v="2"/>
    <x v="1"/>
  </r>
  <r>
    <s v="ORD01669"/>
    <x v="18"/>
    <d v="2025-11-17T00:00:00"/>
    <s v="C0421"/>
    <s v="P015"/>
    <n v="1"/>
    <n v="0"/>
    <s v="Credit Card"/>
    <n v="699"/>
    <n v="214.46"/>
    <n v="2025"/>
    <n v="11"/>
    <s v="Nov"/>
    <s v="2025-11"/>
    <n v="0.30680972818311875"/>
    <x v="3"/>
    <x v="6"/>
    <x v="2"/>
    <x v="2"/>
    <x v="11"/>
  </r>
  <r>
    <s v="ORD01670"/>
    <x v="539"/>
    <d v="2024-12-20T00:00:00"/>
    <s v="C0151"/>
    <s v="P001"/>
    <n v="2"/>
    <n v="0.05"/>
    <s v="UPI"/>
    <n v="948.1"/>
    <n v="181.97"/>
    <n v="2024"/>
    <n v="12"/>
    <s v="Dec"/>
    <s v="2024-12"/>
    <n v="0.19193123088281827"/>
    <x v="1"/>
    <x v="1"/>
    <x v="3"/>
    <x v="1"/>
    <x v="8"/>
  </r>
  <r>
    <s v="ORD01671"/>
    <x v="294"/>
    <d v="2024-07-03T00:00:00"/>
    <s v="C0221"/>
    <s v="P003"/>
    <n v="1"/>
    <n v="0.1"/>
    <s v="Cash"/>
    <n v="1169.0999999999999"/>
    <n v="276.29000000000002"/>
    <n v="2024"/>
    <n v="7"/>
    <s v="Jul"/>
    <s v="2024-07"/>
    <n v="0.23632708921392528"/>
    <x v="1"/>
    <x v="1"/>
    <x v="0"/>
    <x v="2"/>
    <x v="1"/>
  </r>
  <r>
    <s v="ORD01672"/>
    <x v="127"/>
    <d v="2024-04-23T00:00:00"/>
    <s v="C0341"/>
    <s v="P010"/>
    <n v="2"/>
    <n v="0.05"/>
    <s v="Credit Card"/>
    <n v="11398.1"/>
    <n v="1493.38"/>
    <n v="2024"/>
    <n v="4"/>
    <s v="Apr"/>
    <s v="2024-04"/>
    <n v="0.1310200822944175"/>
    <x v="2"/>
    <x v="2"/>
    <x v="3"/>
    <x v="2"/>
    <x v="9"/>
  </r>
  <r>
    <s v="ORD01673"/>
    <x v="294"/>
    <d v="2024-07-02T00:00:00"/>
    <s v="C0496"/>
    <s v="P015"/>
    <n v="1"/>
    <n v="0.05"/>
    <s v="Credit Card"/>
    <n v="664.05"/>
    <n v="204.08"/>
    <n v="2024"/>
    <n v="7"/>
    <s v="Jul"/>
    <s v="2024-07"/>
    <n v="0.30732625555304577"/>
    <x v="3"/>
    <x v="6"/>
    <x v="1"/>
    <x v="2"/>
    <x v="11"/>
  </r>
  <r>
    <s v="ORD01674"/>
    <x v="583"/>
    <d v="2025-04-26T00:00:00"/>
    <s v="C0237"/>
    <s v="P006"/>
    <n v="5"/>
    <n v="0.05"/>
    <s v="Debit Card"/>
    <n v="7120.25"/>
    <n v="1673"/>
    <n v="2025"/>
    <n v="4"/>
    <s v="Apr"/>
    <s v="2025-04"/>
    <n v="0.23496365998384888"/>
    <x v="1"/>
    <x v="1"/>
    <x v="1"/>
    <x v="2"/>
    <x v="6"/>
  </r>
  <r>
    <s v="ORD01675"/>
    <x v="207"/>
    <d v="2024-05-27T00:00:00"/>
    <s v="C0237"/>
    <s v="P020"/>
    <n v="1"/>
    <n v="0"/>
    <s v="Cash"/>
    <n v="249"/>
    <n v="76.930000000000007"/>
    <n v="2024"/>
    <n v="5"/>
    <s v="May"/>
    <s v="2024-05"/>
    <n v="0.30895582329317273"/>
    <x v="3"/>
    <x v="3"/>
    <x v="1"/>
    <x v="2"/>
    <x v="17"/>
  </r>
  <r>
    <s v="ORD01676"/>
    <x v="600"/>
    <d v="2025-09-22T00:00:00"/>
    <s v="C0497"/>
    <s v="P015"/>
    <n v="2"/>
    <n v="0.1"/>
    <s v="Debit Card"/>
    <n v="1258.2"/>
    <n v="380.81"/>
    <n v="2025"/>
    <n v="9"/>
    <s v="Sep"/>
    <s v="2025-09"/>
    <n v="0.30266253377841362"/>
    <x v="3"/>
    <x v="6"/>
    <x v="1"/>
    <x v="0"/>
    <x v="11"/>
  </r>
  <r>
    <s v="ORD01677"/>
    <x v="127"/>
    <d v="2024-04-26T00:00:00"/>
    <s v="C0219"/>
    <s v="P007"/>
    <n v="2"/>
    <n v="0"/>
    <s v="Credit Card"/>
    <n v="2198"/>
    <n v="629.79999999999995"/>
    <n v="2024"/>
    <n v="4"/>
    <s v="Apr"/>
    <s v="2024-04"/>
    <n v="0.28653321201091897"/>
    <x v="3"/>
    <x v="9"/>
    <x v="0"/>
    <x v="2"/>
    <x v="19"/>
  </r>
  <r>
    <s v="ORD01678"/>
    <x v="104"/>
    <d v="2025-04-21T00:00:00"/>
    <s v="C0487"/>
    <s v="P005"/>
    <n v="3"/>
    <n v="0.1"/>
    <s v="Credit Card"/>
    <n v="6747.3"/>
    <n v="1670.56"/>
    <n v="2025"/>
    <n v="4"/>
    <s v="Apr"/>
    <s v="2025-04"/>
    <n v="0.24758940613282349"/>
    <x v="1"/>
    <x v="5"/>
    <x v="2"/>
    <x v="2"/>
    <x v="7"/>
  </r>
  <r>
    <s v="ORD01679"/>
    <x v="414"/>
    <d v="2024-10-30T00:00:00"/>
    <s v="C0424"/>
    <s v="P004"/>
    <n v="1"/>
    <n v="0.05"/>
    <s v="UPI"/>
    <n v="1899.05"/>
    <n v="388.17"/>
    <n v="2024"/>
    <n v="10"/>
    <s v="Oct"/>
    <s v="2024-10"/>
    <n v="0.2044022011005503"/>
    <x v="1"/>
    <x v="5"/>
    <x v="0"/>
    <x v="2"/>
    <x v="10"/>
  </r>
  <r>
    <s v="ORD01680"/>
    <x v="7"/>
    <d v="2024-04-28T00:00:00"/>
    <s v="C0461"/>
    <s v="P018"/>
    <n v="3"/>
    <n v="0.05"/>
    <s v="Credit Card"/>
    <n v="2847.15"/>
    <n v="769.15"/>
    <n v="2024"/>
    <n v="4"/>
    <s v="Apr"/>
    <s v="2024-04"/>
    <n v="0.27014734032277893"/>
    <x v="0"/>
    <x v="7"/>
    <x v="3"/>
    <x v="2"/>
    <x v="16"/>
  </r>
  <r>
    <s v="ORD01681"/>
    <x v="90"/>
    <d v="2024-06-14T00:00:00"/>
    <s v="C0151"/>
    <s v="P003"/>
    <n v="1"/>
    <n v="0.1"/>
    <s v="Cash"/>
    <n v="1169.0999999999999"/>
    <n v="234.59"/>
    <n v="2024"/>
    <n v="6"/>
    <s v="Jun"/>
    <s v="2024-06"/>
    <n v="0.20065862629373024"/>
    <x v="1"/>
    <x v="1"/>
    <x v="3"/>
    <x v="1"/>
    <x v="1"/>
  </r>
  <r>
    <s v="ORD01682"/>
    <x v="224"/>
    <d v="2025-02-09T00:00:00"/>
    <s v="C0123"/>
    <s v="P017"/>
    <n v="1"/>
    <n v="0.15"/>
    <s v="Debit Card"/>
    <n v="679.15"/>
    <n v="184.64"/>
    <n v="2025"/>
    <n v="2"/>
    <s v="Feb"/>
    <s v="2025-02"/>
    <n v="0.27186924832511228"/>
    <x v="0"/>
    <x v="0"/>
    <x v="3"/>
    <x v="2"/>
    <x v="15"/>
  </r>
  <r>
    <s v="ORD01683"/>
    <x v="504"/>
    <d v="2024-07-17T00:00:00"/>
    <s v="C0144"/>
    <s v="P018"/>
    <n v="2"/>
    <n v="0.15"/>
    <s v="UPI"/>
    <n v="1698.3"/>
    <n v="413.21"/>
    <n v="2024"/>
    <n v="7"/>
    <s v="Jul"/>
    <s v="2024-07"/>
    <n v="0.24330801389624918"/>
    <x v="0"/>
    <x v="7"/>
    <x v="2"/>
    <x v="0"/>
    <x v="16"/>
  </r>
  <r>
    <s v="ORD01684"/>
    <x v="599"/>
    <d v="2024-09-17T00:00:00"/>
    <s v="C0478"/>
    <s v="P018"/>
    <n v="3"/>
    <n v="0.05"/>
    <s v="UPI"/>
    <n v="2847.15"/>
    <n v="760.51"/>
    <n v="2024"/>
    <n v="9"/>
    <s v="Sep"/>
    <s v="2024-09"/>
    <n v="0.26711272676184955"/>
    <x v="0"/>
    <x v="7"/>
    <x v="3"/>
    <x v="2"/>
    <x v="16"/>
  </r>
  <r>
    <s v="ORD01685"/>
    <x v="26"/>
    <d v="2025-10-26T00:00:00"/>
    <s v="C0189"/>
    <s v="P002"/>
    <n v="2"/>
    <n v="0"/>
    <s v="Cash"/>
    <n v="1798"/>
    <n v="377.5"/>
    <n v="2025"/>
    <n v="10"/>
    <s v="Oct"/>
    <s v="2025-10"/>
    <n v="0.20995550611790878"/>
    <x v="1"/>
    <x v="1"/>
    <x v="2"/>
    <x v="1"/>
    <x v="3"/>
  </r>
  <r>
    <s v="ORD01686"/>
    <x v="16"/>
    <d v="2024-02-20T00:00:00"/>
    <s v="C0255"/>
    <s v="P013"/>
    <n v="3"/>
    <n v="0.15"/>
    <s v="Debit Card"/>
    <n v="1527.45"/>
    <n v="367.55"/>
    <n v="2024"/>
    <n v="2"/>
    <s v="Feb"/>
    <s v="2024-02"/>
    <n v="0.2406298078496841"/>
    <x v="0"/>
    <x v="0"/>
    <x v="0"/>
    <x v="0"/>
    <x v="0"/>
  </r>
  <r>
    <s v="ORD01687"/>
    <x v="325"/>
    <d v="2025-02-05T00:00:00"/>
    <s v="C0068"/>
    <s v="P015"/>
    <n v="1"/>
    <n v="0"/>
    <s v="Credit Card"/>
    <n v="699"/>
    <n v="190.26"/>
    <n v="2025"/>
    <n v="2"/>
    <s v="Feb"/>
    <s v="2025-02"/>
    <n v="0.27218884120171671"/>
    <x v="3"/>
    <x v="6"/>
    <x v="0"/>
    <x v="2"/>
    <x v="11"/>
  </r>
  <r>
    <s v="ORD01688"/>
    <x v="88"/>
    <d v="2025-12-14T00:00:00"/>
    <s v="C0104"/>
    <s v="P005"/>
    <n v="4"/>
    <n v="0.1"/>
    <s v="Credit Card"/>
    <n v="8996.4"/>
    <n v="1560.09"/>
    <n v="2025"/>
    <n v="12"/>
    <s v="Dec"/>
    <s v="2025-12"/>
    <n v="0.17341269841269841"/>
    <x v="1"/>
    <x v="5"/>
    <x v="0"/>
    <x v="2"/>
    <x v="7"/>
  </r>
  <r>
    <s v="ORD01689"/>
    <x v="547"/>
    <d v="2025-07-15T00:00:00"/>
    <s v="C0336"/>
    <s v="P003"/>
    <n v="1"/>
    <n v="0.1"/>
    <s v="UPI"/>
    <n v="1169.0999999999999"/>
    <n v="292.62"/>
    <n v="2025"/>
    <n v="7"/>
    <s v="Jul"/>
    <s v="2025-07"/>
    <n v="0.25029509879394407"/>
    <x v="1"/>
    <x v="1"/>
    <x v="0"/>
    <x v="1"/>
    <x v="1"/>
  </r>
  <r>
    <s v="ORD01690"/>
    <x v="152"/>
    <d v="2024-03-20T00:00:00"/>
    <s v="C0159"/>
    <s v="P005"/>
    <n v="2"/>
    <n v="0.15"/>
    <s v="Debit Card"/>
    <n v="4248.3"/>
    <n v="941.52"/>
    <n v="2024"/>
    <n v="3"/>
    <s v="Mar"/>
    <s v="2024-03"/>
    <n v="0.2216227667537603"/>
    <x v="1"/>
    <x v="5"/>
    <x v="2"/>
    <x v="2"/>
    <x v="7"/>
  </r>
  <r>
    <s v="ORD01691"/>
    <x v="356"/>
    <d v="2024-05-05T00:00:00"/>
    <s v="C0309"/>
    <s v="P005"/>
    <n v="2"/>
    <n v="0.15"/>
    <s v="Credit Card"/>
    <n v="4248.3"/>
    <n v="742.93"/>
    <n v="2024"/>
    <n v="5"/>
    <s v="May"/>
    <s v="2024-05"/>
    <n v="0.17487700962738034"/>
    <x v="1"/>
    <x v="5"/>
    <x v="1"/>
    <x v="2"/>
    <x v="7"/>
  </r>
  <r>
    <s v="ORD01692"/>
    <x v="77"/>
    <d v="2024-03-19T00:00:00"/>
    <s v="C0362"/>
    <s v="P005"/>
    <n v="2"/>
    <n v="0"/>
    <s v="Credit Card"/>
    <n v="4998"/>
    <n v="1004.58"/>
    <n v="2024"/>
    <n v="3"/>
    <s v="Mar"/>
    <s v="2024-03"/>
    <n v="0.20099639855942378"/>
    <x v="1"/>
    <x v="5"/>
    <x v="3"/>
    <x v="1"/>
    <x v="7"/>
  </r>
  <r>
    <s v="ORD01693"/>
    <x v="67"/>
    <d v="2024-05-21T00:00:00"/>
    <s v="C0409"/>
    <s v="P003"/>
    <n v="1"/>
    <n v="0.1"/>
    <s v="UPI"/>
    <n v="1169.0999999999999"/>
    <n v="232.7"/>
    <n v="2024"/>
    <n v="5"/>
    <s v="May"/>
    <s v="2024-05"/>
    <n v="0.19904199811821061"/>
    <x v="1"/>
    <x v="1"/>
    <x v="3"/>
    <x v="1"/>
    <x v="1"/>
  </r>
  <r>
    <s v="ORD01694"/>
    <x v="76"/>
    <d v="2025-08-25T00:00:00"/>
    <s v="C0300"/>
    <s v="P003"/>
    <n v="2"/>
    <n v="0"/>
    <s v="Credit Card"/>
    <n v="2598"/>
    <n v="607.9"/>
    <n v="2025"/>
    <n v="8"/>
    <s v="Aug"/>
    <s v="2025-08"/>
    <n v="0.23398768283294841"/>
    <x v="1"/>
    <x v="1"/>
    <x v="1"/>
    <x v="2"/>
    <x v="1"/>
  </r>
  <r>
    <s v="ORD01695"/>
    <x v="575"/>
    <d v="2025-02-05T00:00:00"/>
    <s v="C0396"/>
    <s v="P020"/>
    <n v="1"/>
    <n v="0"/>
    <s v="UPI"/>
    <n v="249"/>
    <n v="67.89"/>
    <n v="2025"/>
    <n v="2"/>
    <s v="Feb"/>
    <s v="2025-02"/>
    <n v="0.27265060240963856"/>
    <x v="3"/>
    <x v="3"/>
    <x v="0"/>
    <x v="2"/>
    <x v="17"/>
  </r>
  <r>
    <s v="ORD01696"/>
    <x v="616"/>
    <d v="2025-05-24T00:00:00"/>
    <s v="C0090"/>
    <s v="P018"/>
    <n v="1"/>
    <n v="0.05"/>
    <s v="Cash"/>
    <n v="949.05"/>
    <n v="267.39"/>
    <n v="2025"/>
    <n v="5"/>
    <s v="May"/>
    <s v="2025-05"/>
    <n v="0.28174490279753439"/>
    <x v="0"/>
    <x v="7"/>
    <x v="2"/>
    <x v="2"/>
    <x v="16"/>
  </r>
  <r>
    <s v="ORD01697"/>
    <x v="157"/>
    <d v="2025-05-19T00:00:00"/>
    <s v="C0357"/>
    <s v="P020"/>
    <n v="1"/>
    <n v="0"/>
    <s v="Cash"/>
    <n v="249"/>
    <n v="59.31"/>
    <n v="2025"/>
    <n v="5"/>
    <s v="May"/>
    <s v="2025-05"/>
    <n v="0.23819277108433737"/>
    <x v="3"/>
    <x v="3"/>
    <x v="3"/>
    <x v="2"/>
    <x v="17"/>
  </r>
  <r>
    <s v="ORD01698"/>
    <x v="338"/>
    <d v="2025-07-29T00:00:00"/>
    <s v="C0256"/>
    <s v="P004"/>
    <n v="2"/>
    <n v="0.1"/>
    <s v="Debit Card"/>
    <n v="3598.2"/>
    <n v="846.2"/>
    <n v="2025"/>
    <n v="7"/>
    <s v="Jul"/>
    <s v="2025-07"/>
    <n v="0.23517314212661888"/>
    <x v="1"/>
    <x v="5"/>
    <x v="0"/>
    <x v="2"/>
    <x v="10"/>
  </r>
  <r>
    <s v="ORD01699"/>
    <x v="623"/>
    <d v="2024-05-19T00:00:00"/>
    <s v="C0496"/>
    <s v="P001"/>
    <n v="1"/>
    <n v="0.2"/>
    <s v="Cash"/>
    <n v="399.2"/>
    <n v="92.77"/>
    <n v="2024"/>
    <n v="5"/>
    <s v="May"/>
    <s v="2024-05"/>
    <n v="0.23238977955911824"/>
    <x v="1"/>
    <x v="1"/>
    <x v="1"/>
    <x v="2"/>
    <x v="8"/>
  </r>
  <r>
    <s v="ORD01700"/>
    <x v="553"/>
    <d v="2024-02-23T00:00:00"/>
    <s v="C0353"/>
    <s v="P016"/>
    <n v="1"/>
    <n v="0.05"/>
    <s v="Credit Card"/>
    <n v="1519.05"/>
    <n v="433.37"/>
    <n v="2024"/>
    <n v="2"/>
    <s v="Feb"/>
    <s v="2024-02"/>
    <n v="0.28529014844804318"/>
    <x v="4"/>
    <x v="4"/>
    <x v="1"/>
    <x v="2"/>
    <x v="5"/>
  </r>
  <r>
    <s v="ORD01701"/>
    <x v="534"/>
    <d v="2025-09-15T00:00:00"/>
    <s v="C0220"/>
    <s v="P008"/>
    <n v="1"/>
    <n v="0"/>
    <s v="UPI"/>
    <n v="399"/>
    <n v="115.28"/>
    <n v="2025"/>
    <n v="9"/>
    <s v="Sep"/>
    <s v="2025-09"/>
    <n v="0.28892230576441102"/>
    <x v="3"/>
    <x v="3"/>
    <x v="1"/>
    <x v="0"/>
    <x v="4"/>
  </r>
  <r>
    <s v="ORD01702"/>
    <x v="610"/>
    <d v="2025-09-20T00:00:00"/>
    <s v="C0009"/>
    <s v="P017"/>
    <n v="1"/>
    <n v="0.1"/>
    <s v="Debit Card"/>
    <n v="719.1"/>
    <n v="178.85"/>
    <n v="2025"/>
    <n v="9"/>
    <s v="Sep"/>
    <s v="2025-09"/>
    <n v="0.24871366986510915"/>
    <x v="0"/>
    <x v="0"/>
    <x v="3"/>
    <x v="0"/>
    <x v="15"/>
  </r>
  <r>
    <s v="ORD01703"/>
    <x v="1"/>
    <d v="2024-09-14T00:00:00"/>
    <s v="C0012"/>
    <s v="P008"/>
    <n v="3"/>
    <n v="0.15"/>
    <s v="UPI"/>
    <n v="1017.45"/>
    <n v="327.91"/>
    <n v="2024"/>
    <n v="9"/>
    <s v="Sep"/>
    <s v="2024-09"/>
    <n v="0.32228610742542629"/>
    <x v="3"/>
    <x v="3"/>
    <x v="3"/>
    <x v="2"/>
    <x v="4"/>
  </r>
  <r>
    <s v="ORD01704"/>
    <x v="102"/>
    <d v="2025-09-23T00:00:00"/>
    <s v="C0325"/>
    <s v="P007"/>
    <n v="4"/>
    <n v="0.1"/>
    <s v="Credit Card"/>
    <n v="3956.4"/>
    <n v="1119.55"/>
    <n v="2025"/>
    <n v="9"/>
    <s v="Sep"/>
    <s v="2025-09"/>
    <n v="0.28297189364068343"/>
    <x v="3"/>
    <x v="9"/>
    <x v="3"/>
    <x v="2"/>
    <x v="19"/>
  </r>
  <r>
    <s v="ORD01705"/>
    <x v="88"/>
    <d v="2025-12-14T00:00:00"/>
    <s v="C0438"/>
    <s v="P008"/>
    <n v="1"/>
    <n v="0.1"/>
    <s v="UPI"/>
    <n v="359.1"/>
    <n v="114.85"/>
    <n v="2025"/>
    <n v="12"/>
    <s v="Dec"/>
    <s v="2025-12"/>
    <n v="0.31982734614313557"/>
    <x v="3"/>
    <x v="3"/>
    <x v="1"/>
    <x v="2"/>
    <x v="4"/>
  </r>
  <r>
    <s v="ORD01706"/>
    <x v="622"/>
    <d v="2025-07-20T00:00:00"/>
    <s v="C0244"/>
    <s v="P012"/>
    <n v="2"/>
    <n v="0.15"/>
    <s v="Credit Card"/>
    <n v="1528.3"/>
    <n v="426.69"/>
    <n v="2025"/>
    <n v="7"/>
    <s v="Jul"/>
    <s v="2025-07"/>
    <n v="0.27919256690440358"/>
    <x v="0"/>
    <x v="8"/>
    <x v="0"/>
    <x v="2"/>
    <x v="14"/>
  </r>
  <r>
    <s v="ORD01707"/>
    <x v="300"/>
    <d v="2025-03-02T00:00:00"/>
    <s v="C0182"/>
    <s v="P016"/>
    <n v="2"/>
    <n v="0"/>
    <s v="Credit Card"/>
    <n v="3198"/>
    <n v="819.98"/>
    <n v="2025"/>
    <n v="3"/>
    <s v="Mar"/>
    <s v="2025-03"/>
    <n v="0.25640400250156348"/>
    <x v="4"/>
    <x v="4"/>
    <x v="2"/>
    <x v="1"/>
    <x v="5"/>
  </r>
  <r>
    <s v="ORD01708"/>
    <x v="645"/>
    <d v="2025-07-04T00:00:00"/>
    <s v="C0284"/>
    <s v="P012"/>
    <n v="2"/>
    <n v="0.15"/>
    <s v="UPI"/>
    <n v="1528.3"/>
    <n v="377.61"/>
    <n v="2025"/>
    <n v="6"/>
    <s v="Jun"/>
    <s v="2025-06"/>
    <n v="0.24707845318327556"/>
    <x v="0"/>
    <x v="8"/>
    <x v="2"/>
    <x v="2"/>
    <x v="14"/>
  </r>
  <r>
    <s v="ORD01709"/>
    <x v="33"/>
    <d v="2024-10-29T00:00:00"/>
    <s v="C0312"/>
    <s v="P019"/>
    <n v="2"/>
    <n v="0.15"/>
    <s v="UPI"/>
    <n v="678.3"/>
    <n v="168.98"/>
    <n v="2024"/>
    <n v="10"/>
    <s v="Oct"/>
    <s v="2024-10"/>
    <n v="0.24912280701754386"/>
    <x v="1"/>
    <x v="1"/>
    <x v="0"/>
    <x v="2"/>
    <x v="18"/>
  </r>
  <r>
    <s v="ORD01710"/>
    <x v="558"/>
    <d v="2025-08-05T00:00:00"/>
    <s v="C0099"/>
    <s v="P010"/>
    <n v="1"/>
    <n v="0.15"/>
    <s v="Credit Card"/>
    <n v="5099.1499999999996"/>
    <n v="961.45"/>
    <n v="2025"/>
    <n v="8"/>
    <s v="Aug"/>
    <s v="2025-08"/>
    <n v="0.18855103301530649"/>
    <x v="2"/>
    <x v="2"/>
    <x v="2"/>
    <x v="2"/>
    <x v="9"/>
  </r>
  <r>
    <s v="ORD01711"/>
    <x v="141"/>
    <d v="2024-12-18T00:00:00"/>
    <s v="C0197"/>
    <s v="P007"/>
    <n v="2"/>
    <n v="0"/>
    <s v="Debit Card"/>
    <n v="2198"/>
    <n v="621.75"/>
    <n v="2024"/>
    <n v="12"/>
    <s v="Dec"/>
    <s v="2024-12"/>
    <n v="0.28287079162875339"/>
    <x v="3"/>
    <x v="9"/>
    <x v="0"/>
    <x v="2"/>
    <x v="19"/>
  </r>
  <r>
    <s v="ORD01712"/>
    <x v="97"/>
    <d v="2024-02-23T00:00:00"/>
    <s v="C0482"/>
    <s v="P012"/>
    <n v="1"/>
    <n v="0.15"/>
    <s v="Credit Card"/>
    <n v="764.15"/>
    <n v="194.88"/>
    <n v="2024"/>
    <n v="2"/>
    <s v="Feb"/>
    <s v="2024-02"/>
    <n v="0.25502846299810245"/>
    <x v="0"/>
    <x v="8"/>
    <x v="3"/>
    <x v="0"/>
    <x v="14"/>
  </r>
  <r>
    <s v="ORD01713"/>
    <x v="646"/>
    <d v="2024-03-18T00:00:00"/>
    <s v="C0366"/>
    <s v="P020"/>
    <n v="1"/>
    <n v="0.05"/>
    <s v="UPI"/>
    <n v="236.55"/>
    <n v="71.260000000000005"/>
    <n v="2024"/>
    <n v="3"/>
    <s v="Mar"/>
    <s v="2024-03"/>
    <n v="0.30124709363770874"/>
    <x v="3"/>
    <x v="3"/>
    <x v="0"/>
    <x v="1"/>
    <x v="17"/>
  </r>
  <r>
    <s v="ORD01714"/>
    <x v="402"/>
    <d v="2025-12-05T00:00:00"/>
    <s v="C0226"/>
    <s v="P005"/>
    <n v="2"/>
    <n v="0.05"/>
    <s v="Credit Card"/>
    <n v="4748.1000000000004"/>
    <n v="980.26"/>
    <n v="2025"/>
    <n v="12"/>
    <s v="Dec"/>
    <s v="2025-12"/>
    <n v="0.20645310755881299"/>
    <x v="1"/>
    <x v="5"/>
    <x v="3"/>
    <x v="0"/>
    <x v="7"/>
  </r>
  <r>
    <s v="ORD01715"/>
    <x v="15"/>
    <d v="2024-09-22T00:00:00"/>
    <s v="C0333"/>
    <s v="P016"/>
    <n v="2"/>
    <n v="0.1"/>
    <s v="Debit Card"/>
    <n v="2878.2"/>
    <n v="834.61"/>
    <n v="2024"/>
    <n v="9"/>
    <s v="Sep"/>
    <s v="2024-09"/>
    <n v="0.2899763741227156"/>
    <x v="4"/>
    <x v="4"/>
    <x v="0"/>
    <x v="1"/>
    <x v="5"/>
  </r>
  <r>
    <s v="ORD01716"/>
    <x v="43"/>
    <d v="2024-12-23T00:00:00"/>
    <s v="C0103"/>
    <s v="P009"/>
    <n v="1"/>
    <n v="0"/>
    <s v="Credit Card"/>
    <n v="6999"/>
    <n v="1465.27"/>
    <n v="2024"/>
    <n v="12"/>
    <s v="Dec"/>
    <s v="2024-12"/>
    <n v="0.20935419345620804"/>
    <x v="2"/>
    <x v="2"/>
    <x v="2"/>
    <x v="2"/>
    <x v="2"/>
  </r>
  <r>
    <s v="ORD01717"/>
    <x v="647"/>
    <d v="2025-08-07T00:00:00"/>
    <s v="C0106"/>
    <s v="P007"/>
    <n v="2"/>
    <n v="0.05"/>
    <s v="UPI"/>
    <n v="2088.1"/>
    <n v="599.89"/>
    <n v="2025"/>
    <n v="8"/>
    <s v="Aug"/>
    <s v="2025-08"/>
    <n v="0.28728988075283751"/>
    <x v="3"/>
    <x v="9"/>
    <x v="1"/>
    <x v="0"/>
    <x v="19"/>
  </r>
  <r>
    <s v="ORD01718"/>
    <x v="76"/>
    <d v="2025-08-27T00:00:00"/>
    <s v="C0365"/>
    <s v="P020"/>
    <n v="3"/>
    <n v="0.1"/>
    <s v="Cash"/>
    <n v="672.3"/>
    <n v="184.1"/>
    <n v="2025"/>
    <n v="8"/>
    <s v="Aug"/>
    <s v="2025-08"/>
    <n v="0.27383608508106499"/>
    <x v="3"/>
    <x v="3"/>
    <x v="1"/>
    <x v="2"/>
    <x v="17"/>
  </r>
  <r>
    <s v="ORD01719"/>
    <x v="599"/>
    <d v="2024-09-17T00:00:00"/>
    <s v="C0368"/>
    <s v="P014"/>
    <n v="3"/>
    <n v="0.1"/>
    <s v="UPI"/>
    <n v="2157.3000000000002"/>
    <n v="542.05999999999995"/>
    <n v="2024"/>
    <n v="9"/>
    <s v="Sep"/>
    <s v="2024-09"/>
    <n v="0.25126778843925274"/>
    <x v="0"/>
    <x v="6"/>
    <x v="2"/>
    <x v="2"/>
    <x v="13"/>
  </r>
  <r>
    <s v="ORD01720"/>
    <x v="511"/>
    <d v="2025-10-01T00:00:00"/>
    <s v="C0058"/>
    <s v="P011"/>
    <n v="2"/>
    <n v="0.1"/>
    <s v="UPI"/>
    <n v="2338.1999999999998"/>
    <n v="626.42999999999995"/>
    <n v="2025"/>
    <n v="9"/>
    <s v="Sep"/>
    <s v="2025-09"/>
    <n v="0.26791121375416987"/>
    <x v="0"/>
    <x v="7"/>
    <x v="3"/>
    <x v="1"/>
    <x v="12"/>
  </r>
  <r>
    <s v="ORD01721"/>
    <x v="385"/>
    <d v="2024-10-23T00:00:00"/>
    <s v="C0078"/>
    <s v="P007"/>
    <n v="2"/>
    <n v="0"/>
    <s v="Credit Card"/>
    <n v="2198"/>
    <n v="614.07000000000005"/>
    <n v="2024"/>
    <n v="10"/>
    <s v="Oct"/>
    <s v="2024-10"/>
    <n v="0.27937670609645132"/>
    <x v="3"/>
    <x v="9"/>
    <x v="3"/>
    <x v="2"/>
    <x v="19"/>
  </r>
  <r>
    <s v="ORD01722"/>
    <x v="248"/>
    <d v="2025-10-06T00:00:00"/>
    <s v="C0075"/>
    <s v="P010"/>
    <n v="2"/>
    <n v="0.1"/>
    <s v="UPI"/>
    <n v="10798.2"/>
    <n v="2004.03"/>
    <n v="2025"/>
    <n v="10"/>
    <s v="Oct"/>
    <s v="2025-10"/>
    <n v="0.18558926487747957"/>
    <x v="2"/>
    <x v="2"/>
    <x v="3"/>
    <x v="0"/>
    <x v="9"/>
  </r>
  <r>
    <s v="ORD01723"/>
    <x v="70"/>
    <d v="2024-11-11T00:00:00"/>
    <s v="C0042"/>
    <s v="P009"/>
    <n v="1"/>
    <n v="0"/>
    <s v="Cash"/>
    <n v="6999"/>
    <n v="839.87"/>
    <n v="2024"/>
    <n v="11"/>
    <s v="Nov"/>
    <s v="2024-11"/>
    <n v="0.11999857122446064"/>
    <x v="2"/>
    <x v="2"/>
    <x v="0"/>
    <x v="1"/>
    <x v="2"/>
  </r>
  <r>
    <s v="ORD01724"/>
    <x v="555"/>
    <d v="2025-09-07T00:00:00"/>
    <s v="C0422"/>
    <s v="P004"/>
    <n v="1"/>
    <n v="0.1"/>
    <s v="UPI"/>
    <n v="1799.1"/>
    <n v="411.16"/>
    <n v="2025"/>
    <n v="9"/>
    <s v="Sep"/>
    <s v="2025-09"/>
    <n v="0.22853649046745597"/>
    <x v="1"/>
    <x v="5"/>
    <x v="3"/>
    <x v="2"/>
    <x v="10"/>
  </r>
  <r>
    <s v="ORD01725"/>
    <x v="60"/>
    <d v="2024-07-02T00:00:00"/>
    <s v="C0324"/>
    <s v="P016"/>
    <n v="1"/>
    <n v="0"/>
    <s v="UPI"/>
    <n v="1599"/>
    <n v="472.43"/>
    <n v="2024"/>
    <n v="6"/>
    <s v="Jun"/>
    <s v="2024-06"/>
    <n v="0.29545340838023765"/>
    <x v="4"/>
    <x v="4"/>
    <x v="3"/>
    <x v="2"/>
    <x v="5"/>
  </r>
  <r>
    <s v="ORD01726"/>
    <x v="427"/>
    <d v="2025-11-17T00:00:00"/>
    <s v="C0181"/>
    <s v="P010"/>
    <n v="2"/>
    <n v="0.1"/>
    <s v="UPI"/>
    <n v="10798.2"/>
    <n v="2291.4699999999998"/>
    <n v="2025"/>
    <n v="11"/>
    <s v="Nov"/>
    <s v="2025-11"/>
    <n v="0.21220851623418716"/>
    <x v="2"/>
    <x v="2"/>
    <x v="1"/>
    <x v="2"/>
    <x v="9"/>
  </r>
  <r>
    <s v="ORD01727"/>
    <x v="181"/>
    <d v="2024-12-30T00:00:00"/>
    <s v="C0033"/>
    <s v="P019"/>
    <n v="2"/>
    <n v="0.05"/>
    <s v="Credit Card"/>
    <n v="758.1"/>
    <n v="165.45"/>
    <n v="2024"/>
    <n v="12"/>
    <s v="Dec"/>
    <s v="2024-12"/>
    <n v="0.21824297586070437"/>
    <x v="1"/>
    <x v="1"/>
    <x v="3"/>
    <x v="1"/>
    <x v="18"/>
  </r>
  <r>
    <s v="ORD01728"/>
    <x v="292"/>
    <d v="2024-07-11T00:00:00"/>
    <s v="C0071"/>
    <s v="P017"/>
    <n v="4"/>
    <n v="0.2"/>
    <s v="UPI"/>
    <n v="2556.8000000000002"/>
    <n v="771.88"/>
    <n v="2024"/>
    <n v="7"/>
    <s v="Jul"/>
    <s v="2024-07"/>
    <n v="0.30189299123904878"/>
    <x v="0"/>
    <x v="0"/>
    <x v="1"/>
    <x v="1"/>
    <x v="15"/>
  </r>
  <r>
    <s v="ORD01729"/>
    <x v="261"/>
    <d v="2025-07-23T00:00:00"/>
    <s v="C0056"/>
    <s v="P009"/>
    <n v="3"/>
    <n v="0.05"/>
    <s v="UPI"/>
    <n v="19947.150000000001"/>
    <n v="4017.58"/>
    <n v="2025"/>
    <n v="7"/>
    <s v="Jul"/>
    <s v="2025-07"/>
    <n v="0.20141122917308987"/>
    <x v="2"/>
    <x v="2"/>
    <x v="2"/>
    <x v="2"/>
    <x v="2"/>
  </r>
  <r>
    <s v="ORD01730"/>
    <x v="592"/>
    <d v="2025-06-29T00:00:00"/>
    <s v="C0105"/>
    <s v="P013"/>
    <n v="1"/>
    <n v="0.1"/>
    <s v="UPI"/>
    <n v="539.1"/>
    <n v="120.73"/>
    <n v="2025"/>
    <n v="6"/>
    <s v="Jun"/>
    <s v="2025-06"/>
    <n v="0.22394731960675199"/>
    <x v="0"/>
    <x v="0"/>
    <x v="2"/>
    <x v="2"/>
    <x v="0"/>
  </r>
  <r>
    <s v="ORD01731"/>
    <x v="648"/>
    <d v="2025-08-23T00:00:00"/>
    <s v="C0200"/>
    <s v="P001"/>
    <n v="1"/>
    <n v="0.05"/>
    <s v="Credit Card"/>
    <n v="474.05"/>
    <n v="83.81"/>
    <n v="2025"/>
    <n v="8"/>
    <s v="Aug"/>
    <s v="2025-08"/>
    <n v="0.17679569665647082"/>
    <x v="1"/>
    <x v="1"/>
    <x v="0"/>
    <x v="2"/>
    <x v="8"/>
  </r>
  <r>
    <s v="ORD01732"/>
    <x v="85"/>
    <d v="2025-10-28T00:00:00"/>
    <s v="C0101"/>
    <s v="P002"/>
    <n v="1"/>
    <n v="0.1"/>
    <s v="Debit Card"/>
    <n v="809.1"/>
    <n v="175.66"/>
    <n v="2025"/>
    <n v="10"/>
    <s v="Oct"/>
    <s v="2025-10"/>
    <n v="0.21710542578173278"/>
    <x v="1"/>
    <x v="1"/>
    <x v="1"/>
    <x v="2"/>
    <x v="3"/>
  </r>
  <r>
    <s v="ORD01733"/>
    <x v="167"/>
    <d v="2025-07-05T00:00:00"/>
    <s v="C0256"/>
    <s v="P013"/>
    <n v="2"/>
    <n v="0.05"/>
    <s v="Credit Card"/>
    <n v="1138.0999999999999"/>
    <n v="285.66000000000003"/>
    <n v="2025"/>
    <n v="7"/>
    <s v="Jul"/>
    <s v="2025-07"/>
    <n v="0.2509972761620245"/>
    <x v="0"/>
    <x v="0"/>
    <x v="0"/>
    <x v="2"/>
    <x v="0"/>
  </r>
  <r>
    <s v="ORD01734"/>
    <x v="475"/>
    <d v="2025-12-29T00:00:00"/>
    <s v="C0307"/>
    <s v="P009"/>
    <n v="2"/>
    <n v="0"/>
    <s v="Credit Card"/>
    <n v="13998"/>
    <n v="1687.97"/>
    <n v="2025"/>
    <n v="12"/>
    <s v="Dec"/>
    <s v="2025-12"/>
    <n v="0.12058651235890842"/>
    <x v="2"/>
    <x v="2"/>
    <x v="2"/>
    <x v="2"/>
    <x v="2"/>
  </r>
  <r>
    <s v="ORD01735"/>
    <x v="617"/>
    <d v="2025-02-12T00:00:00"/>
    <s v="C0074"/>
    <s v="P007"/>
    <n v="5"/>
    <n v="0.1"/>
    <s v="UPI"/>
    <n v="4945.5"/>
    <n v="1375.74"/>
    <n v="2025"/>
    <n v="2"/>
    <s v="Feb"/>
    <s v="2025-02"/>
    <n v="0.27818016378525934"/>
    <x v="3"/>
    <x v="9"/>
    <x v="2"/>
    <x v="0"/>
    <x v="19"/>
  </r>
  <r>
    <s v="ORD01736"/>
    <x v="573"/>
    <d v="2025-09-14T00:00:00"/>
    <s v="C0171"/>
    <s v="P016"/>
    <n v="2"/>
    <n v="0.1"/>
    <s v="Debit Card"/>
    <n v="2878.2"/>
    <n v="830.31"/>
    <n v="2025"/>
    <n v="9"/>
    <s v="Sep"/>
    <s v="2025-09"/>
    <n v="0.28848238482384825"/>
    <x v="4"/>
    <x v="4"/>
    <x v="2"/>
    <x v="2"/>
    <x v="5"/>
  </r>
  <r>
    <s v="ORD01737"/>
    <x v="304"/>
    <d v="2025-02-20T00:00:00"/>
    <s v="C0377"/>
    <s v="P019"/>
    <n v="3"/>
    <n v="0"/>
    <s v="Credit Card"/>
    <n v="1197"/>
    <n v="271.77"/>
    <n v="2025"/>
    <n v="2"/>
    <s v="Feb"/>
    <s v="2025-02"/>
    <n v="0.22704260651629071"/>
    <x v="1"/>
    <x v="1"/>
    <x v="0"/>
    <x v="1"/>
    <x v="18"/>
  </r>
  <r>
    <s v="ORD01738"/>
    <x v="103"/>
    <d v="2024-12-10T00:00:00"/>
    <s v="C0143"/>
    <s v="P007"/>
    <n v="2"/>
    <n v="0"/>
    <s v="UPI"/>
    <n v="2198"/>
    <n v="770.63"/>
    <n v="2024"/>
    <n v="12"/>
    <s v="Dec"/>
    <s v="2024-12"/>
    <n v="0.35060509554140129"/>
    <x v="3"/>
    <x v="9"/>
    <x v="0"/>
    <x v="2"/>
    <x v="19"/>
  </r>
  <r>
    <s v="ORD01739"/>
    <x v="520"/>
    <d v="2024-08-09T00:00:00"/>
    <s v="C0166"/>
    <s v="P006"/>
    <n v="3"/>
    <n v="0.1"/>
    <s v="Credit Card"/>
    <n v="4047.3"/>
    <n v="653.86"/>
    <n v="2024"/>
    <n v="8"/>
    <s v="Aug"/>
    <s v="2024-08"/>
    <n v="0.16155461665801893"/>
    <x v="1"/>
    <x v="1"/>
    <x v="0"/>
    <x v="2"/>
    <x v="6"/>
  </r>
  <r>
    <s v="ORD01740"/>
    <x v="419"/>
    <d v="2024-06-12T00:00:00"/>
    <s v="C0399"/>
    <s v="P018"/>
    <n v="2"/>
    <n v="0.1"/>
    <s v="Credit Card"/>
    <n v="1798.2"/>
    <n v="509.01"/>
    <n v="2024"/>
    <n v="6"/>
    <s v="Jun"/>
    <s v="2024-06"/>
    <n v="0.28306639973306641"/>
    <x v="0"/>
    <x v="7"/>
    <x v="1"/>
    <x v="2"/>
    <x v="16"/>
  </r>
  <r>
    <s v="ORD01741"/>
    <x v="520"/>
    <d v="2024-08-11T00:00:00"/>
    <s v="C0261"/>
    <s v="P019"/>
    <n v="2"/>
    <n v="0"/>
    <s v="UPI"/>
    <n v="798"/>
    <n v="189.12"/>
    <n v="2024"/>
    <n v="8"/>
    <s v="Aug"/>
    <s v="2024-08"/>
    <n v="0.23699248120300753"/>
    <x v="1"/>
    <x v="1"/>
    <x v="3"/>
    <x v="2"/>
    <x v="18"/>
  </r>
  <r>
    <s v="ORD01742"/>
    <x v="401"/>
    <d v="2024-09-28T00:00:00"/>
    <s v="C0221"/>
    <s v="P011"/>
    <n v="2"/>
    <n v="0.15"/>
    <s v="UPI"/>
    <n v="2208.3000000000002"/>
    <n v="513.66999999999996"/>
    <n v="2024"/>
    <n v="9"/>
    <s v="Sep"/>
    <s v="2024-09"/>
    <n v="0.23260879409500518"/>
    <x v="0"/>
    <x v="7"/>
    <x v="0"/>
    <x v="2"/>
    <x v="12"/>
  </r>
  <r>
    <s v="ORD01743"/>
    <x v="186"/>
    <d v="2025-09-27T00:00:00"/>
    <s v="C0083"/>
    <s v="P012"/>
    <n v="2"/>
    <n v="0.15"/>
    <s v="UPI"/>
    <n v="1528.3"/>
    <n v="383.37"/>
    <n v="2025"/>
    <n v="9"/>
    <s v="Sep"/>
    <s v="2025-09"/>
    <n v="0.25084734672511944"/>
    <x v="0"/>
    <x v="8"/>
    <x v="3"/>
    <x v="2"/>
    <x v="14"/>
  </r>
  <r>
    <s v="ORD01744"/>
    <x v="575"/>
    <d v="2025-02-07T00:00:00"/>
    <s v="C0182"/>
    <s v="P010"/>
    <n v="1"/>
    <n v="0"/>
    <s v="Debit Card"/>
    <n v="5999"/>
    <n v="1271.6400000000001"/>
    <n v="2025"/>
    <n v="2"/>
    <s v="Feb"/>
    <s v="2025-02"/>
    <n v="0.21197532922153695"/>
    <x v="2"/>
    <x v="2"/>
    <x v="2"/>
    <x v="1"/>
    <x v="9"/>
  </r>
  <r>
    <s v="ORD01745"/>
    <x v="60"/>
    <d v="2024-07-03T00:00:00"/>
    <s v="C0307"/>
    <s v="P013"/>
    <n v="1"/>
    <n v="0"/>
    <s v="UPI"/>
    <n v="599"/>
    <n v="152.08000000000001"/>
    <n v="2024"/>
    <n v="6"/>
    <s v="Jun"/>
    <s v="2024-06"/>
    <n v="0.25388981636060104"/>
    <x v="0"/>
    <x v="0"/>
    <x v="2"/>
    <x v="2"/>
    <x v="0"/>
  </r>
  <r>
    <s v="ORD01746"/>
    <x v="573"/>
    <d v="2025-09-13T00:00:00"/>
    <s v="C0010"/>
    <s v="P012"/>
    <n v="1"/>
    <n v="0.1"/>
    <s v="Credit Card"/>
    <n v="809.1"/>
    <n v="147.44999999999999"/>
    <n v="2025"/>
    <n v="9"/>
    <s v="Sep"/>
    <s v="2025-09"/>
    <n v="0.18223952539859101"/>
    <x v="0"/>
    <x v="8"/>
    <x v="0"/>
    <x v="2"/>
    <x v="14"/>
  </r>
  <r>
    <s v="ORD01747"/>
    <x v="442"/>
    <d v="2026-01-03T00:00:00"/>
    <s v="C0396"/>
    <s v="P010"/>
    <n v="2"/>
    <n v="0.2"/>
    <s v="UPI"/>
    <n v="9598.4"/>
    <n v="1850.19"/>
    <n v="2025"/>
    <n v="12"/>
    <s v="Dec"/>
    <s v="2025-12"/>
    <n v="0.1927602517086181"/>
    <x v="2"/>
    <x v="2"/>
    <x v="0"/>
    <x v="2"/>
    <x v="9"/>
  </r>
  <r>
    <s v="ORD01748"/>
    <x v="649"/>
    <d v="2024-07-27T00:00:00"/>
    <s v="C0004"/>
    <s v="P020"/>
    <n v="2"/>
    <n v="0.1"/>
    <s v="UPI"/>
    <n v="448.2"/>
    <n v="136.82"/>
    <n v="2024"/>
    <n v="7"/>
    <s v="Jul"/>
    <s v="2024-07"/>
    <n v="0.30526550647032574"/>
    <x v="3"/>
    <x v="3"/>
    <x v="3"/>
    <x v="2"/>
    <x v="17"/>
  </r>
  <r>
    <s v="ORD01749"/>
    <x v="647"/>
    <d v="2025-08-09T00:00:00"/>
    <s v="C0351"/>
    <s v="P018"/>
    <n v="1"/>
    <n v="0.05"/>
    <s v="UPI"/>
    <n v="949.05"/>
    <n v="223.53"/>
    <n v="2025"/>
    <n v="8"/>
    <s v="Aug"/>
    <s v="2025-08"/>
    <n v="0.23553026710921449"/>
    <x v="0"/>
    <x v="7"/>
    <x v="3"/>
    <x v="2"/>
    <x v="16"/>
  </r>
  <r>
    <s v="ORD01750"/>
    <x v="498"/>
    <d v="2025-07-13T00:00:00"/>
    <s v="C0402"/>
    <s v="P004"/>
    <n v="1"/>
    <n v="0"/>
    <s v="UPI"/>
    <n v="1999"/>
    <n v="500.21"/>
    <n v="2025"/>
    <n v="7"/>
    <s v="Jul"/>
    <s v="2025-07"/>
    <n v="0.25023011505752873"/>
    <x v="1"/>
    <x v="5"/>
    <x v="2"/>
    <x v="0"/>
    <x v="10"/>
  </r>
  <r>
    <s v="ORD01751"/>
    <x v="9"/>
    <d v="2024-08-17T00:00:00"/>
    <s v="C0336"/>
    <s v="P005"/>
    <n v="1"/>
    <n v="0.05"/>
    <s v="UPI"/>
    <n v="2374.0500000000002"/>
    <n v="600.62"/>
    <n v="2024"/>
    <n v="8"/>
    <s v="Aug"/>
    <s v="2024-08"/>
    <n v="0.25299382911059159"/>
    <x v="1"/>
    <x v="5"/>
    <x v="0"/>
    <x v="1"/>
    <x v="7"/>
  </r>
  <r>
    <s v="ORD01752"/>
    <x v="11"/>
    <d v="2025-11-29T00:00:00"/>
    <s v="C0488"/>
    <s v="P005"/>
    <n v="2"/>
    <n v="0.1"/>
    <s v="Credit Card"/>
    <n v="4498.2"/>
    <n v="1195.1600000000001"/>
    <n v="2025"/>
    <n v="11"/>
    <s v="Nov"/>
    <s v="2025-11"/>
    <n v="0.265697390067138"/>
    <x v="1"/>
    <x v="5"/>
    <x v="0"/>
    <x v="2"/>
    <x v="7"/>
  </r>
  <r>
    <s v="ORD01753"/>
    <x v="534"/>
    <d v="2025-09-12T00:00:00"/>
    <s v="C0292"/>
    <s v="P012"/>
    <n v="1"/>
    <n v="0"/>
    <s v="Credit Card"/>
    <n v="899"/>
    <n v="256.31"/>
    <n v="2025"/>
    <n v="9"/>
    <s v="Sep"/>
    <s v="2025-09"/>
    <n v="0.28510567296996664"/>
    <x v="0"/>
    <x v="8"/>
    <x v="2"/>
    <x v="0"/>
    <x v="14"/>
  </r>
  <r>
    <s v="ORD01754"/>
    <x v="648"/>
    <d v="2025-08-21T00:00:00"/>
    <s v="C0281"/>
    <s v="P003"/>
    <n v="1"/>
    <n v="0.05"/>
    <s v="Debit Card"/>
    <n v="1234.05"/>
    <n v="381.42"/>
    <n v="2025"/>
    <n v="8"/>
    <s v="Aug"/>
    <s v="2025-08"/>
    <n v="0.30907985900085089"/>
    <x v="1"/>
    <x v="1"/>
    <x v="0"/>
    <x v="0"/>
    <x v="1"/>
  </r>
  <r>
    <s v="ORD01755"/>
    <x v="279"/>
    <d v="2024-09-08T00:00:00"/>
    <s v="C0215"/>
    <s v="P008"/>
    <n v="1"/>
    <n v="0"/>
    <s v="UPI"/>
    <n v="399"/>
    <n v="128"/>
    <n v="2024"/>
    <n v="9"/>
    <s v="Sep"/>
    <s v="2024-09"/>
    <n v="0.32080200501253131"/>
    <x v="3"/>
    <x v="3"/>
    <x v="2"/>
    <x v="2"/>
    <x v="4"/>
  </r>
  <r>
    <s v="ORD01756"/>
    <x v="563"/>
    <d v="2025-03-17T00:00:00"/>
    <s v="C0460"/>
    <s v="P002"/>
    <n v="1"/>
    <n v="0.05"/>
    <s v="Debit Card"/>
    <n v="854.05"/>
    <n v="192.97"/>
    <n v="2025"/>
    <n v="3"/>
    <s v="Mar"/>
    <s v="2025-03"/>
    <n v="0.22594695860898076"/>
    <x v="1"/>
    <x v="1"/>
    <x v="2"/>
    <x v="2"/>
    <x v="3"/>
  </r>
  <r>
    <s v="ORD01757"/>
    <x v="650"/>
    <d v="2025-06-20T00:00:00"/>
    <s v="C0098"/>
    <s v="P018"/>
    <n v="3"/>
    <n v="0"/>
    <s v="Cash"/>
    <n v="2997"/>
    <n v="833.29"/>
    <n v="2025"/>
    <n v="6"/>
    <s v="Jun"/>
    <s v="2025-06"/>
    <n v="0.27804137470804136"/>
    <x v="0"/>
    <x v="7"/>
    <x v="0"/>
    <x v="2"/>
    <x v="16"/>
  </r>
  <r>
    <s v="ORD01758"/>
    <x v="2"/>
    <d v="2024-07-18T00:00:00"/>
    <s v="C0420"/>
    <s v="P009"/>
    <n v="1"/>
    <n v="0"/>
    <s v="UPI"/>
    <n v="6999"/>
    <n v="1292.08"/>
    <n v="2024"/>
    <n v="7"/>
    <s v="Jul"/>
    <s v="2024-07"/>
    <n v="0.18460922988998427"/>
    <x v="2"/>
    <x v="2"/>
    <x v="3"/>
    <x v="0"/>
    <x v="2"/>
  </r>
  <r>
    <s v="ORD01759"/>
    <x v="340"/>
    <d v="2025-11-21T00:00:00"/>
    <s v="C0101"/>
    <s v="P013"/>
    <n v="2"/>
    <n v="0.15"/>
    <s v="Cash"/>
    <n v="1018.3"/>
    <n v="-96.23"/>
    <n v="2025"/>
    <n v="11"/>
    <s v="Nov"/>
    <s v="2025-11"/>
    <n v="-9.450063831876658E-2"/>
    <x v="0"/>
    <x v="0"/>
    <x v="1"/>
    <x v="2"/>
    <x v="0"/>
  </r>
  <r>
    <s v="ORD01760"/>
    <x v="281"/>
    <d v="2025-06-03T00:00:00"/>
    <s v="C0451"/>
    <s v="P007"/>
    <n v="2"/>
    <n v="0"/>
    <s v="UPI"/>
    <n v="2198"/>
    <n v="535.36"/>
    <n v="2025"/>
    <n v="6"/>
    <s v="Jun"/>
    <s v="2025-06"/>
    <n v="0.24356687898089172"/>
    <x v="3"/>
    <x v="9"/>
    <x v="3"/>
    <x v="2"/>
    <x v="19"/>
  </r>
  <r>
    <s v="ORD01761"/>
    <x v="567"/>
    <d v="2024-03-15T00:00:00"/>
    <s v="C0009"/>
    <s v="P010"/>
    <n v="5"/>
    <n v="0.05"/>
    <s v="Credit Card"/>
    <n v="28495.25"/>
    <n v="5010.17"/>
    <n v="2024"/>
    <n v="3"/>
    <s v="Mar"/>
    <s v="2024-03"/>
    <n v="0.17582474272027795"/>
    <x v="2"/>
    <x v="2"/>
    <x v="3"/>
    <x v="0"/>
    <x v="9"/>
  </r>
  <r>
    <s v="ORD01762"/>
    <x v="651"/>
    <d v="2025-10-02T00:00:00"/>
    <s v="C0061"/>
    <s v="P009"/>
    <n v="1"/>
    <n v="0"/>
    <s v="UPI"/>
    <n v="6999"/>
    <n v="1479.24"/>
    <n v="2025"/>
    <n v="9"/>
    <s v="Sep"/>
    <s v="2025-09"/>
    <n v="0.21135019288469781"/>
    <x v="2"/>
    <x v="2"/>
    <x v="1"/>
    <x v="0"/>
    <x v="2"/>
  </r>
  <r>
    <s v="ORD01763"/>
    <x v="325"/>
    <d v="2025-02-06T00:00:00"/>
    <s v="C0309"/>
    <s v="P015"/>
    <n v="1"/>
    <n v="0"/>
    <s v="Credit Card"/>
    <n v="699"/>
    <n v="176.1"/>
    <n v="2025"/>
    <n v="2"/>
    <s v="Feb"/>
    <s v="2025-02"/>
    <n v="0.25193133047210298"/>
    <x v="3"/>
    <x v="6"/>
    <x v="1"/>
    <x v="2"/>
    <x v="11"/>
  </r>
  <r>
    <s v="ORD01764"/>
    <x v="379"/>
    <d v="2025-11-07T00:00:00"/>
    <s v="C0146"/>
    <s v="P005"/>
    <n v="1"/>
    <n v="0.05"/>
    <s v="Credit Card"/>
    <n v="2374.0500000000002"/>
    <n v="557.12"/>
    <n v="2025"/>
    <n v="11"/>
    <s v="Nov"/>
    <s v="2025-11"/>
    <n v="0.23467071038941892"/>
    <x v="1"/>
    <x v="5"/>
    <x v="3"/>
    <x v="2"/>
    <x v="7"/>
  </r>
  <r>
    <s v="ORD01765"/>
    <x v="631"/>
    <d v="2024-07-25T00:00:00"/>
    <s v="C0427"/>
    <s v="P012"/>
    <n v="1"/>
    <n v="0"/>
    <s v="UPI"/>
    <n v="899"/>
    <n v="214.18"/>
    <n v="2024"/>
    <n v="7"/>
    <s v="Jul"/>
    <s v="2024-07"/>
    <n v="0.23824249165739711"/>
    <x v="0"/>
    <x v="8"/>
    <x v="2"/>
    <x v="1"/>
    <x v="14"/>
  </r>
  <r>
    <s v="ORD01766"/>
    <x v="101"/>
    <d v="2024-05-28T00:00:00"/>
    <s v="C0419"/>
    <s v="P001"/>
    <n v="2"/>
    <n v="0"/>
    <s v="Debit Card"/>
    <n v="998"/>
    <n v="221.38"/>
    <n v="2024"/>
    <n v="5"/>
    <s v="May"/>
    <s v="2024-05"/>
    <n v="0.22182364729458917"/>
    <x v="1"/>
    <x v="1"/>
    <x v="3"/>
    <x v="2"/>
    <x v="8"/>
  </r>
  <r>
    <s v="ORD01767"/>
    <x v="652"/>
    <d v="2025-04-21T00:00:00"/>
    <s v="C0063"/>
    <s v="P012"/>
    <n v="1"/>
    <n v="0.15"/>
    <s v="Credit Card"/>
    <n v="764.15"/>
    <n v="190.93"/>
    <n v="2025"/>
    <n v="4"/>
    <s v="Apr"/>
    <s v="2025-04"/>
    <n v="0.24985932081397633"/>
    <x v="0"/>
    <x v="8"/>
    <x v="1"/>
    <x v="2"/>
    <x v="14"/>
  </r>
  <r>
    <s v="ORD01768"/>
    <x v="272"/>
    <d v="2025-10-21T00:00:00"/>
    <s v="C0121"/>
    <s v="P006"/>
    <n v="1"/>
    <n v="0"/>
    <s v="Credit Card"/>
    <n v="1499"/>
    <n v="342.76"/>
    <n v="2025"/>
    <n v="10"/>
    <s v="Oct"/>
    <s v="2025-10"/>
    <n v="0.2286591060707138"/>
    <x v="1"/>
    <x v="1"/>
    <x v="2"/>
    <x v="2"/>
    <x v="6"/>
  </r>
  <r>
    <s v="ORD01769"/>
    <x v="429"/>
    <d v="2024-07-22T00:00:00"/>
    <s v="C0226"/>
    <s v="P019"/>
    <n v="3"/>
    <n v="0"/>
    <s v="Cash"/>
    <n v="1197"/>
    <n v="360.57"/>
    <n v="2024"/>
    <n v="7"/>
    <s v="Jul"/>
    <s v="2024-07"/>
    <n v="0.30122807017543857"/>
    <x v="1"/>
    <x v="1"/>
    <x v="3"/>
    <x v="0"/>
    <x v="18"/>
  </r>
  <r>
    <s v="ORD01770"/>
    <x v="300"/>
    <d v="2025-03-03T00:00:00"/>
    <s v="C0105"/>
    <s v="P019"/>
    <n v="2"/>
    <n v="0.1"/>
    <s v="Cash"/>
    <n v="718.2"/>
    <n v="146.37"/>
    <n v="2025"/>
    <n v="3"/>
    <s v="Mar"/>
    <s v="2025-03"/>
    <n v="0.20380116959064326"/>
    <x v="1"/>
    <x v="1"/>
    <x v="2"/>
    <x v="2"/>
    <x v="18"/>
  </r>
  <r>
    <s v="ORD01771"/>
    <x v="72"/>
    <d v="2025-11-01T00:00:00"/>
    <s v="C0462"/>
    <s v="P016"/>
    <n v="1"/>
    <n v="0"/>
    <s v="Cash"/>
    <n v="1599"/>
    <n v="480.92"/>
    <n v="2025"/>
    <n v="10"/>
    <s v="Oct"/>
    <s v="2025-10"/>
    <n v="0.30076297686053782"/>
    <x v="4"/>
    <x v="4"/>
    <x v="3"/>
    <x v="0"/>
    <x v="5"/>
  </r>
  <r>
    <s v="ORD01772"/>
    <x v="420"/>
    <d v="2025-05-10T00:00:00"/>
    <s v="C0260"/>
    <s v="P019"/>
    <n v="1"/>
    <n v="0.1"/>
    <s v="Debit Card"/>
    <n v="359.1"/>
    <n v="77.05"/>
    <n v="2025"/>
    <n v="5"/>
    <s v="May"/>
    <s v="2025-05"/>
    <n v="0.21456418824839876"/>
    <x v="1"/>
    <x v="1"/>
    <x v="2"/>
    <x v="1"/>
    <x v="18"/>
  </r>
  <r>
    <s v="ORD01773"/>
    <x v="319"/>
    <d v="2024-05-23T00:00:00"/>
    <s v="C0349"/>
    <s v="P003"/>
    <n v="1"/>
    <n v="0"/>
    <s v="UPI"/>
    <n v="1299"/>
    <n v="220.25"/>
    <n v="2024"/>
    <n v="5"/>
    <s v="May"/>
    <s v="2024-05"/>
    <n v="0.1695535026943803"/>
    <x v="1"/>
    <x v="1"/>
    <x v="0"/>
    <x v="1"/>
    <x v="1"/>
  </r>
  <r>
    <s v="ORD01774"/>
    <x v="70"/>
    <d v="2024-11-12T00:00:00"/>
    <s v="C0425"/>
    <s v="P010"/>
    <n v="4"/>
    <n v="0"/>
    <s v="UPI"/>
    <n v="23996"/>
    <n v="5091.2299999999996"/>
    <n v="2024"/>
    <n v="11"/>
    <s v="Nov"/>
    <s v="2024-11"/>
    <n v="0.21216994499083178"/>
    <x v="2"/>
    <x v="2"/>
    <x v="3"/>
    <x v="2"/>
    <x v="9"/>
  </r>
  <r>
    <s v="ORD01775"/>
    <x v="158"/>
    <d v="2024-06-18T00:00:00"/>
    <s v="C0255"/>
    <s v="P018"/>
    <n v="3"/>
    <n v="0.05"/>
    <s v="UPI"/>
    <n v="2847.15"/>
    <n v="634.69000000000005"/>
    <n v="2024"/>
    <n v="6"/>
    <s v="Jun"/>
    <s v="2024-06"/>
    <n v="0.22292116678081592"/>
    <x v="0"/>
    <x v="7"/>
    <x v="0"/>
    <x v="0"/>
    <x v="16"/>
  </r>
  <r>
    <s v="ORD01776"/>
    <x v="462"/>
    <d v="2024-11-14T00:00:00"/>
    <s v="C0429"/>
    <s v="P013"/>
    <n v="3"/>
    <n v="0.2"/>
    <s v="Cash"/>
    <n v="1437.6"/>
    <n v="431.45"/>
    <n v="2024"/>
    <n v="11"/>
    <s v="Nov"/>
    <s v="2024-11"/>
    <n v="0.30011825264329439"/>
    <x v="0"/>
    <x v="0"/>
    <x v="3"/>
    <x v="2"/>
    <x v="0"/>
  </r>
  <r>
    <s v="ORD01777"/>
    <x v="413"/>
    <d v="2024-01-25T00:00:00"/>
    <s v="C0434"/>
    <s v="P018"/>
    <n v="4"/>
    <n v="0"/>
    <s v="UPI"/>
    <n v="3996"/>
    <n v="897.64"/>
    <n v="2024"/>
    <n v="1"/>
    <s v="Jan"/>
    <s v="2024-01"/>
    <n v="0.22463463463463462"/>
    <x v="0"/>
    <x v="7"/>
    <x v="0"/>
    <x v="0"/>
    <x v="16"/>
  </r>
  <r>
    <s v="ORD01778"/>
    <x v="169"/>
    <d v="2024-03-25T00:00:00"/>
    <s v="C0207"/>
    <s v="P003"/>
    <n v="2"/>
    <n v="0.05"/>
    <s v="UPI"/>
    <n v="2468.1"/>
    <n v="581.26"/>
    <n v="2024"/>
    <n v="3"/>
    <s v="Mar"/>
    <s v="2024-03"/>
    <n v="0.23550909606579962"/>
    <x v="1"/>
    <x v="1"/>
    <x v="0"/>
    <x v="2"/>
    <x v="1"/>
  </r>
  <r>
    <s v="ORD01779"/>
    <x v="558"/>
    <d v="2025-08-08T00:00:00"/>
    <s v="C0028"/>
    <s v="P003"/>
    <n v="1"/>
    <n v="0"/>
    <s v="UPI"/>
    <n v="1299"/>
    <n v="367.25"/>
    <n v="2025"/>
    <n v="8"/>
    <s v="Aug"/>
    <s v="2025-08"/>
    <n v="0.28271747498075445"/>
    <x v="1"/>
    <x v="1"/>
    <x v="3"/>
    <x v="2"/>
    <x v="1"/>
  </r>
  <r>
    <s v="ORD01780"/>
    <x v="252"/>
    <d v="2024-05-15T00:00:00"/>
    <s v="C0170"/>
    <s v="P012"/>
    <n v="1"/>
    <n v="0"/>
    <s v="UPI"/>
    <n v="899"/>
    <n v="240.91"/>
    <n v="2024"/>
    <n v="5"/>
    <s v="May"/>
    <s v="2024-05"/>
    <n v="0.26797552836484984"/>
    <x v="0"/>
    <x v="8"/>
    <x v="0"/>
    <x v="1"/>
    <x v="14"/>
  </r>
  <r>
    <s v="ORD01781"/>
    <x v="215"/>
    <d v="2025-08-23T00:00:00"/>
    <s v="C0336"/>
    <s v="P020"/>
    <n v="2"/>
    <n v="0.15"/>
    <s v="UPI"/>
    <n v="423.3"/>
    <n v="110.68"/>
    <n v="2025"/>
    <n v="8"/>
    <s v="Aug"/>
    <s v="2025-08"/>
    <n v="0.26146940703992444"/>
    <x v="3"/>
    <x v="3"/>
    <x v="0"/>
    <x v="1"/>
    <x v="17"/>
  </r>
  <r>
    <s v="ORD01782"/>
    <x v="653"/>
    <d v="2026-01-03T00:00:00"/>
    <s v="C0076"/>
    <s v="P007"/>
    <n v="3"/>
    <n v="0"/>
    <s v="Credit Card"/>
    <n v="3297"/>
    <n v="826.77"/>
    <n v="2025"/>
    <n v="12"/>
    <s v="Dec"/>
    <s v="2025-12"/>
    <n v="0.25076433121019109"/>
    <x v="3"/>
    <x v="9"/>
    <x v="3"/>
    <x v="2"/>
    <x v="19"/>
  </r>
  <r>
    <s v="ORD01783"/>
    <x v="115"/>
    <d v="2024-11-05T00:00:00"/>
    <s v="C0116"/>
    <s v="P008"/>
    <n v="1"/>
    <n v="0.15"/>
    <s v="UPI"/>
    <n v="339.15"/>
    <n v="69.59"/>
    <n v="2024"/>
    <n v="10"/>
    <s v="Oct"/>
    <s v="2024-10"/>
    <n v="0.20518944419873214"/>
    <x v="3"/>
    <x v="3"/>
    <x v="2"/>
    <x v="2"/>
    <x v="4"/>
  </r>
  <r>
    <s v="ORD01784"/>
    <x v="63"/>
    <d v="2025-01-09T00:00:00"/>
    <s v="C0069"/>
    <s v="P009"/>
    <n v="2"/>
    <n v="0"/>
    <s v="Credit Card"/>
    <n v="13998"/>
    <n v="2364.58"/>
    <n v="2025"/>
    <n v="1"/>
    <s v="Jan"/>
    <s v="2025-01"/>
    <n v="0.16892270324332048"/>
    <x v="2"/>
    <x v="2"/>
    <x v="0"/>
    <x v="0"/>
    <x v="2"/>
  </r>
  <r>
    <s v="ORD01785"/>
    <x v="510"/>
    <d v="2025-01-20T00:00:00"/>
    <s v="C0354"/>
    <s v="P014"/>
    <n v="4"/>
    <n v="0.15"/>
    <s v="Debit Card"/>
    <n v="2716.6"/>
    <n v="549.53"/>
    <n v="2025"/>
    <n v="1"/>
    <s v="Jan"/>
    <s v="2025-01"/>
    <n v="0.20228594566737834"/>
    <x v="0"/>
    <x v="6"/>
    <x v="1"/>
    <x v="1"/>
    <x v="13"/>
  </r>
  <r>
    <s v="ORD01786"/>
    <x v="472"/>
    <d v="2025-03-24T00:00:00"/>
    <s v="C0234"/>
    <s v="P005"/>
    <n v="1"/>
    <n v="0.05"/>
    <s v="Debit Card"/>
    <n v="2374.0500000000002"/>
    <n v="524.4"/>
    <n v="2025"/>
    <n v="3"/>
    <s v="Mar"/>
    <s v="2025-03"/>
    <n v="0.22088835534213683"/>
    <x v="1"/>
    <x v="5"/>
    <x v="3"/>
    <x v="0"/>
    <x v="7"/>
  </r>
  <r>
    <s v="ORD01787"/>
    <x v="443"/>
    <d v="2025-03-04T00:00:00"/>
    <s v="C0001"/>
    <s v="P019"/>
    <n v="3"/>
    <n v="0.15"/>
    <s v="UPI"/>
    <n v="1017.45"/>
    <n v="210.58"/>
    <n v="2025"/>
    <n v="2"/>
    <s v="Feb"/>
    <s v="2025-02"/>
    <n v="0.20696840139564598"/>
    <x v="1"/>
    <x v="1"/>
    <x v="2"/>
    <x v="1"/>
    <x v="18"/>
  </r>
  <r>
    <s v="ORD01788"/>
    <x v="90"/>
    <d v="2024-06-11T00:00:00"/>
    <s v="C0167"/>
    <s v="P016"/>
    <n v="1"/>
    <n v="0"/>
    <s v="Cash"/>
    <n v="1599"/>
    <n v="488.24"/>
    <n v="2024"/>
    <n v="6"/>
    <s v="Jun"/>
    <s v="2024-06"/>
    <n v="0.30534083802376488"/>
    <x v="4"/>
    <x v="4"/>
    <x v="3"/>
    <x v="2"/>
    <x v="5"/>
  </r>
  <r>
    <s v="ORD01789"/>
    <x v="139"/>
    <d v="2024-07-01T00:00:00"/>
    <s v="C0352"/>
    <s v="P012"/>
    <n v="2"/>
    <n v="0.1"/>
    <s v="Debit Card"/>
    <n v="1618.2"/>
    <n v="342.34"/>
    <n v="2024"/>
    <n v="6"/>
    <s v="Jun"/>
    <s v="2024-06"/>
    <n v="0.2115560499320232"/>
    <x v="0"/>
    <x v="8"/>
    <x v="0"/>
    <x v="2"/>
    <x v="14"/>
  </r>
  <r>
    <s v="ORD01790"/>
    <x v="216"/>
    <d v="2025-09-24T00:00:00"/>
    <s v="C0218"/>
    <s v="P004"/>
    <n v="1"/>
    <n v="0.1"/>
    <s v="UPI"/>
    <n v="1799.1"/>
    <n v="365.95"/>
    <n v="2025"/>
    <n v="9"/>
    <s v="Sep"/>
    <s v="2025-09"/>
    <n v="0.20340725918514813"/>
    <x v="1"/>
    <x v="5"/>
    <x v="1"/>
    <x v="2"/>
    <x v="10"/>
  </r>
  <r>
    <s v="ORD01791"/>
    <x v="568"/>
    <d v="2025-12-11T00:00:00"/>
    <s v="C0273"/>
    <s v="P008"/>
    <n v="2"/>
    <n v="0.05"/>
    <s v="Debit Card"/>
    <n v="758.1"/>
    <n v="-61.44"/>
    <n v="2025"/>
    <n v="12"/>
    <s v="Dec"/>
    <s v="2025-12"/>
    <n v="-8.1044717055797383E-2"/>
    <x v="3"/>
    <x v="3"/>
    <x v="3"/>
    <x v="1"/>
    <x v="4"/>
  </r>
  <r>
    <s v="ORD01792"/>
    <x v="287"/>
    <d v="2025-05-09T00:00:00"/>
    <s v="C0368"/>
    <s v="P007"/>
    <n v="2"/>
    <n v="0.1"/>
    <s v="Debit Card"/>
    <n v="1978.2"/>
    <n v="577.66"/>
    <n v="2025"/>
    <n v="5"/>
    <s v="May"/>
    <s v="2025-05"/>
    <n v="0.29201294105752701"/>
    <x v="3"/>
    <x v="9"/>
    <x v="2"/>
    <x v="2"/>
    <x v="19"/>
  </r>
  <r>
    <s v="ORD01793"/>
    <x v="108"/>
    <d v="2024-11-24T00:00:00"/>
    <s v="C0251"/>
    <s v="P015"/>
    <n v="1"/>
    <n v="0.1"/>
    <s v="Credit Card"/>
    <n v="629.1"/>
    <n v="136.79"/>
    <n v="2024"/>
    <n v="11"/>
    <s v="Nov"/>
    <s v="2024-11"/>
    <n v="0.21743760928310282"/>
    <x v="3"/>
    <x v="6"/>
    <x v="2"/>
    <x v="1"/>
    <x v="11"/>
  </r>
  <r>
    <s v="ORD01794"/>
    <x v="3"/>
    <d v="2025-08-21T00:00:00"/>
    <s v="C0347"/>
    <s v="P006"/>
    <n v="3"/>
    <n v="0.15"/>
    <s v="UPI"/>
    <n v="3822.45"/>
    <n v="950.92"/>
    <n v="2025"/>
    <n v="8"/>
    <s v="Aug"/>
    <s v="2025-08"/>
    <n v="0.24877238420384831"/>
    <x v="1"/>
    <x v="1"/>
    <x v="0"/>
    <x v="2"/>
    <x v="6"/>
  </r>
  <r>
    <s v="ORD01795"/>
    <x v="0"/>
    <d v="2024-10-18T00:00:00"/>
    <s v="C0344"/>
    <s v="P005"/>
    <n v="2"/>
    <n v="0.05"/>
    <s v="Credit Card"/>
    <n v="4748.1000000000004"/>
    <n v="873.04"/>
    <n v="2024"/>
    <n v="10"/>
    <s v="Oct"/>
    <s v="2024-10"/>
    <n v="0.18387144331416774"/>
    <x v="1"/>
    <x v="5"/>
    <x v="0"/>
    <x v="2"/>
    <x v="7"/>
  </r>
  <r>
    <s v="ORD01796"/>
    <x v="183"/>
    <d v="2025-08-20T00:00:00"/>
    <s v="C0419"/>
    <s v="P014"/>
    <n v="2"/>
    <n v="0.05"/>
    <s v="Debit Card"/>
    <n v="1518.1"/>
    <n v="298.85000000000002"/>
    <n v="2025"/>
    <n v="8"/>
    <s v="Aug"/>
    <s v="2025-08"/>
    <n v="0.19685791449838616"/>
    <x v="0"/>
    <x v="6"/>
    <x v="3"/>
    <x v="2"/>
    <x v="13"/>
  </r>
  <r>
    <s v="ORD01797"/>
    <x v="85"/>
    <d v="2025-10-27T00:00:00"/>
    <s v="C0174"/>
    <s v="P013"/>
    <n v="1"/>
    <n v="0.15"/>
    <s v="UPI"/>
    <n v="509.15"/>
    <n v="123.53"/>
    <n v="2025"/>
    <n v="10"/>
    <s v="Oct"/>
    <s v="2025-10"/>
    <n v="0.24262005302955908"/>
    <x v="0"/>
    <x v="0"/>
    <x v="2"/>
    <x v="1"/>
    <x v="0"/>
  </r>
  <r>
    <s v="ORD01798"/>
    <x v="338"/>
    <d v="2025-07-29T00:00:00"/>
    <s v="C0170"/>
    <s v="P010"/>
    <n v="3"/>
    <n v="0"/>
    <s v="Credit Card"/>
    <n v="17997"/>
    <n v="4769.6400000000003"/>
    <n v="2025"/>
    <n v="7"/>
    <s v="Jul"/>
    <s v="2025-07"/>
    <n v="0.26502417069511586"/>
    <x v="2"/>
    <x v="2"/>
    <x v="0"/>
    <x v="1"/>
    <x v="9"/>
  </r>
  <r>
    <s v="ORD01799"/>
    <x v="338"/>
    <d v="2025-07-31T00:00:00"/>
    <s v="C0246"/>
    <s v="P018"/>
    <n v="1"/>
    <n v="0.05"/>
    <s v="UPI"/>
    <n v="949.05"/>
    <n v="226.5"/>
    <n v="2025"/>
    <n v="7"/>
    <s v="Jul"/>
    <s v="2025-07"/>
    <n v="0.23865971234392289"/>
    <x v="0"/>
    <x v="7"/>
    <x v="3"/>
    <x v="1"/>
    <x v="16"/>
  </r>
  <r>
    <s v="ORD01800"/>
    <x v="572"/>
    <d v="2024-12-20T00:00:00"/>
    <s v="C0423"/>
    <s v="P004"/>
    <n v="1"/>
    <n v="0.2"/>
    <s v="Credit Card"/>
    <n v="1599.2"/>
    <n v="357.87"/>
    <n v="2024"/>
    <n v="12"/>
    <s v="Dec"/>
    <s v="2024-12"/>
    <n v="0.22378064032016007"/>
    <x v="1"/>
    <x v="5"/>
    <x v="1"/>
    <x v="1"/>
    <x v="10"/>
  </r>
  <r>
    <s v="ORD01801"/>
    <x v="489"/>
    <d v="2024-02-02T00:00:00"/>
    <s v="C0090"/>
    <s v="P008"/>
    <n v="1"/>
    <n v="0.05"/>
    <s v="UPI"/>
    <n v="379.05"/>
    <n v="115.36"/>
    <n v="2024"/>
    <n v="1"/>
    <s v="Jan"/>
    <s v="2024-01"/>
    <n v="0.3043397968605725"/>
    <x v="3"/>
    <x v="3"/>
    <x v="2"/>
    <x v="2"/>
    <x v="4"/>
  </r>
  <r>
    <s v="ORD01802"/>
    <x v="532"/>
    <d v="2024-02-13T00:00:00"/>
    <s v="C0049"/>
    <s v="P011"/>
    <n v="1"/>
    <n v="0"/>
    <s v="UPI"/>
    <n v="1299"/>
    <n v="285.62"/>
    <n v="2024"/>
    <n v="2"/>
    <s v="Feb"/>
    <s v="2024-02"/>
    <n v="0.21987682832948421"/>
    <x v="0"/>
    <x v="7"/>
    <x v="1"/>
    <x v="0"/>
    <x v="12"/>
  </r>
  <r>
    <s v="ORD01803"/>
    <x v="370"/>
    <d v="2025-11-12T00:00:00"/>
    <s v="C0446"/>
    <s v="P017"/>
    <n v="3"/>
    <n v="0.05"/>
    <s v="Debit Card"/>
    <n v="2277.15"/>
    <n v="594.51"/>
    <n v="2025"/>
    <n v="11"/>
    <s v="Nov"/>
    <s v="2025-11"/>
    <n v="0.2610763454317897"/>
    <x v="0"/>
    <x v="0"/>
    <x v="2"/>
    <x v="2"/>
    <x v="15"/>
  </r>
  <r>
    <s v="ORD01804"/>
    <x v="606"/>
    <d v="2025-03-02T00:00:00"/>
    <s v="C0294"/>
    <s v="P018"/>
    <n v="1"/>
    <n v="0.15"/>
    <s v="Debit Card"/>
    <n v="849.15"/>
    <n v="187.98"/>
    <n v="2025"/>
    <n v="2"/>
    <s v="Feb"/>
    <s v="2025-02"/>
    <n v="0.22137431549196254"/>
    <x v="0"/>
    <x v="7"/>
    <x v="3"/>
    <x v="2"/>
    <x v="16"/>
  </r>
  <r>
    <s v="ORD01805"/>
    <x v="3"/>
    <d v="2025-08-22T00:00:00"/>
    <s v="C0407"/>
    <s v="P011"/>
    <n v="1"/>
    <n v="0.2"/>
    <s v="UPI"/>
    <n v="1039.2"/>
    <n v="280.23"/>
    <n v="2025"/>
    <n v="8"/>
    <s v="Aug"/>
    <s v="2025-08"/>
    <n v="0.26965935334872981"/>
    <x v="0"/>
    <x v="7"/>
    <x v="1"/>
    <x v="2"/>
    <x v="12"/>
  </r>
  <r>
    <s v="ORD01806"/>
    <x v="91"/>
    <d v="2024-06-29T00:00:00"/>
    <s v="C0150"/>
    <s v="P016"/>
    <n v="3"/>
    <n v="0.2"/>
    <s v="Credit Card"/>
    <n v="3837.6"/>
    <n v="-217.35"/>
    <n v="2024"/>
    <n v="6"/>
    <s v="Jun"/>
    <s v="2024-06"/>
    <n v="-5.6636960600375236E-2"/>
    <x v="4"/>
    <x v="4"/>
    <x v="2"/>
    <x v="0"/>
    <x v="5"/>
  </r>
  <r>
    <s v="ORD01807"/>
    <x v="82"/>
    <d v="2025-06-13T00:00:00"/>
    <s v="C0132"/>
    <s v="P012"/>
    <n v="2"/>
    <n v="0.1"/>
    <s v="Credit Card"/>
    <n v="1618.2"/>
    <n v="-157.77000000000001"/>
    <n v="2025"/>
    <n v="6"/>
    <s v="Jun"/>
    <s v="2025-06"/>
    <n v="-9.7497219132369306E-2"/>
    <x v="0"/>
    <x v="8"/>
    <x v="2"/>
    <x v="0"/>
    <x v="14"/>
  </r>
  <r>
    <s v="ORD01808"/>
    <x v="206"/>
    <d v="2025-09-03T00:00:00"/>
    <s v="C0433"/>
    <s v="P013"/>
    <n v="3"/>
    <n v="0.05"/>
    <s v="Debit Card"/>
    <n v="1707.15"/>
    <n v="437.23"/>
    <n v="2025"/>
    <n v="9"/>
    <s v="Sep"/>
    <s v="2025-09"/>
    <n v="0.25611692001288699"/>
    <x v="0"/>
    <x v="0"/>
    <x v="3"/>
    <x v="0"/>
    <x v="0"/>
  </r>
  <r>
    <s v="ORD01809"/>
    <x v="202"/>
    <d v="2025-05-10T00:00:00"/>
    <s v="C0059"/>
    <s v="P016"/>
    <n v="1"/>
    <n v="0"/>
    <s v="Credit Card"/>
    <n v="1599"/>
    <n v="592.47"/>
    <n v="2025"/>
    <n v="5"/>
    <s v="May"/>
    <s v="2025-05"/>
    <n v="0.3705253283302064"/>
    <x v="4"/>
    <x v="4"/>
    <x v="3"/>
    <x v="1"/>
    <x v="5"/>
  </r>
  <r>
    <s v="ORD01810"/>
    <x v="504"/>
    <d v="2024-07-18T00:00:00"/>
    <s v="C0457"/>
    <s v="P001"/>
    <n v="2"/>
    <n v="0"/>
    <s v="Credit Card"/>
    <n v="998"/>
    <n v="227.86"/>
    <n v="2024"/>
    <n v="7"/>
    <s v="Jul"/>
    <s v="2024-07"/>
    <n v="0.22831663326653309"/>
    <x v="1"/>
    <x v="1"/>
    <x v="0"/>
    <x v="2"/>
    <x v="8"/>
  </r>
  <r>
    <s v="ORD01811"/>
    <x v="206"/>
    <d v="2025-09-04T00:00:00"/>
    <s v="C0324"/>
    <s v="P016"/>
    <n v="1"/>
    <n v="0"/>
    <s v="Cash"/>
    <n v="1599"/>
    <n v="509.48"/>
    <n v="2025"/>
    <n v="9"/>
    <s v="Sep"/>
    <s v="2025-09"/>
    <n v="0.31862414008755474"/>
    <x v="4"/>
    <x v="4"/>
    <x v="3"/>
    <x v="2"/>
    <x v="5"/>
  </r>
  <r>
    <s v="ORD01812"/>
    <x v="317"/>
    <d v="2025-08-04T00:00:00"/>
    <s v="C0199"/>
    <s v="P015"/>
    <n v="5"/>
    <n v="0"/>
    <s v="Debit Card"/>
    <n v="3495"/>
    <n v="1023.78"/>
    <n v="2025"/>
    <n v="7"/>
    <s v="Jul"/>
    <s v="2025-07"/>
    <n v="0.29292703862660946"/>
    <x v="3"/>
    <x v="6"/>
    <x v="0"/>
    <x v="2"/>
    <x v="11"/>
  </r>
  <r>
    <s v="ORD01813"/>
    <x v="5"/>
    <d v="2025-06-01T00:00:00"/>
    <s v="C0215"/>
    <s v="P006"/>
    <n v="2"/>
    <n v="0.15"/>
    <s v="UPI"/>
    <n v="2548.3000000000002"/>
    <n v="471.34"/>
    <n v="2025"/>
    <n v="5"/>
    <s v="May"/>
    <s v="2025-05"/>
    <n v="0.18496252403563157"/>
    <x v="1"/>
    <x v="1"/>
    <x v="2"/>
    <x v="2"/>
    <x v="6"/>
  </r>
  <r>
    <s v="ORD01814"/>
    <x v="170"/>
    <d v="2025-05-30T00:00:00"/>
    <s v="C0386"/>
    <s v="P012"/>
    <n v="2"/>
    <n v="0.1"/>
    <s v="Credit Card"/>
    <n v="1618.2"/>
    <n v="361.01"/>
    <n v="2025"/>
    <n v="5"/>
    <s v="May"/>
    <s v="2025-05"/>
    <n v="0.22309356074650846"/>
    <x v="0"/>
    <x v="8"/>
    <x v="1"/>
    <x v="2"/>
    <x v="14"/>
  </r>
  <r>
    <s v="ORD01815"/>
    <x v="398"/>
    <d v="2024-01-25T00:00:00"/>
    <s v="C0049"/>
    <s v="P008"/>
    <n v="1"/>
    <n v="0.05"/>
    <s v="Credit Card"/>
    <n v="379.05"/>
    <n v="91.76"/>
    <n v="2024"/>
    <n v="1"/>
    <s v="Jan"/>
    <s v="2024-01"/>
    <n v="0.24207888141406148"/>
    <x v="3"/>
    <x v="3"/>
    <x v="1"/>
    <x v="0"/>
    <x v="4"/>
  </r>
  <r>
    <s v="ORD01816"/>
    <x v="638"/>
    <d v="2024-04-24T00:00:00"/>
    <s v="C0472"/>
    <s v="P007"/>
    <n v="1"/>
    <n v="0.2"/>
    <s v="Debit Card"/>
    <n v="879.2"/>
    <n v="222.09"/>
    <n v="2024"/>
    <n v="4"/>
    <s v="Apr"/>
    <s v="2024-04"/>
    <n v="0.25260464058234761"/>
    <x v="3"/>
    <x v="9"/>
    <x v="3"/>
    <x v="0"/>
    <x v="19"/>
  </r>
  <r>
    <s v="ORD01817"/>
    <x v="643"/>
    <d v="2024-02-27T00:00:00"/>
    <s v="C0232"/>
    <s v="P002"/>
    <n v="1"/>
    <n v="0.2"/>
    <s v="UPI"/>
    <n v="719.2"/>
    <n v="145.47"/>
    <n v="2024"/>
    <n v="2"/>
    <s v="Feb"/>
    <s v="2024-02"/>
    <n v="0.20226640711902111"/>
    <x v="1"/>
    <x v="1"/>
    <x v="2"/>
    <x v="0"/>
    <x v="3"/>
  </r>
  <r>
    <s v="ORD01818"/>
    <x v="490"/>
    <d v="2024-03-10T00:00:00"/>
    <s v="C0247"/>
    <s v="P012"/>
    <n v="1"/>
    <n v="0.1"/>
    <s v="Credit Card"/>
    <n v="809.1"/>
    <n v="196.56"/>
    <n v="2024"/>
    <n v="3"/>
    <s v="Mar"/>
    <s v="2024-03"/>
    <n v="0.24293659621802002"/>
    <x v="0"/>
    <x v="8"/>
    <x v="1"/>
    <x v="0"/>
    <x v="14"/>
  </r>
  <r>
    <s v="ORD01819"/>
    <x v="237"/>
    <d v="2024-04-10T00:00:00"/>
    <s v="C0382"/>
    <s v="P014"/>
    <n v="1"/>
    <n v="0.05"/>
    <s v="UPI"/>
    <n v="759.05"/>
    <n v="184.09"/>
    <n v="2024"/>
    <n v="4"/>
    <s v="Apr"/>
    <s v="2024-04"/>
    <n v="0.24252684276398132"/>
    <x v="0"/>
    <x v="6"/>
    <x v="0"/>
    <x v="2"/>
    <x v="13"/>
  </r>
  <r>
    <s v="ORD01820"/>
    <x v="119"/>
    <d v="2024-05-24T00:00:00"/>
    <s v="C0479"/>
    <s v="P016"/>
    <n v="2"/>
    <n v="0"/>
    <s v="UPI"/>
    <n v="3198"/>
    <n v="1023.9"/>
    <n v="2024"/>
    <n v="5"/>
    <s v="May"/>
    <s v="2024-05"/>
    <n v="0.3201688555347092"/>
    <x v="4"/>
    <x v="4"/>
    <x v="0"/>
    <x v="2"/>
    <x v="5"/>
  </r>
  <r>
    <s v="ORD01821"/>
    <x v="110"/>
    <d v="2025-03-13T00:00:00"/>
    <s v="C0239"/>
    <s v="P011"/>
    <n v="1"/>
    <n v="0.05"/>
    <s v="UPI"/>
    <n v="1234.05"/>
    <n v="366.84"/>
    <n v="2025"/>
    <n v="3"/>
    <s v="Mar"/>
    <s v="2025-03"/>
    <n v="0.29726510271058709"/>
    <x v="0"/>
    <x v="7"/>
    <x v="0"/>
    <x v="0"/>
    <x v="12"/>
  </r>
  <r>
    <s v="ORD01822"/>
    <x v="481"/>
    <d v="2025-09-29T00:00:00"/>
    <s v="C0415"/>
    <s v="P020"/>
    <n v="3"/>
    <n v="0"/>
    <s v="Credit Card"/>
    <n v="747"/>
    <n v="239.04"/>
    <n v="2025"/>
    <n v="9"/>
    <s v="Sep"/>
    <s v="2025-09"/>
    <n v="0.32"/>
    <x v="3"/>
    <x v="3"/>
    <x v="1"/>
    <x v="2"/>
    <x v="17"/>
  </r>
  <r>
    <s v="ORD01823"/>
    <x v="654"/>
    <d v="2025-11-11T00:00:00"/>
    <s v="C0367"/>
    <s v="P009"/>
    <n v="1"/>
    <n v="0.05"/>
    <s v="UPI"/>
    <n v="6649.05"/>
    <n v="-154.13999999999999"/>
    <n v="2025"/>
    <n v="11"/>
    <s v="Nov"/>
    <s v="2025-11"/>
    <n v="-2.3182259119723866E-2"/>
    <x v="2"/>
    <x v="2"/>
    <x v="0"/>
    <x v="0"/>
    <x v="2"/>
  </r>
  <r>
    <s v="ORD01824"/>
    <x v="278"/>
    <d v="2024-03-30T00:00:00"/>
    <s v="C0168"/>
    <s v="P010"/>
    <n v="1"/>
    <n v="0.15"/>
    <s v="Credit Card"/>
    <n v="5099.1499999999996"/>
    <n v="769.6"/>
    <n v="2024"/>
    <n v="3"/>
    <s v="Mar"/>
    <s v="2024-03"/>
    <n v="0.15092711530353101"/>
    <x v="2"/>
    <x v="2"/>
    <x v="2"/>
    <x v="1"/>
    <x v="9"/>
  </r>
  <r>
    <s v="ORD01825"/>
    <x v="214"/>
    <d v="2025-08-13T00:00:00"/>
    <s v="C0048"/>
    <s v="P017"/>
    <n v="3"/>
    <n v="0"/>
    <s v="Credit Card"/>
    <n v="2397"/>
    <n v="687.28"/>
    <n v="2025"/>
    <n v="8"/>
    <s v="Aug"/>
    <s v="2025-08"/>
    <n v="0.28672507300792655"/>
    <x v="0"/>
    <x v="0"/>
    <x v="3"/>
    <x v="2"/>
    <x v="15"/>
  </r>
  <r>
    <s v="ORD01826"/>
    <x v="326"/>
    <d v="2024-12-12T00:00:00"/>
    <s v="C0051"/>
    <s v="P012"/>
    <n v="2"/>
    <n v="0"/>
    <s v="Credit Card"/>
    <n v="1798"/>
    <n v="414.85"/>
    <n v="2024"/>
    <n v="12"/>
    <s v="Dec"/>
    <s v="2024-12"/>
    <n v="0.23072858731924362"/>
    <x v="0"/>
    <x v="8"/>
    <x v="0"/>
    <x v="1"/>
    <x v="14"/>
  </r>
  <r>
    <s v="ORD01827"/>
    <x v="509"/>
    <d v="2024-10-23T00:00:00"/>
    <s v="C0299"/>
    <s v="P006"/>
    <n v="2"/>
    <n v="0.05"/>
    <s v="Credit Card"/>
    <n v="2848.1"/>
    <n v="669.89"/>
    <n v="2024"/>
    <n v="10"/>
    <s v="Oct"/>
    <s v="2024-10"/>
    <n v="0.23520592675818966"/>
    <x v="1"/>
    <x v="1"/>
    <x v="1"/>
    <x v="2"/>
    <x v="6"/>
  </r>
  <r>
    <s v="ORD01828"/>
    <x v="273"/>
    <d v="2025-07-29T00:00:00"/>
    <s v="C0098"/>
    <s v="P019"/>
    <n v="1"/>
    <n v="0.1"/>
    <s v="UPI"/>
    <n v="359.1"/>
    <n v="82.54"/>
    <n v="2025"/>
    <n v="7"/>
    <s v="Jul"/>
    <s v="2025-07"/>
    <n v="0.22985240879977722"/>
    <x v="1"/>
    <x v="1"/>
    <x v="0"/>
    <x v="2"/>
    <x v="18"/>
  </r>
  <r>
    <s v="ORD01829"/>
    <x v="560"/>
    <d v="2025-10-16T00:00:00"/>
    <s v="C0439"/>
    <s v="P011"/>
    <n v="2"/>
    <n v="0"/>
    <s v="UPI"/>
    <n v="2598"/>
    <n v="552.98"/>
    <n v="2025"/>
    <n v="10"/>
    <s v="Oct"/>
    <s v="2025-10"/>
    <n v="0.21284834488067744"/>
    <x v="0"/>
    <x v="7"/>
    <x v="1"/>
    <x v="2"/>
    <x v="12"/>
  </r>
  <r>
    <s v="ORD01830"/>
    <x v="655"/>
    <d v="2025-09-04T00:00:00"/>
    <s v="C0216"/>
    <s v="P009"/>
    <n v="1"/>
    <n v="0"/>
    <s v="Debit Card"/>
    <n v="6999"/>
    <n v="1131"/>
    <n v="2025"/>
    <n v="9"/>
    <s v="Sep"/>
    <s v="2025-09"/>
    <n v="0.16159451350192885"/>
    <x v="2"/>
    <x v="2"/>
    <x v="3"/>
    <x v="2"/>
    <x v="2"/>
  </r>
  <r>
    <s v="ORD01831"/>
    <x v="402"/>
    <d v="2025-12-07T00:00:00"/>
    <s v="C0177"/>
    <s v="P006"/>
    <n v="1"/>
    <n v="0.2"/>
    <s v="Credit Card"/>
    <n v="1199.2"/>
    <n v="285.36"/>
    <n v="2025"/>
    <n v="12"/>
    <s v="Dec"/>
    <s v="2025-12"/>
    <n v="0.23795863909272849"/>
    <x v="1"/>
    <x v="1"/>
    <x v="2"/>
    <x v="2"/>
    <x v="6"/>
  </r>
  <r>
    <s v="ORD01832"/>
    <x v="332"/>
    <d v="2024-09-03T00:00:00"/>
    <s v="C0380"/>
    <s v="P016"/>
    <n v="2"/>
    <n v="0"/>
    <s v="Debit Card"/>
    <n v="3198"/>
    <n v="942.3"/>
    <n v="2024"/>
    <n v="8"/>
    <s v="Aug"/>
    <s v="2024-08"/>
    <n v="0.29465290806754219"/>
    <x v="4"/>
    <x v="4"/>
    <x v="0"/>
    <x v="2"/>
    <x v="5"/>
  </r>
  <r>
    <s v="ORD01833"/>
    <x v="107"/>
    <d v="2025-07-19T00:00:00"/>
    <s v="C0474"/>
    <s v="P020"/>
    <n v="1"/>
    <n v="0.1"/>
    <s v="Credit Card"/>
    <n v="224.1"/>
    <n v="85.59"/>
    <n v="2025"/>
    <n v="7"/>
    <s v="Jul"/>
    <s v="2025-07"/>
    <n v="0.38192771084337351"/>
    <x v="3"/>
    <x v="3"/>
    <x v="0"/>
    <x v="1"/>
    <x v="17"/>
  </r>
  <r>
    <s v="ORD01834"/>
    <x v="113"/>
    <d v="2024-02-02T00:00:00"/>
    <s v="C0080"/>
    <s v="P016"/>
    <n v="1"/>
    <n v="0.05"/>
    <s v="UPI"/>
    <n v="1519.05"/>
    <n v="432.05"/>
    <n v="2024"/>
    <n v="2"/>
    <s v="Feb"/>
    <s v="2024-02"/>
    <n v="0.2844211842928146"/>
    <x v="4"/>
    <x v="4"/>
    <x v="3"/>
    <x v="2"/>
    <x v="5"/>
  </r>
  <r>
    <s v="ORD01835"/>
    <x v="140"/>
    <d v="2025-01-26T00:00:00"/>
    <s v="C0185"/>
    <s v="P006"/>
    <n v="4"/>
    <n v="0.05"/>
    <s v="Debit Card"/>
    <n v="5696.2"/>
    <n v="1052.18"/>
    <n v="2025"/>
    <n v="1"/>
    <s v="Jan"/>
    <s v="2025-01"/>
    <n v="0.18471612654050071"/>
    <x v="1"/>
    <x v="1"/>
    <x v="0"/>
    <x v="2"/>
    <x v="6"/>
  </r>
  <r>
    <s v="ORD01836"/>
    <x v="548"/>
    <d v="2024-10-04T00:00:00"/>
    <s v="C0367"/>
    <s v="P005"/>
    <n v="3"/>
    <n v="0"/>
    <s v="UPI"/>
    <n v="7497"/>
    <n v="1668.46"/>
    <n v="2024"/>
    <n v="10"/>
    <s v="Oct"/>
    <s v="2024-10"/>
    <n v="0.22255035347472324"/>
    <x v="1"/>
    <x v="5"/>
    <x v="0"/>
    <x v="0"/>
    <x v="7"/>
  </r>
  <r>
    <s v="ORD01837"/>
    <x v="176"/>
    <d v="2025-06-17T00:00:00"/>
    <s v="C0461"/>
    <s v="P004"/>
    <n v="1"/>
    <n v="0.1"/>
    <s v="Cash"/>
    <n v="1799.1"/>
    <n v="375.51"/>
    <n v="2025"/>
    <n v="6"/>
    <s v="Jun"/>
    <s v="2025-06"/>
    <n v="0.20872102718025681"/>
    <x v="1"/>
    <x v="5"/>
    <x v="3"/>
    <x v="2"/>
    <x v="10"/>
  </r>
  <r>
    <s v="ORD01838"/>
    <x v="244"/>
    <d v="2024-06-05T00:00:00"/>
    <s v="C0399"/>
    <s v="P002"/>
    <n v="2"/>
    <n v="0.15"/>
    <s v="UPI"/>
    <n v="1528.3"/>
    <n v="244.48"/>
    <n v="2024"/>
    <n v="6"/>
    <s v="Jun"/>
    <s v="2024-06"/>
    <n v="0.15996859255381796"/>
    <x v="1"/>
    <x v="1"/>
    <x v="1"/>
    <x v="2"/>
    <x v="3"/>
  </r>
  <r>
    <s v="ORD01839"/>
    <x v="460"/>
    <d v="2025-01-20T00:00:00"/>
    <s v="C0027"/>
    <s v="P006"/>
    <n v="1"/>
    <n v="0"/>
    <s v="Credit Card"/>
    <n v="1499"/>
    <n v="373.61"/>
    <n v="2025"/>
    <n v="1"/>
    <s v="Jan"/>
    <s v="2025-01"/>
    <n v="0.24923949299533024"/>
    <x v="1"/>
    <x v="1"/>
    <x v="1"/>
    <x v="1"/>
    <x v="6"/>
  </r>
  <r>
    <s v="ORD01840"/>
    <x v="656"/>
    <d v="2024-03-13T00:00:00"/>
    <s v="C0452"/>
    <s v="P009"/>
    <n v="3"/>
    <n v="0"/>
    <s v="UPI"/>
    <n v="20997"/>
    <n v="4507.95"/>
    <n v="2024"/>
    <n v="3"/>
    <s v="Mar"/>
    <s v="2024-03"/>
    <n v="0.21469495642234604"/>
    <x v="2"/>
    <x v="2"/>
    <x v="3"/>
    <x v="2"/>
    <x v="2"/>
  </r>
  <r>
    <s v="ORD01841"/>
    <x v="445"/>
    <d v="2024-08-02T00:00:00"/>
    <s v="C0464"/>
    <s v="P017"/>
    <n v="2"/>
    <n v="0"/>
    <s v="Debit Card"/>
    <n v="1598"/>
    <n v="-69.459999999999994"/>
    <n v="2024"/>
    <n v="8"/>
    <s v="Aug"/>
    <s v="2024-08"/>
    <n v="-4.3466833541927402E-2"/>
    <x v="0"/>
    <x v="0"/>
    <x v="0"/>
    <x v="2"/>
    <x v="15"/>
  </r>
  <r>
    <s v="ORD01842"/>
    <x v="272"/>
    <d v="2025-10-18T00:00:00"/>
    <s v="C0448"/>
    <s v="P014"/>
    <n v="1"/>
    <n v="0.1"/>
    <s v="Cash"/>
    <n v="719.1"/>
    <n v="187.84"/>
    <n v="2025"/>
    <n v="10"/>
    <s v="Oct"/>
    <s v="2025-10"/>
    <n v="0.26121540814907523"/>
    <x v="0"/>
    <x v="6"/>
    <x v="1"/>
    <x v="0"/>
    <x v="13"/>
  </r>
  <r>
    <s v="ORD01843"/>
    <x v="320"/>
    <d v="2025-01-14T00:00:00"/>
    <s v="C0478"/>
    <s v="P007"/>
    <n v="1"/>
    <n v="0.05"/>
    <s v="UPI"/>
    <n v="1044.05"/>
    <n v="287.39999999999998"/>
    <n v="2025"/>
    <n v="1"/>
    <s v="Jan"/>
    <s v="2025-01"/>
    <n v="0.27527417269287868"/>
    <x v="3"/>
    <x v="9"/>
    <x v="3"/>
    <x v="2"/>
    <x v="19"/>
  </r>
  <r>
    <s v="ORD01844"/>
    <x v="608"/>
    <d v="2024-08-03T00:00:00"/>
    <s v="C0492"/>
    <s v="P019"/>
    <n v="1"/>
    <n v="0"/>
    <s v="UPI"/>
    <n v="399"/>
    <n v="90.19"/>
    <n v="2024"/>
    <n v="7"/>
    <s v="Jul"/>
    <s v="2024-07"/>
    <n v="0.22604010025062657"/>
    <x v="1"/>
    <x v="1"/>
    <x v="2"/>
    <x v="2"/>
    <x v="18"/>
  </r>
  <r>
    <s v="ORD01845"/>
    <x v="406"/>
    <d v="2024-03-22T00:00:00"/>
    <s v="C0414"/>
    <s v="P001"/>
    <n v="2"/>
    <n v="0"/>
    <s v="UPI"/>
    <n v="998"/>
    <n v="215.28"/>
    <n v="2024"/>
    <n v="3"/>
    <s v="Mar"/>
    <s v="2024-03"/>
    <n v="0.21571142284569139"/>
    <x v="1"/>
    <x v="1"/>
    <x v="2"/>
    <x v="2"/>
    <x v="8"/>
  </r>
  <r>
    <s v="ORD01846"/>
    <x v="54"/>
    <d v="2025-12-28T00:00:00"/>
    <s v="C0420"/>
    <s v="P020"/>
    <n v="2"/>
    <n v="0.05"/>
    <s v="Debit Card"/>
    <n v="473.1"/>
    <n v="121.98"/>
    <n v="2025"/>
    <n v="12"/>
    <s v="Dec"/>
    <s v="2025-12"/>
    <n v="0.25783132530120484"/>
    <x v="3"/>
    <x v="3"/>
    <x v="3"/>
    <x v="0"/>
    <x v="17"/>
  </r>
  <r>
    <s v="ORD01847"/>
    <x v="600"/>
    <d v="2025-09-24T00:00:00"/>
    <s v="C0195"/>
    <s v="P015"/>
    <n v="1"/>
    <n v="0.15"/>
    <s v="UPI"/>
    <n v="594.15"/>
    <n v="198.4"/>
    <n v="2025"/>
    <n v="9"/>
    <s v="Sep"/>
    <s v="2025-09"/>
    <n v="0.33392241016578306"/>
    <x v="3"/>
    <x v="6"/>
    <x v="3"/>
    <x v="1"/>
    <x v="11"/>
  </r>
  <r>
    <s v="ORD01848"/>
    <x v="47"/>
    <d v="2025-08-28T00:00:00"/>
    <s v="C0214"/>
    <s v="P018"/>
    <n v="1"/>
    <n v="0.1"/>
    <s v="Credit Card"/>
    <n v="899.1"/>
    <n v="264.58"/>
    <n v="2025"/>
    <n v="8"/>
    <s v="Aug"/>
    <s v="2025-08"/>
    <n v="0.29427204982760535"/>
    <x v="0"/>
    <x v="7"/>
    <x v="0"/>
    <x v="1"/>
    <x v="16"/>
  </r>
  <r>
    <s v="ORD01849"/>
    <x v="166"/>
    <d v="2025-01-20T00:00:00"/>
    <s v="C0369"/>
    <s v="P003"/>
    <n v="1"/>
    <n v="0"/>
    <s v="UPI"/>
    <n v="1299"/>
    <n v="315.8"/>
    <n v="2025"/>
    <n v="1"/>
    <s v="Jan"/>
    <s v="2025-01"/>
    <n v="0.24311008468052347"/>
    <x v="1"/>
    <x v="1"/>
    <x v="3"/>
    <x v="0"/>
    <x v="1"/>
  </r>
  <r>
    <s v="ORD01850"/>
    <x v="657"/>
    <d v="2025-11-13T00:00:00"/>
    <s v="C0342"/>
    <s v="P018"/>
    <n v="1"/>
    <n v="0"/>
    <s v="Debit Card"/>
    <n v="999"/>
    <n v="234.84"/>
    <n v="2025"/>
    <n v="11"/>
    <s v="Nov"/>
    <s v="2025-11"/>
    <n v="0.23507507507507508"/>
    <x v="0"/>
    <x v="7"/>
    <x v="2"/>
    <x v="0"/>
    <x v="16"/>
  </r>
  <r>
    <s v="ORD01851"/>
    <x v="571"/>
    <d v="2024-03-03T00:00:00"/>
    <s v="C0114"/>
    <s v="P002"/>
    <n v="1"/>
    <n v="0.05"/>
    <s v="Credit Card"/>
    <n v="854.05"/>
    <n v="205.37"/>
    <n v="2024"/>
    <n v="2"/>
    <s v="Feb"/>
    <s v="2024-02"/>
    <n v="0.24046601487032376"/>
    <x v="1"/>
    <x v="1"/>
    <x v="0"/>
    <x v="1"/>
    <x v="3"/>
  </r>
  <r>
    <s v="ORD01852"/>
    <x v="549"/>
    <d v="2024-01-31T00:00:00"/>
    <s v="C0242"/>
    <s v="P010"/>
    <n v="2"/>
    <n v="0"/>
    <s v="Debit Card"/>
    <n v="11998"/>
    <n v="2059.59"/>
    <n v="2024"/>
    <n v="1"/>
    <s v="Jan"/>
    <s v="2024-01"/>
    <n v="0.17166111018503086"/>
    <x v="2"/>
    <x v="2"/>
    <x v="1"/>
    <x v="2"/>
    <x v="9"/>
  </r>
  <r>
    <s v="ORD01853"/>
    <x v="593"/>
    <d v="2025-03-27T00:00:00"/>
    <s v="C0124"/>
    <s v="P011"/>
    <n v="2"/>
    <n v="0.1"/>
    <s v="Debit Card"/>
    <n v="2338.1999999999998"/>
    <n v="561.84"/>
    <n v="2025"/>
    <n v="3"/>
    <s v="Mar"/>
    <s v="2025-03"/>
    <n v="0.24028740056453685"/>
    <x v="0"/>
    <x v="7"/>
    <x v="3"/>
    <x v="2"/>
    <x v="12"/>
  </r>
  <r>
    <s v="ORD01854"/>
    <x v="490"/>
    <d v="2024-03-11T00:00:00"/>
    <s v="C0305"/>
    <s v="P003"/>
    <n v="4"/>
    <n v="0.05"/>
    <s v="UPI"/>
    <n v="4936.2"/>
    <n v="1083.18"/>
    <n v="2024"/>
    <n v="3"/>
    <s v="Mar"/>
    <s v="2024-03"/>
    <n v="0.21943600340342775"/>
    <x v="1"/>
    <x v="1"/>
    <x v="1"/>
    <x v="2"/>
    <x v="1"/>
  </r>
  <r>
    <s v="ORD01855"/>
    <x v="1"/>
    <d v="2024-09-11T00:00:00"/>
    <s v="C0076"/>
    <s v="P007"/>
    <n v="4"/>
    <n v="0"/>
    <s v="Credit Card"/>
    <n v="4396"/>
    <n v="1298.73"/>
    <n v="2024"/>
    <n v="9"/>
    <s v="Sep"/>
    <s v="2024-09"/>
    <n v="0.29543448589626936"/>
    <x v="3"/>
    <x v="9"/>
    <x v="3"/>
    <x v="2"/>
    <x v="19"/>
  </r>
  <r>
    <s v="ORD01856"/>
    <x v="260"/>
    <d v="2024-02-14T00:00:00"/>
    <s v="C0311"/>
    <s v="P008"/>
    <n v="2"/>
    <n v="0.05"/>
    <s v="Credit Card"/>
    <n v="758.1"/>
    <n v="201.64"/>
    <n v="2024"/>
    <n v="2"/>
    <s v="Feb"/>
    <s v="2024-02"/>
    <n v="0.26598074132700167"/>
    <x v="3"/>
    <x v="3"/>
    <x v="0"/>
    <x v="0"/>
    <x v="4"/>
  </r>
  <r>
    <s v="ORD01857"/>
    <x v="614"/>
    <d v="2024-04-07T00:00:00"/>
    <s v="C0469"/>
    <s v="P019"/>
    <n v="2"/>
    <n v="0.1"/>
    <s v="Credit Card"/>
    <n v="718.2"/>
    <n v="154.51"/>
    <n v="2024"/>
    <n v="4"/>
    <s v="Apr"/>
    <s v="2024-04"/>
    <n v="0.21513505987190196"/>
    <x v="1"/>
    <x v="1"/>
    <x v="0"/>
    <x v="0"/>
    <x v="18"/>
  </r>
  <r>
    <s v="ORD01858"/>
    <x v="565"/>
    <d v="2025-07-08T00:00:00"/>
    <s v="C0312"/>
    <s v="P018"/>
    <n v="4"/>
    <n v="0.05"/>
    <s v="UPI"/>
    <n v="3796.2"/>
    <n v="1124.07"/>
    <n v="2025"/>
    <n v="7"/>
    <s v="Jul"/>
    <s v="2025-07"/>
    <n v="0.29610399873557769"/>
    <x v="0"/>
    <x v="7"/>
    <x v="0"/>
    <x v="2"/>
    <x v="16"/>
  </r>
  <r>
    <s v="ORD01859"/>
    <x v="235"/>
    <d v="2024-08-16T00:00:00"/>
    <s v="C0196"/>
    <s v="P013"/>
    <n v="1"/>
    <n v="0.1"/>
    <s v="Debit Card"/>
    <n v="539.1"/>
    <n v="103.19"/>
    <n v="2024"/>
    <n v="8"/>
    <s v="Aug"/>
    <s v="2024-08"/>
    <n v="0.19141161194583564"/>
    <x v="0"/>
    <x v="0"/>
    <x v="0"/>
    <x v="0"/>
    <x v="0"/>
  </r>
  <r>
    <s v="ORD01860"/>
    <x v="654"/>
    <d v="2025-11-13T00:00:00"/>
    <s v="C0351"/>
    <s v="P013"/>
    <n v="1"/>
    <n v="0.1"/>
    <s v="Cash"/>
    <n v="539.1"/>
    <n v="153.96"/>
    <n v="2025"/>
    <n v="11"/>
    <s v="Nov"/>
    <s v="2025-11"/>
    <n v="0.28558708959376738"/>
    <x v="0"/>
    <x v="0"/>
    <x v="3"/>
    <x v="2"/>
    <x v="0"/>
  </r>
  <r>
    <s v="ORD01861"/>
    <x v="69"/>
    <d v="2025-03-16T00:00:00"/>
    <s v="C0044"/>
    <s v="P019"/>
    <n v="1"/>
    <n v="0.1"/>
    <s v="Cash"/>
    <n v="359.1"/>
    <n v="77.349999999999994"/>
    <n v="2025"/>
    <n v="3"/>
    <s v="Mar"/>
    <s v="2025-03"/>
    <n v="0.2153996101364522"/>
    <x v="1"/>
    <x v="1"/>
    <x v="3"/>
    <x v="2"/>
    <x v="18"/>
  </r>
  <r>
    <s v="ORD01862"/>
    <x v="524"/>
    <d v="2025-08-25T00:00:00"/>
    <s v="C0415"/>
    <s v="P012"/>
    <n v="2"/>
    <n v="0.1"/>
    <s v="Debit Card"/>
    <n v="1618.2"/>
    <n v="378.48"/>
    <n v="2025"/>
    <n v="8"/>
    <s v="Aug"/>
    <s v="2025-08"/>
    <n v="0.23388950685947349"/>
    <x v="0"/>
    <x v="8"/>
    <x v="1"/>
    <x v="2"/>
    <x v="14"/>
  </r>
  <r>
    <s v="ORD01863"/>
    <x v="658"/>
    <d v="2025-01-14T00:00:00"/>
    <s v="C0186"/>
    <s v="P017"/>
    <n v="3"/>
    <n v="0"/>
    <s v="Credit Card"/>
    <n v="2397"/>
    <n v="573.85"/>
    <n v="2025"/>
    <n v="1"/>
    <s v="Jan"/>
    <s v="2025-01"/>
    <n v="0.23940342094284522"/>
    <x v="0"/>
    <x v="0"/>
    <x v="2"/>
    <x v="1"/>
    <x v="15"/>
  </r>
  <r>
    <s v="ORD01864"/>
    <x v="139"/>
    <d v="2024-07-01T00:00:00"/>
    <s v="C0343"/>
    <s v="P012"/>
    <n v="1"/>
    <n v="0"/>
    <s v="UPI"/>
    <n v="899"/>
    <n v="225.11"/>
    <n v="2024"/>
    <n v="6"/>
    <s v="Jun"/>
    <s v="2024-06"/>
    <n v="0.25040044493882091"/>
    <x v="0"/>
    <x v="8"/>
    <x v="0"/>
    <x v="0"/>
    <x v="14"/>
  </r>
  <r>
    <s v="ORD01865"/>
    <x v="508"/>
    <d v="2025-03-06T00:00:00"/>
    <s v="C0246"/>
    <s v="P013"/>
    <n v="2"/>
    <n v="0.15"/>
    <s v="UPI"/>
    <n v="1018.3"/>
    <n v="287.66000000000003"/>
    <n v="2025"/>
    <n v="3"/>
    <s v="Mar"/>
    <s v="2025-03"/>
    <n v="0.28249042521850148"/>
    <x v="0"/>
    <x v="0"/>
    <x v="3"/>
    <x v="1"/>
    <x v="0"/>
  </r>
  <r>
    <s v="ORD01866"/>
    <x v="171"/>
    <d v="2025-12-14T00:00:00"/>
    <s v="C0437"/>
    <s v="P012"/>
    <n v="2"/>
    <n v="0.15"/>
    <s v="Credit Card"/>
    <n v="1528.3"/>
    <n v="391.46"/>
    <n v="2025"/>
    <n v="12"/>
    <s v="Dec"/>
    <s v="2025-12"/>
    <n v="0.25614081005038275"/>
    <x v="0"/>
    <x v="8"/>
    <x v="0"/>
    <x v="0"/>
    <x v="14"/>
  </r>
  <r>
    <s v="ORD01867"/>
    <x v="468"/>
    <d v="2024-11-05T00:00:00"/>
    <s v="C0084"/>
    <s v="P019"/>
    <n v="1"/>
    <n v="0.1"/>
    <s v="UPI"/>
    <n v="359.1"/>
    <n v="72.819999999999993"/>
    <n v="2024"/>
    <n v="11"/>
    <s v="Nov"/>
    <s v="2024-11"/>
    <n v="0.20278473962684485"/>
    <x v="1"/>
    <x v="1"/>
    <x v="0"/>
    <x v="2"/>
    <x v="18"/>
  </r>
  <r>
    <s v="ORD01868"/>
    <x v="487"/>
    <d v="2025-05-21T00:00:00"/>
    <s v="C0207"/>
    <s v="P014"/>
    <n v="1"/>
    <n v="0.1"/>
    <s v="UPI"/>
    <n v="719.1"/>
    <n v="197.16"/>
    <n v="2025"/>
    <n v="5"/>
    <s v="May"/>
    <s v="2025-05"/>
    <n v="0.27417605340008344"/>
    <x v="0"/>
    <x v="6"/>
    <x v="0"/>
    <x v="2"/>
    <x v="13"/>
  </r>
  <r>
    <s v="ORD01869"/>
    <x v="222"/>
    <d v="2024-09-26T00:00:00"/>
    <s v="C0151"/>
    <s v="P007"/>
    <n v="1"/>
    <n v="0"/>
    <s v="Debit Card"/>
    <n v="1099"/>
    <n v="304.02999999999997"/>
    <n v="2024"/>
    <n v="9"/>
    <s v="Sep"/>
    <s v="2024-09"/>
    <n v="0.27664240218380343"/>
    <x v="3"/>
    <x v="9"/>
    <x v="3"/>
    <x v="1"/>
    <x v="19"/>
  </r>
  <r>
    <s v="ORD01870"/>
    <x v="392"/>
    <d v="2025-08-12T00:00:00"/>
    <s v="C0156"/>
    <s v="P013"/>
    <n v="1"/>
    <n v="0.05"/>
    <s v="Cash"/>
    <n v="569.04999999999995"/>
    <n v="152.76"/>
    <n v="2025"/>
    <n v="8"/>
    <s v="Aug"/>
    <s v="2025-08"/>
    <n v="0.26844741235392322"/>
    <x v="0"/>
    <x v="0"/>
    <x v="0"/>
    <x v="2"/>
    <x v="0"/>
  </r>
  <r>
    <s v="ORD01871"/>
    <x v="142"/>
    <d v="2024-01-10T00:00:00"/>
    <s v="C0016"/>
    <s v="P006"/>
    <n v="3"/>
    <n v="0.2"/>
    <s v="Cash"/>
    <n v="3597.6"/>
    <n v="825.66"/>
    <n v="2024"/>
    <n v="1"/>
    <s v="Jan"/>
    <s v="2024-01"/>
    <n v="0.22950300200133422"/>
    <x v="1"/>
    <x v="1"/>
    <x v="3"/>
    <x v="2"/>
    <x v="6"/>
  </r>
  <r>
    <s v="ORD01872"/>
    <x v="659"/>
    <d v="2025-05-27T00:00:00"/>
    <s v="C0165"/>
    <s v="P019"/>
    <n v="3"/>
    <n v="0.15"/>
    <s v="UPI"/>
    <n v="1017.45"/>
    <n v="186.02"/>
    <n v="2025"/>
    <n v="5"/>
    <s v="May"/>
    <s v="2025-05"/>
    <n v="0.18282962307730111"/>
    <x v="1"/>
    <x v="1"/>
    <x v="2"/>
    <x v="2"/>
    <x v="18"/>
  </r>
  <r>
    <s v="ORD01873"/>
    <x v="104"/>
    <d v="2025-04-24T00:00:00"/>
    <s v="C0405"/>
    <s v="P019"/>
    <n v="3"/>
    <n v="0"/>
    <s v="Cash"/>
    <n v="1197"/>
    <n v="287.29000000000002"/>
    <n v="2025"/>
    <n v="4"/>
    <s v="Apr"/>
    <s v="2025-04"/>
    <n v="0.24000835421888056"/>
    <x v="1"/>
    <x v="1"/>
    <x v="0"/>
    <x v="2"/>
    <x v="18"/>
  </r>
  <r>
    <s v="ORD01874"/>
    <x v="53"/>
    <d v="2024-10-25T00:00:00"/>
    <s v="C0463"/>
    <s v="P004"/>
    <n v="2"/>
    <n v="0"/>
    <s v="UPI"/>
    <n v="3998"/>
    <n v="649.49"/>
    <n v="2024"/>
    <n v="10"/>
    <s v="Oct"/>
    <s v="2024-10"/>
    <n v="0.16245372686343171"/>
    <x v="1"/>
    <x v="5"/>
    <x v="1"/>
    <x v="1"/>
    <x v="10"/>
  </r>
  <r>
    <s v="ORD01875"/>
    <x v="587"/>
    <d v="2024-06-17T00:00:00"/>
    <s v="C0145"/>
    <s v="P019"/>
    <n v="3"/>
    <n v="0.05"/>
    <s v="Credit Card"/>
    <n v="1137.1500000000001"/>
    <n v="246.19"/>
    <n v="2024"/>
    <n v="6"/>
    <s v="Jun"/>
    <s v="2024-06"/>
    <n v="0.21649738381040318"/>
    <x v="1"/>
    <x v="1"/>
    <x v="0"/>
    <x v="2"/>
    <x v="18"/>
  </r>
  <r>
    <s v="ORD01876"/>
    <x v="267"/>
    <d v="2025-04-30T00:00:00"/>
    <s v="C0498"/>
    <s v="P009"/>
    <n v="2"/>
    <n v="0.05"/>
    <s v="Credit Card"/>
    <n v="13298.1"/>
    <n v="1923.67"/>
    <n v="2025"/>
    <n v="4"/>
    <s v="Apr"/>
    <s v="2025-04"/>
    <n v="0.14465750746347222"/>
    <x v="2"/>
    <x v="2"/>
    <x v="0"/>
    <x v="0"/>
    <x v="2"/>
  </r>
  <r>
    <s v="ORD01877"/>
    <x v="564"/>
    <d v="2025-08-24T00:00:00"/>
    <s v="C0037"/>
    <s v="P016"/>
    <n v="2"/>
    <n v="0.05"/>
    <s v="Credit Card"/>
    <n v="3038.1"/>
    <n v="701.67"/>
    <n v="2025"/>
    <n v="8"/>
    <s v="Aug"/>
    <s v="2025-08"/>
    <n v="0.23095684803001876"/>
    <x v="4"/>
    <x v="4"/>
    <x v="1"/>
    <x v="1"/>
    <x v="5"/>
  </r>
  <r>
    <s v="ORD01878"/>
    <x v="435"/>
    <d v="2024-03-14T00:00:00"/>
    <s v="C0333"/>
    <s v="P004"/>
    <n v="2"/>
    <n v="0.1"/>
    <s v="Cash"/>
    <n v="3598.2"/>
    <n v="822.63"/>
    <n v="2024"/>
    <n v="3"/>
    <s v="Mar"/>
    <s v="2024-03"/>
    <n v="0.22862264465566118"/>
    <x v="1"/>
    <x v="5"/>
    <x v="0"/>
    <x v="1"/>
    <x v="10"/>
  </r>
  <r>
    <s v="ORD01879"/>
    <x v="62"/>
    <d v="2025-07-24T00:00:00"/>
    <s v="C0403"/>
    <s v="P006"/>
    <n v="2"/>
    <n v="0"/>
    <s v="UPI"/>
    <n v="2998"/>
    <n v="746.99"/>
    <n v="2025"/>
    <n v="7"/>
    <s v="Jul"/>
    <s v="2025-07"/>
    <n v="0.24916277518345564"/>
    <x v="1"/>
    <x v="1"/>
    <x v="1"/>
    <x v="2"/>
    <x v="6"/>
  </r>
  <r>
    <s v="ORD01880"/>
    <x v="547"/>
    <d v="2025-07-16T00:00:00"/>
    <s v="C0414"/>
    <s v="P008"/>
    <n v="1"/>
    <n v="0.1"/>
    <s v="Credit Card"/>
    <n v="359.1"/>
    <n v="100.15"/>
    <n v="2025"/>
    <n v="7"/>
    <s v="Jul"/>
    <s v="2025-07"/>
    <n v="0.27889167362851575"/>
    <x v="3"/>
    <x v="3"/>
    <x v="2"/>
    <x v="2"/>
    <x v="4"/>
  </r>
  <r>
    <s v="ORD01881"/>
    <x v="589"/>
    <d v="2024-08-26T00:00:00"/>
    <s v="C0045"/>
    <s v="P016"/>
    <n v="2"/>
    <n v="0.1"/>
    <s v="UPI"/>
    <n v="2878.2"/>
    <n v="992.86"/>
    <n v="2024"/>
    <n v="8"/>
    <s v="Aug"/>
    <s v="2024-08"/>
    <n v="0.34495865471475229"/>
    <x v="4"/>
    <x v="4"/>
    <x v="1"/>
    <x v="0"/>
    <x v="5"/>
  </r>
  <r>
    <s v="ORD01882"/>
    <x v="579"/>
    <d v="2024-04-15T00:00:00"/>
    <s v="C0402"/>
    <s v="P005"/>
    <n v="1"/>
    <n v="0.1"/>
    <s v="Debit Card"/>
    <n v="2249.1"/>
    <n v="494.84"/>
    <n v="2024"/>
    <n v="4"/>
    <s v="Apr"/>
    <s v="2024-04"/>
    <n v="0.22001689564714774"/>
    <x v="1"/>
    <x v="5"/>
    <x v="2"/>
    <x v="0"/>
    <x v="7"/>
  </r>
  <r>
    <s v="ORD01883"/>
    <x v="39"/>
    <d v="2024-07-29T00:00:00"/>
    <s v="C0206"/>
    <s v="P010"/>
    <n v="2"/>
    <n v="0.1"/>
    <s v="Credit Card"/>
    <n v="10798.2"/>
    <n v="2010.7"/>
    <n v="2024"/>
    <n v="7"/>
    <s v="Jul"/>
    <s v="2024-07"/>
    <n v="0.18620696041932913"/>
    <x v="2"/>
    <x v="2"/>
    <x v="1"/>
    <x v="1"/>
    <x v="9"/>
  </r>
  <r>
    <s v="ORD01884"/>
    <x v="565"/>
    <d v="2025-07-10T00:00:00"/>
    <s v="C0062"/>
    <s v="P013"/>
    <n v="1"/>
    <n v="0.05"/>
    <s v="Debit Card"/>
    <n v="569.04999999999995"/>
    <n v="125.49"/>
    <n v="2025"/>
    <n v="7"/>
    <s v="Jul"/>
    <s v="2025-07"/>
    <n v="0.22052543713206221"/>
    <x v="0"/>
    <x v="0"/>
    <x v="0"/>
    <x v="1"/>
    <x v="0"/>
  </r>
  <r>
    <s v="ORD01885"/>
    <x v="660"/>
    <d v="2025-04-17T00:00:00"/>
    <s v="C0420"/>
    <s v="P014"/>
    <n v="1"/>
    <n v="0.1"/>
    <s v="Credit Card"/>
    <n v="719.1"/>
    <n v="194.43"/>
    <n v="2025"/>
    <n v="4"/>
    <s v="Apr"/>
    <s v="2025-04"/>
    <n v="0.27037964121818941"/>
    <x v="0"/>
    <x v="6"/>
    <x v="3"/>
    <x v="0"/>
    <x v="13"/>
  </r>
  <r>
    <s v="ORD01886"/>
    <x v="359"/>
    <d v="2025-04-01T00:00:00"/>
    <s v="C0356"/>
    <s v="P007"/>
    <n v="5"/>
    <n v="0.05"/>
    <s v="Credit Card"/>
    <n v="5220.25"/>
    <n v="1559.86"/>
    <n v="2025"/>
    <n v="3"/>
    <s v="Mar"/>
    <s v="2025-03"/>
    <n v="0.29880944399214593"/>
    <x v="3"/>
    <x v="9"/>
    <x v="2"/>
    <x v="1"/>
    <x v="19"/>
  </r>
  <r>
    <s v="ORD01887"/>
    <x v="222"/>
    <d v="2024-09-27T00:00:00"/>
    <s v="C0468"/>
    <s v="P020"/>
    <n v="1"/>
    <n v="0.2"/>
    <s v="Credit Card"/>
    <n v="199.2"/>
    <n v="52.86"/>
    <n v="2024"/>
    <n v="9"/>
    <s v="Sep"/>
    <s v="2024-09"/>
    <n v="0.26536144578313253"/>
    <x v="3"/>
    <x v="3"/>
    <x v="0"/>
    <x v="2"/>
    <x v="17"/>
  </r>
  <r>
    <s v="ORD01888"/>
    <x v="78"/>
    <d v="2025-01-21T00:00:00"/>
    <s v="C0308"/>
    <s v="P006"/>
    <n v="1"/>
    <n v="0"/>
    <s v="UPI"/>
    <n v="1499"/>
    <n v="262.51"/>
    <n v="2025"/>
    <n v="1"/>
    <s v="Jan"/>
    <s v="2025-01"/>
    <n v="0.17512341561040692"/>
    <x v="1"/>
    <x v="1"/>
    <x v="3"/>
    <x v="2"/>
    <x v="6"/>
  </r>
  <r>
    <s v="ORD01889"/>
    <x v="417"/>
    <d v="2025-01-22T00:00:00"/>
    <s v="C0019"/>
    <s v="P007"/>
    <n v="1"/>
    <n v="0.15"/>
    <s v="Credit Card"/>
    <n v="934.15"/>
    <n v="212.73"/>
    <n v="2025"/>
    <n v="1"/>
    <s v="Jan"/>
    <s v="2025-01"/>
    <n v="0.22772573997751966"/>
    <x v="3"/>
    <x v="9"/>
    <x v="2"/>
    <x v="0"/>
    <x v="19"/>
  </r>
  <r>
    <s v="ORD01890"/>
    <x v="335"/>
    <d v="2024-09-20T00:00:00"/>
    <s v="C0365"/>
    <s v="P005"/>
    <n v="3"/>
    <n v="0"/>
    <s v="Cash"/>
    <n v="7497"/>
    <n v="1913.71"/>
    <n v="2024"/>
    <n v="9"/>
    <s v="Sep"/>
    <s v="2024-09"/>
    <n v="0.25526343870881685"/>
    <x v="1"/>
    <x v="5"/>
    <x v="1"/>
    <x v="2"/>
    <x v="7"/>
  </r>
  <r>
    <s v="ORD01891"/>
    <x v="24"/>
    <d v="2024-10-10T00:00:00"/>
    <s v="C0300"/>
    <s v="P018"/>
    <n v="2"/>
    <n v="0"/>
    <s v="Debit Card"/>
    <n v="1998"/>
    <n v="417.97"/>
    <n v="2024"/>
    <n v="10"/>
    <s v="Oct"/>
    <s v="2024-10"/>
    <n v="0.20919419419419422"/>
    <x v="0"/>
    <x v="7"/>
    <x v="1"/>
    <x v="2"/>
    <x v="16"/>
  </r>
  <r>
    <s v="ORD01892"/>
    <x v="629"/>
    <d v="2025-09-18T00:00:00"/>
    <s v="C0007"/>
    <s v="P012"/>
    <n v="2"/>
    <n v="0.05"/>
    <s v="UPI"/>
    <n v="1708.1"/>
    <n v="518.04999999999995"/>
    <n v="2025"/>
    <n v="9"/>
    <s v="Sep"/>
    <s v="2025-09"/>
    <n v="0.30329020549148178"/>
    <x v="0"/>
    <x v="8"/>
    <x v="2"/>
    <x v="1"/>
    <x v="14"/>
  </r>
  <r>
    <s v="ORD01893"/>
    <x v="354"/>
    <d v="2024-02-10T00:00:00"/>
    <s v="C0249"/>
    <s v="P006"/>
    <n v="3"/>
    <n v="0.1"/>
    <s v="UPI"/>
    <n v="4047.3"/>
    <n v="779.35"/>
    <n v="2024"/>
    <n v="2"/>
    <s v="Feb"/>
    <s v="2024-02"/>
    <n v="0.19256047241370791"/>
    <x v="1"/>
    <x v="1"/>
    <x v="3"/>
    <x v="1"/>
    <x v="6"/>
  </r>
  <r>
    <s v="ORD01894"/>
    <x v="661"/>
    <d v="2025-05-01T00:00:00"/>
    <s v="C0428"/>
    <s v="P001"/>
    <n v="1"/>
    <n v="0"/>
    <s v="Credit Card"/>
    <n v="499"/>
    <n v="104.57"/>
    <n v="2025"/>
    <n v="4"/>
    <s v="Apr"/>
    <s v="2025-04"/>
    <n v="0.20955911823647294"/>
    <x v="1"/>
    <x v="1"/>
    <x v="2"/>
    <x v="1"/>
    <x v="8"/>
  </r>
  <r>
    <s v="ORD01895"/>
    <x v="520"/>
    <d v="2024-08-08T00:00:00"/>
    <s v="C0117"/>
    <s v="P004"/>
    <n v="1"/>
    <n v="0.05"/>
    <s v="Debit Card"/>
    <n v="1899.05"/>
    <n v="605.99"/>
    <n v="2024"/>
    <n v="8"/>
    <s v="Aug"/>
    <s v="2024-08"/>
    <n v="0.3191016560912035"/>
    <x v="1"/>
    <x v="5"/>
    <x v="0"/>
    <x v="2"/>
    <x v="10"/>
  </r>
  <r>
    <s v="ORD01896"/>
    <x v="514"/>
    <d v="2024-05-11T00:00:00"/>
    <s v="C0068"/>
    <s v="P019"/>
    <n v="1"/>
    <n v="0.1"/>
    <s v="UPI"/>
    <n v="359.1"/>
    <n v="73.08"/>
    <n v="2024"/>
    <n v="5"/>
    <s v="May"/>
    <s v="2024-05"/>
    <n v="0.20350877192982456"/>
    <x v="1"/>
    <x v="1"/>
    <x v="0"/>
    <x v="2"/>
    <x v="18"/>
  </r>
  <r>
    <s v="ORD01897"/>
    <x v="425"/>
    <d v="2025-06-06T00:00:00"/>
    <s v="C0034"/>
    <s v="P012"/>
    <n v="2"/>
    <n v="0"/>
    <s v="Debit Card"/>
    <n v="1798"/>
    <n v="388.82"/>
    <n v="2025"/>
    <n v="6"/>
    <s v="Jun"/>
    <s v="2025-06"/>
    <n v="0.21625139043381536"/>
    <x v="0"/>
    <x v="8"/>
    <x v="1"/>
    <x v="0"/>
    <x v="14"/>
  </r>
  <r>
    <s v="ORD01898"/>
    <x v="56"/>
    <d v="2025-09-09T00:00:00"/>
    <s v="C0194"/>
    <s v="P015"/>
    <n v="2"/>
    <n v="0.05"/>
    <s v="Cash"/>
    <n v="1328.1"/>
    <n v="356.1"/>
    <n v="2025"/>
    <n v="9"/>
    <s v="Sep"/>
    <s v="2025-09"/>
    <n v="0.26812740004517738"/>
    <x v="3"/>
    <x v="6"/>
    <x v="0"/>
    <x v="2"/>
    <x v="11"/>
  </r>
  <r>
    <s v="ORD01899"/>
    <x v="282"/>
    <d v="2025-11-22T00:00:00"/>
    <s v="C0325"/>
    <s v="P003"/>
    <n v="1"/>
    <n v="0"/>
    <s v="Credit Card"/>
    <n v="1299"/>
    <n v="216.81"/>
    <n v="2025"/>
    <n v="11"/>
    <s v="Nov"/>
    <s v="2025-11"/>
    <n v="0.16690531177829099"/>
    <x v="1"/>
    <x v="1"/>
    <x v="3"/>
    <x v="2"/>
    <x v="1"/>
  </r>
  <r>
    <s v="ORD01900"/>
    <x v="534"/>
    <d v="2025-09-15T00:00:00"/>
    <s v="C0055"/>
    <s v="P020"/>
    <n v="1"/>
    <n v="0.05"/>
    <s v="UPI"/>
    <n v="236.55"/>
    <n v="63.9"/>
    <n v="2025"/>
    <n v="9"/>
    <s v="Sep"/>
    <s v="2025-09"/>
    <n v="0.2701331642358909"/>
    <x v="3"/>
    <x v="3"/>
    <x v="3"/>
    <x v="2"/>
    <x v="17"/>
  </r>
  <r>
    <s v="ORD01901"/>
    <x v="56"/>
    <d v="2025-09-06T00:00:00"/>
    <s v="C0266"/>
    <s v="P008"/>
    <n v="1"/>
    <n v="0.1"/>
    <s v="Cash"/>
    <n v="359.1"/>
    <n v="101.46"/>
    <n v="2025"/>
    <n v="9"/>
    <s v="Sep"/>
    <s v="2025-09"/>
    <n v="0.28253968253968248"/>
    <x v="3"/>
    <x v="3"/>
    <x v="0"/>
    <x v="2"/>
    <x v="4"/>
  </r>
  <r>
    <s v="ORD01902"/>
    <x v="599"/>
    <d v="2024-09-21T00:00:00"/>
    <s v="C0480"/>
    <s v="P011"/>
    <n v="2"/>
    <n v="0.05"/>
    <s v="Credit Card"/>
    <n v="2468.1"/>
    <n v="702.86"/>
    <n v="2024"/>
    <n v="9"/>
    <s v="Sep"/>
    <s v="2024-09"/>
    <n v="0.28477776427211215"/>
    <x v="0"/>
    <x v="7"/>
    <x v="0"/>
    <x v="1"/>
    <x v="12"/>
  </r>
  <r>
    <s v="ORD01903"/>
    <x v="333"/>
    <d v="2025-01-05T00:00:00"/>
    <s v="C0042"/>
    <s v="P016"/>
    <n v="1"/>
    <n v="0.2"/>
    <s v="Credit Card"/>
    <n v="1279.2"/>
    <n v="406.58"/>
    <n v="2024"/>
    <n v="12"/>
    <s v="Dec"/>
    <s v="2024-12"/>
    <n v="0.31783927454659161"/>
    <x v="4"/>
    <x v="4"/>
    <x v="0"/>
    <x v="1"/>
    <x v="5"/>
  </r>
  <r>
    <s v="ORD01904"/>
    <x v="441"/>
    <d v="2025-06-28T00:00:00"/>
    <s v="C0297"/>
    <s v="P009"/>
    <n v="1"/>
    <n v="0.05"/>
    <s v="UPI"/>
    <n v="6649.05"/>
    <n v="1230.74"/>
    <n v="2025"/>
    <n v="6"/>
    <s v="Jun"/>
    <s v="2025-06"/>
    <n v="0.1851001270858243"/>
    <x v="2"/>
    <x v="2"/>
    <x v="3"/>
    <x v="2"/>
    <x v="2"/>
  </r>
  <r>
    <s v="ORD01905"/>
    <x v="350"/>
    <d v="2025-10-11T00:00:00"/>
    <s v="C0461"/>
    <s v="P003"/>
    <n v="1"/>
    <n v="0.1"/>
    <s v="Credit Card"/>
    <n v="1169.0999999999999"/>
    <n v="345.17"/>
    <n v="2025"/>
    <n v="10"/>
    <s v="Oct"/>
    <s v="2025-10"/>
    <n v="0.29524420494397402"/>
    <x v="1"/>
    <x v="1"/>
    <x v="3"/>
    <x v="2"/>
    <x v="1"/>
  </r>
  <r>
    <s v="ORD01906"/>
    <x v="258"/>
    <d v="2025-06-08T00:00:00"/>
    <s v="C0231"/>
    <s v="P005"/>
    <n v="2"/>
    <n v="0.1"/>
    <s v="Credit Card"/>
    <n v="4498.2"/>
    <n v="1084.08"/>
    <n v="2025"/>
    <n v="6"/>
    <s v="Jun"/>
    <s v="2025-06"/>
    <n v="0.2410030678938242"/>
    <x v="1"/>
    <x v="5"/>
    <x v="1"/>
    <x v="2"/>
    <x v="7"/>
  </r>
  <r>
    <s v="ORD01907"/>
    <x v="276"/>
    <d v="2024-01-20T00:00:00"/>
    <s v="C0453"/>
    <s v="P020"/>
    <n v="2"/>
    <n v="0.15"/>
    <s v="Credit Card"/>
    <n v="423.3"/>
    <n v="139.79"/>
    <n v="2024"/>
    <n v="1"/>
    <s v="Jan"/>
    <s v="2024-01"/>
    <n v="0.33023860146468226"/>
    <x v="3"/>
    <x v="3"/>
    <x v="0"/>
    <x v="2"/>
    <x v="17"/>
  </r>
  <r>
    <s v="ORD01908"/>
    <x v="514"/>
    <d v="2024-05-09T00:00:00"/>
    <s v="C0378"/>
    <s v="P014"/>
    <n v="1"/>
    <n v="0"/>
    <s v="UPI"/>
    <n v="799"/>
    <n v="-41.31"/>
    <n v="2024"/>
    <n v="5"/>
    <s v="May"/>
    <s v="2024-05"/>
    <n v="-5.1702127659574472E-2"/>
    <x v="0"/>
    <x v="6"/>
    <x v="3"/>
    <x v="0"/>
    <x v="13"/>
  </r>
  <r>
    <s v="ORD01909"/>
    <x v="73"/>
    <d v="2025-07-30T00:00:00"/>
    <s v="C0394"/>
    <s v="P015"/>
    <n v="2"/>
    <n v="0"/>
    <s v="Debit Card"/>
    <n v="1398"/>
    <n v="459.76"/>
    <n v="2025"/>
    <n v="7"/>
    <s v="Jul"/>
    <s v="2025-07"/>
    <n v="0.32886981402002863"/>
    <x v="3"/>
    <x v="6"/>
    <x v="3"/>
    <x v="2"/>
    <x v="11"/>
  </r>
  <r>
    <s v="ORD01910"/>
    <x v="205"/>
    <d v="2024-04-21T00:00:00"/>
    <s v="C0010"/>
    <s v="P006"/>
    <n v="2"/>
    <n v="0.05"/>
    <s v="UPI"/>
    <n v="2848.1"/>
    <n v="740.97"/>
    <n v="2024"/>
    <n v="4"/>
    <s v="Apr"/>
    <s v="2024-04"/>
    <n v="0.26016291562796251"/>
    <x v="1"/>
    <x v="1"/>
    <x v="0"/>
    <x v="2"/>
    <x v="6"/>
  </r>
  <r>
    <s v="ORD01911"/>
    <x v="650"/>
    <d v="2025-06-18T00:00:00"/>
    <s v="C0358"/>
    <s v="P004"/>
    <n v="5"/>
    <n v="0.15"/>
    <s v="UPI"/>
    <n v="8495.75"/>
    <n v="2117.16"/>
    <n v="2025"/>
    <n v="6"/>
    <s v="Jun"/>
    <s v="2025-06"/>
    <n v="0.24920224818291498"/>
    <x v="1"/>
    <x v="5"/>
    <x v="2"/>
    <x v="1"/>
    <x v="10"/>
  </r>
  <r>
    <s v="ORD01912"/>
    <x v="114"/>
    <d v="2025-11-04T00:00:00"/>
    <s v="C0475"/>
    <s v="P008"/>
    <n v="1"/>
    <n v="0"/>
    <s v="Credit Card"/>
    <n v="399"/>
    <n v="120.24"/>
    <n v="2025"/>
    <n v="10"/>
    <s v="Oct"/>
    <s v="2025-10"/>
    <n v="0.3013533834586466"/>
    <x v="3"/>
    <x v="3"/>
    <x v="2"/>
    <x v="2"/>
    <x v="4"/>
  </r>
  <r>
    <s v="ORD01913"/>
    <x v="662"/>
    <d v="2024-09-26T00:00:00"/>
    <s v="C0444"/>
    <s v="P019"/>
    <n v="2"/>
    <n v="0.2"/>
    <s v="Debit Card"/>
    <n v="638.4"/>
    <n v="173.65"/>
    <n v="2024"/>
    <n v="9"/>
    <s v="Sep"/>
    <s v="2024-09"/>
    <n v="0.27200814536340856"/>
    <x v="1"/>
    <x v="1"/>
    <x v="0"/>
    <x v="0"/>
    <x v="18"/>
  </r>
  <r>
    <s v="ORD01914"/>
    <x v="136"/>
    <d v="2024-06-15T00:00:00"/>
    <s v="C0128"/>
    <s v="P005"/>
    <n v="2"/>
    <n v="0"/>
    <s v="UPI"/>
    <n v="4998"/>
    <n v="997.07"/>
    <n v="2024"/>
    <n v="6"/>
    <s v="Jun"/>
    <s v="2024-06"/>
    <n v="0.19949379751900762"/>
    <x v="1"/>
    <x v="5"/>
    <x v="2"/>
    <x v="2"/>
    <x v="7"/>
  </r>
  <r>
    <s v="ORD01915"/>
    <x v="599"/>
    <d v="2024-09-19T00:00:00"/>
    <s v="C0179"/>
    <s v="P013"/>
    <n v="1"/>
    <n v="0"/>
    <s v="UPI"/>
    <n v="599"/>
    <n v="134.36000000000001"/>
    <n v="2024"/>
    <n v="9"/>
    <s v="Sep"/>
    <s v="2024-09"/>
    <n v="0.22430717863105176"/>
    <x v="0"/>
    <x v="0"/>
    <x v="1"/>
    <x v="2"/>
    <x v="0"/>
  </r>
  <r>
    <s v="ORD01916"/>
    <x v="257"/>
    <d v="2024-04-15T00:00:00"/>
    <s v="C0405"/>
    <s v="P016"/>
    <n v="2"/>
    <n v="0"/>
    <s v="Credit Card"/>
    <n v="3198"/>
    <n v="780.72"/>
    <n v="2024"/>
    <n v="4"/>
    <s v="Apr"/>
    <s v="2024-04"/>
    <n v="0.24412757973733584"/>
    <x v="4"/>
    <x v="4"/>
    <x v="0"/>
    <x v="2"/>
    <x v="5"/>
  </r>
  <r>
    <s v="ORD01917"/>
    <x v="180"/>
    <d v="2025-05-22T00:00:00"/>
    <s v="C0392"/>
    <s v="P001"/>
    <n v="1"/>
    <n v="0.05"/>
    <s v="Credit Card"/>
    <n v="474.05"/>
    <n v="112.99"/>
    <n v="2025"/>
    <n v="5"/>
    <s v="May"/>
    <s v="2025-05"/>
    <n v="0.23835038498048727"/>
    <x v="1"/>
    <x v="1"/>
    <x v="0"/>
    <x v="2"/>
    <x v="8"/>
  </r>
  <r>
    <s v="ORD01918"/>
    <x v="273"/>
    <d v="2025-07-25T00:00:00"/>
    <s v="C0193"/>
    <s v="P013"/>
    <n v="1"/>
    <n v="0.15"/>
    <s v="Credit Card"/>
    <n v="509.15"/>
    <n v="147.99"/>
    <n v="2025"/>
    <n v="7"/>
    <s v="Jul"/>
    <s v="2025-07"/>
    <n v="0.29066090543061968"/>
    <x v="0"/>
    <x v="0"/>
    <x v="0"/>
    <x v="2"/>
    <x v="0"/>
  </r>
  <r>
    <s v="ORD01919"/>
    <x v="663"/>
    <d v="2024-09-07T00:00:00"/>
    <s v="C0092"/>
    <s v="P011"/>
    <n v="1"/>
    <n v="0"/>
    <s v="UPI"/>
    <n v="1299"/>
    <n v="277.49"/>
    <n v="2024"/>
    <n v="9"/>
    <s v="Sep"/>
    <s v="2024-09"/>
    <n v="0.21361816782140108"/>
    <x v="0"/>
    <x v="7"/>
    <x v="0"/>
    <x v="2"/>
    <x v="12"/>
  </r>
  <r>
    <s v="ORD01920"/>
    <x v="83"/>
    <d v="2025-10-05T00:00:00"/>
    <s v="C0369"/>
    <s v="P008"/>
    <n v="1"/>
    <n v="0.05"/>
    <s v="UPI"/>
    <n v="379.05"/>
    <n v="96.52"/>
    <n v="2025"/>
    <n v="10"/>
    <s v="Oct"/>
    <s v="2025-10"/>
    <n v="0.25463659147869672"/>
    <x v="3"/>
    <x v="3"/>
    <x v="3"/>
    <x v="0"/>
    <x v="4"/>
  </r>
  <r>
    <s v="ORD01921"/>
    <x v="75"/>
    <d v="2025-06-25T00:00:00"/>
    <s v="C0231"/>
    <s v="P008"/>
    <n v="1"/>
    <n v="0"/>
    <s v="Debit Card"/>
    <n v="399"/>
    <n v="131.84"/>
    <n v="2025"/>
    <n v="6"/>
    <s v="Jun"/>
    <s v="2025-06"/>
    <n v="0.33042606516290729"/>
    <x v="3"/>
    <x v="3"/>
    <x v="1"/>
    <x v="2"/>
    <x v="4"/>
  </r>
  <r>
    <s v="ORD01922"/>
    <x v="252"/>
    <d v="2024-05-15T00:00:00"/>
    <s v="C0078"/>
    <s v="P014"/>
    <n v="2"/>
    <n v="0.1"/>
    <s v="Credit Card"/>
    <n v="1438.2"/>
    <n v="394.5"/>
    <n v="2024"/>
    <n v="5"/>
    <s v="May"/>
    <s v="2024-05"/>
    <n v="0.27430120984564038"/>
    <x v="0"/>
    <x v="6"/>
    <x v="3"/>
    <x v="2"/>
    <x v="13"/>
  </r>
  <r>
    <s v="ORD01923"/>
    <x v="369"/>
    <d v="2024-12-23T00:00:00"/>
    <s v="C0085"/>
    <s v="P013"/>
    <n v="2"/>
    <n v="0"/>
    <s v="Debit Card"/>
    <n v="1198"/>
    <n v="326.77999999999997"/>
    <n v="2024"/>
    <n v="12"/>
    <s v="Dec"/>
    <s v="2024-12"/>
    <n v="0.27277128547579299"/>
    <x v="0"/>
    <x v="0"/>
    <x v="0"/>
    <x v="2"/>
    <x v="0"/>
  </r>
  <r>
    <s v="ORD01924"/>
    <x v="2"/>
    <d v="2024-07-16T00:00:00"/>
    <s v="C0030"/>
    <s v="P003"/>
    <n v="3"/>
    <n v="0.05"/>
    <s v="Credit Card"/>
    <n v="3702.15"/>
    <n v="868.24"/>
    <n v="2024"/>
    <n v="7"/>
    <s v="Jul"/>
    <s v="2024-07"/>
    <n v="0.23452318247504828"/>
    <x v="1"/>
    <x v="1"/>
    <x v="0"/>
    <x v="2"/>
    <x v="1"/>
  </r>
  <r>
    <s v="ORD01925"/>
    <x v="72"/>
    <d v="2025-11-01T00:00:00"/>
    <s v="C0213"/>
    <s v="P004"/>
    <n v="1"/>
    <n v="0.1"/>
    <s v="Credit Card"/>
    <n v="1799.1"/>
    <n v="382.45"/>
    <n v="2025"/>
    <n v="10"/>
    <s v="Oct"/>
    <s v="2025-10"/>
    <n v="0.2125785114779612"/>
    <x v="1"/>
    <x v="5"/>
    <x v="2"/>
    <x v="1"/>
    <x v="10"/>
  </r>
  <r>
    <s v="ORD01926"/>
    <x v="412"/>
    <d v="2025-01-20T00:00:00"/>
    <s v="C0049"/>
    <s v="P020"/>
    <n v="2"/>
    <n v="0.05"/>
    <s v="Cash"/>
    <n v="473.1"/>
    <n v="106.72"/>
    <n v="2025"/>
    <n v="1"/>
    <s v="Jan"/>
    <s v="2025-01"/>
    <n v="0.22557598816317903"/>
    <x v="3"/>
    <x v="3"/>
    <x v="1"/>
    <x v="0"/>
    <x v="17"/>
  </r>
  <r>
    <s v="ORD01927"/>
    <x v="604"/>
    <d v="2025-10-10T00:00:00"/>
    <s v="C0265"/>
    <s v="P015"/>
    <n v="3"/>
    <n v="0"/>
    <s v="UPI"/>
    <n v="2097"/>
    <n v="630.62"/>
    <n v="2025"/>
    <n v="10"/>
    <s v="Oct"/>
    <s v="2025-10"/>
    <n v="0.3007248450166905"/>
    <x v="3"/>
    <x v="6"/>
    <x v="3"/>
    <x v="2"/>
    <x v="11"/>
  </r>
  <r>
    <s v="ORD01928"/>
    <x v="235"/>
    <d v="2024-08-18T00:00:00"/>
    <s v="C0145"/>
    <s v="P015"/>
    <n v="1"/>
    <n v="0"/>
    <s v="Credit Card"/>
    <n v="699"/>
    <n v="247.87"/>
    <n v="2024"/>
    <n v="8"/>
    <s v="Aug"/>
    <s v="2024-08"/>
    <n v="0.35460658082975682"/>
    <x v="3"/>
    <x v="6"/>
    <x v="0"/>
    <x v="2"/>
    <x v="11"/>
  </r>
  <r>
    <s v="ORD01929"/>
    <x v="105"/>
    <d v="2025-12-04T00:00:00"/>
    <s v="C0069"/>
    <s v="P013"/>
    <n v="2"/>
    <n v="0.1"/>
    <s v="UPI"/>
    <n v="1078.2"/>
    <n v="280.83999999999997"/>
    <n v="2025"/>
    <n v="12"/>
    <s v="Dec"/>
    <s v="2025-12"/>
    <n v="0.26047115562975326"/>
    <x v="0"/>
    <x v="0"/>
    <x v="0"/>
    <x v="0"/>
    <x v="0"/>
  </r>
  <r>
    <s v="ORD01930"/>
    <x v="104"/>
    <d v="2025-04-23T00:00:00"/>
    <s v="C0058"/>
    <s v="P009"/>
    <n v="3"/>
    <n v="0.1"/>
    <s v="UPI"/>
    <n v="18897.3"/>
    <n v="2645.19"/>
    <n v="2025"/>
    <n v="4"/>
    <s v="Apr"/>
    <s v="2025-04"/>
    <n v="0.1399771395913702"/>
    <x v="2"/>
    <x v="2"/>
    <x v="3"/>
    <x v="1"/>
    <x v="2"/>
  </r>
  <r>
    <s v="ORD01931"/>
    <x v="117"/>
    <d v="2025-04-23T00:00:00"/>
    <s v="C0185"/>
    <s v="P010"/>
    <n v="2"/>
    <n v="0.15"/>
    <s v="UPI"/>
    <n v="10198.299999999999"/>
    <n v="1764.21"/>
    <n v="2025"/>
    <n v="4"/>
    <s v="Apr"/>
    <s v="2025-04"/>
    <n v="0.17299059647196102"/>
    <x v="2"/>
    <x v="2"/>
    <x v="0"/>
    <x v="2"/>
    <x v="9"/>
  </r>
  <r>
    <s v="ORD01932"/>
    <x v="664"/>
    <d v="2024-09-26T00:00:00"/>
    <s v="C0062"/>
    <s v="P012"/>
    <n v="1"/>
    <n v="0.1"/>
    <s v="UPI"/>
    <n v="809.1"/>
    <n v="229.18"/>
    <n v="2024"/>
    <n v="9"/>
    <s v="Sep"/>
    <s v="2024-09"/>
    <n v="0.28325299715733532"/>
    <x v="0"/>
    <x v="8"/>
    <x v="0"/>
    <x v="1"/>
    <x v="14"/>
  </r>
  <r>
    <s v="ORD01933"/>
    <x v="285"/>
    <d v="2025-01-10T00:00:00"/>
    <s v="C0479"/>
    <s v="P014"/>
    <n v="1"/>
    <n v="0.2"/>
    <s v="Cash"/>
    <n v="639.20000000000005"/>
    <n v="183.71"/>
    <n v="2025"/>
    <n v="1"/>
    <s v="Jan"/>
    <s v="2025-01"/>
    <n v="0.28740613266583226"/>
    <x v="0"/>
    <x v="6"/>
    <x v="0"/>
    <x v="2"/>
    <x v="13"/>
  </r>
  <r>
    <s v="ORD01934"/>
    <x v="661"/>
    <d v="2025-05-05T00:00:00"/>
    <s v="C0308"/>
    <s v="P001"/>
    <n v="2"/>
    <n v="0.05"/>
    <s v="Credit Card"/>
    <n v="948.1"/>
    <n v="260.27"/>
    <n v="2025"/>
    <n v="4"/>
    <s v="Apr"/>
    <s v="2025-04"/>
    <n v="0.27451745596456067"/>
    <x v="1"/>
    <x v="1"/>
    <x v="3"/>
    <x v="2"/>
    <x v="8"/>
  </r>
  <r>
    <s v="ORD01935"/>
    <x v="665"/>
    <d v="2025-03-13T00:00:00"/>
    <s v="C0445"/>
    <s v="P014"/>
    <n v="5"/>
    <n v="0"/>
    <s v="Debit Card"/>
    <n v="3995"/>
    <n v="1147.02"/>
    <n v="2025"/>
    <n v="3"/>
    <s v="Mar"/>
    <s v="2025-03"/>
    <n v="0.28711389236545681"/>
    <x v="0"/>
    <x v="6"/>
    <x v="0"/>
    <x v="2"/>
    <x v="13"/>
  </r>
  <r>
    <s v="ORD01936"/>
    <x v="219"/>
    <d v="2025-10-10T00:00:00"/>
    <s v="C0296"/>
    <s v="P014"/>
    <n v="1"/>
    <n v="0"/>
    <s v="Credit Card"/>
    <n v="799"/>
    <n v="143.88999999999999"/>
    <n v="2025"/>
    <n v="10"/>
    <s v="Oct"/>
    <s v="2025-10"/>
    <n v="0.18008760951188985"/>
    <x v="0"/>
    <x v="6"/>
    <x v="2"/>
    <x v="2"/>
    <x v="13"/>
  </r>
  <r>
    <s v="ORD01937"/>
    <x v="619"/>
    <d v="2024-08-02T00:00:00"/>
    <s v="C0166"/>
    <s v="P008"/>
    <n v="5"/>
    <n v="0.05"/>
    <s v="Credit Card"/>
    <n v="1895.25"/>
    <n v="545.89"/>
    <n v="2024"/>
    <n v="7"/>
    <s v="Jul"/>
    <s v="2024-07"/>
    <n v="0.28803060282284659"/>
    <x v="3"/>
    <x v="3"/>
    <x v="0"/>
    <x v="2"/>
    <x v="4"/>
  </r>
  <r>
    <s v="ORD01938"/>
    <x v="394"/>
    <d v="2025-07-27T00:00:00"/>
    <s v="C0171"/>
    <s v="P016"/>
    <n v="1"/>
    <n v="0.1"/>
    <s v="UPI"/>
    <n v="1439.1"/>
    <n v="359.1"/>
    <n v="2025"/>
    <n v="7"/>
    <s v="Jul"/>
    <s v="2025-07"/>
    <n v="0.24953095684803006"/>
    <x v="4"/>
    <x v="4"/>
    <x v="2"/>
    <x v="2"/>
    <x v="5"/>
  </r>
  <r>
    <s v="ORD01939"/>
    <x v="313"/>
    <d v="2025-01-12T00:00:00"/>
    <s v="C0063"/>
    <s v="P014"/>
    <n v="1"/>
    <n v="0.1"/>
    <s v="Credit Card"/>
    <n v="719.1"/>
    <n v="195.74"/>
    <n v="2025"/>
    <n v="1"/>
    <s v="Jan"/>
    <s v="2025-01"/>
    <n v="0.27220136281462942"/>
    <x v="0"/>
    <x v="6"/>
    <x v="1"/>
    <x v="2"/>
    <x v="13"/>
  </r>
  <r>
    <s v="ORD01940"/>
    <x v="355"/>
    <d v="2025-02-02T00:00:00"/>
    <s v="C0147"/>
    <s v="P001"/>
    <n v="1"/>
    <n v="0"/>
    <s v="Credit Card"/>
    <n v="499"/>
    <n v="122.57"/>
    <n v="2025"/>
    <n v="1"/>
    <s v="Jan"/>
    <s v="2025-01"/>
    <n v="0.24563126252505008"/>
    <x v="1"/>
    <x v="1"/>
    <x v="2"/>
    <x v="2"/>
    <x v="8"/>
  </r>
  <r>
    <s v="ORD01941"/>
    <x v="245"/>
    <d v="2025-03-27T00:00:00"/>
    <s v="C0484"/>
    <s v="P016"/>
    <n v="2"/>
    <n v="0.05"/>
    <s v="UPI"/>
    <n v="3038.1"/>
    <n v="824.17"/>
    <n v="2025"/>
    <n v="3"/>
    <s v="Mar"/>
    <s v="2025-03"/>
    <n v="0.27127810144498204"/>
    <x v="4"/>
    <x v="4"/>
    <x v="2"/>
    <x v="2"/>
    <x v="5"/>
  </r>
  <r>
    <s v="ORD01942"/>
    <x v="181"/>
    <d v="2025-01-01T00:00:00"/>
    <s v="C0306"/>
    <s v="P018"/>
    <n v="1"/>
    <n v="0.1"/>
    <s v="Debit Card"/>
    <n v="899.1"/>
    <n v="215.32"/>
    <n v="2024"/>
    <n v="12"/>
    <s v="Dec"/>
    <s v="2024-12"/>
    <n v="0.23948392837281726"/>
    <x v="0"/>
    <x v="7"/>
    <x v="3"/>
    <x v="0"/>
    <x v="16"/>
  </r>
  <r>
    <s v="ORD01943"/>
    <x v="595"/>
    <d v="2025-04-04T00:00:00"/>
    <s v="C0161"/>
    <s v="P007"/>
    <n v="1"/>
    <n v="0.05"/>
    <s v="UPI"/>
    <n v="1044.05"/>
    <n v="268.83999999999997"/>
    <n v="2025"/>
    <n v="4"/>
    <s v="Apr"/>
    <s v="2025-04"/>
    <n v="0.2574972463004645"/>
    <x v="3"/>
    <x v="9"/>
    <x v="1"/>
    <x v="2"/>
    <x v="19"/>
  </r>
  <r>
    <s v="ORD01944"/>
    <x v="475"/>
    <d v="2025-12-26T00:00:00"/>
    <s v="C0141"/>
    <s v="P015"/>
    <n v="3"/>
    <n v="0"/>
    <s v="Credit Card"/>
    <n v="2097"/>
    <n v="647.4"/>
    <n v="2025"/>
    <n v="12"/>
    <s v="Dec"/>
    <s v="2025-12"/>
    <n v="0.30872675250357651"/>
    <x v="3"/>
    <x v="6"/>
    <x v="0"/>
    <x v="2"/>
    <x v="11"/>
  </r>
  <r>
    <s v="ORD01945"/>
    <x v="644"/>
    <d v="2026-01-02T00:00:00"/>
    <s v="C0334"/>
    <s v="P017"/>
    <n v="5"/>
    <n v="0.1"/>
    <s v="Credit Card"/>
    <n v="3595.5"/>
    <n v="888.96"/>
    <n v="2025"/>
    <n v="12"/>
    <s v="Dec"/>
    <s v="2025-12"/>
    <n v="0.24724238631622864"/>
    <x v="0"/>
    <x v="0"/>
    <x v="1"/>
    <x v="0"/>
    <x v="15"/>
  </r>
  <r>
    <s v="ORD01946"/>
    <x v="178"/>
    <d v="2024-08-18T00:00:00"/>
    <s v="C0097"/>
    <s v="P019"/>
    <n v="1"/>
    <n v="0"/>
    <s v="Cash"/>
    <n v="399"/>
    <n v="78.81"/>
    <n v="2024"/>
    <n v="8"/>
    <s v="Aug"/>
    <s v="2024-08"/>
    <n v="0.1975187969924812"/>
    <x v="1"/>
    <x v="1"/>
    <x v="3"/>
    <x v="1"/>
    <x v="18"/>
  </r>
  <r>
    <s v="ORD01947"/>
    <x v="252"/>
    <d v="2024-05-14T00:00:00"/>
    <s v="C0446"/>
    <s v="P013"/>
    <n v="1"/>
    <n v="0.15"/>
    <s v="UPI"/>
    <n v="509.15"/>
    <n v="141.28"/>
    <n v="2024"/>
    <n v="5"/>
    <s v="May"/>
    <s v="2024-05"/>
    <n v="0.27748207797309243"/>
    <x v="0"/>
    <x v="0"/>
    <x v="2"/>
    <x v="2"/>
    <x v="0"/>
  </r>
  <r>
    <s v="ORD01948"/>
    <x v="214"/>
    <d v="2025-08-13T00:00:00"/>
    <s v="C0221"/>
    <s v="P009"/>
    <n v="3"/>
    <n v="0.2"/>
    <s v="Credit Card"/>
    <n v="16797.599999999999"/>
    <n v="3381.98"/>
    <n v="2025"/>
    <n v="8"/>
    <s v="Aug"/>
    <s v="2025-08"/>
    <n v="0.201337095775587"/>
    <x v="2"/>
    <x v="2"/>
    <x v="0"/>
    <x v="2"/>
    <x v="2"/>
  </r>
  <r>
    <s v="ORD01949"/>
    <x v="104"/>
    <d v="2025-04-22T00:00:00"/>
    <s v="C0043"/>
    <s v="P015"/>
    <n v="2"/>
    <n v="0.05"/>
    <s v="Credit Card"/>
    <n v="1328.1"/>
    <n v="409.92"/>
    <n v="2025"/>
    <n v="4"/>
    <s v="Apr"/>
    <s v="2025-04"/>
    <n v="0.3086514569686018"/>
    <x v="3"/>
    <x v="6"/>
    <x v="3"/>
    <x v="2"/>
    <x v="11"/>
  </r>
  <r>
    <s v="ORD01950"/>
    <x v="548"/>
    <d v="2024-10-04T00:00:00"/>
    <s v="C0433"/>
    <s v="P003"/>
    <n v="1"/>
    <n v="0.05"/>
    <s v="UPI"/>
    <n v="1234.05"/>
    <n v="204.91"/>
    <n v="2024"/>
    <n v="10"/>
    <s v="Oct"/>
    <s v="2024-10"/>
    <n v="0.16604675661439974"/>
    <x v="1"/>
    <x v="1"/>
    <x v="3"/>
    <x v="0"/>
    <x v="1"/>
  </r>
  <r>
    <s v="ORD01951"/>
    <x v="95"/>
    <d v="2024-06-09T00:00:00"/>
    <s v="C0292"/>
    <s v="P001"/>
    <n v="4"/>
    <n v="0.1"/>
    <s v="Credit Card"/>
    <n v="1796.4"/>
    <n v="358.7"/>
    <n v="2024"/>
    <n v="6"/>
    <s v="Jun"/>
    <s v="2024-06"/>
    <n v="0.19967713204186149"/>
    <x v="1"/>
    <x v="1"/>
    <x v="2"/>
    <x v="0"/>
    <x v="8"/>
  </r>
  <r>
    <s v="ORD01952"/>
    <x v="36"/>
    <d v="2024-08-09T00:00:00"/>
    <s v="C0378"/>
    <s v="P016"/>
    <n v="1"/>
    <n v="0.05"/>
    <s v="UPI"/>
    <n v="1519.05"/>
    <n v="491.86"/>
    <n v="2024"/>
    <n v="8"/>
    <s v="Aug"/>
    <s v="2024-08"/>
    <n v="0.32379447681116491"/>
    <x v="4"/>
    <x v="4"/>
    <x v="3"/>
    <x v="0"/>
    <x v="5"/>
  </r>
  <r>
    <s v="ORD01953"/>
    <x v="597"/>
    <d v="2024-07-12T00:00:00"/>
    <s v="C0108"/>
    <s v="P008"/>
    <n v="2"/>
    <n v="0"/>
    <s v="UPI"/>
    <n v="798"/>
    <n v="177.01"/>
    <n v="2024"/>
    <n v="7"/>
    <s v="Jul"/>
    <s v="2024-07"/>
    <n v="0.22181704260651627"/>
    <x v="3"/>
    <x v="3"/>
    <x v="2"/>
    <x v="2"/>
    <x v="4"/>
  </r>
  <r>
    <s v="ORD01954"/>
    <x v="528"/>
    <d v="2025-02-23T00:00:00"/>
    <s v="C0266"/>
    <s v="P013"/>
    <n v="1"/>
    <n v="0.15"/>
    <s v="UPI"/>
    <n v="509.15"/>
    <n v="98.16"/>
    <n v="2025"/>
    <n v="2"/>
    <s v="Feb"/>
    <s v="2025-02"/>
    <n v="0.19279190808209762"/>
    <x v="0"/>
    <x v="0"/>
    <x v="0"/>
    <x v="2"/>
    <x v="0"/>
  </r>
  <r>
    <s v="ORD01955"/>
    <x v="390"/>
    <d v="2025-11-07T00:00:00"/>
    <s v="C0095"/>
    <s v="P008"/>
    <n v="2"/>
    <n v="0.05"/>
    <s v="Debit Card"/>
    <n v="758.1"/>
    <n v="192.79"/>
    <n v="2025"/>
    <n v="11"/>
    <s v="Nov"/>
    <s v="2025-11"/>
    <n v="0.25430681968078089"/>
    <x v="3"/>
    <x v="3"/>
    <x v="0"/>
    <x v="2"/>
    <x v="4"/>
  </r>
  <r>
    <s v="ORD01956"/>
    <x v="666"/>
    <d v="2025-11-24T00:00:00"/>
    <s v="C0262"/>
    <s v="P017"/>
    <n v="1"/>
    <n v="0"/>
    <s v="UPI"/>
    <n v="799"/>
    <n v="221.38"/>
    <n v="2025"/>
    <n v="11"/>
    <s v="Nov"/>
    <s v="2025-11"/>
    <n v="0.27707133917396748"/>
    <x v="0"/>
    <x v="0"/>
    <x v="1"/>
    <x v="0"/>
    <x v="15"/>
  </r>
  <r>
    <s v="ORD01957"/>
    <x v="303"/>
    <d v="2025-07-04T00:00:00"/>
    <s v="C0313"/>
    <s v="P014"/>
    <n v="2"/>
    <n v="0.05"/>
    <s v="Credit Card"/>
    <n v="1518.1"/>
    <n v="380.13"/>
    <n v="2025"/>
    <n v="6"/>
    <s v="Jun"/>
    <s v="2025-06"/>
    <n v="0.25039852447137873"/>
    <x v="0"/>
    <x v="6"/>
    <x v="0"/>
    <x v="0"/>
    <x v="13"/>
  </r>
  <r>
    <s v="ORD01958"/>
    <x v="209"/>
    <d v="2024-02-14T00:00:00"/>
    <s v="C0385"/>
    <s v="P007"/>
    <n v="4"/>
    <n v="0"/>
    <s v="UPI"/>
    <n v="4396"/>
    <n v="1308.8699999999999"/>
    <n v="2024"/>
    <n v="2"/>
    <s v="Feb"/>
    <s v="2024-02"/>
    <n v="0.29774112829845312"/>
    <x v="3"/>
    <x v="9"/>
    <x v="3"/>
    <x v="2"/>
    <x v="19"/>
  </r>
  <r>
    <s v="ORD01959"/>
    <x v="468"/>
    <d v="2024-11-05T00:00:00"/>
    <s v="C0071"/>
    <s v="P015"/>
    <n v="2"/>
    <n v="0"/>
    <s v="UPI"/>
    <n v="1398"/>
    <n v="343.3"/>
    <n v="2024"/>
    <n v="11"/>
    <s v="Nov"/>
    <s v="2024-11"/>
    <n v="0.24556509298998569"/>
    <x v="3"/>
    <x v="6"/>
    <x v="1"/>
    <x v="1"/>
    <x v="11"/>
  </r>
  <r>
    <s v="ORD01960"/>
    <x v="437"/>
    <d v="2024-12-05T00:00:00"/>
    <s v="C0442"/>
    <s v="P016"/>
    <n v="2"/>
    <n v="0.05"/>
    <s v="UPI"/>
    <n v="3038.1"/>
    <n v="805.74"/>
    <n v="2024"/>
    <n v="12"/>
    <s v="Dec"/>
    <s v="2024-12"/>
    <n v="0.265211810012837"/>
    <x v="4"/>
    <x v="4"/>
    <x v="0"/>
    <x v="0"/>
    <x v="5"/>
  </r>
  <r>
    <s v="ORD01961"/>
    <x v="462"/>
    <d v="2024-11-13T00:00:00"/>
    <s v="C0219"/>
    <s v="P019"/>
    <n v="1"/>
    <n v="0.05"/>
    <s v="Credit Card"/>
    <n v="379.05"/>
    <n v="101.86"/>
    <n v="2024"/>
    <n v="11"/>
    <s v="Nov"/>
    <s v="2024-11"/>
    <n v="0.26872444268566154"/>
    <x v="1"/>
    <x v="1"/>
    <x v="0"/>
    <x v="2"/>
    <x v="18"/>
  </r>
  <r>
    <s v="ORD01962"/>
    <x v="77"/>
    <d v="2024-03-17T00:00:00"/>
    <s v="C0021"/>
    <s v="P006"/>
    <n v="3"/>
    <n v="0.05"/>
    <s v="UPI"/>
    <n v="4272.1499999999996"/>
    <n v="1003.37"/>
    <n v="2024"/>
    <n v="3"/>
    <s v="Mar"/>
    <s v="2024-03"/>
    <n v="0.23486300808726288"/>
    <x v="1"/>
    <x v="1"/>
    <x v="0"/>
    <x v="1"/>
    <x v="6"/>
  </r>
  <r>
    <s v="ORD01963"/>
    <x v="522"/>
    <d v="2024-10-06T00:00:00"/>
    <s v="C0092"/>
    <s v="P001"/>
    <n v="5"/>
    <n v="0.2"/>
    <s v="UPI"/>
    <n v="1996"/>
    <n v="364.03"/>
    <n v="2024"/>
    <n v="10"/>
    <s v="Oct"/>
    <s v="2024-10"/>
    <n v="0.18237975951903806"/>
    <x v="1"/>
    <x v="1"/>
    <x v="0"/>
    <x v="2"/>
    <x v="8"/>
  </r>
  <r>
    <s v="ORD01964"/>
    <x v="358"/>
    <d v="2024-06-26T00:00:00"/>
    <s v="C0127"/>
    <s v="P012"/>
    <n v="3"/>
    <n v="0.15"/>
    <s v="Debit Card"/>
    <n v="2292.4499999999998"/>
    <n v="414.41"/>
    <n v="2024"/>
    <n v="6"/>
    <s v="Jun"/>
    <s v="2024-06"/>
    <n v="0.18077166350411134"/>
    <x v="0"/>
    <x v="8"/>
    <x v="0"/>
    <x v="0"/>
    <x v="14"/>
  </r>
  <r>
    <s v="ORD01965"/>
    <x v="94"/>
    <d v="2025-10-25T00:00:00"/>
    <s v="C0080"/>
    <s v="P018"/>
    <n v="2"/>
    <n v="0"/>
    <s v="Credit Card"/>
    <n v="1998"/>
    <n v="401.07"/>
    <n v="2025"/>
    <n v="10"/>
    <s v="Oct"/>
    <s v="2025-10"/>
    <n v="0.20073573573573572"/>
    <x v="0"/>
    <x v="7"/>
    <x v="3"/>
    <x v="2"/>
    <x v="16"/>
  </r>
  <r>
    <s v="ORD01966"/>
    <x v="289"/>
    <d v="2024-10-03T00:00:00"/>
    <s v="C0312"/>
    <s v="P016"/>
    <n v="4"/>
    <n v="0"/>
    <s v="UPI"/>
    <n v="6396"/>
    <n v="1682.29"/>
    <n v="2024"/>
    <n v="9"/>
    <s v="Sep"/>
    <s v="2024-09"/>
    <n v="0.26302220137585991"/>
    <x v="4"/>
    <x v="4"/>
    <x v="0"/>
    <x v="2"/>
    <x v="5"/>
  </r>
  <r>
    <s v="ORD01967"/>
    <x v="291"/>
    <d v="2025-09-13T00:00:00"/>
    <s v="C0238"/>
    <s v="P012"/>
    <n v="1"/>
    <n v="0.1"/>
    <s v="Credit Card"/>
    <n v="809.1"/>
    <n v="166.31"/>
    <n v="2025"/>
    <n v="9"/>
    <s v="Sep"/>
    <s v="2025-09"/>
    <n v="0.20554937584970956"/>
    <x v="0"/>
    <x v="8"/>
    <x v="0"/>
    <x v="1"/>
    <x v="14"/>
  </r>
  <r>
    <s v="ORD01968"/>
    <x v="618"/>
    <d v="2025-10-14T00:00:00"/>
    <s v="C0471"/>
    <s v="P020"/>
    <n v="2"/>
    <n v="0.1"/>
    <s v="UPI"/>
    <n v="448.2"/>
    <n v="124.97"/>
    <n v="2025"/>
    <n v="10"/>
    <s v="Oct"/>
    <s v="2025-10"/>
    <n v="0.27882641677822401"/>
    <x v="3"/>
    <x v="3"/>
    <x v="1"/>
    <x v="0"/>
    <x v="17"/>
  </r>
  <r>
    <s v="ORD01969"/>
    <x v="0"/>
    <d v="2024-10-16T00:00:00"/>
    <s v="C0372"/>
    <s v="P013"/>
    <n v="2"/>
    <n v="0.15"/>
    <s v="Credit Card"/>
    <n v="1018.3"/>
    <n v="-97.08"/>
    <n v="2024"/>
    <n v="10"/>
    <s v="Oct"/>
    <s v="2024-10"/>
    <n v="-9.533536285966808E-2"/>
    <x v="0"/>
    <x v="0"/>
    <x v="0"/>
    <x v="0"/>
    <x v="0"/>
  </r>
  <r>
    <s v="ORD01970"/>
    <x v="667"/>
    <d v="2025-12-26T00:00:00"/>
    <s v="C0404"/>
    <s v="P008"/>
    <n v="2"/>
    <n v="0.1"/>
    <s v="UPI"/>
    <n v="718.2"/>
    <n v="198.83"/>
    <n v="2025"/>
    <n v="12"/>
    <s v="Dec"/>
    <s v="2025-12"/>
    <n v="0.27684489000278473"/>
    <x v="3"/>
    <x v="3"/>
    <x v="0"/>
    <x v="2"/>
    <x v="4"/>
  </r>
  <r>
    <s v="ORD01971"/>
    <x v="311"/>
    <d v="2024-09-30T00:00:00"/>
    <s v="C0486"/>
    <s v="P001"/>
    <n v="3"/>
    <n v="0"/>
    <s v="UPI"/>
    <n v="1497"/>
    <n v="305.5"/>
    <n v="2024"/>
    <n v="9"/>
    <s v="Sep"/>
    <s v="2024-09"/>
    <n v="0.20407481629926519"/>
    <x v="1"/>
    <x v="1"/>
    <x v="1"/>
    <x v="2"/>
    <x v="8"/>
  </r>
  <r>
    <s v="ORD01972"/>
    <x v="490"/>
    <d v="2024-03-10T00:00:00"/>
    <s v="C0182"/>
    <s v="P007"/>
    <n v="2"/>
    <n v="0.05"/>
    <s v="UPI"/>
    <n v="2088.1"/>
    <n v="609.77"/>
    <n v="2024"/>
    <n v="3"/>
    <s v="Mar"/>
    <s v="2024-03"/>
    <n v="0.29202145491116327"/>
    <x v="3"/>
    <x v="9"/>
    <x v="2"/>
    <x v="1"/>
    <x v="19"/>
  </r>
  <r>
    <s v="ORD01973"/>
    <x v="559"/>
    <d v="2025-04-30T00:00:00"/>
    <s v="C0025"/>
    <s v="P015"/>
    <n v="1"/>
    <n v="0.1"/>
    <s v="UPI"/>
    <n v="629.1"/>
    <n v="168.7"/>
    <n v="2025"/>
    <n v="4"/>
    <s v="Apr"/>
    <s v="2025-04"/>
    <n v="0.26816086472738832"/>
    <x v="3"/>
    <x v="6"/>
    <x v="3"/>
    <x v="2"/>
    <x v="11"/>
  </r>
  <r>
    <s v="ORD01974"/>
    <x v="580"/>
    <d v="2024-09-05T00:00:00"/>
    <s v="C0156"/>
    <s v="P013"/>
    <n v="1"/>
    <n v="0.15"/>
    <s v="Debit Card"/>
    <n v="509.15"/>
    <n v="96.75"/>
    <n v="2024"/>
    <n v="9"/>
    <s v="Sep"/>
    <s v="2024-09"/>
    <n v="0.19002258666404792"/>
    <x v="0"/>
    <x v="0"/>
    <x v="0"/>
    <x v="2"/>
    <x v="0"/>
  </r>
  <r>
    <s v="ORD01975"/>
    <x v="95"/>
    <d v="2024-06-06T00:00:00"/>
    <s v="C0005"/>
    <s v="P013"/>
    <n v="1"/>
    <n v="0"/>
    <s v="UPI"/>
    <n v="599"/>
    <n v="154"/>
    <n v="2024"/>
    <n v="6"/>
    <s v="Jun"/>
    <s v="2024-06"/>
    <n v="0.2570951585976628"/>
    <x v="0"/>
    <x v="0"/>
    <x v="3"/>
    <x v="2"/>
    <x v="0"/>
  </r>
  <r>
    <s v="ORD01976"/>
    <x v="16"/>
    <d v="2024-02-19T00:00:00"/>
    <s v="C0120"/>
    <s v="P009"/>
    <n v="2"/>
    <n v="0.05"/>
    <s v="UPI"/>
    <n v="13298.1"/>
    <n v="2576.36"/>
    <n v="2024"/>
    <n v="2"/>
    <s v="Feb"/>
    <s v="2024-02"/>
    <n v="0.19373895518908718"/>
    <x v="2"/>
    <x v="2"/>
    <x v="3"/>
    <x v="2"/>
    <x v="2"/>
  </r>
  <r>
    <s v="ORD01977"/>
    <x v="359"/>
    <d v="2025-04-02T00:00:00"/>
    <s v="C0277"/>
    <s v="P015"/>
    <n v="1"/>
    <n v="0"/>
    <s v="Credit Card"/>
    <n v="699"/>
    <n v="225.16"/>
    <n v="2025"/>
    <n v="3"/>
    <s v="Mar"/>
    <s v="2025-03"/>
    <n v="0.32211731044349068"/>
    <x v="3"/>
    <x v="6"/>
    <x v="3"/>
    <x v="0"/>
    <x v="11"/>
  </r>
  <r>
    <s v="ORD01978"/>
    <x v="199"/>
    <d v="2024-07-20T00:00:00"/>
    <s v="C0018"/>
    <s v="P004"/>
    <n v="1"/>
    <n v="0.05"/>
    <s v="Credit Card"/>
    <n v="1899.05"/>
    <n v="479.03"/>
    <n v="2024"/>
    <n v="7"/>
    <s v="Jul"/>
    <s v="2024-07"/>
    <n v="0.25224717621968878"/>
    <x v="1"/>
    <x v="5"/>
    <x v="1"/>
    <x v="2"/>
    <x v="10"/>
  </r>
  <r>
    <s v="ORD01979"/>
    <x v="26"/>
    <d v="2025-10-25T00:00:00"/>
    <s v="C0431"/>
    <s v="P013"/>
    <n v="2"/>
    <n v="0"/>
    <s v="UPI"/>
    <n v="1198"/>
    <n v="276.02999999999997"/>
    <n v="2025"/>
    <n v="10"/>
    <s v="Oct"/>
    <s v="2025-10"/>
    <n v="0.23040901502504171"/>
    <x v="0"/>
    <x v="0"/>
    <x v="0"/>
    <x v="1"/>
    <x v="0"/>
  </r>
  <r>
    <s v="ORD01980"/>
    <x v="356"/>
    <d v="2024-05-06T00:00:00"/>
    <s v="C0198"/>
    <s v="P012"/>
    <n v="3"/>
    <n v="0.15"/>
    <s v="UPI"/>
    <n v="2292.4499999999998"/>
    <n v="555.70000000000005"/>
    <n v="2024"/>
    <n v="5"/>
    <s v="May"/>
    <s v="2024-05"/>
    <n v="0.24240441449104674"/>
    <x v="0"/>
    <x v="8"/>
    <x v="0"/>
    <x v="1"/>
    <x v="14"/>
  </r>
  <r>
    <s v="ORD01981"/>
    <x v="61"/>
    <d v="2024-01-02T00:00:00"/>
    <s v="C0057"/>
    <s v="P005"/>
    <n v="4"/>
    <n v="0.1"/>
    <s v="UPI"/>
    <n v="8996.4"/>
    <n v="1990.3"/>
    <n v="2024"/>
    <n v="1"/>
    <s v="Jan"/>
    <s v="2024-01"/>
    <n v="0.22123293761949225"/>
    <x v="1"/>
    <x v="5"/>
    <x v="2"/>
    <x v="1"/>
    <x v="7"/>
  </r>
  <r>
    <s v="ORD01982"/>
    <x v="83"/>
    <d v="2025-10-03T00:00:00"/>
    <s v="C0093"/>
    <s v="P007"/>
    <n v="5"/>
    <n v="0.15"/>
    <s v="UPI"/>
    <n v="4670.75"/>
    <n v="1342.73"/>
    <n v="2025"/>
    <n v="10"/>
    <s v="Oct"/>
    <s v="2025-10"/>
    <n v="0.28747631536691109"/>
    <x v="3"/>
    <x v="9"/>
    <x v="3"/>
    <x v="0"/>
    <x v="19"/>
  </r>
  <r>
    <s v="ORD01983"/>
    <x v="373"/>
    <d v="2024-07-12T00:00:00"/>
    <s v="C0019"/>
    <s v="P008"/>
    <n v="3"/>
    <n v="0.2"/>
    <s v="UPI"/>
    <n v="957.6"/>
    <n v="318.20999999999998"/>
    <n v="2024"/>
    <n v="7"/>
    <s v="Jul"/>
    <s v="2024-07"/>
    <n v="0.33229949874686715"/>
    <x v="3"/>
    <x v="3"/>
    <x v="2"/>
    <x v="0"/>
    <x v="4"/>
  </r>
  <r>
    <s v="ORD01984"/>
    <x v="148"/>
    <d v="2025-08-05T00:00:00"/>
    <s v="C0384"/>
    <s v="P005"/>
    <n v="1"/>
    <n v="0"/>
    <s v="UPI"/>
    <n v="2499"/>
    <n v="543.99"/>
    <n v="2025"/>
    <n v="8"/>
    <s v="Aug"/>
    <s v="2025-08"/>
    <n v="0.21768307322929173"/>
    <x v="1"/>
    <x v="5"/>
    <x v="3"/>
    <x v="2"/>
    <x v="7"/>
  </r>
  <r>
    <s v="ORD01985"/>
    <x v="296"/>
    <d v="2025-05-31T00:00:00"/>
    <s v="C0353"/>
    <s v="P009"/>
    <n v="3"/>
    <n v="0.1"/>
    <s v="Credit Card"/>
    <n v="18897.3"/>
    <n v="3057.26"/>
    <n v="2025"/>
    <n v="5"/>
    <s v="May"/>
    <s v="2025-05"/>
    <n v="0.16178290020267447"/>
    <x v="2"/>
    <x v="2"/>
    <x v="1"/>
    <x v="2"/>
    <x v="2"/>
  </r>
  <r>
    <s v="ORD01986"/>
    <x v="204"/>
    <d v="2025-03-20T00:00:00"/>
    <s v="C0193"/>
    <s v="P014"/>
    <n v="1"/>
    <n v="0.15"/>
    <s v="Cash"/>
    <n v="679.15"/>
    <n v="199.31"/>
    <n v="2025"/>
    <n v="3"/>
    <s v="Mar"/>
    <s v="2025-03"/>
    <n v="0.29346977839946992"/>
    <x v="0"/>
    <x v="6"/>
    <x v="0"/>
    <x v="2"/>
    <x v="13"/>
  </r>
  <r>
    <s v="ORD01987"/>
    <x v="454"/>
    <d v="2024-05-25T00:00:00"/>
    <s v="C0237"/>
    <s v="P012"/>
    <n v="2"/>
    <n v="0.05"/>
    <s v="Credit Card"/>
    <n v="1708.1"/>
    <n v="499.82"/>
    <n v="2024"/>
    <n v="5"/>
    <s v="May"/>
    <s v="2024-05"/>
    <n v="0.29261752824776066"/>
    <x v="0"/>
    <x v="8"/>
    <x v="1"/>
    <x v="2"/>
    <x v="14"/>
  </r>
  <r>
    <s v="ORD01988"/>
    <x v="373"/>
    <d v="2024-07-13T00:00:00"/>
    <s v="C0387"/>
    <s v="P004"/>
    <n v="2"/>
    <n v="0.1"/>
    <s v="UPI"/>
    <n v="3598.2"/>
    <n v="904.95"/>
    <n v="2024"/>
    <n v="7"/>
    <s v="Jul"/>
    <s v="2024-07"/>
    <n v="0.2515007503751876"/>
    <x v="1"/>
    <x v="5"/>
    <x v="2"/>
    <x v="2"/>
    <x v="10"/>
  </r>
  <r>
    <s v="ORD01989"/>
    <x v="650"/>
    <d v="2025-06-20T00:00:00"/>
    <s v="C0426"/>
    <s v="P020"/>
    <n v="3"/>
    <n v="0.05"/>
    <s v="Credit Card"/>
    <n v="709.65"/>
    <n v="158.88"/>
    <n v="2025"/>
    <n v="6"/>
    <s v="Jun"/>
    <s v="2025-06"/>
    <n v="0.22388501373916719"/>
    <x v="3"/>
    <x v="3"/>
    <x v="1"/>
    <x v="1"/>
    <x v="17"/>
  </r>
  <r>
    <s v="ORD01990"/>
    <x v="235"/>
    <d v="2024-08-16T00:00:00"/>
    <s v="C0277"/>
    <s v="P008"/>
    <n v="1"/>
    <n v="0.1"/>
    <s v="Credit Card"/>
    <n v="359.1"/>
    <n v="101.56"/>
    <n v="2024"/>
    <n v="8"/>
    <s v="Aug"/>
    <s v="2024-08"/>
    <n v="0.28281815650236702"/>
    <x v="3"/>
    <x v="3"/>
    <x v="3"/>
    <x v="0"/>
    <x v="4"/>
  </r>
  <r>
    <s v="ORD01991"/>
    <x v="70"/>
    <d v="2024-11-10T00:00:00"/>
    <s v="C0227"/>
    <s v="P017"/>
    <n v="1"/>
    <n v="0.05"/>
    <s v="Debit Card"/>
    <n v="759.05"/>
    <n v="183.54"/>
    <n v="2024"/>
    <n v="11"/>
    <s v="Nov"/>
    <s v="2024-11"/>
    <n v="0.24180225281602002"/>
    <x v="0"/>
    <x v="0"/>
    <x v="0"/>
    <x v="2"/>
    <x v="15"/>
  </r>
  <r>
    <s v="ORD01992"/>
    <x v="216"/>
    <d v="2025-09-23T00:00:00"/>
    <s v="C0233"/>
    <s v="P008"/>
    <n v="2"/>
    <n v="0.05"/>
    <s v="Credit Card"/>
    <n v="758.1"/>
    <n v="223.85"/>
    <n v="2025"/>
    <n v="9"/>
    <s v="Sep"/>
    <s v="2025-09"/>
    <n v="0.29527766785384513"/>
    <x v="3"/>
    <x v="3"/>
    <x v="0"/>
    <x v="2"/>
    <x v="4"/>
  </r>
  <r>
    <s v="ORD01993"/>
    <x v="33"/>
    <d v="2024-11-01T00:00:00"/>
    <s v="C0040"/>
    <s v="P001"/>
    <n v="1"/>
    <n v="0"/>
    <s v="Credit Card"/>
    <n v="499"/>
    <n v="94.57"/>
    <n v="2024"/>
    <n v="10"/>
    <s v="Oct"/>
    <s v="2024-10"/>
    <n v="0.18951903807615228"/>
    <x v="1"/>
    <x v="1"/>
    <x v="1"/>
    <x v="2"/>
    <x v="8"/>
  </r>
  <r>
    <s v="ORD01994"/>
    <x v="518"/>
    <d v="2025-10-18T00:00:00"/>
    <s v="C0323"/>
    <s v="P020"/>
    <n v="4"/>
    <n v="0"/>
    <s v="UPI"/>
    <n v="996"/>
    <n v="307.45999999999998"/>
    <n v="2025"/>
    <n v="10"/>
    <s v="Oct"/>
    <s v="2025-10"/>
    <n v="0.30869477911646587"/>
    <x v="3"/>
    <x v="3"/>
    <x v="0"/>
    <x v="2"/>
    <x v="17"/>
  </r>
  <r>
    <s v="ORD01995"/>
    <x v="42"/>
    <d v="2025-04-09T00:00:00"/>
    <s v="C0153"/>
    <s v="P002"/>
    <n v="2"/>
    <n v="0"/>
    <s v="Credit Card"/>
    <n v="1798"/>
    <n v="418.07"/>
    <n v="2025"/>
    <n v="4"/>
    <s v="Apr"/>
    <s v="2025-04"/>
    <n v="0.23251946607341489"/>
    <x v="1"/>
    <x v="1"/>
    <x v="1"/>
    <x v="2"/>
    <x v="3"/>
  </r>
  <r>
    <s v="ORD01996"/>
    <x v="224"/>
    <d v="2025-02-08T00:00:00"/>
    <s v="C0127"/>
    <s v="P004"/>
    <n v="2"/>
    <n v="0"/>
    <s v="UPI"/>
    <n v="3998"/>
    <n v="1002.04"/>
    <n v="2025"/>
    <n v="2"/>
    <s v="Feb"/>
    <s v="2025-02"/>
    <n v="0.2506353176588294"/>
    <x v="1"/>
    <x v="5"/>
    <x v="0"/>
    <x v="0"/>
    <x v="10"/>
  </r>
  <r>
    <s v="ORD01997"/>
    <x v="381"/>
    <d v="2025-07-09T00:00:00"/>
    <s v="C0237"/>
    <s v="P001"/>
    <n v="4"/>
    <n v="0.05"/>
    <s v="UPI"/>
    <n v="1896.2"/>
    <n v="367.52"/>
    <n v="2025"/>
    <n v="7"/>
    <s v="Jul"/>
    <s v="2025-07"/>
    <n v="0.19381921738213267"/>
    <x v="1"/>
    <x v="1"/>
    <x v="1"/>
    <x v="2"/>
    <x v="8"/>
  </r>
  <r>
    <s v="ORD01998"/>
    <x v="612"/>
    <d v="2025-02-01T00:00:00"/>
    <s v="C0486"/>
    <s v="P007"/>
    <n v="2"/>
    <n v="0"/>
    <s v="UPI"/>
    <n v="2198"/>
    <n v="635.83000000000004"/>
    <n v="2025"/>
    <n v="1"/>
    <s v="Jan"/>
    <s v="2025-01"/>
    <n v="0.28927661510464059"/>
    <x v="3"/>
    <x v="9"/>
    <x v="1"/>
    <x v="2"/>
    <x v="19"/>
  </r>
  <r>
    <s v="ORD01999"/>
    <x v="474"/>
    <d v="2024-07-29T00:00:00"/>
    <s v="C0493"/>
    <s v="P001"/>
    <n v="1"/>
    <n v="0"/>
    <s v="Credit Card"/>
    <n v="499"/>
    <n v="123.55"/>
    <n v="2024"/>
    <n v="7"/>
    <s v="Jul"/>
    <s v="2024-07"/>
    <n v="0.24759519038076153"/>
    <x v="1"/>
    <x v="1"/>
    <x v="2"/>
    <x v="2"/>
    <x v="8"/>
  </r>
  <r>
    <s v="ORD02000"/>
    <x v="39"/>
    <d v="2024-07-30T00:00:00"/>
    <s v="C0055"/>
    <s v="P009"/>
    <n v="1"/>
    <n v="0.1"/>
    <s v="Credit Card"/>
    <n v="6299.1"/>
    <n v="571.78"/>
    <n v="2024"/>
    <n v="7"/>
    <s v="Jul"/>
    <s v="2024-07"/>
    <n v="9.0771697544093588E-2"/>
    <x v="2"/>
    <x v="2"/>
    <x v="3"/>
    <x v="2"/>
    <x v="2"/>
  </r>
  <r>
    <s v="ORD02001"/>
    <x v="191"/>
    <d v="2024-04-27T00:00:00"/>
    <s v="C0468"/>
    <s v="P003"/>
    <n v="2"/>
    <n v="0.1"/>
    <s v="Cash"/>
    <n v="2338.1999999999998"/>
    <n v="568.98"/>
    <n v="2024"/>
    <n v="4"/>
    <s v="Apr"/>
    <s v="2024-04"/>
    <n v="0.24334103156274059"/>
    <x v="1"/>
    <x v="1"/>
    <x v="0"/>
    <x v="2"/>
    <x v="1"/>
  </r>
  <r>
    <s v="ORD02002"/>
    <x v="219"/>
    <d v="2025-10-08T00:00:00"/>
    <s v="C0436"/>
    <s v="P012"/>
    <n v="3"/>
    <n v="0.1"/>
    <s v="UPI"/>
    <n v="2427.3000000000002"/>
    <n v="576.20000000000005"/>
    <n v="2025"/>
    <n v="10"/>
    <s v="Oct"/>
    <s v="2025-10"/>
    <n v="0.23738310056441314"/>
    <x v="0"/>
    <x v="8"/>
    <x v="2"/>
    <x v="2"/>
    <x v="14"/>
  </r>
  <r>
    <s v="ORD02003"/>
    <x v="305"/>
    <d v="2024-09-08T00:00:00"/>
    <s v="C0172"/>
    <s v="P019"/>
    <n v="3"/>
    <n v="0.15"/>
    <s v="UPI"/>
    <n v="1017.45"/>
    <n v="223"/>
    <n v="2024"/>
    <n v="9"/>
    <s v="Sep"/>
    <s v="2024-09"/>
    <n v="0.2191753894540272"/>
    <x v="1"/>
    <x v="1"/>
    <x v="1"/>
    <x v="2"/>
    <x v="18"/>
  </r>
  <r>
    <s v="ORD02004"/>
    <x v="668"/>
    <d v="2024-08-10T00:00:00"/>
    <s v="C0109"/>
    <s v="P015"/>
    <n v="4"/>
    <n v="0"/>
    <s v="Debit Card"/>
    <n v="2796"/>
    <n v="905.45"/>
    <n v="2024"/>
    <n v="8"/>
    <s v="Aug"/>
    <s v="2024-08"/>
    <n v="0.32383762517882692"/>
    <x v="3"/>
    <x v="6"/>
    <x v="1"/>
    <x v="2"/>
    <x v="11"/>
  </r>
  <r>
    <s v="ORD02005"/>
    <x v="55"/>
    <d v="2025-02-12T00:00:00"/>
    <s v="C0354"/>
    <s v="P016"/>
    <n v="1"/>
    <n v="0"/>
    <s v="Cash"/>
    <n v="1599"/>
    <n v="540.79"/>
    <n v="2025"/>
    <n v="2"/>
    <s v="Feb"/>
    <s v="2025-02"/>
    <n v="0.33820512820512816"/>
    <x v="4"/>
    <x v="4"/>
    <x v="1"/>
    <x v="1"/>
    <x v="5"/>
  </r>
  <r>
    <s v="ORD02006"/>
    <x v="143"/>
    <d v="2025-03-20T00:00:00"/>
    <s v="C0469"/>
    <s v="P010"/>
    <n v="1"/>
    <n v="0"/>
    <s v="Credit Card"/>
    <n v="5999"/>
    <n v="958.23"/>
    <n v="2025"/>
    <n v="3"/>
    <s v="Mar"/>
    <s v="2025-03"/>
    <n v="0.1597316219369895"/>
    <x v="2"/>
    <x v="2"/>
    <x v="0"/>
    <x v="0"/>
    <x v="9"/>
  </r>
  <r>
    <s v="ORD02007"/>
    <x v="669"/>
    <d v="2025-08-27T00:00:00"/>
    <s v="C0184"/>
    <s v="P006"/>
    <n v="1"/>
    <n v="0.15"/>
    <s v="UPI"/>
    <n v="1274.1500000000001"/>
    <n v="205.05"/>
    <n v="2025"/>
    <n v="8"/>
    <s v="Aug"/>
    <s v="2025-08"/>
    <n v="0.16093081662284661"/>
    <x v="1"/>
    <x v="1"/>
    <x v="2"/>
    <x v="2"/>
    <x v="6"/>
  </r>
  <r>
    <s v="ORD02008"/>
    <x v="572"/>
    <d v="2024-12-20T00:00:00"/>
    <s v="C0439"/>
    <s v="P017"/>
    <n v="3"/>
    <n v="0.1"/>
    <s v="Credit Card"/>
    <n v="2157.3000000000002"/>
    <n v="533.54"/>
    <n v="2024"/>
    <n v="12"/>
    <s v="Dec"/>
    <s v="2024-12"/>
    <n v="0.24731840726834464"/>
    <x v="0"/>
    <x v="0"/>
    <x v="1"/>
    <x v="2"/>
    <x v="15"/>
  </r>
  <r>
    <s v="ORD02009"/>
    <x v="227"/>
    <d v="2025-07-16T00:00:00"/>
    <s v="C0368"/>
    <s v="P017"/>
    <n v="1"/>
    <n v="0"/>
    <s v="UPI"/>
    <n v="799"/>
    <n v="229.46"/>
    <n v="2025"/>
    <n v="7"/>
    <s v="Jul"/>
    <s v="2025-07"/>
    <n v="0.2871839799749687"/>
    <x v="0"/>
    <x v="0"/>
    <x v="2"/>
    <x v="2"/>
    <x v="15"/>
  </r>
  <r>
    <s v="ORD02010"/>
    <x v="28"/>
    <d v="2025-07-04T00:00:00"/>
    <s v="C0471"/>
    <s v="P019"/>
    <n v="1"/>
    <n v="0"/>
    <s v="Debit Card"/>
    <n v="399"/>
    <n v="106.14"/>
    <n v="2025"/>
    <n v="7"/>
    <s v="Jul"/>
    <s v="2025-07"/>
    <n v="0.26601503759398498"/>
    <x v="1"/>
    <x v="1"/>
    <x v="1"/>
    <x v="0"/>
    <x v="18"/>
  </r>
  <r>
    <s v="ORD02011"/>
    <x v="319"/>
    <d v="2024-05-23T00:00:00"/>
    <s v="C0198"/>
    <s v="P018"/>
    <n v="2"/>
    <n v="0.1"/>
    <s v="Debit Card"/>
    <n v="1798.2"/>
    <n v="317.85000000000002"/>
    <n v="2024"/>
    <n v="5"/>
    <s v="May"/>
    <s v="2024-05"/>
    <n v="0.17676009342676011"/>
    <x v="0"/>
    <x v="7"/>
    <x v="0"/>
    <x v="1"/>
    <x v="16"/>
  </r>
  <r>
    <s v="ORD02012"/>
    <x v="555"/>
    <d v="2025-09-04T00:00:00"/>
    <s v="C0371"/>
    <s v="P011"/>
    <n v="1"/>
    <n v="0"/>
    <s v="UPI"/>
    <n v="1299"/>
    <n v="351.92"/>
    <n v="2025"/>
    <n v="9"/>
    <s v="Sep"/>
    <s v="2025-09"/>
    <n v="0.27091608929946115"/>
    <x v="0"/>
    <x v="7"/>
    <x v="1"/>
    <x v="1"/>
    <x v="12"/>
  </r>
  <r>
    <s v="ORD02013"/>
    <x v="89"/>
    <d v="2025-05-16T00:00:00"/>
    <s v="C0373"/>
    <s v="P007"/>
    <n v="2"/>
    <n v="0.05"/>
    <s v="Debit Card"/>
    <n v="2088.1"/>
    <n v="618.42999999999995"/>
    <n v="2025"/>
    <n v="5"/>
    <s v="May"/>
    <s v="2025-05"/>
    <n v="0.29616876586370383"/>
    <x v="3"/>
    <x v="9"/>
    <x v="0"/>
    <x v="2"/>
    <x v="19"/>
  </r>
  <r>
    <s v="ORD02014"/>
    <x v="225"/>
    <d v="2025-12-05T00:00:00"/>
    <s v="C0461"/>
    <s v="P010"/>
    <n v="2"/>
    <n v="0.15"/>
    <s v="Credit Card"/>
    <n v="10198.299999999999"/>
    <n v="2111.2600000000002"/>
    <n v="2025"/>
    <n v="12"/>
    <s v="Dec"/>
    <s v="2025-12"/>
    <n v="0.20702077797279941"/>
    <x v="2"/>
    <x v="2"/>
    <x v="3"/>
    <x v="2"/>
    <x v="9"/>
  </r>
  <r>
    <s v="ORD02015"/>
    <x v="645"/>
    <d v="2025-07-04T00:00:00"/>
    <s v="C0497"/>
    <s v="P007"/>
    <n v="1"/>
    <n v="0.05"/>
    <s v="Cash"/>
    <n v="1044.05"/>
    <n v="292.81"/>
    <n v="2025"/>
    <n v="6"/>
    <s v="Jun"/>
    <s v="2025-06"/>
    <n v="0.28045591686221927"/>
    <x v="3"/>
    <x v="9"/>
    <x v="1"/>
    <x v="0"/>
    <x v="19"/>
  </r>
  <r>
    <s v="ORD02016"/>
    <x v="415"/>
    <d v="2025-10-25T00:00:00"/>
    <s v="C0087"/>
    <s v="P005"/>
    <n v="1"/>
    <n v="0.15"/>
    <s v="Cash"/>
    <n v="2124.15"/>
    <n v="335.73"/>
    <n v="2025"/>
    <n v="10"/>
    <s v="Oct"/>
    <s v="2025-10"/>
    <n v="0.15805380975919781"/>
    <x v="1"/>
    <x v="5"/>
    <x v="1"/>
    <x v="2"/>
    <x v="7"/>
  </r>
  <r>
    <s v="ORD02017"/>
    <x v="577"/>
    <d v="2025-06-28T00:00:00"/>
    <s v="C0201"/>
    <s v="P012"/>
    <n v="3"/>
    <n v="0.05"/>
    <s v="UPI"/>
    <n v="2562.15"/>
    <n v="599.45000000000005"/>
    <n v="2025"/>
    <n v="6"/>
    <s v="Jun"/>
    <s v="2025-06"/>
    <n v="0.23396366332962551"/>
    <x v="0"/>
    <x v="8"/>
    <x v="1"/>
    <x v="2"/>
    <x v="14"/>
  </r>
  <r>
    <s v="ORD02018"/>
    <x v="241"/>
    <d v="2025-05-25T00:00:00"/>
    <s v="C0337"/>
    <s v="P016"/>
    <n v="1"/>
    <n v="0.1"/>
    <s v="UPI"/>
    <n v="1439.1"/>
    <n v="385.41"/>
    <n v="2025"/>
    <n v="5"/>
    <s v="May"/>
    <s v="2025-05"/>
    <n v="0.26781321659370444"/>
    <x v="4"/>
    <x v="4"/>
    <x v="0"/>
    <x v="2"/>
    <x v="5"/>
  </r>
  <r>
    <s v="ORD02019"/>
    <x v="648"/>
    <d v="2025-08-20T00:00:00"/>
    <s v="C0322"/>
    <s v="P018"/>
    <n v="1"/>
    <n v="0.15"/>
    <s v="Credit Card"/>
    <n v="849.15"/>
    <n v="181.56"/>
    <n v="2025"/>
    <n v="8"/>
    <s v="Aug"/>
    <s v="2025-08"/>
    <n v="0.21381381381381381"/>
    <x v="0"/>
    <x v="7"/>
    <x v="2"/>
    <x v="2"/>
    <x v="16"/>
  </r>
  <r>
    <s v="ORD02020"/>
    <x v="197"/>
    <d v="2024-10-10T00:00:00"/>
    <s v="C0275"/>
    <s v="P003"/>
    <n v="1"/>
    <n v="0.05"/>
    <s v="Cash"/>
    <n v="1234.05"/>
    <n v="-53.49"/>
    <n v="2024"/>
    <n v="10"/>
    <s v="Oct"/>
    <s v="2024-10"/>
    <n v="-4.3345083262428592E-2"/>
    <x v="1"/>
    <x v="1"/>
    <x v="2"/>
    <x v="1"/>
    <x v="1"/>
  </r>
  <r>
    <s v="ORD02021"/>
    <x v="120"/>
    <d v="2025-03-03T00:00:00"/>
    <s v="C0211"/>
    <s v="P020"/>
    <n v="1"/>
    <n v="0.1"/>
    <s v="Cash"/>
    <n v="224.1"/>
    <n v="61.41"/>
    <n v="2025"/>
    <n v="2"/>
    <s v="Feb"/>
    <s v="2025-02"/>
    <n v="0.27402945113788485"/>
    <x v="3"/>
    <x v="3"/>
    <x v="2"/>
    <x v="0"/>
    <x v="17"/>
  </r>
  <r>
    <s v="ORD02022"/>
    <x v="401"/>
    <d v="2024-09-29T00:00:00"/>
    <s v="C0391"/>
    <s v="P015"/>
    <n v="3"/>
    <n v="0.1"/>
    <s v="Credit Card"/>
    <n v="1887.3"/>
    <n v="554.45000000000005"/>
    <n v="2024"/>
    <n v="9"/>
    <s v="Sep"/>
    <s v="2024-09"/>
    <n v="0.29377947332167648"/>
    <x v="3"/>
    <x v="6"/>
    <x v="0"/>
    <x v="1"/>
    <x v="11"/>
  </r>
  <r>
    <s v="ORD02023"/>
    <x v="244"/>
    <d v="2024-06-03T00:00:00"/>
    <s v="C0118"/>
    <s v="P005"/>
    <n v="1"/>
    <n v="0.15"/>
    <s v="UPI"/>
    <n v="2124.15"/>
    <n v="545.84"/>
    <n v="2024"/>
    <n v="6"/>
    <s v="Jun"/>
    <s v="2024-06"/>
    <n v="0.25696866982086952"/>
    <x v="1"/>
    <x v="5"/>
    <x v="2"/>
    <x v="0"/>
    <x v="7"/>
  </r>
  <r>
    <s v="ORD02024"/>
    <x v="521"/>
    <d v="2025-09-06T00:00:00"/>
    <s v="C0191"/>
    <s v="P013"/>
    <n v="4"/>
    <n v="0"/>
    <s v="UPI"/>
    <n v="2396"/>
    <n v="454.32"/>
    <n v="2025"/>
    <n v="9"/>
    <s v="Sep"/>
    <s v="2025-09"/>
    <n v="0.1896160267111853"/>
    <x v="0"/>
    <x v="0"/>
    <x v="3"/>
    <x v="0"/>
    <x v="0"/>
  </r>
  <r>
    <s v="ORD02025"/>
    <x v="188"/>
    <d v="2025-12-30T00:00:00"/>
    <s v="C0042"/>
    <s v="P019"/>
    <n v="1"/>
    <n v="0"/>
    <s v="Debit Card"/>
    <n v="399"/>
    <n v="110.17"/>
    <n v="2025"/>
    <n v="12"/>
    <s v="Dec"/>
    <s v="2025-12"/>
    <n v="0.27611528822055137"/>
    <x v="1"/>
    <x v="1"/>
    <x v="0"/>
    <x v="1"/>
    <x v="18"/>
  </r>
  <r>
    <s v="ORD02026"/>
    <x v="94"/>
    <d v="2025-10-26T00:00:00"/>
    <s v="C0042"/>
    <s v="P012"/>
    <n v="3"/>
    <n v="0.05"/>
    <s v="Credit Card"/>
    <n v="2562.15"/>
    <n v="800.75"/>
    <n v="2025"/>
    <n v="10"/>
    <s v="Oct"/>
    <s v="2025-10"/>
    <n v="0.31253049196963484"/>
    <x v="0"/>
    <x v="8"/>
    <x v="0"/>
    <x v="1"/>
    <x v="14"/>
  </r>
  <r>
    <s v="ORD02027"/>
    <x v="596"/>
    <d v="2024-03-28T00:00:00"/>
    <s v="C0315"/>
    <s v="P005"/>
    <n v="3"/>
    <n v="0.15"/>
    <s v="Credit Card"/>
    <n v="6372.45"/>
    <n v="1005.86"/>
    <n v="2024"/>
    <n v="3"/>
    <s v="Mar"/>
    <s v="2024-03"/>
    <n v="0.15784509882384326"/>
    <x v="1"/>
    <x v="5"/>
    <x v="0"/>
    <x v="1"/>
    <x v="7"/>
  </r>
  <r>
    <s v="ORD02028"/>
    <x v="58"/>
    <d v="2025-09-15T00:00:00"/>
    <s v="C0276"/>
    <s v="P006"/>
    <n v="2"/>
    <n v="0.2"/>
    <s v="Credit Card"/>
    <n v="2398.4"/>
    <n v="585.79"/>
    <n v="2025"/>
    <n v="9"/>
    <s v="Sep"/>
    <s v="2025-09"/>
    <n v="0.24424199466310872"/>
    <x v="1"/>
    <x v="1"/>
    <x v="2"/>
    <x v="2"/>
    <x v="6"/>
  </r>
  <r>
    <s v="ORD02029"/>
    <x v="300"/>
    <d v="2025-03-02T00:00:00"/>
    <s v="C0329"/>
    <s v="P007"/>
    <n v="2"/>
    <n v="0"/>
    <s v="Debit Card"/>
    <n v="2198"/>
    <n v="768.49"/>
    <n v="2025"/>
    <n v="3"/>
    <s v="Mar"/>
    <s v="2025-03"/>
    <n v="0.34963148316651504"/>
    <x v="3"/>
    <x v="9"/>
    <x v="0"/>
    <x v="0"/>
    <x v="19"/>
  </r>
  <r>
    <s v="ORD02030"/>
    <x v="259"/>
    <d v="2024-10-04T00:00:00"/>
    <s v="C0017"/>
    <s v="P010"/>
    <n v="1"/>
    <n v="0"/>
    <s v="Debit Card"/>
    <n v="5999"/>
    <n v="786.59"/>
    <n v="2024"/>
    <n v="10"/>
    <s v="Oct"/>
    <s v="2024-10"/>
    <n v="0.13112018669778297"/>
    <x v="2"/>
    <x v="2"/>
    <x v="1"/>
    <x v="2"/>
    <x v="9"/>
  </r>
  <r>
    <s v="ORD02031"/>
    <x v="247"/>
    <d v="2025-12-17T00:00:00"/>
    <s v="C0283"/>
    <s v="P016"/>
    <n v="2"/>
    <n v="0.15"/>
    <s v="UPI"/>
    <n v="2718.3"/>
    <n v="703.92"/>
    <n v="2025"/>
    <n v="12"/>
    <s v="Dec"/>
    <s v="2025-12"/>
    <n v="0.25895596512526209"/>
    <x v="4"/>
    <x v="4"/>
    <x v="3"/>
    <x v="0"/>
    <x v="5"/>
  </r>
  <r>
    <s v="ORD02032"/>
    <x v="495"/>
    <d v="2024-10-12T00:00:00"/>
    <s v="C0431"/>
    <s v="P008"/>
    <n v="1"/>
    <n v="0"/>
    <s v="UPI"/>
    <n v="399"/>
    <n v="123.08"/>
    <n v="2024"/>
    <n v="10"/>
    <s v="Oct"/>
    <s v="2024-10"/>
    <n v="0.30847117794486217"/>
    <x v="3"/>
    <x v="3"/>
    <x v="0"/>
    <x v="1"/>
    <x v="4"/>
  </r>
  <r>
    <s v="ORD02033"/>
    <x v="591"/>
    <d v="2024-06-25T00:00:00"/>
    <s v="C0258"/>
    <s v="P009"/>
    <n v="1"/>
    <n v="0"/>
    <s v="Credit Card"/>
    <n v="6999"/>
    <n v="1372.15"/>
    <n v="2024"/>
    <n v="6"/>
    <s v="Jun"/>
    <s v="2024-06"/>
    <n v="0.19604943563366198"/>
    <x v="2"/>
    <x v="2"/>
    <x v="2"/>
    <x v="0"/>
    <x v="2"/>
  </r>
  <r>
    <s v="ORD02034"/>
    <x v="108"/>
    <d v="2024-11-24T00:00:00"/>
    <s v="C0063"/>
    <s v="P004"/>
    <n v="3"/>
    <n v="0"/>
    <s v="Cash"/>
    <n v="5997"/>
    <n v="1365.15"/>
    <n v="2024"/>
    <n v="11"/>
    <s v="Nov"/>
    <s v="2024-11"/>
    <n v="0.22763881940970487"/>
    <x v="1"/>
    <x v="5"/>
    <x v="1"/>
    <x v="2"/>
    <x v="10"/>
  </r>
  <r>
    <s v="ORD02035"/>
    <x v="383"/>
    <d v="2025-12-22T00:00:00"/>
    <s v="C0062"/>
    <s v="P008"/>
    <n v="1"/>
    <n v="0"/>
    <s v="UPI"/>
    <n v="399"/>
    <n v="108.22"/>
    <n v="2025"/>
    <n v="12"/>
    <s v="Dec"/>
    <s v="2025-12"/>
    <n v="0.2712280701754386"/>
    <x v="3"/>
    <x v="3"/>
    <x v="0"/>
    <x v="1"/>
    <x v="4"/>
  </r>
  <r>
    <s v="ORD02036"/>
    <x v="93"/>
    <d v="2024-03-04T00:00:00"/>
    <s v="C0100"/>
    <s v="P007"/>
    <n v="3"/>
    <n v="0.1"/>
    <s v="UPI"/>
    <n v="2967.3"/>
    <n v="846.97"/>
    <n v="2024"/>
    <n v="3"/>
    <s v="Mar"/>
    <s v="2024-03"/>
    <n v="0.28543457014794593"/>
    <x v="3"/>
    <x v="9"/>
    <x v="0"/>
    <x v="1"/>
    <x v="19"/>
  </r>
  <r>
    <s v="ORD02037"/>
    <x v="246"/>
    <d v="2024-03-16T00:00:00"/>
    <s v="C0019"/>
    <s v="P015"/>
    <n v="1"/>
    <n v="0.05"/>
    <s v="UPI"/>
    <n v="664.05"/>
    <n v="127.47"/>
    <n v="2024"/>
    <n v="3"/>
    <s v="Mar"/>
    <s v="2024-03"/>
    <n v="0.19195843686469394"/>
    <x v="3"/>
    <x v="6"/>
    <x v="2"/>
    <x v="0"/>
    <x v="11"/>
  </r>
  <r>
    <s v="ORD02038"/>
    <x v="670"/>
    <d v="2025-09-30T00:00:00"/>
    <s v="C0017"/>
    <s v="P003"/>
    <n v="2"/>
    <n v="0.05"/>
    <s v="UPI"/>
    <n v="2468.1"/>
    <n v="439.35"/>
    <n v="2025"/>
    <n v="9"/>
    <s v="Sep"/>
    <s v="2025-09"/>
    <n v="0.17801142579312024"/>
    <x v="1"/>
    <x v="1"/>
    <x v="1"/>
    <x v="2"/>
    <x v="1"/>
  </r>
  <r>
    <s v="ORD02039"/>
    <x v="486"/>
    <d v="2025-01-14T00:00:00"/>
    <s v="C0325"/>
    <s v="P017"/>
    <n v="4"/>
    <n v="0.15"/>
    <s v="UPI"/>
    <n v="2716.6"/>
    <n v="668.5"/>
    <n v="2025"/>
    <n v="1"/>
    <s v="Jan"/>
    <s v="2025-01"/>
    <n v="0.24607965839652507"/>
    <x v="0"/>
    <x v="0"/>
    <x v="3"/>
    <x v="2"/>
    <x v="15"/>
  </r>
  <r>
    <s v="ORD02040"/>
    <x v="550"/>
    <d v="2025-09-27T00:00:00"/>
    <s v="C0423"/>
    <s v="P011"/>
    <n v="2"/>
    <n v="0"/>
    <s v="Credit Card"/>
    <n v="2598"/>
    <n v="457.62"/>
    <n v="2025"/>
    <n v="9"/>
    <s v="Sep"/>
    <s v="2025-09"/>
    <n v="0.1761431870669746"/>
    <x v="0"/>
    <x v="7"/>
    <x v="1"/>
    <x v="1"/>
    <x v="12"/>
  </r>
  <r>
    <s v="ORD02041"/>
    <x v="659"/>
    <d v="2025-05-23T00:00:00"/>
    <s v="C0466"/>
    <s v="P009"/>
    <n v="2"/>
    <n v="0"/>
    <s v="UPI"/>
    <n v="13998"/>
    <n v="2450.85"/>
    <n v="2025"/>
    <n v="5"/>
    <s v="May"/>
    <s v="2025-05"/>
    <n v="0.17508572653236176"/>
    <x v="2"/>
    <x v="2"/>
    <x v="3"/>
    <x v="1"/>
    <x v="2"/>
  </r>
  <r>
    <s v="ORD02042"/>
    <x v="671"/>
    <d v="2025-02-03T00:00:00"/>
    <s v="C0373"/>
    <s v="P005"/>
    <n v="2"/>
    <n v="0.15"/>
    <s v="Credit Card"/>
    <n v="4248.3"/>
    <n v="932.07"/>
    <n v="2025"/>
    <n v="2"/>
    <s v="Feb"/>
    <s v="2025-02"/>
    <n v="0.21939834757432386"/>
    <x v="1"/>
    <x v="5"/>
    <x v="0"/>
    <x v="2"/>
    <x v="7"/>
  </r>
  <r>
    <s v="ORD02043"/>
    <x v="154"/>
    <d v="2024-05-01T00:00:00"/>
    <s v="C0246"/>
    <s v="P010"/>
    <n v="4"/>
    <n v="0.1"/>
    <s v="UPI"/>
    <n v="21596.400000000001"/>
    <n v="3330.07"/>
    <n v="2024"/>
    <n v="4"/>
    <s v="Apr"/>
    <s v="2024-04"/>
    <n v="0.15419560667518661"/>
    <x v="2"/>
    <x v="2"/>
    <x v="3"/>
    <x v="1"/>
    <x v="9"/>
  </r>
  <r>
    <s v="ORD02044"/>
    <x v="380"/>
    <d v="2025-03-15T00:00:00"/>
    <s v="C0251"/>
    <s v="P015"/>
    <n v="1"/>
    <n v="0"/>
    <s v="UPI"/>
    <n v="699"/>
    <n v="179.12"/>
    <n v="2025"/>
    <n v="3"/>
    <s v="Mar"/>
    <s v="2025-03"/>
    <n v="0.25625178826895567"/>
    <x v="3"/>
    <x v="6"/>
    <x v="2"/>
    <x v="1"/>
    <x v="11"/>
  </r>
  <r>
    <s v="ORD02045"/>
    <x v="233"/>
    <d v="2025-11-10T00:00:00"/>
    <s v="C0455"/>
    <s v="P014"/>
    <n v="2"/>
    <n v="0"/>
    <s v="Credit Card"/>
    <n v="1598"/>
    <n v="341.01"/>
    <n v="2025"/>
    <n v="11"/>
    <s v="Nov"/>
    <s v="2025-11"/>
    <n v="0.21339799749687108"/>
    <x v="0"/>
    <x v="6"/>
    <x v="1"/>
    <x v="1"/>
    <x v="13"/>
  </r>
  <r>
    <s v="ORD02046"/>
    <x v="609"/>
    <d v="2025-04-12T00:00:00"/>
    <s v="C0081"/>
    <s v="P004"/>
    <n v="1"/>
    <n v="0"/>
    <s v="Credit Card"/>
    <n v="1999"/>
    <n v="405.9"/>
    <n v="2025"/>
    <n v="4"/>
    <s v="Apr"/>
    <s v="2025-04"/>
    <n v="0.20305152576288144"/>
    <x v="1"/>
    <x v="5"/>
    <x v="3"/>
    <x v="2"/>
    <x v="10"/>
  </r>
  <r>
    <s v="ORD02047"/>
    <x v="118"/>
    <d v="2024-10-14T00:00:00"/>
    <s v="C0039"/>
    <s v="P020"/>
    <n v="1"/>
    <n v="0.1"/>
    <s v="UPI"/>
    <n v="224.1"/>
    <n v="65.569999999999993"/>
    <n v="2024"/>
    <n v="10"/>
    <s v="Oct"/>
    <s v="2024-10"/>
    <n v="0.29259259259259257"/>
    <x v="3"/>
    <x v="3"/>
    <x v="2"/>
    <x v="2"/>
    <x v="17"/>
  </r>
  <r>
    <s v="ORD02048"/>
    <x v="664"/>
    <d v="2024-09-26T00:00:00"/>
    <s v="C0036"/>
    <s v="P002"/>
    <n v="1"/>
    <n v="0"/>
    <s v="Debit Card"/>
    <n v="899"/>
    <n v="211.29"/>
    <n v="2024"/>
    <n v="9"/>
    <s v="Sep"/>
    <s v="2024-09"/>
    <n v="0.23502780867630699"/>
    <x v="1"/>
    <x v="1"/>
    <x v="3"/>
    <x v="0"/>
    <x v="3"/>
  </r>
  <r>
    <s v="ORD02049"/>
    <x v="436"/>
    <d v="2024-11-17T00:00:00"/>
    <s v="C0424"/>
    <s v="P012"/>
    <n v="1"/>
    <n v="0.05"/>
    <s v="UPI"/>
    <n v="854.05"/>
    <n v="244.14"/>
    <n v="2024"/>
    <n v="11"/>
    <s v="Nov"/>
    <s v="2024-11"/>
    <n v="0.28586148351970025"/>
    <x v="0"/>
    <x v="8"/>
    <x v="0"/>
    <x v="2"/>
    <x v="14"/>
  </r>
  <r>
    <s v="ORD02050"/>
    <x v="161"/>
    <d v="2025-11-07T00:00:00"/>
    <s v="C0429"/>
    <s v="P001"/>
    <n v="2"/>
    <n v="0"/>
    <s v="UPI"/>
    <n v="998"/>
    <n v="214.08"/>
    <n v="2025"/>
    <n v="11"/>
    <s v="Nov"/>
    <s v="2025-11"/>
    <n v="0.21450901803607217"/>
    <x v="1"/>
    <x v="1"/>
    <x v="3"/>
    <x v="2"/>
    <x v="8"/>
  </r>
  <r>
    <s v="ORD02051"/>
    <x v="320"/>
    <d v="2025-01-14T00:00:00"/>
    <s v="C0388"/>
    <s v="P020"/>
    <n v="3"/>
    <n v="0.1"/>
    <s v="Credit Card"/>
    <n v="672.3"/>
    <n v="199"/>
    <n v="2025"/>
    <n v="1"/>
    <s v="Jan"/>
    <s v="2025-01"/>
    <n v="0.29599881005503498"/>
    <x v="3"/>
    <x v="3"/>
    <x v="0"/>
    <x v="2"/>
    <x v="17"/>
  </r>
  <r>
    <s v="ORD02052"/>
    <x v="271"/>
    <d v="2024-04-03T00:00:00"/>
    <s v="C0486"/>
    <s v="P005"/>
    <n v="3"/>
    <n v="0.05"/>
    <s v="Debit Card"/>
    <n v="7122.15"/>
    <n v="1205.0999999999999"/>
    <n v="2024"/>
    <n v="3"/>
    <s v="Mar"/>
    <s v="2024-03"/>
    <n v="0.1692045239148291"/>
    <x v="1"/>
    <x v="5"/>
    <x v="1"/>
    <x v="2"/>
    <x v="7"/>
  </r>
  <r>
    <s v="ORD02053"/>
    <x v="518"/>
    <d v="2025-10-19T00:00:00"/>
    <s v="C0409"/>
    <s v="P006"/>
    <n v="2"/>
    <n v="0.05"/>
    <s v="Credit Card"/>
    <n v="2848.1"/>
    <n v="647.30999999999995"/>
    <n v="2025"/>
    <n v="10"/>
    <s v="Oct"/>
    <s v="2025-10"/>
    <n v="0.22727783434570414"/>
    <x v="1"/>
    <x v="1"/>
    <x v="3"/>
    <x v="1"/>
    <x v="6"/>
  </r>
  <r>
    <s v="ORD02054"/>
    <x v="631"/>
    <d v="2024-07-24T00:00:00"/>
    <s v="C0197"/>
    <s v="P011"/>
    <n v="1"/>
    <n v="0"/>
    <s v="UPI"/>
    <n v="1299"/>
    <n v="314.62"/>
    <n v="2024"/>
    <n v="7"/>
    <s v="Jul"/>
    <s v="2024-07"/>
    <n v="0.24220169361046959"/>
    <x v="0"/>
    <x v="7"/>
    <x v="0"/>
    <x v="2"/>
    <x v="12"/>
  </r>
  <r>
    <s v="ORD02055"/>
    <x v="485"/>
    <d v="2024-12-02T00:00:00"/>
    <s v="C0158"/>
    <s v="P008"/>
    <n v="1"/>
    <n v="0"/>
    <s v="Credit Card"/>
    <n v="399"/>
    <n v="118.69"/>
    <n v="2024"/>
    <n v="11"/>
    <s v="Nov"/>
    <s v="2024-11"/>
    <n v="0.29746867167919799"/>
    <x v="3"/>
    <x v="3"/>
    <x v="1"/>
    <x v="2"/>
    <x v="4"/>
  </r>
  <r>
    <s v="ORD02056"/>
    <x v="129"/>
    <d v="2024-08-11T00:00:00"/>
    <s v="C0204"/>
    <s v="P007"/>
    <n v="1"/>
    <n v="0.1"/>
    <s v="UPI"/>
    <n v="989.1"/>
    <n v="267.18"/>
    <n v="2024"/>
    <n v="8"/>
    <s v="Aug"/>
    <s v="2024-08"/>
    <n v="0.27012435547467395"/>
    <x v="3"/>
    <x v="9"/>
    <x v="3"/>
    <x v="2"/>
    <x v="19"/>
  </r>
  <r>
    <s v="ORD02057"/>
    <x v="209"/>
    <d v="2024-02-11T00:00:00"/>
    <s v="C0196"/>
    <s v="P004"/>
    <n v="2"/>
    <n v="0.1"/>
    <s v="Debit Card"/>
    <n v="3598.2"/>
    <n v="744.23"/>
    <n v="2024"/>
    <n v="2"/>
    <s v="Feb"/>
    <s v="2024-02"/>
    <n v="0.20683397254182648"/>
    <x v="1"/>
    <x v="5"/>
    <x v="0"/>
    <x v="0"/>
    <x v="10"/>
  </r>
  <r>
    <s v="ORD02058"/>
    <x v="568"/>
    <d v="2025-12-11T00:00:00"/>
    <s v="C0216"/>
    <s v="P006"/>
    <n v="1"/>
    <n v="0.1"/>
    <s v="UPI"/>
    <n v="1349.1"/>
    <n v="257.93"/>
    <n v="2025"/>
    <n v="12"/>
    <s v="Dec"/>
    <s v="2025-12"/>
    <n v="0.19118671707063969"/>
    <x v="1"/>
    <x v="1"/>
    <x v="3"/>
    <x v="2"/>
    <x v="6"/>
  </r>
  <r>
    <s v="ORD02059"/>
    <x v="656"/>
    <d v="2024-03-11T00:00:00"/>
    <s v="C0285"/>
    <s v="P016"/>
    <n v="2"/>
    <n v="0.1"/>
    <s v="Debit Card"/>
    <n v="2878.2"/>
    <n v="964.96"/>
    <n v="2024"/>
    <n v="3"/>
    <s v="Mar"/>
    <s v="2024-03"/>
    <n v="0.33526509624070605"/>
    <x v="4"/>
    <x v="4"/>
    <x v="1"/>
    <x v="2"/>
    <x v="5"/>
  </r>
  <r>
    <s v="ORD02060"/>
    <x v="170"/>
    <d v="2025-06-02T00:00:00"/>
    <s v="C0457"/>
    <s v="P020"/>
    <n v="4"/>
    <n v="0"/>
    <s v="UPI"/>
    <n v="996"/>
    <n v="257.5"/>
    <n v="2025"/>
    <n v="5"/>
    <s v="May"/>
    <s v="2025-05"/>
    <n v="0.25853413654618473"/>
    <x v="3"/>
    <x v="3"/>
    <x v="0"/>
    <x v="2"/>
    <x v="17"/>
  </r>
  <r>
    <s v="ORD02061"/>
    <x v="481"/>
    <d v="2025-10-01T00:00:00"/>
    <s v="C0196"/>
    <s v="P015"/>
    <n v="2"/>
    <n v="0.1"/>
    <s v="Cash"/>
    <n v="1258.2"/>
    <n v="434.4"/>
    <n v="2025"/>
    <n v="9"/>
    <s v="Sep"/>
    <s v="2025-09"/>
    <n v="0.34525512637100619"/>
    <x v="3"/>
    <x v="6"/>
    <x v="0"/>
    <x v="0"/>
    <x v="11"/>
  </r>
  <r>
    <s v="ORD02062"/>
    <x v="58"/>
    <d v="2025-09-15T00:00:00"/>
    <s v="C0307"/>
    <s v="P014"/>
    <n v="3"/>
    <n v="0"/>
    <s v="UPI"/>
    <n v="2397"/>
    <n v="489.23"/>
    <n v="2025"/>
    <n v="9"/>
    <s v="Sep"/>
    <s v="2025-09"/>
    <n v="0.20410095953274929"/>
    <x v="0"/>
    <x v="6"/>
    <x v="2"/>
    <x v="2"/>
    <x v="13"/>
  </r>
  <r>
    <s v="ORD02063"/>
    <x v="3"/>
    <d v="2025-08-25T00:00:00"/>
    <s v="C0152"/>
    <s v="P012"/>
    <n v="2"/>
    <n v="0"/>
    <s v="Debit Card"/>
    <n v="1798"/>
    <n v="523.21"/>
    <n v="2025"/>
    <n v="8"/>
    <s v="Aug"/>
    <s v="2025-08"/>
    <n v="0.29099555061179089"/>
    <x v="0"/>
    <x v="8"/>
    <x v="1"/>
    <x v="1"/>
    <x v="14"/>
  </r>
  <r>
    <s v="ORD02064"/>
    <x v="186"/>
    <d v="2025-09-26T00:00:00"/>
    <s v="C0014"/>
    <s v="P012"/>
    <n v="1"/>
    <n v="0.1"/>
    <s v="UPI"/>
    <n v="809.1"/>
    <n v="140.63999999999999"/>
    <n v="2025"/>
    <n v="9"/>
    <s v="Sep"/>
    <s v="2025-09"/>
    <n v="0.17382276603633665"/>
    <x v="0"/>
    <x v="8"/>
    <x v="3"/>
    <x v="1"/>
    <x v="14"/>
  </r>
  <r>
    <s v="ORD02065"/>
    <x v="45"/>
    <d v="2024-05-08T00:00:00"/>
    <s v="C0325"/>
    <s v="P016"/>
    <n v="1"/>
    <n v="0.15"/>
    <s v="UPI"/>
    <n v="1359.15"/>
    <n v="399.69"/>
    <n v="2024"/>
    <n v="5"/>
    <s v="May"/>
    <s v="2024-05"/>
    <n v="0.29407350182099101"/>
    <x v="4"/>
    <x v="4"/>
    <x v="3"/>
    <x v="2"/>
    <x v="5"/>
  </r>
  <r>
    <s v="ORD02066"/>
    <x v="672"/>
    <d v="2024-09-16T00:00:00"/>
    <s v="C0146"/>
    <s v="P015"/>
    <n v="3"/>
    <n v="0.1"/>
    <s v="UPI"/>
    <n v="1887.3"/>
    <n v="489.61"/>
    <n v="2024"/>
    <n v="9"/>
    <s v="Sep"/>
    <s v="2024-09"/>
    <n v="0.259423515074445"/>
    <x v="3"/>
    <x v="6"/>
    <x v="3"/>
    <x v="2"/>
    <x v="11"/>
  </r>
  <r>
    <s v="ORD02067"/>
    <x v="467"/>
    <d v="2025-11-26T00:00:00"/>
    <s v="C0426"/>
    <s v="P013"/>
    <n v="2"/>
    <n v="0.1"/>
    <s v="Debit Card"/>
    <n v="1078.2"/>
    <n v="286.13"/>
    <n v="2025"/>
    <n v="11"/>
    <s v="Nov"/>
    <s v="2025-11"/>
    <n v="0.26537748098682989"/>
    <x v="0"/>
    <x v="0"/>
    <x v="1"/>
    <x v="1"/>
    <x v="0"/>
  </r>
  <r>
    <s v="ORD02068"/>
    <x v="276"/>
    <d v="2024-01-18T00:00:00"/>
    <s v="C0057"/>
    <s v="P011"/>
    <n v="2"/>
    <n v="0.2"/>
    <s v="UPI"/>
    <n v="2078.4"/>
    <n v="579.02"/>
    <n v="2024"/>
    <n v="1"/>
    <s v="Jan"/>
    <s v="2024-01"/>
    <n v="0.27858929946112393"/>
    <x v="0"/>
    <x v="7"/>
    <x v="2"/>
    <x v="1"/>
    <x v="12"/>
  </r>
  <r>
    <s v="ORD02069"/>
    <x v="117"/>
    <d v="2025-04-24T00:00:00"/>
    <s v="C0211"/>
    <s v="P017"/>
    <n v="1"/>
    <n v="0"/>
    <s v="UPI"/>
    <n v="799"/>
    <n v="253.84"/>
    <n v="2025"/>
    <n v="4"/>
    <s v="Apr"/>
    <s v="2025-04"/>
    <n v="0.31769712140175221"/>
    <x v="0"/>
    <x v="0"/>
    <x v="2"/>
    <x v="0"/>
    <x v="15"/>
  </r>
  <r>
    <s v="ORD02070"/>
    <x v="329"/>
    <d v="2024-03-07T00:00:00"/>
    <s v="C0268"/>
    <s v="P015"/>
    <n v="2"/>
    <n v="0.2"/>
    <s v="UPI"/>
    <n v="1118.4000000000001"/>
    <n v="292.33"/>
    <n v="2024"/>
    <n v="3"/>
    <s v="Mar"/>
    <s v="2024-03"/>
    <n v="0.26138233190271815"/>
    <x v="3"/>
    <x v="6"/>
    <x v="3"/>
    <x v="2"/>
    <x v="11"/>
  </r>
  <r>
    <s v="ORD02071"/>
    <x v="323"/>
    <d v="2025-03-08T00:00:00"/>
    <s v="C0210"/>
    <s v="P014"/>
    <n v="1"/>
    <n v="0.1"/>
    <s v="Cash"/>
    <n v="719.1"/>
    <n v="161.24"/>
    <n v="2025"/>
    <n v="3"/>
    <s v="Mar"/>
    <s v="2025-03"/>
    <n v="0.22422472535113336"/>
    <x v="0"/>
    <x v="6"/>
    <x v="2"/>
    <x v="1"/>
    <x v="13"/>
  </r>
  <r>
    <s v="ORD02072"/>
    <x v="114"/>
    <d v="2025-11-02T00:00:00"/>
    <s v="C0017"/>
    <s v="P010"/>
    <n v="1"/>
    <n v="0.1"/>
    <s v="UPI"/>
    <n v="5399.1"/>
    <n v="1138.55"/>
    <n v="2025"/>
    <n v="10"/>
    <s v="Oct"/>
    <s v="2025-10"/>
    <n v="0.2108777388824063"/>
    <x v="2"/>
    <x v="2"/>
    <x v="1"/>
    <x v="2"/>
    <x v="9"/>
  </r>
  <r>
    <s v="ORD02073"/>
    <x v="222"/>
    <d v="2024-09-25T00:00:00"/>
    <s v="C0286"/>
    <s v="P012"/>
    <n v="1"/>
    <n v="0.1"/>
    <s v="UPI"/>
    <n v="809.1"/>
    <n v="198.43"/>
    <n v="2024"/>
    <n v="9"/>
    <s v="Sep"/>
    <s v="2024-09"/>
    <n v="0.24524780620442468"/>
    <x v="0"/>
    <x v="8"/>
    <x v="3"/>
    <x v="0"/>
    <x v="14"/>
  </r>
  <r>
    <s v="ORD02074"/>
    <x v="471"/>
    <d v="2024-02-06T00:00:00"/>
    <s v="C0344"/>
    <s v="P016"/>
    <n v="1"/>
    <n v="0.05"/>
    <s v="Cash"/>
    <n v="1519.05"/>
    <n v="421.94"/>
    <n v="2024"/>
    <n v="2"/>
    <s v="Feb"/>
    <s v="2024-02"/>
    <n v="0.2777657088311774"/>
    <x v="4"/>
    <x v="4"/>
    <x v="0"/>
    <x v="2"/>
    <x v="5"/>
  </r>
  <r>
    <s v="ORD02075"/>
    <x v="228"/>
    <d v="2025-08-01T00:00:00"/>
    <s v="C0203"/>
    <s v="P015"/>
    <n v="1"/>
    <n v="0.1"/>
    <s v="Cash"/>
    <n v="629.1"/>
    <n v="166.34"/>
    <n v="2025"/>
    <n v="7"/>
    <s v="Jul"/>
    <s v="2025-07"/>
    <n v="0.26440947385153396"/>
    <x v="3"/>
    <x v="6"/>
    <x v="3"/>
    <x v="1"/>
    <x v="11"/>
  </r>
  <r>
    <s v="ORD02076"/>
    <x v="202"/>
    <d v="2025-05-10T00:00:00"/>
    <s v="C0099"/>
    <s v="P010"/>
    <n v="1"/>
    <n v="0"/>
    <s v="UPI"/>
    <n v="5999"/>
    <n v="930.63"/>
    <n v="2025"/>
    <n v="5"/>
    <s v="May"/>
    <s v="2025-05"/>
    <n v="0.15513085514252375"/>
    <x v="2"/>
    <x v="2"/>
    <x v="2"/>
    <x v="2"/>
    <x v="9"/>
  </r>
  <r>
    <s v="ORD02077"/>
    <x v="428"/>
    <d v="2025-07-18T00:00:00"/>
    <s v="C0279"/>
    <s v="P004"/>
    <n v="2"/>
    <n v="0.15"/>
    <s v="Debit Card"/>
    <n v="3398.3"/>
    <n v="549.09"/>
    <n v="2025"/>
    <n v="7"/>
    <s v="Jul"/>
    <s v="2025-07"/>
    <n v="0.16157784774740311"/>
    <x v="1"/>
    <x v="5"/>
    <x v="0"/>
    <x v="1"/>
    <x v="10"/>
  </r>
  <r>
    <s v="ORD02078"/>
    <x v="96"/>
    <d v="2025-04-15T00:00:00"/>
    <s v="C0209"/>
    <s v="P009"/>
    <n v="2"/>
    <n v="0"/>
    <s v="UPI"/>
    <n v="13998"/>
    <n v="3285.41"/>
    <n v="2025"/>
    <n v="4"/>
    <s v="Apr"/>
    <s v="2025-04"/>
    <n v="0.23470567223889127"/>
    <x v="2"/>
    <x v="2"/>
    <x v="0"/>
    <x v="2"/>
    <x v="2"/>
  </r>
  <r>
    <s v="ORD02079"/>
    <x v="64"/>
    <d v="2025-10-27T00:00:00"/>
    <s v="C0129"/>
    <s v="P020"/>
    <n v="2"/>
    <n v="0"/>
    <s v="UPI"/>
    <n v="498"/>
    <n v="147.94999999999999"/>
    <n v="2025"/>
    <n v="10"/>
    <s v="Oct"/>
    <s v="2025-10"/>
    <n v="0.29708835341365458"/>
    <x v="3"/>
    <x v="3"/>
    <x v="0"/>
    <x v="1"/>
    <x v="17"/>
  </r>
  <r>
    <s v="ORD02080"/>
    <x v="673"/>
    <d v="2024-11-22T00:00:00"/>
    <s v="C0335"/>
    <s v="P009"/>
    <n v="2"/>
    <n v="0"/>
    <s v="Debit Card"/>
    <n v="13998"/>
    <n v="1730.52"/>
    <n v="2024"/>
    <n v="11"/>
    <s v="Nov"/>
    <s v="2024-11"/>
    <n v="0.1236262323189027"/>
    <x v="2"/>
    <x v="2"/>
    <x v="3"/>
    <x v="0"/>
    <x v="2"/>
  </r>
  <r>
    <s v="ORD02081"/>
    <x v="519"/>
    <d v="2024-11-01T00:00:00"/>
    <s v="C0288"/>
    <s v="P020"/>
    <n v="5"/>
    <n v="0"/>
    <s v="Debit Card"/>
    <n v="1245"/>
    <n v="413.95"/>
    <n v="2024"/>
    <n v="10"/>
    <s v="Oct"/>
    <s v="2024-10"/>
    <n v="0.33248995983935742"/>
    <x v="3"/>
    <x v="3"/>
    <x v="1"/>
    <x v="2"/>
    <x v="17"/>
  </r>
  <r>
    <s v="ORD02082"/>
    <x v="493"/>
    <d v="2024-10-06T00:00:00"/>
    <s v="C0252"/>
    <s v="P011"/>
    <n v="1"/>
    <n v="0"/>
    <s v="UPI"/>
    <n v="1299"/>
    <n v="332.8"/>
    <n v="2024"/>
    <n v="10"/>
    <s v="Oct"/>
    <s v="2024-10"/>
    <n v="0.25619707467282526"/>
    <x v="0"/>
    <x v="7"/>
    <x v="0"/>
    <x v="0"/>
    <x v="12"/>
  </r>
  <r>
    <s v="ORD02083"/>
    <x v="674"/>
    <d v="2025-11-18T00:00:00"/>
    <s v="C0265"/>
    <s v="P011"/>
    <n v="1"/>
    <n v="0"/>
    <s v="UPI"/>
    <n v="1299"/>
    <n v="315.13"/>
    <n v="2025"/>
    <n v="11"/>
    <s v="Nov"/>
    <s v="2025-11"/>
    <n v="0.24259430331023865"/>
    <x v="0"/>
    <x v="7"/>
    <x v="3"/>
    <x v="2"/>
    <x v="12"/>
  </r>
  <r>
    <s v="ORD02084"/>
    <x v="199"/>
    <d v="2024-07-21T00:00:00"/>
    <s v="C0271"/>
    <s v="P007"/>
    <n v="2"/>
    <n v="0.05"/>
    <s v="UPI"/>
    <n v="2088.1"/>
    <n v="623.38"/>
    <n v="2024"/>
    <n v="7"/>
    <s v="Jul"/>
    <s v="2024-07"/>
    <n v="0.29853934198553711"/>
    <x v="3"/>
    <x v="9"/>
    <x v="1"/>
    <x v="2"/>
    <x v="19"/>
  </r>
  <r>
    <s v="ORD02085"/>
    <x v="472"/>
    <d v="2025-03-24T00:00:00"/>
    <s v="C0412"/>
    <s v="P010"/>
    <n v="1"/>
    <n v="0.05"/>
    <s v="Debit Card"/>
    <n v="5699.05"/>
    <n v="938.98"/>
    <n v="2025"/>
    <n v="3"/>
    <s v="Mar"/>
    <s v="2025-03"/>
    <n v="0.16476079346557759"/>
    <x v="2"/>
    <x v="2"/>
    <x v="3"/>
    <x v="2"/>
    <x v="9"/>
  </r>
  <r>
    <s v="ORD02086"/>
    <x v="17"/>
    <d v="2024-11-22T00:00:00"/>
    <s v="C0408"/>
    <s v="P004"/>
    <n v="2"/>
    <n v="0"/>
    <s v="Cash"/>
    <n v="3998"/>
    <n v="695.47"/>
    <n v="2024"/>
    <n v="11"/>
    <s v="Nov"/>
    <s v="2024-11"/>
    <n v="0.17395447723861931"/>
    <x v="1"/>
    <x v="5"/>
    <x v="2"/>
    <x v="2"/>
    <x v="10"/>
  </r>
  <r>
    <s v="ORD02087"/>
    <x v="471"/>
    <d v="2024-02-08T00:00:00"/>
    <s v="C0188"/>
    <s v="P005"/>
    <n v="2"/>
    <n v="0"/>
    <s v="UPI"/>
    <n v="4998"/>
    <n v="1005.27"/>
    <n v="2024"/>
    <n v="2"/>
    <s v="Feb"/>
    <s v="2024-02"/>
    <n v="0.2011344537815126"/>
    <x v="1"/>
    <x v="5"/>
    <x v="1"/>
    <x v="0"/>
    <x v="7"/>
  </r>
  <r>
    <s v="ORD02088"/>
    <x v="243"/>
    <d v="2025-04-28T00:00:00"/>
    <s v="C0419"/>
    <s v="P005"/>
    <n v="5"/>
    <n v="0.2"/>
    <s v="Debit Card"/>
    <n v="9996"/>
    <n v="2173.52"/>
    <n v="2025"/>
    <n v="4"/>
    <s v="Apr"/>
    <s v="2025-04"/>
    <n v="0.21743897559023609"/>
    <x v="1"/>
    <x v="5"/>
    <x v="3"/>
    <x v="2"/>
    <x v="7"/>
  </r>
  <r>
    <s v="ORD02089"/>
    <x v="644"/>
    <d v="2025-12-29T00:00:00"/>
    <s v="C0214"/>
    <s v="P011"/>
    <n v="3"/>
    <n v="0"/>
    <s v="UPI"/>
    <n v="3897"/>
    <n v="851.52"/>
    <n v="2025"/>
    <n v="12"/>
    <s v="Dec"/>
    <s v="2025-12"/>
    <n v="0.21850654349499615"/>
    <x v="0"/>
    <x v="7"/>
    <x v="0"/>
    <x v="1"/>
    <x v="12"/>
  </r>
  <r>
    <s v="ORD02090"/>
    <x v="675"/>
    <d v="2025-04-25T00:00:00"/>
    <s v="C0283"/>
    <s v="P009"/>
    <n v="4"/>
    <n v="0"/>
    <s v="Credit Card"/>
    <n v="27996"/>
    <n v="5537.67"/>
    <n v="2025"/>
    <n v="4"/>
    <s v="Apr"/>
    <s v="2025-04"/>
    <n v="0.19780218602657523"/>
    <x v="2"/>
    <x v="2"/>
    <x v="3"/>
    <x v="0"/>
    <x v="2"/>
  </r>
  <r>
    <s v="ORD02091"/>
    <x v="525"/>
    <d v="2024-03-07T00:00:00"/>
    <s v="C0211"/>
    <s v="P016"/>
    <n v="1"/>
    <n v="0"/>
    <s v="UPI"/>
    <n v="1599"/>
    <n v="551.30999999999995"/>
    <n v="2024"/>
    <n v="3"/>
    <s v="Mar"/>
    <s v="2024-03"/>
    <n v="0.34478424015009379"/>
    <x v="4"/>
    <x v="4"/>
    <x v="2"/>
    <x v="0"/>
    <x v="5"/>
  </r>
  <r>
    <s v="ORD02092"/>
    <x v="142"/>
    <d v="2024-01-10T00:00:00"/>
    <s v="C0365"/>
    <s v="P009"/>
    <n v="3"/>
    <n v="0"/>
    <s v="Credit Card"/>
    <n v="20997"/>
    <n v="3511"/>
    <n v="2024"/>
    <n v="1"/>
    <s v="Jan"/>
    <s v="2024-01"/>
    <n v="0.16721436395675573"/>
    <x v="2"/>
    <x v="2"/>
    <x v="1"/>
    <x v="2"/>
    <x v="2"/>
  </r>
  <r>
    <s v="ORD02093"/>
    <x v="362"/>
    <d v="2024-10-28T00:00:00"/>
    <s v="C0076"/>
    <s v="P004"/>
    <n v="1"/>
    <n v="0.1"/>
    <s v="UPI"/>
    <n v="1799.1"/>
    <n v="251.68"/>
    <n v="2024"/>
    <n v="10"/>
    <s v="Oct"/>
    <s v="2024-10"/>
    <n v="0.13989216830637541"/>
    <x v="1"/>
    <x v="5"/>
    <x v="3"/>
    <x v="2"/>
    <x v="10"/>
  </r>
  <r>
    <s v="ORD02094"/>
    <x v="533"/>
    <d v="2024-12-13T00:00:00"/>
    <s v="C0148"/>
    <s v="P002"/>
    <n v="2"/>
    <n v="0.05"/>
    <s v="Cash"/>
    <n v="1708.1"/>
    <n v="365.85"/>
    <n v="2024"/>
    <n v="12"/>
    <s v="Dec"/>
    <s v="2024-12"/>
    <n v="0.21418535214565895"/>
    <x v="1"/>
    <x v="1"/>
    <x v="1"/>
    <x v="1"/>
    <x v="3"/>
  </r>
  <r>
    <s v="ORD02095"/>
    <x v="65"/>
    <d v="2025-03-10T00:00:00"/>
    <s v="C0321"/>
    <s v="P014"/>
    <n v="2"/>
    <n v="0.05"/>
    <s v="UPI"/>
    <n v="1518.1"/>
    <n v="334.35"/>
    <n v="2025"/>
    <n v="3"/>
    <s v="Mar"/>
    <s v="2025-03"/>
    <n v="0.22024240827349981"/>
    <x v="0"/>
    <x v="6"/>
    <x v="2"/>
    <x v="1"/>
    <x v="13"/>
  </r>
  <r>
    <s v="ORD02096"/>
    <x v="120"/>
    <d v="2025-03-04T00:00:00"/>
    <s v="C0213"/>
    <s v="P003"/>
    <n v="1"/>
    <n v="0"/>
    <s v="UPI"/>
    <n v="1299"/>
    <n v="276.04000000000002"/>
    <n v="2025"/>
    <n v="2"/>
    <s v="Feb"/>
    <s v="2025-02"/>
    <n v="0.21250192455735181"/>
    <x v="1"/>
    <x v="1"/>
    <x v="2"/>
    <x v="1"/>
    <x v="1"/>
  </r>
  <r>
    <s v="ORD02097"/>
    <x v="352"/>
    <d v="2024-11-30T00:00:00"/>
    <s v="C0433"/>
    <s v="P018"/>
    <n v="2"/>
    <n v="0.1"/>
    <s v="Debit Card"/>
    <n v="1798.2"/>
    <n v="435.24"/>
    <n v="2024"/>
    <n v="11"/>
    <s v="Nov"/>
    <s v="2024-11"/>
    <n v="0.24204204204204205"/>
    <x v="0"/>
    <x v="7"/>
    <x v="3"/>
    <x v="0"/>
    <x v="16"/>
  </r>
  <r>
    <s v="ORD02098"/>
    <x v="676"/>
    <d v="2025-03-14T00:00:00"/>
    <s v="C0109"/>
    <s v="P006"/>
    <n v="1"/>
    <n v="0.1"/>
    <s v="Credit Card"/>
    <n v="1349.1"/>
    <n v="-96.35"/>
    <n v="2025"/>
    <n v="3"/>
    <s v="Mar"/>
    <s v="2025-03"/>
    <n v="-7.1417982358609439E-2"/>
    <x v="1"/>
    <x v="1"/>
    <x v="1"/>
    <x v="2"/>
    <x v="6"/>
  </r>
  <r>
    <s v="ORD02099"/>
    <x v="214"/>
    <d v="2025-08-11T00:00:00"/>
    <s v="C0129"/>
    <s v="P011"/>
    <n v="1"/>
    <n v="0"/>
    <s v="UPI"/>
    <n v="1299"/>
    <n v="262.58999999999997"/>
    <n v="2025"/>
    <n v="8"/>
    <s v="Aug"/>
    <s v="2025-08"/>
    <n v="0.20214780600461893"/>
    <x v="0"/>
    <x v="7"/>
    <x v="0"/>
    <x v="1"/>
    <x v="12"/>
  </r>
  <r>
    <s v="ORD02100"/>
    <x v="677"/>
    <d v="2024-06-27T00:00:00"/>
    <s v="C0010"/>
    <s v="P018"/>
    <n v="4"/>
    <n v="0"/>
    <s v="Credit Card"/>
    <n v="3996"/>
    <n v="1000.74"/>
    <n v="2024"/>
    <n v="6"/>
    <s v="Jun"/>
    <s v="2024-06"/>
    <n v="0.25043543543543545"/>
    <x v="0"/>
    <x v="7"/>
    <x v="0"/>
    <x v="2"/>
    <x v="16"/>
  </r>
  <r>
    <s v="ORD02101"/>
    <x v="547"/>
    <d v="2025-07-15T00:00:00"/>
    <s v="C0047"/>
    <s v="P012"/>
    <n v="1"/>
    <n v="0"/>
    <s v="Debit Card"/>
    <n v="899"/>
    <n v="200.59"/>
    <n v="2025"/>
    <n v="7"/>
    <s v="Jul"/>
    <s v="2025-07"/>
    <n v="0.22312569521690767"/>
    <x v="0"/>
    <x v="8"/>
    <x v="3"/>
    <x v="1"/>
    <x v="14"/>
  </r>
  <r>
    <s v="ORD02102"/>
    <x v="295"/>
    <d v="2025-06-15T00:00:00"/>
    <s v="C0379"/>
    <s v="P005"/>
    <n v="1"/>
    <n v="0.1"/>
    <s v="Credit Card"/>
    <n v="2249.1"/>
    <n v="632.07000000000005"/>
    <n v="2025"/>
    <n v="6"/>
    <s v="Jun"/>
    <s v="2025-06"/>
    <n v="0.28103241296518611"/>
    <x v="1"/>
    <x v="5"/>
    <x v="3"/>
    <x v="1"/>
    <x v="7"/>
  </r>
  <r>
    <s v="ORD02103"/>
    <x v="415"/>
    <d v="2025-10-23T00:00:00"/>
    <s v="C0315"/>
    <s v="P009"/>
    <n v="1"/>
    <n v="0"/>
    <s v="UPI"/>
    <n v="6999"/>
    <n v="1320.17"/>
    <n v="2025"/>
    <n v="10"/>
    <s v="Oct"/>
    <s v="2025-10"/>
    <n v="0.18862266038005429"/>
    <x v="2"/>
    <x v="2"/>
    <x v="0"/>
    <x v="1"/>
    <x v="2"/>
  </r>
  <r>
    <s v="ORD02104"/>
    <x v="549"/>
    <d v="2024-01-28T00:00:00"/>
    <s v="C0096"/>
    <s v="P020"/>
    <n v="3"/>
    <n v="0.05"/>
    <s v="UPI"/>
    <n v="709.65"/>
    <n v="180.48"/>
    <n v="2024"/>
    <n v="1"/>
    <s v="Jan"/>
    <s v="2024-01"/>
    <n v="0.25432255337138027"/>
    <x v="3"/>
    <x v="3"/>
    <x v="0"/>
    <x v="0"/>
    <x v="17"/>
  </r>
  <r>
    <s v="ORD02105"/>
    <x v="424"/>
    <d v="2025-08-29T00:00:00"/>
    <s v="C0446"/>
    <s v="P018"/>
    <n v="1"/>
    <n v="0"/>
    <s v="Cash"/>
    <n v="999"/>
    <n v="233.17"/>
    <n v="2025"/>
    <n v="8"/>
    <s v="Aug"/>
    <s v="2025-08"/>
    <n v="0.2334034034034034"/>
    <x v="0"/>
    <x v="7"/>
    <x v="2"/>
    <x v="2"/>
    <x v="16"/>
  </r>
  <r>
    <s v="ORD02106"/>
    <x v="238"/>
    <d v="2025-02-10T00:00:00"/>
    <s v="C0103"/>
    <s v="P019"/>
    <n v="1"/>
    <n v="0"/>
    <s v="UPI"/>
    <n v="399"/>
    <n v="85.66"/>
    <n v="2025"/>
    <n v="2"/>
    <s v="Feb"/>
    <s v="2025-02"/>
    <n v="0.21468671679197995"/>
    <x v="1"/>
    <x v="1"/>
    <x v="2"/>
    <x v="2"/>
    <x v="18"/>
  </r>
  <r>
    <s v="ORD02107"/>
    <x v="615"/>
    <d v="2024-08-21T00:00:00"/>
    <s v="C0380"/>
    <s v="P003"/>
    <n v="3"/>
    <n v="0"/>
    <s v="Credit Card"/>
    <n v="3897"/>
    <n v="870.7"/>
    <n v="2024"/>
    <n v="8"/>
    <s v="Aug"/>
    <s v="2024-08"/>
    <n v="0.22342827816268926"/>
    <x v="1"/>
    <x v="1"/>
    <x v="0"/>
    <x v="2"/>
    <x v="1"/>
  </r>
  <r>
    <s v="ORD02108"/>
    <x v="650"/>
    <d v="2025-06-21T00:00:00"/>
    <s v="C0342"/>
    <s v="P009"/>
    <n v="1"/>
    <n v="0"/>
    <s v="Credit Card"/>
    <n v="6999"/>
    <n v="1410.81"/>
    <n v="2025"/>
    <n v="6"/>
    <s v="Jun"/>
    <s v="2025-06"/>
    <n v="0.20157308186883841"/>
    <x v="2"/>
    <x v="2"/>
    <x v="2"/>
    <x v="0"/>
    <x v="2"/>
  </r>
  <r>
    <s v="ORD02109"/>
    <x v="28"/>
    <d v="2025-07-06T00:00:00"/>
    <s v="C0146"/>
    <s v="P004"/>
    <n v="1"/>
    <n v="0"/>
    <s v="UPI"/>
    <n v="1999"/>
    <n v="519.89"/>
    <n v="2025"/>
    <n v="7"/>
    <s v="Jul"/>
    <s v="2025-07"/>
    <n v="0.26007503751875938"/>
    <x v="1"/>
    <x v="5"/>
    <x v="3"/>
    <x v="2"/>
    <x v="10"/>
  </r>
  <r>
    <s v="ORD02110"/>
    <x v="616"/>
    <d v="2025-05-20T00:00:00"/>
    <s v="C0368"/>
    <s v="P017"/>
    <n v="3"/>
    <n v="0.05"/>
    <s v="UPI"/>
    <n v="2277.15"/>
    <n v="563.63"/>
    <n v="2025"/>
    <n v="5"/>
    <s v="May"/>
    <s v="2025-05"/>
    <n v="0.24751553476933885"/>
    <x v="0"/>
    <x v="0"/>
    <x v="2"/>
    <x v="2"/>
    <x v="15"/>
  </r>
  <r>
    <s v="ORD02111"/>
    <x v="515"/>
    <d v="2025-11-01T00:00:00"/>
    <s v="C0430"/>
    <s v="P017"/>
    <n v="2"/>
    <n v="0.05"/>
    <s v="Cash"/>
    <n v="1518.1"/>
    <n v="403.71"/>
    <n v="2025"/>
    <n v="10"/>
    <s v="Oct"/>
    <s v="2025-10"/>
    <n v="0.26593109808313026"/>
    <x v="0"/>
    <x v="0"/>
    <x v="3"/>
    <x v="2"/>
    <x v="15"/>
  </r>
  <r>
    <s v="ORD02112"/>
    <x v="84"/>
    <d v="2024-06-28T00:00:00"/>
    <s v="C0416"/>
    <s v="P002"/>
    <n v="3"/>
    <n v="0.05"/>
    <s v="UPI"/>
    <n v="2562.15"/>
    <n v="601.91"/>
    <n v="2024"/>
    <n v="6"/>
    <s v="Jun"/>
    <s v="2024-06"/>
    <n v="0.23492379446948849"/>
    <x v="1"/>
    <x v="1"/>
    <x v="0"/>
    <x v="2"/>
    <x v="3"/>
  </r>
  <r>
    <s v="ORD02113"/>
    <x v="642"/>
    <d v="2024-05-12T00:00:00"/>
    <s v="C0027"/>
    <s v="P009"/>
    <n v="1"/>
    <n v="0.1"/>
    <s v="Debit Card"/>
    <n v="6299.1"/>
    <n v="1155.6099999999999"/>
    <n v="2024"/>
    <n v="5"/>
    <s v="May"/>
    <s v="2024-05"/>
    <n v="0.18345636678255622"/>
    <x v="2"/>
    <x v="2"/>
    <x v="1"/>
    <x v="1"/>
    <x v="2"/>
  </r>
  <r>
    <s v="ORD02114"/>
    <x v="223"/>
    <d v="2025-04-02T00:00:00"/>
    <s v="C0220"/>
    <s v="P009"/>
    <n v="4"/>
    <n v="0.1"/>
    <s v="Debit Card"/>
    <n v="25196.400000000001"/>
    <n v="4352.2299999999996"/>
    <n v="2025"/>
    <n v="3"/>
    <s v="Mar"/>
    <s v="2025-03"/>
    <n v="0.17273221571335584"/>
    <x v="2"/>
    <x v="2"/>
    <x v="1"/>
    <x v="0"/>
    <x v="2"/>
  </r>
  <r>
    <s v="ORD02115"/>
    <x v="578"/>
    <d v="2024-12-18T00:00:00"/>
    <s v="C0018"/>
    <s v="P005"/>
    <n v="4"/>
    <n v="0.1"/>
    <s v="UPI"/>
    <n v="8996.4"/>
    <n v="2023.76"/>
    <n v="2024"/>
    <n v="12"/>
    <s v="Dec"/>
    <s v="2024-12"/>
    <n v="0.22495220310346362"/>
    <x v="1"/>
    <x v="5"/>
    <x v="1"/>
    <x v="2"/>
    <x v="7"/>
  </r>
  <r>
    <s v="ORD02116"/>
    <x v="621"/>
    <d v="2025-06-28T00:00:00"/>
    <s v="C0167"/>
    <s v="P015"/>
    <n v="1"/>
    <n v="0.15"/>
    <s v="UPI"/>
    <n v="594.15"/>
    <n v="152.78"/>
    <n v="2025"/>
    <n v="6"/>
    <s v="Jun"/>
    <s v="2025-06"/>
    <n v="0.25714045274762265"/>
    <x v="3"/>
    <x v="6"/>
    <x v="3"/>
    <x v="2"/>
    <x v="11"/>
  </r>
  <r>
    <s v="ORD02117"/>
    <x v="238"/>
    <d v="2025-02-13T00:00:00"/>
    <s v="C0433"/>
    <s v="P015"/>
    <n v="1"/>
    <n v="0"/>
    <s v="Cash"/>
    <n v="699"/>
    <n v="167.97"/>
    <n v="2025"/>
    <n v="2"/>
    <s v="Feb"/>
    <s v="2025-02"/>
    <n v="0.24030042918454936"/>
    <x v="3"/>
    <x v="6"/>
    <x v="3"/>
    <x v="0"/>
    <x v="11"/>
  </r>
  <r>
    <s v="ORD02118"/>
    <x v="526"/>
    <d v="2024-03-21T00:00:00"/>
    <s v="C0477"/>
    <s v="P003"/>
    <n v="5"/>
    <n v="0"/>
    <s v="Debit Card"/>
    <n v="6495"/>
    <n v="-694.5"/>
    <n v="2024"/>
    <n v="3"/>
    <s v="Mar"/>
    <s v="2024-03"/>
    <n v="-0.10692840646651271"/>
    <x v="1"/>
    <x v="1"/>
    <x v="3"/>
    <x v="1"/>
    <x v="1"/>
  </r>
  <r>
    <s v="ORD02119"/>
    <x v="148"/>
    <d v="2025-08-03T00:00:00"/>
    <s v="C0082"/>
    <s v="P019"/>
    <n v="2"/>
    <n v="0.1"/>
    <s v="UPI"/>
    <n v="718.2"/>
    <n v="163.41999999999999"/>
    <n v="2025"/>
    <n v="8"/>
    <s v="Aug"/>
    <s v="2025-08"/>
    <n v="0.22754107490949593"/>
    <x v="1"/>
    <x v="1"/>
    <x v="0"/>
    <x v="2"/>
    <x v="18"/>
  </r>
  <r>
    <s v="ORD02120"/>
    <x v="420"/>
    <d v="2025-05-10T00:00:00"/>
    <s v="C0428"/>
    <s v="P003"/>
    <n v="2"/>
    <n v="0.05"/>
    <s v="UPI"/>
    <n v="2468.1"/>
    <n v="566.58000000000004"/>
    <n v="2025"/>
    <n v="5"/>
    <s v="May"/>
    <s v="2025-05"/>
    <n v="0.22956120092378757"/>
    <x v="1"/>
    <x v="1"/>
    <x v="2"/>
    <x v="1"/>
    <x v="1"/>
  </r>
  <r>
    <s v="ORD02121"/>
    <x v="125"/>
    <d v="2024-07-16T00:00:00"/>
    <s v="C0072"/>
    <s v="P006"/>
    <n v="2"/>
    <n v="0.05"/>
    <s v="Credit Card"/>
    <n v="2848.1"/>
    <n v="605"/>
    <n v="2024"/>
    <n v="7"/>
    <s v="Jul"/>
    <s v="2024-07"/>
    <n v="0.21242231663214073"/>
    <x v="1"/>
    <x v="1"/>
    <x v="0"/>
    <x v="0"/>
    <x v="6"/>
  </r>
  <r>
    <s v="ORD02122"/>
    <x v="136"/>
    <d v="2024-06-14T00:00:00"/>
    <s v="C0310"/>
    <s v="P004"/>
    <n v="3"/>
    <n v="0"/>
    <s v="Credit Card"/>
    <n v="5997"/>
    <n v="1423.91"/>
    <n v="2024"/>
    <n v="6"/>
    <s v="Jun"/>
    <s v="2024-06"/>
    <n v="0.23743705185926298"/>
    <x v="1"/>
    <x v="5"/>
    <x v="0"/>
    <x v="2"/>
    <x v="10"/>
  </r>
  <r>
    <s v="ORD02123"/>
    <x v="81"/>
    <d v="2024-12-16T00:00:00"/>
    <s v="C0479"/>
    <s v="P013"/>
    <n v="3"/>
    <n v="0.05"/>
    <s v="Credit Card"/>
    <n v="1707.15"/>
    <n v="416.04"/>
    <n v="2024"/>
    <n v="12"/>
    <s v="Dec"/>
    <s v="2024-12"/>
    <n v="0.24370441964677972"/>
    <x v="0"/>
    <x v="0"/>
    <x v="0"/>
    <x v="2"/>
    <x v="0"/>
  </r>
  <r>
    <s v="ORD02124"/>
    <x v="99"/>
    <d v="2024-12-31T00:00:00"/>
    <s v="C0254"/>
    <s v="P013"/>
    <n v="1"/>
    <n v="0.15"/>
    <s v="Cash"/>
    <n v="509.15"/>
    <n v="100.25"/>
    <n v="2024"/>
    <n v="12"/>
    <s v="Dec"/>
    <s v="2024-12"/>
    <n v="0.19689678876558972"/>
    <x v="0"/>
    <x v="0"/>
    <x v="3"/>
    <x v="1"/>
    <x v="0"/>
  </r>
  <r>
    <s v="ORD02125"/>
    <x v="331"/>
    <d v="2025-08-10T00:00:00"/>
    <s v="C0162"/>
    <s v="P011"/>
    <n v="1"/>
    <n v="0"/>
    <s v="Credit Card"/>
    <n v="1299"/>
    <n v="300.44"/>
    <n v="2025"/>
    <n v="8"/>
    <s v="Aug"/>
    <s v="2025-08"/>
    <n v="0.23128560431100847"/>
    <x v="0"/>
    <x v="7"/>
    <x v="0"/>
    <x v="1"/>
    <x v="12"/>
  </r>
  <r>
    <s v="ORD02126"/>
    <x v="138"/>
    <d v="2024-03-29T00:00:00"/>
    <s v="C0327"/>
    <s v="P005"/>
    <n v="3"/>
    <n v="0.2"/>
    <s v="Debit Card"/>
    <n v="5997.6"/>
    <n v="1444.92"/>
    <n v="2024"/>
    <n v="3"/>
    <s v="Mar"/>
    <s v="2024-03"/>
    <n v="0.24091636654661863"/>
    <x v="1"/>
    <x v="5"/>
    <x v="3"/>
    <x v="1"/>
    <x v="7"/>
  </r>
  <r>
    <s v="ORD02127"/>
    <x v="366"/>
    <d v="2024-09-20T00:00:00"/>
    <s v="C0420"/>
    <s v="P001"/>
    <n v="3"/>
    <n v="0.05"/>
    <s v="Credit Card"/>
    <n v="1422.15"/>
    <n v="283.33"/>
    <n v="2024"/>
    <n v="9"/>
    <s v="Sep"/>
    <s v="2024-09"/>
    <n v="0.19922652322188233"/>
    <x v="1"/>
    <x v="1"/>
    <x v="3"/>
    <x v="0"/>
    <x v="8"/>
  </r>
  <r>
    <s v="ORD02128"/>
    <x v="445"/>
    <d v="2024-08-02T00:00:00"/>
    <s v="C0402"/>
    <s v="P009"/>
    <n v="2"/>
    <n v="0"/>
    <s v="UPI"/>
    <n v="13998"/>
    <n v="1621.74"/>
    <n v="2024"/>
    <n v="8"/>
    <s v="Aug"/>
    <s v="2024-08"/>
    <n v="0.11585512216030862"/>
    <x v="2"/>
    <x v="2"/>
    <x v="2"/>
    <x v="0"/>
    <x v="2"/>
  </r>
  <r>
    <s v="ORD02129"/>
    <x v="322"/>
    <d v="2025-10-28T00:00:00"/>
    <s v="C0038"/>
    <s v="P017"/>
    <n v="5"/>
    <n v="0.05"/>
    <s v="Debit Card"/>
    <n v="3795.25"/>
    <n v="909.84"/>
    <n v="2025"/>
    <n v="10"/>
    <s v="Oct"/>
    <s v="2025-10"/>
    <n v="0.23973124300111984"/>
    <x v="0"/>
    <x v="0"/>
    <x v="1"/>
    <x v="2"/>
    <x v="15"/>
  </r>
  <r>
    <s v="ORD02130"/>
    <x v="298"/>
    <d v="2025-12-23T00:00:00"/>
    <s v="C0443"/>
    <s v="P001"/>
    <n v="2"/>
    <n v="0.05"/>
    <s v="Credit Card"/>
    <n v="948.1"/>
    <n v="151.15"/>
    <n v="2025"/>
    <n v="12"/>
    <s v="Dec"/>
    <s v="2025-12"/>
    <n v="0.15942411138065604"/>
    <x v="1"/>
    <x v="1"/>
    <x v="1"/>
    <x v="0"/>
    <x v="8"/>
  </r>
  <r>
    <s v="ORD02131"/>
    <x v="338"/>
    <d v="2025-07-28T00:00:00"/>
    <s v="C0393"/>
    <s v="P003"/>
    <n v="1"/>
    <n v="0.1"/>
    <s v="UPI"/>
    <n v="1169.0999999999999"/>
    <n v="244.58"/>
    <n v="2025"/>
    <n v="7"/>
    <s v="Jul"/>
    <s v="2025-07"/>
    <n v="0.20920366093576259"/>
    <x v="1"/>
    <x v="1"/>
    <x v="0"/>
    <x v="2"/>
    <x v="1"/>
  </r>
  <r>
    <s v="ORD02132"/>
    <x v="366"/>
    <d v="2024-09-22T00:00:00"/>
    <s v="C0201"/>
    <s v="P015"/>
    <n v="3"/>
    <n v="0.05"/>
    <s v="UPI"/>
    <n v="1992.15"/>
    <n v="640.45000000000005"/>
    <n v="2024"/>
    <n v="9"/>
    <s v="Sep"/>
    <s v="2024-09"/>
    <n v="0.32148683583063525"/>
    <x v="3"/>
    <x v="6"/>
    <x v="1"/>
    <x v="2"/>
    <x v="11"/>
  </r>
  <r>
    <s v="ORD02133"/>
    <x v="653"/>
    <d v="2026-01-02T00:00:00"/>
    <s v="C0494"/>
    <s v="P010"/>
    <n v="1"/>
    <n v="0.05"/>
    <s v="Credit Card"/>
    <n v="5699.05"/>
    <n v="772.16"/>
    <n v="2025"/>
    <n v="12"/>
    <s v="Dec"/>
    <s v="2025-12"/>
    <n v="0.13548924820803465"/>
    <x v="2"/>
    <x v="2"/>
    <x v="0"/>
    <x v="2"/>
    <x v="9"/>
  </r>
  <r>
    <s v="ORD02134"/>
    <x v="24"/>
    <d v="2024-10-13T00:00:00"/>
    <s v="C0200"/>
    <s v="P008"/>
    <n v="1"/>
    <n v="0"/>
    <s v="Credit Card"/>
    <n v="399"/>
    <n v="120.77"/>
    <n v="2024"/>
    <n v="10"/>
    <s v="Oct"/>
    <s v="2024-10"/>
    <n v="0.30268170426065161"/>
    <x v="3"/>
    <x v="3"/>
    <x v="0"/>
    <x v="2"/>
    <x v="4"/>
  </r>
  <r>
    <s v="ORD02135"/>
    <x v="14"/>
    <d v="2025-10-14T00:00:00"/>
    <s v="C0255"/>
    <s v="P012"/>
    <n v="1"/>
    <n v="0"/>
    <s v="Cash"/>
    <n v="899"/>
    <n v="278.70999999999998"/>
    <n v="2025"/>
    <n v="10"/>
    <s v="Oct"/>
    <s v="2025-10"/>
    <n v="0.31002224694104558"/>
    <x v="0"/>
    <x v="8"/>
    <x v="0"/>
    <x v="0"/>
    <x v="14"/>
  </r>
  <r>
    <s v="ORD02136"/>
    <x v="240"/>
    <d v="2025-04-12T00:00:00"/>
    <s v="C0179"/>
    <s v="P015"/>
    <n v="3"/>
    <n v="0"/>
    <s v="Debit Card"/>
    <n v="2097"/>
    <n v="680.59"/>
    <n v="2025"/>
    <n v="4"/>
    <s v="Apr"/>
    <s v="2025-04"/>
    <n v="0.32455412494039104"/>
    <x v="3"/>
    <x v="6"/>
    <x v="1"/>
    <x v="2"/>
    <x v="11"/>
  </r>
  <r>
    <s v="ORD02137"/>
    <x v="137"/>
    <d v="2025-01-17T00:00:00"/>
    <s v="C0035"/>
    <s v="P009"/>
    <n v="4"/>
    <n v="0.2"/>
    <s v="UPI"/>
    <n v="22396.799999999999"/>
    <n v="3852.99"/>
    <n v="2025"/>
    <n v="1"/>
    <s v="Jan"/>
    <s v="2025-01"/>
    <n v="0.172033058294042"/>
    <x v="2"/>
    <x v="2"/>
    <x v="3"/>
    <x v="2"/>
    <x v="2"/>
  </r>
  <r>
    <s v="ORD02138"/>
    <x v="546"/>
    <d v="2024-12-29T00:00:00"/>
    <s v="C0082"/>
    <s v="P010"/>
    <n v="1"/>
    <n v="0"/>
    <s v="Debit Card"/>
    <n v="5999"/>
    <n v="887.66"/>
    <n v="2024"/>
    <n v="12"/>
    <s v="Dec"/>
    <s v="2024-12"/>
    <n v="0.14796799466577762"/>
    <x v="2"/>
    <x v="2"/>
    <x v="0"/>
    <x v="2"/>
    <x v="9"/>
  </r>
  <r>
    <s v="ORD02139"/>
    <x v="491"/>
    <d v="2025-03-28T00:00:00"/>
    <s v="C0389"/>
    <s v="P020"/>
    <n v="1"/>
    <n v="0.15"/>
    <s v="UPI"/>
    <n v="211.65"/>
    <n v="60.56"/>
    <n v="2025"/>
    <n v="3"/>
    <s v="Mar"/>
    <s v="2025-03"/>
    <n v="0.28613276635955587"/>
    <x v="3"/>
    <x v="3"/>
    <x v="0"/>
    <x v="0"/>
    <x v="17"/>
  </r>
  <r>
    <s v="ORD02140"/>
    <x v="563"/>
    <d v="2025-03-17T00:00:00"/>
    <s v="C0398"/>
    <s v="P009"/>
    <n v="2"/>
    <n v="0"/>
    <s v="UPI"/>
    <n v="13998"/>
    <n v="2612.1"/>
    <n v="2025"/>
    <n v="3"/>
    <s v="Mar"/>
    <s v="2025-03"/>
    <n v="0.18660522931847406"/>
    <x v="2"/>
    <x v="2"/>
    <x v="0"/>
    <x v="2"/>
    <x v="2"/>
  </r>
  <r>
    <s v="ORD02141"/>
    <x v="473"/>
    <d v="2024-04-03T00:00:00"/>
    <s v="C0220"/>
    <s v="P015"/>
    <n v="3"/>
    <n v="0"/>
    <s v="UPI"/>
    <n v="2097"/>
    <n v="654.79999999999995"/>
    <n v="2024"/>
    <n v="4"/>
    <s v="Apr"/>
    <s v="2024-04"/>
    <n v="0.31225560324272766"/>
    <x v="3"/>
    <x v="6"/>
    <x v="1"/>
    <x v="0"/>
    <x v="11"/>
  </r>
  <r>
    <s v="ORD02142"/>
    <x v="566"/>
    <d v="2025-09-14T00:00:00"/>
    <s v="C0158"/>
    <s v="P001"/>
    <n v="2"/>
    <n v="0"/>
    <s v="Credit Card"/>
    <n v="998"/>
    <n v="221.35"/>
    <n v="2025"/>
    <n v="9"/>
    <s v="Sep"/>
    <s v="2025-09"/>
    <n v="0.22179358717434869"/>
    <x v="1"/>
    <x v="1"/>
    <x v="1"/>
    <x v="2"/>
    <x v="8"/>
  </r>
  <r>
    <s v="ORD02143"/>
    <x v="120"/>
    <d v="2025-02-28T00:00:00"/>
    <s v="C0004"/>
    <s v="P002"/>
    <n v="2"/>
    <n v="0"/>
    <s v="UPI"/>
    <n v="1798"/>
    <n v="420.9"/>
    <n v="2025"/>
    <n v="2"/>
    <s v="Feb"/>
    <s v="2025-02"/>
    <n v="0.23409343715239153"/>
    <x v="1"/>
    <x v="1"/>
    <x v="3"/>
    <x v="2"/>
    <x v="3"/>
  </r>
  <r>
    <s v="ORD02144"/>
    <x v="319"/>
    <d v="2024-05-23T00:00:00"/>
    <s v="C0167"/>
    <s v="P019"/>
    <n v="2"/>
    <n v="0.2"/>
    <s v="UPI"/>
    <n v="638.4"/>
    <n v="120.14"/>
    <n v="2024"/>
    <n v="5"/>
    <s v="May"/>
    <s v="2024-05"/>
    <n v="0.18818922305764413"/>
    <x v="1"/>
    <x v="1"/>
    <x v="3"/>
    <x v="2"/>
    <x v="18"/>
  </r>
  <r>
    <s v="ORD02145"/>
    <x v="529"/>
    <d v="2024-10-19T00:00:00"/>
    <s v="C0468"/>
    <s v="P014"/>
    <n v="1"/>
    <n v="0.1"/>
    <s v="UPI"/>
    <n v="719.1"/>
    <n v="-70.36"/>
    <n v="2024"/>
    <n v="10"/>
    <s v="Oct"/>
    <s v="2024-10"/>
    <n v="-9.7844527882074817E-2"/>
    <x v="0"/>
    <x v="6"/>
    <x v="0"/>
    <x v="2"/>
    <x v="13"/>
  </r>
  <r>
    <s v="ORD02146"/>
    <x v="323"/>
    <d v="2025-03-11T00:00:00"/>
    <s v="C0448"/>
    <s v="P008"/>
    <n v="1"/>
    <n v="0.15"/>
    <s v="UPI"/>
    <n v="339.15"/>
    <n v="79.819999999999993"/>
    <n v="2025"/>
    <n v="3"/>
    <s v="Mar"/>
    <s v="2025-03"/>
    <n v="0.23535308860386259"/>
    <x v="3"/>
    <x v="3"/>
    <x v="1"/>
    <x v="0"/>
    <x v="4"/>
  </r>
  <r>
    <s v="ORD02147"/>
    <x v="100"/>
    <d v="2025-11-20T00:00:00"/>
    <s v="C0409"/>
    <s v="P006"/>
    <n v="1"/>
    <n v="0.1"/>
    <s v="Cash"/>
    <n v="1349.1"/>
    <n v="267.17"/>
    <n v="2025"/>
    <n v="11"/>
    <s v="Nov"/>
    <s v="2025-11"/>
    <n v="0.19803572752205176"/>
    <x v="1"/>
    <x v="1"/>
    <x v="3"/>
    <x v="1"/>
    <x v="6"/>
  </r>
  <r>
    <s v="ORD02148"/>
    <x v="590"/>
    <d v="2025-10-19T00:00:00"/>
    <s v="C0412"/>
    <s v="P012"/>
    <n v="3"/>
    <n v="0.05"/>
    <s v="Cash"/>
    <n v="2562.15"/>
    <n v="694.42"/>
    <n v="2025"/>
    <n v="10"/>
    <s v="Oct"/>
    <s v="2025-10"/>
    <n v="0.27103018948929608"/>
    <x v="0"/>
    <x v="8"/>
    <x v="3"/>
    <x v="2"/>
    <x v="14"/>
  </r>
  <r>
    <s v="ORD02149"/>
    <x v="105"/>
    <d v="2025-12-06T00:00:00"/>
    <s v="C0204"/>
    <s v="P015"/>
    <n v="1"/>
    <n v="0.1"/>
    <s v="Credit Card"/>
    <n v="629.1"/>
    <n v="204.57"/>
    <n v="2025"/>
    <n v="12"/>
    <s v="Dec"/>
    <s v="2025-12"/>
    <n v="0.32517882689556504"/>
    <x v="3"/>
    <x v="6"/>
    <x v="3"/>
    <x v="2"/>
    <x v="11"/>
  </r>
  <r>
    <s v="ORD02150"/>
    <x v="97"/>
    <d v="2024-02-22T00:00:00"/>
    <s v="C0194"/>
    <s v="P014"/>
    <n v="2"/>
    <n v="0.1"/>
    <s v="Credit Card"/>
    <n v="1438.2"/>
    <n v="393.97"/>
    <n v="2024"/>
    <n v="2"/>
    <s v="Feb"/>
    <s v="2024-02"/>
    <n v="0.27393269364483386"/>
    <x v="0"/>
    <x v="6"/>
    <x v="0"/>
    <x v="2"/>
    <x v="13"/>
  </r>
  <r>
    <s v="ORD02151"/>
    <x v="33"/>
    <d v="2024-11-01T00:00:00"/>
    <s v="C0235"/>
    <s v="P001"/>
    <n v="1"/>
    <n v="0.1"/>
    <s v="Debit Card"/>
    <n v="449.1"/>
    <n v="98.29"/>
    <n v="2024"/>
    <n v="10"/>
    <s v="Oct"/>
    <s v="2024-10"/>
    <n v="0.21885994210643508"/>
    <x v="1"/>
    <x v="1"/>
    <x v="3"/>
    <x v="2"/>
    <x v="8"/>
  </r>
  <r>
    <s v="ORD02152"/>
    <x v="597"/>
    <d v="2024-07-10T00:00:00"/>
    <s v="C0206"/>
    <s v="P011"/>
    <n v="2"/>
    <n v="0"/>
    <s v="Debit Card"/>
    <n v="2598"/>
    <n v="647.4"/>
    <n v="2024"/>
    <n v="7"/>
    <s v="Jul"/>
    <s v="2024-07"/>
    <n v="0.24919168591224017"/>
    <x v="0"/>
    <x v="7"/>
    <x v="1"/>
    <x v="1"/>
    <x v="12"/>
  </r>
  <r>
    <s v="ORD02153"/>
    <x v="637"/>
    <d v="2024-05-20T00:00:00"/>
    <s v="C0150"/>
    <s v="P003"/>
    <n v="1"/>
    <n v="0.05"/>
    <s v="Debit Card"/>
    <n v="1234.05"/>
    <n v="232.28"/>
    <n v="2024"/>
    <n v="5"/>
    <s v="May"/>
    <s v="2024-05"/>
    <n v="0.18822576070661642"/>
    <x v="1"/>
    <x v="1"/>
    <x v="2"/>
    <x v="0"/>
    <x v="1"/>
  </r>
  <r>
    <s v="ORD02154"/>
    <x v="678"/>
    <d v="2025-07-09T00:00:00"/>
    <s v="C0159"/>
    <s v="P019"/>
    <n v="1"/>
    <n v="0.05"/>
    <s v="UPI"/>
    <n v="379.05"/>
    <n v="78.489999999999995"/>
    <n v="2025"/>
    <n v="7"/>
    <s v="Jul"/>
    <s v="2025-07"/>
    <n v="0.20707030734731563"/>
    <x v="1"/>
    <x v="1"/>
    <x v="2"/>
    <x v="2"/>
    <x v="18"/>
  </r>
  <r>
    <s v="ORD02155"/>
    <x v="477"/>
    <d v="2025-02-12T00:00:00"/>
    <s v="C0279"/>
    <s v="P018"/>
    <n v="1"/>
    <n v="0"/>
    <s v="UPI"/>
    <n v="999"/>
    <n v="182.76"/>
    <n v="2025"/>
    <n v="2"/>
    <s v="Feb"/>
    <s v="2025-02"/>
    <n v="0.18294294294294294"/>
    <x v="0"/>
    <x v="7"/>
    <x v="0"/>
    <x v="1"/>
    <x v="16"/>
  </r>
  <r>
    <s v="ORD02156"/>
    <x v="76"/>
    <d v="2025-08-28T00:00:00"/>
    <s v="C0304"/>
    <s v="P020"/>
    <n v="3"/>
    <n v="0.05"/>
    <s v="UPI"/>
    <n v="709.65"/>
    <n v="239.91"/>
    <n v="2025"/>
    <n v="8"/>
    <s v="Aug"/>
    <s v="2025-08"/>
    <n v="0.33806806172056647"/>
    <x v="3"/>
    <x v="3"/>
    <x v="3"/>
    <x v="0"/>
    <x v="17"/>
  </r>
  <r>
    <s v="ORD02157"/>
    <x v="513"/>
    <d v="2024-12-10T00:00:00"/>
    <s v="C0404"/>
    <s v="P002"/>
    <n v="1"/>
    <n v="0.15"/>
    <s v="UPI"/>
    <n v="764.15"/>
    <n v="227.39"/>
    <n v="2024"/>
    <n v="12"/>
    <s v="Dec"/>
    <s v="2024-12"/>
    <n v="0.29757246613884708"/>
    <x v="1"/>
    <x v="1"/>
    <x v="0"/>
    <x v="2"/>
    <x v="3"/>
  </r>
  <r>
    <s v="ORD02158"/>
    <x v="402"/>
    <d v="2025-12-06T00:00:00"/>
    <s v="C0381"/>
    <s v="P007"/>
    <n v="2"/>
    <n v="0.05"/>
    <s v="UPI"/>
    <n v="2088.1"/>
    <n v="442.68"/>
    <n v="2025"/>
    <n v="12"/>
    <s v="Dec"/>
    <s v="2025-12"/>
    <n v="0.21200134093194772"/>
    <x v="3"/>
    <x v="9"/>
    <x v="0"/>
    <x v="1"/>
    <x v="19"/>
  </r>
  <r>
    <s v="ORD02159"/>
    <x v="112"/>
    <d v="2024-11-14T00:00:00"/>
    <s v="C0166"/>
    <s v="P008"/>
    <n v="2"/>
    <n v="0.05"/>
    <s v="Debit Card"/>
    <n v="758.1"/>
    <n v="174.21"/>
    <n v="2024"/>
    <n v="11"/>
    <s v="Nov"/>
    <s v="2024-11"/>
    <n v="0.2297981796596755"/>
    <x v="3"/>
    <x v="3"/>
    <x v="0"/>
    <x v="2"/>
    <x v="4"/>
  </r>
  <r>
    <s v="ORD02160"/>
    <x v="573"/>
    <d v="2025-09-13T00:00:00"/>
    <s v="C0311"/>
    <s v="P019"/>
    <n v="2"/>
    <n v="0"/>
    <s v="Debit Card"/>
    <n v="798"/>
    <n v="-36.07"/>
    <n v="2025"/>
    <n v="9"/>
    <s v="Sep"/>
    <s v="2025-09"/>
    <n v="-4.5200501253132831E-2"/>
    <x v="1"/>
    <x v="1"/>
    <x v="0"/>
    <x v="0"/>
    <x v="18"/>
  </r>
  <r>
    <s v="ORD02161"/>
    <x v="34"/>
    <d v="2024-12-29T00:00:00"/>
    <s v="C0068"/>
    <s v="P015"/>
    <n v="2"/>
    <n v="0.1"/>
    <s v="UPI"/>
    <n v="1258.2"/>
    <n v="317.74"/>
    <n v="2024"/>
    <n v="12"/>
    <s v="Dec"/>
    <s v="2024-12"/>
    <n v="0.25253536798601178"/>
    <x v="3"/>
    <x v="6"/>
    <x v="0"/>
    <x v="2"/>
    <x v="11"/>
  </r>
  <r>
    <s v="ORD02162"/>
    <x v="412"/>
    <d v="2025-01-21T00:00:00"/>
    <s v="C0463"/>
    <s v="P010"/>
    <n v="5"/>
    <n v="0.05"/>
    <s v="UPI"/>
    <n v="28495.25"/>
    <n v="6510.56"/>
    <n v="2025"/>
    <n v="1"/>
    <s v="Jan"/>
    <s v="2025-01"/>
    <n v="0.22847878155131121"/>
    <x v="2"/>
    <x v="2"/>
    <x v="1"/>
    <x v="1"/>
    <x v="9"/>
  </r>
  <r>
    <s v="ORD02163"/>
    <x v="388"/>
    <d v="2024-08-22T00:00:00"/>
    <s v="C0088"/>
    <s v="P001"/>
    <n v="1"/>
    <n v="0.2"/>
    <s v="Credit Card"/>
    <n v="399.2"/>
    <n v="98.36"/>
    <n v="2024"/>
    <n v="8"/>
    <s v="Aug"/>
    <s v="2024-08"/>
    <n v="0.2463927855711423"/>
    <x v="1"/>
    <x v="1"/>
    <x v="0"/>
    <x v="2"/>
    <x v="8"/>
  </r>
  <r>
    <s v="ORD02164"/>
    <x v="326"/>
    <d v="2024-12-14T00:00:00"/>
    <s v="C0217"/>
    <s v="P006"/>
    <n v="1"/>
    <n v="0.2"/>
    <s v="UPI"/>
    <n v="1199.2"/>
    <n v="250.36"/>
    <n v="2024"/>
    <n v="12"/>
    <s v="Dec"/>
    <s v="2024-12"/>
    <n v="0.20877251501000668"/>
    <x v="1"/>
    <x v="1"/>
    <x v="0"/>
    <x v="2"/>
    <x v="6"/>
  </r>
  <r>
    <s v="ORD02165"/>
    <x v="469"/>
    <d v="2025-07-06T00:00:00"/>
    <s v="C0001"/>
    <s v="P013"/>
    <n v="4"/>
    <n v="0.15"/>
    <s v="UPI"/>
    <n v="2036.6"/>
    <n v="576.49"/>
    <n v="2025"/>
    <n v="7"/>
    <s v="Jul"/>
    <s v="2025-07"/>
    <n v="0.283064912108416"/>
    <x v="0"/>
    <x v="0"/>
    <x v="2"/>
    <x v="1"/>
    <x v="0"/>
  </r>
  <r>
    <s v="ORD02166"/>
    <x v="447"/>
    <d v="2025-07-10T00:00:00"/>
    <s v="C0135"/>
    <s v="P014"/>
    <n v="1"/>
    <n v="0"/>
    <s v="Debit Card"/>
    <n v="799"/>
    <n v="198.73"/>
    <n v="2025"/>
    <n v="7"/>
    <s v="Jul"/>
    <s v="2025-07"/>
    <n v="0.24872340425531914"/>
    <x v="0"/>
    <x v="6"/>
    <x v="1"/>
    <x v="2"/>
    <x v="13"/>
  </r>
  <r>
    <s v="ORD02167"/>
    <x v="82"/>
    <d v="2025-06-13T00:00:00"/>
    <s v="C0185"/>
    <s v="P003"/>
    <n v="3"/>
    <n v="0"/>
    <s v="Credit Card"/>
    <n v="3897"/>
    <n v="849.97"/>
    <n v="2025"/>
    <n v="6"/>
    <s v="Jun"/>
    <s v="2025-06"/>
    <n v="0.21810880164228894"/>
    <x v="1"/>
    <x v="1"/>
    <x v="0"/>
    <x v="2"/>
    <x v="1"/>
  </r>
  <r>
    <s v="ORD02168"/>
    <x v="273"/>
    <d v="2025-07-28T00:00:00"/>
    <s v="C0351"/>
    <s v="P011"/>
    <n v="1"/>
    <n v="0.15"/>
    <s v="Debit Card"/>
    <n v="1104.1500000000001"/>
    <n v="296.47000000000003"/>
    <n v="2025"/>
    <n v="7"/>
    <s v="Jul"/>
    <s v="2025-07"/>
    <n v="0.26850518498392428"/>
    <x v="0"/>
    <x v="7"/>
    <x v="3"/>
    <x v="2"/>
    <x v="12"/>
  </r>
  <r>
    <s v="ORD02169"/>
    <x v="294"/>
    <d v="2024-07-02T00:00:00"/>
    <s v="C0140"/>
    <s v="P003"/>
    <n v="2"/>
    <n v="0.1"/>
    <s v="Debit Card"/>
    <n v="2338.1999999999998"/>
    <n v="579.23"/>
    <n v="2024"/>
    <n v="7"/>
    <s v="Jul"/>
    <s v="2024-07"/>
    <n v="0.24772474553075019"/>
    <x v="1"/>
    <x v="1"/>
    <x v="1"/>
    <x v="2"/>
    <x v="1"/>
  </r>
  <r>
    <s v="ORD02170"/>
    <x v="209"/>
    <d v="2024-02-13T00:00:00"/>
    <s v="C0106"/>
    <s v="P019"/>
    <n v="1"/>
    <n v="0.15"/>
    <s v="Debit Card"/>
    <n v="339.15"/>
    <n v="86.51"/>
    <n v="2024"/>
    <n v="2"/>
    <s v="Feb"/>
    <s v="2024-02"/>
    <n v="0.25507887365472509"/>
    <x v="1"/>
    <x v="1"/>
    <x v="1"/>
    <x v="0"/>
    <x v="18"/>
  </r>
  <r>
    <s v="ORD02171"/>
    <x v="381"/>
    <d v="2025-07-08T00:00:00"/>
    <s v="C0133"/>
    <s v="P010"/>
    <n v="4"/>
    <n v="0.05"/>
    <s v="UPI"/>
    <n v="22796.2"/>
    <n v="5982.35"/>
    <n v="2025"/>
    <n v="7"/>
    <s v="Jul"/>
    <s v="2025-07"/>
    <n v="0.26242750984813257"/>
    <x v="2"/>
    <x v="2"/>
    <x v="0"/>
    <x v="2"/>
    <x v="9"/>
  </r>
  <r>
    <s v="ORD02172"/>
    <x v="297"/>
    <d v="2025-02-05T00:00:00"/>
    <s v="C0108"/>
    <s v="P015"/>
    <n v="2"/>
    <n v="0.05"/>
    <s v="UPI"/>
    <n v="1328.1"/>
    <n v="388.82"/>
    <n v="2025"/>
    <n v="1"/>
    <s v="Jan"/>
    <s v="2025-01"/>
    <n v="0.29276409908892403"/>
    <x v="3"/>
    <x v="6"/>
    <x v="2"/>
    <x v="2"/>
    <x v="11"/>
  </r>
  <r>
    <s v="ORD02173"/>
    <x v="402"/>
    <d v="2025-12-09T00:00:00"/>
    <s v="C0178"/>
    <s v="P011"/>
    <n v="1"/>
    <n v="0"/>
    <s v="UPI"/>
    <n v="1299"/>
    <n v="383.53"/>
    <n v="2025"/>
    <n v="12"/>
    <s v="Dec"/>
    <s v="2025-12"/>
    <n v="0.29525019245573514"/>
    <x v="0"/>
    <x v="7"/>
    <x v="0"/>
    <x v="0"/>
    <x v="12"/>
  </r>
  <r>
    <s v="ORD02174"/>
    <x v="202"/>
    <d v="2025-05-09T00:00:00"/>
    <s v="C0298"/>
    <s v="P015"/>
    <n v="1"/>
    <n v="0.1"/>
    <s v="UPI"/>
    <n v="629.1"/>
    <n v="204"/>
    <n v="2025"/>
    <n v="5"/>
    <s v="May"/>
    <s v="2025-05"/>
    <n v="0.32427277062470194"/>
    <x v="3"/>
    <x v="6"/>
    <x v="1"/>
    <x v="2"/>
    <x v="11"/>
  </r>
  <r>
    <s v="ORD02175"/>
    <x v="415"/>
    <d v="2025-10-23T00:00:00"/>
    <s v="C0358"/>
    <s v="P013"/>
    <n v="1"/>
    <n v="0.1"/>
    <s v="Credit Card"/>
    <n v="539.1"/>
    <n v="147.69999999999999"/>
    <n v="2025"/>
    <n v="10"/>
    <s v="Oct"/>
    <s v="2025-10"/>
    <n v="0.27397514375811532"/>
    <x v="0"/>
    <x v="0"/>
    <x v="2"/>
    <x v="1"/>
    <x v="0"/>
  </r>
  <r>
    <s v="ORD02176"/>
    <x v="679"/>
    <d v="2024-12-02T00:00:00"/>
    <s v="C0380"/>
    <s v="P005"/>
    <n v="2"/>
    <n v="0"/>
    <s v="Debit Card"/>
    <n v="4998"/>
    <n v="1007.28"/>
    <n v="2024"/>
    <n v="11"/>
    <s v="Nov"/>
    <s v="2024-11"/>
    <n v="0.20153661464585834"/>
    <x v="1"/>
    <x v="5"/>
    <x v="0"/>
    <x v="2"/>
    <x v="7"/>
  </r>
  <r>
    <s v="ORD02177"/>
    <x v="45"/>
    <d v="2024-05-08T00:00:00"/>
    <s v="C0396"/>
    <s v="P004"/>
    <n v="1"/>
    <n v="0"/>
    <s v="Cash"/>
    <n v="1999"/>
    <n v="516.53"/>
    <n v="2024"/>
    <n v="5"/>
    <s v="May"/>
    <s v="2024-05"/>
    <n v="0.25839419709854927"/>
    <x v="1"/>
    <x v="5"/>
    <x v="0"/>
    <x v="2"/>
    <x v="10"/>
  </r>
  <r>
    <s v="ORD02178"/>
    <x v="227"/>
    <d v="2025-07-13T00:00:00"/>
    <s v="C0359"/>
    <s v="P013"/>
    <n v="1"/>
    <n v="0.05"/>
    <s v="Debit Card"/>
    <n v="569.04999999999995"/>
    <n v="151.13999999999999"/>
    <n v="2025"/>
    <n v="7"/>
    <s v="Jul"/>
    <s v="2025-07"/>
    <n v="0.26560056234074336"/>
    <x v="0"/>
    <x v="0"/>
    <x v="0"/>
    <x v="2"/>
    <x v="0"/>
  </r>
  <r>
    <s v="ORD02179"/>
    <x v="371"/>
    <d v="2025-07-15T00:00:00"/>
    <s v="C0146"/>
    <s v="P009"/>
    <n v="2"/>
    <n v="0.1"/>
    <s v="Credit Card"/>
    <n v="12598.2"/>
    <n v="1699.44"/>
    <n v="2025"/>
    <n v="7"/>
    <s v="Jul"/>
    <s v="2025-07"/>
    <n v="0.13489546125636995"/>
    <x v="2"/>
    <x v="2"/>
    <x v="3"/>
    <x v="2"/>
    <x v="2"/>
  </r>
  <r>
    <s v="ORD02180"/>
    <x v="61"/>
    <d v="2024-01-05T00:00:00"/>
    <s v="C0450"/>
    <s v="P017"/>
    <n v="1"/>
    <n v="0"/>
    <s v="Credit Card"/>
    <n v="799"/>
    <n v="228.1"/>
    <n v="2024"/>
    <n v="1"/>
    <s v="Jan"/>
    <s v="2024-01"/>
    <n v="0.28548185231539425"/>
    <x v="0"/>
    <x v="0"/>
    <x v="3"/>
    <x v="2"/>
    <x v="15"/>
  </r>
  <r>
    <s v="ORD02181"/>
    <x v="221"/>
    <d v="2024-06-18T00:00:00"/>
    <s v="C0074"/>
    <s v="P002"/>
    <n v="1"/>
    <n v="0"/>
    <s v="UPI"/>
    <n v="899"/>
    <n v="146.61000000000001"/>
    <n v="2024"/>
    <n v="6"/>
    <s v="Jun"/>
    <s v="2024-06"/>
    <n v="0.16308120133481649"/>
    <x v="1"/>
    <x v="1"/>
    <x v="2"/>
    <x v="0"/>
    <x v="3"/>
  </r>
  <r>
    <s v="ORD02182"/>
    <x v="291"/>
    <d v="2025-09-12T00:00:00"/>
    <s v="C0463"/>
    <s v="P005"/>
    <n v="1"/>
    <n v="0"/>
    <s v="Credit Card"/>
    <n v="2499"/>
    <n v="606.41999999999996"/>
    <n v="2025"/>
    <n v="9"/>
    <s v="Sep"/>
    <s v="2025-09"/>
    <n v="0.24266506602641055"/>
    <x v="1"/>
    <x v="5"/>
    <x v="1"/>
    <x v="1"/>
    <x v="7"/>
  </r>
  <r>
    <s v="ORD02183"/>
    <x v="121"/>
    <d v="2024-01-23T00:00:00"/>
    <s v="C0478"/>
    <s v="P016"/>
    <n v="2"/>
    <n v="0"/>
    <s v="Debit Card"/>
    <n v="3198"/>
    <n v="897.6"/>
    <n v="2024"/>
    <n v="1"/>
    <s v="Jan"/>
    <s v="2024-01"/>
    <n v="0.28067542213883678"/>
    <x v="4"/>
    <x v="4"/>
    <x v="3"/>
    <x v="2"/>
    <x v="5"/>
  </r>
  <r>
    <s v="ORD02184"/>
    <x v="352"/>
    <d v="2024-12-02T00:00:00"/>
    <s v="C0108"/>
    <s v="P007"/>
    <n v="5"/>
    <n v="0.15"/>
    <s v="UPI"/>
    <n v="4670.75"/>
    <n v="1334.5"/>
    <n v="2024"/>
    <n v="11"/>
    <s v="Nov"/>
    <s v="2024-11"/>
    <n v="0.2857142857142857"/>
    <x v="3"/>
    <x v="9"/>
    <x v="2"/>
    <x v="2"/>
    <x v="19"/>
  </r>
  <r>
    <s v="ORD02185"/>
    <x v="331"/>
    <d v="2025-08-09T00:00:00"/>
    <s v="C0122"/>
    <s v="P001"/>
    <n v="1"/>
    <n v="0.1"/>
    <s v="Credit Card"/>
    <n v="449.1"/>
    <n v="76.89"/>
    <n v="2025"/>
    <n v="8"/>
    <s v="Aug"/>
    <s v="2025-08"/>
    <n v="0.17120908483633934"/>
    <x v="1"/>
    <x v="1"/>
    <x v="3"/>
    <x v="2"/>
    <x v="8"/>
  </r>
  <r>
    <s v="ORD02186"/>
    <x v="582"/>
    <d v="2025-04-01T00:00:00"/>
    <s v="C0017"/>
    <s v="P012"/>
    <n v="3"/>
    <n v="0.1"/>
    <s v="Debit Card"/>
    <n v="2427.3000000000002"/>
    <n v="545.32000000000005"/>
    <n v="2025"/>
    <n v="3"/>
    <s v="Mar"/>
    <s v="2025-03"/>
    <n v="0.22466114612944424"/>
    <x v="0"/>
    <x v="8"/>
    <x v="1"/>
    <x v="2"/>
    <x v="14"/>
  </r>
  <r>
    <s v="ORD02187"/>
    <x v="205"/>
    <d v="2024-04-19T00:00:00"/>
    <s v="C0196"/>
    <s v="P011"/>
    <n v="1"/>
    <n v="0.1"/>
    <s v="UPI"/>
    <n v="1169.0999999999999"/>
    <n v="270.86"/>
    <n v="2024"/>
    <n v="4"/>
    <s v="Apr"/>
    <s v="2024-04"/>
    <n v="0.23168249080489267"/>
    <x v="0"/>
    <x v="7"/>
    <x v="0"/>
    <x v="0"/>
    <x v="12"/>
  </r>
  <r>
    <s v="ORD02188"/>
    <x v="222"/>
    <d v="2024-09-28T00:00:00"/>
    <s v="C0327"/>
    <s v="P012"/>
    <n v="1"/>
    <n v="0.05"/>
    <s v="Cash"/>
    <n v="854.05"/>
    <n v="208.96"/>
    <n v="2024"/>
    <n v="9"/>
    <s v="Sep"/>
    <s v="2024-09"/>
    <n v="0.24466951583630936"/>
    <x v="0"/>
    <x v="8"/>
    <x v="3"/>
    <x v="1"/>
    <x v="14"/>
  </r>
  <r>
    <s v="ORD02189"/>
    <x v="472"/>
    <d v="2025-03-23T00:00:00"/>
    <s v="C0318"/>
    <s v="P019"/>
    <n v="2"/>
    <n v="0.1"/>
    <s v="UPI"/>
    <n v="718.2"/>
    <n v="143.05000000000001"/>
    <n v="2025"/>
    <n v="3"/>
    <s v="Mar"/>
    <s v="2025-03"/>
    <n v="0.19917850181008076"/>
    <x v="1"/>
    <x v="1"/>
    <x v="2"/>
    <x v="2"/>
    <x v="18"/>
  </r>
  <r>
    <s v="ORD02190"/>
    <x v="680"/>
    <d v="2024-08-28T00:00:00"/>
    <s v="C0297"/>
    <s v="P012"/>
    <n v="1"/>
    <n v="0.2"/>
    <s v="Debit Card"/>
    <n v="719.2"/>
    <n v="188.56"/>
    <n v="2024"/>
    <n v="8"/>
    <s v="Aug"/>
    <s v="2024-08"/>
    <n v="0.26218020022246941"/>
    <x v="0"/>
    <x v="8"/>
    <x v="3"/>
    <x v="2"/>
    <x v="14"/>
  </r>
  <r>
    <s v="ORD02191"/>
    <x v="362"/>
    <d v="2024-10-30T00:00:00"/>
    <s v="C0479"/>
    <s v="P012"/>
    <n v="2"/>
    <n v="0.1"/>
    <s v="UPI"/>
    <n v="1618.2"/>
    <n v="431.56"/>
    <n v="2024"/>
    <n v="10"/>
    <s v="Oct"/>
    <s v="2024-10"/>
    <n v="0.26669138549005067"/>
    <x v="0"/>
    <x v="8"/>
    <x v="0"/>
    <x v="2"/>
    <x v="14"/>
  </r>
  <r>
    <s v="ORD02192"/>
    <x v="76"/>
    <d v="2025-08-29T00:00:00"/>
    <s v="C0499"/>
    <s v="P014"/>
    <n v="3"/>
    <n v="0.05"/>
    <s v="UPI"/>
    <n v="2277.15"/>
    <n v="533.70000000000005"/>
    <n v="2025"/>
    <n v="8"/>
    <s v="Aug"/>
    <s v="2025-08"/>
    <n v="0.23437191225874449"/>
    <x v="0"/>
    <x v="6"/>
    <x v="3"/>
    <x v="2"/>
    <x v="13"/>
  </r>
  <r>
    <s v="ORD02193"/>
    <x v="451"/>
    <d v="2024-04-13T00:00:00"/>
    <s v="C0252"/>
    <s v="P002"/>
    <n v="4"/>
    <n v="0.1"/>
    <s v="UPI"/>
    <n v="3236.4"/>
    <n v="716.43"/>
    <n v="2024"/>
    <n v="4"/>
    <s v="Apr"/>
    <s v="2024-04"/>
    <n v="0.22136633296255095"/>
    <x v="1"/>
    <x v="1"/>
    <x v="0"/>
    <x v="0"/>
    <x v="3"/>
  </r>
  <r>
    <s v="ORD02194"/>
    <x v="279"/>
    <d v="2024-09-08T00:00:00"/>
    <s v="C0487"/>
    <s v="P002"/>
    <n v="1"/>
    <n v="0.15"/>
    <s v="Debit Card"/>
    <n v="764.15"/>
    <n v="182.33"/>
    <n v="2024"/>
    <n v="9"/>
    <s v="Sep"/>
    <s v="2024-09"/>
    <n v="0.23860498593208143"/>
    <x v="1"/>
    <x v="1"/>
    <x v="2"/>
    <x v="2"/>
    <x v="3"/>
  </r>
  <r>
    <s v="ORD02195"/>
    <x v="416"/>
    <d v="2025-04-02T00:00:00"/>
    <s v="C0119"/>
    <s v="P004"/>
    <n v="1"/>
    <n v="0"/>
    <s v="Debit Card"/>
    <n v="1999"/>
    <n v="282.74"/>
    <n v="2025"/>
    <n v="3"/>
    <s v="Mar"/>
    <s v="2025-03"/>
    <n v="0.1414407203601801"/>
    <x v="1"/>
    <x v="5"/>
    <x v="0"/>
    <x v="1"/>
    <x v="10"/>
  </r>
  <r>
    <s v="ORD02196"/>
    <x v="425"/>
    <d v="2025-06-08T00:00:00"/>
    <s v="C0162"/>
    <s v="P020"/>
    <n v="5"/>
    <n v="0"/>
    <s v="Credit Card"/>
    <n v="1245"/>
    <n v="367.87"/>
    <n v="2025"/>
    <n v="6"/>
    <s v="Jun"/>
    <s v="2025-06"/>
    <n v="0.29547791164658632"/>
    <x v="3"/>
    <x v="3"/>
    <x v="0"/>
    <x v="1"/>
    <x v="17"/>
  </r>
  <r>
    <s v="ORD02197"/>
    <x v="213"/>
    <d v="2024-06-02T00:00:00"/>
    <s v="C0198"/>
    <s v="P016"/>
    <n v="1"/>
    <n v="0.15"/>
    <s v="Cash"/>
    <n v="1359.15"/>
    <n v="377.22"/>
    <n v="2024"/>
    <n v="6"/>
    <s v="Jun"/>
    <s v="2024-06"/>
    <n v="0.27754111025273148"/>
    <x v="4"/>
    <x v="4"/>
    <x v="0"/>
    <x v="1"/>
    <x v="5"/>
  </r>
  <r>
    <s v="ORD02198"/>
    <x v="677"/>
    <d v="2024-06-24T00:00:00"/>
    <s v="C0498"/>
    <s v="P010"/>
    <n v="2"/>
    <n v="0.15"/>
    <s v="Debit Card"/>
    <n v="10198.299999999999"/>
    <n v="884.88"/>
    <n v="2024"/>
    <n v="6"/>
    <s v="Jun"/>
    <s v="2024-06"/>
    <n v="8.6767402410205627E-2"/>
    <x v="2"/>
    <x v="2"/>
    <x v="0"/>
    <x v="0"/>
    <x v="9"/>
  </r>
  <r>
    <s v="ORD02199"/>
    <x v="533"/>
    <d v="2024-12-11T00:00:00"/>
    <s v="C0486"/>
    <s v="P013"/>
    <n v="1"/>
    <n v="0.05"/>
    <s v="UPI"/>
    <n v="569.04999999999995"/>
    <n v="134.46"/>
    <n v="2024"/>
    <n v="12"/>
    <s v="Dec"/>
    <s v="2024-12"/>
    <n v="0.23628855109392852"/>
    <x v="0"/>
    <x v="0"/>
    <x v="1"/>
    <x v="2"/>
    <x v="0"/>
  </r>
  <r>
    <s v="ORD02200"/>
    <x v="114"/>
    <d v="2025-11-02T00:00:00"/>
    <s v="C0045"/>
    <s v="P002"/>
    <n v="1"/>
    <n v="0.05"/>
    <s v="Credit Card"/>
    <n v="854.05"/>
    <n v="157.77000000000001"/>
    <n v="2025"/>
    <n v="10"/>
    <s v="Oct"/>
    <s v="2025-10"/>
    <n v="0.18473157309291027"/>
    <x v="1"/>
    <x v="1"/>
    <x v="1"/>
    <x v="0"/>
    <x v="3"/>
  </r>
  <r>
    <s v="ORD02201"/>
    <x v="65"/>
    <d v="2025-03-11T00:00:00"/>
    <s v="C0314"/>
    <s v="P003"/>
    <n v="1"/>
    <n v="0"/>
    <s v="UPI"/>
    <n v="1299"/>
    <n v="264.44"/>
    <n v="2025"/>
    <n v="3"/>
    <s v="Mar"/>
    <s v="2025-03"/>
    <n v="0.20357197844495767"/>
    <x v="1"/>
    <x v="1"/>
    <x v="0"/>
    <x v="2"/>
    <x v="1"/>
  </r>
  <r>
    <s v="ORD02202"/>
    <x v="188"/>
    <d v="2025-12-28T00:00:00"/>
    <s v="C0179"/>
    <s v="P019"/>
    <n v="3"/>
    <n v="0.05"/>
    <s v="Credit Card"/>
    <n v="1137.1500000000001"/>
    <n v="268.76"/>
    <n v="2025"/>
    <n v="12"/>
    <s v="Dec"/>
    <s v="2025-12"/>
    <n v="0.23634524908763133"/>
    <x v="1"/>
    <x v="1"/>
    <x v="1"/>
    <x v="2"/>
    <x v="18"/>
  </r>
  <r>
    <s v="ORD02203"/>
    <x v="100"/>
    <d v="2025-11-21T00:00:00"/>
    <s v="C0382"/>
    <s v="P006"/>
    <n v="3"/>
    <n v="0.15"/>
    <s v="UPI"/>
    <n v="3822.45"/>
    <n v="954.72"/>
    <n v="2025"/>
    <n v="11"/>
    <s v="Nov"/>
    <s v="2025-11"/>
    <n v="0.24976651100733824"/>
    <x v="1"/>
    <x v="1"/>
    <x v="0"/>
    <x v="2"/>
    <x v="6"/>
  </r>
  <r>
    <s v="ORD02204"/>
    <x v="403"/>
    <d v="2025-11-19T00:00:00"/>
    <s v="C0418"/>
    <s v="P019"/>
    <n v="1"/>
    <n v="0"/>
    <s v="UPI"/>
    <n v="399"/>
    <n v="105.79"/>
    <n v="2025"/>
    <n v="11"/>
    <s v="Nov"/>
    <s v="2025-11"/>
    <n v="0.26513784461152884"/>
    <x v="1"/>
    <x v="1"/>
    <x v="3"/>
    <x v="1"/>
    <x v="18"/>
  </r>
  <r>
    <s v="ORD02205"/>
    <x v="538"/>
    <d v="2025-10-24T00:00:00"/>
    <s v="C0044"/>
    <s v="P020"/>
    <n v="3"/>
    <n v="0.05"/>
    <s v="Credit Card"/>
    <n v="709.65"/>
    <n v="232.25"/>
    <n v="2025"/>
    <n v="10"/>
    <s v="Oct"/>
    <s v="2025-10"/>
    <n v="0.32727400831395759"/>
    <x v="3"/>
    <x v="3"/>
    <x v="3"/>
    <x v="2"/>
    <x v="17"/>
  </r>
  <r>
    <s v="ORD02206"/>
    <x v="17"/>
    <d v="2024-11-22T00:00:00"/>
    <s v="C0271"/>
    <s v="P019"/>
    <n v="1"/>
    <n v="0.15"/>
    <s v="UPI"/>
    <n v="339.15"/>
    <n v="62.31"/>
    <n v="2024"/>
    <n v="11"/>
    <s v="Nov"/>
    <s v="2024-11"/>
    <n v="0.18372401592215837"/>
    <x v="1"/>
    <x v="1"/>
    <x v="1"/>
    <x v="2"/>
    <x v="18"/>
  </r>
  <r>
    <s v="ORD02207"/>
    <x v="161"/>
    <d v="2025-11-05T00:00:00"/>
    <s v="C0078"/>
    <s v="P008"/>
    <n v="1"/>
    <n v="0"/>
    <s v="Credit Card"/>
    <n v="399"/>
    <n v="128.62"/>
    <n v="2025"/>
    <n v="11"/>
    <s v="Nov"/>
    <s v="2025-11"/>
    <n v="0.32235588972431078"/>
    <x v="3"/>
    <x v="3"/>
    <x v="3"/>
    <x v="2"/>
    <x v="4"/>
  </r>
  <r>
    <s v="ORD02208"/>
    <x v="651"/>
    <d v="2025-10-02T00:00:00"/>
    <s v="C0326"/>
    <s v="P014"/>
    <n v="3"/>
    <n v="0.1"/>
    <s v="Cash"/>
    <n v="2157.3000000000002"/>
    <n v="446.96"/>
    <n v="2025"/>
    <n v="9"/>
    <s v="Sep"/>
    <s v="2025-09"/>
    <n v="0.20718490705975059"/>
    <x v="0"/>
    <x v="6"/>
    <x v="3"/>
    <x v="2"/>
    <x v="13"/>
  </r>
  <r>
    <s v="ORD02209"/>
    <x v="59"/>
    <d v="2025-02-27T00:00:00"/>
    <s v="C0178"/>
    <s v="P010"/>
    <n v="2"/>
    <n v="0.05"/>
    <s v="UPI"/>
    <n v="11398.1"/>
    <n v="2473.7399999999998"/>
    <n v="2025"/>
    <n v="2"/>
    <s v="Feb"/>
    <s v="2025-02"/>
    <n v="0.21703090866021527"/>
    <x v="2"/>
    <x v="2"/>
    <x v="0"/>
    <x v="0"/>
    <x v="9"/>
  </r>
  <r>
    <s v="ORD02210"/>
    <x v="283"/>
    <d v="2025-08-21T00:00:00"/>
    <s v="C0357"/>
    <s v="P003"/>
    <n v="1"/>
    <n v="0.1"/>
    <s v="Debit Card"/>
    <n v="1169.0999999999999"/>
    <n v="280.57"/>
    <n v="2025"/>
    <n v="8"/>
    <s v="Aug"/>
    <s v="2025-08"/>
    <n v="0.23998802497647764"/>
    <x v="1"/>
    <x v="1"/>
    <x v="3"/>
    <x v="2"/>
    <x v="1"/>
  </r>
  <r>
    <s v="ORD02211"/>
    <x v="267"/>
    <d v="2025-05-03T00:00:00"/>
    <s v="C0498"/>
    <s v="P006"/>
    <n v="1"/>
    <n v="0.2"/>
    <s v="Credit Card"/>
    <n v="1199.2"/>
    <n v="270.99"/>
    <n v="2025"/>
    <n v="4"/>
    <s v="Apr"/>
    <s v="2025-04"/>
    <n v="0.22597565043362242"/>
    <x v="1"/>
    <x v="1"/>
    <x v="0"/>
    <x v="0"/>
    <x v="6"/>
  </r>
  <r>
    <s v="ORD02212"/>
    <x v="415"/>
    <d v="2025-10-25T00:00:00"/>
    <s v="C0416"/>
    <s v="P015"/>
    <n v="5"/>
    <n v="0.05"/>
    <s v="UPI"/>
    <n v="3320.25"/>
    <n v="826.68"/>
    <n v="2025"/>
    <n v="10"/>
    <s v="Oct"/>
    <s v="2025-10"/>
    <n v="0.24898125141179125"/>
    <x v="3"/>
    <x v="6"/>
    <x v="0"/>
    <x v="2"/>
    <x v="11"/>
  </r>
  <r>
    <s v="ORD02213"/>
    <x v="393"/>
    <d v="2025-02-20T00:00:00"/>
    <s v="C0451"/>
    <s v="P018"/>
    <n v="3"/>
    <n v="0.1"/>
    <s v="Debit Card"/>
    <n v="2697.3"/>
    <n v="787.38"/>
    <n v="2025"/>
    <n v="2"/>
    <s v="Feb"/>
    <s v="2025-02"/>
    <n v="0.29191413635858077"/>
    <x v="0"/>
    <x v="7"/>
    <x v="3"/>
    <x v="2"/>
    <x v="16"/>
  </r>
  <r>
    <s v="ORD02214"/>
    <x v="98"/>
    <d v="2024-03-28T00:00:00"/>
    <s v="C0003"/>
    <s v="P014"/>
    <n v="3"/>
    <n v="0.2"/>
    <s v="UPI"/>
    <n v="1917.6"/>
    <n v="411.77"/>
    <n v="2024"/>
    <n v="3"/>
    <s v="Mar"/>
    <s v="2024-03"/>
    <n v="0.21473195661243222"/>
    <x v="0"/>
    <x v="6"/>
    <x v="1"/>
    <x v="1"/>
    <x v="13"/>
  </r>
  <r>
    <s v="ORD02215"/>
    <x v="127"/>
    <d v="2024-04-25T00:00:00"/>
    <s v="C0214"/>
    <s v="P019"/>
    <n v="1"/>
    <n v="0.2"/>
    <s v="UPI"/>
    <n v="319.2"/>
    <n v="69.97"/>
    <n v="2024"/>
    <n v="4"/>
    <s v="Apr"/>
    <s v="2024-04"/>
    <n v="0.21920426065162907"/>
    <x v="1"/>
    <x v="1"/>
    <x v="0"/>
    <x v="1"/>
    <x v="18"/>
  </r>
  <r>
    <s v="ORD02216"/>
    <x v="352"/>
    <d v="2024-11-30T00:00:00"/>
    <s v="C0342"/>
    <s v="P010"/>
    <n v="3"/>
    <n v="0.05"/>
    <s v="UPI"/>
    <n v="17097.150000000001"/>
    <n v="3118.15"/>
    <n v="2024"/>
    <n v="11"/>
    <s v="Nov"/>
    <s v="2024-11"/>
    <n v="0.18237834960797558"/>
    <x v="2"/>
    <x v="2"/>
    <x v="2"/>
    <x v="0"/>
    <x v="9"/>
  </r>
  <r>
    <s v="ORD02217"/>
    <x v="48"/>
    <d v="2025-01-17T00:00:00"/>
    <s v="C0074"/>
    <s v="P015"/>
    <n v="1"/>
    <n v="0.05"/>
    <s v="Credit Card"/>
    <n v="664.05"/>
    <n v="146.47"/>
    <n v="2025"/>
    <n v="1"/>
    <s v="Jan"/>
    <s v="2025-01"/>
    <n v="0.2205707401551088"/>
    <x v="3"/>
    <x v="6"/>
    <x v="2"/>
    <x v="0"/>
    <x v="11"/>
  </r>
  <r>
    <s v="ORD02218"/>
    <x v="272"/>
    <d v="2025-10-20T00:00:00"/>
    <s v="C0051"/>
    <s v="P004"/>
    <n v="5"/>
    <n v="0"/>
    <s v="Credit Card"/>
    <n v="9995"/>
    <n v="2251.02"/>
    <n v="2025"/>
    <n v="10"/>
    <s v="Oct"/>
    <s v="2025-10"/>
    <n v="0.22521460730365184"/>
    <x v="1"/>
    <x v="5"/>
    <x v="0"/>
    <x v="1"/>
    <x v="10"/>
  </r>
  <r>
    <s v="ORD02219"/>
    <x v="209"/>
    <d v="2024-02-12T00:00:00"/>
    <s v="C0067"/>
    <s v="P002"/>
    <n v="1"/>
    <n v="0"/>
    <s v="UPI"/>
    <n v="899"/>
    <n v="163.31"/>
    <n v="2024"/>
    <n v="2"/>
    <s v="Feb"/>
    <s v="2024-02"/>
    <n v="0.18165739710789766"/>
    <x v="1"/>
    <x v="1"/>
    <x v="1"/>
    <x v="0"/>
    <x v="3"/>
  </r>
  <r>
    <s v="ORD02220"/>
    <x v="611"/>
    <d v="2024-04-19T00:00:00"/>
    <s v="C0332"/>
    <s v="P003"/>
    <n v="1"/>
    <n v="0.05"/>
    <s v="UPI"/>
    <n v="1234.05"/>
    <n v="333.72"/>
    <n v="2024"/>
    <n v="4"/>
    <s v="Apr"/>
    <s v="2024-04"/>
    <n v="0.27042664397714844"/>
    <x v="1"/>
    <x v="1"/>
    <x v="1"/>
    <x v="0"/>
    <x v="1"/>
  </r>
  <r>
    <s v="ORD02221"/>
    <x v="68"/>
    <d v="2024-07-25T00:00:00"/>
    <s v="C0093"/>
    <s v="P007"/>
    <n v="1"/>
    <n v="0"/>
    <s v="Debit Card"/>
    <n v="1099"/>
    <n v="411.72"/>
    <n v="2024"/>
    <n v="7"/>
    <s v="Jul"/>
    <s v="2024-07"/>
    <n v="0.37463148316651501"/>
    <x v="3"/>
    <x v="9"/>
    <x v="3"/>
    <x v="0"/>
    <x v="19"/>
  </r>
  <r>
    <s v="ORD02222"/>
    <x v="245"/>
    <d v="2025-03-26T00:00:00"/>
    <s v="C0176"/>
    <s v="P016"/>
    <n v="3"/>
    <n v="0.1"/>
    <s v="Debit Card"/>
    <n v="4317.3"/>
    <n v="1184.31"/>
    <n v="2025"/>
    <n v="3"/>
    <s v="Mar"/>
    <s v="2025-03"/>
    <n v="0.27431728163435476"/>
    <x v="4"/>
    <x v="4"/>
    <x v="2"/>
    <x v="2"/>
    <x v="5"/>
  </r>
  <r>
    <s v="ORD02223"/>
    <x v="314"/>
    <d v="2024-09-25T00:00:00"/>
    <s v="C0145"/>
    <s v="P010"/>
    <n v="3"/>
    <n v="0.05"/>
    <s v="Credit Card"/>
    <n v="17097.150000000001"/>
    <n v="2842.32"/>
    <n v="2024"/>
    <n v="9"/>
    <s v="Sep"/>
    <s v="2024-09"/>
    <n v="0.16624525140154939"/>
    <x v="2"/>
    <x v="2"/>
    <x v="0"/>
    <x v="2"/>
    <x v="9"/>
  </r>
  <r>
    <s v="ORD02224"/>
    <x v="39"/>
    <d v="2024-08-01T00:00:00"/>
    <s v="C0007"/>
    <s v="P019"/>
    <n v="1"/>
    <n v="0.15"/>
    <s v="UPI"/>
    <n v="339.15"/>
    <n v="76.59"/>
    <n v="2024"/>
    <n v="7"/>
    <s v="Jul"/>
    <s v="2024-07"/>
    <n v="0.2258292790800531"/>
    <x v="1"/>
    <x v="1"/>
    <x v="2"/>
    <x v="1"/>
    <x v="18"/>
  </r>
  <r>
    <s v="ORD02225"/>
    <x v="622"/>
    <d v="2025-07-18T00:00:00"/>
    <s v="C0269"/>
    <s v="P017"/>
    <n v="2"/>
    <n v="0.1"/>
    <s v="UPI"/>
    <n v="1438.2"/>
    <n v="255.83"/>
    <n v="2025"/>
    <n v="7"/>
    <s v="Jul"/>
    <s v="2025-07"/>
    <n v="0.17788207481574189"/>
    <x v="0"/>
    <x v="0"/>
    <x v="1"/>
    <x v="1"/>
    <x v="15"/>
  </r>
  <r>
    <s v="ORD02226"/>
    <x v="7"/>
    <d v="2024-04-29T00:00:00"/>
    <s v="C0376"/>
    <s v="P019"/>
    <n v="3"/>
    <n v="0"/>
    <s v="Debit Card"/>
    <n v="1197"/>
    <n v="332.19"/>
    <n v="2024"/>
    <n v="4"/>
    <s v="Apr"/>
    <s v="2024-04"/>
    <n v="0.27751879699248122"/>
    <x v="1"/>
    <x v="1"/>
    <x v="3"/>
    <x v="0"/>
    <x v="18"/>
  </r>
  <r>
    <s v="ORD02227"/>
    <x v="247"/>
    <d v="2025-12-18T00:00:00"/>
    <s v="C0322"/>
    <s v="P005"/>
    <n v="1"/>
    <n v="0.05"/>
    <s v="UPI"/>
    <n v="2374.0500000000002"/>
    <n v="495.81"/>
    <n v="2025"/>
    <n v="12"/>
    <s v="Dec"/>
    <s v="2025-12"/>
    <n v="0.20884564352056612"/>
    <x v="1"/>
    <x v="5"/>
    <x v="2"/>
    <x v="2"/>
    <x v="7"/>
  </r>
  <r>
    <s v="ORD02228"/>
    <x v="313"/>
    <d v="2025-01-13T00:00:00"/>
    <s v="C0004"/>
    <s v="P020"/>
    <n v="3"/>
    <n v="0.1"/>
    <s v="UPI"/>
    <n v="672.3"/>
    <n v="178.84"/>
    <n v="2025"/>
    <n v="1"/>
    <s v="Jan"/>
    <s v="2025-01"/>
    <n v="0.26601219693589173"/>
    <x v="3"/>
    <x v="3"/>
    <x v="3"/>
    <x v="2"/>
    <x v="17"/>
  </r>
  <r>
    <s v="ORD02229"/>
    <x v="381"/>
    <d v="2025-07-06T00:00:00"/>
    <s v="C0138"/>
    <s v="P013"/>
    <n v="4"/>
    <n v="0"/>
    <s v="Credit Card"/>
    <n v="2396"/>
    <n v="656.84"/>
    <n v="2025"/>
    <n v="7"/>
    <s v="Jul"/>
    <s v="2025-07"/>
    <n v="0.27414023372287144"/>
    <x v="0"/>
    <x v="0"/>
    <x v="1"/>
    <x v="2"/>
    <x v="0"/>
  </r>
  <r>
    <s v="ORD02230"/>
    <x v="621"/>
    <d v="2025-06-28T00:00:00"/>
    <s v="C0231"/>
    <s v="P013"/>
    <n v="1"/>
    <n v="0"/>
    <s v="Debit Card"/>
    <n v="599"/>
    <n v="151.53"/>
    <n v="2025"/>
    <n v="6"/>
    <s v="Jun"/>
    <s v="2025-06"/>
    <n v="0.25297161936560936"/>
    <x v="0"/>
    <x v="0"/>
    <x v="1"/>
    <x v="2"/>
    <x v="0"/>
  </r>
  <r>
    <s v="ORD02231"/>
    <x v="98"/>
    <d v="2024-03-27T00:00:00"/>
    <s v="C0088"/>
    <s v="P011"/>
    <n v="1"/>
    <n v="0.15"/>
    <s v="Credit Card"/>
    <n v="1104.1500000000001"/>
    <n v="282.39"/>
    <n v="2024"/>
    <n v="3"/>
    <s v="Mar"/>
    <s v="2024-03"/>
    <n v="0.25575329438934924"/>
    <x v="0"/>
    <x v="7"/>
    <x v="0"/>
    <x v="2"/>
    <x v="12"/>
  </r>
  <r>
    <s v="ORD02232"/>
    <x v="359"/>
    <d v="2025-03-30T00:00:00"/>
    <s v="C0017"/>
    <s v="P011"/>
    <n v="1"/>
    <n v="0"/>
    <s v="UPI"/>
    <n v="1299"/>
    <n v="363.1"/>
    <n v="2025"/>
    <n v="3"/>
    <s v="Mar"/>
    <s v="2025-03"/>
    <n v="0.27952270977675137"/>
    <x v="0"/>
    <x v="7"/>
    <x v="1"/>
    <x v="2"/>
    <x v="12"/>
  </r>
  <r>
    <s v="ORD02233"/>
    <x v="374"/>
    <d v="2025-10-31T00:00:00"/>
    <s v="C0052"/>
    <s v="P016"/>
    <n v="1"/>
    <n v="0.15"/>
    <s v="Credit Card"/>
    <n v="1359.15"/>
    <n v="401.8"/>
    <n v="2025"/>
    <n v="10"/>
    <s v="Oct"/>
    <s v="2025-10"/>
    <n v="0.29562594268476622"/>
    <x v="4"/>
    <x v="4"/>
    <x v="0"/>
    <x v="0"/>
    <x v="5"/>
  </r>
  <r>
    <s v="ORD02234"/>
    <x v="216"/>
    <d v="2025-09-23T00:00:00"/>
    <s v="C0134"/>
    <s v="P015"/>
    <n v="2"/>
    <n v="0.15"/>
    <s v="Credit Card"/>
    <n v="1188.3"/>
    <n v="286"/>
    <n v="2025"/>
    <n v="9"/>
    <s v="Sep"/>
    <s v="2025-09"/>
    <n v="0.24067996297231339"/>
    <x v="3"/>
    <x v="6"/>
    <x v="2"/>
    <x v="1"/>
    <x v="11"/>
  </r>
  <r>
    <s v="ORD02235"/>
    <x v="170"/>
    <d v="2025-05-29T00:00:00"/>
    <s v="C0211"/>
    <s v="P017"/>
    <n v="2"/>
    <n v="0.05"/>
    <s v="Credit Card"/>
    <n v="1518.1"/>
    <n v="444.56"/>
    <n v="2025"/>
    <n v="5"/>
    <s v="May"/>
    <s v="2025-05"/>
    <n v="0.29283973387787365"/>
    <x v="0"/>
    <x v="0"/>
    <x v="2"/>
    <x v="0"/>
    <x v="15"/>
  </r>
  <r>
    <s v="ORD02236"/>
    <x v="424"/>
    <d v="2025-09-01T00:00:00"/>
    <s v="C0325"/>
    <s v="P018"/>
    <n v="2"/>
    <n v="0.1"/>
    <s v="UPI"/>
    <n v="1798.2"/>
    <n v="412.7"/>
    <n v="2025"/>
    <n v="8"/>
    <s v="Aug"/>
    <s v="2025-08"/>
    <n v="0.2295072850628406"/>
    <x v="0"/>
    <x v="7"/>
    <x v="3"/>
    <x v="2"/>
    <x v="16"/>
  </r>
  <r>
    <s v="ORD02237"/>
    <x v="130"/>
    <d v="2025-11-11T00:00:00"/>
    <s v="C0480"/>
    <s v="P019"/>
    <n v="1"/>
    <n v="0.05"/>
    <s v="Debit Card"/>
    <n v="379.05"/>
    <n v="76.349999999999994"/>
    <n v="2025"/>
    <n v="11"/>
    <s v="Nov"/>
    <s v="2025-11"/>
    <n v="0.20142461416699642"/>
    <x v="1"/>
    <x v="1"/>
    <x v="0"/>
    <x v="1"/>
    <x v="18"/>
  </r>
  <r>
    <s v="ORD02238"/>
    <x v="417"/>
    <d v="2025-01-25T00:00:00"/>
    <s v="C0458"/>
    <s v="P004"/>
    <n v="2"/>
    <n v="0.15"/>
    <s v="Credit Card"/>
    <n v="3398.3"/>
    <n v="775.07"/>
    <n v="2025"/>
    <n v="1"/>
    <s v="Jan"/>
    <s v="2025-01"/>
    <n v="0.22807580260718593"/>
    <x v="1"/>
    <x v="5"/>
    <x v="1"/>
    <x v="2"/>
    <x v="10"/>
  </r>
  <r>
    <s v="ORD02239"/>
    <x v="539"/>
    <d v="2024-12-19T00:00:00"/>
    <s v="C0393"/>
    <s v="P005"/>
    <n v="2"/>
    <n v="0.1"/>
    <s v="Credit Card"/>
    <n v="4498.2"/>
    <n v="783.97"/>
    <n v="2024"/>
    <n v="12"/>
    <s v="Dec"/>
    <s v="2024-12"/>
    <n v="0.17428526966342095"/>
    <x v="1"/>
    <x v="5"/>
    <x v="0"/>
    <x v="2"/>
    <x v="7"/>
  </r>
  <r>
    <s v="ORD02240"/>
    <x v="52"/>
    <d v="2024-10-23T00:00:00"/>
    <s v="C0219"/>
    <s v="P007"/>
    <n v="4"/>
    <n v="0"/>
    <s v="Credit Card"/>
    <n v="4396"/>
    <n v="1267.69"/>
    <n v="2024"/>
    <n v="10"/>
    <s v="Oct"/>
    <s v="2024-10"/>
    <n v="0.28837352138307554"/>
    <x v="3"/>
    <x v="9"/>
    <x v="0"/>
    <x v="2"/>
    <x v="19"/>
  </r>
  <r>
    <s v="ORD02241"/>
    <x v="382"/>
    <d v="2024-09-18T00:00:00"/>
    <s v="C0205"/>
    <s v="P002"/>
    <n v="1"/>
    <n v="0.05"/>
    <s v="UPI"/>
    <n v="854.05"/>
    <n v="216.22"/>
    <n v="2024"/>
    <n v="9"/>
    <s v="Sep"/>
    <s v="2024-09"/>
    <n v="0.25317018909899891"/>
    <x v="1"/>
    <x v="1"/>
    <x v="0"/>
    <x v="2"/>
    <x v="3"/>
  </r>
  <r>
    <s v="ORD02242"/>
    <x v="266"/>
    <d v="2024-03-26T00:00:00"/>
    <s v="C0211"/>
    <s v="P001"/>
    <n v="2"/>
    <n v="0.1"/>
    <s v="UPI"/>
    <n v="898.2"/>
    <n v="247.27"/>
    <n v="2024"/>
    <n v="3"/>
    <s v="Mar"/>
    <s v="2024-03"/>
    <n v="0.27529503451347137"/>
    <x v="1"/>
    <x v="1"/>
    <x v="2"/>
    <x v="0"/>
    <x v="8"/>
  </r>
  <r>
    <s v="ORD02243"/>
    <x v="222"/>
    <d v="2024-09-26T00:00:00"/>
    <s v="C0277"/>
    <s v="P012"/>
    <n v="4"/>
    <n v="0"/>
    <s v="UPI"/>
    <n v="3596"/>
    <n v="992.16"/>
    <n v="2024"/>
    <n v="9"/>
    <s v="Sep"/>
    <s v="2024-09"/>
    <n v="0.27590656284760845"/>
    <x v="0"/>
    <x v="8"/>
    <x v="3"/>
    <x v="0"/>
    <x v="14"/>
  </r>
  <r>
    <s v="ORD02244"/>
    <x v="339"/>
    <d v="2025-02-27T00:00:00"/>
    <s v="C0024"/>
    <s v="P010"/>
    <n v="2"/>
    <n v="0.2"/>
    <s v="UPI"/>
    <n v="9598.4"/>
    <n v="2088.19"/>
    <n v="2025"/>
    <n v="2"/>
    <s v="Feb"/>
    <s v="2025-02"/>
    <n v="0.21755605100850142"/>
    <x v="2"/>
    <x v="2"/>
    <x v="1"/>
    <x v="0"/>
    <x v="9"/>
  </r>
  <r>
    <s v="ORD02245"/>
    <x v="201"/>
    <d v="2024-08-23T00:00:00"/>
    <s v="C0486"/>
    <s v="P008"/>
    <n v="1"/>
    <n v="0.05"/>
    <s v="Credit Card"/>
    <n v="379.05"/>
    <n v="97.65"/>
    <n v="2024"/>
    <n v="8"/>
    <s v="Aug"/>
    <s v="2024-08"/>
    <n v="0.25761772853185594"/>
    <x v="3"/>
    <x v="3"/>
    <x v="1"/>
    <x v="2"/>
    <x v="4"/>
  </r>
  <r>
    <s v="ORD02246"/>
    <x v="301"/>
    <d v="2024-11-08T00:00:00"/>
    <s v="C0004"/>
    <s v="P001"/>
    <n v="1"/>
    <n v="0.05"/>
    <s v="Debit Card"/>
    <n v="474.05"/>
    <n v="117.99"/>
    <n v="2024"/>
    <n v="11"/>
    <s v="Nov"/>
    <s v="2024-11"/>
    <n v="0.24889779559118236"/>
    <x v="1"/>
    <x v="1"/>
    <x v="3"/>
    <x v="2"/>
    <x v="8"/>
  </r>
  <r>
    <s v="ORD02247"/>
    <x v="345"/>
    <d v="2024-12-26T00:00:00"/>
    <s v="C0152"/>
    <s v="P012"/>
    <n v="3"/>
    <n v="0"/>
    <s v="UPI"/>
    <n v="2697"/>
    <n v="656.21"/>
    <n v="2024"/>
    <n v="12"/>
    <s v="Dec"/>
    <s v="2024-12"/>
    <n v="0.24331108639228774"/>
    <x v="0"/>
    <x v="8"/>
    <x v="1"/>
    <x v="1"/>
    <x v="14"/>
  </r>
  <r>
    <s v="ORD02248"/>
    <x v="608"/>
    <d v="2024-08-03T00:00:00"/>
    <s v="C0443"/>
    <s v="P002"/>
    <n v="1"/>
    <n v="0.1"/>
    <s v="Cash"/>
    <n v="809.1"/>
    <n v="210.84"/>
    <n v="2024"/>
    <n v="7"/>
    <s v="Jul"/>
    <s v="2024-07"/>
    <n v="0.26058583611420094"/>
    <x v="1"/>
    <x v="1"/>
    <x v="1"/>
    <x v="0"/>
    <x v="3"/>
  </r>
  <r>
    <s v="ORD02249"/>
    <x v="602"/>
    <d v="2025-07-31T00:00:00"/>
    <s v="C0483"/>
    <s v="P010"/>
    <n v="4"/>
    <n v="0.1"/>
    <s v="UPI"/>
    <n v="21596.400000000001"/>
    <n v="3964.87"/>
    <n v="2025"/>
    <n v="7"/>
    <s v="Jul"/>
    <s v="2025-07"/>
    <n v="0.18358939452871773"/>
    <x v="2"/>
    <x v="2"/>
    <x v="3"/>
    <x v="1"/>
    <x v="9"/>
  </r>
  <r>
    <s v="ORD02250"/>
    <x v="97"/>
    <d v="2024-02-23T00:00:00"/>
    <s v="C0259"/>
    <s v="P017"/>
    <n v="3"/>
    <n v="0.05"/>
    <s v="UPI"/>
    <n v="2277.15"/>
    <n v="655.16999999999996"/>
    <n v="2024"/>
    <n v="2"/>
    <s v="Feb"/>
    <s v="2024-02"/>
    <n v="0.28771490679138395"/>
    <x v="0"/>
    <x v="0"/>
    <x v="0"/>
    <x v="2"/>
    <x v="15"/>
  </r>
  <r>
    <s v="ORD02251"/>
    <x v="45"/>
    <d v="2024-05-11T00:00:00"/>
    <s v="C0324"/>
    <s v="P003"/>
    <n v="1"/>
    <n v="0.1"/>
    <s v="UPI"/>
    <n v="1169.0999999999999"/>
    <n v="263.8"/>
    <n v="2024"/>
    <n v="5"/>
    <s v="May"/>
    <s v="2024-05"/>
    <n v="0.2256436575143273"/>
    <x v="1"/>
    <x v="1"/>
    <x v="3"/>
    <x v="2"/>
    <x v="1"/>
  </r>
  <r>
    <s v="ORD02252"/>
    <x v="284"/>
    <d v="2024-08-11T00:00:00"/>
    <s v="C0357"/>
    <s v="P007"/>
    <n v="2"/>
    <n v="0.1"/>
    <s v="Credit Card"/>
    <n v="1978.2"/>
    <n v="-48.3"/>
    <n v="2024"/>
    <n v="8"/>
    <s v="Aug"/>
    <s v="2024-08"/>
    <n v="-2.4416135881104032E-2"/>
    <x v="3"/>
    <x v="9"/>
    <x v="3"/>
    <x v="2"/>
    <x v="19"/>
  </r>
  <r>
    <s v="ORD02253"/>
    <x v="522"/>
    <d v="2024-10-08T00:00:00"/>
    <s v="C0168"/>
    <s v="P012"/>
    <n v="1"/>
    <n v="0"/>
    <s v="Debit Card"/>
    <n v="899"/>
    <n v="226"/>
    <n v="2024"/>
    <n v="10"/>
    <s v="Oct"/>
    <s v="2024-10"/>
    <n v="0.25139043381535037"/>
    <x v="0"/>
    <x v="8"/>
    <x v="2"/>
    <x v="1"/>
    <x v="14"/>
  </r>
  <r>
    <s v="ORD02254"/>
    <x v="617"/>
    <d v="2025-02-14T00:00:00"/>
    <s v="C0176"/>
    <s v="P008"/>
    <n v="1"/>
    <n v="0.05"/>
    <s v="Cash"/>
    <n v="379.05"/>
    <n v="101.75"/>
    <n v="2025"/>
    <n v="2"/>
    <s v="Feb"/>
    <s v="2025-02"/>
    <n v="0.2684342435034956"/>
    <x v="3"/>
    <x v="3"/>
    <x v="2"/>
    <x v="2"/>
    <x v="4"/>
  </r>
  <r>
    <s v="ORD02255"/>
    <x v="616"/>
    <d v="2025-05-21T00:00:00"/>
    <s v="C0310"/>
    <s v="P020"/>
    <n v="2"/>
    <n v="0"/>
    <s v="UPI"/>
    <n v="498"/>
    <n v="162.05000000000001"/>
    <n v="2025"/>
    <n v="5"/>
    <s v="May"/>
    <s v="2025-05"/>
    <n v="0.32540160642570282"/>
    <x v="3"/>
    <x v="3"/>
    <x v="0"/>
    <x v="2"/>
    <x v="17"/>
  </r>
  <r>
    <s v="ORD02256"/>
    <x v="509"/>
    <d v="2024-10-22T00:00:00"/>
    <s v="C0291"/>
    <s v="P012"/>
    <n v="2"/>
    <n v="0"/>
    <s v="UPI"/>
    <n v="1798"/>
    <n v="364.16"/>
    <n v="2024"/>
    <n v="10"/>
    <s v="Oct"/>
    <s v="2024-10"/>
    <n v="0.20253615127919913"/>
    <x v="0"/>
    <x v="8"/>
    <x v="0"/>
    <x v="2"/>
    <x v="14"/>
  </r>
  <r>
    <s v="ORD02257"/>
    <x v="548"/>
    <d v="2024-10-08T00:00:00"/>
    <s v="C0479"/>
    <s v="P003"/>
    <n v="1"/>
    <n v="0"/>
    <s v="Debit Card"/>
    <n v="1299"/>
    <n v="209.52"/>
    <n v="2024"/>
    <n v="10"/>
    <s v="Oct"/>
    <s v="2024-10"/>
    <n v="0.16129330254041571"/>
    <x v="1"/>
    <x v="1"/>
    <x v="0"/>
    <x v="2"/>
    <x v="1"/>
  </r>
  <r>
    <s v="ORD02258"/>
    <x v="676"/>
    <d v="2025-03-14T00:00:00"/>
    <s v="C0056"/>
    <s v="P017"/>
    <n v="3"/>
    <n v="0.15"/>
    <s v="Debit Card"/>
    <n v="2037.45"/>
    <n v="530.20000000000005"/>
    <n v="2025"/>
    <n v="3"/>
    <s v="Mar"/>
    <s v="2025-03"/>
    <n v="0.26022724484036419"/>
    <x v="0"/>
    <x v="0"/>
    <x v="2"/>
    <x v="2"/>
    <x v="15"/>
  </r>
  <r>
    <s v="ORD02259"/>
    <x v="334"/>
    <d v="2024-04-21T00:00:00"/>
    <s v="C0108"/>
    <s v="P009"/>
    <n v="1"/>
    <n v="0.2"/>
    <s v="Cash"/>
    <n v="5599.2"/>
    <n v="944.49"/>
    <n v="2024"/>
    <n v="4"/>
    <s v="Apr"/>
    <s v="2024-04"/>
    <n v="0.16868302614659239"/>
    <x v="2"/>
    <x v="2"/>
    <x v="2"/>
    <x v="2"/>
    <x v="2"/>
  </r>
  <r>
    <s v="ORD02260"/>
    <x v="538"/>
    <d v="2025-10-22T00:00:00"/>
    <s v="C0473"/>
    <s v="P010"/>
    <n v="2"/>
    <n v="0"/>
    <s v="UPI"/>
    <n v="11998"/>
    <n v="1678.53"/>
    <n v="2025"/>
    <n v="10"/>
    <s v="Oct"/>
    <s v="2025-10"/>
    <n v="0.13990081680280048"/>
    <x v="2"/>
    <x v="2"/>
    <x v="3"/>
    <x v="2"/>
    <x v="9"/>
  </r>
  <r>
    <s v="ORD02261"/>
    <x v="59"/>
    <d v="2025-02-26T00:00:00"/>
    <s v="C0296"/>
    <s v="P006"/>
    <n v="2"/>
    <n v="0"/>
    <s v="Debit Card"/>
    <n v="2998"/>
    <n v="655.87"/>
    <n v="2025"/>
    <n v="2"/>
    <s v="Feb"/>
    <s v="2025-02"/>
    <n v="0.21876917945296864"/>
    <x v="1"/>
    <x v="1"/>
    <x v="2"/>
    <x v="2"/>
    <x v="6"/>
  </r>
  <r>
    <s v="ORD02262"/>
    <x v="655"/>
    <d v="2025-09-07T00:00:00"/>
    <s v="C0461"/>
    <s v="P001"/>
    <n v="1"/>
    <n v="0"/>
    <s v="UPI"/>
    <n v="499"/>
    <n v="114.43"/>
    <n v="2025"/>
    <n v="9"/>
    <s v="Sep"/>
    <s v="2025-09"/>
    <n v="0.22931863727454913"/>
    <x v="1"/>
    <x v="1"/>
    <x v="3"/>
    <x v="2"/>
    <x v="8"/>
  </r>
  <r>
    <s v="ORD02263"/>
    <x v="116"/>
    <d v="2025-03-07T00:00:00"/>
    <s v="C0324"/>
    <s v="P012"/>
    <n v="4"/>
    <n v="0.1"/>
    <s v="Credit Card"/>
    <n v="3236.4"/>
    <n v="948.26"/>
    <n v="2025"/>
    <n v="3"/>
    <s v="Mar"/>
    <s v="2025-03"/>
    <n v="0.29299839327648003"/>
    <x v="0"/>
    <x v="8"/>
    <x v="3"/>
    <x v="2"/>
    <x v="14"/>
  </r>
  <r>
    <s v="ORD02264"/>
    <x v="486"/>
    <d v="2025-01-11T00:00:00"/>
    <s v="C0302"/>
    <s v="P005"/>
    <n v="2"/>
    <n v="0.05"/>
    <s v="UPI"/>
    <n v="4748.1000000000004"/>
    <n v="736.69"/>
    <n v="2025"/>
    <n v="1"/>
    <s v="Jan"/>
    <s v="2025-01"/>
    <n v="0.1551546934563299"/>
    <x v="1"/>
    <x v="5"/>
    <x v="1"/>
    <x v="1"/>
    <x v="7"/>
  </r>
  <r>
    <s v="ORD02265"/>
    <x v="246"/>
    <d v="2024-03-16T00:00:00"/>
    <s v="C0334"/>
    <s v="P013"/>
    <n v="2"/>
    <n v="0.1"/>
    <s v="Credit Card"/>
    <n v="1078.2"/>
    <n v="276.55"/>
    <n v="2024"/>
    <n v="3"/>
    <s v="Mar"/>
    <s v="2024-03"/>
    <n v="0.25649230198478945"/>
    <x v="0"/>
    <x v="0"/>
    <x v="1"/>
    <x v="0"/>
    <x v="0"/>
  </r>
  <r>
    <s v="ORD02266"/>
    <x v="226"/>
    <d v="2025-09-27T00:00:00"/>
    <s v="C0141"/>
    <s v="P015"/>
    <n v="2"/>
    <n v="0.05"/>
    <s v="Credit Card"/>
    <n v="1328.1"/>
    <n v="448.16"/>
    <n v="2025"/>
    <n v="9"/>
    <s v="Sep"/>
    <s v="2025-09"/>
    <n v="0.33744446954295615"/>
    <x v="3"/>
    <x v="6"/>
    <x v="0"/>
    <x v="2"/>
    <x v="11"/>
  </r>
  <r>
    <s v="ORD02267"/>
    <x v="636"/>
    <d v="2024-02-03T00:00:00"/>
    <s v="C0155"/>
    <s v="P011"/>
    <n v="1"/>
    <n v="0.1"/>
    <s v="UPI"/>
    <n v="1169.0999999999999"/>
    <n v="357.5"/>
    <n v="2024"/>
    <n v="1"/>
    <s v="Jan"/>
    <s v="2024-01"/>
    <n v="0.3057907792318878"/>
    <x v="0"/>
    <x v="7"/>
    <x v="0"/>
    <x v="1"/>
    <x v="12"/>
  </r>
  <r>
    <s v="ORD02268"/>
    <x v="292"/>
    <d v="2024-07-07T00:00:00"/>
    <s v="C0262"/>
    <s v="P008"/>
    <n v="1"/>
    <n v="0"/>
    <s v="UPI"/>
    <n v="399"/>
    <n v="113.01"/>
    <n v="2024"/>
    <n v="7"/>
    <s v="Jul"/>
    <s v="2024-07"/>
    <n v="0.28323308270676695"/>
    <x v="3"/>
    <x v="3"/>
    <x v="1"/>
    <x v="0"/>
    <x v="4"/>
  </r>
  <r>
    <s v="ORD02269"/>
    <x v="181"/>
    <d v="2024-12-30T00:00:00"/>
    <s v="C0273"/>
    <s v="P005"/>
    <n v="2"/>
    <n v="0"/>
    <s v="UPI"/>
    <n v="4998"/>
    <n v="996.19"/>
    <n v="2024"/>
    <n v="12"/>
    <s v="Dec"/>
    <s v="2024-12"/>
    <n v="0.19931772709083634"/>
    <x v="1"/>
    <x v="5"/>
    <x v="3"/>
    <x v="1"/>
    <x v="7"/>
  </r>
  <r>
    <s v="ORD02270"/>
    <x v="681"/>
    <d v="2025-03-29T00:00:00"/>
    <s v="C0420"/>
    <s v="P002"/>
    <n v="4"/>
    <n v="0"/>
    <s v="UPI"/>
    <n v="3596"/>
    <n v="757.2"/>
    <n v="2025"/>
    <n v="3"/>
    <s v="Mar"/>
    <s v="2025-03"/>
    <n v="0.21056729699666296"/>
    <x v="1"/>
    <x v="1"/>
    <x v="3"/>
    <x v="0"/>
    <x v="3"/>
  </r>
  <r>
    <s v="ORD02271"/>
    <x v="351"/>
    <d v="2024-07-14T00:00:00"/>
    <s v="C0232"/>
    <s v="P012"/>
    <n v="3"/>
    <n v="0.05"/>
    <s v="UPI"/>
    <n v="2562.15"/>
    <n v="552.22"/>
    <n v="2024"/>
    <n v="7"/>
    <s v="Jul"/>
    <s v="2024-07"/>
    <n v="0.21552992603867846"/>
    <x v="0"/>
    <x v="8"/>
    <x v="2"/>
    <x v="0"/>
    <x v="14"/>
  </r>
  <r>
    <s v="ORD02272"/>
    <x v="95"/>
    <d v="2024-06-08T00:00:00"/>
    <s v="C0241"/>
    <s v="P002"/>
    <n v="1"/>
    <n v="0.15"/>
    <s v="UPI"/>
    <n v="764.15"/>
    <n v="156.31"/>
    <n v="2024"/>
    <n v="6"/>
    <s v="Jun"/>
    <s v="2024-06"/>
    <n v="0.20455407969639469"/>
    <x v="1"/>
    <x v="1"/>
    <x v="1"/>
    <x v="2"/>
    <x v="3"/>
  </r>
  <r>
    <s v="ORD02273"/>
    <x v="255"/>
    <d v="2024-06-23T00:00:00"/>
    <s v="C0355"/>
    <s v="P016"/>
    <n v="1"/>
    <n v="0"/>
    <s v="Debit Card"/>
    <n v="1599"/>
    <n v="484.08"/>
    <n v="2024"/>
    <n v="6"/>
    <s v="Jun"/>
    <s v="2024-06"/>
    <n v="0.3027392120075047"/>
    <x v="4"/>
    <x v="4"/>
    <x v="1"/>
    <x v="0"/>
    <x v="5"/>
  </r>
  <r>
    <s v="ORD02274"/>
    <x v="209"/>
    <d v="2024-02-12T00:00:00"/>
    <s v="C0337"/>
    <s v="P003"/>
    <n v="1"/>
    <n v="0"/>
    <s v="UPI"/>
    <n v="1299"/>
    <n v="307.17"/>
    <n v="2024"/>
    <n v="2"/>
    <s v="Feb"/>
    <s v="2024-02"/>
    <n v="0.23646651270207852"/>
    <x v="1"/>
    <x v="1"/>
    <x v="0"/>
    <x v="2"/>
    <x v="1"/>
  </r>
  <r>
    <s v="ORD02275"/>
    <x v="93"/>
    <d v="2024-03-07T00:00:00"/>
    <s v="C0489"/>
    <s v="P010"/>
    <n v="1"/>
    <n v="0.15"/>
    <s v="UPI"/>
    <n v="5099.1499999999996"/>
    <n v="1070.1500000000001"/>
    <n v="2024"/>
    <n v="3"/>
    <s v="Mar"/>
    <s v="2024-03"/>
    <n v="0.2098683113852309"/>
    <x v="2"/>
    <x v="2"/>
    <x v="0"/>
    <x v="2"/>
    <x v="9"/>
  </r>
  <r>
    <s v="ORD02276"/>
    <x v="31"/>
    <d v="2024-01-27T00:00:00"/>
    <s v="C0258"/>
    <s v="P019"/>
    <n v="2"/>
    <n v="0"/>
    <s v="Cash"/>
    <n v="798"/>
    <n v="172.47"/>
    <n v="2024"/>
    <n v="1"/>
    <s v="Jan"/>
    <s v="2024-01"/>
    <n v="0.21612781954887217"/>
    <x v="1"/>
    <x v="1"/>
    <x v="2"/>
    <x v="0"/>
    <x v="18"/>
  </r>
  <r>
    <s v="ORD02277"/>
    <x v="106"/>
    <d v="2024-12-26T00:00:00"/>
    <s v="C0249"/>
    <s v="P008"/>
    <n v="2"/>
    <n v="0"/>
    <s v="UPI"/>
    <n v="798"/>
    <n v="218.29"/>
    <n v="2024"/>
    <n v="12"/>
    <s v="Dec"/>
    <s v="2024-12"/>
    <n v="0.27354636591478698"/>
    <x v="3"/>
    <x v="3"/>
    <x v="3"/>
    <x v="1"/>
    <x v="4"/>
  </r>
  <r>
    <s v="ORD02278"/>
    <x v="77"/>
    <d v="2024-03-17T00:00:00"/>
    <s v="C0077"/>
    <s v="P007"/>
    <n v="1"/>
    <n v="0.15"/>
    <s v="Debit Card"/>
    <n v="934.15"/>
    <n v="290.22000000000003"/>
    <n v="2024"/>
    <n v="3"/>
    <s v="Mar"/>
    <s v="2024-03"/>
    <n v="0.31067815661296372"/>
    <x v="3"/>
    <x v="9"/>
    <x v="3"/>
    <x v="0"/>
    <x v="19"/>
  </r>
  <r>
    <s v="ORD02279"/>
    <x v="613"/>
    <d v="2025-07-18T00:00:00"/>
    <s v="C0180"/>
    <s v="P001"/>
    <n v="2"/>
    <n v="0.1"/>
    <s v="Credit Card"/>
    <n v="898.2"/>
    <n v="186.82"/>
    <n v="2025"/>
    <n v="7"/>
    <s v="Jul"/>
    <s v="2025-07"/>
    <n v="0.20799376530839456"/>
    <x v="1"/>
    <x v="1"/>
    <x v="2"/>
    <x v="2"/>
    <x v="8"/>
  </r>
  <r>
    <s v="ORD02280"/>
    <x v="379"/>
    <d v="2025-11-06T00:00:00"/>
    <s v="C0066"/>
    <s v="P012"/>
    <n v="2"/>
    <n v="0.05"/>
    <s v="Cash"/>
    <n v="1708.1"/>
    <n v="468.8"/>
    <n v="2025"/>
    <n v="11"/>
    <s v="Nov"/>
    <s v="2025-11"/>
    <n v="0.27445699900474213"/>
    <x v="0"/>
    <x v="8"/>
    <x v="3"/>
    <x v="2"/>
    <x v="14"/>
  </r>
  <r>
    <s v="ORD02281"/>
    <x v="7"/>
    <d v="2024-04-28T00:00:00"/>
    <s v="C0308"/>
    <s v="P005"/>
    <n v="1"/>
    <n v="0.1"/>
    <s v="UPI"/>
    <n v="2249.1"/>
    <n v="364.77"/>
    <n v="2024"/>
    <n v="4"/>
    <s v="Apr"/>
    <s v="2024-04"/>
    <n v="0.16218487394957984"/>
    <x v="1"/>
    <x v="5"/>
    <x v="3"/>
    <x v="2"/>
    <x v="7"/>
  </r>
  <r>
    <s v="ORD02282"/>
    <x v="555"/>
    <d v="2025-09-07T00:00:00"/>
    <s v="C0348"/>
    <s v="P016"/>
    <n v="3"/>
    <n v="0.1"/>
    <s v="Debit Card"/>
    <n v="4317.3"/>
    <n v="1365.77"/>
    <n v="2025"/>
    <n v="9"/>
    <s v="Sep"/>
    <s v="2025-09"/>
    <n v="0.31634818057582281"/>
    <x v="4"/>
    <x v="4"/>
    <x v="0"/>
    <x v="0"/>
    <x v="5"/>
  </r>
  <r>
    <s v="ORD02283"/>
    <x v="137"/>
    <d v="2025-01-16T00:00:00"/>
    <s v="C0171"/>
    <s v="P004"/>
    <n v="1"/>
    <n v="0"/>
    <s v="UPI"/>
    <n v="1999"/>
    <n v="587.63"/>
    <n v="2025"/>
    <n v="1"/>
    <s v="Jan"/>
    <s v="2025-01"/>
    <n v="0.29396198099049525"/>
    <x v="1"/>
    <x v="5"/>
    <x v="2"/>
    <x v="2"/>
    <x v="10"/>
  </r>
  <r>
    <s v="ORD02284"/>
    <x v="654"/>
    <d v="2025-11-11T00:00:00"/>
    <s v="C0474"/>
    <s v="P017"/>
    <n v="2"/>
    <n v="0.1"/>
    <s v="Cash"/>
    <n v="1438.2"/>
    <n v="312.91000000000003"/>
    <n v="2025"/>
    <n v="11"/>
    <s v="Nov"/>
    <s v="2025-11"/>
    <n v="0.21757057432902241"/>
    <x v="0"/>
    <x v="0"/>
    <x v="0"/>
    <x v="1"/>
    <x v="15"/>
  </r>
  <r>
    <s v="ORD02285"/>
    <x v="682"/>
    <d v="2024-10-19T00:00:00"/>
    <s v="C0022"/>
    <s v="P002"/>
    <n v="3"/>
    <n v="0.1"/>
    <s v="UPI"/>
    <n v="2427.3000000000002"/>
    <n v="655.76"/>
    <n v="2024"/>
    <n v="10"/>
    <s v="Oct"/>
    <s v="2024-10"/>
    <n v="0.27016026037160629"/>
    <x v="1"/>
    <x v="1"/>
    <x v="3"/>
    <x v="2"/>
    <x v="3"/>
  </r>
  <r>
    <s v="ORD02286"/>
    <x v="312"/>
    <d v="2025-03-20T00:00:00"/>
    <s v="C0367"/>
    <s v="P012"/>
    <n v="2"/>
    <n v="0.2"/>
    <s v="Credit Card"/>
    <n v="1438.4"/>
    <n v="394.54"/>
    <n v="2025"/>
    <n v="3"/>
    <s v="Mar"/>
    <s v="2025-03"/>
    <n v="0.2742908787541713"/>
    <x v="0"/>
    <x v="8"/>
    <x v="0"/>
    <x v="0"/>
    <x v="14"/>
  </r>
  <r>
    <s v="ORD02287"/>
    <x v="683"/>
    <d v="2025-11-03T00:00:00"/>
    <s v="C0107"/>
    <s v="P001"/>
    <n v="4"/>
    <n v="0.2"/>
    <s v="UPI"/>
    <n v="1596.8"/>
    <n v="400.18"/>
    <n v="2025"/>
    <n v="10"/>
    <s v="Oct"/>
    <s v="2025-10"/>
    <n v="0.25061372745490984"/>
    <x v="1"/>
    <x v="1"/>
    <x v="0"/>
    <x v="1"/>
    <x v="8"/>
  </r>
  <r>
    <s v="ORD02288"/>
    <x v="159"/>
    <d v="2024-01-08T00:00:00"/>
    <s v="C0439"/>
    <s v="P012"/>
    <n v="1"/>
    <n v="0.05"/>
    <s v="Cash"/>
    <n v="854.05"/>
    <n v="233.53"/>
    <n v="2024"/>
    <n v="1"/>
    <s v="Jan"/>
    <s v="2024-01"/>
    <n v="0.27343832328318018"/>
    <x v="0"/>
    <x v="8"/>
    <x v="1"/>
    <x v="2"/>
    <x v="14"/>
  </r>
  <r>
    <s v="ORD02289"/>
    <x v="2"/>
    <d v="2024-07-19T00:00:00"/>
    <s v="C0323"/>
    <s v="P012"/>
    <n v="2"/>
    <n v="0.05"/>
    <s v="Credit Card"/>
    <n v="1708.1"/>
    <n v="389.05"/>
    <n v="2024"/>
    <n v="7"/>
    <s v="Jul"/>
    <s v="2024-07"/>
    <n v="0.22776769509981853"/>
    <x v="0"/>
    <x v="8"/>
    <x v="0"/>
    <x v="2"/>
    <x v="14"/>
  </r>
  <r>
    <s v="ORD02290"/>
    <x v="634"/>
    <d v="2025-02-26T00:00:00"/>
    <s v="C0227"/>
    <s v="P012"/>
    <n v="2"/>
    <n v="0"/>
    <s v="UPI"/>
    <n v="1798"/>
    <n v="367.47"/>
    <n v="2025"/>
    <n v="2"/>
    <s v="Feb"/>
    <s v="2025-02"/>
    <n v="0.20437708565072304"/>
    <x v="0"/>
    <x v="8"/>
    <x v="0"/>
    <x v="2"/>
    <x v="14"/>
  </r>
  <r>
    <s v="ORD02291"/>
    <x v="365"/>
    <d v="2025-07-26T00:00:00"/>
    <s v="C0444"/>
    <s v="P019"/>
    <n v="2"/>
    <n v="0"/>
    <s v="UPI"/>
    <n v="798"/>
    <n v="188.81"/>
    <n v="2025"/>
    <n v="7"/>
    <s v="Jul"/>
    <s v="2025-07"/>
    <n v="0.23660401002506265"/>
    <x v="1"/>
    <x v="1"/>
    <x v="0"/>
    <x v="0"/>
    <x v="18"/>
  </r>
  <r>
    <s v="ORD02292"/>
    <x v="517"/>
    <d v="2024-07-12T00:00:00"/>
    <s v="C0442"/>
    <s v="P017"/>
    <n v="3"/>
    <n v="0.05"/>
    <s v="UPI"/>
    <n v="2277.15"/>
    <n v="559.5"/>
    <n v="2024"/>
    <n v="7"/>
    <s v="Jul"/>
    <s v="2024-07"/>
    <n v="0.24570186417232065"/>
    <x v="0"/>
    <x v="0"/>
    <x v="0"/>
    <x v="0"/>
    <x v="15"/>
  </r>
  <r>
    <s v="ORD02293"/>
    <x v="547"/>
    <d v="2025-07-16T00:00:00"/>
    <s v="C0396"/>
    <s v="P020"/>
    <n v="2"/>
    <n v="0.1"/>
    <s v="UPI"/>
    <n v="448.2"/>
    <n v="103.66"/>
    <n v="2025"/>
    <n v="7"/>
    <s v="Jul"/>
    <s v="2025-07"/>
    <n v="0.23128067826863008"/>
    <x v="3"/>
    <x v="3"/>
    <x v="0"/>
    <x v="2"/>
    <x v="17"/>
  </r>
  <r>
    <s v="ORD02294"/>
    <x v="101"/>
    <d v="2024-06-01T00:00:00"/>
    <s v="C0216"/>
    <s v="P011"/>
    <n v="3"/>
    <n v="0.05"/>
    <s v="UPI"/>
    <n v="3702.15"/>
    <n v="866.72"/>
    <n v="2024"/>
    <n v="5"/>
    <s v="May"/>
    <s v="2024-05"/>
    <n v="0.23411261023999569"/>
    <x v="0"/>
    <x v="7"/>
    <x v="3"/>
    <x v="2"/>
    <x v="12"/>
  </r>
  <r>
    <s v="ORD02295"/>
    <x v="515"/>
    <d v="2025-11-04T00:00:00"/>
    <s v="C0069"/>
    <s v="P013"/>
    <n v="1"/>
    <n v="0.05"/>
    <s v="Cash"/>
    <n v="569.04999999999995"/>
    <n v="121.27"/>
    <n v="2025"/>
    <n v="10"/>
    <s v="Oct"/>
    <s v="2025-10"/>
    <n v="0.21310956857921098"/>
    <x v="0"/>
    <x v="0"/>
    <x v="0"/>
    <x v="0"/>
    <x v="0"/>
  </r>
  <r>
    <s v="ORD02296"/>
    <x v="68"/>
    <d v="2024-07-22T00:00:00"/>
    <s v="C0084"/>
    <s v="P008"/>
    <n v="1"/>
    <n v="0.1"/>
    <s v="Credit Card"/>
    <n v="359.1"/>
    <n v="124.65"/>
    <n v="2024"/>
    <n v="7"/>
    <s v="Jul"/>
    <s v="2024-07"/>
    <n v="0.34711779448621555"/>
    <x v="3"/>
    <x v="3"/>
    <x v="0"/>
    <x v="2"/>
    <x v="4"/>
  </r>
  <r>
    <s v="ORD02297"/>
    <x v="684"/>
    <d v="2025-03-21T00:00:00"/>
    <s v="C0103"/>
    <s v="P010"/>
    <n v="2"/>
    <n v="0.1"/>
    <s v="Cash"/>
    <n v="10798.2"/>
    <n v="2261.8200000000002"/>
    <n v="2025"/>
    <n v="3"/>
    <s v="Mar"/>
    <s v="2025-03"/>
    <n v="0.2094626882258154"/>
    <x v="2"/>
    <x v="2"/>
    <x v="2"/>
    <x v="2"/>
    <x v="9"/>
  </r>
  <r>
    <s v="ORD02298"/>
    <x v="339"/>
    <d v="2025-02-26T00:00:00"/>
    <s v="C0039"/>
    <s v="P008"/>
    <n v="2"/>
    <n v="0.1"/>
    <s v="Credit Card"/>
    <n v="718.2"/>
    <n v="176.51"/>
    <n v="2025"/>
    <n v="2"/>
    <s v="Feb"/>
    <s v="2025-02"/>
    <n v="0.24576719576719575"/>
    <x v="3"/>
    <x v="3"/>
    <x v="2"/>
    <x v="2"/>
    <x v="4"/>
  </r>
  <r>
    <s v="ORD02299"/>
    <x v="508"/>
    <d v="2025-03-05T00:00:00"/>
    <s v="C0013"/>
    <s v="P020"/>
    <n v="4"/>
    <n v="0"/>
    <s v="Debit Card"/>
    <n v="996"/>
    <n v="296.36"/>
    <n v="2025"/>
    <n v="3"/>
    <s v="Mar"/>
    <s v="2025-03"/>
    <n v="0.29755020080321287"/>
    <x v="3"/>
    <x v="3"/>
    <x v="3"/>
    <x v="2"/>
    <x v="17"/>
  </r>
  <r>
    <s v="ORD02300"/>
    <x v="685"/>
    <d v="2025-04-28T00:00:00"/>
    <s v="C0297"/>
    <s v="P008"/>
    <n v="1"/>
    <n v="0.1"/>
    <s v="Credit Card"/>
    <n v="359.1"/>
    <n v="85.99"/>
    <n v="2025"/>
    <n v="4"/>
    <s v="Apr"/>
    <s v="2025-04"/>
    <n v="0.23945976051239207"/>
    <x v="3"/>
    <x v="3"/>
    <x v="3"/>
    <x v="2"/>
    <x v="4"/>
  </r>
  <r>
    <s v="ORD02301"/>
    <x v="79"/>
    <d v="2025-04-21T00:00:00"/>
    <s v="C0313"/>
    <s v="P009"/>
    <n v="1"/>
    <n v="0.15"/>
    <s v="UPI"/>
    <n v="5949.15"/>
    <n v="692.31"/>
    <n v="2025"/>
    <n v="4"/>
    <s v="Apr"/>
    <s v="2025-04"/>
    <n v="0.11637124631249843"/>
    <x v="2"/>
    <x v="2"/>
    <x v="0"/>
    <x v="0"/>
    <x v="2"/>
  </r>
  <r>
    <s v="ORD02302"/>
    <x v="505"/>
    <d v="2024-05-08T00:00:00"/>
    <s v="C0181"/>
    <s v="P007"/>
    <n v="2"/>
    <n v="0"/>
    <s v="Credit Card"/>
    <n v="2198"/>
    <n v="561.71"/>
    <n v="2024"/>
    <n v="5"/>
    <s v="May"/>
    <s v="2024-05"/>
    <n v="0.25555505004549595"/>
    <x v="3"/>
    <x v="9"/>
    <x v="1"/>
    <x v="2"/>
    <x v="19"/>
  </r>
  <r>
    <s v="ORD02303"/>
    <x v="355"/>
    <d v="2025-02-03T00:00:00"/>
    <s v="C0493"/>
    <s v="P014"/>
    <n v="3"/>
    <n v="0.05"/>
    <s v="Credit Card"/>
    <n v="2277.15"/>
    <n v="557.28"/>
    <n v="2025"/>
    <n v="1"/>
    <s v="Jan"/>
    <s v="2025-01"/>
    <n v="0.24472696133324548"/>
    <x v="0"/>
    <x v="6"/>
    <x v="2"/>
    <x v="2"/>
    <x v="13"/>
  </r>
  <r>
    <s v="ORD02304"/>
    <x v="228"/>
    <d v="2025-08-03T00:00:00"/>
    <s v="C0268"/>
    <s v="P002"/>
    <n v="4"/>
    <n v="0.2"/>
    <s v="Cash"/>
    <n v="2876.8"/>
    <n v="671.42"/>
    <n v="2025"/>
    <n v="7"/>
    <s v="Jul"/>
    <s v="2025-07"/>
    <n v="0.23339126807563956"/>
    <x v="1"/>
    <x v="1"/>
    <x v="3"/>
    <x v="2"/>
    <x v="3"/>
  </r>
  <r>
    <s v="ORD02305"/>
    <x v="673"/>
    <d v="2024-11-23T00:00:00"/>
    <s v="C0013"/>
    <s v="P011"/>
    <n v="1"/>
    <n v="0.05"/>
    <s v="Credit Card"/>
    <n v="1234.05"/>
    <n v="346.08"/>
    <n v="2024"/>
    <n v="11"/>
    <s v="Nov"/>
    <s v="2024-11"/>
    <n v="0.28044244560593168"/>
    <x v="0"/>
    <x v="7"/>
    <x v="3"/>
    <x v="2"/>
    <x v="12"/>
  </r>
  <r>
    <s v="ORD02306"/>
    <x v="444"/>
    <d v="2025-01-28T00:00:00"/>
    <s v="C0120"/>
    <s v="P008"/>
    <n v="1"/>
    <n v="0.05"/>
    <s v="Debit Card"/>
    <n v="379.05"/>
    <n v="101.39"/>
    <n v="2025"/>
    <n v="1"/>
    <s v="Jan"/>
    <s v="2025-01"/>
    <n v="0.26748450072549795"/>
    <x v="3"/>
    <x v="3"/>
    <x v="3"/>
    <x v="2"/>
    <x v="4"/>
  </r>
  <r>
    <s v="ORD02307"/>
    <x v="282"/>
    <d v="2025-11-22T00:00:00"/>
    <s v="C0458"/>
    <s v="P013"/>
    <n v="1"/>
    <n v="0"/>
    <s v="Credit Card"/>
    <n v="599"/>
    <n v="163.87"/>
    <n v="2025"/>
    <n v="11"/>
    <s v="Nov"/>
    <s v="2025-11"/>
    <n v="0.27357262103505842"/>
    <x v="0"/>
    <x v="0"/>
    <x v="1"/>
    <x v="2"/>
    <x v="0"/>
  </r>
  <r>
    <s v="ORD02308"/>
    <x v="600"/>
    <d v="2025-09-24T00:00:00"/>
    <s v="C0353"/>
    <s v="P015"/>
    <n v="1"/>
    <n v="0.05"/>
    <s v="Credit Card"/>
    <n v="664.05"/>
    <n v="148.80000000000001"/>
    <n v="2025"/>
    <n v="9"/>
    <s v="Sep"/>
    <s v="2025-09"/>
    <n v="0.2240795120849334"/>
    <x v="3"/>
    <x v="6"/>
    <x v="1"/>
    <x v="2"/>
    <x v="11"/>
  </r>
  <r>
    <s v="ORD02309"/>
    <x v="312"/>
    <d v="2025-03-16T00:00:00"/>
    <s v="C0057"/>
    <s v="P003"/>
    <n v="5"/>
    <n v="0.05"/>
    <s v="Credit Card"/>
    <n v="6170.25"/>
    <n v="1674.09"/>
    <n v="2025"/>
    <n v="3"/>
    <s v="Mar"/>
    <s v="2025-03"/>
    <n v="0.27131639722863737"/>
    <x v="1"/>
    <x v="1"/>
    <x v="2"/>
    <x v="1"/>
    <x v="1"/>
  </r>
  <r>
    <s v="ORD02310"/>
    <x v="497"/>
    <d v="2024-07-23T00:00:00"/>
    <s v="C0040"/>
    <s v="P014"/>
    <n v="1"/>
    <n v="0"/>
    <s v="UPI"/>
    <n v="799"/>
    <n v="156.05000000000001"/>
    <n v="2024"/>
    <n v="7"/>
    <s v="Jul"/>
    <s v="2024-07"/>
    <n v="0.19530663329161455"/>
    <x v="0"/>
    <x v="6"/>
    <x v="1"/>
    <x v="2"/>
    <x v="13"/>
  </r>
  <r>
    <s v="ORD02311"/>
    <x v="661"/>
    <d v="2025-05-01T00:00:00"/>
    <s v="C0374"/>
    <s v="P015"/>
    <n v="1"/>
    <n v="0.05"/>
    <s v="UPI"/>
    <n v="664.05"/>
    <n v="174.46"/>
    <n v="2025"/>
    <n v="4"/>
    <s v="Apr"/>
    <s v="2025-04"/>
    <n v="0.26272118063398842"/>
    <x v="3"/>
    <x v="6"/>
    <x v="0"/>
    <x v="1"/>
    <x v="11"/>
  </r>
  <r>
    <s v="ORD02312"/>
    <x v="376"/>
    <d v="2024-02-04T00:00:00"/>
    <s v="C0336"/>
    <s v="P002"/>
    <n v="1"/>
    <n v="0"/>
    <s v="Debit Card"/>
    <n v="899"/>
    <n v="175.62"/>
    <n v="2024"/>
    <n v="1"/>
    <s v="Jan"/>
    <s v="2024-01"/>
    <n v="0.19535038932146831"/>
    <x v="1"/>
    <x v="1"/>
    <x v="0"/>
    <x v="1"/>
    <x v="3"/>
  </r>
  <r>
    <s v="ORD02313"/>
    <x v="686"/>
    <d v="2025-01-27T00:00:00"/>
    <s v="C0128"/>
    <s v="P019"/>
    <n v="1"/>
    <n v="0.1"/>
    <s v="Cash"/>
    <n v="359.1"/>
    <n v="60.94"/>
    <n v="2025"/>
    <n v="1"/>
    <s v="Jan"/>
    <s v="2025-01"/>
    <n v="0.16970203285992758"/>
    <x v="1"/>
    <x v="1"/>
    <x v="2"/>
    <x v="2"/>
    <x v="18"/>
  </r>
  <r>
    <s v="ORD02314"/>
    <x v="610"/>
    <d v="2025-09-18T00:00:00"/>
    <s v="C0173"/>
    <s v="P012"/>
    <n v="3"/>
    <n v="0.2"/>
    <s v="UPI"/>
    <n v="2157.6"/>
    <n v="564.4"/>
    <n v="2025"/>
    <n v="9"/>
    <s v="Sep"/>
    <s v="2025-09"/>
    <n v="0.26158694846125324"/>
    <x v="0"/>
    <x v="8"/>
    <x v="0"/>
    <x v="2"/>
    <x v="14"/>
  </r>
  <r>
    <s v="ORD02315"/>
    <x v="665"/>
    <d v="2025-03-11T00:00:00"/>
    <s v="C0035"/>
    <s v="P020"/>
    <n v="1"/>
    <n v="0.05"/>
    <s v="Cash"/>
    <n v="236.55"/>
    <n v="80.37"/>
    <n v="2025"/>
    <n v="3"/>
    <s v="Mar"/>
    <s v="2025-03"/>
    <n v="0.33975903614457831"/>
    <x v="3"/>
    <x v="3"/>
    <x v="3"/>
    <x v="2"/>
    <x v="17"/>
  </r>
  <r>
    <s v="ORD02316"/>
    <x v="320"/>
    <d v="2025-01-14T00:00:00"/>
    <s v="C0259"/>
    <s v="P004"/>
    <n v="1"/>
    <n v="0.1"/>
    <s v="UPI"/>
    <n v="1799.1"/>
    <n v="281.58"/>
    <n v="2025"/>
    <n v="1"/>
    <s v="Jan"/>
    <s v="2025-01"/>
    <n v="0.15651158912789728"/>
    <x v="1"/>
    <x v="5"/>
    <x v="0"/>
    <x v="2"/>
    <x v="10"/>
  </r>
  <r>
    <s v="ORD02317"/>
    <x v="326"/>
    <d v="2024-12-14T00:00:00"/>
    <s v="C0376"/>
    <s v="P003"/>
    <n v="4"/>
    <n v="0.05"/>
    <s v="Credit Card"/>
    <n v="4936.2"/>
    <n v="689.95"/>
    <n v="2024"/>
    <n v="12"/>
    <s v="Dec"/>
    <s v="2024-12"/>
    <n v="0.13977350998743976"/>
    <x v="1"/>
    <x v="1"/>
    <x v="3"/>
    <x v="0"/>
    <x v="1"/>
  </r>
  <r>
    <s v="ORD02318"/>
    <x v="143"/>
    <d v="2025-03-21T00:00:00"/>
    <s v="C0005"/>
    <s v="P005"/>
    <n v="1"/>
    <n v="0"/>
    <s v="UPI"/>
    <n v="2499"/>
    <n v="473.27"/>
    <n v="2025"/>
    <n v="3"/>
    <s v="Mar"/>
    <s v="2025-03"/>
    <n v="0.18938375350140055"/>
    <x v="1"/>
    <x v="5"/>
    <x v="3"/>
    <x v="2"/>
    <x v="7"/>
  </r>
  <r>
    <s v="ORD02319"/>
    <x v="148"/>
    <d v="2025-08-04T00:00:00"/>
    <s v="C0218"/>
    <s v="P003"/>
    <n v="2"/>
    <n v="0.2"/>
    <s v="UPI"/>
    <n v="2078.4"/>
    <n v="440.14"/>
    <n v="2025"/>
    <n v="8"/>
    <s v="Aug"/>
    <s v="2025-08"/>
    <n v="0.21176866820631254"/>
    <x v="1"/>
    <x v="1"/>
    <x v="1"/>
    <x v="2"/>
    <x v="1"/>
  </r>
  <r>
    <s v="ORD02320"/>
    <x v="77"/>
    <d v="2024-03-20T00:00:00"/>
    <s v="C0011"/>
    <s v="P015"/>
    <n v="1"/>
    <n v="0"/>
    <s v="UPI"/>
    <n v="699"/>
    <n v="214.48"/>
    <n v="2024"/>
    <n v="3"/>
    <s v="Mar"/>
    <s v="2024-03"/>
    <n v="0.30683834048640912"/>
    <x v="3"/>
    <x v="6"/>
    <x v="0"/>
    <x v="1"/>
    <x v="11"/>
  </r>
  <r>
    <s v="ORD02321"/>
    <x v="371"/>
    <d v="2025-07-15T00:00:00"/>
    <s v="C0382"/>
    <s v="P019"/>
    <n v="2"/>
    <n v="0"/>
    <s v="UPI"/>
    <n v="798"/>
    <n v="162.15"/>
    <n v="2025"/>
    <n v="7"/>
    <s v="Jul"/>
    <s v="2025-07"/>
    <n v="0.20319548872180451"/>
    <x v="1"/>
    <x v="1"/>
    <x v="0"/>
    <x v="2"/>
    <x v="18"/>
  </r>
  <r>
    <s v="ORD02322"/>
    <x v="72"/>
    <d v="2025-10-29T00:00:00"/>
    <s v="C0327"/>
    <s v="P002"/>
    <n v="1"/>
    <n v="0.05"/>
    <s v="UPI"/>
    <n v="854.05"/>
    <n v="132.79"/>
    <n v="2025"/>
    <n v="10"/>
    <s v="Oct"/>
    <s v="2025-10"/>
    <n v="0.15548270007610795"/>
    <x v="1"/>
    <x v="1"/>
    <x v="3"/>
    <x v="1"/>
    <x v="3"/>
  </r>
  <r>
    <s v="ORD02323"/>
    <x v="603"/>
    <d v="2024-06-07T00:00:00"/>
    <s v="C0117"/>
    <s v="P012"/>
    <n v="1"/>
    <n v="0.1"/>
    <s v="UPI"/>
    <n v="809.1"/>
    <n v="238.61"/>
    <n v="2024"/>
    <n v="6"/>
    <s v="Jun"/>
    <s v="2024-06"/>
    <n v="0.29490792238289459"/>
    <x v="0"/>
    <x v="8"/>
    <x v="0"/>
    <x v="2"/>
    <x v="14"/>
  </r>
  <r>
    <s v="ORD02324"/>
    <x v="409"/>
    <d v="2025-03-09T00:00:00"/>
    <s v="C0184"/>
    <s v="P005"/>
    <n v="2"/>
    <n v="0.05"/>
    <s v="UPI"/>
    <n v="4748.1000000000004"/>
    <n v="892.57"/>
    <n v="2025"/>
    <n v="3"/>
    <s v="Mar"/>
    <s v="2025-03"/>
    <n v="0.18798466755123103"/>
    <x v="1"/>
    <x v="5"/>
    <x v="2"/>
    <x v="2"/>
    <x v="7"/>
  </r>
  <r>
    <s v="ORD02325"/>
    <x v="34"/>
    <d v="2024-12-30T00:00:00"/>
    <s v="C0394"/>
    <s v="P017"/>
    <n v="1"/>
    <n v="0"/>
    <s v="UPI"/>
    <n v="799"/>
    <n v="217.38"/>
    <n v="2024"/>
    <n v="12"/>
    <s v="Dec"/>
    <s v="2024-12"/>
    <n v="0.27206508135168961"/>
    <x v="0"/>
    <x v="0"/>
    <x v="3"/>
    <x v="2"/>
    <x v="15"/>
  </r>
  <r>
    <s v="ORD02326"/>
    <x v="389"/>
    <d v="2025-03-24T00:00:00"/>
    <s v="C0362"/>
    <s v="P014"/>
    <n v="2"/>
    <n v="0.1"/>
    <s v="UPI"/>
    <n v="1438.2"/>
    <n v="302.26"/>
    <n v="2025"/>
    <n v="3"/>
    <s v="Mar"/>
    <s v="2025-03"/>
    <n v="0.21016548463356974"/>
    <x v="0"/>
    <x v="6"/>
    <x v="3"/>
    <x v="1"/>
    <x v="13"/>
  </r>
  <r>
    <s v="ORD02327"/>
    <x v="639"/>
    <d v="2024-08-24T00:00:00"/>
    <s v="C0116"/>
    <s v="P010"/>
    <n v="1"/>
    <n v="0.05"/>
    <s v="Credit Card"/>
    <n v="5699.05"/>
    <n v="989.25"/>
    <n v="2024"/>
    <n v="8"/>
    <s v="Aug"/>
    <s v="2024-08"/>
    <n v="0.17358156183925391"/>
    <x v="2"/>
    <x v="2"/>
    <x v="2"/>
    <x v="2"/>
    <x v="9"/>
  </r>
  <r>
    <s v="ORD02328"/>
    <x v="622"/>
    <d v="2025-07-21T00:00:00"/>
    <s v="C0162"/>
    <s v="P003"/>
    <n v="2"/>
    <n v="0"/>
    <s v="Debit Card"/>
    <n v="2598"/>
    <n v="603.91"/>
    <n v="2025"/>
    <n v="7"/>
    <s v="Jul"/>
    <s v="2025-07"/>
    <n v="0.23245188606620476"/>
    <x v="1"/>
    <x v="1"/>
    <x v="0"/>
    <x v="1"/>
    <x v="1"/>
  </r>
  <r>
    <s v="ORD02329"/>
    <x v="366"/>
    <d v="2024-09-21T00:00:00"/>
    <s v="C0067"/>
    <s v="P004"/>
    <n v="4"/>
    <n v="0.05"/>
    <s v="UPI"/>
    <n v="7596.2"/>
    <n v="1443.55"/>
    <n v="2024"/>
    <n v="9"/>
    <s v="Sep"/>
    <s v="2024-09"/>
    <n v="0.19003580737737288"/>
    <x v="1"/>
    <x v="5"/>
    <x v="1"/>
    <x v="0"/>
    <x v="10"/>
  </r>
  <r>
    <s v="ORD02330"/>
    <x v="687"/>
    <d v="2024-05-07T00:00:00"/>
    <s v="C0200"/>
    <s v="P006"/>
    <n v="1"/>
    <n v="0"/>
    <s v="UPI"/>
    <n v="1499"/>
    <n v="352.07"/>
    <n v="2024"/>
    <n v="5"/>
    <s v="May"/>
    <s v="2024-05"/>
    <n v="0.23486991327551701"/>
    <x v="1"/>
    <x v="1"/>
    <x v="0"/>
    <x v="2"/>
    <x v="6"/>
  </r>
  <r>
    <s v="ORD02331"/>
    <x v="309"/>
    <d v="2024-09-05T00:00:00"/>
    <s v="C0031"/>
    <s v="P016"/>
    <n v="1"/>
    <n v="0.05"/>
    <s v="Debit Card"/>
    <n v="1519.05"/>
    <n v="436.65"/>
    <n v="2024"/>
    <n v="9"/>
    <s v="Sep"/>
    <s v="2024-09"/>
    <n v="0.2874493927125506"/>
    <x v="4"/>
    <x v="4"/>
    <x v="2"/>
    <x v="1"/>
    <x v="5"/>
  </r>
  <r>
    <s v="ORD02332"/>
    <x v="577"/>
    <d v="2025-06-27T00:00:00"/>
    <s v="C0075"/>
    <s v="P007"/>
    <n v="3"/>
    <n v="0.1"/>
    <s v="UPI"/>
    <n v="2967.3"/>
    <n v="783.42"/>
    <n v="2025"/>
    <n v="6"/>
    <s v="Jun"/>
    <s v="2025-06"/>
    <n v="0.26401779395409963"/>
    <x v="3"/>
    <x v="9"/>
    <x v="3"/>
    <x v="0"/>
    <x v="19"/>
  </r>
  <r>
    <s v="ORD02333"/>
    <x v="267"/>
    <d v="2025-04-30T00:00:00"/>
    <s v="C0237"/>
    <s v="P015"/>
    <n v="2"/>
    <n v="0.1"/>
    <s v="Debit Card"/>
    <n v="1258.2"/>
    <n v="418.73"/>
    <n v="2025"/>
    <n v="4"/>
    <s v="Apr"/>
    <s v="2025-04"/>
    <n v="0.33280082657765059"/>
    <x v="3"/>
    <x v="6"/>
    <x v="1"/>
    <x v="2"/>
    <x v="11"/>
  </r>
  <r>
    <s v="ORD02334"/>
    <x v="453"/>
    <d v="2024-05-02T00:00:00"/>
    <s v="C0327"/>
    <s v="P020"/>
    <n v="1"/>
    <n v="0"/>
    <s v="UPI"/>
    <n v="249"/>
    <n v="72.81"/>
    <n v="2024"/>
    <n v="5"/>
    <s v="May"/>
    <s v="2024-05"/>
    <n v="0.29240963855421687"/>
    <x v="3"/>
    <x v="3"/>
    <x v="3"/>
    <x v="1"/>
    <x v="17"/>
  </r>
  <r>
    <s v="ORD02335"/>
    <x v="687"/>
    <d v="2024-05-06T00:00:00"/>
    <s v="C0493"/>
    <s v="P011"/>
    <n v="2"/>
    <n v="0"/>
    <s v="UPI"/>
    <n v="2598"/>
    <n v="693.93"/>
    <n v="2024"/>
    <n v="5"/>
    <s v="May"/>
    <s v="2024-05"/>
    <n v="0.2671016166281755"/>
    <x v="0"/>
    <x v="7"/>
    <x v="2"/>
    <x v="2"/>
    <x v="12"/>
  </r>
  <r>
    <s v="ORD02336"/>
    <x v="469"/>
    <d v="2025-07-05T00:00:00"/>
    <s v="C0066"/>
    <s v="P001"/>
    <n v="1"/>
    <n v="0"/>
    <s v="UPI"/>
    <n v="499"/>
    <n v="122.64"/>
    <n v="2025"/>
    <n v="7"/>
    <s v="Jul"/>
    <s v="2025-07"/>
    <n v="0.24577154308617236"/>
    <x v="1"/>
    <x v="1"/>
    <x v="3"/>
    <x v="2"/>
    <x v="8"/>
  </r>
  <r>
    <s v="ORD02337"/>
    <x v="302"/>
    <d v="2024-06-20T00:00:00"/>
    <s v="C0070"/>
    <s v="P005"/>
    <n v="1"/>
    <n v="0"/>
    <s v="UPI"/>
    <n v="2499"/>
    <n v="600.15"/>
    <n v="2024"/>
    <n v="6"/>
    <s v="Jun"/>
    <s v="2024-06"/>
    <n v="0.24015606242496998"/>
    <x v="1"/>
    <x v="5"/>
    <x v="2"/>
    <x v="1"/>
    <x v="7"/>
  </r>
  <r>
    <s v="ORD02338"/>
    <x v="356"/>
    <d v="2024-05-05T00:00:00"/>
    <s v="C0297"/>
    <s v="P013"/>
    <n v="4"/>
    <n v="0"/>
    <s v="Debit Card"/>
    <n v="2396"/>
    <n v="628.91"/>
    <n v="2024"/>
    <n v="5"/>
    <s v="May"/>
    <s v="2024-05"/>
    <n v="0.26248330550918197"/>
    <x v="0"/>
    <x v="0"/>
    <x v="3"/>
    <x v="2"/>
    <x v="0"/>
  </r>
  <r>
    <s v="ORD02339"/>
    <x v="471"/>
    <d v="2024-02-09T00:00:00"/>
    <s v="C0447"/>
    <s v="P014"/>
    <n v="3"/>
    <n v="0"/>
    <s v="UPI"/>
    <n v="2397"/>
    <n v="703.32"/>
    <n v="2024"/>
    <n v="2"/>
    <s v="Feb"/>
    <s v="2024-02"/>
    <n v="0.29341677096370467"/>
    <x v="0"/>
    <x v="6"/>
    <x v="2"/>
    <x v="1"/>
    <x v="13"/>
  </r>
  <r>
    <s v="ORD02340"/>
    <x v="138"/>
    <d v="2024-04-01T00:00:00"/>
    <s v="C0416"/>
    <s v="P009"/>
    <n v="2"/>
    <n v="0"/>
    <s v="Cash"/>
    <n v="13998"/>
    <n v="2060.42"/>
    <n v="2024"/>
    <n v="3"/>
    <s v="Mar"/>
    <s v="2024-03"/>
    <n v="0.14719388484069154"/>
    <x v="2"/>
    <x v="2"/>
    <x v="0"/>
    <x v="2"/>
    <x v="2"/>
  </r>
  <r>
    <s v="ORD02341"/>
    <x v="219"/>
    <d v="2025-10-10T00:00:00"/>
    <s v="C0020"/>
    <s v="P017"/>
    <n v="1"/>
    <n v="0.05"/>
    <s v="UPI"/>
    <n v="759.05"/>
    <n v="193.7"/>
    <n v="2025"/>
    <n v="10"/>
    <s v="Oct"/>
    <s v="2025-10"/>
    <n v="0.25518740530926814"/>
    <x v="0"/>
    <x v="0"/>
    <x v="3"/>
    <x v="2"/>
    <x v="15"/>
  </r>
  <r>
    <s v="ORD02342"/>
    <x v="568"/>
    <d v="2025-12-12T00:00:00"/>
    <s v="C0441"/>
    <s v="P015"/>
    <n v="1"/>
    <n v="0.05"/>
    <s v="Cash"/>
    <n v="664.05"/>
    <n v="178.74"/>
    <n v="2025"/>
    <n v="12"/>
    <s v="Dec"/>
    <s v="2025-12"/>
    <n v="0.26916647842782926"/>
    <x v="3"/>
    <x v="6"/>
    <x v="0"/>
    <x v="2"/>
    <x v="11"/>
  </r>
  <r>
    <s v="ORD02343"/>
    <x v="199"/>
    <d v="2024-07-20T00:00:00"/>
    <s v="C0226"/>
    <s v="P007"/>
    <n v="3"/>
    <n v="0"/>
    <s v="UPI"/>
    <n v="3297"/>
    <n v="939.44"/>
    <n v="2024"/>
    <n v="7"/>
    <s v="Jul"/>
    <s v="2024-07"/>
    <n v="0.28493782226266307"/>
    <x v="3"/>
    <x v="9"/>
    <x v="3"/>
    <x v="0"/>
    <x v="19"/>
  </r>
  <r>
    <s v="ORD02344"/>
    <x v="688"/>
    <d v="2025-01-08T00:00:00"/>
    <s v="C0434"/>
    <s v="P012"/>
    <n v="1"/>
    <n v="0.05"/>
    <s v="UPI"/>
    <n v="854.05"/>
    <n v="192.64"/>
    <n v="2025"/>
    <n v="1"/>
    <s v="Jan"/>
    <s v="2025-01"/>
    <n v="0.22556056436976757"/>
    <x v="0"/>
    <x v="8"/>
    <x v="0"/>
    <x v="0"/>
    <x v="14"/>
  </r>
  <r>
    <s v="ORD02345"/>
    <x v="561"/>
    <d v="2024-03-20T00:00:00"/>
    <s v="C0464"/>
    <s v="P006"/>
    <n v="1"/>
    <n v="0"/>
    <s v="Credit Card"/>
    <n v="1499"/>
    <n v="244.65"/>
    <n v="2024"/>
    <n v="3"/>
    <s v="Mar"/>
    <s v="2024-03"/>
    <n v="0.1632088058705804"/>
    <x v="1"/>
    <x v="1"/>
    <x v="0"/>
    <x v="2"/>
    <x v="6"/>
  </r>
  <r>
    <s v="ORD02346"/>
    <x v="187"/>
    <d v="2024-03-01T00:00:00"/>
    <s v="C0409"/>
    <s v="P016"/>
    <n v="1"/>
    <n v="0.1"/>
    <s v="UPI"/>
    <n v="1439.1"/>
    <n v="472.03"/>
    <n v="2024"/>
    <n v="2"/>
    <s v="Feb"/>
    <s v="2024-02"/>
    <n v="0.32800361336946704"/>
    <x v="4"/>
    <x v="4"/>
    <x v="3"/>
    <x v="1"/>
    <x v="5"/>
  </r>
  <r>
    <s v="ORD02347"/>
    <x v="65"/>
    <d v="2025-03-11T00:00:00"/>
    <s v="C0396"/>
    <s v="P005"/>
    <n v="2"/>
    <n v="0.05"/>
    <s v="Debit Card"/>
    <n v="4748.1000000000004"/>
    <n v="1445.54"/>
    <n v="2025"/>
    <n v="3"/>
    <s v="Mar"/>
    <s v="2025-03"/>
    <n v="0.30444598892188451"/>
    <x v="1"/>
    <x v="5"/>
    <x v="0"/>
    <x v="2"/>
    <x v="7"/>
  </r>
  <r>
    <s v="ORD02348"/>
    <x v="511"/>
    <d v="2025-10-01T00:00:00"/>
    <s v="C0199"/>
    <s v="P009"/>
    <n v="1"/>
    <n v="0"/>
    <s v="Credit Card"/>
    <n v="6999"/>
    <n v="1523.46"/>
    <n v="2025"/>
    <n v="9"/>
    <s v="Sep"/>
    <s v="2025-09"/>
    <n v="0.21766823831975998"/>
    <x v="2"/>
    <x v="2"/>
    <x v="0"/>
    <x v="2"/>
    <x v="2"/>
  </r>
  <r>
    <s v="ORD02349"/>
    <x v="157"/>
    <d v="2025-05-16T00:00:00"/>
    <s v="C0039"/>
    <s v="P014"/>
    <n v="1"/>
    <n v="0"/>
    <s v="Credit Card"/>
    <n v="799"/>
    <n v="224"/>
    <n v="2025"/>
    <n v="5"/>
    <s v="May"/>
    <s v="2025-05"/>
    <n v="0.28035043804755944"/>
    <x v="0"/>
    <x v="6"/>
    <x v="2"/>
    <x v="2"/>
    <x v="13"/>
  </r>
  <r>
    <s v="ORD02350"/>
    <x v="205"/>
    <d v="2024-04-23T00:00:00"/>
    <s v="C0145"/>
    <s v="P008"/>
    <n v="3"/>
    <n v="0"/>
    <s v="UPI"/>
    <n v="1197"/>
    <n v="345.85"/>
    <n v="2024"/>
    <n v="4"/>
    <s v="Apr"/>
    <s v="2024-04"/>
    <n v="0.28893065998329159"/>
    <x v="3"/>
    <x v="3"/>
    <x v="0"/>
    <x v="2"/>
    <x v="4"/>
  </r>
  <r>
    <s v="ORD02351"/>
    <x v="200"/>
    <d v="2024-10-07T00:00:00"/>
    <s v="C0045"/>
    <s v="P014"/>
    <n v="2"/>
    <n v="0.1"/>
    <s v="Credit Card"/>
    <n v="1438.2"/>
    <n v="351.75"/>
    <n v="2024"/>
    <n v="10"/>
    <s v="Oct"/>
    <s v="2024-10"/>
    <n v="0.24457655402586564"/>
    <x v="0"/>
    <x v="6"/>
    <x v="1"/>
    <x v="0"/>
    <x v="13"/>
  </r>
  <r>
    <s v="ORD02352"/>
    <x v="656"/>
    <d v="2024-03-09T00:00:00"/>
    <s v="C0395"/>
    <s v="P012"/>
    <n v="1"/>
    <n v="0.2"/>
    <s v="Credit Card"/>
    <n v="719.2"/>
    <n v="177.4"/>
    <n v="2024"/>
    <n v="3"/>
    <s v="Mar"/>
    <s v="2024-03"/>
    <n v="0.24666295884315906"/>
    <x v="0"/>
    <x v="8"/>
    <x v="0"/>
    <x v="2"/>
    <x v="14"/>
  </r>
  <r>
    <s v="ORD02353"/>
    <x v="25"/>
    <d v="2024-03-12T00:00:00"/>
    <s v="C0326"/>
    <s v="P010"/>
    <n v="2"/>
    <n v="0"/>
    <s v="Debit Card"/>
    <n v="11998"/>
    <n v="2114.2399999999998"/>
    <n v="2024"/>
    <n v="3"/>
    <s v="Mar"/>
    <s v="2024-03"/>
    <n v="0.17621603600600097"/>
    <x v="2"/>
    <x v="2"/>
    <x v="3"/>
    <x v="2"/>
    <x v="9"/>
  </r>
  <r>
    <s v="ORD02354"/>
    <x v="158"/>
    <d v="2024-06-17T00:00:00"/>
    <s v="C0381"/>
    <s v="P020"/>
    <n v="1"/>
    <n v="0.1"/>
    <s v="UPI"/>
    <n v="224.1"/>
    <n v="57.67"/>
    <n v="2024"/>
    <n v="6"/>
    <s v="Jun"/>
    <s v="2024-06"/>
    <n v="0.25734047300312363"/>
    <x v="3"/>
    <x v="3"/>
    <x v="0"/>
    <x v="1"/>
    <x v="17"/>
  </r>
  <r>
    <s v="ORD02355"/>
    <x v="274"/>
    <d v="2025-05-07T00:00:00"/>
    <s v="C0407"/>
    <s v="P020"/>
    <n v="1"/>
    <n v="0"/>
    <s v="Cash"/>
    <n v="249"/>
    <n v="55.3"/>
    <n v="2025"/>
    <n v="5"/>
    <s v="May"/>
    <s v="2025-05"/>
    <n v="0.2220883534136546"/>
    <x v="3"/>
    <x v="3"/>
    <x v="1"/>
    <x v="2"/>
    <x v="17"/>
  </r>
  <r>
    <s v="ORD02356"/>
    <x v="115"/>
    <d v="2024-11-01T00:00:00"/>
    <s v="C0091"/>
    <s v="P013"/>
    <n v="2"/>
    <n v="0"/>
    <s v="Cash"/>
    <n v="1198"/>
    <n v="307.83999999999997"/>
    <n v="2024"/>
    <n v="10"/>
    <s v="Oct"/>
    <s v="2024-10"/>
    <n v="0.25696160267111851"/>
    <x v="0"/>
    <x v="0"/>
    <x v="2"/>
    <x v="1"/>
    <x v="0"/>
  </r>
  <r>
    <s v="ORD02357"/>
    <x v="689"/>
    <d v="2025-11-08T00:00:00"/>
    <s v="C0238"/>
    <s v="P019"/>
    <n v="1"/>
    <n v="0"/>
    <s v="Debit Card"/>
    <n v="399"/>
    <n v="83.89"/>
    <n v="2025"/>
    <n v="11"/>
    <s v="Nov"/>
    <s v="2025-11"/>
    <n v="0.21025062656641605"/>
    <x v="1"/>
    <x v="1"/>
    <x v="0"/>
    <x v="1"/>
    <x v="18"/>
  </r>
  <r>
    <s v="ORD02358"/>
    <x v="242"/>
    <d v="2025-01-01T00:00:00"/>
    <s v="C0070"/>
    <s v="P015"/>
    <n v="1"/>
    <n v="0.15"/>
    <s v="Credit Card"/>
    <n v="594.15"/>
    <n v="190.05"/>
    <n v="2024"/>
    <n v="12"/>
    <s v="Dec"/>
    <s v="2024-12"/>
    <n v="0.31986872002019695"/>
    <x v="3"/>
    <x v="6"/>
    <x v="2"/>
    <x v="1"/>
    <x v="11"/>
  </r>
  <r>
    <s v="ORD02359"/>
    <x v="658"/>
    <d v="2025-01-17T00:00:00"/>
    <s v="C0166"/>
    <s v="P008"/>
    <n v="2"/>
    <n v="0.05"/>
    <s v="Credit Card"/>
    <n v="758.1"/>
    <n v="231.89"/>
    <n v="2025"/>
    <n v="1"/>
    <s v="Jan"/>
    <s v="2025-01"/>
    <n v="0.30588312887481861"/>
    <x v="3"/>
    <x v="3"/>
    <x v="0"/>
    <x v="2"/>
    <x v="4"/>
  </r>
  <r>
    <s v="ORD02360"/>
    <x v="533"/>
    <d v="2024-12-13T00:00:00"/>
    <s v="C0130"/>
    <s v="P010"/>
    <n v="4"/>
    <n v="0.2"/>
    <s v="UPI"/>
    <n v="19196.8"/>
    <n v="2090.4499999999998"/>
    <n v="2024"/>
    <n v="12"/>
    <s v="Dec"/>
    <s v="2024-12"/>
    <n v="0.10889575345890981"/>
    <x v="2"/>
    <x v="2"/>
    <x v="0"/>
    <x v="0"/>
    <x v="9"/>
  </r>
  <r>
    <s v="ORD02361"/>
    <x v="565"/>
    <d v="2025-07-09T00:00:00"/>
    <s v="C0214"/>
    <s v="P003"/>
    <n v="2"/>
    <n v="0.05"/>
    <s v="Cash"/>
    <n v="2468.1"/>
    <n v="691.02"/>
    <n v="2025"/>
    <n v="7"/>
    <s v="Jul"/>
    <s v="2025-07"/>
    <n v="0.2799805518414975"/>
    <x v="1"/>
    <x v="1"/>
    <x v="0"/>
    <x v="1"/>
    <x v="1"/>
  </r>
  <r>
    <s v="ORD02362"/>
    <x v="572"/>
    <d v="2024-12-22T00:00:00"/>
    <s v="C0340"/>
    <s v="P003"/>
    <n v="1"/>
    <n v="0"/>
    <s v="Cash"/>
    <n v="1299"/>
    <n v="262.32"/>
    <n v="2024"/>
    <n v="12"/>
    <s v="Dec"/>
    <s v="2024-12"/>
    <n v="0.20193995381062355"/>
    <x v="1"/>
    <x v="1"/>
    <x v="0"/>
    <x v="2"/>
    <x v="1"/>
  </r>
  <r>
    <s v="ORD02363"/>
    <x v="307"/>
    <d v="2025-02-20T00:00:00"/>
    <s v="C0089"/>
    <s v="P005"/>
    <n v="1"/>
    <n v="0.1"/>
    <s v="UPI"/>
    <n v="2249.1"/>
    <n v="466.38"/>
    <n v="2025"/>
    <n v="2"/>
    <s v="Feb"/>
    <s v="2025-02"/>
    <n v="0.20736294517807125"/>
    <x v="1"/>
    <x v="5"/>
    <x v="2"/>
    <x v="0"/>
    <x v="7"/>
  </r>
  <r>
    <s v="ORD02364"/>
    <x v="205"/>
    <d v="2024-04-23T00:00:00"/>
    <s v="C0335"/>
    <s v="P016"/>
    <n v="1"/>
    <n v="0.15"/>
    <s v="UPI"/>
    <n v="1359.15"/>
    <n v="327.96"/>
    <n v="2024"/>
    <n v="4"/>
    <s v="Apr"/>
    <s v="2024-04"/>
    <n v="0.24129786999227454"/>
    <x v="4"/>
    <x v="4"/>
    <x v="3"/>
    <x v="0"/>
    <x v="5"/>
  </r>
  <r>
    <s v="ORD02365"/>
    <x v="622"/>
    <d v="2025-07-21T00:00:00"/>
    <s v="C0252"/>
    <s v="P017"/>
    <n v="1"/>
    <n v="0.1"/>
    <s v="Debit Card"/>
    <n v="719.1"/>
    <n v="186.48"/>
    <n v="2025"/>
    <n v="7"/>
    <s v="Jul"/>
    <s v="2025-07"/>
    <n v="0.25932415519399249"/>
    <x v="0"/>
    <x v="0"/>
    <x v="0"/>
    <x v="0"/>
    <x v="15"/>
  </r>
  <r>
    <s v="ORD02366"/>
    <x v="262"/>
    <d v="2025-05-12T00:00:00"/>
    <s v="C0369"/>
    <s v="P006"/>
    <n v="1"/>
    <n v="0.1"/>
    <s v="UPI"/>
    <n v="1349.1"/>
    <n v="316.22000000000003"/>
    <n v="2025"/>
    <n v="5"/>
    <s v="May"/>
    <s v="2025-05"/>
    <n v="0.2343932992365281"/>
    <x v="1"/>
    <x v="1"/>
    <x v="3"/>
    <x v="0"/>
    <x v="6"/>
  </r>
  <r>
    <s v="ORD02367"/>
    <x v="513"/>
    <d v="2024-12-10T00:00:00"/>
    <s v="C0349"/>
    <s v="P020"/>
    <n v="2"/>
    <n v="0"/>
    <s v="UPI"/>
    <n v="498"/>
    <n v="169.31"/>
    <n v="2024"/>
    <n v="12"/>
    <s v="Dec"/>
    <s v="2024-12"/>
    <n v="0.33997991967871488"/>
    <x v="3"/>
    <x v="3"/>
    <x v="0"/>
    <x v="1"/>
    <x v="17"/>
  </r>
  <r>
    <s v="ORD02368"/>
    <x v="460"/>
    <d v="2025-01-18T00:00:00"/>
    <s v="C0072"/>
    <s v="P020"/>
    <n v="1"/>
    <n v="0"/>
    <s v="Cash"/>
    <n v="249"/>
    <n v="77.14"/>
    <n v="2025"/>
    <n v="1"/>
    <s v="Jan"/>
    <s v="2025-01"/>
    <n v="0.30979919678714862"/>
    <x v="3"/>
    <x v="3"/>
    <x v="0"/>
    <x v="0"/>
    <x v="17"/>
  </r>
  <r>
    <s v="ORD02369"/>
    <x v="650"/>
    <d v="2025-06-17T00:00:00"/>
    <s v="C0165"/>
    <s v="P016"/>
    <n v="1"/>
    <n v="0"/>
    <s v="Debit Card"/>
    <n v="1599"/>
    <n v="451.51"/>
    <n v="2025"/>
    <n v="6"/>
    <s v="Jun"/>
    <s v="2025-06"/>
    <n v="0.28237023139462164"/>
    <x v="4"/>
    <x v="4"/>
    <x v="2"/>
    <x v="2"/>
    <x v="5"/>
  </r>
  <r>
    <s v="ORD02370"/>
    <x v="531"/>
    <d v="2024-10-30T00:00:00"/>
    <s v="C0049"/>
    <s v="P002"/>
    <n v="2"/>
    <n v="0.05"/>
    <s v="Cash"/>
    <n v="1708.1"/>
    <n v="269.8"/>
    <n v="2024"/>
    <n v="10"/>
    <s v="Oct"/>
    <s v="2024-10"/>
    <n v="0.15795328142380424"/>
    <x v="1"/>
    <x v="1"/>
    <x v="1"/>
    <x v="0"/>
    <x v="3"/>
  </r>
  <r>
    <s v="ORD02371"/>
    <x v="690"/>
    <d v="2024-05-21T00:00:00"/>
    <s v="C0052"/>
    <s v="P020"/>
    <n v="1"/>
    <n v="0.2"/>
    <s v="UPI"/>
    <n v="199.2"/>
    <n v="51.76"/>
    <n v="2024"/>
    <n v="5"/>
    <s v="May"/>
    <s v="2024-05"/>
    <n v="0.25983935742971886"/>
    <x v="3"/>
    <x v="3"/>
    <x v="0"/>
    <x v="0"/>
    <x v="17"/>
  </r>
  <r>
    <s v="ORD02372"/>
    <x v="198"/>
    <d v="2024-12-25T00:00:00"/>
    <s v="C0289"/>
    <s v="P015"/>
    <n v="5"/>
    <n v="0.1"/>
    <s v="UPI"/>
    <n v="3145.5"/>
    <n v="995.67"/>
    <n v="2024"/>
    <n v="12"/>
    <s v="Dec"/>
    <s v="2024-12"/>
    <n v="0.31653791130185976"/>
    <x v="3"/>
    <x v="6"/>
    <x v="0"/>
    <x v="1"/>
    <x v="11"/>
  </r>
  <r>
    <s v="ORD02373"/>
    <x v="620"/>
    <d v="2025-05-17T00:00:00"/>
    <s v="C0278"/>
    <s v="P018"/>
    <n v="1"/>
    <n v="0.1"/>
    <s v="Credit Card"/>
    <n v="899.1"/>
    <n v="212.27"/>
    <n v="2025"/>
    <n v="5"/>
    <s v="May"/>
    <s v="2025-05"/>
    <n v="0.23609164720275833"/>
    <x v="0"/>
    <x v="7"/>
    <x v="1"/>
    <x v="2"/>
    <x v="16"/>
  </r>
  <r>
    <s v="ORD02374"/>
    <x v="545"/>
    <d v="2025-01-24T00:00:00"/>
    <s v="C0114"/>
    <s v="P001"/>
    <n v="3"/>
    <n v="0"/>
    <s v="Credit Card"/>
    <n v="1497"/>
    <n v="272.02"/>
    <n v="2025"/>
    <n v="1"/>
    <s v="Jan"/>
    <s v="2025-01"/>
    <n v="0.18171008684034734"/>
    <x v="1"/>
    <x v="1"/>
    <x v="0"/>
    <x v="1"/>
    <x v="8"/>
  </r>
  <r>
    <s v="ORD02375"/>
    <x v="47"/>
    <d v="2025-08-27T00:00:00"/>
    <s v="C0239"/>
    <s v="P019"/>
    <n v="3"/>
    <n v="0.1"/>
    <s v="UPI"/>
    <n v="1077.3"/>
    <n v="243.39"/>
    <n v="2025"/>
    <n v="8"/>
    <s v="Aug"/>
    <s v="2025-08"/>
    <n v="0.22592592592592592"/>
    <x v="1"/>
    <x v="1"/>
    <x v="0"/>
    <x v="0"/>
    <x v="18"/>
  </r>
  <r>
    <s v="ORD02376"/>
    <x v="182"/>
    <d v="2024-10-07T00:00:00"/>
    <s v="C0133"/>
    <s v="P012"/>
    <n v="3"/>
    <n v="0.15"/>
    <s v="Debit Card"/>
    <n v="2292.4499999999998"/>
    <n v="546.27"/>
    <n v="2024"/>
    <n v="10"/>
    <s v="Oct"/>
    <s v="2024-10"/>
    <n v="0.23829091147026107"/>
    <x v="0"/>
    <x v="8"/>
    <x v="0"/>
    <x v="2"/>
    <x v="14"/>
  </r>
  <r>
    <s v="ORD02377"/>
    <x v="481"/>
    <d v="2025-10-01T00:00:00"/>
    <s v="C0487"/>
    <s v="P008"/>
    <n v="1"/>
    <n v="0.05"/>
    <s v="Cash"/>
    <n v="379.05"/>
    <n v="100.08"/>
    <n v="2025"/>
    <n v="9"/>
    <s v="Sep"/>
    <s v="2025-09"/>
    <n v="0.26402849228333991"/>
    <x v="3"/>
    <x v="3"/>
    <x v="2"/>
    <x v="2"/>
    <x v="4"/>
  </r>
  <r>
    <s v="ORD02378"/>
    <x v="559"/>
    <d v="2025-04-30T00:00:00"/>
    <s v="C0274"/>
    <s v="P006"/>
    <n v="4"/>
    <n v="0.05"/>
    <s v="UPI"/>
    <n v="5696.2"/>
    <n v="1103.97"/>
    <n v="2025"/>
    <n v="4"/>
    <s v="Apr"/>
    <s v="2025-04"/>
    <n v="0.19380815280362348"/>
    <x v="1"/>
    <x v="1"/>
    <x v="0"/>
    <x v="1"/>
    <x v="6"/>
  </r>
  <r>
    <s v="ORD02379"/>
    <x v="459"/>
    <d v="2024-04-25T00:00:00"/>
    <s v="C0166"/>
    <s v="P012"/>
    <n v="1"/>
    <n v="0.1"/>
    <s v="UPI"/>
    <n v="809.1"/>
    <n v="205.36"/>
    <n v="2024"/>
    <n v="4"/>
    <s v="Apr"/>
    <s v="2024-04"/>
    <n v="0.25381287850698309"/>
    <x v="0"/>
    <x v="8"/>
    <x v="0"/>
    <x v="2"/>
    <x v="14"/>
  </r>
  <r>
    <s v="ORD02380"/>
    <x v="690"/>
    <d v="2024-05-21T00:00:00"/>
    <s v="C0374"/>
    <s v="P007"/>
    <n v="1"/>
    <n v="0.05"/>
    <s v="UPI"/>
    <n v="1044.05"/>
    <n v="329.81"/>
    <n v="2024"/>
    <n v="5"/>
    <s v="May"/>
    <s v="2024-05"/>
    <n v="0.3158948326229587"/>
    <x v="3"/>
    <x v="9"/>
    <x v="0"/>
    <x v="1"/>
    <x v="19"/>
  </r>
  <r>
    <s v="ORD02381"/>
    <x v="110"/>
    <d v="2025-03-15T00:00:00"/>
    <s v="C0373"/>
    <s v="P018"/>
    <n v="1"/>
    <n v="0.2"/>
    <s v="Credit Card"/>
    <n v="799.2"/>
    <n v="214.18"/>
    <n v="2025"/>
    <n v="3"/>
    <s v="Mar"/>
    <s v="2025-03"/>
    <n v="0.26799299299299301"/>
    <x v="0"/>
    <x v="7"/>
    <x v="0"/>
    <x v="2"/>
    <x v="16"/>
  </r>
  <r>
    <s v="ORD02382"/>
    <x v="562"/>
    <d v="2025-05-24T00:00:00"/>
    <s v="C0293"/>
    <s v="P014"/>
    <n v="1"/>
    <n v="0.05"/>
    <s v="UPI"/>
    <n v="759.05"/>
    <n v="138.56"/>
    <n v="2025"/>
    <n v="5"/>
    <s v="May"/>
    <s v="2025-05"/>
    <n v="0.18254396943547857"/>
    <x v="0"/>
    <x v="6"/>
    <x v="0"/>
    <x v="2"/>
    <x v="13"/>
  </r>
  <r>
    <s v="ORD02383"/>
    <x v="289"/>
    <d v="2024-10-03T00:00:00"/>
    <s v="C0478"/>
    <s v="P008"/>
    <n v="1"/>
    <n v="0"/>
    <s v="Credit Card"/>
    <n v="399"/>
    <n v="133.38"/>
    <n v="2024"/>
    <n v="9"/>
    <s v="Sep"/>
    <s v="2024-09"/>
    <n v="0.3342857142857143"/>
    <x v="3"/>
    <x v="3"/>
    <x v="3"/>
    <x v="2"/>
    <x v="4"/>
  </r>
  <r>
    <s v="ORD02384"/>
    <x v="336"/>
    <d v="2024-04-11T00:00:00"/>
    <s v="C0243"/>
    <s v="P020"/>
    <n v="1"/>
    <n v="0.05"/>
    <s v="Credit Card"/>
    <n v="236.55"/>
    <n v="72.459999999999994"/>
    <n v="2024"/>
    <n v="4"/>
    <s v="Apr"/>
    <s v="2024-04"/>
    <n v="0.3063200169097442"/>
    <x v="3"/>
    <x v="3"/>
    <x v="1"/>
    <x v="2"/>
    <x v="17"/>
  </r>
  <r>
    <s v="ORD02385"/>
    <x v="579"/>
    <d v="2024-04-18T00:00:00"/>
    <s v="C0479"/>
    <s v="P014"/>
    <n v="1"/>
    <n v="0"/>
    <s v="Debit Card"/>
    <n v="799"/>
    <n v="208.25"/>
    <n v="2024"/>
    <n v="4"/>
    <s v="Apr"/>
    <s v="2024-04"/>
    <n v="0.26063829787234044"/>
    <x v="0"/>
    <x v="6"/>
    <x v="0"/>
    <x v="2"/>
    <x v="13"/>
  </r>
  <r>
    <s v="ORD02386"/>
    <x v="445"/>
    <d v="2024-08-04T00:00:00"/>
    <s v="C0320"/>
    <s v="P005"/>
    <n v="2"/>
    <n v="0.05"/>
    <s v="UPI"/>
    <n v="4748.1000000000004"/>
    <n v="1115.1199999999999"/>
    <n v="2024"/>
    <n v="8"/>
    <s v="Aug"/>
    <s v="2024-08"/>
    <n v="0.23485604768223076"/>
    <x v="1"/>
    <x v="5"/>
    <x v="2"/>
    <x v="2"/>
    <x v="7"/>
  </r>
  <r>
    <s v="ORD02387"/>
    <x v="85"/>
    <d v="2025-10-28T00:00:00"/>
    <s v="C0138"/>
    <s v="P009"/>
    <n v="1"/>
    <n v="0"/>
    <s v="Credit Card"/>
    <n v="6999"/>
    <n v="1403.03"/>
    <n v="2025"/>
    <n v="10"/>
    <s v="Oct"/>
    <s v="2025-10"/>
    <n v="0.20046149449921416"/>
    <x v="2"/>
    <x v="2"/>
    <x v="1"/>
    <x v="2"/>
    <x v="2"/>
  </r>
  <r>
    <s v="ORD02388"/>
    <x v="158"/>
    <d v="2024-06-15T00:00:00"/>
    <s v="C0079"/>
    <s v="P008"/>
    <n v="2"/>
    <n v="0.15"/>
    <s v="Debit Card"/>
    <n v="678.3"/>
    <n v="199.16"/>
    <n v="2024"/>
    <n v="6"/>
    <s v="Jun"/>
    <s v="2024-06"/>
    <n v="0.29361639392599148"/>
    <x v="3"/>
    <x v="3"/>
    <x v="1"/>
    <x v="2"/>
    <x v="4"/>
  </r>
  <r>
    <s v="ORD02389"/>
    <x v="425"/>
    <d v="2025-06-04T00:00:00"/>
    <s v="C0170"/>
    <s v="P002"/>
    <n v="5"/>
    <n v="0.15"/>
    <s v="Credit Card"/>
    <n v="3820.75"/>
    <n v="712.01"/>
    <n v="2025"/>
    <n v="6"/>
    <s v="Jun"/>
    <s v="2025-06"/>
    <n v="0.18635346463390695"/>
    <x v="1"/>
    <x v="1"/>
    <x v="0"/>
    <x v="1"/>
    <x v="3"/>
  </r>
  <r>
    <s v="ORD02390"/>
    <x v="495"/>
    <d v="2024-10-13T00:00:00"/>
    <s v="C0123"/>
    <s v="P016"/>
    <n v="1"/>
    <n v="0"/>
    <s v="Cash"/>
    <n v="1599"/>
    <n v="508.1"/>
    <n v="2024"/>
    <n v="10"/>
    <s v="Oct"/>
    <s v="2024-10"/>
    <n v="0.31776110068792995"/>
    <x v="4"/>
    <x v="4"/>
    <x v="3"/>
    <x v="2"/>
    <x v="5"/>
  </r>
  <r>
    <s v="ORD02391"/>
    <x v="5"/>
    <d v="2025-06-04T00:00:00"/>
    <s v="C0176"/>
    <s v="P013"/>
    <n v="2"/>
    <n v="0"/>
    <s v="Credit Card"/>
    <n v="1198"/>
    <n v="306.33"/>
    <n v="2025"/>
    <n v="5"/>
    <s v="May"/>
    <s v="2025-05"/>
    <n v="0.25570116861435727"/>
    <x v="0"/>
    <x v="0"/>
    <x v="2"/>
    <x v="2"/>
    <x v="0"/>
  </r>
  <r>
    <s v="ORD02392"/>
    <x v="423"/>
    <d v="2025-10-20T00:00:00"/>
    <s v="C0300"/>
    <s v="P007"/>
    <n v="4"/>
    <n v="0.05"/>
    <s v="Cash"/>
    <n v="4176.2"/>
    <n v="1230.42"/>
    <n v="2025"/>
    <n v="10"/>
    <s v="Oct"/>
    <s v="2025-10"/>
    <n v="0.29462669412384468"/>
    <x v="3"/>
    <x v="9"/>
    <x v="1"/>
    <x v="2"/>
    <x v="19"/>
  </r>
  <r>
    <s v="ORD02393"/>
    <x v="56"/>
    <d v="2025-09-09T00:00:00"/>
    <s v="C0082"/>
    <s v="P016"/>
    <n v="1"/>
    <n v="0.1"/>
    <s v="UPI"/>
    <n v="1439.1"/>
    <n v="399.71"/>
    <n v="2025"/>
    <n v="9"/>
    <s v="Sep"/>
    <s v="2025-09"/>
    <n v="0.27774998262803141"/>
    <x v="4"/>
    <x v="4"/>
    <x v="0"/>
    <x v="2"/>
    <x v="5"/>
  </r>
  <r>
    <s v="ORD02394"/>
    <x v="587"/>
    <d v="2024-06-17T00:00:00"/>
    <s v="C0087"/>
    <s v="P007"/>
    <n v="1"/>
    <n v="0"/>
    <s v="Credit Card"/>
    <n v="1099"/>
    <n v="349.71"/>
    <n v="2024"/>
    <n v="6"/>
    <s v="Jun"/>
    <s v="2024-06"/>
    <n v="0.31820746132848043"/>
    <x v="3"/>
    <x v="9"/>
    <x v="1"/>
    <x v="2"/>
    <x v="19"/>
  </r>
  <r>
    <s v="ORD02395"/>
    <x v="415"/>
    <d v="2025-10-24T00:00:00"/>
    <s v="C0225"/>
    <s v="P014"/>
    <n v="3"/>
    <n v="0"/>
    <s v="Credit Card"/>
    <n v="2397"/>
    <n v="552.20000000000005"/>
    <n v="2025"/>
    <n v="10"/>
    <s v="Oct"/>
    <s v="2025-10"/>
    <n v="0.23037129745515228"/>
    <x v="0"/>
    <x v="6"/>
    <x v="0"/>
    <x v="2"/>
    <x v="13"/>
  </r>
  <r>
    <s v="ORD02396"/>
    <x v="433"/>
    <d v="2024-03-08T00:00:00"/>
    <s v="C0016"/>
    <s v="P014"/>
    <n v="4"/>
    <n v="0.05"/>
    <s v="Cash"/>
    <n v="3036.2"/>
    <n v="753.92"/>
    <n v="2024"/>
    <n v="3"/>
    <s v="Mar"/>
    <s v="2024-03"/>
    <n v="0.24831038798498123"/>
    <x v="0"/>
    <x v="6"/>
    <x v="3"/>
    <x v="2"/>
    <x v="13"/>
  </r>
  <r>
    <s v="ORD02397"/>
    <x v="691"/>
    <d v="2024-04-01T00:00:00"/>
    <s v="C0310"/>
    <s v="P012"/>
    <n v="2"/>
    <n v="0.1"/>
    <s v="UPI"/>
    <n v="1618.2"/>
    <n v="375.79"/>
    <n v="2024"/>
    <n v="3"/>
    <s v="Mar"/>
    <s v="2024-03"/>
    <n v="0.23222716598689902"/>
    <x v="0"/>
    <x v="8"/>
    <x v="0"/>
    <x v="2"/>
    <x v="14"/>
  </r>
  <r>
    <s v="ORD02398"/>
    <x v="71"/>
    <d v="2024-04-30T00:00:00"/>
    <s v="C0358"/>
    <s v="P001"/>
    <n v="1"/>
    <n v="0"/>
    <s v="UPI"/>
    <n v="499"/>
    <n v="92.36"/>
    <n v="2024"/>
    <n v="4"/>
    <s v="Apr"/>
    <s v="2024-04"/>
    <n v="0.18509018036072145"/>
    <x v="1"/>
    <x v="1"/>
    <x v="2"/>
    <x v="1"/>
    <x v="8"/>
  </r>
  <r>
    <s v="ORD02399"/>
    <x v="346"/>
    <d v="2024-09-28T00:00:00"/>
    <s v="C0163"/>
    <s v="P001"/>
    <n v="4"/>
    <n v="0.1"/>
    <s v="Credit Card"/>
    <n v="1796.4"/>
    <n v="440.2"/>
    <n v="2024"/>
    <n v="9"/>
    <s v="Sep"/>
    <s v="2024-09"/>
    <n v="0.24504564684925403"/>
    <x v="1"/>
    <x v="1"/>
    <x v="3"/>
    <x v="0"/>
    <x v="8"/>
  </r>
  <r>
    <s v="ORD02400"/>
    <x v="18"/>
    <d v="2025-11-16T00:00:00"/>
    <s v="C0098"/>
    <s v="P012"/>
    <n v="1"/>
    <n v="0.2"/>
    <s v="UPI"/>
    <n v="719.2"/>
    <n v="167.19"/>
    <n v="2025"/>
    <n v="11"/>
    <s v="Nov"/>
    <s v="2025-11"/>
    <n v="0.23246662958843156"/>
    <x v="0"/>
    <x v="8"/>
    <x v="0"/>
    <x v="2"/>
    <x v="14"/>
  </r>
  <r>
    <s v="ORD02401"/>
    <x v="547"/>
    <d v="2025-07-16T00:00:00"/>
    <s v="C0156"/>
    <s v="P020"/>
    <n v="1"/>
    <n v="0"/>
    <s v="Credit Card"/>
    <n v="249"/>
    <n v="71"/>
    <n v="2025"/>
    <n v="7"/>
    <s v="Jul"/>
    <s v="2025-07"/>
    <n v="0.28514056224899598"/>
    <x v="3"/>
    <x v="3"/>
    <x v="0"/>
    <x v="2"/>
    <x v="17"/>
  </r>
  <r>
    <s v="ORD02402"/>
    <x v="327"/>
    <d v="2024-05-23T00:00:00"/>
    <s v="C0002"/>
    <s v="P015"/>
    <n v="1"/>
    <n v="0.05"/>
    <s v="Cash"/>
    <n v="664.05"/>
    <n v="153.63"/>
    <n v="2024"/>
    <n v="5"/>
    <s v="May"/>
    <s v="2024-05"/>
    <n v="0.23135306076349674"/>
    <x v="3"/>
    <x v="6"/>
    <x v="1"/>
    <x v="1"/>
    <x v="11"/>
  </r>
  <r>
    <s v="ORD02403"/>
    <x v="480"/>
    <d v="2024-09-07T00:00:00"/>
    <s v="C0350"/>
    <s v="P004"/>
    <n v="1"/>
    <n v="0"/>
    <s v="Cash"/>
    <n v="1999"/>
    <n v="312.58999999999997"/>
    <n v="2024"/>
    <n v="9"/>
    <s v="Sep"/>
    <s v="2024-09"/>
    <n v="0.15637318659329663"/>
    <x v="1"/>
    <x v="5"/>
    <x v="0"/>
    <x v="0"/>
    <x v="10"/>
  </r>
  <r>
    <s v="ORD02404"/>
    <x v="64"/>
    <d v="2025-10-23T00:00:00"/>
    <s v="C0397"/>
    <s v="P007"/>
    <n v="3"/>
    <n v="0"/>
    <s v="UPI"/>
    <n v="3297"/>
    <n v="1122.8399999999999"/>
    <n v="2025"/>
    <n v="10"/>
    <s v="Oct"/>
    <s v="2025-10"/>
    <n v="0.34056414922656958"/>
    <x v="3"/>
    <x v="9"/>
    <x v="3"/>
    <x v="0"/>
    <x v="19"/>
  </r>
  <r>
    <s v="ORD02405"/>
    <x v="355"/>
    <d v="2025-01-31T00:00:00"/>
    <s v="C0169"/>
    <s v="P016"/>
    <n v="3"/>
    <n v="0"/>
    <s v="UPI"/>
    <n v="4797"/>
    <n v="1705.46"/>
    <n v="2025"/>
    <n v="1"/>
    <s v="Jan"/>
    <s v="2025-01"/>
    <n v="0.35552637064832188"/>
    <x v="4"/>
    <x v="4"/>
    <x v="2"/>
    <x v="2"/>
    <x v="5"/>
  </r>
  <r>
    <s v="ORD02406"/>
    <x v="692"/>
    <d v="2025-05-03T00:00:00"/>
    <s v="C0464"/>
    <s v="P003"/>
    <n v="2"/>
    <n v="0.05"/>
    <s v="Credit Card"/>
    <n v="2468.1"/>
    <n v="490.77"/>
    <n v="2025"/>
    <n v="5"/>
    <s v="May"/>
    <s v="2025-05"/>
    <n v="0.19884526558891455"/>
    <x v="1"/>
    <x v="1"/>
    <x v="0"/>
    <x v="2"/>
    <x v="1"/>
  </r>
  <r>
    <s v="ORD02407"/>
    <x v="104"/>
    <d v="2025-04-21T00:00:00"/>
    <s v="C0315"/>
    <s v="P007"/>
    <n v="1"/>
    <n v="0.1"/>
    <s v="Credit Card"/>
    <n v="989.1"/>
    <n v="292.72000000000003"/>
    <n v="2025"/>
    <n v="4"/>
    <s v="Apr"/>
    <s v="2025-04"/>
    <n v="0.29594580932160552"/>
    <x v="3"/>
    <x v="9"/>
    <x v="0"/>
    <x v="1"/>
    <x v="19"/>
  </r>
  <r>
    <s v="ORD02408"/>
    <x v="5"/>
    <d v="2025-06-04T00:00:00"/>
    <s v="C0325"/>
    <s v="P006"/>
    <n v="2"/>
    <n v="0.05"/>
    <s v="Credit Card"/>
    <n v="2848.1"/>
    <n v="582.13"/>
    <n v="2025"/>
    <n v="5"/>
    <s v="May"/>
    <s v="2025-05"/>
    <n v="0.20439240195217864"/>
    <x v="1"/>
    <x v="1"/>
    <x v="3"/>
    <x v="2"/>
    <x v="6"/>
  </r>
  <r>
    <s v="ORD02409"/>
    <x v="507"/>
    <d v="2024-07-06T00:00:00"/>
    <s v="C0375"/>
    <s v="P016"/>
    <n v="2"/>
    <n v="0"/>
    <s v="Debit Card"/>
    <n v="3198"/>
    <n v="1034.1099999999999"/>
    <n v="2024"/>
    <n v="7"/>
    <s v="Jul"/>
    <s v="2024-07"/>
    <n v="0.32336147592245151"/>
    <x v="4"/>
    <x v="4"/>
    <x v="3"/>
    <x v="2"/>
    <x v="5"/>
  </r>
  <r>
    <s v="ORD02410"/>
    <x v="337"/>
    <d v="2024-01-21T00:00:00"/>
    <s v="C0092"/>
    <s v="P008"/>
    <n v="1"/>
    <n v="0"/>
    <s v="Credit Card"/>
    <n v="399"/>
    <n v="96.61"/>
    <n v="2024"/>
    <n v="1"/>
    <s v="Jan"/>
    <s v="2024-01"/>
    <n v="0.24213032581453633"/>
    <x v="3"/>
    <x v="3"/>
    <x v="0"/>
    <x v="2"/>
    <x v="4"/>
  </r>
  <r>
    <s v="ORD02411"/>
    <x v="227"/>
    <d v="2025-07-13T00:00:00"/>
    <s v="C0181"/>
    <s v="P006"/>
    <n v="4"/>
    <n v="0.05"/>
    <s v="UPI"/>
    <n v="5696.2"/>
    <n v="1018.42"/>
    <n v="2025"/>
    <n v="7"/>
    <s v="Jul"/>
    <s v="2025-07"/>
    <n v="0.17878936835083037"/>
    <x v="1"/>
    <x v="1"/>
    <x v="1"/>
    <x v="2"/>
    <x v="6"/>
  </r>
  <r>
    <s v="ORD02412"/>
    <x v="258"/>
    <d v="2025-06-10T00:00:00"/>
    <s v="C0231"/>
    <s v="P010"/>
    <n v="3"/>
    <n v="0"/>
    <s v="Debit Card"/>
    <n v="17997"/>
    <n v="3253.09"/>
    <n v="2025"/>
    <n v="6"/>
    <s v="Jun"/>
    <s v="2025-06"/>
    <n v="0.1807573484469634"/>
    <x v="2"/>
    <x v="2"/>
    <x v="1"/>
    <x v="2"/>
    <x v="9"/>
  </r>
  <r>
    <s v="ORD02413"/>
    <x v="647"/>
    <d v="2025-08-09T00:00:00"/>
    <s v="C0301"/>
    <s v="P016"/>
    <n v="2"/>
    <n v="0"/>
    <s v="UPI"/>
    <n v="3198"/>
    <n v="1002.19"/>
    <n v="2025"/>
    <n v="8"/>
    <s v="Aug"/>
    <s v="2025-08"/>
    <n v="0.31338023764853035"/>
    <x v="4"/>
    <x v="4"/>
    <x v="3"/>
    <x v="1"/>
    <x v="5"/>
  </r>
  <r>
    <s v="ORD02414"/>
    <x v="82"/>
    <d v="2025-06-13T00:00:00"/>
    <s v="C0148"/>
    <s v="P011"/>
    <n v="1"/>
    <n v="0.05"/>
    <s v="UPI"/>
    <n v="1234.05"/>
    <n v="278.36"/>
    <n v="2025"/>
    <n v="6"/>
    <s v="Jun"/>
    <s v="2025-06"/>
    <n v="0.2255662250314007"/>
    <x v="0"/>
    <x v="7"/>
    <x v="1"/>
    <x v="1"/>
    <x v="12"/>
  </r>
  <r>
    <s v="ORD02415"/>
    <x v="164"/>
    <d v="2024-05-29T00:00:00"/>
    <s v="C0280"/>
    <s v="P013"/>
    <n v="2"/>
    <n v="0.15"/>
    <s v="Debit Card"/>
    <n v="1018.3"/>
    <n v="208.08"/>
    <n v="2024"/>
    <n v="5"/>
    <s v="May"/>
    <s v="2024-05"/>
    <n v="0.20434056761268785"/>
    <x v="0"/>
    <x v="0"/>
    <x v="1"/>
    <x v="2"/>
    <x v="0"/>
  </r>
  <r>
    <s v="ORD02416"/>
    <x v="72"/>
    <d v="2025-11-01T00:00:00"/>
    <s v="C0189"/>
    <s v="P006"/>
    <n v="4"/>
    <n v="0"/>
    <s v="Credit Card"/>
    <n v="5996"/>
    <n v="1583.21"/>
    <n v="2025"/>
    <n v="10"/>
    <s v="Oct"/>
    <s v="2025-10"/>
    <n v="0.26404436290860572"/>
    <x v="1"/>
    <x v="1"/>
    <x v="2"/>
    <x v="1"/>
    <x v="6"/>
  </r>
  <r>
    <s v="ORD02417"/>
    <x v="519"/>
    <d v="2024-11-02T00:00:00"/>
    <s v="C0347"/>
    <s v="P001"/>
    <n v="1"/>
    <n v="0.1"/>
    <s v="Credit Card"/>
    <n v="449.1"/>
    <n v="91.5"/>
    <n v="2024"/>
    <n v="10"/>
    <s v="Oct"/>
    <s v="2024-10"/>
    <n v="0.20374081496325985"/>
    <x v="1"/>
    <x v="1"/>
    <x v="0"/>
    <x v="2"/>
    <x v="8"/>
  </r>
  <r>
    <s v="ORD02418"/>
    <x v="291"/>
    <d v="2025-09-14T00:00:00"/>
    <s v="C0350"/>
    <s v="P019"/>
    <n v="3"/>
    <n v="0"/>
    <s v="UPI"/>
    <n v="1197"/>
    <n v="244.31"/>
    <n v="2025"/>
    <n v="9"/>
    <s v="Sep"/>
    <s v="2025-09"/>
    <n v="0.20410192147034253"/>
    <x v="1"/>
    <x v="1"/>
    <x v="0"/>
    <x v="0"/>
    <x v="18"/>
  </r>
  <r>
    <s v="ORD02419"/>
    <x v="647"/>
    <d v="2025-08-09T00:00:00"/>
    <s v="C0314"/>
    <s v="P012"/>
    <n v="1"/>
    <n v="0.1"/>
    <s v="UPI"/>
    <n v="809.1"/>
    <n v="237.18"/>
    <n v="2025"/>
    <n v="8"/>
    <s v="Aug"/>
    <s v="2025-08"/>
    <n v="0.29314052651093808"/>
    <x v="0"/>
    <x v="8"/>
    <x v="0"/>
    <x v="2"/>
    <x v="14"/>
  </r>
  <r>
    <s v="ORD02420"/>
    <x v="467"/>
    <d v="2025-11-28T00:00:00"/>
    <s v="C0493"/>
    <s v="P006"/>
    <n v="2"/>
    <n v="0.05"/>
    <s v="UPI"/>
    <n v="2848.1"/>
    <n v="850.03"/>
    <n v="2025"/>
    <n v="11"/>
    <s v="Nov"/>
    <s v="2025-11"/>
    <n v="0.29845511042449352"/>
    <x v="1"/>
    <x v="1"/>
    <x v="2"/>
    <x v="2"/>
    <x v="6"/>
  </r>
  <r>
    <s v="ORD02421"/>
    <x v="9"/>
    <d v="2024-08-17T00:00:00"/>
    <s v="C0411"/>
    <s v="P018"/>
    <n v="2"/>
    <n v="0.1"/>
    <s v="Credit Card"/>
    <n v="1798.2"/>
    <n v="470.17"/>
    <n v="2024"/>
    <n v="8"/>
    <s v="Aug"/>
    <s v="2024-08"/>
    <n v="0.2614670225781337"/>
    <x v="0"/>
    <x v="7"/>
    <x v="1"/>
    <x v="2"/>
    <x v="16"/>
  </r>
  <r>
    <s v="ORD02422"/>
    <x v="257"/>
    <d v="2024-04-12T00:00:00"/>
    <s v="C0410"/>
    <s v="P013"/>
    <n v="2"/>
    <n v="0.05"/>
    <s v="UPI"/>
    <n v="1138.0999999999999"/>
    <n v="319.56"/>
    <n v="2024"/>
    <n v="4"/>
    <s v="Apr"/>
    <s v="2024-04"/>
    <n v="0.28078376241103598"/>
    <x v="0"/>
    <x v="0"/>
    <x v="1"/>
    <x v="2"/>
    <x v="0"/>
  </r>
  <r>
    <s v="ORD02423"/>
    <x v="641"/>
    <d v="2025-08-11T00:00:00"/>
    <s v="C0128"/>
    <s v="P007"/>
    <n v="3"/>
    <n v="0.05"/>
    <s v="Credit Card"/>
    <n v="3132.15"/>
    <n v="752.23"/>
    <n v="2025"/>
    <n v="8"/>
    <s v="Aug"/>
    <s v="2025-08"/>
    <n v="0.24016410452883802"/>
    <x v="3"/>
    <x v="9"/>
    <x v="2"/>
    <x v="2"/>
    <x v="19"/>
  </r>
  <r>
    <s v="ORD02424"/>
    <x v="528"/>
    <d v="2025-02-22T00:00:00"/>
    <s v="C0007"/>
    <s v="P013"/>
    <n v="1"/>
    <n v="0"/>
    <s v="Debit Card"/>
    <n v="599"/>
    <n v="165.07"/>
    <n v="2025"/>
    <n v="2"/>
    <s v="Feb"/>
    <s v="2025-02"/>
    <n v="0.27557595993322204"/>
    <x v="0"/>
    <x v="0"/>
    <x v="2"/>
    <x v="1"/>
    <x v="0"/>
  </r>
  <r>
    <s v="ORD02425"/>
    <x v="10"/>
    <d v="2024-08-08T00:00:00"/>
    <s v="C0426"/>
    <s v="P008"/>
    <n v="1"/>
    <n v="0"/>
    <s v="Credit Card"/>
    <n v="399"/>
    <n v="123.65"/>
    <n v="2024"/>
    <n v="8"/>
    <s v="Aug"/>
    <s v="2024-08"/>
    <n v="0.30989974937343362"/>
    <x v="3"/>
    <x v="3"/>
    <x v="1"/>
    <x v="1"/>
    <x v="4"/>
  </r>
  <r>
    <s v="ORD02426"/>
    <x v="55"/>
    <d v="2025-02-15T00:00:00"/>
    <s v="C0047"/>
    <s v="P017"/>
    <n v="2"/>
    <n v="0.05"/>
    <s v="Debit Card"/>
    <n v="1518.1"/>
    <n v="328.66"/>
    <n v="2025"/>
    <n v="2"/>
    <s v="Feb"/>
    <s v="2025-02"/>
    <n v="0.21649430208813653"/>
    <x v="0"/>
    <x v="0"/>
    <x v="3"/>
    <x v="1"/>
    <x v="15"/>
  </r>
  <r>
    <s v="ORD02427"/>
    <x v="325"/>
    <d v="2025-02-07T00:00:00"/>
    <s v="C0053"/>
    <s v="P009"/>
    <n v="1"/>
    <n v="0.15"/>
    <s v="Debit Card"/>
    <n v="5949.15"/>
    <n v="959.51"/>
    <n v="2025"/>
    <n v="2"/>
    <s v="Feb"/>
    <s v="2025-02"/>
    <n v="0.16128522562046679"/>
    <x v="2"/>
    <x v="2"/>
    <x v="3"/>
    <x v="2"/>
    <x v="2"/>
  </r>
  <r>
    <s v="ORD02428"/>
    <x v="535"/>
    <d v="2025-12-18T00:00:00"/>
    <s v="C0187"/>
    <s v="P020"/>
    <n v="2"/>
    <n v="0.05"/>
    <s v="Debit Card"/>
    <n v="473.1"/>
    <n v="152.72"/>
    <n v="2025"/>
    <n v="12"/>
    <s v="Dec"/>
    <s v="2025-12"/>
    <n v="0.32280701754385965"/>
    <x v="3"/>
    <x v="3"/>
    <x v="0"/>
    <x v="2"/>
    <x v="17"/>
  </r>
  <r>
    <s v="ORD02429"/>
    <x v="402"/>
    <d v="2025-12-07T00:00:00"/>
    <s v="C0038"/>
    <s v="P013"/>
    <n v="1"/>
    <n v="0.1"/>
    <s v="Credit Card"/>
    <n v="539.1"/>
    <n v="129.56"/>
    <n v="2025"/>
    <n v="12"/>
    <s v="Dec"/>
    <s v="2025-12"/>
    <n v="0.24032647004266369"/>
    <x v="0"/>
    <x v="0"/>
    <x v="1"/>
    <x v="2"/>
    <x v="0"/>
  </r>
  <r>
    <s v="ORD02430"/>
    <x v="620"/>
    <d v="2025-05-14T00:00:00"/>
    <s v="C0453"/>
    <s v="P002"/>
    <n v="1"/>
    <n v="0"/>
    <s v="UPI"/>
    <n v="899"/>
    <n v="242.59"/>
    <n v="2025"/>
    <n v="5"/>
    <s v="May"/>
    <s v="2025-05"/>
    <n v="0.26984427141268075"/>
    <x v="1"/>
    <x v="1"/>
    <x v="0"/>
    <x v="2"/>
    <x v="3"/>
  </r>
  <r>
    <s v="ORD02431"/>
    <x v="609"/>
    <d v="2025-04-12T00:00:00"/>
    <s v="C0471"/>
    <s v="P004"/>
    <n v="2"/>
    <n v="0.05"/>
    <s v="Credit Card"/>
    <n v="3798.1"/>
    <n v="838.16"/>
    <n v="2025"/>
    <n v="4"/>
    <s v="Apr"/>
    <s v="2025-04"/>
    <n v="0.22067876043284801"/>
    <x v="1"/>
    <x v="5"/>
    <x v="1"/>
    <x v="0"/>
    <x v="10"/>
  </r>
  <r>
    <s v="ORD02432"/>
    <x v="446"/>
    <d v="2025-11-22T00:00:00"/>
    <s v="C0476"/>
    <s v="P002"/>
    <n v="2"/>
    <n v="0"/>
    <s v="Debit Card"/>
    <n v="1798"/>
    <n v="393.72"/>
    <n v="2025"/>
    <n v="11"/>
    <s v="Nov"/>
    <s v="2025-11"/>
    <n v="0.21897664071190212"/>
    <x v="1"/>
    <x v="1"/>
    <x v="1"/>
    <x v="2"/>
    <x v="3"/>
  </r>
  <r>
    <s v="ORD02433"/>
    <x v="220"/>
    <d v="2026-01-02T00:00:00"/>
    <s v="C0226"/>
    <s v="P004"/>
    <n v="1"/>
    <n v="0"/>
    <s v="UPI"/>
    <n v="1999"/>
    <n v="-210.56"/>
    <n v="2025"/>
    <n v="12"/>
    <s v="Dec"/>
    <s v="2025-12"/>
    <n v="-0.10533266633316658"/>
    <x v="1"/>
    <x v="5"/>
    <x v="3"/>
    <x v="0"/>
    <x v="10"/>
  </r>
  <r>
    <s v="ORD02434"/>
    <x v="169"/>
    <d v="2024-03-23T00:00:00"/>
    <s v="C0053"/>
    <s v="P018"/>
    <n v="1"/>
    <n v="0.05"/>
    <s v="Debit Card"/>
    <n v="949.05"/>
    <n v="305.45"/>
    <n v="2024"/>
    <n v="3"/>
    <s v="Mar"/>
    <s v="2024-03"/>
    <n v="0.32184816395342714"/>
    <x v="0"/>
    <x v="7"/>
    <x v="3"/>
    <x v="2"/>
    <x v="16"/>
  </r>
  <r>
    <s v="ORD02435"/>
    <x v="47"/>
    <d v="2025-08-27T00:00:00"/>
    <s v="C0399"/>
    <s v="P005"/>
    <n v="1"/>
    <n v="0.1"/>
    <s v="Credit Card"/>
    <n v="2249.1"/>
    <n v="546.74"/>
    <n v="2025"/>
    <n v="8"/>
    <s v="Aug"/>
    <s v="2025-08"/>
    <n v="0.24309279267262462"/>
    <x v="1"/>
    <x v="5"/>
    <x v="1"/>
    <x v="2"/>
    <x v="7"/>
  </r>
  <r>
    <s v="ORD02436"/>
    <x v="403"/>
    <d v="2025-11-22T00:00:00"/>
    <s v="C0224"/>
    <s v="P019"/>
    <n v="1"/>
    <n v="0.05"/>
    <s v="UPI"/>
    <n v="379.05"/>
    <n v="85.71"/>
    <n v="2025"/>
    <n v="11"/>
    <s v="Nov"/>
    <s v="2025-11"/>
    <n v="0.22611792639493469"/>
    <x v="1"/>
    <x v="1"/>
    <x v="0"/>
    <x v="2"/>
    <x v="18"/>
  </r>
  <r>
    <s v="ORD02437"/>
    <x v="242"/>
    <d v="2025-01-02T00:00:00"/>
    <s v="C0154"/>
    <s v="P010"/>
    <n v="1"/>
    <n v="0.1"/>
    <s v="Credit Card"/>
    <n v="5399.1"/>
    <n v="1211.17"/>
    <n v="2024"/>
    <n v="12"/>
    <s v="Dec"/>
    <s v="2024-12"/>
    <n v="0.2243281287622011"/>
    <x v="2"/>
    <x v="2"/>
    <x v="0"/>
    <x v="2"/>
    <x v="9"/>
  </r>
  <r>
    <s v="ORD02438"/>
    <x v="419"/>
    <d v="2024-06-15T00:00:00"/>
    <s v="C0048"/>
    <s v="P018"/>
    <n v="1"/>
    <n v="0.1"/>
    <s v="UPI"/>
    <n v="899.1"/>
    <n v="-99.13"/>
    <n v="2024"/>
    <n v="6"/>
    <s v="Jun"/>
    <s v="2024-06"/>
    <n v="-0.11025469914358803"/>
    <x v="0"/>
    <x v="7"/>
    <x v="3"/>
    <x v="2"/>
    <x v="16"/>
  </r>
  <r>
    <s v="ORD02439"/>
    <x v="693"/>
    <d v="2024-02-21T00:00:00"/>
    <s v="C0351"/>
    <s v="P010"/>
    <n v="2"/>
    <n v="0"/>
    <s v="UPI"/>
    <n v="11998"/>
    <n v="2384.15"/>
    <n v="2024"/>
    <n v="2"/>
    <s v="Feb"/>
    <s v="2024-02"/>
    <n v="0.19871228538089683"/>
    <x v="2"/>
    <x v="2"/>
    <x v="3"/>
    <x v="2"/>
    <x v="9"/>
  </r>
  <r>
    <s v="ORD02440"/>
    <x v="502"/>
    <d v="2025-05-30T00:00:00"/>
    <s v="C0147"/>
    <s v="P005"/>
    <n v="2"/>
    <n v="0.1"/>
    <s v="Debit Card"/>
    <n v="4498.2"/>
    <n v="1049.17"/>
    <n v="2025"/>
    <n v="5"/>
    <s v="May"/>
    <s v="2025-05"/>
    <n v="0.23324218576319419"/>
    <x v="1"/>
    <x v="5"/>
    <x v="2"/>
    <x v="2"/>
    <x v="7"/>
  </r>
  <r>
    <s v="ORD02441"/>
    <x v="343"/>
    <d v="2024-11-26T00:00:00"/>
    <s v="C0393"/>
    <s v="P017"/>
    <n v="1"/>
    <n v="0"/>
    <s v="Credit Card"/>
    <n v="799"/>
    <n v="219.36"/>
    <n v="2024"/>
    <n v="11"/>
    <s v="Nov"/>
    <s v="2024-11"/>
    <n v="0.27454317897371716"/>
    <x v="0"/>
    <x v="0"/>
    <x v="0"/>
    <x v="2"/>
    <x v="15"/>
  </r>
  <r>
    <s v="ORD02442"/>
    <x v="450"/>
    <d v="2024-04-27T00:00:00"/>
    <s v="C0064"/>
    <s v="P013"/>
    <n v="2"/>
    <n v="0"/>
    <s v="Credit Card"/>
    <n v="1198"/>
    <n v="239.54"/>
    <n v="2024"/>
    <n v="4"/>
    <s v="Apr"/>
    <s v="2024-04"/>
    <n v="0.1999499165275459"/>
    <x v="0"/>
    <x v="0"/>
    <x v="3"/>
    <x v="2"/>
    <x v="0"/>
  </r>
  <r>
    <s v="ORD02443"/>
    <x v="625"/>
    <d v="2024-12-04T00:00:00"/>
    <s v="C0349"/>
    <s v="P017"/>
    <n v="4"/>
    <n v="0"/>
    <s v="UPI"/>
    <n v="3196"/>
    <n v="681.89"/>
    <n v="2024"/>
    <n v="12"/>
    <s v="Dec"/>
    <s v="2024-12"/>
    <n v="0.21335732165206509"/>
    <x v="0"/>
    <x v="0"/>
    <x v="0"/>
    <x v="1"/>
    <x v="15"/>
  </r>
  <r>
    <s v="ORD02444"/>
    <x v="164"/>
    <d v="2024-05-27T00:00:00"/>
    <s v="C0182"/>
    <s v="P009"/>
    <n v="1"/>
    <n v="0"/>
    <s v="Credit Card"/>
    <n v="6999"/>
    <n v="1318.8"/>
    <n v="2024"/>
    <n v="5"/>
    <s v="May"/>
    <s v="2024-05"/>
    <n v="0.18842691813116158"/>
    <x v="2"/>
    <x v="2"/>
    <x v="2"/>
    <x v="1"/>
    <x v="2"/>
  </r>
  <r>
    <s v="ORD02445"/>
    <x v="73"/>
    <d v="2025-07-31T00:00:00"/>
    <s v="C0125"/>
    <s v="P012"/>
    <n v="1"/>
    <n v="0.1"/>
    <s v="UPI"/>
    <n v="809.1"/>
    <n v="180.46"/>
    <n v="2025"/>
    <n v="7"/>
    <s v="Jul"/>
    <s v="2025-07"/>
    <n v="0.22303794339389446"/>
    <x v="0"/>
    <x v="8"/>
    <x v="0"/>
    <x v="2"/>
    <x v="14"/>
  </r>
  <r>
    <s v="ORD02446"/>
    <x v="348"/>
    <d v="2024-11-20T00:00:00"/>
    <s v="C0179"/>
    <s v="P014"/>
    <n v="2"/>
    <n v="0.15"/>
    <s v="Debit Card"/>
    <n v="1358.3"/>
    <n v="341.3"/>
    <n v="2024"/>
    <n v="11"/>
    <s v="Nov"/>
    <s v="2024-11"/>
    <n v="0.25126996981521021"/>
    <x v="0"/>
    <x v="6"/>
    <x v="1"/>
    <x v="2"/>
    <x v="13"/>
  </r>
  <r>
    <s v="ORD02447"/>
    <x v="143"/>
    <d v="2025-03-22T00:00:00"/>
    <s v="C0039"/>
    <s v="P014"/>
    <n v="1"/>
    <n v="0"/>
    <s v="Debit Card"/>
    <n v="799"/>
    <n v="205.44"/>
    <n v="2025"/>
    <n v="3"/>
    <s v="Mar"/>
    <s v="2025-03"/>
    <n v="0.25712140175219023"/>
    <x v="0"/>
    <x v="6"/>
    <x v="2"/>
    <x v="2"/>
    <x v="13"/>
  </r>
  <r>
    <s v="ORD02448"/>
    <x v="607"/>
    <d v="2024-01-14T00:00:00"/>
    <s v="C0260"/>
    <s v="P008"/>
    <n v="2"/>
    <n v="0"/>
    <s v="Debit Card"/>
    <n v="798"/>
    <n v="196.01"/>
    <n v="2024"/>
    <n v="1"/>
    <s v="Jan"/>
    <s v="2024-01"/>
    <n v="0.24562656641604008"/>
    <x v="3"/>
    <x v="3"/>
    <x v="2"/>
    <x v="1"/>
    <x v="4"/>
  </r>
  <r>
    <s v="ORD02449"/>
    <x v="202"/>
    <d v="2025-05-10T00:00:00"/>
    <s v="C0382"/>
    <s v="P005"/>
    <n v="3"/>
    <n v="0"/>
    <s v="UPI"/>
    <n v="7497"/>
    <n v="1805.82"/>
    <n v="2025"/>
    <n v="5"/>
    <s v="May"/>
    <s v="2025-05"/>
    <n v="0.24087234893957582"/>
    <x v="1"/>
    <x v="5"/>
    <x v="0"/>
    <x v="2"/>
    <x v="7"/>
  </r>
  <r>
    <s v="ORD02450"/>
    <x v="105"/>
    <d v="2025-12-03T00:00:00"/>
    <s v="C0003"/>
    <s v="P019"/>
    <n v="2"/>
    <n v="0.1"/>
    <s v="Credit Card"/>
    <n v="718.2"/>
    <n v="110.17"/>
    <n v="2025"/>
    <n v="12"/>
    <s v="Dec"/>
    <s v="2025-12"/>
    <n v="0.15339738234475075"/>
    <x v="1"/>
    <x v="1"/>
    <x v="1"/>
    <x v="1"/>
    <x v="18"/>
  </r>
  <r>
    <s v="ORD02451"/>
    <x v="218"/>
    <d v="2024-10-16T00:00:00"/>
    <s v="C0064"/>
    <s v="P014"/>
    <n v="2"/>
    <n v="0.05"/>
    <s v="Debit Card"/>
    <n v="1518.1"/>
    <n v="362.43"/>
    <n v="2024"/>
    <n v="10"/>
    <s v="Oct"/>
    <s v="2024-10"/>
    <n v="0.23873921349054741"/>
    <x v="0"/>
    <x v="6"/>
    <x v="3"/>
    <x v="2"/>
    <x v="13"/>
  </r>
  <r>
    <s v="ORD02452"/>
    <x v="552"/>
    <d v="2025-12-23T00:00:00"/>
    <s v="C0029"/>
    <s v="P009"/>
    <n v="2"/>
    <n v="0.05"/>
    <s v="UPI"/>
    <n v="13298.1"/>
    <n v="1680.25"/>
    <n v="2025"/>
    <n v="12"/>
    <s v="Dec"/>
    <s v="2025-12"/>
    <n v="0.12635263684285725"/>
    <x v="2"/>
    <x v="2"/>
    <x v="1"/>
    <x v="2"/>
    <x v="2"/>
  </r>
  <r>
    <s v="ORD02453"/>
    <x v="128"/>
    <d v="2024-04-24T00:00:00"/>
    <s v="C0372"/>
    <s v="P007"/>
    <n v="1"/>
    <n v="0.1"/>
    <s v="UPI"/>
    <n v="989.1"/>
    <n v="265.79000000000002"/>
    <n v="2024"/>
    <n v="4"/>
    <s v="Apr"/>
    <s v="2024-04"/>
    <n v="0.26871903750884646"/>
    <x v="3"/>
    <x v="9"/>
    <x v="0"/>
    <x v="0"/>
    <x v="19"/>
  </r>
  <r>
    <s v="ORD02454"/>
    <x v="675"/>
    <d v="2025-04-28T00:00:00"/>
    <s v="C0011"/>
    <s v="P008"/>
    <n v="1"/>
    <n v="0.05"/>
    <s v="Debit Card"/>
    <n v="379.05"/>
    <n v="118.82"/>
    <n v="2025"/>
    <n v="4"/>
    <s v="Apr"/>
    <s v="2025-04"/>
    <n v="0.31346788022688299"/>
    <x v="3"/>
    <x v="3"/>
    <x v="0"/>
    <x v="1"/>
    <x v="4"/>
  </r>
  <r>
    <s v="ORD02455"/>
    <x v="398"/>
    <d v="2024-01-27T00:00:00"/>
    <s v="C0097"/>
    <s v="P014"/>
    <n v="3"/>
    <n v="0.2"/>
    <s v="Debit Card"/>
    <n v="1917.6"/>
    <n v="429.61"/>
    <n v="2024"/>
    <n v="1"/>
    <s v="Jan"/>
    <s v="2024-01"/>
    <n v="0.2240352523988319"/>
    <x v="0"/>
    <x v="6"/>
    <x v="3"/>
    <x v="1"/>
    <x v="13"/>
  </r>
  <r>
    <s v="ORD02456"/>
    <x v="141"/>
    <d v="2024-12-18T00:00:00"/>
    <s v="C0358"/>
    <s v="P014"/>
    <n v="4"/>
    <n v="0"/>
    <s v="Credit Card"/>
    <n v="3196"/>
    <n v="572.64"/>
    <n v="2024"/>
    <n v="12"/>
    <s v="Dec"/>
    <s v="2024-12"/>
    <n v="0.17917396745932415"/>
    <x v="0"/>
    <x v="6"/>
    <x v="2"/>
    <x v="1"/>
    <x v="13"/>
  </r>
  <r>
    <s v="ORD02457"/>
    <x v="54"/>
    <d v="2025-12-29T00:00:00"/>
    <s v="C0442"/>
    <s v="P011"/>
    <n v="3"/>
    <n v="0.2"/>
    <s v="UPI"/>
    <n v="3117.6"/>
    <n v="753.85"/>
    <n v="2025"/>
    <n v="12"/>
    <s v="Dec"/>
    <s v="2025-12"/>
    <n v="0.24180459327687967"/>
    <x v="0"/>
    <x v="7"/>
    <x v="0"/>
    <x v="0"/>
    <x v="12"/>
  </r>
  <r>
    <s v="ORD02458"/>
    <x v="41"/>
    <d v="2025-11-16T00:00:00"/>
    <s v="C0203"/>
    <s v="P014"/>
    <n v="4"/>
    <n v="0"/>
    <s v="Credit Card"/>
    <n v="3196"/>
    <n v="706.11"/>
    <n v="2025"/>
    <n v="11"/>
    <s v="Nov"/>
    <s v="2025-11"/>
    <n v="0.22093554443053817"/>
    <x v="0"/>
    <x v="6"/>
    <x v="3"/>
    <x v="1"/>
    <x v="13"/>
  </r>
  <r>
    <s v="ORD02459"/>
    <x v="640"/>
    <d v="2025-07-24T00:00:00"/>
    <s v="C0411"/>
    <s v="P008"/>
    <n v="1"/>
    <n v="0"/>
    <s v="UPI"/>
    <n v="399"/>
    <n v="111.74"/>
    <n v="2025"/>
    <n v="7"/>
    <s v="Jul"/>
    <s v="2025-07"/>
    <n v="0.28005012531328322"/>
    <x v="3"/>
    <x v="3"/>
    <x v="1"/>
    <x v="2"/>
    <x v="4"/>
  </r>
  <r>
    <s v="ORD02460"/>
    <x v="436"/>
    <d v="2024-11-19T00:00:00"/>
    <s v="C0481"/>
    <s v="P003"/>
    <n v="1"/>
    <n v="0.1"/>
    <s v="Credit Card"/>
    <n v="1169.0999999999999"/>
    <n v="247.56"/>
    <n v="2024"/>
    <n v="11"/>
    <s v="Nov"/>
    <s v="2024-11"/>
    <n v="0.21175263022838081"/>
    <x v="1"/>
    <x v="1"/>
    <x v="3"/>
    <x v="0"/>
    <x v="1"/>
  </r>
  <r>
    <s v="ORD02461"/>
    <x v="505"/>
    <d v="2024-05-09T00:00:00"/>
    <s v="C0021"/>
    <s v="P018"/>
    <n v="1"/>
    <n v="0.1"/>
    <s v="Credit Card"/>
    <n v="899.1"/>
    <n v="230.3"/>
    <n v="2024"/>
    <n v="5"/>
    <s v="May"/>
    <s v="2024-05"/>
    <n v="0.25614503392281168"/>
    <x v="0"/>
    <x v="7"/>
    <x v="0"/>
    <x v="1"/>
    <x v="16"/>
  </r>
  <r>
    <s v="ORD02462"/>
    <x v="548"/>
    <d v="2024-10-08T00:00:00"/>
    <s v="C0039"/>
    <s v="P003"/>
    <n v="1"/>
    <n v="0.1"/>
    <s v="Credit Card"/>
    <n v="1169.0999999999999"/>
    <n v="305.19"/>
    <n v="2024"/>
    <n v="10"/>
    <s v="Oct"/>
    <s v="2024-10"/>
    <n v="0.26104695919938414"/>
    <x v="1"/>
    <x v="1"/>
    <x v="2"/>
    <x v="2"/>
    <x v="1"/>
  </r>
  <r>
    <s v="ORD02463"/>
    <x v="497"/>
    <d v="2024-07-25T00:00:00"/>
    <s v="C0223"/>
    <s v="P013"/>
    <n v="3"/>
    <n v="0"/>
    <s v="Debit Card"/>
    <n v="1797"/>
    <n v="425.54"/>
    <n v="2024"/>
    <n v="7"/>
    <s v="Jul"/>
    <s v="2024-07"/>
    <n v="0.2368057874234836"/>
    <x v="0"/>
    <x v="0"/>
    <x v="0"/>
    <x v="2"/>
    <x v="0"/>
  </r>
  <r>
    <s v="ORD02464"/>
    <x v="125"/>
    <d v="2024-07-13T00:00:00"/>
    <s v="C0102"/>
    <s v="P012"/>
    <n v="5"/>
    <n v="0.15"/>
    <s v="Debit Card"/>
    <n v="3820.75"/>
    <n v="966.76"/>
    <n v="2024"/>
    <n v="7"/>
    <s v="Jul"/>
    <s v="2024-07"/>
    <n v="0.25302885559117971"/>
    <x v="0"/>
    <x v="8"/>
    <x v="3"/>
    <x v="2"/>
    <x v="14"/>
  </r>
  <r>
    <s v="ORD02465"/>
    <x v="370"/>
    <d v="2025-11-15T00:00:00"/>
    <s v="C0046"/>
    <s v="P015"/>
    <n v="3"/>
    <n v="0"/>
    <s v="Credit Card"/>
    <n v="2097"/>
    <n v="563.45000000000005"/>
    <n v="2025"/>
    <n v="11"/>
    <s v="Nov"/>
    <s v="2025-11"/>
    <n v="0.2686933714830711"/>
    <x v="3"/>
    <x v="6"/>
    <x v="0"/>
    <x v="2"/>
    <x v="11"/>
  </r>
  <r>
    <s v="ORD02466"/>
    <x v="85"/>
    <d v="2025-10-27T00:00:00"/>
    <s v="C0066"/>
    <s v="P018"/>
    <n v="2"/>
    <n v="0"/>
    <s v="UPI"/>
    <n v="1998"/>
    <n v="570.13"/>
    <n v="2025"/>
    <n v="10"/>
    <s v="Oct"/>
    <s v="2025-10"/>
    <n v="0.28535035035035033"/>
    <x v="0"/>
    <x v="7"/>
    <x v="3"/>
    <x v="2"/>
    <x v="16"/>
  </r>
  <r>
    <s v="ORD02467"/>
    <x v="645"/>
    <d v="2025-07-04T00:00:00"/>
    <s v="C0091"/>
    <s v="P005"/>
    <n v="1"/>
    <n v="0"/>
    <s v="UPI"/>
    <n v="2499"/>
    <n v="563.5"/>
    <n v="2025"/>
    <n v="6"/>
    <s v="Jun"/>
    <s v="2025-06"/>
    <n v="0.22549019607843138"/>
    <x v="1"/>
    <x v="5"/>
    <x v="2"/>
    <x v="1"/>
    <x v="7"/>
  </r>
  <r>
    <s v="ORD02468"/>
    <x v="11"/>
    <d v="2025-11-30T00:00:00"/>
    <s v="C0164"/>
    <s v="P007"/>
    <n v="1"/>
    <n v="0.1"/>
    <s v="UPI"/>
    <n v="989.1"/>
    <n v="294.93"/>
    <n v="2025"/>
    <n v="11"/>
    <s v="Nov"/>
    <s v="2025-11"/>
    <n v="0.2981801637852593"/>
    <x v="3"/>
    <x v="9"/>
    <x v="1"/>
    <x v="2"/>
    <x v="19"/>
  </r>
  <r>
    <s v="ORD02469"/>
    <x v="118"/>
    <d v="2024-10-16T00:00:00"/>
    <s v="C0459"/>
    <s v="P011"/>
    <n v="1"/>
    <n v="0.1"/>
    <s v="Credit Card"/>
    <n v="1169.0999999999999"/>
    <n v="323.37"/>
    <n v="2024"/>
    <n v="10"/>
    <s v="Oct"/>
    <s v="2024-10"/>
    <n v="0.27659738260200156"/>
    <x v="0"/>
    <x v="7"/>
    <x v="3"/>
    <x v="1"/>
    <x v="12"/>
  </r>
  <r>
    <s v="ORD02470"/>
    <x v="643"/>
    <d v="2024-02-29T00:00:00"/>
    <s v="C0111"/>
    <s v="P011"/>
    <n v="2"/>
    <n v="0.05"/>
    <s v="Cash"/>
    <n v="2468.1"/>
    <n v="449.06"/>
    <n v="2024"/>
    <n v="2"/>
    <s v="Feb"/>
    <s v="2024-02"/>
    <n v="0.18194562619018678"/>
    <x v="0"/>
    <x v="7"/>
    <x v="3"/>
    <x v="2"/>
    <x v="12"/>
  </r>
  <r>
    <s v="ORD02471"/>
    <x v="414"/>
    <d v="2024-10-31T00:00:00"/>
    <s v="C0338"/>
    <s v="P015"/>
    <n v="1"/>
    <n v="0"/>
    <s v="Credit Card"/>
    <n v="699"/>
    <n v="214.97"/>
    <n v="2024"/>
    <n v="10"/>
    <s v="Oct"/>
    <s v="2024-10"/>
    <n v="0.30753934191702431"/>
    <x v="3"/>
    <x v="6"/>
    <x v="0"/>
    <x v="1"/>
    <x v="11"/>
  </r>
  <r>
    <s v="ORD02472"/>
    <x v="419"/>
    <d v="2024-06-15T00:00:00"/>
    <s v="C0123"/>
    <s v="P010"/>
    <n v="4"/>
    <n v="0"/>
    <s v="UPI"/>
    <n v="23996"/>
    <n v="4638.84"/>
    <n v="2024"/>
    <n v="6"/>
    <s v="Jun"/>
    <s v="2024-06"/>
    <n v="0.19331721953658942"/>
    <x v="2"/>
    <x v="2"/>
    <x v="3"/>
    <x v="2"/>
    <x v="9"/>
  </r>
  <r>
    <s v="ORD02473"/>
    <x v="121"/>
    <d v="2024-01-20T00:00:00"/>
    <s v="C0193"/>
    <s v="P015"/>
    <n v="3"/>
    <n v="0"/>
    <s v="UPI"/>
    <n v="2097"/>
    <n v="537.66"/>
    <n v="2024"/>
    <n v="1"/>
    <s v="Jan"/>
    <s v="2024-01"/>
    <n v="0.25639484978540772"/>
    <x v="3"/>
    <x v="6"/>
    <x v="0"/>
    <x v="2"/>
    <x v="11"/>
  </r>
  <r>
    <s v="ORD02474"/>
    <x v="458"/>
    <d v="2025-01-06T00:00:00"/>
    <s v="C0447"/>
    <s v="P013"/>
    <n v="1"/>
    <n v="0.05"/>
    <s v="UPI"/>
    <n v="569.04999999999995"/>
    <n v="167.92"/>
    <n v="2025"/>
    <n v="1"/>
    <s v="Jan"/>
    <s v="2025-01"/>
    <n v="0.29508830506985329"/>
    <x v="0"/>
    <x v="0"/>
    <x v="2"/>
    <x v="1"/>
    <x v="0"/>
  </r>
  <r>
    <s v="ORD02475"/>
    <x v="132"/>
    <d v="2024-09-25T00:00:00"/>
    <s v="C0099"/>
    <s v="P014"/>
    <n v="1"/>
    <n v="0.1"/>
    <s v="UPI"/>
    <n v="719.1"/>
    <n v="204.62"/>
    <n v="2024"/>
    <n v="9"/>
    <s v="Sep"/>
    <s v="2024-09"/>
    <n v="0.28455013210958141"/>
    <x v="0"/>
    <x v="6"/>
    <x v="2"/>
    <x v="2"/>
    <x v="13"/>
  </r>
  <r>
    <s v="ORD02476"/>
    <x v="127"/>
    <d v="2024-04-23T00:00:00"/>
    <s v="C0291"/>
    <s v="P017"/>
    <n v="2"/>
    <n v="0.1"/>
    <s v="Credit Card"/>
    <n v="1438.2"/>
    <n v="349.99"/>
    <n v="2024"/>
    <n v="4"/>
    <s v="Apr"/>
    <s v="2024-04"/>
    <n v="0.24335280211375329"/>
    <x v="0"/>
    <x v="0"/>
    <x v="0"/>
    <x v="2"/>
    <x v="15"/>
  </r>
  <r>
    <s v="ORD02477"/>
    <x v="628"/>
    <d v="2025-05-07T00:00:00"/>
    <s v="C0159"/>
    <s v="P013"/>
    <n v="1"/>
    <n v="0.15"/>
    <s v="UPI"/>
    <n v="509.15"/>
    <n v="90.4"/>
    <n v="2025"/>
    <n v="5"/>
    <s v="May"/>
    <s v="2025-05"/>
    <n v="0.17755081999410785"/>
    <x v="0"/>
    <x v="0"/>
    <x v="2"/>
    <x v="2"/>
    <x v="0"/>
  </r>
  <r>
    <s v="ORD02478"/>
    <x v="108"/>
    <d v="2024-11-26T00:00:00"/>
    <s v="C0412"/>
    <s v="P010"/>
    <n v="3"/>
    <n v="0"/>
    <s v="UPI"/>
    <n v="17997"/>
    <n v="3203.32"/>
    <n v="2024"/>
    <n v="11"/>
    <s v="Nov"/>
    <s v="2024-11"/>
    <n v="0.17799188753681169"/>
    <x v="2"/>
    <x v="2"/>
    <x v="3"/>
    <x v="2"/>
    <x v="9"/>
  </r>
  <r>
    <s v="ORD02479"/>
    <x v="577"/>
    <d v="2025-06-28T00:00:00"/>
    <s v="C0103"/>
    <s v="P001"/>
    <n v="2"/>
    <n v="0"/>
    <s v="UPI"/>
    <n v="998"/>
    <n v="184.68"/>
    <n v="2025"/>
    <n v="6"/>
    <s v="Jun"/>
    <s v="2025-06"/>
    <n v="0.1850501002004008"/>
    <x v="1"/>
    <x v="1"/>
    <x v="2"/>
    <x v="2"/>
    <x v="8"/>
  </r>
  <r>
    <s v="ORD02480"/>
    <x v="630"/>
    <d v="2025-10-12T00:00:00"/>
    <s v="C0385"/>
    <s v="P001"/>
    <n v="1"/>
    <n v="0.05"/>
    <s v="Credit Card"/>
    <n v="474.05"/>
    <n v="67.87"/>
    <n v="2025"/>
    <n v="10"/>
    <s v="Oct"/>
    <s v="2025-10"/>
    <n v="0.14317055162957495"/>
    <x v="1"/>
    <x v="1"/>
    <x v="3"/>
    <x v="2"/>
    <x v="8"/>
  </r>
  <r>
    <s v="ORD02481"/>
    <x v="148"/>
    <d v="2025-08-05T00:00:00"/>
    <s v="C0281"/>
    <s v="P015"/>
    <n v="2"/>
    <n v="0.1"/>
    <s v="Credit Card"/>
    <n v="1258.2"/>
    <n v="377.91"/>
    <n v="2025"/>
    <n v="8"/>
    <s v="Aug"/>
    <s v="2025-08"/>
    <n v="0.30035765379113022"/>
    <x v="3"/>
    <x v="6"/>
    <x v="0"/>
    <x v="0"/>
    <x v="11"/>
  </r>
  <r>
    <s v="ORD02482"/>
    <x v="525"/>
    <d v="2024-03-10T00:00:00"/>
    <s v="C0043"/>
    <s v="P016"/>
    <n v="1"/>
    <n v="0.05"/>
    <s v="Debit Card"/>
    <n v="1519.05"/>
    <n v="536.9"/>
    <n v="2024"/>
    <n v="3"/>
    <s v="Mar"/>
    <s v="2024-03"/>
    <n v="0.35344458707744969"/>
    <x v="4"/>
    <x v="4"/>
    <x v="3"/>
    <x v="2"/>
    <x v="5"/>
  </r>
  <r>
    <s v="ORD02483"/>
    <x v="23"/>
    <d v="2024-10-22T00:00:00"/>
    <s v="C0486"/>
    <s v="P012"/>
    <n v="3"/>
    <n v="0.15"/>
    <s v="UPI"/>
    <n v="2292.4499999999998"/>
    <n v="565.57000000000005"/>
    <n v="2024"/>
    <n v="10"/>
    <s v="Oct"/>
    <s v="2024-10"/>
    <n v="0.246709851905167"/>
    <x v="0"/>
    <x v="8"/>
    <x v="1"/>
    <x v="2"/>
    <x v="14"/>
  </r>
  <r>
    <s v="ORD02484"/>
    <x v="86"/>
    <d v="2024-01-26T00:00:00"/>
    <s v="C0084"/>
    <s v="P006"/>
    <n v="1"/>
    <n v="0.1"/>
    <s v="Debit Card"/>
    <n v="1349.1"/>
    <n v="309.04000000000002"/>
    <n v="2024"/>
    <n v="1"/>
    <s v="Jan"/>
    <s v="2024-01"/>
    <n v="0.2290712326736343"/>
    <x v="1"/>
    <x v="1"/>
    <x v="0"/>
    <x v="2"/>
    <x v="6"/>
  </r>
  <r>
    <s v="ORD02485"/>
    <x v="469"/>
    <d v="2025-07-05T00:00:00"/>
    <s v="C0451"/>
    <s v="P006"/>
    <n v="3"/>
    <n v="0"/>
    <s v="Credit Card"/>
    <n v="4497"/>
    <n v="1200.68"/>
    <n v="2025"/>
    <n v="7"/>
    <s v="Jul"/>
    <s v="2025-07"/>
    <n v="0.26699577496108517"/>
    <x v="1"/>
    <x v="1"/>
    <x v="3"/>
    <x v="2"/>
    <x v="6"/>
  </r>
  <r>
    <s v="ORD02486"/>
    <x v="61"/>
    <d v="2024-01-06T00:00:00"/>
    <s v="C0191"/>
    <s v="P012"/>
    <n v="2"/>
    <n v="0"/>
    <s v="UPI"/>
    <n v="1798"/>
    <n v="460.69"/>
    <n v="2024"/>
    <n v="1"/>
    <s v="Jan"/>
    <s v="2024-01"/>
    <n v="0.25622358175750837"/>
    <x v="0"/>
    <x v="8"/>
    <x v="3"/>
    <x v="0"/>
    <x v="14"/>
  </r>
  <r>
    <s v="ORD02487"/>
    <x v="469"/>
    <d v="2025-07-04T00:00:00"/>
    <s v="C0051"/>
    <s v="P015"/>
    <n v="2"/>
    <n v="0.1"/>
    <s v="UPI"/>
    <n v="1258.2"/>
    <n v="325.47000000000003"/>
    <n v="2025"/>
    <n v="7"/>
    <s v="Jul"/>
    <s v="2025-07"/>
    <n v="0.25867906533142587"/>
    <x v="3"/>
    <x v="6"/>
    <x v="0"/>
    <x v="1"/>
    <x v="11"/>
  </r>
  <r>
    <s v="ORD02488"/>
    <x v="37"/>
    <d v="2024-05-24T00:00:00"/>
    <s v="C0386"/>
    <s v="P004"/>
    <n v="1"/>
    <n v="0.1"/>
    <s v="UPI"/>
    <n v="1799.1"/>
    <n v="255.46"/>
    <n v="2024"/>
    <n v="5"/>
    <s v="May"/>
    <s v="2024-05"/>
    <n v="0.14199321883163804"/>
    <x v="1"/>
    <x v="5"/>
    <x v="1"/>
    <x v="2"/>
    <x v="10"/>
  </r>
  <r>
    <s v="ORD02489"/>
    <x v="14"/>
    <d v="2025-10-14T00:00:00"/>
    <s v="C0210"/>
    <s v="P004"/>
    <n v="2"/>
    <n v="0"/>
    <s v="Credit Card"/>
    <n v="3998"/>
    <n v="993.61"/>
    <n v="2025"/>
    <n v="10"/>
    <s v="Oct"/>
    <s v="2025-10"/>
    <n v="0.24852676338169086"/>
    <x v="1"/>
    <x v="5"/>
    <x v="2"/>
    <x v="1"/>
    <x v="10"/>
  </r>
  <r>
    <s v="ORD02490"/>
    <x v="292"/>
    <d v="2024-07-10T00:00:00"/>
    <s v="C0126"/>
    <s v="P002"/>
    <n v="2"/>
    <n v="0"/>
    <s v="UPI"/>
    <n v="1798"/>
    <n v="421.86"/>
    <n v="2024"/>
    <n v="7"/>
    <s v="Jul"/>
    <s v="2024-07"/>
    <n v="0.23462736373748611"/>
    <x v="1"/>
    <x v="1"/>
    <x v="1"/>
    <x v="0"/>
    <x v="3"/>
  </r>
  <r>
    <s v="ORD02491"/>
    <x v="189"/>
    <d v="2024-05-11T00:00:00"/>
    <s v="C0492"/>
    <s v="P012"/>
    <n v="2"/>
    <n v="0.05"/>
    <s v="Debit Card"/>
    <n v="1708.1"/>
    <n v="482.47"/>
    <n v="2024"/>
    <n v="5"/>
    <s v="May"/>
    <s v="2024-05"/>
    <n v="0.28246004332299046"/>
    <x v="0"/>
    <x v="8"/>
    <x v="2"/>
    <x v="2"/>
    <x v="14"/>
  </r>
  <r>
    <s v="ORD02492"/>
    <x v="199"/>
    <d v="2024-07-24T00:00:00"/>
    <s v="C0448"/>
    <s v="P007"/>
    <n v="3"/>
    <n v="0.1"/>
    <s v="UPI"/>
    <n v="2967.3"/>
    <n v="576.63"/>
    <n v="2024"/>
    <n v="7"/>
    <s v="Jul"/>
    <s v="2024-07"/>
    <n v="0.19432817713072489"/>
    <x v="3"/>
    <x v="9"/>
    <x v="1"/>
    <x v="0"/>
    <x v="19"/>
  </r>
  <r>
    <s v="ORD02493"/>
    <x v="45"/>
    <d v="2024-05-07T00:00:00"/>
    <s v="C0458"/>
    <s v="P020"/>
    <n v="2"/>
    <n v="0"/>
    <s v="Credit Card"/>
    <n v="498"/>
    <n v="175.64"/>
    <n v="2024"/>
    <n v="5"/>
    <s v="May"/>
    <s v="2024-05"/>
    <n v="0.35269076305220881"/>
    <x v="3"/>
    <x v="3"/>
    <x v="1"/>
    <x v="2"/>
    <x v="17"/>
  </r>
  <r>
    <s v="ORD02494"/>
    <x v="418"/>
    <d v="2024-09-15T00:00:00"/>
    <s v="C0069"/>
    <s v="P009"/>
    <n v="3"/>
    <n v="0.05"/>
    <s v="UPI"/>
    <n v="19947.150000000001"/>
    <n v="3038.51"/>
    <n v="2024"/>
    <n v="9"/>
    <s v="Sep"/>
    <s v="2024-09"/>
    <n v="0.15232802681084767"/>
    <x v="2"/>
    <x v="2"/>
    <x v="0"/>
    <x v="0"/>
    <x v="2"/>
  </r>
  <r>
    <s v="ORD02495"/>
    <x v="233"/>
    <d v="2025-11-10T00:00:00"/>
    <s v="C0265"/>
    <s v="P009"/>
    <n v="1"/>
    <n v="0"/>
    <s v="Credit Card"/>
    <n v="6999"/>
    <n v="1527.46"/>
    <n v="2025"/>
    <n v="11"/>
    <s v="Nov"/>
    <s v="2025-11"/>
    <n v="0.21823974853550507"/>
    <x v="2"/>
    <x v="2"/>
    <x v="3"/>
    <x v="2"/>
    <x v="2"/>
  </r>
  <r>
    <s v="ORD02496"/>
    <x v="645"/>
    <d v="2025-07-01T00:00:00"/>
    <s v="C0258"/>
    <s v="P008"/>
    <n v="3"/>
    <n v="0.15"/>
    <s v="Debit Card"/>
    <n v="1017.45"/>
    <n v="217.23"/>
    <n v="2025"/>
    <n v="6"/>
    <s v="Jun"/>
    <s v="2025-06"/>
    <n v="0.21350434910806426"/>
    <x v="3"/>
    <x v="3"/>
    <x v="2"/>
    <x v="0"/>
    <x v="4"/>
  </r>
  <r>
    <s v="ORD02497"/>
    <x v="125"/>
    <d v="2024-07-16T00:00:00"/>
    <s v="C0418"/>
    <s v="P014"/>
    <n v="1"/>
    <n v="0"/>
    <s v="Cash"/>
    <n v="799"/>
    <n v="178.08"/>
    <n v="2024"/>
    <n v="7"/>
    <s v="Jul"/>
    <s v="2024-07"/>
    <n v="0.22287859824780978"/>
    <x v="0"/>
    <x v="6"/>
    <x v="3"/>
    <x v="1"/>
    <x v="13"/>
  </r>
  <r>
    <s v="ORD02498"/>
    <x v="601"/>
    <d v="2025-12-07T00:00:00"/>
    <s v="C0188"/>
    <s v="P001"/>
    <n v="3"/>
    <n v="0.1"/>
    <s v="UPI"/>
    <n v="1347.3"/>
    <n v="270.75"/>
    <n v="2025"/>
    <n v="12"/>
    <s v="Dec"/>
    <s v="2025-12"/>
    <n v="0.20095747049654866"/>
    <x v="1"/>
    <x v="1"/>
    <x v="1"/>
    <x v="0"/>
    <x v="8"/>
  </r>
  <r>
    <s v="ORD02499"/>
    <x v="579"/>
    <d v="2024-04-14T00:00:00"/>
    <s v="C0230"/>
    <s v="P012"/>
    <n v="4"/>
    <n v="0.05"/>
    <s v="UPI"/>
    <n v="3416.2"/>
    <n v="731.87"/>
    <n v="2024"/>
    <n v="4"/>
    <s v="Apr"/>
    <s v="2024-04"/>
    <n v="0.21423511504010306"/>
    <x v="0"/>
    <x v="8"/>
    <x v="0"/>
    <x v="2"/>
    <x v="14"/>
  </r>
  <r>
    <s v="ORD02500"/>
    <x v="377"/>
    <d v="2025-06-22T00:00:00"/>
    <s v="C0189"/>
    <s v="P002"/>
    <n v="1"/>
    <n v="0"/>
    <s v="Debit Card"/>
    <n v="899"/>
    <n v="171.89"/>
    <n v="2025"/>
    <n v="6"/>
    <s v="Jun"/>
    <s v="2025-06"/>
    <n v="0.19120133481646273"/>
    <x v="1"/>
    <x v="1"/>
    <x v="2"/>
    <x v="1"/>
    <x v="3"/>
  </r>
  <r>
    <s v="ORD02501"/>
    <x v="664"/>
    <d v="2024-09-23T00:00:00"/>
    <s v="C0415"/>
    <s v="P013"/>
    <n v="2"/>
    <n v="0.05"/>
    <s v="UPI"/>
    <n v="1138.0999999999999"/>
    <n v="349.06"/>
    <n v="2024"/>
    <n v="9"/>
    <s v="Sep"/>
    <s v="2024-09"/>
    <n v="0.30670415604955631"/>
    <x v="0"/>
    <x v="0"/>
    <x v="1"/>
    <x v="2"/>
    <x v="0"/>
  </r>
  <r>
    <s v="ORD02502"/>
    <x v="510"/>
    <d v="2025-01-23T00:00:00"/>
    <s v="C0010"/>
    <s v="P004"/>
    <n v="2"/>
    <n v="0"/>
    <s v="Credit Card"/>
    <n v="3998"/>
    <n v="832.05"/>
    <n v="2025"/>
    <n v="1"/>
    <s v="Jan"/>
    <s v="2025-01"/>
    <n v="0.20811655827913955"/>
    <x v="1"/>
    <x v="5"/>
    <x v="0"/>
    <x v="2"/>
    <x v="10"/>
  </r>
  <r>
    <s v="ORD02503"/>
    <x v="599"/>
    <d v="2024-09-17T00:00:00"/>
    <s v="C0114"/>
    <s v="P020"/>
    <n v="1"/>
    <n v="0.1"/>
    <s v="Cash"/>
    <n v="224.1"/>
    <n v="79.45"/>
    <n v="2024"/>
    <n v="9"/>
    <s v="Sep"/>
    <s v="2024-09"/>
    <n v="0.35452922802320397"/>
    <x v="3"/>
    <x v="3"/>
    <x v="0"/>
    <x v="1"/>
    <x v="17"/>
  </r>
  <r>
    <s v="ORD02504"/>
    <x v="304"/>
    <d v="2025-02-20T00:00:00"/>
    <s v="C0076"/>
    <s v="P018"/>
    <n v="2"/>
    <n v="0.05"/>
    <s v="Credit Card"/>
    <n v="1898.1"/>
    <n v="544.65"/>
    <n v="2025"/>
    <n v="2"/>
    <s v="Feb"/>
    <s v="2025-02"/>
    <n v="0.28694483957641853"/>
    <x v="0"/>
    <x v="7"/>
    <x v="3"/>
    <x v="2"/>
    <x v="16"/>
  </r>
  <r>
    <s v="ORD02505"/>
    <x v="516"/>
    <d v="2024-12-27T00:00:00"/>
    <s v="C0164"/>
    <s v="P019"/>
    <n v="1"/>
    <n v="0"/>
    <s v="UPI"/>
    <n v="399"/>
    <n v="59.79"/>
    <n v="2024"/>
    <n v="12"/>
    <s v="Dec"/>
    <s v="2024-12"/>
    <n v="0.14984962406015037"/>
    <x v="1"/>
    <x v="1"/>
    <x v="1"/>
    <x v="2"/>
    <x v="18"/>
  </r>
  <r>
    <s v="ORD02506"/>
    <x v="77"/>
    <d v="2024-03-20T00:00:00"/>
    <s v="C0085"/>
    <s v="P016"/>
    <n v="3"/>
    <n v="0"/>
    <s v="Debit Card"/>
    <n v="4797"/>
    <n v="1381.64"/>
    <n v="2024"/>
    <n v="3"/>
    <s v="Mar"/>
    <s v="2024-03"/>
    <n v="0.28802168021680219"/>
    <x v="4"/>
    <x v="4"/>
    <x v="0"/>
    <x v="2"/>
    <x v="5"/>
  </r>
  <r>
    <s v="ORD02507"/>
    <x v="694"/>
    <d v="2024-12-22T00:00:00"/>
    <s v="C0049"/>
    <s v="P014"/>
    <n v="3"/>
    <n v="0.1"/>
    <s v="Cash"/>
    <n v="2157.3000000000002"/>
    <n v="510.17"/>
    <n v="2024"/>
    <n v="12"/>
    <s v="Dec"/>
    <s v="2024-12"/>
    <n v="0.23648542159180455"/>
    <x v="0"/>
    <x v="6"/>
    <x v="1"/>
    <x v="0"/>
    <x v="13"/>
  </r>
  <r>
    <s v="ORD02508"/>
    <x v="331"/>
    <d v="2025-08-08T00:00:00"/>
    <s v="C0495"/>
    <s v="P008"/>
    <n v="2"/>
    <n v="0"/>
    <s v="Debit Card"/>
    <n v="798"/>
    <n v="197"/>
    <n v="2025"/>
    <n v="8"/>
    <s v="Aug"/>
    <s v="2025-08"/>
    <n v="0.24686716791979949"/>
    <x v="3"/>
    <x v="3"/>
    <x v="0"/>
    <x v="1"/>
    <x v="4"/>
  </r>
  <r>
    <s v="ORD02509"/>
    <x v="292"/>
    <d v="2024-07-09T00:00:00"/>
    <s v="C0326"/>
    <s v="P012"/>
    <n v="2"/>
    <n v="0.05"/>
    <s v="Credit Card"/>
    <n v="1708.1"/>
    <n v="499.95"/>
    <n v="2024"/>
    <n v="7"/>
    <s v="Jul"/>
    <s v="2024-07"/>
    <n v="0.29269363620396932"/>
    <x v="0"/>
    <x v="8"/>
    <x v="3"/>
    <x v="2"/>
    <x v="14"/>
  </r>
  <r>
    <s v="ORD02510"/>
    <x v="18"/>
    <d v="2025-11-17T00:00:00"/>
    <s v="C0496"/>
    <s v="P009"/>
    <n v="2"/>
    <n v="0"/>
    <s v="Cash"/>
    <n v="13998"/>
    <n v="2941.94"/>
    <n v="2025"/>
    <n v="11"/>
    <s v="Nov"/>
    <s v="2025-11"/>
    <n v="0.21016859551364481"/>
    <x v="2"/>
    <x v="2"/>
    <x v="1"/>
    <x v="2"/>
    <x v="2"/>
  </r>
  <r>
    <s v="ORD02511"/>
    <x v="682"/>
    <d v="2024-10-21T00:00:00"/>
    <s v="C0177"/>
    <s v="P006"/>
    <n v="1"/>
    <n v="0.15"/>
    <s v="Cash"/>
    <n v="1274.1500000000001"/>
    <n v="376.51"/>
    <n v="2024"/>
    <n v="10"/>
    <s v="Oct"/>
    <s v="2024-10"/>
    <n v="0.29549896009104104"/>
    <x v="1"/>
    <x v="1"/>
    <x v="2"/>
    <x v="2"/>
    <x v="6"/>
  </r>
  <r>
    <s v="ORD02512"/>
    <x v="695"/>
    <d v="2024-02-17T00:00:00"/>
    <s v="C0387"/>
    <s v="P018"/>
    <n v="1"/>
    <n v="0.05"/>
    <s v="Cash"/>
    <n v="949.05"/>
    <n v="222.03"/>
    <n v="2024"/>
    <n v="2"/>
    <s v="Feb"/>
    <s v="2024-02"/>
    <n v="0.23394973921289711"/>
    <x v="0"/>
    <x v="7"/>
    <x v="2"/>
    <x v="2"/>
    <x v="16"/>
  </r>
  <r>
    <s v="ORD02513"/>
    <x v="338"/>
    <d v="2025-07-27T00:00:00"/>
    <s v="C0458"/>
    <s v="P002"/>
    <n v="2"/>
    <n v="0.1"/>
    <s v="Credit Card"/>
    <n v="1618.2"/>
    <n v="380.83"/>
    <n v="2025"/>
    <n v="7"/>
    <s v="Jul"/>
    <s v="2025-07"/>
    <n v="0.23534173773328387"/>
    <x v="1"/>
    <x v="1"/>
    <x v="1"/>
    <x v="2"/>
    <x v="3"/>
  </r>
  <r>
    <s v="ORD02514"/>
    <x v="596"/>
    <d v="2024-03-26T00:00:00"/>
    <s v="C0389"/>
    <s v="P008"/>
    <n v="4"/>
    <n v="0"/>
    <s v="Debit Card"/>
    <n v="1596"/>
    <n v="427.2"/>
    <n v="2024"/>
    <n v="3"/>
    <s v="Mar"/>
    <s v="2024-03"/>
    <n v="0.26766917293233083"/>
    <x v="3"/>
    <x v="3"/>
    <x v="0"/>
    <x v="0"/>
    <x v="4"/>
  </r>
  <r>
    <s v="ORD02515"/>
    <x v="696"/>
    <d v="2024-05-03T00:00:00"/>
    <s v="C0494"/>
    <s v="P014"/>
    <n v="2"/>
    <n v="0"/>
    <s v="Credit Card"/>
    <n v="1598"/>
    <n v="377.22"/>
    <n v="2024"/>
    <n v="5"/>
    <s v="May"/>
    <s v="2024-05"/>
    <n v="0.23605757196495622"/>
    <x v="0"/>
    <x v="6"/>
    <x v="0"/>
    <x v="2"/>
    <x v="13"/>
  </r>
  <r>
    <s v="ORD02516"/>
    <x v="516"/>
    <d v="2024-12-25T00:00:00"/>
    <s v="C0218"/>
    <s v="P006"/>
    <n v="2"/>
    <n v="0"/>
    <s v="UPI"/>
    <n v="2998"/>
    <n v="744.68"/>
    <n v="2024"/>
    <n v="12"/>
    <s v="Dec"/>
    <s v="2024-12"/>
    <n v="0.24839226150767177"/>
    <x v="1"/>
    <x v="1"/>
    <x v="1"/>
    <x v="2"/>
    <x v="6"/>
  </r>
  <r>
    <s v="ORD02517"/>
    <x v="697"/>
    <d v="2025-06-16T00:00:00"/>
    <s v="C0189"/>
    <s v="P010"/>
    <n v="3"/>
    <n v="0"/>
    <s v="Credit Card"/>
    <n v="17997"/>
    <n v="-696.14"/>
    <n v="2025"/>
    <n v="6"/>
    <s v="Jun"/>
    <s v="2025-06"/>
    <n v="-3.8680891259654383E-2"/>
    <x v="2"/>
    <x v="2"/>
    <x v="2"/>
    <x v="1"/>
    <x v="9"/>
  </r>
  <r>
    <s v="ORD02518"/>
    <x v="490"/>
    <d v="2024-03-10T00:00:00"/>
    <s v="C0469"/>
    <s v="P008"/>
    <n v="1"/>
    <n v="0.1"/>
    <s v="Debit Card"/>
    <n v="359.1"/>
    <n v="112.92"/>
    <n v="2024"/>
    <n v="3"/>
    <s v="Mar"/>
    <s v="2024-03"/>
    <n v="0.31445279866332498"/>
    <x v="3"/>
    <x v="3"/>
    <x v="0"/>
    <x v="0"/>
    <x v="4"/>
  </r>
  <r>
    <s v="ORD02519"/>
    <x v="423"/>
    <d v="2025-10-21T00:00:00"/>
    <s v="C0493"/>
    <s v="P017"/>
    <n v="2"/>
    <n v="0.05"/>
    <s v="Debit Card"/>
    <n v="1518.1"/>
    <n v="426.16"/>
    <n v="2025"/>
    <n v="10"/>
    <s v="Oct"/>
    <s v="2025-10"/>
    <n v="0.2807193202028852"/>
    <x v="0"/>
    <x v="0"/>
    <x v="2"/>
    <x v="2"/>
    <x v="15"/>
  </r>
  <r>
    <s v="ORD02520"/>
    <x v="486"/>
    <d v="2025-01-11T00:00:00"/>
    <s v="C0346"/>
    <s v="P012"/>
    <n v="1"/>
    <n v="0.05"/>
    <s v="Debit Card"/>
    <n v="854.05"/>
    <n v="211.75"/>
    <n v="2025"/>
    <n v="1"/>
    <s v="Jan"/>
    <s v="2025-01"/>
    <n v="0.24793630349511153"/>
    <x v="0"/>
    <x v="8"/>
    <x v="2"/>
    <x v="0"/>
    <x v="14"/>
  </r>
  <r>
    <s v="ORD02521"/>
    <x v="136"/>
    <d v="2024-06-15T00:00:00"/>
    <s v="C0230"/>
    <s v="P017"/>
    <n v="1"/>
    <n v="0.1"/>
    <s v="UPI"/>
    <n v="719.1"/>
    <n v="-74.599999999999994"/>
    <n v="2024"/>
    <n v="6"/>
    <s v="Jun"/>
    <s v="2024-06"/>
    <n v="-0.10374078709497983"/>
    <x v="0"/>
    <x v="0"/>
    <x v="0"/>
    <x v="2"/>
    <x v="15"/>
  </r>
  <r>
    <s v="ORD02522"/>
    <x v="137"/>
    <d v="2025-01-18T00:00:00"/>
    <s v="C0255"/>
    <s v="P013"/>
    <n v="2"/>
    <n v="0"/>
    <s v="Credit Card"/>
    <n v="1198"/>
    <n v="348.89"/>
    <n v="2025"/>
    <n v="1"/>
    <s v="Jan"/>
    <s v="2025-01"/>
    <n v="0.2912270450751252"/>
    <x v="0"/>
    <x v="0"/>
    <x v="0"/>
    <x v="0"/>
    <x v="0"/>
  </r>
  <r>
    <s v="ORD02523"/>
    <x v="576"/>
    <d v="2025-10-20T00:00:00"/>
    <s v="C0236"/>
    <s v="P019"/>
    <n v="2"/>
    <n v="0"/>
    <s v="Credit Card"/>
    <n v="798"/>
    <n v="151.58000000000001"/>
    <n v="2025"/>
    <n v="10"/>
    <s v="Oct"/>
    <s v="2025-10"/>
    <n v="0.18994987468671681"/>
    <x v="1"/>
    <x v="1"/>
    <x v="3"/>
    <x v="2"/>
    <x v="18"/>
  </r>
  <r>
    <s v="ORD02524"/>
    <x v="516"/>
    <d v="2024-12-28T00:00:00"/>
    <s v="C0026"/>
    <s v="P012"/>
    <n v="2"/>
    <n v="0.15"/>
    <s v="Debit Card"/>
    <n v="1528.3"/>
    <n v="384.3"/>
    <n v="2024"/>
    <n v="12"/>
    <s v="Dec"/>
    <s v="2024-12"/>
    <n v="0.25145586599489633"/>
    <x v="0"/>
    <x v="8"/>
    <x v="0"/>
    <x v="1"/>
    <x v="14"/>
  </r>
  <r>
    <s v="ORD02525"/>
    <x v="292"/>
    <d v="2024-07-08T00:00:00"/>
    <s v="C0072"/>
    <s v="P016"/>
    <n v="2"/>
    <n v="0.05"/>
    <s v="UPI"/>
    <n v="3038.1"/>
    <n v="876.96"/>
    <n v="2024"/>
    <n v="7"/>
    <s v="Jul"/>
    <s v="2024-07"/>
    <n v="0.28865409301866302"/>
    <x v="4"/>
    <x v="4"/>
    <x v="0"/>
    <x v="0"/>
    <x v="5"/>
  </r>
  <r>
    <s v="ORD02526"/>
    <x v="698"/>
    <d v="2024-11-20T00:00:00"/>
    <s v="C0261"/>
    <s v="P005"/>
    <n v="2"/>
    <n v="0.1"/>
    <s v="Debit Card"/>
    <n v="4498.2"/>
    <n v="890.03"/>
    <n v="2024"/>
    <n v="11"/>
    <s v="Nov"/>
    <s v="2024-11"/>
    <n v="0.1978635898803966"/>
    <x v="1"/>
    <x v="5"/>
    <x v="3"/>
    <x v="2"/>
    <x v="7"/>
  </r>
  <r>
    <s v="ORD02527"/>
    <x v="245"/>
    <d v="2025-03-28T00:00:00"/>
    <s v="C0254"/>
    <s v="P016"/>
    <n v="3"/>
    <n v="0"/>
    <s v="Credit Card"/>
    <n v="4797"/>
    <n v="1604.17"/>
    <n v="2025"/>
    <n v="3"/>
    <s v="Mar"/>
    <s v="2025-03"/>
    <n v="0.3344110902647488"/>
    <x v="4"/>
    <x v="4"/>
    <x v="3"/>
    <x v="1"/>
    <x v="5"/>
  </r>
  <r>
    <s v="ORD02528"/>
    <x v="399"/>
    <d v="2025-04-19T00:00:00"/>
    <s v="C0271"/>
    <s v="P006"/>
    <n v="3"/>
    <n v="0.05"/>
    <s v="Cash"/>
    <n v="4272.1499999999996"/>
    <n v="904.67"/>
    <n v="2025"/>
    <n v="4"/>
    <s v="Apr"/>
    <s v="2025-04"/>
    <n v="0.21175988670809781"/>
    <x v="1"/>
    <x v="1"/>
    <x v="1"/>
    <x v="2"/>
    <x v="6"/>
  </r>
  <r>
    <s v="ORD02529"/>
    <x v="607"/>
    <d v="2024-01-14T00:00:00"/>
    <s v="C0123"/>
    <s v="P011"/>
    <n v="1"/>
    <n v="0"/>
    <s v="Credit Card"/>
    <n v="1299"/>
    <n v="346.31"/>
    <n v="2024"/>
    <n v="1"/>
    <s v="Jan"/>
    <s v="2024-01"/>
    <n v="0.26659738260200155"/>
    <x v="0"/>
    <x v="7"/>
    <x v="3"/>
    <x v="2"/>
    <x v="12"/>
  </r>
  <r>
    <s v="ORD02530"/>
    <x v="507"/>
    <d v="2024-07-05T00:00:00"/>
    <s v="C0144"/>
    <s v="P017"/>
    <n v="4"/>
    <n v="0.15"/>
    <s v="Credit Card"/>
    <n v="2716.6"/>
    <n v="725.02"/>
    <n v="2024"/>
    <n v="7"/>
    <s v="Jul"/>
    <s v="2024-07"/>
    <n v="0.26688507693440328"/>
    <x v="0"/>
    <x v="0"/>
    <x v="2"/>
    <x v="0"/>
    <x v="15"/>
  </r>
  <r>
    <s v="ORD02531"/>
    <x v="459"/>
    <d v="2024-04-25T00:00:00"/>
    <s v="C0257"/>
    <s v="P014"/>
    <n v="2"/>
    <n v="0.05"/>
    <s v="Cash"/>
    <n v="1518.1"/>
    <n v="365.2"/>
    <n v="2024"/>
    <n v="4"/>
    <s v="Apr"/>
    <s v="2024-04"/>
    <n v="0.24056386272314079"/>
    <x v="0"/>
    <x v="6"/>
    <x v="2"/>
    <x v="1"/>
    <x v="13"/>
  </r>
  <r>
    <s v="ORD02532"/>
    <x v="659"/>
    <d v="2025-05-24T00:00:00"/>
    <s v="C0144"/>
    <s v="P006"/>
    <n v="3"/>
    <n v="0"/>
    <s v="Debit Card"/>
    <n v="4497"/>
    <n v="760.27"/>
    <n v="2025"/>
    <n v="5"/>
    <s v="May"/>
    <s v="2025-05"/>
    <n v="0.16906159661996886"/>
    <x v="1"/>
    <x v="1"/>
    <x v="2"/>
    <x v="0"/>
    <x v="6"/>
  </r>
  <r>
    <s v="ORD02533"/>
    <x v="682"/>
    <d v="2024-10-20T00:00:00"/>
    <s v="C0421"/>
    <s v="P011"/>
    <n v="2"/>
    <n v="0.1"/>
    <s v="UPI"/>
    <n v="2338.1999999999998"/>
    <n v="555.85"/>
    <n v="2024"/>
    <n v="10"/>
    <s v="Oct"/>
    <s v="2024-10"/>
    <n v="0.2377256008895732"/>
    <x v="0"/>
    <x v="7"/>
    <x v="2"/>
    <x v="2"/>
    <x v="12"/>
  </r>
  <r>
    <s v="ORD02534"/>
    <x v="385"/>
    <d v="2024-10-22T00:00:00"/>
    <s v="C0259"/>
    <s v="P012"/>
    <n v="1"/>
    <n v="0.05"/>
    <s v="UPI"/>
    <n v="854.05"/>
    <n v="229.3"/>
    <n v="2024"/>
    <n v="10"/>
    <s v="Oct"/>
    <s v="2024-10"/>
    <n v="0.26848545167144783"/>
    <x v="0"/>
    <x v="8"/>
    <x v="0"/>
    <x v="2"/>
    <x v="14"/>
  </r>
  <r>
    <s v="ORD02535"/>
    <x v="681"/>
    <d v="2025-03-28T00:00:00"/>
    <s v="C0436"/>
    <s v="P013"/>
    <n v="1"/>
    <n v="0.1"/>
    <s v="Debit Card"/>
    <n v="539.1"/>
    <n v="140.47999999999999"/>
    <n v="2025"/>
    <n v="3"/>
    <s v="Mar"/>
    <s v="2025-03"/>
    <n v="0.26058245223520682"/>
    <x v="0"/>
    <x v="0"/>
    <x v="2"/>
    <x v="2"/>
    <x v="0"/>
  </r>
  <r>
    <s v="ORD02536"/>
    <x v="109"/>
    <d v="2024-08-05T00:00:00"/>
    <s v="C0047"/>
    <s v="P004"/>
    <n v="2"/>
    <n v="0"/>
    <s v="UPI"/>
    <n v="3998"/>
    <n v="606.55999999999995"/>
    <n v="2024"/>
    <n v="8"/>
    <s v="Aug"/>
    <s v="2024-08"/>
    <n v="0.15171585792896447"/>
    <x v="1"/>
    <x v="5"/>
    <x v="3"/>
    <x v="1"/>
    <x v="10"/>
  </r>
  <r>
    <s v="ORD02537"/>
    <x v="186"/>
    <d v="2025-09-25T00:00:00"/>
    <s v="C0351"/>
    <s v="P007"/>
    <n v="2"/>
    <n v="0"/>
    <s v="Debit Card"/>
    <n v="2198"/>
    <n v="677.86"/>
    <n v="2025"/>
    <n v="9"/>
    <s v="Sep"/>
    <s v="2025-09"/>
    <n v="0.30839854413102824"/>
    <x v="3"/>
    <x v="9"/>
    <x v="3"/>
    <x v="2"/>
    <x v="19"/>
  </r>
  <r>
    <s v="ORD02538"/>
    <x v="62"/>
    <d v="2025-07-22T00:00:00"/>
    <s v="C0013"/>
    <s v="P002"/>
    <n v="2"/>
    <n v="0"/>
    <s v="Credit Card"/>
    <n v="1798"/>
    <n v="360.73"/>
    <n v="2025"/>
    <n v="7"/>
    <s v="Jul"/>
    <s v="2025-07"/>
    <n v="0.20062847608453838"/>
    <x v="1"/>
    <x v="1"/>
    <x v="3"/>
    <x v="2"/>
    <x v="3"/>
  </r>
  <r>
    <s v="ORD02539"/>
    <x v="217"/>
    <d v="2024-01-29T00:00:00"/>
    <s v="C0376"/>
    <s v="P006"/>
    <n v="2"/>
    <n v="0"/>
    <s v="Cash"/>
    <n v="2998"/>
    <n v="719.65"/>
    <n v="2024"/>
    <n v="1"/>
    <s v="Jan"/>
    <s v="2024-01"/>
    <n v="0.24004336224149433"/>
    <x v="1"/>
    <x v="1"/>
    <x v="3"/>
    <x v="0"/>
    <x v="6"/>
  </r>
  <r>
    <s v="ORD02540"/>
    <x v="102"/>
    <d v="2025-09-24T00:00:00"/>
    <s v="C0208"/>
    <s v="P006"/>
    <n v="1"/>
    <n v="0.1"/>
    <s v="Credit Card"/>
    <n v="1349.1"/>
    <n v="335.28"/>
    <n v="2025"/>
    <n v="9"/>
    <s v="Sep"/>
    <s v="2025-09"/>
    <n v="0.24852123637980875"/>
    <x v="1"/>
    <x v="1"/>
    <x v="3"/>
    <x v="2"/>
    <x v="6"/>
  </r>
  <r>
    <s v="ORD02541"/>
    <x v="488"/>
    <d v="2024-08-19T00:00:00"/>
    <s v="C0311"/>
    <s v="P018"/>
    <n v="1"/>
    <n v="0.1"/>
    <s v="Debit Card"/>
    <n v="899.1"/>
    <n v="239.57"/>
    <n v="2024"/>
    <n v="8"/>
    <s v="Aug"/>
    <s v="2024-08"/>
    <n v="0.266455344233122"/>
    <x v="0"/>
    <x v="7"/>
    <x v="0"/>
    <x v="0"/>
    <x v="16"/>
  </r>
  <r>
    <s v="ORD02542"/>
    <x v="699"/>
    <d v="2025-07-22T00:00:00"/>
    <s v="C0235"/>
    <s v="P020"/>
    <n v="2"/>
    <n v="0.1"/>
    <s v="UPI"/>
    <n v="448.2"/>
    <n v="155.02000000000001"/>
    <n v="2025"/>
    <n v="7"/>
    <s v="Jul"/>
    <s v="2025-07"/>
    <n v="0.3458723784024989"/>
    <x v="3"/>
    <x v="3"/>
    <x v="3"/>
    <x v="2"/>
    <x v="17"/>
  </r>
  <r>
    <s v="ORD02543"/>
    <x v="581"/>
    <d v="2024-11-21T00:00:00"/>
    <s v="C0149"/>
    <s v="P008"/>
    <n v="1"/>
    <n v="0.15"/>
    <s v="Credit Card"/>
    <n v="339.15"/>
    <n v="106.82"/>
    <n v="2024"/>
    <n v="11"/>
    <s v="Nov"/>
    <s v="2024-11"/>
    <n v="0.31496388028895766"/>
    <x v="3"/>
    <x v="3"/>
    <x v="2"/>
    <x v="2"/>
    <x v="4"/>
  </r>
  <r>
    <s v="ORD02544"/>
    <x v="388"/>
    <d v="2024-08-21T00:00:00"/>
    <s v="C0322"/>
    <s v="P008"/>
    <n v="2"/>
    <n v="0"/>
    <s v="UPI"/>
    <n v="798"/>
    <n v="210.77"/>
    <n v="2024"/>
    <n v="8"/>
    <s v="Aug"/>
    <s v="2024-08"/>
    <n v="0.26412280701754387"/>
    <x v="3"/>
    <x v="3"/>
    <x v="2"/>
    <x v="2"/>
    <x v="4"/>
  </r>
  <r>
    <s v="ORD02545"/>
    <x v="114"/>
    <d v="2025-11-04T00:00:00"/>
    <s v="C0438"/>
    <s v="P008"/>
    <n v="1"/>
    <n v="0.15"/>
    <s v="Debit Card"/>
    <n v="339.15"/>
    <n v="90.79"/>
    <n v="2025"/>
    <n v="10"/>
    <s v="Oct"/>
    <s v="2025-10"/>
    <n v="0.26769865841073276"/>
    <x v="3"/>
    <x v="3"/>
    <x v="1"/>
    <x v="2"/>
    <x v="4"/>
  </r>
  <r>
    <s v="ORD02546"/>
    <x v="380"/>
    <d v="2025-03-15T00:00:00"/>
    <s v="C0155"/>
    <s v="P008"/>
    <n v="3"/>
    <n v="0.15"/>
    <s v="Debit Card"/>
    <n v="1017.45"/>
    <n v="282.20999999999998"/>
    <n v="2025"/>
    <n v="3"/>
    <s v="Mar"/>
    <s v="2025-03"/>
    <n v="0.27736989532655165"/>
    <x v="3"/>
    <x v="3"/>
    <x v="0"/>
    <x v="1"/>
    <x v="4"/>
  </r>
  <r>
    <s v="ORD02547"/>
    <x v="650"/>
    <d v="2025-06-20T00:00:00"/>
    <s v="C0166"/>
    <s v="P001"/>
    <n v="1"/>
    <n v="0.05"/>
    <s v="UPI"/>
    <n v="474.05"/>
    <n v="98.46"/>
    <n v="2025"/>
    <n v="6"/>
    <s v="Jun"/>
    <s v="2025-06"/>
    <n v="0.2076996097458074"/>
    <x v="1"/>
    <x v="1"/>
    <x v="0"/>
    <x v="2"/>
    <x v="8"/>
  </r>
  <r>
    <s v="ORD02548"/>
    <x v="700"/>
    <d v="2025-02-09T00:00:00"/>
    <s v="C0090"/>
    <s v="P002"/>
    <n v="1"/>
    <n v="0"/>
    <s v="UPI"/>
    <n v="899"/>
    <n v="209.41"/>
    <n v="2025"/>
    <n v="2"/>
    <s v="Feb"/>
    <s v="2025-02"/>
    <n v="0.23293659621802001"/>
    <x v="1"/>
    <x v="1"/>
    <x v="2"/>
    <x v="2"/>
    <x v="3"/>
  </r>
  <r>
    <s v="ORD02549"/>
    <x v="179"/>
    <d v="2024-02-26T00:00:00"/>
    <s v="C0186"/>
    <s v="P012"/>
    <n v="2"/>
    <n v="0.1"/>
    <s v="Debit Card"/>
    <n v="1618.2"/>
    <n v="340.33"/>
    <n v="2024"/>
    <n v="2"/>
    <s v="Feb"/>
    <s v="2024-02"/>
    <n v="0.21031392905697688"/>
    <x v="0"/>
    <x v="8"/>
    <x v="2"/>
    <x v="1"/>
    <x v="14"/>
  </r>
  <r>
    <s v="ORD02550"/>
    <x v="70"/>
    <d v="2024-11-09T00:00:00"/>
    <s v="C0318"/>
    <s v="P015"/>
    <n v="2"/>
    <n v="0"/>
    <s v="Debit Card"/>
    <n v="1398"/>
    <n v="459.07"/>
    <n v="2024"/>
    <n v="11"/>
    <s v="Nov"/>
    <s v="2024-11"/>
    <n v="0.32837625178826896"/>
    <x v="3"/>
    <x v="6"/>
    <x v="2"/>
    <x v="2"/>
    <x v="11"/>
  </r>
  <r>
    <s v="ORD02551"/>
    <x v="197"/>
    <d v="2024-10-10T00:00:00"/>
    <s v="C0358"/>
    <s v="P004"/>
    <n v="1"/>
    <n v="0.1"/>
    <s v="Credit Card"/>
    <n v="1799.1"/>
    <n v="398.41"/>
    <n v="2024"/>
    <n v="10"/>
    <s v="Oct"/>
    <s v="2024-10"/>
    <n v="0.22144961369573679"/>
    <x v="1"/>
    <x v="5"/>
    <x v="2"/>
    <x v="1"/>
    <x v="10"/>
  </r>
  <r>
    <s v="ORD02552"/>
    <x v="54"/>
    <d v="2025-12-28T00:00:00"/>
    <s v="C0174"/>
    <s v="P003"/>
    <n v="4"/>
    <n v="0"/>
    <s v="Cash"/>
    <n v="5196"/>
    <n v="1389.21"/>
    <n v="2025"/>
    <n v="12"/>
    <s v="Dec"/>
    <s v="2025-12"/>
    <n v="0.26736143187066974"/>
    <x v="1"/>
    <x v="1"/>
    <x v="2"/>
    <x v="1"/>
    <x v="1"/>
  </r>
  <r>
    <s v="ORD02553"/>
    <x v="376"/>
    <d v="2024-02-03T00:00:00"/>
    <s v="C0217"/>
    <s v="P014"/>
    <n v="1"/>
    <n v="0.05"/>
    <s v="Debit Card"/>
    <n v="759.05"/>
    <n v="158.32"/>
    <n v="2024"/>
    <n v="1"/>
    <s v="Jan"/>
    <s v="2024-01"/>
    <n v="0.20857651011132336"/>
    <x v="0"/>
    <x v="6"/>
    <x v="0"/>
    <x v="2"/>
    <x v="13"/>
  </r>
  <r>
    <s v="ORD02554"/>
    <x v="625"/>
    <d v="2024-12-05T00:00:00"/>
    <s v="C0395"/>
    <s v="P008"/>
    <n v="1"/>
    <n v="0.05"/>
    <s v="Credit Card"/>
    <n v="379.05"/>
    <n v="90.48"/>
    <n v="2024"/>
    <n v="12"/>
    <s v="Dec"/>
    <s v="2024-12"/>
    <n v="0.23870201820340325"/>
    <x v="3"/>
    <x v="3"/>
    <x v="0"/>
    <x v="2"/>
    <x v="4"/>
  </r>
  <r>
    <s v="ORD02555"/>
    <x v="294"/>
    <d v="2024-07-05T00:00:00"/>
    <s v="C0456"/>
    <s v="P013"/>
    <n v="1"/>
    <n v="0"/>
    <s v="UPI"/>
    <n v="599"/>
    <n v="172.38"/>
    <n v="2024"/>
    <n v="7"/>
    <s v="Jul"/>
    <s v="2024-07"/>
    <n v="0.28777963272120199"/>
    <x v="0"/>
    <x v="0"/>
    <x v="1"/>
    <x v="2"/>
    <x v="0"/>
  </r>
  <r>
    <s v="ORD02556"/>
    <x v="31"/>
    <d v="2024-01-26T00:00:00"/>
    <s v="C0264"/>
    <s v="P019"/>
    <n v="1"/>
    <n v="0.05"/>
    <s v="Credit Card"/>
    <n v="379.05"/>
    <n v="74.8"/>
    <n v="2024"/>
    <n v="1"/>
    <s v="Jan"/>
    <s v="2024-01"/>
    <n v="0.19733544387283999"/>
    <x v="1"/>
    <x v="1"/>
    <x v="3"/>
    <x v="2"/>
    <x v="18"/>
  </r>
  <r>
    <s v="ORD02557"/>
    <x v="441"/>
    <d v="2025-07-01T00:00:00"/>
    <s v="C0097"/>
    <s v="P005"/>
    <n v="2"/>
    <n v="0"/>
    <s v="Debit Card"/>
    <n v="4998"/>
    <n v="925.18"/>
    <n v="2025"/>
    <n v="6"/>
    <s v="Jun"/>
    <s v="2025-06"/>
    <n v="0.18511004401760703"/>
    <x v="1"/>
    <x v="5"/>
    <x v="3"/>
    <x v="1"/>
    <x v="7"/>
  </r>
  <r>
    <s v="ORD02558"/>
    <x v="574"/>
    <d v="2025-03-22T00:00:00"/>
    <s v="C0117"/>
    <s v="P013"/>
    <n v="1"/>
    <n v="0.05"/>
    <s v="Credit Card"/>
    <n v="569.04999999999995"/>
    <n v="165.45"/>
    <n v="2025"/>
    <n v="3"/>
    <s v="Mar"/>
    <s v="2025-03"/>
    <n v="0.29074773745716548"/>
    <x v="0"/>
    <x v="0"/>
    <x v="0"/>
    <x v="2"/>
    <x v="0"/>
  </r>
  <r>
    <s v="ORD02559"/>
    <x v="646"/>
    <d v="2024-03-17T00:00:00"/>
    <s v="C0199"/>
    <s v="P020"/>
    <n v="3"/>
    <n v="0.1"/>
    <s v="Debit Card"/>
    <n v="672.3"/>
    <n v="169.13"/>
    <n v="2024"/>
    <n v="3"/>
    <s v="Mar"/>
    <s v="2024-03"/>
    <n v="0.25156923992265356"/>
    <x v="3"/>
    <x v="3"/>
    <x v="0"/>
    <x v="2"/>
    <x v="17"/>
  </r>
  <r>
    <s v="ORD02560"/>
    <x v="492"/>
    <d v="2024-01-12T00:00:00"/>
    <s v="C0320"/>
    <s v="P001"/>
    <n v="1"/>
    <n v="0"/>
    <s v="UPI"/>
    <n v="499"/>
    <n v="109.45"/>
    <n v="2024"/>
    <n v="1"/>
    <s v="Jan"/>
    <s v="2024-01"/>
    <n v="0.21933867735470944"/>
    <x v="1"/>
    <x v="1"/>
    <x v="2"/>
    <x v="2"/>
    <x v="8"/>
  </r>
  <r>
    <s v="ORD02561"/>
    <x v="395"/>
    <d v="2025-04-30T00:00:00"/>
    <s v="C0486"/>
    <s v="P016"/>
    <n v="2"/>
    <n v="0.1"/>
    <s v="Cash"/>
    <n v="2878.2"/>
    <n v="808.91"/>
    <n v="2025"/>
    <n v="4"/>
    <s v="Apr"/>
    <s v="2025-04"/>
    <n v="0.28104718226669445"/>
    <x v="4"/>
    <x v="4"/>
    <x v="1"/>
    <x v="2"/>
    <x v="5"/>
  </r>
  <r>
    <s v="ORD02562"/>
    <x v="582"/>
    <d v="2025-04-01T00:00:00"/>
    <s v="C0021"/>
    <s v="P002"/>
    <n v="1"/>
    <n v="0"/>
    <s v="Debit Card"/>
    <n v="899"/>
    <n v="221.62"/>
    <n v="2025"/>
    <n v="3"/>
    <s v="Mar"/>
    <s v="2025-03"/>
    <n v="0.24651835372636263"/>
    <x v="1"/>
    <x v="1"/>
    <x v="0"/>
    <x v="1"/>
    <x v="3"/>
  </r>
  <r>
    <s v="ORD02563"/>
    <x v="640"/>
    <d v="2025-07-21T00:00:00"/>
    <s v="C0200"/>
    <s v="P007"/>
    <n v="1"/>
    <n v="0.1"/>
    <s v="UPI"/>
    <n v="989.1"/>
    <n v="284.79000000000002"/>
    <n v="2025"/>
    <n v="7"/>
    <s v="Jul"/>
    <s v="2025-07"/>
    <n v="0.28792841977555356"/>
    <x v="3"/>
    <x v="9"/>
    <x v="0"/>
    <x v="2"/>
    <x v="19"/>
  </r>
  <r>
    <s v="ORD02564"/>
    <x v="330"/>
    <d v="2025-07-21T00:00:00"/>
    <s v="C0371"/>
    <s v="P006"/>
    <n v="1"/>
    <n v="0.15"/>
    <s v="UPI"/>
    <n v="1274.1500000000001"/>
    <n v="320.95"/>
    <n v="2025"/>
    <n v="7"/>
    <s v="Jul"/>
    <s v="2025-07"/>
    <n v="0.25189341914217317"/>
    <x v="1"/>
    <x v="1"/>
    <x v="1"/>
    <x v="1"/>
    <x v="6"/>
  </r>
  <r>
    <s v="ORD02565"/>
    <x v="26"/>
    <d v="2025-10-24T00:00:00"/>
    <s v="C0447"/>
    <s v="P005"/>
    <n v="3"/>
    <n v="0"/>
    <s v="UPI"/>
    <n v="7497"/>
    <n v="1334.75"/>
    <n v="2025"/>
    <n v="10"/>
    <s v="Oct"/>
    <s v="2025-10"/>
    <n v="0.17803788181939442"/>
    <x v="1"/>
    <x v="5"/>
    <x v="2"/>
    <x v="1"/>
    <x v="7"/>
  </r>
  <r>
    <s v="ORD02566"/>
    <x v="342"/>
    <d v="2024-06-13T00:00:00"/>
    <s v="C0341"/>
    <s v="P004"/>
    <n v="2"/>
    <n v="0.15"/>
    <s v="Debit Card"/>
    <n v="3398.3"/>
    <n v="776.3"/>
    <n v="2024"/>
    <n v="6"/>
    <s v="Jun"/>
    <s v="2024-06"/>
    <n v="0.22843774828590763"/>
    <x v="1"/>
    <x v="5"/>
    <x v="3"/>
    <x v="2"/>
    <x v="10"/>
  </r>
  <r>
    <s v="ORD02567"/>
    <x v="465"/>
    <d v="2024-01-17T00:00:00"/>
    <s v="C0448"/>
    <s v="P002"/>
    <n v="3"/>
    <n v="0.05"/>
    <s v="Debit Card"/>
    <n v="2562.15"/>
    <n v="571.88"/>
    <n v="2024"/>
    <n v="1"/>
    <s v="Jan"/>
    <s v="2024-01"/>
    <n v="0.22320316921335595"/>
    <x v="1"/>
    <x v="1"/>
    <x v="1"/>
    <x v="0"/>
    <x v="3"/>
  </r>
  <r>
    <s v="ORD02568"/>
    <x v="139"/>
    <d v="2024-06-29T00:00:00"/>
    <s v="C0248"/>
    <s v="P010"/>
    <n v="2"/>
    <n v="0"/>
    <s v="Credit Card"/>
    <n v="11998"/>
    <n v="1845.13"/>
    <n v="2024"/>
    <n v="6"/>
    <s v="Jun"/>
    <s v="2024-06"/>
    <n v="0.15378646441073512"/>
    <x v="2"/>
    <x v="2"/>
    <x v="3"/>
    <x v="2"/>
    <x v="9"/>
  </r>
  <r>
    <s v="ORD02569"/>
    <x v="393"/>
    <d v="2025-02-20T00:00:00"/>
    <s v="C0276"/>
    <s v="P005"/>
    <n v="3"/>
    <n v="0.15"/>
    <s v="UPI"/>
    <n v="6372.45"/>
    <n v="1170.94"/>
    <n v="2025"/>
    <n v="2"/>
    <s v="Feb"/>
    <s v="2025-02"/>
    <n v="0.18375036289025415"/>
    <x v="1"/>
    <x v="5"/>
    <x v="2"/>
    <x v="2"/>
    <x v="7"/>
  </r>
  <r>
    <s v="ORD02570"/>
    <x v="179"/>
    <d v="2024-02-24T00:00:00"/>
    <s v="C0264"/>
    <s v="P018"/>
    <n v="2"/>
    <n v="0"/>
    <s v="UPI"/>
    <n v="1998"/>
    <n v="493.4"/>
    <n v="2024"/>
    <n v="2"/>
    <s v="Feb"/>
    <s v="2024-02"/>
    <n v="0.24694694694694694"/>
    <x v="0"/>
    <x v="7"/>
    <x v="3"/>
    <x v="2"/>
    <x v="16"/>
  </r>
  <r>
    <s v="ORD02571"/>
    <x v="617"/>
    <d v="2025-02-13T00:00:00"/>
    <s v="C0058"/>
    <s v="P010"/>
    <n v="1"/>
    <n v="0"/>
    <s v="Credit Card"/>
    <n v="5999"/>
    <n v="1018.73"/>
    <n v="2025"/>
    <n v="2"/>
    <s v="Feb"/>
    <s v="2025-02"/>
    <n v="0.16981663610601766"/>
    <x v="2"/>
    <x v="2"/>
    <x v="3"/>
    <x v="1"/>
    <x v="9"/>
  </r>
  <r>
    <s v="ORD02572"/>
    <x v="398"/>
    <d v="2024-01-25T00:00:00"/>
    <s v="C0302"/>
    <s v="P015"/>
    <n v="1"/>
    <n v="0.05"/>
    <s v="UPI"/>
    <n v="664.05"/>
    <n v="213.36"/>
    <n v="2024"/>
    <n v="1"/>
    <s v="Jan"/>
    <s v="2024-01"/>
    <n v="0.32130110684436419"/>
    <x v="3"/>
    <x v="6"/>
    <x v="1"/>
    <x v="1"/>
    <x v="11"/>
  </r>
  <r>
    <s v="ORD02573"/>
    <x v="636"/>
    <d v="2024-02-01T00:00:00"/>
    <s v="C0031"/>
    <s v="P009"/>
    <n v="2"/>
    <n v="0.1"/>
    <s v="Credit Card"/>
    <n v="12598.2"/>
    <n v="2631.79"/>
    <n v="2024"/>
    <n v="1"/>
    <s v="Jan"/>
    <s v="2024-01"/>
    <n v="0.20890206537441855"/>
    <x v="2"/>
    <x v="2"/>
    <x v="2"/>
    <x v="1"/>
    <x v="2"/>
  </r>
  <r>
    <s v="ORD02574"/>
    <x v="601"/>
    <d v="2025-12-07T00:00:00"/>
    <s v="C0498"/>
    <s v="P011"/>
    <n v="2"/>
    <n v="0.1"/>
    <s v="UPI"/>
    <n v="2338.1999999999998"/>
    <n v="528.39"/>
    <n v="2025"/>
    <n v="12"/>
    <s v="Dec"/>
    <s v="2025-12"/>
    <n v="0.22598152424942264"/>
    <x v="0"/>
    <x v="7"/>
    <x v="0"/>
    <x v="0"/>
    <x v="12"/>
  </r>
  <r>
    <s v="ORD02575"/>
    <x v="599"/>
    <d v="2024-09-20T00:00:00"/>
    <s v="C0249"/>
    <s v="P017"/>
    <n v="1"/>
    <n v="0"/>
    <s v="UPI"/>
    <n v="799"/>
    <n v="192.56"/>
    <n v="2024"/>
    <n v="9"/>
    <s v="Sep"/>
    <s v="2024-09"/>
    <n v="0.24100125156445557"/>
    <x v="0"/>
    <x v="0"/>
    <x v="3"/>
    <x v="1"/>
    <x v="15"/>
  </r>
  <r>
    <s v="ORD02576"/>
    <x v="649"/>
    <d v="2024-07-28T00:00:00"/>
    <s v="C0093"/>
    <s v="P009"/>
    <n v="2"/>
    <n v="0.2"/>
    <s v="Credit Card"/>
    <n v="11198.4"/>
    <n v="2230.1"/>
    <n v="2024"/>
    <n v="7"/>
    <s v="Jul"/>
    <s v="2024-07"/>
    <n v="0.19914452064580654"/>
    <x v="2"/>
    <x v="2"/>
    <x v="3"/>
    <x v="0"/>
    <x v="2"/>
  </r>
  <r>
    <s v="ORD02577"/>
    <x v="187"/>
    <d v="2024-03-02T00:00:00"/>
    <s v="C0496"/>
    <s v="P016"/>
    <n v="2"/>
    <n v="0.1"/>
    <s v="Debit Card"/>
    <n v="2878.2"/>
    <n v="929.64"/>
    <n v="2024"/>
    <n v="2"/>
    <s v="Feb"/>
    <s v="2024-02"/>
    <n v="0.32299353762768396"/>
    <x v="4"/>
    <x v="4"/>
    <x v="1"/>
    <x v="2"/>
    <x v="5"/>
  </r>
  <r>
    <s v="ORD02578"/>
    <x v="174"/>
    <d v="2025-04-19T00:00:00"/>
    <s v="C0265"/>
    <s v="P006"/>
    <n v="2"/>
    <n v="0.15"/>
    <s v="UPI"/>
    <n v="2548.3000000000002"/>
    <n v="666.64"/>
    <n v="2025"/>
    <n v="4"/>
    <s v="Apr"/>
    <s v="2025-04"/>
    <n v="0.26160185221520227"/>
    <x v="1"/>
    <x v="1"/>
    <x v="3"/>
    <x v="2"/>
    <x v="6"/>
  </r>
  <r>
    <s v="ORD02579"/>
    <x v="270"/>
    <d v="2025-04-11T00:00:00"/>
    <s v="C0271"/>
    <s v="P011"/>
    <n v="1"/>
    <n v="0"/>
    <s v="Credit Card"/>
    <n v="1299"/>
    <n v="321.85000000000002"/>
    <n v="2025"/>
    <n v="4"/>
    <s v="Apr"/>
    <s v="2025-04"/>
    <n v="0.24776751347190148"/>
    <x v="0"/>
    <x v="7"/>
    <x v="1"/>
    <x v="2"/>
    <x v="12"/>
  </r>
  <r>
    <s v="ORD02580"/>
    <x v="263"/>
    <d v="2024-01-14T00:00:00"/>
    <s v="C0094"/>
    <s v="P017"/>
    <n v="2"/>
    <n v="0.1"/>
    <s v="UPI"/>
    <n v="1438.2"/>
    <n v="367.56"/>
    <n v="2024"/>
    <n v="1"/>
    <s v="Jan"/>
    <s v="2024-01"/>
    <n v="0.25556946182728407"/>
    <x v="0"/>
    <x v="0"/>
    <x v="1"/>
    <x v="1"/>
    <x v="15"/>
  </r>
  <r>
    <s v="ORD02581"/>
    <x v="466"/>
    <d v="2025-09-25T00:00:00"/>
    <s v="C0154"/>
    <s v="P004"/>
    <n v="1"/>
    <n v="0.15"/>
    <s v="Credit Card"/>
    <n v="1699.15"/>
    <n v="267.95"/>
    <n v="2025"/>
    <n v="9"/>
    <s v="Sep"/>
    <s v="2025-09"/>
    <n v="0.15769649530647675"/>
    <x v="1"/>
    <x v="5"/>
    <x v="0"/>
    <x v="2"/>
    <x v="10"/>
  </r>
  <r>
    <s v="ORD02582"/>
    <x v="682"/>
    <d v="2024-10-20T00:00:00"/>
    <s v="C0394"/>
    <s v="P015"/>
    <n v="1"/>
    <n v="0.05"/>
    <s v="Cash"/>
    <n v="664.05"/>
    <n v="160.13"/>
    <n v="2024"/>
    <n v="10"/>
    <s v="Oct"/>
    <s v="2024-10"/>
    <n v="0.24114148031021762"/>
    <x v="3"/>
    <x v="6"/>
    <x v="3"/>
    <x v="2"/>
    <x v="11"/>
  </r>
  <r>
    <s v="ORD02583"/>
    <x v="572"/>
    <d v="2024-12-24T00:00:00"/>
    <s v="C0285"/>
    <s v="P001"/>
    <n v="2"/>
    <n v="0.2"/>
    <s v="UPI"/>
    <n v="798.4"/>
    <n v="201.11"/>
    <n v="2024"/>
    <n v="12"/>
    <s v="Dec"/>
    <s v="2024-12"/>
    <n v="0.25189128256513027"/>
    <x v="1"/>
    <x v="1"/>
    <x v="1"/>
    <x v="2"/>
    <x v="8"/>
  </r>
  <r>
    <s v="ORD02584"/>
    <x v="651"/>
    <d v="2025-10-04T00:00:00"/>
    <s v="C0080"/>
    <s v="P020"/>
    <n v="1"/>
    <n v="0"/>
    <s v="UPI"/>
    <n v="249"/>
    <n v="60.2"/>
    <n v="2025"/>
    <n v="9"/>
    <s v="Sep"/>
    <s v="2025-09"/>
    <n v="0.24176706827309238"/>
    <x v="3"/>
    <x v="3"/>
    <x v="3"/>
    <x v="2"/>
    <x v="17"/>
  </r>
  <r>
    <s v="ORD02585"/>
    <x v="77"/>
    <d v="2024-03-16T00:00:00"/>
    <s v="C0292"/>
    <s v="P001"/>
    <n v="1"/>
    <n v="0"/>
    <s v="UPI"/>
    <n v="499"/>
    <n v="80.52"/>
    <n v="2024"/>
    <n v="3"/>
    <s v="Mar"/>
    <s v="2024-03"/>
    <n v="0.1613627254509018"/>
    <x v="1"/>
    <x v="1"/>
    <x v="2"/>
    <x v="0"/>
    <x v="8"/>
  </r>
  <r>
    <s v="ORD02586"/>
    <x v="404"/>
    <d v="2025-12-20T00:00:00"/>
    <s v="C0084"/>
    <s v="P009"/>
    <n v="1"/>
    <n v="0.15"/>
    <s v="Credit Card"/>
    <n v="5949.15"/>
    <n v="1230.9100000000001"/>
    <n v="2025"/>
    <n v="12"/>
    <s v="Dec"/>
    <s v="2025-12"/>
    <n v="0.2069051881361203"/>
    <x v="2"/>
    <x v="2"/>
    <x v="0"/>
    <x v="2"/>
    <x v="2"/>
  </r>
  <r>
    <s v="ORD02587"/>
    <x v="107"/>
    <d v="2025-07-17T00:00:00"/>
    <s v="C0365"/>
    <s v="P012"/>
    <n v="1"/>
    <n v="0.2"/>
    <s v="Credit Card"/>
    <n v="719.2"/>
    <n v="169.86"/>
    <n v="2025"/>
    <n v="7"/>
    <s v="Jul"/>
    <s v="2025-07"/>
    <n v="0.23617908787541714"/>
    <x v="0"/>
    <x v="8"/>
    <x v="1"/>
    <x v="2"/>
    <x v="14"/>
  </r>
  <r>
    <s v="ORD02588"/>
    <x v="426"/>
    <d v="2025-08-18T00:00:00"/>
    <s v="C0374"/>
    <s v="P004"/>
    <n v="1"/>
    <n v="0"/>
    <s v="UPI"/>
    <n v="1999"/>
    <n v="384.17"/>
    <n v="2025"/>
    <n v="8"/>
    <s v="Aug"/>
    <s v="2025-08"/>
    <n v="0.19218109054527263"/>
    <x v="1"/>
    <x v="5"/>
    <x v="0"/>
    <x v="1"/>
    <x v="10"/>
  </r>
  <r>
    <s v="ORD02589"/>
    <x v="563"/>
    <d v="2025-03-21T00:00:00"/>
    <s v="C0037"/>
    <s v="P013"/>
    <n v="1"/>
    <n v="0"/>
    <s v="UPI"/>
    <n v="599"/>
    <n v="118.74"/>
    <n v="2025"/>
    <n v="3"/>
    <s v="Mar"/>
    <s v="2025-03"/>
    <n v="0.19823038397328879"/>
    <x v="0"/>
    <x v="0"/>
    <x v="1"/>
    <x v="1"/>
    <x v="0"/>
  </r>
  <r>
    <s v="ORD02590"/>
    <x v="543"/>
    <d v="2024-08-29T00:00:00"/>
    <s v="C0342"/>
    <s v="P007"/>
    <n v="2"/>
    <n v="0.1"/>
    <s v="Debit Card"/>
    <n v="1978.2"/>
    <n v="451.99"/>
    <n v="2024"/>
    <n v="8"/>
    <s v="Aug"/>
    <s v="2024-08"/>
    <n v="0.22848549186128803"/>
    <x v="3"/>
    <x v="9"/>
    <x v="2"/>
    <x v="0"/>
    <x v="19"/>
  </r>
  <r>
    <s v="ORD02591"/>
    <x v="244"/>
    <d v="2024-06-05T00:00:00"/>
    <s v="C0327"/>
    <s v="P008"/>
    <n v="2"/>
    <n v="0.15"/>
    <s v="Credit Card"/>
    <n v="678.3"/>
    <n v="179.32"/>
    <n v="2024"/>
    <n v="6"/>
    <s v="Jun"/>
    <s v="2024-06"/>
    <n v="0.26436679935131946"/>
    <x v="3"/>
    <x v="3"/>
    <x v="3"/>
    <x v="1"/>
    <x v="4"/>
  </r>
  <r>
    <s v="ORD02592"/>
    <x v="150"/>
    <d v="2024-04-06T00:00:00"/>
    <s v="C0407"/>
    <s v="P013"/>
    <n v="5"/>
    <n v="0.1"/>
    <s v="Credit Card"/>
    <n v="2695.5"/>
    <n v="660.55"/>
    <n v="2024"/>
    <n v="4"/>
    <s v="Apr"/>
    <s v="2024-04"/>
    <n v="0.24505657577443887"/>
    <x v="0"/>
    <x v="0"/>
    <x v="1"/>
    <x v="2"/>
    <x v="0"/>
  </r>
  <r>
    <s v="ORD02593"/>
    <x v="54"/>
    <d v="2025-12-27T00:00:00"/>
    <s v="C0425"/>
    <s v="P011"/>
    <n v="1"/>
    <n v="0.1"/>
    <s v="Cash"/>
    <n v="1169.0999999999999"/>
    <n v="343.17"/>
    <n v="2025"/>
    <n v="12"/>
    <s v="Dec"/>
    <s v="2025-12"/>
    <n v="0.2935334872979215"/>
    <x v="0"/>
    <x v="7"/>
    <x v="3"/>
    <x v="2"/>
    <x v="12"/>
  </r>
  <r>
    <s v="ORD02594"/>
    <x v="509"/>
    <d v="2024-10-21T00:00:00"/>
    <s v="C0232"/>
    <s v="P009"/>
    <n v="1"/>
    <n v="0.1"/>
    <s v="UPI"/>
    <n v="6299.1"/>
    <n v="1104.5"/>
    <n v="2024"/>
    <n v="10"/>
    <s v="Oct"/>
    <s v="2024-10"/>
    <n v="0.17534250924735278"/>
    <x v="2"/>
    <x v="2"/>
    <x v="2"/>
    <x v="0"/>
    <x v="2"/>
  </r>
  <r>
    <s v="ORD02595"/>
    <x v="192"/>
    <d v="2024-07-31T00:00:00"/>
    <s v="C0093"/>
    <s v="P016"/>
    <n v="2"/>
    <n v="0"/>
    <s v="Debit Card"/>
    <n v="3198"/>
    <n v="923.49"/>
    <n v="2024"/>
    <n v="7"/>
    <s v="Jul"/>
    <s v="2024-07"/>
    <n v="0.28877110694183866"/>
    <x v="4"/>
    <x v="4"/>
    <x v="3"/>
    <x v="0"/>
    <x v="5"/>
  </r>
  <r>
    <s v="ORD02596"/>
    <x v="533"/>
    <d v="2024-12-10T00:00:00"/>
    <s v="C0336"/>
    <s v="P010"/>
    <n v="1"/>
    <n v="0.2"/>
    <s v="Cash"/>
    <n v="4799.2"/>
    <n v="815.25"/>
    <n v="2024"/>
    <n v="12"/>
    <s v="Dec"/>
    <s v="2024-12"/>
    <n v="0.16987206201033506"/>
    <x v="2"/>
    <x v="2"/>
    <x v="0"/>
    <x v="1"/>
    <x v="9"/>
  </r>
  <r>
    <s v="ORD02597"/>
    <x v="151"/>
    <d v="2024-04-01T00:00:00"/>
    <s v="C0102"/>
    <s v="P011"/>
    <n v="3"/>
    <n v="0.05"/>
    <s v="UPI"/>
    <n v="3702.15"/>
    <n v="633.65"/>
    <n v="2024"/>
    <n v="3"/>
    <s v="Mar"/>
    <s v="2024-03"/>
    <n v="0.17115730048755451"/>
    <x v="0"/>
    <x v="7"/>
    <x v="3"/>
    <x v="2"/>
    <x v="12"/>
  </r>
  <r>
    <s v="ORD02598"/>
    <x v="461"/>
    <d v="2025-01-27T00:00:00"/>
    <s v="C0412"/>
    <s v="P012"/>
    <n v="2"/>
    <n v="0.1"/>
    <s v="Credit Card"/>
    <n v="1618.2"/>
    <n v="376.8"/>
    <n v="2025"/>
    <n v="1"/>
    <s v="Jan"/>
    <s v="2025-01"/>
    <n v="0.2328513162773452"/>
    <x v="0"/>
    <x v="8"/>
    <x v="3"/>
    <x v="2"/>
    <x v="14"/>
  </r>
  <r>
    <s v="ORD02599"/>
    <x v="673"/>
    <d v="2024-11-21T00:00:00"/>
    <s v="C0432"/>
    <s v="P014"/>
    <n v="1"/>
    <n v="0.05"/>
    <s v="Credit Card"/>
    <n v="759.05"/>
    <n v="206.62"/>
    <n v="2024"/>
    <n v="11"/>
    <s v="Nov"/>
    <s v="2024-11"/>
    <n v="0.27220868190501285"/>
    <x v="0"/>
    <x v="6"/>
    <x v="0"/>
    <x v="2"/>
    <x v="13"/>
  </r>
  <r>
    <s v="ORD02600"/>
    <x v="13"/>
    <d v="2024-06-06T00:00:00"/>
    <s v="C0166"/>
    <s v="P019"/>
    <n v="3"/>
    <n v="0.05"/>
    <s v="Debit Card"/>
    <n v="1137.1500000000001"/>
    <n v="253.64"/>
    <n v="2024"/>
    <n v="6"/>
    <s v="Jun"/>
    <s v="2024-06"/>
    <n v="0.22304885019566456"/>
    <x v="1"/>
    <x v="1"/>
    <x v="0"/>
    <x v="2"/>
    <x v="18"/>
  </r>
  <r>
    <s v="ORD02601"/>
    <x v="683"/>
    <d v="2025-10-31T00:00:00"/>
    <s v="C0159"/>
    <s v="P012"/>
    <n v="1"/>
    <n v="0.1"/>
    <s v="UPI"/>
    <n v="809.1"/>
    <n v="224.24"/>
    <n v="2025"/>
    <n v="10"/>
    <s v="Oct"/>
    <s v="2025-10"/>
    <n v="0.27714744778148559"/>
    <x v="0"/>
    <x v="8"/>
    <x v="2"/>
    <x v="2"/>
    <x v="14"/>
  </r>
  <r>
    <s v="ORD02602"/>
    <x v="618"/>
    <d v="2025-10-17T00:00:00"/>
    <s v="C0014"/>
    <s v="P018"/>
    <n v="5"/>
    <n v="0.2"/>
    <s v="Debit Card"/>
    <n v="3996"/>
    <n v="1150.32"/>
    <n v="2025"/>
    <n v="10"/>
    <s v="Oct"/>
    <s v="2025-10"/>
    <n v="0.28786786786786783"/>
    <x v="0"/>
    <x v="7"/>
    <x v="3"/>
    <x v="1"/>
    <x v="16"/>
  </r>
  <r>
    <s v="ORD02603"/>
    <x v="550"/>
    <d v="2025-09-25T00:00:00"/>
    <s v="C0373"/>
    <s v="P017"/>
    <n v="3"/>
    <n v="0.1"/>
    <s v="Cash"/>
    <n v="2157.3000000000002"/>
    <n v="415.11"/>
    <n v="2025"/>
    <n v="9"/>
    <s v="Sep"/>
    <s v="2025-09"/>
    <n v="0.19242108190794047"/>
    <x v="0"/>
    <x v="0"/>
    <x v="0"/>
    <x v="2"/>
    <x v="15"/>
  </r>
  <r>
    <s v="ORD02604"/>
    <x v="317"/>
    <d v="2025-08-03T00:00:00"/>
    <s v="C0225"/>
    <s v="P003"/>
    <n v="2"/>
    <n v="0.1"/>
    <s v="Debit Card"/>
    <n v="2338.1999999999998"/>
    <n v="461.18"/>
    <n v="2025"/>
    <n v="7"/>
    <s v="Jul"/>
    <s v="2025-07"/>
    <n v="0.19723719100162521"/>
    <x v="1"/>
    <x v="1"/>
    <x v="0"/>
    <x v="2"/>
    <x v="1"/>
  </r>
  <r>
    <s v="ORD02605"/>
    <x v="534"/>
    <d v="2025-09-11T00:00:00"/>
    <s v="C0073"/>
    <s v="P001"/>
    <n v="1"/>
    <n v="0"/>
    <s v="Cash"/>
    <n v="499"/>
    <n v="127.32"/>
    <n v="2025"/>
    <n v="9"/>
    <s v="Sep"/>
    <s v="2025-09"/>
    <n v="0.25515030060120242"/>
    <x v="1"/>
    <x v="1"/>
    <x v="2"/>
    <x v="2"/>
    <x v="8"/>
  </r>
  <r>
    <s v="ORD02606"/>
    <x v="415"/>
    <d v="2025-10-23T00:00:00"/>
    <s v="C0249"/>
    <s v="P019"/>
    <n v="1"/>
    <n v="0.1"/>
    <s v="Debit Card"/>
    <n v="359.1"/>
    <n v="80.319999999999993"/>
    <n v="2025"/>
    <n v="10"/>
    <s v="Oct"/>
    <s v="2025-10"/>
    <n v="0.22367028682818152"/>
    <x v="1"/>
    <x v="1"/>
    <x v="3"/>
    <x v="1"/>
    <x v="18"/>
  </r>
  <r>
    <s v="ORD02607"/>
    <x v="67"/>
    <d v="2024-05-18T00:00:00"/>
    <s v="C0091"/>
    <s v="P004"/>
    <n v="1"/>
    <n v="0"/>
    <s v="Cash"/>
    <n v="1999"/>
    <n v="429.32"/>
    <n v="2024"/>
    <n v="5"/>
    <s v="May"/>
    <s v="2024-05"/>
    <n v="0.21476738369184592"/>
    <x v="1"/>
    <x v="5"/>
    <x v="2"/>
    <x v="1"/>
    <x v="10"/>
  </r>
  <r>
    <s v="ORD02608"/>
    <x v="689"/>
    <d v="2025-11-09T00:00:00"/>
    <s v="C0216"/>
    <s v="P016"/>
    <n v="1"/>
    <n v="0"/>
    <s v="UPI"/>
    <n v="1599"/>
    <n v="537.54999999999995"/>
    <n v="2025"/>
    <n v="11"/>
    <s v="Nov"/>
    <s v="2025-11"/>
    <n v="0.33617886178861783"/>
    <x v="4"/>
    <x v="4"/>
    <x v="3"/>
    <x v="2"/>
    <x v="5"/>
  </r>
  <r>
    <s v="ORD02609"/>
    <x v="455"/>
    <d v="2025-03-06T00:00:00"/>
    <s v="C0461"/>
    <s v="P012"/>
    <n v="2"/>
    <n v="0"/>
    <s v="Debit Card"/>
    <n v="1798"/>
    <n v="399.68"/>
    <n v="2025"/>
    <n v="3"/>
    <s v="Mar"/>
    <s v="2025-03"/>
    <n v="0.22229143492769746"/>
    <x v="0"/>
    <x v="8"/>
    <x v="3"/>
    <x v="2"/>
    <x v="14"/>
  </r>
  <r>
    <s v="ORD02610"/>
    <x v="156"/>
    <d v="2025-03-31T00:00:00"/>
    <s v="C0090"/>
    <s v="P013"/>
    <n v="4"/>
    <n v="0.1"/>
    <s v="Debit Card"/>
    <n v="2156.4"/>
    <n v="483.89"/>
    <n v="2025"/>
    <n v="3"/>
    <s v="Mar"/>
    <s v="2025-03"/>
    <n v="0.22439714338712669"/>
    <x v="0"/>
    <x v="0"/>
    <x v="2"/>
    <x v="2"/>
    <x v="0"/>
  </r>
  <r>
    <s v="ORD02611"/>
    <x v="555"/>
    <d v="2025-09-06T00:00:00"/>
    <s v="C0029"/>
    <s v="P017"/>
    <n v="1"/>
    <n v="0.2"/>
    <s v="Credit Card"/>
    <n v="639.20000000000005"/>
    <n v="141.97"/>
    <n v="2025"/>
    <n v="9"/>
    <s v="Sep"/>
    <s v="2025-09"/>
    <n v="0.22210575719649561"/>
    <x v="0"/>
    <x v="0"/>
    <x v="1"/>
    <x v="2"/>
    <x v="15"/>
  </r>
  <r>
    <s v="ORD02612"/>
    <x v="37"/>
    <d v="2024-05-21T00:00:00"/>
    <s v="C0435"/>
    <s v="P008"/>
    <n v="2"/>
    <n v="0.1"/>
    <s v="UPI"/>
    <n v="718.2"/>
    <n v="167.68"/>
    <n v="2024"/>
    <n v="5"/>
    <s v="May"/>
    <s v="2024-05"/>
    <n v="0.23347257031467558"/>
    <x v="3"/>
    <x v="3"/>
    <x v="0"/>
    <x v="2"/>
    <x v="4"/>
  </r>
  <r>
    <s v="ORD02613"/>
    <x v="596"/>
    <d v="2024-03-25T00:00:00"/>
    <s v="C0305"/>
    <s v="P013"/>
    <n v="2"/>
    <n v="0"/>
    <s v="Credit Card"/>
    <n v="1198"/>
    <n v="290.20999999999998"/>
    <n v="2024"/>
    <n v="3"/>
    <s v="Mar"/>
    <s v="2024-03"/>
    <n v="0.24224540901502503"/>
    <x v="0"/>
    <x v="0"/>
    <x v="1"/>
    <x v="2"/>
    <x v="0"/>
  </r>
  <r>
    <s v="ORD02614"/>
    <x v="91"/>
    <d v="2024-06-26T00:00:00"/>
    <s v="C0427"/>
    <s v="P020"/>
    <n v="3"/>
    <n v="0"/>
    <s v="UPI"/>
    <n v="747"/>
    <n v="213.88"/>
    <n v="2024"/>
    <n v="6"/>
    <s v="Jun"/>
    <s v="2024-06"/>
    <n v="0.28631860776439089"/>
    <x v="3"/>
    <x v="3"/>
    <x v="2"/>
    <x v="1"/>
    <x v="17"/>
  </r>
  <r>
    <s v="ORD02615"/>
    <x v="504"/>
    <d v="2024-07-18T00:00:00"/>
    <s v="C0476"/>
    <s v="P005"/>
    <n v="1"/>
    <n v="0.05"/>
    <s v="UPI"/>
    <n v="2374.0500000000002"/>
    <n v="435.54"/>
    <n v="2024"/>
    <n v="7"/>
    <s v="Jul"/>
    <s v="2024-07"/>
    <n v="0.18345864661654135"/>
    <x v="1"/>
    <x v="5"/>
    <x v="1"/>
    <x v="2"/>
    <x v="7"/>
  </r>
  <r>
    <s v="ORD02616"/>
    <x v="165"/>
    <d v="2025-09-19T00:00:00"/>
    <s v="C0220"/>
    <s v="P018"/>
    <n v="1"/>
    <n v="0"/>
    <s v="UPI"/>
    <n v="999"/>
    <n v="246"/>
    <n v="2025"/>
    <n v="9"/>
    <s v="Sep"/>
    <s v="2025-09"/>
    <n v="0.24624624624624625"/>
    <x v="0"/>
    <x v="7"/>
    <x v="1"/>
    <x v="0"/>
    <x v="16"/>
  </r>
  <r>
    <s v="ORD02617"/>
    <x v="365"/>
    <d v="2025-07-24T00:00:00"/>
    <s v="C0328"/>
    <s v="P015"/>
    <n v="3"/>
    <n v="0.05"/>
    <s v="Cash"/>
    <n v="1992.15"/>
    <n v="516.11"/>
    <n v="2025"/>
    <n v="7"/>
    <s v="Jul"/>
    <s v="2025-07"/>
    <n v="0.25907185703887758"/>
    <x v="3"/>
    <x v="6"/>
    <x v="0"/>
    <x v="2"/>
    <x v="11"/>
  </r>
  <r>
    <s v="ORD02618"/>
    <x v="446"/>
    <d v="2025-11-23T00:00:00"/>
    <s v="C0215"/>
    <s v="P012"/>
    <n v="3"/>
    <n v="0.1"/>
    <s v="UPI"/>
    <n v="2427.3000000000002"/>
    <n v="600.29999999999995"/>
    <n v="2025"/>
    <n v="11"/>
    <s v="Nov"/>
    <s v="2025-11"/>
    <n v="0.24731182795698922"/>
    <x v="0"/>
    <x v="8"/>
    <x v="2"/>
    <x v="2"/>
    <x v="14"/>
  </r>
  <r>
    <s v="ORD02619"/>
    <x v="634"/>
    <d v="2025-02-27T00:00:00"/>
    <s v="C0221"/>
    <s v="P017"/>
    <n v="4"/>
    <n v="0.2"/>
    <s v="Debit Card"/>
    <n v="2556.8000000000002"/>
    <n v="768.46"/>
    <n v="2025"/>
    <n v="2"/>
    <s v="Feb"/>
    <s v="2025-02"/>
    <n v="0.30055538172715895"/>
    <x v="0"/>
    <x v="0"/>
    <x v="0"/>
    <x v="2"/>
    <x v="15"/>
  </r>
  <r>
    <s v="ORD02620"/>
    <x v="224"/>
    <d v="2025-02-06T00:00:00"/>
    <s v="C0389"/>
    <s v="P015"/>
    <n v="2"/>
    <n v="0.05"/>
    <s v="UPI"/>
    <n v="1328.1"/>
    <n v="375.87"/>
    <n v="2025"/>
    <n v="2"/>
    <s v="Feb"/>
    <s v="2025-02"/>
    <n v="0.28301332730969053"/>
    <x v="3"/>
    <x v="6"/>
    <x v="0"/>
    <x v="0"/>
    <x v="11"/>
  </r>
  <r>
    <s v="ORD02621"/>
    <x v="364"/>
    <d v="2025-11-29T00:00:00"/>
    <s v="C0042"/>
    <s v="P002"/>
    <n v="1"/>
    <n v="0"/>
    <s v="Credit Card"/>
    <n v="899"/>
    <n v="201.11"/>
    <n v="2025"/>
    <n v="11"/>
    <s v="Nov"/>
    <s v="2025-11"/>
    <n v="0.22370411568409346"/>
    <x v="1"/>
    <x v="1"/>
    <x v="0"/>
    <x v="1"/>
    <x v="3"/>
  </r>
  <r>
    <s v="ORD02622"/>
    <x v="174"/>
    <d v="2025-04-17T00:00:00"/>
    <s v="C0135"/>
    <s v="P006"/>
    <n v="2"/>
    <n v="0.1"/>
    <s v="Credit Card"/>
    <n v="2698.2"/>
    <n v="786.06"/>
    <n v="2025"/>
    <n v="4"/>
    <s v="Apr"/>
    <s v="2025-04"/>
    <n v="0.29132755170113411"/>
    <x v="1"/>
    <x v="1"/>
    <x v="1"/>
    <x v="2"/>
    <x v="6"/>
  </r>
  <r>
    <s v="ORD02623"/>
    <x v="36"/>
    <d v="2024-08-07T00:00:00"/>
    <s v="C0042"/>
    <s v="P017"/>
    <n v="1"/>
    <n v="0.1"/>
    <s v="Credit Card"/>
    <n v="719.1"/>
    <n v="167.01"/>
    <n v="2024"/>
    <n v="8"/>
    <s v="Aug"/>
    <s v="2024-08"/>
    <n v="0.23224864413850643"/>
    <x v="0"/>
    <x v="0"/>
    <x v="0"/>
    <x v="1"/>
    <x v="15"/>
  </r>
  <r>
    <s v="ORD02624"/>
    <x v="442"/>
    <d v="2026-01-03T00:00:00"/>
    <s v="C0164"/>
    <s v="P016"/>
    <n v="2"/>
    <n v="0.15"/>
    <s v="Debit Card"/>
    <n v="2718.3"/>
    <n v="873.79"/>
    <n v="2025"/>
    <n v="12"/>
    <s v="Dec"/>
    <s v="2025-12"/>
    <n v="0.32144722804694109"/>
    <x v="4"/>
    <x v="4"/>
    <x v="1"/>
    <x v="2"/>
    <x v="5"/>
  </r>
  <r>
    <s v="ORD02625"/>
    <x v="186"/>
    <d v="2025-09-27T00:00:00"/>
    <s v="C0361"/>
    <s v="P017"/>
    <n v="2"/>
    <n v="0"/>
    <s v="Debit Card"/>
    <n v="1598"/>
    <n v="369.79"/>
    <n v="2025"/>
    <n v="9"/>
    <s v="Sep"/>
    <s v="2025-09"/>
    <n v="0.23140801001251565"/>
    <x v="0"/>
    <x v="0"/>
    <x v="3"/>
    <x v="0"/>
    <x v="15"/>
  </r>
  <r>
    <s v="ORD02626"/>
    <x v="124"/>
    <d v="2024-06-24T00:00:00"/>
    <s v="C0283"/>
    <s v="P020"/>
    <n v="2"/>
    <n v="0.05"/>
    <s v="Debit Card"/>
    <n v="473.1"/>
    <n v="145.47999999999999"/>
    <n v="2024"/>
    <n v="6"/>
    <s v="Jun"/>
    <s v="2024-06"/>
    <n v="0.3075036990065525"/>
    <x v="3"/>
    <x v="3"/>
    <x v="3"/>
    <x v="0"/>
    <x v="17"/>
  </r>
  <r>
    <s v="ORD02627"/>
    <x v="31"/>
    <d v="2024-01-24T00:00:00"/>
    <s v="C0058"/>
    <s v="P009"/>
    <n v="4"/>
    <n v="0.2"/>
    <s v="Credit Card"/>
    <n v="22396.799999999999"/>
    <n v="3322.17"/>
    <n v="2024"/>
    <n v="1"/>
    <s v="Jan"/>
    <s v="2024-01"/>
    <n v="0.14833235105015002"/>
    <x v="2"/>
    <x v="2"/>
    <x v="3"/>
    <x v="1"/>
    <x v="2"/>
  </r>
  <r>
    <s v="ORD02628"/>
    <x v="475"/>
    <d v="2025-12-28T00:00:00"/>
    <s v="C0302"/>
    <s v="P005"/>
    <n v="2"/>
    <n v="0"/>
    <s v="Debit Card"/>
    <n v="4998"/>
    <n v="1040.98"/>
    <n v="2025"/>
    <n v="12"/>
    <s v="Dec"/>
    <s v="2025-12"/>
    <n v="0.20827931172468989"/>
    <x v="1"/>
    <x v="5"/>
    <x v="1"/>
    <x v="1"/>
    <x v="7"/>
  </r>
  <r>
    <s v="ORD02629"/>
    <x v="201"/>
    <d v="2024-08-24T00:00:00"/>
    <s v="C0322"/>
    <s v="P001"/>
    <n v="1"/>
    <n v="0.1"/>
    <s v="Credit Card"/>
    <n v="449.1"/>
    <n v="89.98"/>
    <n v="2024"/>
    <n v="8"/>
    <s v="Aug"/>
    <s v="2024-08"/>
    <n v="0.20035626809173904"/>
    <x v="1"/>
    <x v="1"/>
    <x v="2"/>
    <x v="2"/>
    <x v="8"/>
  </r>
  <r>
    <s v="ORD02630"/>
    <x v="607"/>
    <d v="2024-01-15T00:00:00"/>
    <s v="C0025"/>
    <s v="P006"/>
    <n v="1"/>
    <n v="0"/>
    <s v="UPI"/>
    <n v="1499"/>
    <n v="275.02999999999997"/>
    <n v="2024"/>
    <n v="1"/>
    <s v="Jan"/>
    <s v="2024-01"/>
    <n v="0.18347565043362241"/>
    <x v="1"/>
    <x v="1"/>
    <x v="3"/>
    <x v="2"/>
    <x v="6"/>
  </r>
  <r>
    <s v="ORD02631"/>
    <x v="585"/>
    <d v="2024-04-12T00:00:00"/>
    <s v="C0073"/>
    <s v="P014"/>
    <n v="3"/>
    <n v="0.05"/>
    <s v="Debit Card"/>
    <n v="2277.15"/>
    <n v="399.82"/>
    <n v="2024"/>
    <n v="4"/>
    <s v="Apr"/>
    <s v="2024-04"/>
    <n v="0.17557912302659023"/>
    <x v="0"/>
    <x v="6"/>
    <x v="2"/>
    <x v="2"/>
    <x v="13"/>
  </r>
  <r>
    <s v="ORD02632"/>
    <x v="430"/>
    <d v="2025-06-20T00:00:00"/>
    <s v="C0373"/>
    <s v="P017"/>
    <n v="1"/>
    <n v="0.1"/>
    <s v="Debit Card"/>
    <n v="719.1"/>
    <n v="190.03"/>
    <n v="2025"/>
    <n v="6"/>
    <s v="Jun"/>
    <s v="2025-06"/>
    <n v="0.26426088165762757"/>
    <x v="0"/>
    <x v="0"/>
    <x v="0"/>
    <x v="2"/>
    <x v="15"/>
  </r>
  <r>
    <s v="ORD02633"/>
    <x v="172"/>
    <d v="2025-06-11T00:00:00"/>
    <s v="C0411"/>
    <s v="P019"/>
    <n v="1"/>
    <n v="0.05"/>
    <s v="UPI"/>
    <n v="379.05"/>
    <n v="74.94"/>
    <n v="2025"/>
    <n v="6"/>
    <s v="Jun"/>
    <s v="2025-06"/>
    <n v="0.19770478828650573"/>
    <x v="1"/>
    <x v="1"/>
    <x v="1"/>
    <x v="2"/>
    <x v="18"/>
  </r>
  <r>
    <s v="ORD02634"/>
    <x v="156"/>
    <d v="2025-03-30T00:00:00"/>
    <s v="C0129"/>
    <s v="P001"/>
    <n v="1"/>
    <n v="0.1"/>
    <s v="Cash"/>
    <n v="449.1"/>
    <n v="94.53"/>
    <n v="2025"/>
    <n v="3"/>
    <s v="Mar"/>
    <s v="2025-03"/>
    <n v="0.21048764195056779"/>
    <x v="1"/>
    <x v="1"/>
    <x v="0"/>
    <x v="1"/>
    <x v="8"/>
  </r>
  <r>
    <s v="ORD02635"/>
    <x v="65"/>
    <d v="2025-03-08T00:00:00"/>
    <s v="C0087"/>
    <s v="P001"/>
    <n v="2"/>
    <n v="0.05"/>
    <s v="Debit Card"/>
    <n v="948.1"/>
    <n v="204.28"/>
    <n v="2025"/>
    <n v="3"/>
    <s v="Mar"/>
    <s v="2025-03"/>
    <n v="0.21546250395527897"/>
    <x v="1"/>
    <x v="1"/>
    <x v="1"/>
    <x v="2"/>
    <x v="8"/>
  </r>
  <r>
    <s v="ORD02636"/>
    <x v="701"/>
    <d v="2025-09-02T00:00:00"/>
    <s v="C0330"/>
    <s v="P013"/>
    <n v="1"/>
    <n v="0.2"/>
    <s v="Credit Card"/>
    <n v="479.2"/>
    <n v="95.21"/>
    <n v="2025"/>
    <n v="8"/>
    <s v="Aug"/>
    <s v="2025-08"/>
    <n v="0.19868530884808014"/>
    <x v="0"/>
    <x v="0"/>
    <x v="3"/>
    <x v="2"/>
    <x v="0"/>
  </r>
  <r>
    <s v="ORD02637"/>
    <x v="247"/>
    <d v="2025-12-17T00:00:00"/>
    <s v="C0426"/>
    <s v="P014"/>
    <n v="4"/>
    <n v="0.05"/>
    <s v="UPI"/>
    <n v="3036.2"/>
    <n v="717.29"/>
    <n v="2025"/>
    <n v="12"/>
    <s v="Dec"/>
    <s v="2025-12"/>
    <n v="0.23624596535142614"/>
    <x v="0"/>
    <x v="6"/>
    <x v="1"/>
    <x v="1"/>
    <x v="13"/>
  </r>
  <r>
    <s v="ORD02638"/>
    <x v="650"/>
    <d v="2025-06-17T00:00:00"/>
    <s v="C0436"/>
    <s v="P006"/>
    <n v="4"/>
    <n v="0"/>
    <s v="Cash"/>
    <n v="5996"/>
    <n v="944.17"/>
    <n v="2025"/>
    <n v="6"/>
    <s v="Jun"/>
    <s v="2025-06"/>
    <n v="0.15746664442961975"/>
    <x v="1"/>
    <x v="1"/>
    <x v="2"/>
    <x v="2"/>
    <x v="6"/>
  </r>
  <r>
    <s v="ORD02639"/>
    <x v="111"/>
    <d v="2025-12-27T00:00:00"/>
    <s v="C0153"/>
    <s v="P006"/>
    <n v="5"/>
    <n v="0.05"/>
    <s v="Debit Card"/>
    <n v="7120.25"/>
    <n v="1451.92"/>
    <n v="2025"/>
    <n v="12"/>
    <s v="Dec"/>
    <s v="2025-12"/>
    <n v="0.20391418840630596"/>
    <x v="1"/>
    <x v="1"/>
    <x v="1"/>
    <x v="2"/>
    <x v="6"/>
  </r>
  <r>
    <s v="ORD02640"/>
    <x v="627"/>
    <d v="2025-10-14T00:00:00"/>
    <s v="C0182"/>
    <s v="P001"/>
    <n v="1"/>
    <n v="0.1"/>
    <s v="UPI"/>
    <n v="449.1"/>
    <n v="122.35"/>
    <n v="2025"/>
    <n v="10"/>
    <s v="Oct"/>
    <s v="2025-10"/>
    <n v="0.27243375640169226"/>
    <x v="1"/>
    <x v="1"/>
    <x v="2"/>
    <x v="1"/>
    <x v="8"/>
  </r>
  <r>
    <s v="ORD02641"/>
    <x v="321"/>
    <d v="2024-10-22T00:00:00"/>
    <s v="C0125"/>
    <s v="P014"/>
    <n v="4"/>
    <n v="0.1"/>
    <s v="Credit Card"/>
    <n v="2876.4"/>
    <n v="664.95"/>
    <n v="2024"/>
    <n v="10"/>
    <s v="Oct"/>
    <s v="2024-10"/>
    <n v="0.23117438464747603"/>
    <x v="0"/>
    <x v="6"/>
    <x v="0"/>
    <x v="2"/>
    <x v="13"/>
  </r>
  <r>
    <s v="ORD02642"/>
    <x v="585"/>
    <d v="2024-04-14T00:00:00"/>
    <s v="C0067"/>
    <s v="P003"/>
    <n v="5"/>
    <n v="0.05"/>
    <s v="Credit Card"/>
    <n v="6170.25"/>
    <n v="1109.6300000000001"/>
    <n v="2024"/>
    <n v="4"/>
    <s v="Apr"/>
    <s v="2024-04"/>
    <n v="0.17983550099266643"/>
    <x v="1"/>
    <x v="1"/>
    <x v="1"/>
    <x v="0"/>
    <x v="1"/>
  </r>
  <r>
    <s v="ORD02643"/>
    <x v="126"/>
    <d v="2025-05-19T00:00:00"/>
    <s v="C0006"/>
    <s v="P010"/>
    <n v="4"/>
    <n v="0.05"/>
    <s v="Credit Card"/>
    <n v="22796.2"/>
    <n v="3712.23"/>
    <n v="2025"/>
    <n v="5"/>
    <s v="May"/>
    <s v="2025-05"/>
    <n v="0.1628442459708197"/>
    <x v="2"/>
    <x v="2"/>
    <x v="0"/>
    <x v="1"/>
    <x v="9"/>
  </r>
  <r>
    <s v="ORD02644"/>
    <x v="519"/>
    <d v="2024-11-02T00:00:00"/>
    <s v="C0125"/>
    <s v="P019"/>
    <n v="2"/>
    <n v="0.1"/>
    <s v="Credit Card"/>
    <n v="718.2"/>
    <n v="197.43"/>
    <n v="2024"/>
    <n v="10"/>
    <s v="Oct"/>
    <s v="2024-10"/>
    <n v="0.2748955722639933"/>
    <x v="1"/>
    <x v="1"/>
    <x v="0"/>
    <x v="2"/>
    <x v="18"/>
  </r>
  <r>
    <s v="ORD02645"/>
    <x v="621"/>
    <d v="2025-06-26T00:00:00"/>
    <s v="C0314"/>
    <s v="P019"/>
    <n v="2"/>
    <n v="0.1"/>
    <s v="Credit Card"/>
    <n v="718.2"/>
    <n v="146.71"/>
    <n v="2025"/>
    <n v="6"/>
    <s v="Jun"/>
    <s v="2025-06"/>
    <n v="0.20427457532720691"/>
    <x v="1"/>
    <x v="1"/>
    <x v="0"/>
    <x v="2"/>
    <x v="18"/>
  </r>
  <r>
    <s v="ORD02646"/>
    <x v="447"/>
    <d v="2025-07-10T00:00:00"/>
    <s v="C0326"/>
    <s v="P019"/>
    <n v="1"/>
    <n v="0.1"/>
    <s v="Credit Card"/>
    <n v="359.1"/>
    <n v="59.52"/>
    <n v="2025"/>
    <n v="7"/>
    <s v="Jul"/>
    <s v="2025-07"/>
    <n v="0.16574770258980784"/>
    <x v="1"/>
    <x v="1"/>
    <x v="3"/>
    <x v="2"/>
    <x v="18"/>
  </r>
  <r>
    <s v="ORD02647"/>
    <x v="694"/>
    <d v="2024-12-24T00:00:00"/>
    <s v="C0053"/>
    <s v="P004"/>
    <n v="3"/>
    <n v="0.1"/>
    <s v="Cash"/>
    <n v="5397.3"/>
    <n v="842.53"/>
    <n v="2024"/>
    <n v="12"/>
    <s v="Dec"/>
    <s v="2024-12"/>
    <n v="0.15610212513664237"/>
    <x v="1"/>
    <x v="5"/>
    <x v="3"/>
    <x v="2"/>
    <x v="10"/>
  </r>
  <r>
    <s v="ORD02648"/>
    <x v="414"/>
    <d v="2024-11-02T00:00:00"/>
    <s v="C0066"/>
    <s v="P020"/>
    <n v="1"/>
    <n v="0.05"/>
    <s v="Cash"/>
    <n v="236.55"/>
    <n v="62.88"/>
    <n v="2024"/>
    <n v="10"/>
    <s v="Oct"/>
    <s v="2024-10"/>
    <n v="0.26582117945466077"/>
    <x v="3"/>
    <x v="3"/>
    <x v="3"/>
    <x v="2"/>
    <x v="17"/>
  </r>
  <r>
    <s v="ORD02649"/>
    <x v="702"/>
    <d v="2025-05-12T00:00:00"/>
    <s v="C0314"/>
    <s v="P019"/>
    <n v="1"/>
    <n v="0"/>
    <s v="Debit Card"/>
    <n v="399"/>
    <n v="99.14"/>
    <n v="2025"/>
    <n v="5"/>
    <s v="May"/>
    <s v="2025-05"/>
    <n v="0.24847117794486215"/>
    <x v="1"/>
    <x v="1"/>
    <x v="0"/>
    <x v="2"/>
    <x v="18"/>
  </r>
  <r>
    <s v="ORD02650"/>
    <x v="538"/>
    <d v="2025-10-22T00:00:00"/>
    <s v="C0082"/>
    <s v="P010"/>
    <n v="5"/>
    <n v="0"/>
    <s v="Cash"/>
    <n v="29995"/>
    <n v="5862.1"/>
    <n v="2025"/>
    <n v="10"/>
    <s v="Oct"/>
    <s v="2025-10"/>
    <n v="0.19543590598433072"/>
    <x v="2"/>
    <x v="2"/>
    <x v="0"/>
    <x v="2"/>
    <x v="9"/>
  </r>
  <r>
    <s v="ORD02651"/>
    <x v="235"/>
    <d v="2024-08-16T00:00:00"/>
    <s v="C0087"/>
    <s v="P002"/>
    <n v="1"/>
    <n v="0.2"/>
    <s v="Debit Card"/>
    <n v="719.2"/>
    <n v="185.86"/>
    <n v="2024"/>
    <n v="8"/>
    <s v="Aug"/>
    <s v="2024-08"/>
    <n v="0.25842602892102334"/>
    <x v="1"/>
    <x v="1"/>
    <x v="1"/>
    <x v="2"/>
    <x v="3"/>
  </r>
  <r>
    <s v="ORD02652"/>
    <x v="432"/>
    <d v="2024-08-24T00:00:00"/>
    <s v="C0002"/>
    <s v="P004"/>
    <n v="1"/>
    <n v="0"/>
    <s v="UPI"/>
    <n v="1999"/>
    <n v="483.71"/>
    <n v="2024"/>
    <n v="8"/>
    <s v="Aug"/>
    <s v="2024-08"/>
    <n v="0.241975987993997"/>
    <x v="1"/>
    <x v="5"/>
    <x v="1"/>
    <x v="1"/>
    <x v="10"/>
  </r>
  <r>
    <s v="ORD02653"/>
    <x v="223"/>
    <d v="2025-04-03T00:00:00"/>
    <s v="C0204"/>
    <s v="P006"/>
    <n v="4"/>
    <n v="0.05"/>
    <s v="Cash"/>
    <n v="5696.2"/>
    <n v="1255.4000000000001"/>
    <n v="2025"/>
    <n v="3"/>
    <s v="Mar"/>
    <s v="2025-03"/>
    <n v="0.22039254239668554"/>
    <x v="1"/>
    <x v="1"/>
    <x v="3"/>
    <x v="2"/>
    <x v="6"/>
  </r>
  <r>
    <s v="ORD02654"/>
    <x v="607"/>
    <d v="2024-01-18T00:00:00"/>
    <s v="C0150"/>
    <s v="P007"/>
    <n v="5"/>
    <n v="0.15"/>
    <s v="UPI"/>
    <n v="4670.75"/>
    <n v="876.13"/>
    <n v="2024"/>
    <n v="1"/>
    <s v="Jan"/>
    <s v="2024-01"/>
    <n v="0.18757801209655836"/>
    <x v="3"/>
    <x v="9"/>
    <x v="2"/>
    <x v="0"/>
    <x v="19"/>
  </r>
  <r>
    <s v="ORD02655"/>
    <x v="39"/>
    <d v="2024-07-29T00:00:00"/>
    <s v="C0293"/>
    <s v="P016"/>
    <n v="1"/>
    <n v="0"/>
    <s v="UPI"/>
    <n v="1599"/>
    <n v="557.20000000000005"/>
    <n v="2024"/>
    <n v="7"/>
    <s v="Jul"/>
    <s v="2024-07"/>
    <n v="0.3484677923702314"/>
    <x v="4"/>
    <x v="4"/>
    <x v="0"/>
    <x v="2"/>
    <x v="5"/>
  </r>
  <r>
    <s v="ORD02656"/>
    <x v="297"/>
    <d v="2025-02-03T00:00:00"/>
    <s v="C0404"/>
    <s v="P007"/>
    <n v="3"/>
    <n v="0.1"/>
    <s v="Credit Card"/>
    <n v="2967.3"/>
    <n v="679.55"/>
    <n v="2025"/>
    <n v="1"/>
    <s v="Jan"/>
    <s v="2025-01"/>
    <n v="0.22901290735685637"/>
    <x v="3"/>
    <x v="9"/>
    <x v="0"/>
    <x v="2"/>
    <x v="19"/>
  </r>
  <r>
    <s v="ORD02657"/>
    <x v="483"/>
    <d v="2024-04-12T00:00:00"/>
    <s v="C0103"/>
    <s v="P018"/>
    <n v="1"/>
    <n v="0.1"/>
    <s v="Credit Card"/>
    <n v="899.1"/>
    <n v="-65.62"/>
    <n v="2024"/>
    <n v="4"/>
    <s v="Apr"/>
    <s v="2024-04"/>
    <n v="-7.2984095206317434E-2"/>
    <x v="0"/>
    <x v="7"/>
    <x v="2"/>
    <x v="2"/>
    <x v="16"/>
  </r>
  <r>
    <s v="ORD02658"/>
    <x v="376"/>
    <d v="2024-02-02T00:00:00"/>
    <s v="C0024"/>
    <s v="P020"/>
    <n v="1"/>
    <n v="0.2"/>
    <s v="Credit Card"/>
    <n v="199.2"/>
    <n v="50.43"/>
    <n v="2024"/>
    <n v="1"/>
    <s v="Jan"/>
    <s v="2024-01"/>
    <n v="0.25316265060240967"/>
    <x v="3"/>
    <x v="3"/>
    <x v="1"/>
    <x v="0"/>
    <x v="17"/>
  </r>
  <r>
    <s v="ORD02659"/>
    <x v="697"/>
    <d v="2025-06-15T00:00:00"/>
    <s v="C0368"/>
    <s v="P019"/>
    <n v="1"/>
    <n v="0"/>
    <s v="Debit Card"/>
    <n v="399"/>
    <n v="77.650000000000006"/>
    <n v="2025"/>
    <n v="6"/>
    <s v="Jun"/>
    <s v="2025-06"/>
    <n v="0.19461152882205515"/>
    <x v="1"/>
    <x v="1"/>
    <x v="2"/>
    <x v="2"/>
    <x v="18"/>
  </r>
  <r>
    <s v="ORD02660"/>
    <x v="350"/>
    <d v="2025-10-14T00:00:00"/>
    <s v="C0212"/>
    <s v="P009"/>
    <n v="1"/>
    <n v="0"/>
    <s v="UPI"/>
    <n v="6999"/>
    <n v="1129.3"/>
    <n v="2025"/>
    <n v="10"/>
    <s v="Oct"/>
    <s v="2025-10"/>
    <n v="0.16135162166023717"/>
    <x v="2"/>
    <x v="2"/>
    <x v="0"/>
    <x v="0"/>
    <x v="2"/>
  </r>
  <r>
    <s v="ORD02661"/>
    <x v="343"/>
    <d v="2024-11-25T00:00:00"/>
    <s v="C0065"/>
    <s v="P020"/>
    <n v="1"/>
    <n v="0.15"/>
    <s v="Cash"/>
    <n v="211.65"/>
    <n v="59.36"/>
    <n v="2024"/>
    <n v="11"/>
    <s v="Nov"/>
    <s v="2024-11"/>
    <n v="0.28046302858492794"/>
    <x v="3"/>
    <x v="3"/>
    <x v="1"/>
    <x v="2"/>
    <x v="17"/>
  </r>
  <r>
    <s v="ORD02662"/>
    <x v="440"/>
    <d v="2024-06-15T00:00:00"/>
    <s v="C0449"/>
    <s v="P010"/>
    <n v="1"/>
    <n v="0"/>
    <s v="Credit Card"/>
    <n v="5999"/>
    <n v="792"/>
    <n v="2024"/>
    <n v="6"/>
    <s v="Jun"/>
    <s v="2024-06"/>
    <n v="0.13202200366727787"/>
    <x v="2"/>
    <x v="2"/>
    <x v="1"/>
    <x v="2"/>
    <x v="9"/>
  </r>
  <r>
    <s v="ORD02663"/>
    <x v="407"/>
    <d v="2025-04-04T00:00:00"/>
    <s v="C0209"/>
    <s v="P013"/>
    <n v="4"/>
    <n v="0.05"/>
    <s v="Cash"/>
    <n v="2276.1999999999998"/>
    <n v="498.56"/>
    <n v="2025"/>
    <n v="4"/>
    <s v="Apr"/>
    <s v="2025-04"/>
    <n v="0.21903171953255426"/>
    <x v="0"/>
    <x v="0"/>
    <x v="0"/>
    <x v="2"/>
    <x v="0"/>
  </r>
  <r>
    <s v="ORD02664"/>
    <x v="483"/>
    <d v="2024-04-14T00:00:00"/>
    <s v="C0251"/>
    <s v="P018"/>
    <n v="2"/>
    <n v="0.1"/>
    <s v="UPI"/>
    <n v="1798.2"/>
    <n v="508.36"/>
    <n v="2024"/>
    <n v="4"/>
    <s v="Apr"/>
    <s v="2024-04"/>
    <n v="0.28270492714937162"/>
    <x v="0"/>
    <x v="7"/>
    <x v="2"/>
    <x v="1"/>
    <x v="16"/>
  </r>
  <r>
    <s v="ORD02665"/>
    <x v="566"/>
    <d v="2025-09-17T00:00:00"/>
    <s v="C0385"/>
    <s v="P016"/>
    <n v="3"/>
    <n v="0"/>
    <s v="Credit Card"/>
    <n v="4797"/>
    <n v="1664.25"/>
    <n v="2025"/>
    <n v="9"/>
    <s v="Sep"/>
    <s v="2025-09"/>
    <n v="0.34693558474046277"/>
    <x v="4"/>
    <x v="4"/>
    <x v="3"/>
    <x v="2"/>
    <x v="5"/>
  </r>
  <r>
    <s v="ORD02666"/>
    <x v="591"/>
    <d v="2024-06-24T00:00:00"/>
    <s v="C0117"/>
    <s v="P017"/>
    <n v="2"/>
    <n v="0.15"/>
    <s v="Credit Card"/>
    <n v="1358.3"/>
    <n v="287.02999999999997"/>
    <n v="2024"/>
    <n v="6"/>
    <s v="Jun"/>
    <s v="2024-06"/>
    <n v="0.21131561510711919"/>
    <x v="0"/>
    <x v="0"/>
    <x v="0"/>
    <x v="2"/>
    <x v="15"/>
  </r>
  <r>
    <s v="ORD02667"/>
    <x v="136"/>
    <d v="2024-06-13T00:00:00"/>
    <s v="C0116"/>
    <s v="P013"/>
    <n v="1"/>
    <n v="0.1"/>
    <s v="Credit Card"/>
    <n v="539.1"/>
    <n v="141.07"/>
    <n v="2024"/>
    <n v="6"/>
    <s v="Jun"/>
    <s v="2024-06"/>
    <n v="0.2616768688554999"/>
    <x v="0"/>
    <x v="0"/>
    <x v="2"/>
    <x v="2"/>
    <x v="0"/>
  </r>
  <r>
    <s v="ORD02668"/>
    <x v="644"/>
    <d v="2025-12-31T00:00:00"/>
    <s v="C0237"/>
    <s v="P012"/>
    <n v="4"/>
    <n v="0"/>
    <s v="UPI"/>
    <n v="3596"/>
    <n v="833.12"/>
    <n v="2025"/>
    <n v="12"/>
    <s v="Dec"/>
    <s v="2025-12"/>
    <n v="0.23167964404894328"/>
    <x v="0"/>
    <x v="8"/>
    <x v="1"/>
    <x v="2"/>
    <x v="14"/>
  </r>
  <r>
    <s v="ORD02669"/>
    <x v="540"/>
    <d v="2024-09-23T00:00:00"/>
    <s v="C0478"/>
    <s v="P010"/>
    <n v="3"/>
    <n v="0"/>
    <s v="Credit Card"/>
    <n v="17997"/>
    <n v="3555.74"/>
    <n v="2024"/>
    <n v="9"/>
    <s v="Sep"/>
    <s v="2024-09"/>
    <n v="0.19757404011779739"/>
    <x v="2"/>
    <x v="2"/>
    <x v="3"/>
    <x v="2"/>
    <x v="9"/>
  </r>
  <r>
    <s v="ORD02670"/>
    <x v="306"/>
    <d v="2024-10-03T00:00:00"/>
    <s v="C0105"/>
    <s v="P001"/>
    <n v="1"/>
    <n v="0"/>
    <s v="UPI"/>
    <n v="499"/>
    <n v="94.11"/>
    <n v="2024"/>
    <n v="9"/>
    <s v="Sep"/>
    <s v="2024-09"/>
    <n v="0.18859719438877756"/>
    <x v="1"/>
    <x v="1"/>
    <x v="2"/>
    <x v="2"/>
    <x v="8"/>
  </r>
  <r>
    <s v="ORD02671"/>
    <x v="318"/>
    <d v="2024-01-05T00:00:00"/>
    <s v="C0495"/>
    <s v="P008"/>
    <n v="1"/>
    <n v="0"/>
    <s v="Credit Card"/>
    <n v="399"/>
    <n v="121.93"/>
    <n v="2024"/>
    <n v="1"/>
    <s v="Jan"/>
    <s v="2024-01"/>
    <n v="0.30558897243107769"/>
    <x v="3"/>
    <x v="3"/>
    <x v="0"/>
    <x v="1"/>
    <x v="4"/>
  </r>
  <r>
    <s v="ORD02672"/>
    <x v="489"/>
    <d v="2024-01-29T00:00:00"/>
    <s v="C0259"/>
    <s v="P018"/>
    <n v="2"/>
    <n v="0.1"/>
    <s v="Cash"/>
    <n v="1798.2"/>
    <n v="441.16"/>
    <n v="2024"/>
    <n v="1"/>
    <s v="Jan"/>
    <s v="2024-01"/>
    <n v="0.2453342231120009"/>
    <x v="0"/>
    <x v="7"/>
    <x v="0"/>
    <x v="2"/>
    <x v="16"/>
  </r>
  <r>
    <s v="ORD02673"/>
    <x v="391"/>
    <d v="2024-11-25T00:00:00"/>
    <s v="C0046"/>
    <s v="P002"/>
    <n v="2"/>
    <n v="0"/>
    <s v="UPI"/>
    <n v="1798"/>
    <n v="364.58"/>
    <n v="2024"/>
    <n v="11"/>
    <s v="Nov"/>
    <s v="2024-11"/>
    <n v="0.20276974416017796"/>
    <x v="1"/>
    <x v="1"/>
    <x v="0"/>
    <x v="2"/>
    <x v="3"/>
  </r>
  <r>
    <s v="ORD02674"/>
    <x v="231"/>
    <d v="2024-06-02T00:00:00"/>
    <s v="C0311"/>
    <s v="P016"/>
    <n v="3"/>
    <n v="0.05"/>
    <s v="Credit Card"/>
    <n v="4557.1499999999996"/>
    <n v="1361.2"/>
    <n v="2024"/>
    <n v="5"/>
    <s v="May"/>
    <s v="2024-05"/>
    <n v="0.29869545659019348"/>
    <x v="4"/>
    <x v="4"/>
    <x v="0"/>
    <x v="0"/>
    <x v="5"/>
  </r>
  <r>
    <s v="ORD02675"/>
    <x v="621"/>
    <d v="2025-06-24T00:00:00"/>
    <s v="C0331"/>
    <s v="P012"/>
    <n v="1"/>
    <n v="0.15"/>
    <s v="Debit Card"/>
    <n v="764.15"/>
    <n v="229.67"/>
    <n v="2025"/>
    <n v="6"/>
    <s v="Jun"/>
    <s v="2025-06"/>
    <n v="0.30055617352614017"/>
    <x v="0"/>
    <x v="8"/>
    <x v="1"/>
    <x v="0"/>
    <x v="14"/>
  </r>
  <r>
    <s v="ORD02676"/>
    <x v="628"/>
    <d v="2025-05-05T00:00:00"/>
    <s v="C0216"/>
    <s v="P009"/>
    <n v="1"/>
    <n v="0.05"/>
    <s v="UPI"/>
    <n v="6649.05"/>
    <n v="1174.8399999999999"/>
    <n v="2025"/>
    <n v="5"/>
    <s v="May"/>
    <s v="2025-05"/>
    <n v="0.17669291101736337"/>
    <x v="2"/>
    <x v="2"/>
    <x v="3"/>
    <x v="2"/>
    <x v="2"/>
  </r>
  <r>
    <s v="ORD02677"/>
    <x v="676"/>
    <d v="2025-03-18T00:00:00"/>
    <s v="C0470"/>
    <s v="P003"/>
    <n v="2"/>
    <n v="0"/>
    <s v="UPI"/>
    <n v="2598"/>
    <n v="597.47"/>
    <n v="2025"/>
    <n v="3"/>
    <s v="Mar"/>
    <s v="2025-03"/>
    <n v="0.22997305619707467"/>
    <x v="1"/>
    <x v="1"/>
    <x v="3"/>
    <x v="0"/>
    <x v="1"/>
  </r>
  <r>
    <s v="ORD02678"/>
    <x v="525"/>
    <d v="2024-03-10T00:00:00"/>
    <s v="C0448"/>
    <s v="P004"/>
    <n v="2"/>
    <n v="0.2"/>
    <s v="UPI"/>
    <n v="3198.4"/>
    <n v="-68.02"/>
    <n v="2024"/>
    <n v="3"/>
    <s v="Mar"/>
    <s v="2024-03"/>
    <n v="-2.1266883441720858E-2"/>
    <x v="1"/>
    <x v="5"/>
    <x v="1"/>
    <x v="0"/>
    <x v="10"/>
  </r>
  <r>
    <s v="ORD02679"/>
    <x v="43"/>
    <d v="2024-12-26T00:00:00"/>
    <s v="C0492"/>
    <s v="P002"/>
    <n v="1"/>
    <n v="0"/>
    <s v="UPI"/>
    <n v="899"/>
    <n v="200.74"/>
    <n v="2024"/>
    <n v="12"/>
    <s v="Dec"/>
    <s v="2024-12"/>
    <n v="0.22329254727474973"/>
    <x v="1"/>
    <x v="1"/>
    <x v="2"/>
    <x v="2"/>
    <x v="3"/>
  </r>
  <r>
    <s v="ORD02680"/>
    <x v="650"/>
    <d v="2025-06-17T00:00:00"/>
    <s v="C0301"/>
    <s v="P008"/>
    <n v="1"/>
    <n v="0.15"/>
    <s v="UPI"/>
    <n v="339.15"/>
    <n v="109.42"/>
    <n v="2025"/>
    <n v="6"/>
    <s v="Jun"/>
    <s v="2025-06"/>
    <n v="0.32263010467344833"/>
    <x v="3"/>
    <x v="3"/>
    <x v="3"/>
    <x v="1"/>
    <x v="4"/>
  </r>
  <r>
    <s v="ORD02681"/>
    <x v="703"/>
    <d v="2024-09-12T00:00:00"/>
    <s v="C0410"/>
    <s v="P010"/>
    <n v="2"/>
    <n v="0.1"/>
    <s v="UPI"/>
    <n v="10798.2"/>
    <n v="2258.25"/>
    <n v="2024"/>
    <n v="9"/>
    <s v="Sep"/>
    <s v="2024-09"/>
    <n v="0.20913207756848362"/>
    <x v="2"/>
    <x v="2"/>
    <x v="1"/>
    <x v="2"/>
    <x v="9"/>
  </r>
  <r>
    <s v="ORD02682"/>
    <x v="201"/>
    <d v="2024-08-23T00:00:00"/>
    <s v="C0333"/>
    <s v="P016"/>
    <n v="2"/>
    <n v="0.1"/>
    <s v="UPI"/>
    <n v="2878.2"/>
    <n v="726.45"/>
    <n v="2024"/>
    <n v="8"/>
    <s v="Aug"/>
    <s v="2024-08"/>
    <n v="0.25239733166562439"/>
    <x v="4"/>
    <x v="4"/>
    <x v="0"/>
    <x v="1"/>
    <x v="5"/>
  </r>
  <r>
    <s v="ORD02683"/>
    <x v="235"/>
    <d v="2024-08-16T00:00:00"/>
    <s v="C0449"/>
    <s v="P011"/>
    <n v="1"/>
    <n v="0.1"/>
    <s v="Debit Card"/>
    <n v="1169.0999999999999"/>
    <n v="314.73"/>
    <n v="2024"/>
    <n v="8"/>
    <s v="Aug"/>
    <s v="2024-08"/>
    <n v="0.26920708237105467"/>
    <x v="0"/>
    <x v="7"/>
    <x v="1"/>
    <x v="2"/>
    <x v="12"/>
  </r>
  <r>
    <s v="ORD02684"/>
    <x v="386"/>
    <d v="2025-06-11T00:00:00"/>
    <s v="C0024"/>
    <s v="P018"/>
    <n v="2"/>
    <n v="0.05"/>
    <s v="Debit Card"/>
    <n v="1898.1"/>
    <n v="581.63"/>
    <n v="2025"/>
    <n v="6"/>
    <s v="Jun"/>
    <s v="2025-06"/>
    <n v="0.30642748011169063"/>
    <x v="0"/>
    <x v="7"/>
    <x v="1"/>
    <x v="0"/>
    <x v="16"/>
  </r>
  <r>
    <s v="ORD02685"/>
    <x v="70"/>
    <d v="2024-11-12T00:00:00"/>
    <s v="C0458"/>
    <s v="P014"/>
    <n v="3"/>
    <n v="0.1"/>
    <s v="Debit Card"/>
    <n v="2157.3000000000002"/>
    <n v="521.75"/>
    <n v="2024"/>
    <n v="11"/>
    <s v="Nov"/>
    <s v="2024-11"/>
    <n v="0.24185324247902468"/>
    <x v="0"/>
    <x v="6"/>
    <x v="1"/>
    <x v="2"/>
    <x v="13"/>
  </r>
  <r>
    <s v="ORD02686"/>
    <x v="97"/>
    <d v="2024-02-22T00:00:00"/>
    <s v="C0035"/>
    <s v="P008"/>
    <n v="4"/>
    <n v="0.1"/>
    <s v="Credit Card"/>
    <n v="1436.4"/>
    <n v="445.16"/>
    <n v="2024"/>
    <n v="2"/>
    <s v="Feb"/>
    <s v="2024-02"/>
    <n v="0.30991367307156781"/>
    <x v="3"/>
    <x v="3"/>
    <x v="3"/>
    <x v="2"/>
    <x v="4"/>
  </r>
  <r>
    <s v="ORD02687"/>
    <x v="7"/>
    <d v="2024-04-30T00:00:00"/>
    <s v="C0024"/>
    <s v="P015"/>
    <n v="1"/>
    <n v="0.05"/>
    <s v="UPI"/>
    <n v="664.05"/>
    <n v="121.67"/>
    <n v="2024"/>
    <n v="4"/>
    <s v="Apr"/>
    <s v="2024-04"/>
    <n v="0.18322415480761992"/>
    <x v="3"/>
    <x v="6"/>
    <x v="1"/>
    <x v="0"/>
    <x v="11"/>
  </r>
  <r>
    <s v="ORD02688"/>
    <x v="145"/>
    <d v="2024-02-25T00:00:00"/>
    <s v="C0028"/>
    <s v="P017"/>
    <n v="1"/>
    <n v="0.05"/>
    <s v="Credit Card"/>
    <n v="759.05"/>
    <n v="164.1"/>
    <n v="2024"/>
    <n v="2"/>
    <s v="Feb"/>
    <s v="2024-02"/>
    <n v="0.21619129174626178"/>
    <x v="0"/>
    <x v="0"/>
    <x v="3"/>
    <x v="2"/>
    <x v="15"/>
  </r>
  <r>
    <s v="ORD02689"/>
    <x v="560"/>
    <d v="2025-10-16T00:00:00"/>
    <s v="C0484"/>
    <s v="P018"/>
    <n v="4"/>
    <n v="0.15"/>
    <s v="UPI"/>
    <n v="3396.6"/>
    <n v="1133.8599999999999"/>
    <n v="2025"/>
    <n v="10"/>
    <s v="Oct"/>
    <s v="2025-10"/>
    <n v="0.33382205735146908"/>
    <x v="0"/>
    <x v="7"/>
    <x v="2"/>
    <x v="2"/>
    <x v="16"/>
  </r>
  <r>
    <s v="ORD02690"/>
    <x v="699"/>
    <d v="2025-07-21T00:00:00"/>
    <s v="C0464"/>
    <s v="P006"/>
    <n v="1"/>
    <n v="0.05"/>
    <s v="Credit Card"/>
    <n v="1424.05"/>
    <n v="351.33"/>
    <n v="2025"/>
    <n v="7"/>
    <s v="Jul"/>
    <s v="2025-07"/>
    <n v="0.24671184298304133"/>
    <x v="1"/>
    <x v="1"/>
    <x v="0"/>
    <x v="2"/>
    <x v="6"/>
  </r>
  <r>
    <s v="ORD02691"/>
    <x v="260"/>
    <d v="2024-02-18T00:00:00"/>
    <s v="C0488"/>
    <s v="P014"/>
    <n v="2"/>
    <n v="0.15"/>
    <s v="Cash"/>
    <n v="1358.3"/>
    <n v="349.95"/>
    <n v="2024"/>
    <n v="2"/>
    <s v="Feb"/>
    <s v="2024-02"/>
    <n v="0.25763822425090188"/>
    <x v="0"/>
    <x v="6"/>
    <x v="0"/>
    <x v="2"/>
    <x v="13"/>
  </r>
  <r>
    <s v="ORD02692"/>
    <x v="179"/>
    <d v="2024-02-25T00:00:00"/>
    <s v="C0016"/>
    <s v="P003"/>
    <n v="2"/>
    <n v="0.1"/>
    <s v="UPI"/>
    <n v="2338.1999999999998"/>
    <n v="665.04"/>
    <n v="2024"/>
    <n v="2"/>
    <s v="Feb"/>
    <s v="2024-02"/>
    <n v="0.28442391583269183"/>
    <x v="1"/>
    <x v="1"/>
    <x v="3"/>
    <x v="2"/>
    <x v="1"/>
  </r>
  <r>
    <s v="ORD02693"/>
    <x v="392"/>
    <d v="2025-08-09T00:00:00"/>
    <s v="C0059"/>
    <s v="P007"/>
    <n v="1"/>
    <n v="0.05"/>
    <s v="Credit Card"/>
    <n v="1044.05"/>
    <n v="251.75"/>
    <n v="2025"/>
    <n v="8"/>
    <s v="Aug"/>
    <s v="2025-08"/>
    <n v="0.24112829845313924"/>
    <x v="3"/>
    <x v="9"/>
    <x v="3"/>
    <x v="1"/>
    <x v="19"/>
  </r>
  <r>
    <s v="ORD02694"/>
    <x v="227"/>
    <d v="2025-07-13T00:00:00"/>
    <s v="C0465"/>
    <s v="P015"/>
    <n v="2"/>
    <n v="0"/>
    <s v="Credit Card"/>
    <n v="1398"/>
    <n v="453.54"/>
    <n v="2025"/>
    <n v="7"/>
    <s v="Jul"/>
    <s v="2025-07"/>
    <n v="0.3244206008583691"/>
    <x v="3"/>
    <x v="6"/>
    <x v="0"/>
    <x v="2"/>
    <x v="11"/>
  </r>
  <r>
    <s v="ORD02695"/>
    <x v="386"/>
    <d v="2025-06-10T00:00:00"/>
    <s v="C0243"/>
    <s v="P016"/>
    <n v="2"/>
    <n v="0"/>
    <s v="Debit Card"/>
    <n v="3198"/>
    <n v="863.42"/>
    <n v="2025"/>
    <n v="6"/>
    <s v="Jun"/>
    <s v="2025-06"/>
    <n v="0.26998749218261414"/>
    <x v="4"/>
    <x v="4"/>
    <x v="1"/>
    <x v="2"/>
    <x v="5"/>
  </r>
  <r>
    <s v="ORD02696"/>
    <x v="212"/>
    <d v="2025-11-10T00:00:00"/>
    <s v="C0438"/>
    <s v="P016"/>
    <n v="2"/>
    <n v="0.05"/>
    <s v="UPI"/>
    <n v="3038.1"/>
    <n v="921.49"/>
    <n v="2025"/>
    <n v="11"/>
    <s v="Nov"/>
    <s v="2025-11"/>
    <n v="0.30331128007636354"/>
    <x v="4"/>
    <x v="4"/>
    <x v="1"/>
    <x v="2"/>
    <x v="5"/>
  </r>
  <r>
    <s v="ORD02697"/>
    <x v="257"/>
    <d v="2024-04-13T00:00:00"/>
    <s v="C0207"/>
    <s v="P008"/>
    <n v="1"/>
    <n v="0.05"/>
    <s v="UPI"/>
    <n v="379.05"/>
    <n v="84.58"/>
    <n v="2024"/>
    <n v="4"/>
    <s v="Apr"/>
    <s v="2024-04"/>
    <n v="0.22313678934177547"/>
    <x v="3"/>
    <x v="3"/>
    <x v="0"/>
    <x v="2"/>
    <x v="4"/>
  </r>
  <r>
    <s v="ORD02698"/>
    <x v="671"/>
    <d v="2025-02-06T00:00:00"/>
    <s v="C0400"/>
    <s v="P007"/>
    <n v="5"/>
    <n v="0.1"/>
    <s v="Debit Card"/>
    <n v="4945.5"/>
    <n v="1318.34"/>
    <n v="2025"/>
    <n v="2"/>
    <s v="Feb"/>
    <s v="2025-02"/>
    <n v="0.26657365281569101"/>
    <x v="3"/>
    <x v="9"/>
    <x v="3"/>
    <x v="1"/>
    <x v="19"/>
  </r>
  <r>
    <s v="ORD02699"/>
    <x v="623"/>
    <d v="2024-05-19T00:00:00"/>
    <s v="C0271"/>
    <s v="P006"/>
    <n v="1"/>
    <n v="0.1"/>
    <s v="UPI"/>
    <n v="1349.1"/>
    <n v="359.3"/>
    <n v="2024"/>
    <n v="5"/>
    <s v="May"/>
    <s v="2024-05"/>
    <n v="0.26632569861389077"/>
    <x v="1"/>
    <x v="1"/>
    <x v="1"/>
    <x v="2"/>
    <x v="6"/>
  </r>
  <r>
    <s v="ORD02700"/>
    <x v="390"/>
    <d v="2025-11-07T00:00:00"/>
    <s v="C0249"/>
    <s v="P002"/>
    <n v="2"/>
    <n v="0.1"/>
    <s v="Credit Card"/>
    <n v="1618.2"/>
    <n v="327.08999999999997"/>
    <n v="2025"/>
    <n v="11"/>
    <s v="Nov"/>
    <s v="2025-11"/>
    <n v="0.20213199851687058"/>
    <x v="1"/>
    <x v="1"/>
    <x v="3"/>
    <x v="1"/>
    <x v="3"/>
  </r>
  <r>
    <s v="ORD02701"/>
    <x v="417"/>
    <d v="2025-01-23T00:00:00"/>
    <s v="C0482"/>
    <s v="P013"/>
    <n v="3"/>
    <n v="0.1"/>
    <s v="Debit Card"/>
    <n v="1617.3"/>
    <n v="432.24"/>
    <n v="2025"/>
    <n v="1"/>
    <s v="Jan"/>
    <s v="2025-01"/>
    <n v="0.26726024856241887"/>
    <x v="0"/>
    <x v="0"/>
    <x v="3"/>
    <x v="0"/>
    <x v="0"/>
  </r>
  <r>
    <s v="ORD02702"/>
    <x v="459"/>
    <d v="2024-04-24T00:00:00"/>
    <s v="C0267"/>
    <s v="P012"/>
    <n v="1"/>
    <n v="0"/>
    <s v="Cash"/>
    <n v="899"/>
    <n v="209.43"/>
    <n v="2024"/>
    <n v="4"/>
    <s v="Apr"/>
    <s v="2024-04"/>
    <n v="0.23295884315906565"/>
    <x v="0"/>
    <x v="8"/>
    <x v="3"/>
    <x v="0"/>
    <x v="14"/>
  </r>
  <r>
    <s v="ORD02703"/>
    <x v="521"/>
    <d v="2025-09-08T00:00:00"/>
    <s v="C0193"/>
    <s v="P015"/>
    <n v="3"/>
    <n v="0.1"/>
    <s v="UPI"/>
    <n v="1887.3"/>
    <n v="556.89"/>
    <n v="2025"/>
    <n v="9"/>
    <s v="Sep"/>
    <s v="2025-09"/>
    <n v="0.29507232554442853"/>
    <x v="3"/>
    <x v="6"/>
    <x v="0"/>
    <x v="2"/>
    <x v="11"/>
  </r>
  <r>
    <s v="ORD02704"/>
    <x v="211"/>
    <d v="2024-01-18T00:00:00"/>
    <s v="C0335"/>
    <s v="P009"/>
    <n v="5"/>
    <n v="0"/>
    <s v="UPI"/>
    <n v="34995"/>
    <n v="7211.34"/>
    <n v="2024"/>
    <n v="1"/>
    <s v="Jan"/>
    <s v="2024-01"/>
    <n v="0.2060677239605658"/>
    <x v="2"/>
    <x v="2"/>
    <x v="3"/>
    <x v="0"/>
    <x v="2"/>
  </r>
  <r>
    <s v="ORD02705"/>
    <x v="60"/>
    <d v="2024-07-01T00:00:00"/>
    <s v="C0218"/>
    <s v="P002"/>
    <n v="1"/>
    <n v="0.05"/>
    <s v="UPI"/>
    <n v="854.05"/>
    <n v="167.62"/>
    <n v="2024"/>
    <n v="6"/>
    <s v="Jun"/>
    <s v="2024-06"/>
    <n v="0.19626485568760613"/>
    <x v="1"/>
    <x v="1"/>
    <x v="1"/>
    <x v="2"/>
    <x v="3"/>
  </r>
  <r>
    <s v="ORD02706"/>
    <x v="430"/>
    <d v="2025-06-23T00:00:00"/>
    <s v="C0115"/>
    <s v="P017"/>
    <n v="1"/>
    <n v="0"/>
    <s v="Credit Card"/>
    <n v="799"/>
    <n v="175.55"/>
    <n v="2025"/>
    <n v="6"/>
    <s v="Jun"/>
    <s v="2025-06"/>
    <n v="0.21971214017521903"/>
    <x v="0"/>
    <x v="0"/>
    <x v="1"/>
    <x v="2"/>
    <x v="15"/>
  </r>
  <r>
    <s v="ORD02707"/>
    <x v="349"/>
    <d v="2025-06-28T00:00:00"/>
    <s v="C0068"/>
    <s v="P005"/>
    <n v="4"/>
    <n v="0.05"/>
    <s v="Credit Card"/>
    <n v="9496.2000000000007"/>
    <n v="1955.48"/>
    <n v="2025"/>
    <n v="6"/>
    <s v="Jun"/>
    <s v="2025-06"/>
    <n v="0.20592236894757901"/>
    <x v="1"/>
    <x v="5"/>
    <x v="0"/>
    <x v="2"/>
    <x v="7"/>
  </r>
  <r>
    <s v="ORD02708"/>
    <x v="293"/>
    <d v="2024-06-20T00:00:00"/>
    <s v="C0299"/>
    <s v="P011"/>
    <n v="1"/>
    <n v="0.05"/>
    <s v="Cash"/>
    <n v="1234.05"/>
    <n v="290.2"/>
    <n v="2024"/>
    <n v="6"/>
    <s v="Jun"/>
    <s v="2024-06"/>
    <n v="0.23516064989262997"/>
    <x v="0"/>
    <x v="7"/>
    <x v="1"/>
    <x v="2"/>
    <x v="12"/>
  </r>
  <r>
    <s v="ORD02709"/>
    <x v="704"/>
    <d v="2025-02-17T00:00:00"/>
    <s v="C0325"/>
    <s v="P019"/>
    <n v="1"/>
    <n v="0"/>
    <s v="Credit Card"/>
    <n v="399"/>
    <n v="59.51"/>
    <n v="2025"/>
    <n v="2"/>
    <s v="Feb"/>
    <s v="2025-02"/>
    <n v="0.14914786967418545"/>
    <x v="1"/>
    <x v="1"/>
    <x v="3"/>
    <x v="2"/>
    <x v="18"/>
  </r>
  <r>
    <s v="ORD02710"/>
    <x v="48"/>
    <d v="2025-01-13T00:00:00"/>
    <s v="C0483"/>
    <s v="P007"/>
    <n v="4"/>
    <n v="0.05"/>
    <s v="Credit Card"/>
    <n v="4176.2"/>
    <n v="1218.29"/>
    <n v="2025"/>
    <n v="1"/>
    <s v="Jan"/>
    <s v="2025-01"/>
    <n v="0.29172213974426514"/>
    <x v="3"/>
    <x v="9"/>
    <x v="3"/>
    <x v="1"/>
    <x v="19"/>
  </r>
  <r>
    <s v="ORD02711"/>
    <x v="292"/>
    <d v="2024-07-07T00:00:00"/>
    <s v="C0397"/>
    <s v="P002"/>
    <n v="3"/>
    <n v="0.2"/>
    <s v="Credit Card"/>
    <n v="2157.6"/>
    <n v="503.49"/>
    <n v="2024"/>
    <n v="7"/>
    <s v="Jul"/>
    <s v="2024-07"/>
    <n v="0.23335650723025586"/>
    <x v="1"/>
    <x v="1"/>
    <x v="3"/>
    <x v="0"/>
    <x v="3"/>
  </r>
  <r>
    <s v="ORD02712"/>
    <x v="569"/>
    <d v="2024-08-20T00:00:00"/>
    <s v="C0394"/>
    <s v="P016"/>
    <n v="5"/>
    <n v="0"/>
    <s v="UPI"/>
    <n v="7995"/>
    <n v="1895.74"/>
    <n v="2024"/>
    <n v="8"/>
    <s v="Aug"/>
    <s v="2024-08"/>
    <n v="0.23711569731081927"/>
    <x v="4"/>
    <x v="4"/>
    <x v="3"/>
    <x v="2"/>
    <x v="5"/>
  </r>
  <r>
    <s v="ORD02713"/>
    <x v="175"/>
    <d v="2024-04-29T00:00:00"/>
    <s v="C0075"/>
    <s v="P012"/>
    <n v="1"/>
    <n v="0.1"/>
    <s v="UPI"/>
    <n v="809.1"/>
    <n v="226.03"/>
    <n v="2024"/>
    <n v="4"/>
    <s v="Apr"/>
    <s v="2024-04"/>
    <n v="0.27935978247435422"/>
    <x v="0"/>
    <x v="8"/>
    <x v="3"/>
    <x v="0"/>
    <x v="14"/>
  </r>
  <r>
    <s v="ORD02714"/>
    <x v="95"/>
    <d v="2024-06-05T00:00:00"/>
    <s v="C0466"/>
    <s v="P015"/>
    <n v="1"/>
    <n v="0.05"/>
    <s v="UPI"/>
    <n v="664.05"/>
    <n v="176.64"/>
    <n v="2024"/>
    <n v="6"/>
    <s v="Jun"/>
    <s v="2024-06"/>
    <n v="0.26600406595888865"/>
    <x v="3"/>
    <x v="6"/>
    <x v="3"/>
    <x v="1"/>
    <x v="11"/>
  </r>
  <r>
    <s v="ORD02715"/>
    <x v="403"/>
    <d v="2025-11-19T00:00:00"/>
    <s v="C0482"/>
    <s v="P001"/>
    <n v="1"/>
    <n v="0"/>
    <s v="Debit Card"/>
    <n v="499"/>
    <n v="115.51"/>
    <n v="2025"/>
    <n v="11"/>
    <s v="Nov"/>
    <s v="2025-11"/>
    <n v="0.23148296593186374"/>
    <x v="1"/>
    <x v="1"/>
    <x v="3"/>
    <x v="0"/>
    <x v="8"/>
  </r>
  <r>
    <s v="ORD02716"/>
    <x v="609"/>
    <d v="2025-04-13T00:00:00"/>
    <s v="C0103"/>
    <s v="P013"/>
    <n v="2"/>
    <n v="0"/>
    <s v="Credit Card"/>
    <n v="1198"/>
    <n v="289.08999999999997"/>
    <n v="2025"/>
    <n v="4"/>
    <s v="Apr"/>
    <s v="2025-04"/>
    <n v="0.24131051752921534"/>
    <x v="0"/>
    <x v="0"/>
    <x v="2"/>
    <x v="2"/>
    <x v="0"/>
  </r>
  <r>
    <s v="ORD02717"/>
    <x v="579"/>
    <d v="2024-04-14T00:00:00"/>
    <s v="C0297"/>
    <s v="P006"/>
    <n v="2"/>
    <n v="0"/>
    <s v="UPI"/>
    <n v="2998"/>
    <n v="693.77"/>
    <n v="2024"/>
    <n v="4"/>
    <s v="Apr"/>
    <s v="2024-04"/>
    <n v="0.23141094062708473"/>
    <x v="1"/>
    <x v="1"/>
    <x v="3"/>
    <x v="2"/>
    <x v="6"/>
  </r>
  <r>
    <s v="ORD02718"/>
    <x v="47"/>
    <d v="2025-08-27T00:00:00"/>
    <s v="C0490"/>
    <s v="P013"/>
    <n v="1"/>
    <n v="0.1"/>
    <s v="Credit Card"/>
    <n v="539.1"/>
    <n v="136.99"/>
    <n v="2025"/>
    <n v="8"/>
    <s v="Aug"/>
    <s v="2025-08"/>
    <n v="0.2541086996846596"/>
    <x v="0"/>
    <x v="0"/>
    <x v="0"/>
    <x v="2"/>
    <x v="0"/>
  </r>
  <r>
    <s v="ORD02719"/>
    <x v="364"/>
    <d v="2025-12-03T00:00:00"/>
    <s v="C0178"/>
    <s v="P018"/>
    <n v="1"/>
    <n v="0"/>
    <s v="UPI"/>
    <n v="999"/>
    <n v="280.44"/>
    <n v="2025"/>
    <n v="11"/>
    <s v="Nov"/>
    <s v="2025-11"/>
    <n v="0.28072072072072074"/>
    <x v="0"/>
    <x v="7"/>
    <x v="0"/>
    <x v="0"/>
    <x v="16"/>
  </r>
  <r>
    <s v="ORD02720"/>
    <x v="126"/>
    <d v="2025-05-17T00:00:00"/>
    <s v="C0215"/>
    <s v="P003"/>
    <n v="2"/>
    <n v="0"/>
    <s v="UPI"/>
    <n v="2598"/>
    <n v="571.73"/>
    <n v="2025"/>
    <n v="5"/>
    <s v="May"/>
    <s v="2025-05"/>
    <n v="0.2200654349499615"/>
    <x v="1"/>
    <x v="1"/>
    <x v="2"/>
    <x v="2"/>
    <x v="1"/>
  </r>
  <r>
    <s v="ORD02721"/>
    <x v="230"/>
    <d v="2025-11-26T00:00:00"/>
    <s v="C0455"/>
    <s v="P001"/>
    <n v="2"/>
    <n v="0"/>
    <s v="Debit Card"/>
    <n v="998"/>
    <n v="245.9"/>
    <n v="2025"/>
    <n v="11"/>
    <s v="Nov"/>
    <s v="2025-11"/>
    <n v="0.2463927855711423"/>
    <x v="1"/>
    <x v="1"/>
    <x v="1"/>
    <x v="1"/>
    <x v="8"/>
  </r>
  <r>
    <s v="ORD02722"/>
    <x v="551"/>
    <d v="2025-11-17T00:00:00"/>
    <s v="C0315"/>
    <s v="P015"/>
    <n v="1"/>
    <n v="0.05"/>
    <s v="Cash"/>
    <n v="664.05"/>
    <n v="219.05"/>
    <n v="2025"/>
    <n v="11"/>
    <s v="Nov"/>
    <s v="2025-11"/>
    <n v="0.32986973872449366"/>
    <x v="3"/>
    <x v="6"/>
    <x v="0"/>
    <x v="1"/>
    <x v="11"/>
  </r>
  <r>
    <s v="ORD02723"/>
    <x v="705"/>
    <d v="2025-11-30T00:00:00"/>
    <s v="C0039"/>
    <s v="P013"/>
    <n v="4"/>
    <n v="0.1"/>
    <s v="UPI"/>
    <n v="2156.4"/>
    <n v="-192.4"/>
    <n v="2025"/>
    <n v="11"/>
    <s v="Nov"/>
    <s v="2025-11"/>
    <n v="-8.9222778705249486E-2"/>
    <x v="0"/>
    <x v="0"/>
    <x v="2"/>
    <x v="2"/>
    <x v="0"/>
  </r>
  <r>
    <s v="ORD02724"/>
    <x v="124"/>
    <d v="2024-06-26T00:00:00"/>
    <s v="C0259"/>
    <s v="P005"/>
    <n v="1"/>
    <n v="0.05"/>
    <s v="Debit Card"/>
    <n v="2374.0500000000002"/>
    <n v="500.4"/>
    <n v="2024"/>
    <n v="6"/>
    <s v="Jun"/>
    <s v="2024-06"/>
    <n v="0.21077904846148984"/>
    <x v="1"/>
    <x v="5"/>
    <x v="0"/>
    <x v="2"/>
    <x v="7"/>
  </r>
  <r>
    <s v="ORD02725"/>
    <x v="689"/>
    <d v="2025-11-08T00:00:00"/>
    <s v="C0204"/>
    <s v="P013"/>
    <n v="2"/>
    <n v="0.05"/>
    <s v="Credit Card"/>
    <n v="1138.0999999999999"/>
    <n v="306.94"/>
    <n v="2025"/>
    <n v="11"/>
    <s v="Nov"/>
    <s v="2025-11"/>
    <n v="0.2696951058782181"/>
    <x v="0"/>
    <x v="0"/>
    <x v="3"/>
    <x v="2"/>
    <x v="0"/>
  </r>
  <r>
    <s v="ORD02726"/>
    <x v="634"/>
    <d v="2025-02-25T00:00:00"/>
    <s v="C0007"/>
    <s v="P005"/>
    <n v="3"/>
    <n v="0.05"/>
    <s v="UPI"/>
    <n v="7122.15"/>
    <n v="1053.19"/>
    <n v="2025"/>
    <n v="2"/>
    <s v="Feb"/>
    <s v="2025-02"/>
    <n v="0.14787529046706405"/>
    <x v="1"/>
    <x v="5"/>
    <x v="2"/>
    <x v="1"/>
    <x v="7"/>
  </r>
  <r>
    <s v="ORD02727"/>
    <x v="29"/>
    <d v="2024-05-17T00:00:00"/>
    <s v="C0049"/>
    <s v="P019"/>
    <n v="2"/>
    <n v="0"/>
    <s v="Credit Card"/>
    <n v="798"/>
    <n v="151.15"/>
    <n v="2024"/>
    <n v="5"/>
    <s v="May"/>
    <s v="2024-05"/>
    <n v="0.18941102756892231"/>
    <x v="1"/>
    <x v="1"/>
    <x v="1"/>
    <x v="0"/>
    <x v="18"/>
  </r>
  <r>
    <s v="ORD02728"/>
    <x v="140"/>
    <d v="2025-01-26T00:00:00"/>
    <s v="C0026"/>
    <s v="P018"/>
    <n v="1"/>
    <n v="0.05"/>
    <s v="UPI"/>
    <n v="949.05"/>
    <n v="207.06"/>
    <n v="2025"/>
    <n v="1"/>
    <s v="Jan"/>
    <s v="2025-01"/>
    <n v="0.21817607080764978"/>
    <x v="0"/>
    <x v="7"/>
    <x v="0"/>
    <x v="1"/>
    <x v="16"/>
  </r>
  <r>
    <s v="ORD02729"/>
    <x v="89"/>
    <d v="2025-05-20T00:00:00"/>
    <s v="C0161"/>
    <s v="P010"/>
    <n v="1"/>
    <n v="0.05"/>
    <s v="UPI"/>
    <n v="5699.05"/>
    <n v="1135.97"/>
    <n v="2025"/>
    <n v="5"/>
    <s v="May"/>
    <s v="2025-05"/>
    <n v="0.19932620349005536"/>
    <x v="2"/>
    <x v="2"/>
    <x v="1"/>
    <x v="2"/>
    <x v="9"/>
  </r>
  <r>
    <s v="ORD02730"/>
    <x v="322"/>
    <d v="2025-10-31T00:00:00"/>
    <s v="C0357"/>
    <s v="P008"/>
    <n v="3"/>
    <n v="0.05"/>
    <s v="UPI"/>
    <n v="1137.1500000000001"/>
    <n v="324.38"/>
    <n v="2025"/>
    <n v="10"/>
    <s v="Oct"/>
    <s v="2025-10"/>
    <n v="0.28525700215450905"/>
    <x v="3"/>
    <x v="3"/>
    <x v="3"/>
    <x v="2"/>
    <x v="4"/>
  </r>
  <r>
    <s v="ORD02731"/>
    <x v="405"/>
    <d v="2024-02-05T00:00:00"/>
    <s v="C0176"/>
    <s v="P015"/>
    <n v="1"/>
    <n v="0.1"/>
    <s v="UPI"/>
    <n v="629.1"/>
    <n v="204.07"/>
    <n v="2024"/>
    <n v="2"/>
    <s v="Feb"/>
    <s v="2024-02"/>
    <n v="0.32438404069305354"/>
    <x v="3"/>
    <x v="6"/>
    <x v="2"/>
    <x v="2"/>
    <x v="11"/>
  </r>
  <r>
    <s v="ORD02732"/>
    <x v="133"/>
    <d v="2024-02-26T00:00:00"/>
    <s v="C0079"/>
    <s v="P020"/>
    <n v="2"/>
    <n v="0.1"/>
    <s v="UPI"/>
    <n v="448.2"/>
    <n v="144.44999999999999"/>
    <n v="2024"/>
    <n v="2"/>
    <s v="Feb"/>
    <s v="2024-02"/>
    <n v="0.32228915662650598"/>
    <x v="3"/>
    <x v="3"/>
    <x v="1"/>
    <x v="2"/>
    <x v="17"/>
  </r>
  <r>
    <s v="ORD02733"/>
    <x v="281"/>
    <d v="2025-06-05T00:00:00"/>
    <s v="C0002"/>
    <s v="P004"/>
    <n v="5"/>
    <n v="0"/>
    <s v="UPI"/>
    <n v="9995"/>
    <n v="1512.86"/>
    <n v="2025"/>
    <n v="6"/>
    <s v="Jun"/>
    <s v="2025-06"/>
    <n v="0.1513616808404202"/>
    <x v="1"/>
    <x v="5"/>
    <x v="1"/>
    <x v="1"/>
    <x v="10"/>
  </r>
  <r>
    <s v="ORD02734"/>
    <x v="511"/>
    <d v="2025-09-30T00:00:00"/>
    <s v="C0489"/>
    <s v="P002"/>
    <n v="5"/>
    <n v="0"/>
    <s v="Credit Card"/>
    <n v="4495"/>
    <n v="723.56"/>
    <n v="2025"/>
    <n v="9"/>
    <s v="Sep"/>
    <s v="2025-09"/>
    <n v="0.16096996662958843"/>
    <x v="1"/>
    <x v="1"/>
    <x v="0"/>
    <x v="2"/>
    <x v="3"/>
  </r>
  <r>
    <s v="ORD02735"/>
    <x v="263"/>
    <d v="2024-01-16T00:00:00"/>
    <s v="C0383"/>
    <s v="P006"/>
    <n v="2"/>
    <n v="0.05"/>
    <s v="Debit Card"/>
    <n v="2848.1"/>
    <n v="630.42999999999995"/>
    <n v="2024"/>
    <n v="1"/>
    <s v="Jan"/>
    <s v="2024-01"/>
    <n v="0.22135107615603383"/>
    <x v="1"/>
    <x v="1"/>
    <x v="3"/>
    <x v="1"/>
    <x v="6"/>
  </r>
  <r>
    <s v="ORD02736"/>
    <x v="697"/>
    <d v="2025-06-15T00:00:00"/>
    <s v="C0455"/>
    <s v="P003"/>
    <n v="3"/>
    <n v="0.1"/>
    <s v="UPI"/>
    <n v="3507.3"/>
    <n v="581.71"/>
    <n v="2025"/>
    <n v="6"/>
    <s v="Jun"/>
    <s v="2025-06"/>
    <n v="0.16585692698086849"/>
    <x v="1"/>
    <x v="1"/>
    <x v="1"/>
    <x v="1"/>
    <x v="1"/>
  </r>
  <r>
    <s v="ORD02737"/>
    <x v="552"/>
    <d v="2025-12-21T00:00:00"/>
    <s v="C0416"/>
    <s v="P007"/>
    <n v="5"/>
    <n v="0"/>
    <s v="UPI"/>
    <n v="5495"/>
    <n v="1159.29"/>
    <n v="2025"/>
    <n v="12"/>
    <s v="Dec"/>
    <s v="2025-12"/>
    <n v="0.21097179253867152"/>
    <x v="3"/>
    <x v="9"/>
    <x v="0"/>
    <x v="2"/>
    <x v="19"/>
  </r>
  <r>
    <s v="ORD02738"/>
    <x v="678"/>
    <d v="2025-07-10T00:00:00"/>
    <s v="C0132"/>
    <s v="P010"/>
    <n v="1"/>
    <n v="0.15"/>
    <s v="UPI"/>
    <n v="5099.1499999999996"/>
    <n v="786.15"/>
    <n v="2025"/>
    <n v="7"/>
    <s v="Jul"/>
    <s v="2025-07"/>
    <n v="0.15417275428257651"/>
    <x v="2"/>
    <x v="2"/>
    <x v="2"/>
    <x v="0"/>
    <x v="9"/>
  </r>
  <r>
    <s v="ORD02739"/>
    <x v="537"/>
    <d v="2025-01-09T00:00:00"/>
    <s v="C0276"/>
    <s v="P006"/>
    <n v="1"/>
    <n v="0.05"/>
    <s v="Debit Card"/>
    <n v="1424.05"/>
    <n v="-122.57"/>
    <n v="2025"/>
    <n v="1"/>
    <s v="Jan"/>
    <s v="2025-01"/>
    <n v="-8.6071416031740455E-2"/>
    <x v="1"/>
    <x v="1"/>
    <x v="2"/>
    <x v="2"/>
    <x v="6"/>
  </r>
  <r>
    <s v="ORD02740"/>
    <x v="395"/>
    <d v="2025-04-30T00:00:00"/>
    <s v="C0498"/>
    <s v="P016"/>
    <n v="1"/>
    <n v="0"/>
    <s v="UPI"/>
    <n v="1599"/>
    <n v="422.19"/>
    <n v="2025"/>
    <n v="4"/>
    <s v="Apr"/>
    <s v="2025-04"/>
    <n v="0.26403377110694182"/>
    <x v="4"/>
    <x v="4"/>
    <x v="0"/>
    <x v="0"/>
    <x v="5"/>
  </r>
  <r>
    <s v="ORD02741"/>
    <x v="630"/>
    <d v="2025-10-09T00:00:00"/>
    <s v="C0117"/>
    <s v="P002"/>
    <n v="1"/>
    <n v="0.1"/>
    <s v="Debit Card"/>
    <n v="809.1"/>
    <n v="198.15"/>
    <n v="2025"/>
    <n v="10"/>
    <s v="Oct"/>
    <s v="2025-10"/>
    <n v="0.24490174267704856"/>
    <x v="1"/>
    <x v="1"/>
    <x v="0"/>
    <x v="2"/>
    <x v="3"/>
  </r>
  <r>
    <s v="ORD02742"/>
    <x v="9"/>
    <d v="2024-08-20T00:00:00"/>
    <s v="C0164"/>
    <s v="P017"/>
    <n v="3"/>
    <n v="0"/>
    <s v="Credit Card"/>
    <n v="2397"/>
    <n v="558.48"/>
    <n v="2024"/>
    <n v="8"/>
    <s v="Aug"/>
    <s v="2024-08"/>
    <n v="0.23299123904881103"/>
    <x v="0"/>
    <x v="0"/>
    <x v="1"/>
    <x v="2"/>
    <x v="15"/>
  </r>
  <r>
    <s v="ORD02743"/>
    <x v="40"/>
    <d v="2025-09-19T00:00:00"/>
    <s v="C0288"/>
    <s v="P013"/>
    <n v="2"/>
    <n v="0.05"/>
    <s v="Cash"/>
    <n v="1138.0999999999999"/>
    <n v="344.18"/>
    <n v="2025"/>
    <n v="9"/>
    <s v="Sep"/>
    <s v="2025-09"/>
    <n v="0.30241630788155699"/>
    <x v="0"/>
    <x v="0"/>
    <x v="1"/>
    <x v="2"/>
    <x v="0"/>
  </r>
  <r>
    <s v="ORD02744"/>
    <x v="468"/>
    <d v="2024-11-03T00:00:00"/>
    <s v="C0028"/>
    <s v="P001"/>
    <n v="3"/>
    <n v="0.05"/>
    <s v="Credit Card"/>
    <n v="1422.15"/>
    <n v="284.58999999999997"/>
    <n v="2024"/>
    <n v="11"/>
    <s v="Nov"/>
    <s v="2024-11"/>
    <n v="0.20011250571318071"/>
    <x v="1"/>
    <x v="1"/>
    <x v="3"/>
    <x v="2"/>
    <x v="8"/>
  </r>
  <r>
    <s v="ORD02745"/>
    <x v="595"/>
    <d v="2025-04-06T00:00:00"/>
    <s v="C0333"/>
    <s v="P006"/>
    <n v="3"/>
    <n v="0"/>
    <s v="UPI"/>
    <n v="4497"/>
    <n v="1076.4000000000001"/>
    <n v="2025"/>
    <n v="4"/>
    <s v="Apr"/>
    <s v="2025-04"/>
    <n v="0.23935957304869915"/>
    <x v="1"/>
    <x v="1"/>
    <x v="0"/>
    <x v="1"/>
    <x v="6"/>
  </r>
  <r>
    <s v="ORD02746"/>
    <x v="342"/>
    <d v="2024-06-10T00:00:00"/>
    <s v="C0001"/>
    <s v="P005"/>
    <n v="2"/>
    <n v="0.1"/>
    <s v="Credit Card"/>
    <n v="4498.2"/>
    <n v="906.25"/>
    <n v="2024"/>
    <n v="6"/>
    <s v="Jun"/>
    <s v="2024-06"/>
    <n v="0.20146947667956072"/>
    <x v="1"/>
    <x v="5"/>
    <x v="2"/>
    <x v="1"/>
    <x v="7"/>
  </r>
  <r>
    <s v="ORD02747"/>
    <x v="523"/>
    <d v="2024-12-01T00:00:00"/>
    <s v="C0188"/>
    <s v="P013"/>
    <n v="2"/>
    <n v="0.1"/>
    <s v="Credit Card"/>
    <n v="1078.2"/>
    <n v="261.39999999999998"/>
    <n v="2024"/>
    <n v="11"/>
    <s v="Nov"/>
    <s v="2024-11"/>
    <n v="0.24244110554628082"/>
    <x v="0"/>
    <x v="0"/>
    <x v="1"/>
    <x v="0"/>
    <x v="0"/>
  </r>
  <r>
    <s v="ORD02748"/>
    <x v="449"/>
    <d v="2024-08-13T00:00:00"/>
    <s v="C0056"/>
    <s v="P018"/>
    <n v="1"/>
    <n v="0"/>
    <s v="Credit Card"/>
    <n v="999"/>
    <n v="236.03"/>
    <n v="2024"/>
    <n v="8"/>
    <s v="Aug"/>
    <s v="2024-08"/>
    <n v="0.23626626626626626"/>
    <x v="0"/>
    <x v="7"/>
    <x v="2"/>
    <x v="2"/>
    <x v="16"/>
  </r>
  <r>
    <s v="ORD02749"/>
    <x v="442"/>
    <d v="2026-01-03T00:00:00"/>
    <s v="C0035"/>
    <s v="P012"/>
    <n v="3"/>
    <n v="0.05"/>
    <s v="Credit Card"/>
    <n v="2562.15"/>
    <n v="690.41"/>
    <n v="2025"/>
    <n v="12"/>
    <s v="Dec"/>
    <s v="2025-12"/>
    <n v="0.2694650976718771"/>
    <x v="0"/>
    <x v="8"/>
    <x v="3"/>
    <x v="2"/>
    <x v="14"/>
  </r>
  <r>
    <s v="ORD02750"/>
    <x v="487"/>
    <d v="2025-05-23T00:00:00"/>
    <s v="C0112"/>
    <s v="P007"/>
    <n v="1"/>
    <n v="0"/>
    <s v="UPI"/>
    <n v="1099"/>
    <n v="335.59"/>
    <n v="2025"/>
    <n v="5"/>
    <s v="May"/>
    <s v="2025-05"/>
    <n v="0.30535941765241126"/>
    <x v="3"/>
    <x v="9"/>
    <x v="1"/>
    <x v="0"/>
    <x v="19"/>
  </r>
  <r>
    <s v="ORD02751"/>
    <x v="582"/>
    <d v="2025-04-05T00:00:00"/>
    <s v="C0286"/>
    <s v="P015"/>
    <n v="2"/>
    <n v="0.1"/>
    <s v="Credit Card"/>
    <n v="1258.2"/>
    <n v="443.08"/>
    <n v="2025"/>
    <n v="3"/>
    <s v="Mar"/>
    <s v="2025-03"/>
    <n v="0.35215387060880621"/>
    <x v="3"/>
    <x v="6"/>
    <x v="3"/>
    <x v="0"/>
    <x v="11"/>
  </r>
  <r>
    <s v="ORD02752"/>
    <x v="695"/>
    <d v="2024-02-19T00:00:00"/>
    <s v="C0310"/>
    <s v="P003"/>
    <n v="1"/>
    <n v="0"/>
    <s v="Cash"/>
    <n v="1299"/>
    <n v="286.45999999999998"/>
    <n v="2024"/>
    <n v="2"/>
    <s v="Feb"/>
    <s v="2024-02"/>
    <n v="0.22052347959969207"/>
    <x v="1"/>
    <x v="1"/>
    <x v="0"/>
    <x v="2"/>
    <x v="1"/>
  </r>
  <r>
    <s v="ORD02753"/>
    <x v="445"/>
    <d v="2024-08-02T00:00:00"/>
    <s v="C0036"/>
    <s v="P016"/>
    <n v="4"/>
    <n v="0.05"/>
    <s v="Cash"/>
    <n v="6076.2"/>
    <n v="1939.37"/>
    <n v="2024"/>
    <n v="8"/>
    <s v="Aug"/>
    <s v="2024-08"/>
    <n v="0.31917481320562191"/>
    <x v="4"/>
    <x v="4"/>
    <x v="3"/>
    <x v="0"/>
    <x v="5"/>
  </r>
  <r>
    <s v="ORD02754"/>
    <x v="187"/>
    <d v="2024-03-02T00:00:00"/>
    <s v="C0439"/>
    <s v="P001"/>
    <n v="4"/>
    <n v="0"/>
    <s v="Credit Card"/>
    <n v="1996"/>
    <n v="367.39"/>
    <n v="2024"/>
    <n v="2"/>
    <s v="Feb"/>
    <s v="2024-02"/>
    <n v="0.18406312625250501"/>
    <x v="1"/>
    <x v="1"/>
    <x v="1"/>
    <x v="2"/>
    <x v="8"/>
  </r>
  <r>
    <s v="ORD02755"/>
    <x v="131"/>
    <d v="2025-10-10T00:00:00"/>
    <s v="C0217"/>
    <s v="P016"/>
    <n v="2"/>
    <n v="0"/>
    <s v="UPI"/>
    <n v="3198"/>
    <n v="1036.3699999999999"/>
    <n v="2025"/>
    <n v="10"/>
    <s v="Oct"/>
    <s v="2025-10"/>
    <n v="0.32406816760475293"/>
    <x v="4"/>
    <x v="4"/>
    <x v="0"/>
    <x v="2"/>
    <x v="5"/>
  </r>
  <r>
    <s v="ORD02756"/>
    <x v="38"/>
    <d v="2025-09-10T00:00:00"/>
    <s v="C0080"/>
    <s v="P012"/>
    <n v="2"/>
    <n v="0.1"/>
    <s v="UPI"/>
    <n v="1618.2"/>
    <n v="405.98"/>
    <n v="2025"/>
    <n v="9"/>
    <s v="Sep"/>
    <s v="2025-09"/>
    <n v="0.25088369793597826"/>
    <x v="0"/>
    <x v="8"/>
    <x v="3"/>
    <x v="2"/>
    <x v="14"/>
  </r>
  <r>
    <s v="ORD02757"/>
    <x v="351"/>
    <d v="2024-07-14T00:00:00"/>
    <s v="C0314"/>
    <s v="P019"/>
    <n v="2"/>
    <n v="0.1"/>
    <s v="Debit Card"/>
    <n v="718.2"/>
    <n v="91.08"/>
    <n v="2024"/>
    <n v="7"/>
    <s v="Jul"/>
    <s v="2024-07"/>
    <n v="0.12681704260651627"/>
    <x v="1"/>
    <x v="1"/>
    <x v="0"/>
    <x v="2"/>
    <x v="18"/>
  </r>
  <r>
    <s v="ORD02758"/>
    <x v="274"/>
    <d v="2025-05-07T00:00:00"/>
    <s v="C0083"/>
    <s v="P008"/>
    <n v="1"/>
    <n v="0.05"/>
    <s v="Debit Card"/>
    <n v="379.05"/>
    <n v="94.61"/>
    <n v="2025"/>
    <n v="5"/>
    <s v="May"/>
    <s v="2025-05"/>
    <n v="0.24959767840654265"/>
    <x v="3"/>
    <x v="3"/>
    <x v="3"/>
    <x v="2"/>
    <x v="4"/>
  </r>
  <r>
    <s v="ORD02759"/>
    <x v="13"/>
    <d v="2024-06-08T00:00:00"/>
    <s v="C0065"/>
    <s v="P012"/>
    <n v="1"/>
    <n v="0.1"/>
    <s v="Cash"/>
    <n v="809.1"/>
    <n v="143.55000000000001"/>
    <n v="2024"/>
    <n v="6"/>
    <s v="Jun"/>
    <s v="2024-06"/>
    <n v="0.17741935483870969"/>
    <x v="0"/>
    <x v="8"/>
    <x v="1"/>
    <x v="2"/>
    <x v="14"/>
  </r>
  <r>
    <s v="ORD02760"/>
    <x v="206"/>
    <d v="2025-09-02T00:00:00"/>
    <s v="C0325"/>
    <s v="P015"/>
    <n v="2"/>
    <n v="0.05"/>
    <s v="Credit Card"/>
    <n v="1328.1"/>
    <n v="337.55"/>
    <n v="2025"/>
    <n v="9"/>
    <s v="Sep"/>
    <s v="2025-09"/>
    <n v="0.25416007830735637"/>
    <x v="3"/>
    <x v="6"/>
    <x v="3"/>
    <x v="2"/>
    <x v="11"/>
  </r>
  <r>
    <s v="ORD02761"/>
    <x v="178"/>
    <d v="2024-08-17T00:00:00"/>
    <s v="C0128"/>
    <s v="P002"/>
    <n v="1"/>
    <n v="0"/>
    <s v="Debit Card"/>
    <n v="899"/>
    <n v="207.43"/>
    <n v="2024"/>
    <n v="8"/>
    <s v="Aug"/>
    <s v="2024-08"/>
    <n v="0.23073414905450501"/>
    <x v="1"/>
    <x v="1"/>
    <x v="2"/>
    <x v="2"/>
    <x v="3"/>
  </r>
  <r>
    <s v="ORD02762"/>
    <x v="393"/>
    <d v="2025-02-20T00:00:00"/>
    <s v="C0307"/>
    <s v="P017"/>
    <n v="2"/>
    <n v="0"/>
    <s v="Debit Card"/>
    <n v="1598"/>
    <n v="382.79"/>
    <n v="2025"/>
    <n v="2"/>
    <s v="Feb"/>
    <s v="2025-02"/>
    <n v="0.23954317897371716"/>
    <x v="0"/>
    <x v="0"/>
    <x v="2"/>
    <x v="2"/>
    <x v="15"/>
  </r>
  <r>
    <s v="ORD02763"/>
    <x v="649"/>
    <d v="2024-07-24T00:00:00"/>
    <s v="C0022"/>
    <s v="P007"/>
    <n v="2"/>
    <n v="0.05"/>
    <s v="Credit Card"/>
    <n v="2088.1"/>
    <n v="629.69000000000005"/>
    <n v="2024"/>
    <n v="7"/>
    <s v="Jul"/>
    <s v="2024-07"/>
    <n v="0.30156122791054074"/>
    <x v="3"/>
    <x v="9"/>
    <x v="3"/>
    <x v="2"/>
    <x v="19"/>
  </r>
  <r>
    <s v="ORD02764"/>
    <x v="406"/>
    <d v="2024-03-21T00:00:00"/>
    <s v="C0216"/>
    <s v="P013"/>
    <n v="1"/>
    <n v="0.1"/>
    <s v="Debit Card"/>
    <n v="539.1"/>
    <n v="90.48"/>
    <n v="2024"/>
    <n v="3"/>
    <s v="Mar"/>
    <s v="2024-03"/>
    <n v="0.16783528102392878"/>
    <x v="0"/>
    <x v="0"/>
    <x v="3"/>
    <x v="2"/>
    <x v="0"/>
  </r>
  <r>
    <s v="ORD02765"/>
    <x v="356"/>
    <d v="2024-05-07T00:00:00"/>
    <s v="C0107"/>
    <s v="P001"/>
    <n v="1"/>
    <n v="0.15"/>
    <s v="UPI"/>
    <n v="424.15"/>
    <n v="107.54"/>
    <n v="2024"/>
    <n v="5"/>
    <s v="May"/>
    <s v="2024-05"/>
    <n v="0.25354237887539788"/>
    <x v="1"/>
    <x v="1"/>
    <x v="0"/>
    <x v="1"/>
    <x v="8"/>
  </r>
  <r>
    <s v="ORD02766"/>
    <x v="174"/>
    <d v="2025-04-17T00:00:00"/>
    <s v="C0109"/>
    <s v="P006"/>
    <n v="1"/>
    <n v="0"/>
    <s v="Credit Card"/>
    <n v="1499"/>
    <n v="342.66"/>
    <n v="2025"/>
    <n v="4"/>
    <s v="Apr"/>
    <s v="2025-04"/>
    <n v="0.22859239492995331"/>
    <x v="1"/>
    <x v="1"/>
    <x v="1"/>
    <x v="2"/>
    <x v="6"/>
  </r>
  <r>
    <s v="ORD02767"/>
    <x v="36"/>
    <d v="2024-08-10T00:00:00"/>
    <s v="C0372"/>
    <s v="P013"/>
    <n v="1"/>
    <n v="0.05"/>
    <s v="Cash"/>
    <n v="569.04999999999995"/>
    <n v="117.07"/>
    <n v="2024"/>
    <n v="8"/>
    <s v="Aug"/>
    <s v="2024-08"/>
    <n v="0.20572884632281874"/>
    <x v="0"/>
    <x v="0"/>
    <x v="0"/>
    <x v="0"/>
    <x v="0"/>
  </r>
  <r>
    <s v="ORD02768"/>
    <x v="296"/>
    <d v="2025-06-04T00:00:00"/>
    <s v="C0357"/>
    <s v="P011"/>
    <n v="2"/>
    <n v="0"/>
    <s v="UPI"/>
    <n v="2598"/>
    <n v="647.23"/>
    <n v="2025"/>
    <n v="5"/>
    <s v="May"/>
    <s v="2025-05"/>
    <n v="0.24912625096227869"/>
    <x v="0"/>
    <x v="7"/>
    <x v="3"/>
    <x v="2"/>
    <x v="12"/>
  </r>
  <r>
    <s v="ORD02769"/>
    <x v="76"/>
    <d v="2025-08-27T00:00:00"/>
    <s v="C0181"/>
    <s v="P010"/>
    <n v="2"/>
    <n v="0.1"/>
    <s v="Debit Card"/>
    <n v="10798.2"/>
    <n v="2771.75"/>
    <n v="2025"/>
    <n v="8"/>
    <s v="Aug"/>
    <s v="2025-08"/>
    <n v="0.25668629956844657"/>
    <x v="2"/>
    <x v="2"/>
    <x v="1"/>
    <x v="2"/>
    <x v="9"/>
  </r>
  <r>
    <s v="ORD02770"/>
    <x v="579"/>
    <d v="2024-04-18T00:00:00"/>
    <s v="C0356"/>
    <s v="P016"/>
    <n v="4"/>
    <n v="0.1"/>
    <s v="UPI"/>
    <n v="5756.4"/>
    <n v="2022.13"/>
    <n v="2024"/>
    <n v="4"/>
    <s v="Apr"/>
    <s v="2024-04"/>
    <n v="0.35128378847891045"/>
    <x v="4"/>
    <x v="4"/>
    <x v="2"/>
    <x v="1"/>
    <x v="5"/>
  </r>
  <r>
    <s v="ORD02771"/>
    <x v="612"/>
    <d v="2025-01-30T00:00:00"/>
    <s v="C0164"/>
    <s v="P020"/>
    <n v="1"/>
    <n v="0"/>
    <s v="Debit Card"/>
    <n v="249"/>
    <n v="84.34"/>
    <n v="2025"/>
    <n v="1"/>
    <s v="Jan"/>
    <s v="2025-01"/>
    <n v="0.33871485943775104"/>
    <x v="3"/>
    <x v="3"/>
    <x v="1"/>
    <x v="2"/>
    <x v="17"/>
  </r>
  <r>
    <s v="ORD02772"/>
    <x v="466"/>
    <d v="2025-09-26T00:00:00"/>
    <s v="C0068"/>
    <s v="P017"/>
    <n v="3"/>
    <n v="0.1"/>
    <s v="Credit Card"/>
    <n v="2157.3000000000002"/>
    <n v="523.25"/>
    <n v="2025"/>
    <n v="9"/>
    <s v="Sep"/>
    <s v="2025-09"/>
    <n v="0.24254855606545217"/>
    <x v="0"/>
    <x v="0"/>
    <x v="0"/>
    <x v="2"/>
    <x v="15"/>
  </r>
  <r>
    <s v="ORD02773"/>
    <x v="604"/>
    <d v="2025-10-08T00:00:00"/>
    <s v="C0292"/>
    <s v="P017"/>
    <n v="1"/>
    <n v="0.1"/>
    <s v="Cash"/>
    <n v="719.1"/>
    <n v="208.38"/>
    <n v="2025"/>
    <n v="10"/>
    <s v="Oct"/>
    <s v="2025-10"/>
    <n v="0.28977889027951603"/>
    <x v="0"/>
    <x v="0"/>
    <x v="2"/>
    <x v="0"/>
    <x v="15"/>
  </r>
  <r>
    <s v="ORD02774"/>
    <x v="308"/>
    <d v="2025-09-03T00:00:00"/>
    <s v="C0180"/>
    <s v="P004"/>
    <n v="2"/>
    <n v="0"/>
    <s v="Debit Card"/>
    <n v="3998"/>
    <n v="1062.9000000000001"/>
    <n v="2025"/>
    <n v="8"/>
    <s v="Aug"/>
    <s v="2025-08"/>
    <n v="0.26585792896448224"/>
    <x v="1"/>
    <x v="5"/>
    <x v="2"/>
    <x v="2"/>
    <x v="10"/>
  </r>
  <r>
    <s v="ORD02775"/>
    <x v="665"/>
    <d v="2025-03-11T00:00:00"/>
    <s v="C0181"/>
    <s v="P005"/>
    <n v="2"/>
    <n v="0.05"/>
    <s v="Credit Card"/>
    <n v="4748.1000000000004"/>
    <n v="871.1"/>
    <n v="2025"/>
    <n v="3"/>
    <s v="Mar"/>
    <s v="2025-03"/>
    <n v="0.1834628588277416"/>
    <x v="1"/>
    <x v="5"/>
    <x v="1"/>
    <x v="2"/>
    <x v="7"/>
  </r>
  <r>
    <s v="ORD02776"/>
    <x v="523"/>
    <d v="2024-11-27T00:00:00"/>
    <s v="C0466"/>
    <s v="P014"/>
    <n v="2"/>
    <n v="0.1"/>
    <s v="UPI"/>
    <n v="1438.2"/>
    <n v="424.52"/>
    <n v="2024"/>
    <n v="11"/>
    <s v="Nov"/>
    <s v="2024-11"/>
    <n v="0.29517452371019326"/>
    <x v="0"/>
    <x v="6"/>
    <x v="3"/>
    <x v="1"/>
    <x v="13"/>
  </r>
  <r>
    <s v="ORD02777"/>
    <x v="454"/>
    <d v="2024-05-26T00:00:00"/>
    <s v="C0434"/>
    <s v="P020"/>
    <n v="2"/>
    <n v="0"/>
    <s v="Debit Card"/>
    <n v="498"/>
    <n v="157.99"/>
    <n v="2024"/>
    <n v="5"/>
    <s v="May"/>
    <s v="2024-05"/>
    <n v="0.31724899598393574"/>
    <x v="3"/>
    <x v="3"/>
    <x v="0"/>
    <x v="0"/>
    <x v="17"/>
  </r>
  <r>
    <s v="ORD02778"/>
    <x v="621"/>
    <d v="2025-06-24T00:00:00"/>
    <s v="C0464"/>
    <s v="P010"/>
    <n v="1"/>
    <n v="0.05"/>
    <s v="Credit Card"/>
    <n v="5699.05"/>
    <n v="891.62"/>
    <n v="2025"/>
    <n v="6"/>
    <s v="Jun"/>
    <s v="2025-06"/>
    <n v="0.1564506365095937"/>
    <x v="2"/>
    <x v="2"/>
    <x v="0"/>
    <x v="2"/>
    <x v="9"/>
  </r>
  <r>
    <s v="ORD02779"/>
    <x v="200"/>
    <d v="2024-10-06T00:00:00"/>
    <s v="C0169"/>
    <s v="P014"/>
    <n v="1"/>
    <n v="0"/>
    <s v="Credit Card"/>
    <n v="799"/>
    <n v="-51.35"/>
    <n v="2024"/>
    <n v="10"/>
    <s v="Oct"/>
    <s v="2024-10"/>
    <n v="-6.4267834793491865E-2"/>
    <x v="0"/>
    <x v="6"/>
    <x v="2"/>
    <x v="2"/>
    <x v="13"/>
  </r>
  <r>
    <s v="ORD02780"/>
    <x v="388"/>
    <d v="2024-08-23T00:00:00"/>
    <s v="C0402"/>
    <s v="P001"/>
    <n v="3"/>
    <n v="0.05"/>
    <s v="UPI"/>
    <n v="1422.15"/>
    <n v="380.48"/>
    <n v="2024"/>
    <n v="8"/>
    <s v="Aug"/>
    <s v="2024-08"/>
    <n v="0.26753858594381746"/>
    <x v="1"/>
    <x v="1"/>
    <x v="2"/>
    <x v="0"/>
    <x v="8"/>
  </r>
  <r>
    <s v="ORD02781"/>
    <x v="82"/>
    <d v="2025-06-16T00:00:00"/>
    <s v="C0022"/>
    <s v="P011"/>
    <n v="1"/>
    <n v="0.1"/>
    <s v="Debit Card"/>
    <n v="1169.0999999999999"/>
    <n v="-55.7"/>
    <n v="2025"/>
    <n v="6"/>
    <s v="Jun"/>
    <s v="2025-06"/>
    <n v="-4.7643486442562659E-2"/>
    <x v="0"/>
    <x v="7"/>
    <x v="3"/>
    <x v="2"/>
    <x v="12"/>
  </r>
  <r>
    <s v="ORD02782"/>
    <x v="273"/>
    <d v="2025-07-28T00:00:00"/>
    <s v="C0066"/>
    <s v="P018"/>
    <n v="1"/>
    <n v="0.05"/>
    <s v="Credit Card"/>
    <n v="949.05"/>
    <n v="266.61"/>
    <n v="2025"/>
    <n v="7"/>
    <s v="Jul"/>
    <s v="2025-07"/>
    <n v="0.28092302829144938"/>
    <x v="0"/>
    <x v="7"/>
    <x v="3"/>
    <x v="2"/>
    <x v="16"/>
  </r>
  <r>
    <s v="ORD02783"/>
    <x v="452"/>
    <d v="2024-04-02T00:00:00"/>
    <s v="C0021"/>
    <s v="P016"/>
    <n v="1"/>
    <n v="0"/>
    <s v="Cash"/>
    <n v="1599"/>
    <n v="453.32"/>
    <n v="2024"/>
    <n v="3"/>
    <s v="Mar"/>
    <s v="2024-03"/>
    <n v="0.28350218886804252"/>
    <x v="4"/>
    <x v="4"/>
    <x v="0"/>
    <x v="1"/>
    <x v="5"/>
  </r>
  <r>
    <s v="ORD02784"/>
    <x v="420"/>
    <d v="2025-05-09T00:00:00"/>
    <s v="C0100"/>
    <s v="P018"/>
    <n v="1"/>
    <n v="0"/>
    <s v="Debit Card"/>
    <n v="999"/>
    <n v="211.46"/>
    <n v="2025"/>
    <n v="5"/>
    <s v="May"/>
    <s v="2025-05"/>
    <n v="0.21167167167167167"/>
    <x v="0"/>
    <x v="7"/>
    <x v="0"/>
    <x v="1"/>
    <x v="16"/>
  </r>
  <r>
    <s v="ORD02785"/>
    <x v="429"/>
    <d v="2024-07-22T00:00:00"/>
    <s v="C0384"/>
    <s v="P008"/>
    <n v="2"/>
    <n v="0.1"/>
    <s v="UPI"/>
    <n v="718.2"/>
    <n v="170.95"/>
    <n v="2024"/>
    <n v="7"/>
    <s v="Jul"/>
    <s v="2024-07"/>
    <n v="0.23802561960456695"/>
    <x v="3"/>
    <x v="3"/>
    <x v="3"/>
    <x v="2"/>
    <x v="4"/>
  </r>
  <r>
    <s v="ORD02786"/>
    <x v="546"/>
    <d v="2025-01-01T00:00:00"/>
    <s v="C0300"/>
    <s v="P010"/>
    <n v="2"/>
    <n v="0"/>
    <s v="Credit Card"/>
    <n v="11998"/>
    <n v="2041.53"/>
    <n v="2024"/>
    <n v="12"/>
    <s v="Dec"/>
    <s v="2024-12"/>
    <n v="0.17015585930988497"/>
    <x v="2"/>
    <x v="2"/>
    <x v="1"/>
    <x v="2"/>
    <x v="9"/>
  </r>
  <r>
    <s v="ORD02787"/>
    <x v="563"/>
    <d v="2025-03-18T00:00:00"/>
    <s v="C0103"/>
    <s v="P010"/>
    <n v="1"/>
    <n v="0.05"/>
    <s v="Cash"/>
    <n v="5699.05"/>
    <n v="1113.26"/>
    <n v="2025"/>
    <n v="3"/>
    <s v="Mar"/>
    <s v="2025-03"/>
    <n v="0.19534132881796087"/>
    <x v="2"/>
    <x v="2"/>
    <x v="2"/>
    <x v="2"/>
    <x v="9"/>
  </r>
  <r>
    <s v="ORD02788"/>
    <x v="549"/>
    <d v="2024-01-30T00:00:00"/>
    <s v="C0047"/>
    <s v="P005"/>
    <n v="1"/>
    <n v="0"/>
    <s v="Debit Card"/>
    <n v="2499"/>
    <n v="396.08"/>
    <n v="2024"/>
    <n v="1"/>
    <s v="Jan"/>
    <s v="2024-01"/>
    <n v="0.1584953981592637"/>
    <x v="1"/>
    <x v="5"/>
    <x v="3"/>
    <x v="1"/>
    <x v="7"/>
  </r>
  <r>
    <s v="ORD02789"/>
    <x v="86"/>
    <d v="2024-01-28T00:00:00"/>
    <s v="C0039"/>
    <s v="P010"/>
    <n v="2"/>
    <n v="0.1"/>
    <s v="Credit Card"/>
    <n v="10798.2"/>
    <n v="2671.68"/>
    <n v="2024"/>
    <n v="1"/>
    <s v="Jan"/>
    <s v="2024-01"/>
    <n v="0.24741901428015778"/>
    <x v="2"/>
    <x v="2"/>
    <x v="2"/>
    <x v="2"/>
    <x v="9"/>
  </r>
  <r>
    <s v="ORD02790"/>
    <x v="378"/>
    <d v="2025-01-31T00:00:00"/>
    <s v="C0285"/>
    <s v="P018"/>
    <n v="3"/>
    <n v="0.15"/>
    <s v="Cash"/>
    <n v="2547.4499999999998"/>
    <n v="732.07"/>
    <n v="2025"/>
    <n v="1"/>
    <s v="Jan"/>
    <s v="2025-01"/>
    <n v="0.2873736481579619"/>
    <x v="0"/>
    <x v="7"/>
    <x v="1"/>
    <x v="2"/>
    <x v="16"/>
  </r>
  <r>
    <s v="ORD02791"/>
    <x v="241"/>
    <d v="2025-05-22T00:00:00"/>
    <s v="C0310"/>
    <s v="P006"/>
    <n v="5"/>
    <n v="0.15"/>
    <s v="UPI"/>
    <n v="6370.75"/>
    <n v="1516.13"/>
    <n v="2025"/>
    <n v="5"/>
    <s v="May"/>
    <s v="2025-05"/>
    <n v="0.23798296903818233"/>
    <x v="1"/>
    <x v="1"/>
    <x v="0"/>
    <x v="2"/>
    <x v="6"/>
  </r>
  <r>
    <s v="ORD02792"/>
    <x v="362"/>
    <d v="2024-11-01T00:00:00"/>
    <s v="C0090"/>
    <s v="P003"/>
    <n v="4"/>
    <n v="0"/>
    <s v="UPI"/>
    <n v="5196"/>
    <n v="1291.48"/>
    <n v="2024"/>
    <n v="10"/>
    <s v="Oct"/>
    <s v="2024-10"/>
    <n v="0.24855273287143959"/>
    <x v="1"/>
    <x v="1"/>
    <x v="2"/>
    <x v="2"/>
    <x v="1"/>
  </r>
  <r>
    <s v="ORD02793"/>
    <x v="265"/>
    <d v="2024-12-05T00:00:00"/>
    <s v="C0085"/>
    <s v="P008"/>
    <n v="4"/>
    <n v="0.1"/>
    <s v="Debit Card"/>
    <n v="1436.4"/>
    <n v="369.63"/>
    <n v="2024"/>
    <n v="12"/>
    <s v="Dec"/>
    <s v="2024-12"/>
    <n v="0.25733082706766913"/>
    <x v="3"/>
    <x v="3"/>
    <x v="0"/>
    <x v="2"/>
    <x v="4"/>
  </r>
  <r>
    <s v="ORD02794"/>
    <x v="346"/>
    <d v="2024-09-26T00:00:00"/>
    <s v="C0273"/>
    <s v="P009"/>
    <n v="3"/>
    <n v="0"/>
    <s v="UPI"/>
    <n v="20997"/>
    <n v="2694.86"/>
    <n v="2024"/>
    <n v="9"/>
    <s v="Sep"/>
    <s v="2024-09"/>
    <n v="0.1283450016669048"/>
    <x v="2"/>
    <x v="2"/>
    <x v="3"/>
    <x v="1"/>
    <x v="2"/>
  </r>
  <r>
    <s v="ORD02795"/>
    <x v="633"/>
    <d v="2025-04-09T00:00:00"/>
    <s v="C0336"/>
    <s v="P005"/>
    <n v="2"/>
    <n v="0.1"/>
    <s v="Credit Card"/>
    <n v="4498.2"/>
    <n v="1054.1300000000001"/>
    <n v="2025"/>
    <n v="4"/>
    <s v="Apr"/>
    <s v="2025-04"/>
    <n v="0.23434484905073144"/>
    <x v="1"/>
    <x v="5"/>
    <x v="0"/>
    <x v="1"/>
    <x v="7"/>
  </r>
  <r>
    <s v="ORD02796"/>
    <x v="230"/>
    <d v="2025-11-27T00:00:00"/>
    <s v="C0188"/>
    <s v="P002"/>
    <n v="1"/>
    <n v="0"/>
    <s v="Debit Card"/>
    <n v="899"/>
    <n v="230.63"/>
    <n v="2025"/>
    <n v="11"/>
    <s v="Nov"/>
    <s v="2025-11"/>
    <n v="0.25654060066740825"/>
    <x v="1"/>
    <x v="1"/>
    <x v="1"/>
    <x v="0"/>
    <x v="3"/>
  </r>
  <r>
    <s v="ORD02797"/>
    <x v="582"/>
    <d v="2025-04-01T00:00:00"/>
    <s v="C0159"/>
    <s v="P002"/>
    <n v="2"/>
    <n v="0.1"/>
    <s v="Credit Card"/>
    <n v="1618.2"/>
    <n v="328.04"/>
    <n v="2025"/>
    <n v="3"/>
    <s v="Mar"/>
    <s v="2025-03"/>
    <n v="0.20271907057224076"/>
    <x v="1"/>
    <x v="1"/>
    <x v="2"/>
    <x v="2"/>
    <x v="3"/>
  </r>
  <r>
    <s v="ORD02798"/>
    <x v="106"/>
    <d v="2024-12-30T00:00:00"/>
    <s v="C0243"/>
    <s v="P007"/>
    <n v="1"/>
    <n v="0.05"/>
    <s v="UPI"/>
    <n v="1044.05"/>
    <n v="257.83"/>
    <n v="2024"/>
    <n v="12"/>
    <s v="Dec"/>
    <s v="2024-12"/>
    <n v="0.24695177434030938"/>
    <x v="3"/>
    <x v="9"/>
    <x v="1"/>
    <x v="2"/>
    <x v="19"/>
  </r>
  <r>
    <s v="ORD02799"/>
    <x v="656"/>
    <d v="2024-03-10T00:00:00"/>
    <s v="C0073"/>
    <s v="P017"/>
    <n v="3"/>
    <n v="0.15"/>
    <s v="Credit Card"/>
    <n v="2037.45"/>
    <n v="470.71"/>
    <n v="2024"/>
    <n v="3"/>
    <s v="Mar"/>
    <s v="2024-03"/>
    <n v="0.23102898230631425"/>
    <x v="0"/>
    <x v="0"/>
    <x v="2"/>
    <x v="2"/>
    <x v="15"/>
  </r>
  <r>
    <s v="ORD02800"/>
    <x v="393"/>
    <d v="2025-02-19T00:00:00"/>
    <s v="C0479"/>
    <s v="P010"/>
    <n v="2"/>
    <n v="0.1"/>
    <s v="Credit Card"/>
    <n v="10798.2"/>
    <n v="2125.52"/>
    <n v="2025"/>
    <n v="2"/>
    <s v="Feb"/>
    <s v="2025-02"/>
    <n v="0.19684021410975902"/>
    <x v="2"/>
    <x v="2"/>
    <x v="0"/>
    <x v="2"/>
    <x v="9"/>
  </r>
  <r>
    <s v="ORD02801"/>
    <x v="155"/>
    <d v="2025-05-07T00:00:00"/>
    <s v="C0462"/>
    <s v="P012"/>
    <n v="2"/>
    <n v="0.05"/>
    <s v="Credit Card"/>
    <n v="1708.1"/>
    <n v="463.01"/>
    <n v="2025"/>
    <n v="5"/>
    <s v="May"/>
    <s v="2025-05"/>
    <n v="0.27106726772437212"/>
    <x v="0"/>
    <x v="8"/>
    <x v="3"/>
    <x v="0"/>
    <x v="14"/>
  </r>
  <r>
    <s v="ORD02802"/>
    <x v="97"/>
    <d v="2024-02-23T00:00:00"/>
    <s v="C0049"/>
    <s v="P002"/>
    <n v="1"/>
    <n v="0.15"/>
    <s v="Debit Card"/>
    <n v="764.15"/>
    <n v="216.52"/>
    <n v="2024"/>
    <n v="2"/>
    <s v="Feb"/>
    <s v="2024-02"/>
    <n v="0.28334751030556832"/>
    <x v="1"/>
    <x v="1"/>
    <x v="1"/>
    <x v="0"/>
    <x v="3"/>
  </r>
  <r>
    <s v="ORD02803"/>
    <x v="403"/>
    <d v="2025-11-18T00:00:00"/>
    <s v="C0101"/>
    <s v="P010"/>
    <n v="2"/>
    <n v="0"/>
    <s v="UPI"/>
    <n v="11998"/>
    <n v="2347.0700000000002"/>
    <n v="2025"/>
    <n v="11"/>
    <s v="Nov"/>
    <s v="2025-11"/>
    <n v="0.19562177029504918"/>
    <x v="2"/>
    <x v="2"/>
    <x v="1"/>
    <x v="2"/>
    <x v="9"/>
  </r>
  <r>
    <s v="ORD02804"/>
    <x v="330"/>
    <d v="2025-07-22T00:00:00"/>
    <s v="C0002"/>
    <s v="P020"/>
    <n v="1"/>
    <n v="0.2"/>
    <s v="Debit Card"/>
    <n v="199.2"/>
    <n v="49.97"/>
    <n v="2025"/>
    <n v="7"/>
    <s v="Jul"/>
    <s v="2025-07"/>
    <n v="0.2508534136546185"/>
    <x v="3"/>
    <x v="3"/>
    <x v="1"/>
    <x v="1"/>
    <x v="17"/>
  </r>
  <r>
    <s v="ORD02805"/>
    <x v="257"/>
    <d v="2024-04-14T00:00:00"/>
    <s v="C0244"/>
    <s v="P001"/>
    <n v="1"/>
    <n v="0.1"/>
    <s v="Debit Card"/>
    <n v="449.1"/>
    <n v="94.13"/>
    <n v="2024"/>
    <n v="4"/>
    <s v="Apr"/>
    <s v="2024-04"/>
    <n v="0.20959697172122019"/>
    <x v="1"/>
    <x v="1"/>
    <x v="0"/>
    <x v="2"/>
    <x v="8"/>
  </r>
  <r>
    <s v="ORD02806"/>
    <x v="10"/>
    <d v="2024-08-08T00:00:00"/>
    <s v="C0176"/>
    <s v="P004"/>
    <n v="1"/>
    <n v="0.2"/>
    <s v="Debit Card"/>
    <n v="1599.2"/>
    <n v="293.20999999999998"/>
    <n v="2024"/>
    <n v="8"/>
    <s v="Aug"/>
    <s v="2024-08"/>
    <n v="0.18334792396198096"/>
    <x v="1"/>
    <x v="5"/>
    <x v="2"/>
    <x v="2"/>
    <x v="10"/>
  </r>
  <r>
    <s v="ORD02807"/>
    <x v="676"/>
    <d v="2025-03-14T00:00:00"/>
    <s v="C0238"/>
    <s v="P013"/>
    <n v="1"/>
    <n v="0"/>
    <s v="Credit Card"/>
    <n v="599"/>
    <n v="172.96"/>
    <n v="2025"/>
    <n v="3"/>
    <s v="Mar"/>
    <s v="2025-03"/>
    <n v="0.28874791318864779"/>
    <x v="0"/>
    <x v="0"/>
    <x v="0"/>
    <x v="1"/>
    <x v="0"/>
  </r>
  <r>
    <s v="ORD02808"/>
    <x v="168"/>
    <d v="2025-12-01T00:00:00"/>
    <s v="C0398"/>
    <s v="P012"/>
    <n v="2"/>
    <n v="0"/>
    <s v="UPI"/>
    <n v="1798"/>
    <n v="379.32"/>
    <n v="2025"/>
    <n v="11"/>
    <s v="Nov"/>
    <s v="2025-11"/>
    <n v="0.21096774193548387"/>
    <x v="0"/>
    <x v="8"/>
    <x v="0"/>
    <x v="2"/>
    <x v="14"/>
  </r>
  <r>
    <s v="ORD02809"/>
    <x v="261"/>
    <d v="2025-07-27T00:00:00"/>
    <s v="C0059"/>
    <s v="P011"/>
    <n v="2"/>
    <n v="0.1"/>
    <s v="UPI"/>
    <n v="2338.1999999999998"/>
    <n v="538.27"/>
    <n v="2025"/>
    <n v="7"/>
    <s v="Jul"/>
    <s v="2025-07"/>
    <n v="0.23020699683517237"/>
    <x v="0"/>
    <x v="7"/>
    <x v="3"/>
    <x v="1"/>
    <x v="12"/>
  </r>
  <r>
    <s v="ORD02810"/>
    <x v="547"/>
    <d v="2025-07-13T00:00:00"/>
    <s v="C0353"/>
    <s v="P010"/>
    <n v="3"/>
    <n v="0.15"/>
    <s v="Debit Card"/>
    <n v="15297.45"/>
    <n v="3011.3"/>
    <n v="2025"/>
    <n v="7"/>
    <s v="Jul"/>
    <s v="2025-07"/>
    <n v="0.19684980176434635"/>
    <x v="2"/>
    <x v="2"/>
    <x v="1"/>
    <x v="2"/>
    <x v="9"/>
  </r>
  <r>
    <s v="ORD02811"/>
    <x v="8"/>
    <d v="2024-06-10T00:00:00"/>
    <s v="C0099"/>
    <s v="P015"/>
    <n v="1"/>
    <n v="0"/>
    <s v="Credit Card"/>
    <n v="699"/>
    <n v="234.75"/>
    <n v="2024"/>
    <n v="6"/>
    <s v="Jun"/>
    <s v="2024-06"/>
    <n v="0.33583690987124465"/>
    <x v="3"/>
    <x v="6"/>
    <x v="2"/>
    <x v="2"/>
    <x v="11"/>
  </r>
  <r>
    <s v="ORD02812"/>
    <x v="274"/>
    <d v="2025-05-05T00:00:00"/>
    <s v="C0442"/>
    <s v="P005"/>
    <n v="1"/>
    <n v="0"/>
    <s v="UPI"/>
    <n v="2499"/>
    <n v="-53.81"/>
    <n v="2025"/>
    <n v="5"/>
    <s v="May"/>
    <s v="2025-05"/>
    <n v="-2.1532613045218089E-2"/>
    <x v="1"/>
    <x v="5"/>
    <x v="0"/>
    <x v="0"/>
    <x v="7"/>
  </r>
  <r>
    <s v="ORD02813"/>
    <x v="427"/>
    <d v="2025-11-21T00:00:00"/>
    <s v="C0359"/>
    <s v="P017"/>
    <n v="5"/>
    <n v="0"/>
    <s v="Credit Card"/>
    <n v="3995"/>
    <n v="811.33"/>
    <n v="2025"/>
    <n v="11"/>
    <s v="Nov"/>
    <s v="2025-11"/>
    <n v="0.20308635794743429"/>
    <x v="0"/>
    <x v="0"/>
    <x v="0"/>
    <x v="2"/>
    <x v="15"/>
  </r>
  <r>
    <s v="ORD02814"/>
    <x v="396"/>
    <d v="2024-08-30T00:00:00"/>
    <s v="C0442"/>
    <s v="P005"/>
    <n v="2"/>
    <n v="0.15"/>
    <s v="Debit Card"/>
    <n v="4248.3"/>
    <n v="1029.43"/>
    <n v="2024"/>
    <n v="8"/>
    <s v="Aug"/>
    <s v="2024-08"/>
    <n v="0.24231574982934351"/>
    <x v="1"/>
    <x v="5"/>
    <x v="0"/>
    <x v="0"/>
    <x v="7"/>
  </r>
  <r>
    <s v="ORD02815"/>
    <x v="706"/>
    <d v="2024-01-07T00:00:00"/>
    <s v="C0495"/>
    <s v="P002"/>
    <n v="2"/>
    <n v="0.1"/>
    <s v="UPI"/>
    <n v="1618.2"/>
    <n v="354.7"/>
    <n v="2024"/>
    <n v="1"/>
    <s v="Jan"/>
    <s v="2024-01"/>
    <n v="0.21919416635768135"/>
    <x v="1"/>
    <x v="1"/>
    <x v="0"/>
    <x v="1"/>
    <x v="3"/>
  </r>
  <r>
    <s v="ORD02816"/>
    <x v="648"/>
    <d v="2025-08-21T00:00:00"/>
    <s v="C0435"/>
    <s v="P009"/>
    <n v="2"/>
    <n v="0"/>
    <s v="Cash"/>
    <n v="13998"/>
    <n v="2397.5"/>
    <n v="2025"/>
    <n v="8"/>
    <s v="Aug"/>
    <s v="2025-08"/>
    <n v="0.17127446778111158"/>
    <x v="2"/>
    <x v="2"/>
    <x v="0"/>
    <x v="2"/>
    <x v="2"/>
  </r>
  <r>
    <s v="ORD02817"/>
    <x v="99"/>
    <d v="2024-12-31T00:00:00"/>
    <s v="C0468"/>
    <s v="P006"/>
    <n v="3"/>
    <n v="0"/>
    <s v="UPI"/>
    <n v="4497"/>
    <n v="944.82"/>
    <n v="2024"/>
    <n v="12"/>
    <s v="Dec"/>
    <s v="2024-12"/>
    <n v="0.21010006671114076"/>
    <x v="1"/>
    <x v="1"/>
    <x v="0"/>
    <x v="2"/>
    <x v="6"/>
  </r>
  <r>
    <s v="ORD02818"/>
    <x v="407"/>
    <d v="2025-04-04T00:00:00"/>
    <s v="C0002"/>
    <s v="P018"/>
    <n v="1"/>
    <n v="0.05"/>
    <s v="Credit Card"/>
    <n v="949.05"/>
    <n v="196.25"/>
    <n v="2025"/>
    <n v="4"/>
    <s v="Apr"/>
    <s v="2025-04"/>
    <n v="0.2067857331015226"/>
    <x v="0"/>
    <x v="7"/>
    <x v="1"/>
    <x v="1"/>
    <x v="16"/>
  </r>
  <r>
    <s v="ORD02819"/>
    <x v="580"/>
    <d v="2024-09-06T00:00:00"/>
    <s v="C0243"/>
    <s v="P014"/>
    <n v="1"/>
    <n v="0"/>
    <s v="Credit Card"/>
    <n v="799"/>
    <n v="246.36"/>
    <n v="2024"/>
    <n v="9"/>
    <s v="Sep"/>
    <s v="2024-09"/>
    <n v="0.30833541927409264"/>
    <x v="0"/>
    <x v="6"/>
    <x v="1"/>
    <x v="2"/>
    <x v="13"/>
  </r>
  <r>
    <s v="ORD02820"/>
    <x v="640"/>
    <d v="2025-07-22T00:00:00"/>
    <s v="C0297"/>
    <s v="P019"/>
    <n v="3"/>
    <n v="0.1"/>
    <s v="UPI"/>
    <n v="1077.3"/>
    <n v="158.54"/>
    <n v="2025"/>
    <n v="7"/>
    <s v="Jul"/>
    <s v="2025-07"/>
    <n v="0.14716420681332962"/>
    <x v="1"/>
    <x v="1"/>
    <x v="3"/>
    <x v="2"/>
    <x v="18"/>
  </r>
  <r>
    <s v="ORD02821"/>
    <x v="161"/>
    <d v="2025-11-07T00:00:00"/>
    <s v="C0211"/>
    <s v="P014"/>
    <n v="1"/>
    <n v="0.05"/>
    <s v="Cash"/>
    <n v="759.05"/>
    <n v="185.84"/>
    <n v="2025"/>
    <n v="11"/>
    <s v="Nov"/>
    <s v="2025-11"/>
    <n v="0.24483235623476715"/>
    <x v="0"/>
    <x v="6"/>
    <x v="2"/>
    <x v="0"/>
    <x v="13"/>
  </r>
  <r>
    <s v="ORD02822"/>
    <x v="375"/>
    <d v="2025-02-26T00:00:00"/>
    <s v="C0123"/>
    <s v="P008"/>
    <n v="3"/>
    <n v="0.1"/>
    <s v="Credit Card"/>
    <n v="1077.3"/>
    <n v="358.1"/>
    <n v="2025"/>
    <n v="2"/>
    <s v="Feb"/>
    <s v="2025-02"/>
    <n v="0.33240508679105174"/>
    <x v="3"/>
    <x v="3"/>
    <x v="3"/>
    <x v="2"/>
    <x v="4"/>
  </r>
  <r>
    <s v="ORD02823"/>
    <x v="12"/>
    <d v="2024-01-18T00:00:00"/>
    <s v="C0229"/>
    <s v="P017"/>
    <n v="1"/>
    <n v="0.15"/>
    <s v="UPI"/>
    <n v="679.15"/>
    <n v="175.19"/>
    <n v="2024"/>
    <n v="1"/>
    <s v="Jan"/>
    <s v="2024-01"/>
    <n v="0.25795479643672237"/>
    <x v="0"/>
    <x v="0"/>
    <x v="0"/>
    <x v="2"/>
    <x v="15"/>
  </r>
  <r>
    <s v="ORD02824"/>
    <x v="338"/>
    <d v="2025-07-28T00:00:00"/>
    <s v="C0082"/>
    <s v="P003"/>
    <n v="2"/>
    <n v="0.05"/>
    <s v="Debit Card"/>
    <n v="2468.1"/>
    <n v="485.08"/>
    <n v="2025"/>
    <n v="7"/>
    <s v="Jul"/>
    <s v="2025-07"/>
    <n v="0.19653984846643166"/>
    <x v="1"/>
    <x v="1"/>
    <x v="0"/>
    <x v="2"/>
    <x v="1"/>
  </r>
  <r>
    <s v="ORD02825"/>
    <x v="453"/>
    <d v="2024-05-06T00:00:00"/>
    <s v="C0144"/>
    <s v="P010"/>
    <n v="3"/>
    <n v="0"/>
    <s v="Credit Card"/>
    <n v="17997"/>
    <n v="2842.79"/>
    <n v="2024"/>
    <n v="5"/>
    <s v="May"/>
    <s v="2024-05"/>
    <n v="0.1579591042951603"/>
    <x v="2"/>
    <x v="2"/>
    <x v="2"/>
    <x v="0"/>
    <x v="9"/>
  </r>
  <r>
    <s v="ORD02826"/>
    <x v="548"/>
    <d v="2024-10-05T00:00:00"/>
    <s v="C0388"/>
    <s v="P017"/>
    <n v="1"/>
    <n v="0.1"/>
    <s v="Cash"/>
    <n v="719.1"/>
    <n v="201.91"/>
    <n v="2024"/>
    <n v="10"/>
    <s v="Oct"/>
    <s v="2024-10"/>
    <n v="0.28078153247114446"/>
    <x v="0"/>
    <x v="0"/>
    <x v="0"/>
    <x v="2"/>
    <x v="15"/>
  </r>
  <r>
    <s v="ORD02827"/>
    <x v="227"/>
    <d v="2025-07-16T00:00:00"/>
    <s v="C0140"/>
    <s v="P011"/>
    <n v="3"/>
    <n v="0"/>
    <s v="Credit Card"/>
    <n v="3897"/>
    <n v="932.54"/>
    <n v="2025"/>
    <n v="7"/>
    <s v="Jul"/>
    <s v="2025-07"/>
    <n v="0.2392968950474724"/>
    <x v="0"/>
    <x v="7"/>
    <x v="1"/>
    <x v="2"/>
    <x v="12"/>
  </r>
  <r>
    <s v="ORD02828"/>
    <x v="416"/>
    <d v="2025-03-31T00:00:00"/>
    <s v="C0029"/>
    <s v="P008"/>
    <n v="5"/>
    <n v="0.15"/>
    <s v="UPI"/>
    <n v="1695.75"/>
    <n v="472.91"/>
    <n v="2025"/>
    <n v="3"/>
    <s v="Mar"/>
    <s v="2025-03"/>
    <n v="0.27887955182072832"/>
    <x v="3"/>
    <x v="3"/>
    <x v="1"/>
    <x v="2"/>
    <x v="4"/>
  </r>
  <r>
    <s v="ORD02829"/>
    <x v="461"/>
    <d v="2025-01-27T00:00:00"/>
    <s v="C0391"/>
    <s v="P001"/>
    <n v="2"/>
    <n v="0"/>
    <s v="UPI"/>
    <n v="998"/>
    <n v="241.29"/>
    <n v="2025"/>
    <n v="1"/>
    <s v="Jan"/>
    <s v="2025-01"/>
    <n v="0.24177354709418836"/>
    <x v="1"/>
    <x v="1"/>
    <x v="0"/>
    <x v="1"/>
    <x v="8"/>
  </r>
  <r>
    <s v="ORD02830"/>
    <x v="509"/>
    <d v="2024-10-22T00:00:00"/>
    <s v="C0270"/>
    <s v="P013"/>
    <n v="4"/>
    <n v="0.1"/>
    <s v="Debit Card"/>
    <n v="2156.4"/>
    <n v="609.30999999999995"/>
    <n v="2024"/>
    <n v="10"/>
    <s v="Oct"/>
    <s v="2024-10"/>
    <n v="0.28255889445371912"/>
    <x v="0"/>
    <x v="0"/>
    <x v="0"/>
    <x v="1"/>
    <x v="0"/>
  </r>
  <r>
    <s v="ORD02831"/>
    <x v="602"/>
    <d v="2025-07-29T00:00:00"/>
    <s v="C0247"/>
    <s v="P004"/>
    <n v="1"/>
    <n v="0"/>
    <s v="Credit Card"/>
    <n v="1999"/>
    <n v="400.73"/>
    <n v="2025"/>
    <n v="7"/>
    <s v="Jul"/>
    <s v="2025-07"/>
    <n v="0.20046523261630816"/>
    <x v="1"/>
    <x v="5"/>
    <x v="1"/>
    <x v="0"/>
    <x v="10"/>
  </r>
  <r>
    <s v="ORD02832"/>
    <x v="3"/>
    <d v="2025-08-25T00:00:00"/>
    <s v="C0012"/>
    <s v="P007"/>
    <n v="3"/>
    <n v="0"/>
    <s v="Cash"/>
    <n v="3297"/>
    <n v="765.57"/>
    <n v="2025"/>
    <n v="8"/>
    <s v="Aug"/>
    <s v="2025-08"/>
    <n v="0.23220200181983622"/>
    <x v="3"/>
    <x v="9"/>
    <x v="3"/>
    <x v="2"/>
    <x v="19"/>
  </r>
  <r>
    <s v="ORD02833"/>
    <x v="574"/>
    <d v="2025-03-22T00:00:00"/>
    <s v="C0355"/>
    <s v="P014"/>
    <n v="1"/>
    <n v="0.05"/>
    <s v="Debit Card"/>
    <n v="759.05"/>
    <n v="163.12"/>
    <n v="2025"/>
    <n v="3"/>
    <s v="Mar"/>
    <s v="2025-03"/>
    <n v="0.21490020420262171"/>
    <x v="0"/>
    <x v="6"/>
    <x v="1"/>
    <x v="0"/>
    <x v="13"/>
  </r>
  <r>
    <s v="ORD02834"/>
    <x v="39"/>
    <d v="2024-07-30T00:00:00"/>
    <s v="C0389"/>
    <s v="P005"/>
    <n v="1"/>
    <n v="0.2"/>
    <s v="Cash"/>
    <n v="1999.2"/>
    <n v="536.45000000000005"/>
    <n v="2024"/>
    <n v="7"/>
    <s v="Jul"/>
    <s v="2024-07"/>
    <n v="0.26833233293317327"/>
    <x v="1"/>
    <x v="5"/>
    <x v="0"/>
    <x v="0"/>
    <x v="7"/>
  </r>
  <r>
    <s v="ORD02835"/>
    <x v="123"/>
    <d v="2025-08-13T00:00:00"/>
    <s v="C0337"/>
    <s v="P011"/>
    <n v="1"/>
    <n v="0.2"/>
    <s v="Cash"/>
    <n v="1039.2"/>
    <n v="262.29000000000002"/>
    <n v="2025"/>
    <n v="8"/>
    <s v="Aug"/>
    <s v="2025-08"/>
    <n v="0.25239607390300234"/>
    <x v="0"/>
    <x v="7"/>
    <x v="0"/>
    <x v="2"/>
    <x v="12"/>
  </r>
  <r>
    <s v="ORD02836"/>
    <x v="184"/>
    <d v="2025-12-15T00:00:00"/>
    <s v="C0106"/>
    <s v="P017"/>
    <n v="1"/>
    <n v="0"/>
    <s v="Credit Card"/>
    <n v="799"/>
    <n v="164.82"/>
    <n v="2025"/>
    <n v="12"/>
    <s v="Dec"/>
    <s v="2025-12"/>
    <n v="0.20628285356695869"/>
    <x v="0"/>
    <x v="0"/>
    <x v="1"/>
    <x v="0"/>
    <x v="15"/>
  </r>
  <r>
    <s v="ORD02837"/>
    <x v="33"/>
    <d v="2024-10-29T00:00:00"/>
    <s v="C0032"/>
    <s v="P005"/>
    <n v="1"/>
    <n v="0"/>
    <s v="UPI"/>
    <n v="2499"/>
    <n v="468.14"/>
    <n v="2024"/>
    <n v="10"/>
    <s v="Oct"/>
    <s v="2024-10"/>
    <n v="0.18733093237294918"/>
    <x v="1"/>
    <x v="5"/>
    <x v="1"/>
    <x v="2"/>
    <x v="7"/>
  </r>
  <r>
    <s v="ORD02838"/>
    <x v="284"/>
    <d v="2024-08-13T00:00:00"/>
    <s v="C0074"/>
    <s v="P020"/>
    <n v="4"/>
    <n v="0.05"/>
    <s v="UPI"/>
    <n v="946.2"/>
    <n v="303.5"/>
    <n v="2024"/>
    <n v="8"/>
    <s v="Aug"/>
    <s v="2024-08"/>
    <n v="0.32075671105474529"/>
    <x v="3"/>
    <x v="3"/>
    <x v="2"/>
    <x v="0"/>
    <x v="17"/>
  </r>
  <r>
    <s v="ORD02839"/>
    <x v="318"/>
    <d v="2024-01-06T00:00:00"/>
    <s v="C0171"/>
    <s v="P003"/>
    <n v="3"/>
    <n v="0"/>
    <s v="UPI"/>
    <n v="3897"/>
    <n v="869.18"/>
    <n v="2024"/>
    <n v="1"/>
    <s v="Jan"/>
    <s v="2024-01"/>
    <n v="0.22303823453938926"/>
    <x v="1"/>
    <x v="1"/>
    <x v="2"/>
    <x v="2"/>
    <x v="1"/>
  </r>
  <r>
    <s v="ORD02840"/>
    <x v="707"/>
    <d v="2025-06-02T00:00:00"/>
    <s v="C0337"/>
    <s v="P005"/>
    <n v="1"/>
    <n v="0.1"/>
    <s v="Credit Card"/>
    <n v="2249.1"/>
    <n v="362.97"/>
    <n v="2025"/>
    <n v="6"/>
    <s v="Jun"/>
    <s v="2025-06"/>
    <n v="0.16138455382152864"/>
    <x v="1"/>
    <x v="5"/>
    <x v="0"/>
    <x v="2"/>
    <x v="7"/>
  </r>
  <r>
    <s v="ORD02841"/>
    <x v="473"/>
    <d v="2024-04-03T00:00:00"/>
    <s v="C0069"/>
    <s v="P015"/>
    <n v="1"/>
    <n v="0.05"/>
    <s v="UPI"/>
    <n v="664.05"/>
    <n v="160.32"/>
    <n v="2024"/>
    <n v="4"/>
    <s v="Apr"/>
    <s v="2024-04"/>
    <n v="0.24142760334312177"/>
    <x v="3"/>
    <x v="6"/>
    <x v="0"/>
    <x v="0"/>
    <x v="11"/>
  </r>
  <r>
    <s v="ORD02842"/>
    <x v="425"/>
    <d v="2025-06-06T00:00:00"/>
    <s v="C0301"/>
    <s v="P019"/>
    <n v="3"/>
    <n v="0.1"/>
    <s v="UPI"/>
    <n v="1077.3"/>
    <n v="280.48"/>
    <n v="2025"/>
    <n v="6"/>
    <s v="Jun"/>
    <s v="2025-06"/>
    <n v="0.26035459017915163"/>
    <x v="1"/>
    <x v="1"/>
    <x v="3"/>
    <x v="1"/>
    <x v="18"/>
  </r>
  <r>
    <s v="ORD02843"/>
    <x v="455"/>
    <d v="2025-03-08T00:00:00"/>
    <s v="C0362"/>
    <s v="P016"/>
    <n v="1"/>
    <n v="0.1"/>
    <s v="UPI"/>
    <n v="1439.1"/>
    <n v="403.13"/>
    <n v="2025"/>
    <n v="3"/>
    <s v="Mar"/>
    <s v="2025-03"/>
    <n v="0.28012646793134599"/>
    <x v="4"/>
    <x v="4"/>
    <x v="3"/>
    <x v="1"/>
    <x v="5"/>
  </r>
  <r>
    <s v="ORD02844"/>
    <x v="299"/>
    <d v="2025-05-11T00:00:00"/>
    <s v="C0137"/>
    <s v="P008"/>
    <n v="1"/>
    <n v="0.05"/>
    <s v="UPI"/>
    <n v="379.05"/>
    <n v="133.93"/>
    <n v="2025"/>
    <n v="5"/>
    <s v="May"/>
    <s v="2025-05"/>
    <n v="0.35333069515894999"/>
    <x v="3"/>
    <x v="3"/>
    <x v="3"/>
    <x v="2"/>
    <x v="4"/>
  </r>
  <r>
    <s v="ORD02845"/>
    <x v="201"/>
    <d v="2024-08-24T00:00:00"/>
    <s v="C0433"/>
    <s v="P013"/>
    <n v="2"/>
    <n v="0.1"/>
    <s v="UPI"/>
    <n v="1078.2"/>
    <n v="341.83"/>
    <n v="2024"/>
    <n v="8"/>
    <s v="Aug"/>
    <s v="2024-08"/>
    <n v="0.31703765535151174"/>
    <x v="0"/>
    <x v="0"/>
    <x v="3"/>
    <x v="0"/>
    <x v="0"/>
  </r>
  <r>
    <s v="ORD02846"/>
    <x v="291"/>
    <d v="2025-09-12T00:00:00"/>
    <s v="C0417"/>
    <s v="P016"/>
    <n v="1"/>
    <n v="0"/>
    <s v="UPI"/>
    <n v="1599"/>
    <n v="563.05999999999995"/>
    <n v="2025"/>
    <n v="9"/>
    <s v="Sep"/>
    <s v="2025-09"/>
    <n v="0.35213258286429017"/>
    <x v="4"/>
    <x v="4"/>
    <x v="0"/>
    <x v="2"/>
    <x v="5"/>
  </r>
  <r>
    <s v="ORD02847"/>
    <x v="90"/>
    <d v="2024-06-12T00:00:00"/>
    <s v="C0484"/>
    <s v="P003"/>
    <n v="1"/>
    <n v="0"/>
    <s v="Credit Card"/>
    <n v="1299"/>
    <n v="308.43"/>
    <n v="2024"/>
    <n v="6"/>
    <s v="Jun"/>
    <s v="2024-06"/>
    <n v="0.23743648960739031"/>
    <x v="1"/>
    <x v="1"/>
    <x v="2"/>
    <x v="2"/>
    <x v="1"/>
  </r>
  <r>
    <s v="ORD02848"/>
    <x v="190"/>
    <d v="2025-12-22T00:00:00"/>
    <s v="C0100"/>
    <s v="P001"/>
    <n v="2"/>
    <n v="0.1"/>
    <s v="UPI"/>
    <n v="898.2"/>
    <n v="230.08"/>
    <n v="2025"/>
    <n v="12"/>
    <s v="Dec"/>
    <s v="2025-12"/>
    <n v="0.25615675796036519"/>
    <x v="1"/>
    <x v="1"/>
    <x v="0"/>
    <x v="1"/>
    <x v="8"/>
  </r>
  <r>
    <s v="ORD02849"/>
    <x v="523"/>
    <d v="2024-11-27T00:00:00"/>
    <s v="C0146"/>
    <s v="P009"/>
    <n v="2"/>
    <n v="0"/>
    <s v="Debit Card"/>
    <n v="13998"/>
    <n v="2492.3000000000002"/>
    <n v="2024"/>
    <n v="11"/>
    <s v="Nov"/>
    <s v="2024-11"/>
    <n v="0.17804686383769111"/>
    <x v="2"/>
    <x v="2"/>
    <x v="3"/>
    <x v="2"/>
    <x v="2"/>
  </r>
  <r>
    <s v="ORD02850"/>
    <x v="679"/>
    <d v="2024-11-29T00:00:00"/>
    <s v="C0009"/>
    <s v="P009"/>
    <n v="1"/>
    <n v="0"/>
    <s v="UPI"/>
    <n v="6999"/>
    <n v="1252.5"/>
    <n v="2024"/>
    <n v="11"/>
    <s v="Nov"/>
    <s v="2024-11"/>
    <n v="0.17895413630518645"/>
    <x v="2"/>
    <x v="2"/>
    <x v="3"/>
    <x v="0"/>
    <x v="2"/>
  </r>
  <r>
    <s v="ORD02851"/>
    <x v="553"/>
    <d v="2024-02-20T00:00:00"/>
    <s v="C0062"/>
    <s v="P017"/>
    <n v="4"/>
    <n v="0.15"/>
    <s v="Debit Card"/>
    <n v="2716.6"/>
    <n v="565.04"/>
    <n v="2024"/>
    <n v="2"/>
    <s v="Feb"/>
    <s v="2024-02"/>
    <n v="0.20799528822793198"/>
    <x v="0"/>
    <x v="0"/>
    <x v="0"/>
    <x v="1"/>
    <x v="15"/>
  </r>
  <r>
    <s v="ORD02852"/>
    <x v="172"/>
    <d v="2025-06-11T00:00:00"/>
    <s v="C0185"/>
    <s v="P002"/>
    <n v="2"/>
    <n v="0.1"/>
    <s v="Credit Card"/>
    <n v="1618.2"/>
    <n v="353.48"/>
    <n v="2025"/>
    <n v="6"/>
    <s v="Jun"/>
    <s v="2025-06"/>
    <n v="0.21844024224446917"/>
    <x v="1"/>
    <x v="1"/>
    <x v="0"/>
    <x v="2"/>
    <x v="3"/>
  </r>
  <r>
    <s v="ORD02853"/>
    <x v="683"/>
    <d v="2025-10-31T00:00:00"/>
    <s v="C0029"/>
    <s v="P009"/>
    <n v="1"/>
    <n v="0.05"/>
    <s v="Credit Card"/>
    <n v="6649.05"/>
    <n v="901.61"/>
    <n v="2025"/>
    <n v="10"/>
    <s v="Oct"/>
    <s v="2025-10"/>
    <n v="0.13559982253103828"/>
    <x v="2"/>
    <x v="2"/>
    <x v="1"/>
    <x v="2"/>
    <x v="2"/>
  </r>
  <r>
    <s v="ORD02854"/>
    <x v="420"/>
    <d v="2025-05-08T00:00:00"/>
    <s v="C0381"/>
    <s v="P019"/>
    <n v="1"/>
    <n v="0.1"/>
    <s v="Credit Card"/>
    <n v="359.1"/>
    <n v="79.08"/>
    <n v="2025"/>
    <n v="5"/>
    <s v="May"/>
    <s v="2025-05"/>
    <n v="0.22021720969089389"/>
    <x v="1"/>
    <x v="1"/>
    <x v="0"/>
    <x v="1"/>
    <x v="18"/>
  </r>
  <r>
    <s v="ORD02855"/>
    <x v="647"/>
    <d v="2025-08-07T00:00:00"/>
    <s v="C0114"/>
    <s v="P013"/>
    <n v="1"/>
    <n v="0"/>
    <s v="UPI"/>
    <n v="599"/>
    <n v="124.36"/>
    <n v="2025"/>
    <n v="8"/>
    <s v="Aug"/>
    <s v="2025-08"/>
    <n v="0.2076126878130217"/>
    <x v="0"/>
    <x v="0"/>
    <x v="0"/>
    <x v="1"/>
    <x v="0"/>
  </r>
  <r>
    <s v="ORD02856"/>
    <x v="370"/>
    <d v="2025-11-16T00:00:00"/>
    <s v="C0462"/>
    <s v="P005"/>
    <n v="1"/>
    <n v="0.2"/>
    <s v="UPI"/>
    <n v="1999.2"/>
    <n v="379.05"/>
    <n v="2025"/>
    <n v="11"/>
    <s v="Nov"/>
    <s v="2025-11"/>
    <n v="0.18960084033613445"/>
    <x v="1"/>
    <x v="5"/>
    <x v="3"/>
    <x v="0"/>
    <x v="7"/>
  </r>
  <r>
    <s v="ORD02857"/>
    <x v="311"/>
    <d v="2024-10-03T00:00:00"/>
    <s v="C0409"/>
    <s v="P009"/>
    <n v="1"/>
    <n v="0"/>
    <s v="Debit Card"/>
    <n v="6999"/>
    <n v="633.96"/>
    <n v="2024"/>
    <n v="9"/>
    <s v="Sep"/>
    <s v="2024-09"/>
    <n v="9.0578654093441929E-2"/>
    <x v="2"/>
    <x v="2"/>
    <x v="3"/>
    <x v="1"/>
    <x v="2"/>
  </r>
  <r>
    <s v="ORD02858"/>
    <x v="344"/>
    <d v="2025-08-04T00:00:00"/>
    <s v="C0143"/>
    <s v="P013"/>
    <n v="1"/>
    <n v="0.1"/>
    <s v="Cash"/>
    <n v="539.1"/>
    <n v="-33.340000000000003"/>
    <n v="2025"/>
    <n v="8"/>
    <s v="Aug"/>
    <s v="2025-08"/>
    <n v="-6.1843813763680214E-2"/>
    <x v="0"/>
    <x v="0"/>
    <x v="0"/>
    <x v="2"/>
    <x v="0"/>
  </r>
  <r>
    <s v="ORD02859"/>
    <x v="703"/>
    <d v="2024-09-11T00:00:00"/>
    <s v="C0390"/>
    <s v="P001"/>
    <n v="1"/>
    <n v="0.1"/>
    <s v="Cash"/>
    <n v="449.1"/>
    <n v="87.49"/>
    <n v="2024"/>
    <n v="9"/>
    <s v="Sep"/>
    <s v="2024-09"/>
    <n v="0.19481184591405029"/>
    <x v="1"/>
    <x v="1"/>
    <x v="3"/>
    <x v="1"/>
    <x v="8"/>
  </r>
  <r>
    <s v="ORD02860"/>
    <x v="613"/>
    <d v="2025-07-18T00:00:00"/>
    <s v="C0120"/>
    <s v="P015"/>
    <n v="2"/>
    <n v="0.05"/>
    <s v="Credit Card"/>
    <n v="1328.1"/>
    <n v="357.51"/>
    <n v="2025"/>
    <n v="7"/>
    <s v="Jul"/>
    <s v="2025-07"/>
    <n v="0.26918906708832169"/>
    <x v="3"/>
    <x v="6"/>
    <x v="3"/>
    <x v="2"/>
    <x v="11"/>
  </r>
  <r>
    <s v="ORD02861"/>
    <x v="11"/>
    <d v="2025-11-29T00:00:00"/>
    <s v="C0170"/>
    <s v="P004"/>
    <n v="3"/>
    <n v="0.1"/>
    <s v="Credit Card"/>
    <n v="5397.3"/>
    <n v="1412.32"/>
    <n v="2025"/>
    <n v="11"/>
    <s v="Nov"/>
    <s v="2025-11"/>
    <n v="0.26167157652900525"/>
    <x v="1"/>
    <x v="5"/>
    <x v="0"/>
    <x v="1"/>
    <x v="10"/>
  </r>
  <r>
    <s v="ORD02862"/>
    <x v="705"/>
    <d v="2025-12-01T00:00:00"/>
    <s v="C0157"/>
    <s v="P004"/>
    <n v="2"/>
    <n v="0.15"/>
    <s v="Credit Card"/>
    <n v="3398.3"/>
    <n v="741.35"/>
    <n v="2025"/>
    <n v="11"/>
    <s v="Nov"/>
    <s v="2025-11"/>
    <n v="0.21815319424418092"/>
    <x v="1"/>
    <x v="5"/>
    <x v="3"/>
    <x v="0"/>
    <x v="10"/>
  </r>
  <r>
    <s v="ORD02863"/>
    <x v="452"/>
    <d v="2024-03-31T00:00:00"/>
    <s v="C0335"/>
    <s v="P020"/>
    <n v="2"/>
    <n v="0.1"/>
    <s v="Credit Card"/>
    <n v="448.2"/>
    <n v="140.06"/>
    <n v="2024"/>
    <n v="3"/>
    <s v="Mar"/>
    <s v="2024-03"/>
    <n v="0.31249442213297635"/>
    <x v="3"/>
    <x v="3"/>
    <x v="3"/>
    <x v="0"/>
    <x v="17"/>
  </r>
  <r>
    <s v="ORD02864"/>
    <x v="574"/>
    <d v="2025-03-26T00:00:00"/>
    <s v="C0349"/>
    <s v="P010"/>
    <n v="4"/>
    <n v="0"/>
    <s v="Debit Card"/>
    <n v="23996"/>
    <n v="5132.8500000000004"/>
    <n v="2025"/>
    <n v="3"/>
    <s v="Mar"/>
    <s v="2025-03"/>
    <n v="0.2139044007334556"/>
    <x v="2"/>
    <x v="2"/>
    <x v="0"/>
    <x v="1"/>
    <x v="9"/>
  </r>
  <r>
    <s v="ORD02865"/>
    <x v="352"/>
    <d v="2024-11-30T00:00:00"/>
    <s v="C0260"/>
    <s v="P006"/>
    <n v="2"/>
    <n v="0.05"/>
    <s v="UPI"/>
    <n v="2848.1"/>
    <n v="767.14"/>
    <n v="2024"/>
    <n v="11"/>
    <s v="Nov"/>
    <s v="2024-11"/>
    <n v="0.26935149748955445"/>
    <x v="1"/>
    <x v="1"/>
    <x v="2"/>
    <x v="1"/>
    <x v="6"/>
  </r>
  <r>
    <s v="ORD02866"/>
    <x v="690"/>
    <d v="2024-05-19T00:00:00"/>
    <s v="C0082"/>
    <s v="P012"/>
    <n v="1"/>
    <n v="0.15"/>
    <s v="Cash"/>
    <n v="764.15"/>
    <n v="166.81"/>
    <n v="2024"/>
    <n v="5"/>
    <s v="May"/>
    <s v="2024-05"/>
    <n v="0.21829483740103384"/>
    <x v="0"/>
    <x v="8"/>
    <x v="0"/>
    <x v="2"/>
    <x v="14"/>
  </r>
  <r>
    <s v="ORD02867"/>
    <x v="345"/>
    <d v="2024-12-24T00:00:00"/>
    <s v="C0242"/>
    <s v="P020"/>
    <n v="1"/>
    <n v="0.05"/>
    <s v="UPI"/>
    <n v="236.55"/>
    <n v="56.45"/>
    <n v="2024"/>
    <n v="12"/>
    <s v="Dec"/>
    <s v="2024-12"/>
    <n v="0.23863876558867048"/>
    <x v="3"/>
    <x v="3"/>
    <x v="1"/>
    <x v="2"/>
    <x v="17"/>
  </r>
  <r>
    <s v="ORD02868"/>
    <x v="524"/>
    <d v="2025-08-27T00:00:00"/>
    <s v="C0441"/>
    <s v="P016"/>
    <n v="3"/>
    <n v="0.1"/>
    <s v="Credit Card"/>
    <n v="4317.3"/>
    <n v="1277.5899999999999"/>
    <n v="2025"/>
    <n v="8"/>
    <s v="Aug"/>
    <s v="2025-08"/>
    <n v="0.29592337803719915"/>
    <x v="4"/>
    <x v="4"/>
    <x v="0"/>
    <x v="2"/>
    <x v="5"/>
  </r>
  <r>
    <s v="ORD02869"/>
    <x v="306"/>
    <d v="2024-10-05T00:00:00"/>
    <s v="C0433"/>
    <s v="P003"/>
    <n v="1"/>
    <n v="0.05"/>
    <s v="Cash"/>
    <n v="1234.05"/>
    <n v="226.47"/>
    <n v="2024"/>
    <n v="9"/>
    <s v="Sep"/>
    <s v="2024-09"/>
    <n v="0.1835176856691382"/>
    <x v="1"/>
    <x v="1"/>
    <x v="3"/>
    <x v="0"/>
    <x v="1"/>
  </r>
  <r>
    <s v="ORD02870"/>
    <x v="121"/>
    <d v="2024-01-24T00:00:00"/>
    <s v="C0172"/>
    <s v="P014"/>
    <n v="1"/>
    <n v="0"/>
    <s v="Cash"/>
    <n v="799"/>
    <n v="193.33"/>
    <n v="2024"/>
    <n v="1"/>
    <s v="Jan"/>
    <s v="2024-01"/>
    <n v="0.24196495619524408"/>
    <x v="0"/>
    <x v="6"/>
    <x v="1"/>
    <x v="2"/>
    <x v="13"/>
  </r>
  <r>
    <s v="ORD02871"/>
    <x v="301"/>
    <d v="2024-11-09T00:00:00"/>
    <s v="C0231"/>
    <s v="P001"/>
    <n v="2"/>
    <n v="0"/>
    <s v="Credit Card"/>
    <n v="998"/>
    <n v="-117.54"/>
    <n v="2024"/>
    <n v="11"/>
    <s v="Nov"/>
    <s v="2024-11"/>
    <n v="-0.11777555110220442"/>
    <x v="1"/>
    <x v="1"/>
    <x v="1"/>
    <x v="2"/>
    <x v="8"/>
  </r>
  <r>
    <s v="ORD02872"/>
    <x v="244"/>
    <d v="2024-06-04T00:00:00"/>
    <s v="C0208"/>
    <s v="P010"/>
    <n v="2"/>
    <n v="0.2"/>
    <s v="UPI"/>
    <n v="9598.4"/>
    <n v="1318.15"/>
    <n v="2024"/>
    <n v="6"/>
    <s v="Jun"/>
    <s v="2024-06"/>
    <n v="0.13733018003000502"/>
    <x v="2"/>
    <x v="2"/>
    <x v="3"/>
    <x v="2"/>
    <x v="9"/>
  </r>
  <r>
    <s v="ORD02873"/>
    <x v="461"/>
    <d v="2025-01-26T00:00:00"/>
    <s v="C0075"/>
    <s v="P015"/>
    <n v="3"/>
    <n v="0.1"/>
    <s v="UPI"/>
    <n v="1887.3"/>
    <n v="551.91999999999996"/>
    <n v="2025"/>
    <n v="1"/>
    <s v="Jan"/>
    <s v="2025-01"/>
    <n v="0.29243893392677367"/>
    <x v="3"/>
    <x v="6"/>
    <x v="3"/>
    <x v="0"/>
    <x v="11"/>
  </r>
  <r>
    <s v="ORD02874"/>
    <x v="599"/>
    <d v="2024-09-21T00:00:00"/>
    <s v="C0270"/>
    <s v="P007"/>
    <n v="1"/>
    <n v="0"/>
    <s v="UPI"/>
    <n v="1099"/>
    <n v="379.46"/>
    <n v="2024"/>
    <n v="9"/>
    <s v="Sep"/>
    <s v="2024-09"/>
    <n v="0.34527752502274794"/>
    <x v="3"/>
    <x v="9"/>
    <x v="0"/>
    <x v="1"/>
    <x v="19"/>
  </r>
  <r>
    <s v="ORD02875"/>
    <x v="291"/>
    <d v="2025-09-16T00:00:00"/>
    <s v="C0387"/>
    <s v="P004"/>
    <n v="1"/>
    <n v="0.15"/>
    <s v="Debit Card"/>
    <n v="1699.15"/>
    <n v="358.93"/>
    <n v="2025"/>
    <n v="9"/>
    <s v="Sep"/>
    <s v="2025-09"/>
    <n v="0.21124091457493452"/>
    <x v="1"/>
    <x v="5"/>
    <x v="2"/>
    <x v="2"/>
    <x v="10"/>
  </r>
  <r>
    <s v="ORD02876"/>
    <x v="273"/>
    <d v="2025-07-27T00:00:00"/>
    <s v="C0499"/>
    <s v="P014"/>
    <n v="4"/>
    <n v="0.05"/>
    <s v="Credit Card"/>
    <n v="3036.2"/>
    <n v="788.51"/>
    <n v="2025"/>
    <n v="7"/>
    <s v="Jul"/>
    <s v="2025-07"/>
    <n v="0.25970291812133589"/>
    <x v="0"/>
    <x v="6"/>
    <x v="3"/>
    <x v="2"/>
    <x v="13"/>
  </r>
  <r>
    <s v="ORD02877"/>
    <x v="687"/>
    <d v="2024-05-07T00:00:00"/>
    <s v="C0114"/>
    <s v="P016"/>
    <n v="1"/>
    <n v="0.1"/>
    <s v="Credit Card"/>
    <n v="1439.1"/>
    <n v="435"/>
    <n v="2024"/>
    <n v="5"/>
    <s v="May"/>
    <s v="2024-05"/>
    <n v="0.30227225349176573"/>
    <x v="4"/>
    <x v="4"/>
    <x v="0"/>
    <x v="1"/>
    <x v="5"/>
  </r>
  <r>
    <s v="ORD02878"/>
    <x v="572"/>
    <d v="2024-12-23T00:00:00"/>
    <s v="C0062"/>
    <s v="P014"/>
    <n v="1"/>
    <n v="0"/>
    <s v="Credit Card"/>
    <n v="799"/>
    <n v="198.79"/>
    <n v="2024"/>
    <n v="12"/>
    <s v="Dec"/>
    <s v="2024-12"/>
    <n v="0.24879849812265331"/>
    <x v="0"/>
    <x v="6"/>
    <x v="0"/>
    <x v="1"/>
    <x v="13"/>
  </r>
  <r>
    <s v="ORD02879"/>
    <x v="289"/>
    <d v="2024-09-30T00:00:00"/>
    <s v="C0362"/>
    <s v="P003"/>
    <n v="2"/>
    <n v="0.15"/>
    <s v="Credit Card"/>
    <n v="2208.3000000000002"/>
    <n v="596.27"/>
    <n v="2024"/>
    <n v="9"/>
    <s v="Sep"/>
    <s v="2024-09"/>
    <n v="0.27001313227369467"/>
    <x v="1"/>
    <x v="1"/>
    <x v="3"/>
    <x v="1"/>
    <x v="1"/>
  </r>
  <r>
    <s v="ORD02880"/>
    <x v="534"/>
    <d v="2025-09-13T00:00:00"/>
    <s v="C0320"/>
    <s v="P017"/>
    <n v="3"/>
    <n v="0.05"/>
    <s v="Credit Card"/>
    <n v="2277.15"/>
    <n v="547.24"/>
    <n v="2025"/>
    <n v="9"/>
    <s v="Sep"/>
    <s v="2025-09"/>
    <n v="0.24031794128625694"/>
    <x v="0"/>
    <x v="0"/>
    <x v="2"/>
    <x v="2"/>
    <x v="15"/>
  </r>
  <r>
    <s v="ORD02881"/>
    <x v="309"/>
    <d v="2024-09-02T00:00:00"/>
    <s v="C0102"/>
    <s v="P014"/>
    <n v="3"/>
    <n v="0.1"/>
    <s v="Cash"/>
    <n v="2157.3000000000002"/>
    <n v="294.77999999999997"/>
    <n v="2024"/>
    <n v="9"/>
    <s v="Sep"/>
    <s v="2024-09"/>
    <n v="0.13664302600472811"/>
    <x v="0"/>
    <x v="6"/>
    <x v="3"/>
    <x v="2"/>
    <x v="13"/>
  </r>
  <r>
    <s v="ORD02882"/>
    <x v="245"/>
    <d v="2025-03-30T00:00:00"/>
    <s v="C0429"/>
    <s v="P018"/>
    <n v="4"/>
    <n v="0"/>
    <s v="UPI"/>
    <n v="3996"/>
    <n v="876.3"/>
    <n v="2025"/>
    <n v="3"/>
    <s v="Mar"/>
    <s v="2025-03"/>
    <n v="0.21929429429429428"/>
    <x v="0"/>
    <x v="7"/>
    <x v="3"/>
    <x v="2"/>
    <x v="16"/>
  </r>
  <r>
    <s v="ORD02883"/>
    <x v="663"/>
    <d v="2024-09-07T00:00:00"/>
    <s v="C0362"/>
    <s v="P003"/>
    <n v="1"/>
    <n v="0"/>
    <s v="Debit Card"/>
    <n v="1299"/>
    <n v="290.63"/>
    <n v="2024"/>
    <n v="9"/>
    <s v="Sep"/>
    <s v="2024-09"/>
    <n v="0.22373364126250961"/>
    <x v="1"/>
    <x v="1"/>
    <x v="3"/>
    <x v="1"/>
    <x v="1"/>
  </r>
  <r>
    <s v="ORD02884"/>
    <x v="425"/>
    <d v="2025-06-07T00:00:00"/>
    <s v="C0210"/>
    <s v="P019"/>
    <n v="1"/>
    <n v="0"/>
    <s v="UPI"/>
    <n v="399"/>
    <n v="86.29"/>
    <n v="2025"/>
    <n v="6"/>
    <s v="Jun"/>
    <s v="2025-06"/>
    <n v="0.21626566416040102"/>
    <x v="1"/>
    <x v="1"/>
    <x v="2"/>
    <x v="1"/>
    <x v="18"/>
  </r>
  <r>
    <s v="ORD02885"/>
    <x v="37"/>
    <d v="2024-05-24T00:00:00"/>
    <s v="C0442"/>
    <s v="P003"/>
    <n v="1"/>
    <n v="0.15"/>
    <s v="Debit Card"/>
    <n v="1104.1500000000001"/>
    <n v="234.04"/>
    <n v="2024"/>
    <n v="5"/>
    <s v="May"/>
    <s v="2024-05"/>
    <n v="0.21196395417289315"/>
    <x v="1"/>
    <x v="1"/>
    <x v="0"/>
    <x v="0"/>
    <x v="1"/>
  </r>
  <r>
    <s v="ORD02886"/>
    <x v="546"/>
    <d v="2024-12-29T00:00:00"/>
    <s v="C0255"/>
    <s v="P012"/>
    <n v="3"/>
    <n v="0"/>
    <s v="Cash"/>
    <n v="2697"/>
    <n v="626.09"/>
    <n v="2024"/>
    <n v="12"/>
    <s v="Dec"/>
    <s v="2024-12"/>
    <n v="0.23214312198739342"/>
    <x v="0"/>
    <x v="8"/>
    <x v="0"/>
    <x v="0"/>
    <x v="14"/>
  </r>
  <r>
    <s v="ORD02887"/>
    <x v="142"/>
    <d v="2024-01-13T00:00:00"/>
    <s v="C0020"/>
    <s v="P005"/>
    <n v="2"/>
    <n v="0.1"/>
    <s v="UPI"/>
    <n v="4498.2"/>
    <n v="1003.14"/>
    <n v="2024"/>
    <n v="1"/>
    <s v="Jan"/>
    <s v="2024-01"/>
    <n v="0.22300920368147259"/>
    <x v="1"/>
    <x v="5"/>
    <x v="3"/>
    <x v="2"/>
    <x v="7"/>
  </r>
  <r>
    <s v="ORD02888"/>
    <x v="256"/>
    <d v="2025-04-24T00:00:00"/>
    <s v="C0058"/>
    <s v="P010"/>
    <n v="1"/>
    <n v="0"/>
    <s v="UPI"/>
    <n v="5999"/>
    <n v="1511.33"/>
    <n v="2025"/>
    <n v="4"/>
    <s v="Apr"/>
    <s v="2025-04"/>
    <n v="0.25193032172028668"/>
    <x v="2"/>
    <x v="2"/>
    <x v="3"/>
    <x v="1"/>
    <x v="9"/>
  </r>
  <r>
    <s v="ORD02889"/>
    <x v="470"/>
    <d v="2024-12-19T00:00:00"/>
    <s v="C0112"/>
    <s v="P009"/>
    <n v="2"/>
    <n v="0"/>
    <s v="UPI"/>
    <n v="13998"/>
    <n v="2359.7800000000002"/>
    <n v="2024"/>
    <n v="12"/>
    <s v="Dec"/>
    <s v="2024-12"/>
    <n v="0.16857979711387341"/>
    <x v="2"/>
    <x v="2"/>
    <x v="1"/>
    <x v="0"/>
    <x v="2"/>
  </r>
  <r>
    <s v="ORD02890"/>
    <x v="438"/>
    <d v="2025-05-13T00:00:00"/>
    <s v="C0473"/>
    <s v="P001"/>
    <n v="1"/>
    <n v="0"/>
    <s v="UPI"/>
    <n v="499"/>
    <n v="147.56"/>
    <n v="2025"/>
    <n v="5"/>
    <s v="May"/>
    <s v="2025-05"/>
    <n v="0.29571142284569141"/>
    <x v="1"/>
    <x v="1"/>
    <x v="3"/>
    <x v="2"/>
    <x v="8"/>
  </r>
  <r>
    <s v="ORD02891"/>
    <x v="701"/>
    <d v="2025-08-30T00:00:00"/>
    <s v="C0313"/>
    <s v="P013"/>
    <n v="2"/>
    <n v="0.1"/>
    <s v="Debit Card"/>
    <n v="1078.2"/>
    <n v="287.35000000000002"/>
    <n v="2025"/>
    <n v="8"/>
    <s v="Aug"/>
    <s v="2025-08"/>
    <n v="0.2665089964756075"/>
    <x v="0"/>
    <x v="0"/>
    <x v="0"/>
    <x v="0"/>
    <x v="0"/>
  </r>
  <r>
    <s v="ORD02892"/>
    <x v="508"/>
    <d v="2025-03-07T00:00:00"/>
    <s v="C0486"/>
    <s v="P003"/>
    <n v="3"/>
    <n v="0.1"/>
    <s v="UPI"/>
    <n v="3507.3"/>
    <n v="689.32"/>
    <n v="2025"/>
    <n v="3"/>
    <s v="Mar"/>
    <s v="2025-03"/>
    <n v="0.19653864796282042"/>
    <x v="1"/>
    <x v="1"/>
    <x v="1"/>
    <x v="2"/>
    <x v="1"/>
  </r>
  <r>
    <s v="ORD02893"/>
    <x v="251"/>
    <d v="2024-02-13T00:00:00"/>
    <s v="C0461"/>
    <s v="P019"/>
    <n v="1"/>
    <n v="0.2"/>
    <s v="UPI"/>
    <n v="319.2"/>
    <n v="79.91"/>
    <n v="2024"/>
    <n v="2"/>
    <s v="Feb"/>
    <s v="2024-02"/>
    <n v="0.25034461152882204"/>
    <x v="1"/>
    <x v="1"/>
    <x v="3"/>
    <x v="2"/>
    <x v="18"/>
  </r>
  <r>
    <s v="ORD02894"/>
    <x v="183"/>
    <d v="2025-08-17T00:00:00"/>
    <s v="C0196"/>
    <s v="P011"/>
    <n v="1"/>
    <n v="0.15"/>
    <s v="Credit Card"/>
    <n v="1104.1500000000001"/>
    <n v="181.95"/>
    <n v="2025"/>
    <n v="8"/>
    <s v="Aug"/>
    <s v="2025-08"/>
    <n v="0.16478739301725306"/>
    <x v="0"/>
    <x v="7"/>
    <x v="0"/>
    <x v="0"/>
    <x v="12"/>
  </r>
  <r>
    <s v="ORD02895"/>
    <x v="234"/>
    <d v="2024-07-10T00:00:00"/>
    <s v="C0375"/>
    <s v="P016"/>
    <n v="1"/>
    <n v="0"/>
    <s v="Credit Card"/>
    <n v="1599"/>
    <n v="478.84"/>
    <n v="2024"/>
    <n v="7"/>
    <s v="Jul"/>
    <s v="2024-07"/>
    <n v="0.29946216385240776"/>
    <x v="4"/>
    <x v="4"/>
    <x v="3"/>
    <x v="2"/>
    <x v="5"/>
  </r>
  <r>
    <s v="ORD02896"/>
    <x v="648"/>
    <d v="2025-08-19T00:00:00"/>
    <s v="C0462"/>
    <s v="P006"/>
    <n v="1"/>
    <n v="0.1"/>
    <s v="Credit Card"/>
    <n v="1349.1"/>
    <n v="321.29000000000002"/>
    <n v="2025"/>
    <n v="8"/>
    <s v="Aug"/>
    <s v="2025-08"/>
    <n v="0.23815136016603664"/>
    <x v="1"/>
    <x v="1"/>
    <x v="3"/>
    <x v="0"/>
    <x v="6"/>
  </r>
  <r>
    <s v="ORD02897"/>
    <x v="708"/>
    <d v="2025-08-24T00:00:00"/>
    <s v="C0353"/>
    <s v="P003"/>
    <n v="1"/>
    <n v="0.05"/>
    <s v="Credit Card"/>
    <n v="1234.05"/>
    <n v="294.43"/>
    <n v="2025"/>
    <n v="8"/>
    <s v="Aug"/>
    <s v="2025-08"/>
    <n v="0.23858838782869415"/>
    <x v="1"/>
    <x v="1"/>
    <x v="1"/>
    <x v="2"/>
    <x v="1"/>
  </r>
  <r>
    <s v="ORD02898"/>
    <x v="473"/>
    <d v="2024-04-06T00:00:00"/>
    <s v="C0092"/>
    <s v="P019"/>
    <n v="2"/>
    <n v="0.15"/>
    <s v="Debit Card"/>
    <n v="678.3"/>
    <n v="164.35"/>
    <n v="2024"/>
    <n v="4"/>
    <s v="Apr"/>
    <s v="2024-04"/>
    <n v="0.242296918767507"/>
    <x v="1"/>
    <x v="1"/>
    <x v="0"/>
    <x v="2"/>
    <x v="18"/>
  </r>
  <r>
    <s v="ORD02899"/>
    <x v="278"/>
    <d v="2024-03-30T00:00:00"/>
    <s v="C0052"/>
    <s v="P006"/>
    <n v="1"/>
    <n v="0"/>
    <s v="UPI"/>
    <n v="1499"/>
    <n v="367.8"/>
    <n v="2024"/>
    <n v="3"/>
    <s v="Mar"/>
    <s v="2024-03"/>
    <n v="0.24536357571714476"/>
    <x v="1"/>
    <x v="1"/>
    <x v="0"/>
    <x v="0"/>
    <x v="6"/>
  </r>
  <r>
    <s v="ORD02900"/>
    <x v="260"/>
    <d v="2024-02-18T00:00:00"/>
    <s v="C0293"/>
    <s v="P008"/>
    <n v="4"/>
    <n v="0.1"/>
    <s v="Credit Card"/>
    <n v="1436.4"/>
    <n v="417.14"/>
    <n v="2024"/>
    <n v="2"/>
    <s v="Feb"/>
    <s v="2024-02"/>
    <n v="0.29040657198551934"/>
    <x v="3"/>
    <x v="3"/>
    <x v="0"/>
    <x v="2"/>
    <x v="4"/>
  </r>
  <r>
    <s v="ORD02901"/>
    <x v="67"/>
    <d v="2024-05-21T00:00:00"/>
    <s v="C0008"/>
    <s v="P013"/>
    <n v="1"/>
    <n v="0"/>
    <s v="Debit Card"/>
    <n v="599"/>
    <n v="164.91"/>
    <n v="2024"/>
    <n v="5"/>
    <s v="May"/>
    <s v="2024-05"/>
    <n v="0.27530884808013356"/>
    <x v="0"/>
    <x v="0"/>
    <x v="0"/>
    <x v="0"/>
    <x v="0"/>
  </r>
  <r>
    <s v="ORD02902"/>
    <x v="634"/>
    <d v="2025-02-28T00:00:00"/>
    <s v="C0300"/>
    <s v="P012"/>
    <n v="1"/>
    <n v="0"/>
    <s v="UPI"/>
    <n v="899"/>
    <n v="207.14"/>
    <n v="2025"/>
    <n v="2"/>
    <s v="Feb"/>
    <s v="2025-02"/>
    <n v="0.23041156840934371"/>
    <x v="0"/>
    <x v="8"/>
    <x v="1"/>
    <x v="2"/>
    <x v="14"/>
  </r>
  <r>
    <s v="ORD02903"/>
    <x v="646"/>
    <d v="2024-03-15T00:00:00"/>
    <s v="C0098"/>
    <s v="P010"/>
    <n v="1"/>
    <n v="0"/>
    <s v="Debit Card"/>
    <n v="5999"/>
    <n v="1326.81"/>
    <n v="2024"/>
    <n v="3"/>
    <s v="Mar"/>
    <s v="2024-03"/>
    <n v="0.22117186197699615"/>
    <x v="2"/>
    <x v="2"/>
    <x v="0"/>
    <x v="2"/>
    <x v="9"/>
  </r>
  <r>
    <s v="ORD02904"/>
    <x v="167"/>
    <d v="2025-07-05T00:00:00"/>
    <s v="C0236"/>
    <s v="P003"/>
    <n v="3"/>
    <n v="0"/>
    <s v="Debit Card"/>
    <n v="3897"/>
    <n v="794.59"/>
    <n v="2025"/>
    <n v="7"/>
    <s v="Jul"/>
    <s v="2025-07"/>
    <n v="0.20389787015653069"/>
    <x v="1"/>
    <x v="1"/>
    <x v="3"/>
    <x v="2"/>
    <x v="1"/>
  </r>
  <r>
    <s v="ORD02905"/>
    <x v="56"/>
    <d v="2025-09-06T00:00:00"/>
    <s v="C0389"/>
    <s v="P004"/>
    <n v="1"/>
    <n v="0.05"/>
    <s v="Debit Card"/>
    <n v="1899.05"/>
    <n v="494.69"/>
    <n v="2025"/>
    <n v="9"/>
    <s v="Sep"/>
    <s v="2025-09"/>
    <n v="0.26049340459703535"/>
    <x v="1"/>
    <x v="5"/>
    <x v="0"/>
    <x v="0"/>
    <x v="10"/>
  </r>
  <r>
    <s v="ORD02906"/>
    <x v="232"/>
    <d v="2025-05-30T00:00:00"/>
    <s v="C0374"/>
    <s v="P001"/>
    <n v="3"/>
    <n v="0.1"/>
    <s v="Credit Card"/>
    <n v="1347.3"/>
    <n v="295.45999999999998"/>
    <n v="2025"/>
    <n v="5"/>
    <s v="May"/>
    <s v="2025-05"/>
    <n v="0.21929785496919765"/>
    <x v="1"/>
    <x v="1"/>
    <x v="0"/>
    <x v="1"/>
    <x v="8"/>
  </r>
  <r>
    <s v="ORD02907"/>
    <x v="95"/>
    <d v="2024-06-07T00:00:00"/>
    <s v="C0069"/>
    <s v="P013"/>
    <n v="3"/>
    <n v="0.1"/>
    <s v="Debit Card"/>
    <n v="1617.3"/>
    <n v="416.67"/>
    <n v="2024"/>
    <n v="6"/>
    <s v="Jun"/>
    <s v="2024-06"/>
    <n v="0.2576330921906882"/>
    <x v="0"/>
    <x v="0"/>
    <x v="0"/>
    <x v="0"/>
    <x v="0"/>
  </r>
  <r>
    <s v="ORD02908"/>
    <x v="672"/>
    <d v="2024-09-12T00:00:00"/>
    <s v="C0415"/>
    <s v="P004"/>
    <n v="4"/>
    <n v="0"/>
    <s v="Debit Card"/>
    <n v="7996"/>
    <n v="2005.99"/>
    <n v="2024"/>
    <n v="9"/>
    <s v="Sep"/>
    <s v="2024-09"/>
    <n v="0.25087418709354675"/>
    <x v="1"/>
    <x v="5"/>
    <x v="1"/>
    <x v="2"/>
    <x v="10"/>
  </r>
  <r>
    <s v="ORD02909"/>
    <x v="293"/>
    <d v="2024-06-20T00:00:00"/>
    <s v="C0045"/>
    <s v="P011"/>
    <n v="3"/>
    <n v="0"/>
    <s v="Debit Card"/>
    <n v="3897"/>
    <n v="1179.73"/>
    <n v="2024"/>
    <n v="6"/>
    <s v="Jun"/>
    <s v="2024-06"/>
    <n v="0.30272773928663077"/>
    <x v="0"/>
    <x v="7"/>
    <x v="1"/>
    <x v="0"/>
    <x v="12"/>
  </r>
  <r>
    <s v="ORD02910"/>
    <x v="644"/>
    <d v="2026-01-01T00:00:00"/>
    <s v="C0137"/>
    <s v="P019"/>
    <n v="1"/>
    <n v="0.05"/>
    <s v="Credit Card"/>
    <n v="379.05"/>
    <n v="83.93"/>
    <n v="2025"/>
    <n v="12"/>
    <s v="Dec"/>
    <s v="2025-12"/>
    <n v="0.22142197599261312"/>
    <x v="1"/>
    <x v="1"/>
    <x v="3"/>
    <x v="2"/>
    <x v="18"/>
  </r>
  <r>
    <s v="ORD02911"/>
    <x v="302"/>
    <d v="2024-06-21T00:00:00"/>
    <s v="C0234"/>
    <s v="P011"/>
    <n v="3"/>
    <n v="0.15"/>
    <s v="UPI"/>
    <n v="3312.45"/>
    <n v="853.17"/>
    <n v="2024"/>
    <n v="6"/>
    <s v="Jun"/>
    <s v="2024-06"/>
    <n v="0.25756464248516958"/>
    <x v="0"/>
    <x v="7"/>
    <x v="3"/>
    <x v="0"/>
    <x v="12"/>
  </r>
  <r>
    <s v="ORD02912"/>
    <x v="698"/>
    <d v="2024-11-19T00:00:00"/>
    <s v="C0032"/>
    <s v="P012"/>
    <n v="4"/>
    <n v="0"/>
    <s v="UPI"/>
    <n v="3596"/>
    <n v="573.91"/>
    <n v="2024"/>
    <n v="11"/>
    <s v="Nov"/>
    <s v="2024-11"/>
    <n v="0.15959677419354837"/>
    <x v="0"/>
    <x v="8"/>
    <x v="1"/>
    <x v="2"/>
    <x v="14"/>
  </r>
  <r>
    <s v="ORD02913"/>
    <x v="62"/>
    <d v="2025-07-24T00:00:00"/>
    <s v="C0289"/>
    <s v="P011"/>
    <n v="5"/>
    <n v="0.05"/>
    <s v="UPI"/>
    <n v="6170.25"/>
    <n v="1354.82"/>
    <n v="2025"/>
    <n v="7"/>
    <s v="Jul"/>
    <s v="2025-07"/>
    <n v="0.21957295085288278"/>
    <x v="0"/>
    <x v="7"/>
    <x v="0"/>
    <x v="1"/>
    <x v="12"/>
  </r>
  <r>
    <s v="ORD02914"/>
    <x v="582"/>
    <d v="2025-04-02T00:00:00"/>
    <s v="C0126"/>
    <s v="P006"/>
    <n v="1"/>
    <n v="0"/>
    <s v="UPI"/>
    <n v="1499"/>
    <n v="250.5"/>
    <n v="2025"/>
    <n v="3"/>
    <s v="Mar"/>
    <s v="2025-03"/>
    <n v="0.16711140760507004"/>
    <x v="1"/>
    <x v="1"/>
    <x v="1"/>
    <x v="0"/>
    <x v="6"/>
  </r>
  <r>
    <s v="ORD02915"/>
    <x v="669"/>
    <d v="2025-08-28T00:00:00"/>
    <s v="C0067"/>
    <s v="P012"/>
    <n v="2"/>
    <n v="0.05"/>
    <s v="Credit Card"/>
    <n v="1708.1"/>
    <n v="402.79"/>
    <n v="2025"/>
    <n v="8"/>
    <s v="Aug"/>
    <s v="2025-08"/>
    <n v="0.23581172062525615"/>
    <x v="0"/>
    <x v="8"/>
    <x v="1"/>
    <x v="0"/>
    <x v="14"/>
  </r>
  <r>
    <s v="ORD02916"/>
    <x v="56"/>
    <d v="2025-09-08T00:00:00"/>
    <s v="C0030"/>
    <s v="P009"/>
    <n v="1"/>
    <n v="0"/>
    <s v="Cash"/>
    <n v="6999"/>
    <n v="1096.21"/>
    <n v="2025"/>
    <n v="9"/>
    <s v="Sep"/>
    <s v="2025-09"/>
    <n v="0.15662380340048579"/>
    <x v="2"/>
    <x v="2"/>
    <x v="0"/>
    <x v="2"/>
    <x v="2"/>
  </r>
  <r>
    <s v="ORD02917"/>
    <x v="603"/>
    <d v="2024-06-07T00:00:00"/>
    <s v="C0114"/>
    <s v="P010"/>
    <n v="1"/>
    <n v="0"/>
    <s v="Cash"/>
    <n v="5999"/>
    <n v="913.66"/>
    <n v="2024"/>
    <n v="6"/>
    <s v="Jun"/>
    <s v="2024-06"/>
    <n v="0.15230205034172362"/>
    <x v="2"/>
    <x v="2"/>
    <x v="0"/>
    <x v="1"/>
    <x v="9"/>
  </r>
  <r>
    <s v="ORD02918"/>
    <x v="141"/>
    <d v="2024-12-16T00:00:00"/>
    <s v="C0204"/>
    <s v="P003"/>
    <n v="2"/>
    <n v="0"/>
    <s v="Debit Card"/>
    <n v="2598"/>
    <n v="477.59"/>
    <n v="2024"/>
    <n v="12"/>
    <s v="Dec"/>
    <s v="2024-12"/>
    <n v="0.18382986913010008"/>
    <x v="1"/>
    <x v="1"/>
    <x v="3"/>
    <x v="2"/>
    <x v="1"/>
  </r>
  <r>
    <s v="ORD02919"/>
    <x v="681"/>
    <d v="2025-03-30T00:00:00"/>
    <s v="C0029"/>
    <s v="P003"/>
    <n v="5"/>
    <n v="0"/>
    <s v="Cash"/>
    <n v="6495"/>
    <n v="1548.33"/>
    <n v="2025"/>
    <n v="3"/>
    <s v="Mar"/>
    <s v="2025-03"/>
    <n v="0.23838799076212469"/>
    <x v="1"/>
    <x v="1"/>
    <x v="1"/>
    <x v="2"/>
    <x v="1"/>
  </r>
  <r>
    <s v="ORD02920"/>
    <x v="590"/>
    <d v="2025-10-17T00:00:00"/>
    <s v="C0131"/>
    <s v="P020"/>
    <n v="2"/>
    <n v="0"/>
    <s v="Cash"/>
    <n v="498"/>
    <n v="108.24"/>
    <n v="2025"/>
    <n v="10"/>
    <s v="Oct"/>
    <s v="2025-10"/>
    <n v="0.21734939759036143"/>
    <x v="3"/>
    <x v="3"/>
    <x v="2"/>
    <x v="1"/>
    <x v="17"/>
  </r>
  <r>
    <s v="ORD02921"/>
    <x v="591"/>
    <d v="2024-06-25T00:00:00"/>
    <s v="C0474"/>
    <s v="P016"/>
    <n v="3"/>
    <n v="0.1"/>
    <s v="Debit Card"/>
    <n v="4317.3"/>
    <n v="1130.33"/>
    <n v="2024"/>
    <n v="6"/>
    <s v="Jun"/>
    <s v="2024-06"/>
    <n v="0.26181409677344636"/>
    <x v="4"/>
    <x v="4"/>
    <x v="0"/>
    <x v="1"/>
    <x v="5"/>
  </r>
  <r>
    <s v="ORD02922"/>
    <x v="492"/>
    <d v="2024-01-15T00:00:00"/>
    <s v="C0185"/>
    <s v="P003"/>
    <n v="1"/>
    <n v="0"/>
    <s v="UPI"/>
    <n v="1299"/>
    <n v="287.29000000000002"/>
    <n v="2024"/>
    <n v="1"/>
    <s v="Jan"/>
    <s v="2024-01"/>
    <n v="0.22116243264049271"/>
    <x v="1"/>
    <x v="1"/>
    <x v="0"/>
    <x v="2"/>
    <x v="1"/>
  </r>
  <r>
    <s v="ORD02923"/>
    <x v="664"/>
    <d v="2024-09-24T00:00:00"/>
    <s v="C0253"/>
    <s v="P010"/>
    <n v="1"/>
    <n v="0"/>
    <s v="Credit Card"/>
    <n v="5999"/>
    <n v="1283.42"/>
    <n v="2024"/>
    <n v="9"/>
    <s v="Sep"/>
    <s v="2024-09"/>
    <n v="0.21393898983163862"/>
    <x v="2"/>
    <x v="2"/>
    <x v="0"/>
    <x v="2"/>
    <x v="9"/>
  </r>
  <r>
    <s v="ORD02924"/>
    <x v="676"/>
    <d v="2025-03-14T00:00:00"/>
    <s v="C0286"/>
    <s v="P011"/>
    <n v="2"/>
    <n v="0"/>
    <s v="Credit Card"/>
    <n v="2598"/>
    <n v="564.91999999999996"/>
    <n v="2025"/>
    <n v="3"/>
    <s v="Mar"/>
    <s v="2025-03"/>
    <n v="0.21744418783679753"/>
    <x v="0"/>
    <x v="7"/>
    <x v="3"/>
    <x v="0"/>
    <x v="12"/>
  </r>
  <r>
    <s v="ORD02925"/>
    <x v="663"/>
    <d v="2024-09-05T00:00:00"/>
    <s v="C0393"/>
    <s v="P008"/>
    <n v="1"/>
    <n v="0.15"/>
    <s v="UPI"/>
    <n v="339.15"/>
    <n v="107.43"/>
    <n v="2024"/>
    <n v="9"/>
    <s v="Sep"/>
    <s v="2024-09"/>
    <n v="0.31676249447147287"/>
    <x v="3"/>
    <x v="3"/>
    <x v="0"/>
    <x v="2"/>
    <x v="4"/>
  </r>
  <r>
    <s v="ORD02926"/>
    <x v="374"/>
    <d v="2025-10-31T00:00:00"/>
    <s v="C0410"/>
    <s v="P006"/>
    <n v="3"/>
    <n v="0.1"/>
    <s v="Debit Card"/>
    <n v="4047.3"/>
    <n v="503.43"/>
    <n v="2025"/>
    <n v="10"/>
    <s v="Oct"/>
    <s v="2025-10"/>
    <n v="0.12438662812245201"/>
    <x v="1"/>
    <x v="1"/>
    <x v="1"/>
    <x v="2"/>
    <x v="6"/>
  </r>
  <r>
    <s v="ORD02927"/>
    <x v="303"/>
    <d v="2025-06-30T00:00:00"/>
    <s v="C0386"/>
    <s v="P020"/>
    <n v="1"/>
    <n v="0.1"/>
    <s v="UPI"/>
    <n v="224.1"/>
    <n v="62.76"/>
    <n v="2025"/>
    <n v="6"/>
    <s v="Jun"/>
    <s v="2025-06"/>
    <n v="0.28005354752342704"/>
    <x v="3"/>
    <x v="3"/>
    <x v="1"/>
    <x v="2"/>
    <x v="17"/>
  </r>
  <r>
    <s v="ORD02928"/>
    <x v="620"/>
    <d v="2025-05-14T00:00:00"/>
    <s v="C0062"/>
    <s v="P011"/>
    <n v="1"/>
    <n v="0.05"/>
    <s v="UPI"/>
    <n v="1234.05"/>
    <n v="321.73"/>
    <n v="2025"/>
    <n v="5"/>
    <s v="May"/>
    <s v="2025-05"/>
    <n v="0.2607106681252786"/>
    <x v="0"/>
    <x v="7"/>
    <x v="0"/>
    <x v="1"/>
    <x v="12"/>
  </r>
  <r>
    <s v="ORD02929"/>
    <x v="514"/>
    <d v="2024-05-11T00:00:00"/>
    <s v="C0003"/>
    <s v="P012"/>
    <n v="2"/>
    <n v="0"/>
    <s v="UPI"/>
    <n v="1798"/>
    <n v="-63.44"/>
    <n v="2024"/>
    <n v="5"/>
    <s v="May"/>
    <s v="2024-05"/>
    <n v="-3.5283648498331481E-2"/>
    <x v="0"/>
    <x v="8"/>
    <x v="1"/>
    <x v="1"/>
    <x v="14"/>
  </r>
  <r>
    <s v="ORD02930"/>
    <x v="379"/>
    <d v="2025-11-03T00:00:00"/>
    <s v="C0430"/>
    <s v="P016"/>
    <n v="1"/>
    <n v="0"/>
    <s v="Credit Card"/>
    <n v="1599"/>
    <n v="406.39"/>
    <n v="2025"/>
    <n v="11"/>
    <s v="Nov"/>
    <s v="2025-11"/>
    <n v="0.25415259537210755"/>
    <x v="4"/>
    <x v="4"/>
    <x v="3"/>
    <x v="2"/>
    <x v="5"/>
  </r>
  <r>
    <s v="ORD02931"/>
    <x v="524"/>
    <d v="2025-08-24T00:00:00"/>
    <s v="C0068"/>
    <s v="P018"/>
    <n v="4"/>
    <n v="0.05"/>
    <s v="Credit Card"/>
    <n v="3796.2"/>
    <n v="965.88"/>
    <n v="2025"/>
    <n v="8"/>
    <s v="Aug"/>
    <s v="2025-08"/>
    <n v="0.25443338074917021"/>
    <x v="0"/>
    <x v="7"/>
    <x v="0"/>
    <x v="2"/>
    <x v="16"/>
  </r>
  <r>
    <s v="ORD02932"/>
    <x v="424"/>
    <d v="2025-09-01T00:00:00"/>
    <s v="C0025"/>
    <s v="P013"/>
    <n v="2"/>
    <n v="0.05"/>
    <s v="Debit Card"/>
    <n v="1138.0999999999999"/>
    <n v="283.10000000000002"/>
    <n v="2025"/>
    <n v="8"/>
    <s v="Aug"/>
    <s v="2025-08"/>
    <n v="0.24874791318864778"/>
    <x v="0"/>
    <x v="0"/>
    <x v="3"/>
    <x v="2"/>
    <x v="0"/>
  </r>
  <r>
    <s v="ORD02933"/>
    <x v="108"/>
    <d v="2024-11-26T00:00:00"/>
    <s v="C0179"/>
    <s v="P003"/>
    <n v="1"/>
    <n v="0.15"/>
    <s v="UPI"/>
    <n v="1104.1500000000001"/>
    <n v="211.55"/>
    <n v="2024"/>
    <n v="11"/>
    <s v="Nov"/>
    <s v="2024-11"/>
    <n v="0.19159534483539373"/>
    <x v="1"/>
    <x v="1"/>
    <x v="1"/>
    <x v="2"/>
    <x v="1"/>
  </r>
  <r>
    <s v="ORD02934"/>
    <x v="477"/>
    <d v="2025-02-12T00:00:00"/>
    <s v="C0141"/>
    <s v="P015"/>
    <n v="3"/>
    <n v="0.15"/>
    <s v="Credit Card"/>
    <n v="1782.45"/>
    <n v="481.07"/>
    <n v="2025"/>
    <n v="2"/>
    <s v="Feb"/>
    <s v="2025-02"/>
    <n v="0.26989256360627223"/>
    <x v="3"/>
    <x v="6"/>
    <x v="0"/>
    <x v="2"/>
    <x v="11"/>
  </r>
  <r>
    <s v="ORD02935"/>
    <x v="216"/>
    <d v="2025-09-24T00:00:00"/>
    <s v="C0231"/>
    <s v="P014"/>
    <n v="1"/>
    <n v="0.05"/>
    <s v="Debit Card"/>
    <n v="759.05"/>
    <n v="173.77"/>
    <n v="2025"/>
    <n v="9"/>
    <s v="Sep"/>
    <s v="2025-09"/>
    <n v="0.22893090046768991"/>
    <x v="0"/>
    <x v="6"/>
    <x v="1"/>
    <x v="2"/>
    <x v="13"/>
  </r>
  <r>
    <s v="ORD02936"/>
    <x v="701"/>
    <d v="2025-08-29T00:00:00"/>
    <s v="C0300"/>
    <s v="P018"/>
    <n v="3"/>
    <n v="0.05"/>
    <s v="Debit Card"/>
    <n v="2847.15"/>
    <n v="836.43"/>
    <n v="2025"/>
    <n v="8"/>
    <s v="Aug"/>
    <s v="2025-08"/>
    <n v="0.29377798851483061"/>
    <x v="0"/>
    <x v="7"/>
    <x v="1"/>
    <x v="2"/>
    <x v="16"/>
  </r>
  <r>
    <s v="ORD02937"/>
    <x v="390"/>
    <d v="2025-11-09T00:00:00"/>
    <s v="C0163"/>
    <s v="P014"/>
    <n v="1"/>
    <n v="0"/>
    <s v="UPI"/>
    <n v="799"/>
    <n v="218.77"/>
    <n v="2025"/>
    <n v="11"/>
    <s v="Nov"/>
    <s v="2025-11"/>
    <n v="0.2738047559449312"/>
    <x v="0"/>
    <x v="6"/>
    <x v="3"/>
    <x v="0"/>
    <x v="13"/>
  </r>
  <r>
    <s v="ORD02938"/>
    <x v="655"/>
    <d v="2025-09-07T00:00:00"/>
    <s v="C0311"/>
    <s v="P005"/>
    <n v="1"/>
    <n v="0"/>
    <s v="UPI"/>
    <n v="2499"/>
    <n v="566.73"/>
    <n v="2025"/>
    <n v="9"/>
    <s v="Sep"/>
    <s v="2025-09"/>
    <n v="0.22678271308523409"/>
    <x v="1"/>
    <x v="5"/>
    <x v="0"/>
    <x v="0"/>
    <x v="7"/>
  </r>
  <r>
    <s v="ORD02939"/>
    <x v="610"/>
    <d v="2025-09-18T00:00:00"/>
    <s v="C0471"/>
    <s v="P014"/>
    <n v="4"/>
    <n v="0.15"/>
    <s v="UPI"/>
    <n v="2716.6"/>
    <n v="858.59"/>
    <n v="2025"/>
    <n v="9"/>
    <s v="Sep"/>
    <s v="2025-09"/>
    <n v="0.31605315467864242"/>
    <x v="0"/>
    <x v="6"/>
    <x v="1"/>
    <x v="0"/>
    <x v="13"/>
  </r>
  <r>
    <s v="ORD02940"/>
    <x v="198"/>
    <d v="2024-12-26T00:00:00"/>
    <s v="C0393"/>
    <s v="P008"/>
    <n v="3"/>
    <n v="0"/>
    <s v="Debit Card"/>
    <n v="1197"/>
    <n v="378.51"/>
    <n v="2024"/>
    <n v="12"/>
    <s v="Dec"/>
    <s v="2024-12"/>
    <n v="0.31621553884711778"/>
    <x v="3"/>
    <x v="3"/>
    <x v="0"/>
    <x v="2"/>
    <x v="4"/>
  </r>
  <r>
    <s v="ORD02941"/>
    <x v="669"/>
    <d v="2025-08-29T00:00:00"/>
    <s v="C0130"/>
    <s v="P015"/>
    <n v="1"/>
    <n v="0.2"/>
    <s v="UPI"/>
    <n v="559.20000000000005"/>
    <n v="180.92"/>
    <n v="2025"/>
    <n v="8"/>
    <s v="Aug"/>
    <s v="2025-08"/>
    <n v="0.32353361945636616"/>
    <x v="3"/>
    <x v="6"/>
    <x v="0"/>
    <x v="0"/>
    <x v="11"/>
  </r>
  <r>
    <s v="ORD02942"/>
    <x v="383"/>
    <d v="2025-12-20T00:00:00"/>
    <s v="C0445"/>
    <s v="P015"/>
    <n v="2"/>
    <n v="0.05"/>
    <s v="UPI"/>
    <n v="1328.1"/>
    <n v="445.36"/>
    <n v="2025"/>
    <n v="12"/>
    <s v="Dec"/>
    <s v="2025-12"/>
    <n v="0.33533619456366243"/>
    <x v="3"/>
    <x v="6"/>
    <x v="0"/>
    <x v="2"/>
    <x v="11"/>
  </r>
  <r>
    <s v="ORD02943"/>
    <x v="211"/>
    <d v="2024-01-20T00:00:00"/>
    <s v="C0246"/>
    <s v="P019"/>
    <n v="4"/>
    <n v="0.05"/>
    <s v="UPI"/>
    <n v="1516.2"/>
    <n v="325.29000000000002"/>
    <n v="2024"/>
    <n v="1"/>
    <s v="Jan"/>
    <s v="2024-01"/>
    <n v="0.21454293628808865"/>
    <x v="1"/>
    <x v="1"/>
    <x v="3"/>
    <x v="1"/>
    <x v="18"/>
  </r>
  <r>
    <s v="ORD02944"/>
    <x v="306"/>
    <d v="2024-10-02T00:00:00"/>
    <s v="C0297"/>
    <s v="P020"/>
    <n v="1"/>
    <n v="0"/>
    <s v="Debit Card"/>
    <n v="249"/>
    <n v="59.11"/>
    <n v="2024"/>
    <n v="9"/>
    <s v="Sep"/>
    <s v="2024-09"/>
    <n v="0.23738955823293173"/>
    <x v="3"/>
    <x v="3"/>
    <x v="3"/>
    <x v="2"/>
    <x v="17"/>
  </r>
  <r>
    <s v="ORD02945"/>
    <x v="18"/>
    <d v="2025-11-19T00:00:00"/>
    <s v="C0172"/>
    <s v="P006"/>
    <n v="1"/>
    <n v="0.1"/>
    <s v="Credit Card"/>
    <n v="1349.1"/>
    <n v="212.57"/>
    <n v="2025"/>
    <n v="11"/>
    <s v="Nov"/>
    <s v="2025-11"/>
    <n v="0.15756430212734415"/>
    <x v="1"/>
    <x v="1"/>
    <x v="1"/>
    <x v="2"/>
    <x v="6"/>
  </r>
  <r>
    <s v="ORD02946"/>
    <x v="450"/>
    <d v="2024-04-26T00:00:00"/>
    <s v="C0064"/>
    <s v="P019"/>
    <n v="2"/>
    <n v="0.05"/>
    <s v="Credit Card"/>
    <n v="758.1"/>
    <n v="186.39"/>
    <n v="2024"/>
    <n v="4"/>
    <s v="Apr"/>
    <s v="2024-04"/>
    <n v="0.24586466165413531"/>
    <x v="1"/>
    <x v="1"/>
    <x v="3"/>
    <x v="2"/>
    <x v="18"/>
  </r>
  <r>
    <s v="ORD02947"/>
    <x v="230"/>
    <d v="2025-11-28T00:00:00"/>
    <s v="C0031"/>
    <s v="P008"/>
    <n v="1"/>
    <n v="0.05"/>
    <s v="Credit Card"/>
    <n v="379.05"/>
    <n v="93.31"/>
    <n v="2025"/>
    <n v="11"/>
    <s v="Nov"/>
    <s v="2025-11"/>
    <n v="0.2461680517082179"/>
    <x v="3"/>
    <x v="3"/>
    <x v="2"/>
    <x v="1"/>
    <x v="4"/>
  </r>
  <r>
    <s v="ORD02948"/>
    <x v="691"/>
    <d v="2024-04-02T00:00:00"/>
    <s v="C0492"/>
    <s v="P006"/>
    <n v="1"/>
    <n v="0"/>
    <s v="UPI"/>
    <n v="1499"/>
    <n v="504.32"/>
    <n v="2024"/>
    <n v="3"/>
    <s v="Mar"/>
    <s v="2024-03"/>
    <n v="0.33643762508338892"/>
    <x v="1"/>
    <x v="1"/>
    <x v="2"/>
    <x v="2"/>
    <x v="6"/>
  </r>
  <r>
    <s v="ORD02949"/>
    <x v="169"/>
    <d v="2024-03-26T00:00:00"/>
    <s v="C0047"/>
    <s v="P020"/>
    <n v="3"/>
    <n v="0"/>
    <s v="UPI"/>
    <n v="747"/>
    <n v="187.14"/>
    <n v="2024"/>
    <n v="3"/>
    <s v="Mar"/>
    <s v="2024-03"/>
    <n v="0.25052208835341366"/>
    <x v="3"/>
    <x v="3"/>
    <x v="3"/>
    <x v="1"/>
    <x v="17"/>
  </r>
  <r>
    <s v="ORD02950"/>
    <x v="17"/>
    <d v="2024-11-24T00:00:00"/>
    <s v="C0130"/>
    <s v="P015"/>
    <n v="1"/>
    <n v="0.05"/>
    <s v="UPI"/>
    <n v="664.05"/>
    <n v="162.35"/>
    <n v="2024"/>
    <n v="11"/>
    <s v="Nov"/>
    <s v="2024-11"/>
    <n v="0.24448460206309766"/>
    <x v="3"/>
    <x v="6"/>
    <x v="0"/>
    <x v="0"/>
    <x v="11"/>
  </r>
  <r>
    <s v="ORD02951"/>
    <x v="128"/>
    <d v="2024-04-26T00:00:00"/>
    <s v="C0352"/>
    <s v="P003"/>
    <n v="3"/>
    <n v="0"/>
    <s v="UPI"/>
    <n v="3897"/>
    <n v="963.42"/>
    <n v="2024"/>
    <n v="4"/>
    <s v="Apr"/>
    <s v="2024-04"/>
    <n v="0.24722093918398766"/>
    <x v="1"/>
    <x v="1"/>
    <x v="0"/>
    <x v="2"/>
    <x v="1"/>
  </r>
  <r>
    <s v="ORD02952"/>
    <x v="571"/>
    <d v="2024-02-28T00:00:00"/>
    <s v="C0466"/>
    <s v="P010"/>
    <n v="2"/>
    <n v="0.1"/>
    <s v="Debit Card"/>
    <n v="10798.2"/>
    <n v="2245.44"/>
    <n v="2024"/>
    <n v="2"/>
    <s v="Feb"/>
    <s v="2024-02"/>
    <n v="0.20794576873923432"/>
    <x v="2"/>
    <x v="2"/>
    <x v="3"/>
    <x v="1"/>
    <x v="9"/>
  </r>
  <r>
    <s v="ORD02953"/>
    <x v="244"/>
    <d v="2024-06-07T00:00:00"/>
    <s v="C0333"/>
    <s v="P015"/>
    <n v="2"/>
    <n v="0.1"/>
    <s v="Credit Card"/>
    <n v="1258.2"/>
    <n v="431.43"/>
    <n v="2024"/>
    <n v="6"/>
    <s v="Jun"/>
    <s v="2024-06"/>
    <n v="0.34289461134954696"/>
    <x v="3"/>
    <x v="6"/>
    <x v="0"/>
    <x v="1"/>
    <x v="11"/>
  </r>
  <r>
    <s v="ORD02954"/>
    <x v="477"/>
    <d v="2025-02-12T00:00:00"/>
    <s v="C0110"/>
    <s v="P016"/>
    <n v="2"/>
    <n v="0"/>
    <s v="Debit Card"/>
    <n v="3198"/>
    <n v="931.46"/>
    <n v="2025"/>
    <n v="2"/>
    <s v="Feb"/>
    <s v="2025-02"/>
    <n v="0.29126328955597247"/>
    <x v="4"/>
    <x v="4"/>
    <x v="0"/>
    <x v="2"/>
    <x v="5"/>
  </r>
  <r>
    <s v="ORD02955"/>
    <x v="600"/>
    <d v="2025-09-23T00:00:00"/>
    <s v="C0069"/>
    <s v="P017"/>
    <n v="1"/>
    <n v="0.1"/>
    <s v="UPI"/>
    <n v="719.1"/>
    <n v="208.97"/>
    <n v="2025"/>
    <n v="9"/>
    <s v="Sep"/>
    <s v="2025-09"/>
    <n v="0.29059936031150047"/>
    <x v="0"/>
    <x v="0"/>
    <x v="0"/>
    <x v="0"/>
    <x v="15"/>
  </r>
  <r>
    <s v="ORD02956"/>
    <x v="314"/>
    <d v="2024-09-25T00:00:00"/>
    <s v="C0058"/>
    <s v="P019"/>
    <n v="1"/>
    <n v="0"/>
    <s v="UPI"/>
    <n v="399"/>
    <n v="85.51"/>
    <n v="2024"/>
    <n v="9"/>
    <s v="Sep"/>
    <s v="2024-09"/>
    <n v="0.2143107769423559"/>
    <x v="1"/>
    <x v="1"/>
    <x v="3"/>
    <x v="1"/>
    <x v="18"/>
  </r>
  <r>
    <s v="ORD02957"/>
    <x v="709"/>
    <d v="2024-11-12T00:00:00"/>
    <s v="C0106"/>
    <s v="P011"/>
    <n v="1"/>
    <n v="0.1"/>
    <s v="UPI"/>
    <n v="1169.0999999999999"/>
    <n v="314.61"/>
    <n v="2024"/>
    <n v="11"/>
    <s v="Nov"/>
    <s v="2024-11"/>
    <n v="0.26910443931229155"/>
    <x v="0"/>
    <x v="7"/>
    <x v="1"/>
    <x v="0"/>
    <x v="12"/>
  </r>
  <r>
    <s v="ORD02958"/>
    <x v="535"/>
    <d v="2025-12-18T00:00:00"/>
    <s v="C0300"/>
    <s v="P016"/>
    <n v="3"/>
    <n v="0"/>
    <s v="Credit Card"/>
    <n v="4797"/>
    <n v="1403.24"/>
    <n v="2025"/>
    <n v="12"/>
    <s v="Dec"/>
    <s v="2025-12"/>
    <n v="0.29252449447571399"/>
    <x v="4"/>
    <x v="4"/>
    <x v="1"/>
    <x v="2"/>
    <x v="5"/>
  </r>
  <r>
    <s v="ORD02959"/>
    <x v="209"/>
    <d v="2024-02-11T00:00:00"/>
    <s v="C0330"/>
    <s v="P005"/>
    <n v="1"/>
    <n v="0"/>
    <s v="UPI"/>
    <n v="2499"/>
    <n v="717.18"/>
    <n v="2024"/>
    <n v="2"/>
    <s v="Feb"/>
    <s v="2024-02"/>
    <n v="0.28698679471788713"/>
    <x v="1"/>
    <x v="5"/>
    <x v="3"/>
    <x v="2"/>
    <x v="7"/>
  </r>
  <r>
    <s v="ORD02960"/>
    <x v="611"/>
    <d v="2024-04-16T00:00:00"/>
    <s v="C0256"/>
    <s v="P005"/>
    <n v="1"/>
    <n v="0"/>
    <s v="Credit Card"/>
    <n v="2499"/>
    <n v="748.12"/>
    <n v="2024"/>
    <n v="4"/>
    <s v="Apr"/>
    <s v="2024-04"/>
    <n v="0.29936774709883957"/>
    <x v="1"/>
    <x v="5"/>
    <x v="0"/>
    <x v="2"/>
    <x v="7"/>
  </r>
  <r>
    <s v="ORD02961"/>
    <x v="517"/>
    <d v="2024-07-14T00:00:00"/>
    <s v="C0312"/>
    <s v="P014"/>
    <n v="5"/>
    <n v="0.1"/>
    <s v="Debit Card"/>
    <n v="3595.5"/>
    <n v="749.15"/>
    <n v="2024"/>
    <n v="7"/>
    <s v="Jul"/>
    <s v="2024-07"/>
    <n v="0.2083576693088583"/>
    <x v="0"/>
    <x v="6"/>
    <x v="0"/>
    <x v="2"/>
    <x v="13"/>
  </r>
  <r>
    <s v="ORD02962"/>
    <x v="224"/>
    <d v="2025-02-05T00:00:00"/>
    <s v="C0171"/>
    <s v="P018"/>
    <n v="5"/>
    <n v="0"/>
    <s v="Cash"/>
    <n v="4995"/>
    <n v="1472.01"/>
    <n v="2025"/>
    <n v="2"/>
    <s v="Feb"/>
    <s v="2025-02"/>
    <n v="0.29469669669669668"/>
    <x v="0"/>
    <x v="7"/>
    <x v="2"/>
    <x v="2"/>
    <x v="16"/>
  </r>
  <r>
    <s v="ORD02963"/>
    <x v="200"/>
    <d v="2024-10-09T00:00:00"/>
    <s v="C0383"/>
    <s v="P008"/>
    <n v="1"/>
    <n v="0"/>
    <s v="UPI"/>
    <n v="399"/>
    <n v="98.73"/>
    <n v="2024"/>
    <n v="10"/>
    <s v="Oct"/>
    <s v="2024-10"/>
    <n v="0.24744360902255641"/>
    <x v="3"/>
    <x v="3"/>
    <x v="3"/>
    <x v="1"/>
    <x v="4"/>
  </r>
  <r>
    <s v="ORD02964"/>
    <x v="572"/>
    <d v="2024-12-24T00:00:00"/>
    <s v="C0473"/>
    <s v="P005"/>
    <n v="1"/>
    <n v="0.05"/>
    <s v="UPI"/>
    <n v="2374.0500000000002"/>
    <n v="618.85"/>
    <n v="2024"/>
    <n v="12"/>
    <s v="Dec"/>
    <s v="2024-12"/>
    <n v="0.26067269012868305"/>
    <x v="1"/>
    <x v="5"/>
    <x v="3"/>
    <x v="2"/>
    <x v="7"/>
  </r>
  <r>
    <s v="ORD02965"/>
    <x v="344"/>
    <d v="2025-08-07T00:00:00"/>
    <s v="C0162"/>
    <s v="P007"/>
    <n v="2"/>
    <n v="0"/>
    <s v="UPI"/>
    <n v="2198"/>
    <n v="741.61"/>
    <n v="2025"/>
    <n v="8"/>
    <s v="Aug"/>
    <s v="2025-08"/>
    <n v="0.33740218380345771"/>
    <x v="3"/>
    <x v="9"/>
    <x v="0"/>
    <x v="1"/>
    <x v="19"/>
  </r>
  <r>
    <s v="ORD02966"/>
    <x v="171"/>
    <d v="2025-12-14T00:00:00"/>
    <s v="C0485"/>
    <s v="P016"/>
    <n v="3"/>
    <n v="0.1"/>
    <s v="Debit Card"/>
    <n v="4317.3"/>
    <n v="1149.8499999999999"/>
    <n v="2025"/>
    <n v="12"/>
    <s v="Dec"/>
    <s v="2025-12"/>
    <n v="0.26633544113218904"/>
    <x v="4"/>
    <x v="4"/>
    <x v="1"/>
    <x v="0"/>
    <x v="5"/>
  </r>
  <r>
    <s v="ORD02967"/>
    <x v="177"/>
    <d v="2024-09-14T00:00:00"/>
    <s v="C0286"/>
    <s v="P014"/>
    <n v="1"/>
    <n v="0.05"/>
    <s v="UPI"/>
    <n v="759.05"/>
    <n v="157.29"/>
    <n v="2024"/>
    <n v="9"/>
    <s v="Sep"/>
    <s v="2024-09"/>
    <n v="0.20721955075423226"/>
    <x v="0"/>
    <x v="6"/>
    <x v="3"/>
    <x v="0"/>
    <x v="13"/>
  </r>
  <r>
    <s v="ORD02968"/>
    <x v="618"/>
    <d v="2025-10-17T00:00:00"/>
    <s v="C0071"/>
    <s v="P005"/>
    <n v="1"/>
    <n v="0.15"/>
    <s v="Credit Card"/>
    <n v="2124.15"/>
    <n v="430.5"/>
    <n v="2025"/>
    <n v="10"/>
    <s v="Oct"/>
    <s v="2025-10"/>
    <n v="0.20266930301532377"/>
    <x v="1"/>
    <x v="5"/>
    <x v="1"/>
    <x v="1"/>
    <x v="7"/>
  </r>
  <r>
    <s v="ORD02969"/>
    <x v="64"/>
    <d v="2025-10-24T00:00:00"/>
    <s v="C0255"/>
    <s v="P009"/>
    <n v="3"/>
    <n v="0"/>
    <s v="Credit Card"/>
    <n v="20997"/>
    <n v="4637.7700000000004"/>
    <n v="2025"/>
    <n v="10"/>
    <s v="Oct"/>
    <s v="2025-10"/>
    <n v="0.22087774443968189"/>
    <x v="2"/>
    <x v="2"/>
    <x v="0"/>
    <x v="0"/>
    <x v="2"/>
  </r>
  <r>
    <s v="ORD02970"/>
    <x v="336"/>
    <d v="2024-04-10T00:00:00"/>
    <s v="C0454"/>
    <s v="P004"/>
    <n v="4"/>
    <n v="0"/>
    <s v="UPI"/>
    <n v="7996"/>
    <n v="1892.25"/>
    <n v="2024"/>
    <n v="4"/>
    <s v="Apr"/>
    <s v="2024-04"/>
    <n v="0.23664957478739371"/>
    <x v="1"/>
    <x v="5"/>
    <x v="0"/>
    <x v="2"/>
    <x v="10"/>
  </r>
  <r>
    <s v="ORD02971"/>
    <x v="214"/>
    <d v="2025-08-13T00:00:00"/>
    <s v="C0374"/>
    <s v="P004"/>
    <n v="3"/>
    <n v="0.1"/>
    <s v="UPI"/>
    <n v="5397.3"/>
    <n v="1140.51"/>
    <n v="2025"/>
    <n v="8"/>
    <s v="Aug"/>
    <s v="2025-08"/>
    <n v="0.2113112111611361"/>
    <x v="1"/>
    <x v="5"/>
    <x v="0"/>
    <x v="1"/>
    <x v="10"/>
  </r>
  <r>
    <s v="ORD02972"/>
    <x v="503"/>
    <d v="2024-10-13T00:00:00"/>
    <s v="C0055"/>
    <s v="P016"/>
    <n v="1"/>
    <n v="0.1"/>
    <s v="UPI"/>
    <n v="1439.1"/>
    <n v="468.05"/>
    <n v="2024"/>
    <n v="10"/>
    <s v="Oct"/>
    <s v="2024-10"/>
    <n v="0.32523799596970332"/>
    <x v="4"/>
    <x v="4"/>
    <x v="3"/>
    <x v="2"/>
    <x v="5"/>
  </r>
  <r>
    <s v="ORD02973"/>
    <x v="700"/>
    <d v="2025-02-10T00:00:00"/>
    <s v="C0323"/>
    <s v="P017"/>
    <n v="1"/>
    <n v="0"/>
    <s v="UPI"/>
    <n v="799"/>
    <n v="191.59"/>
    <n v="2025"/>
    <n v="2"/>
    <s v="Feb"/>
    <s v="2025-02"/>
    <n v="0.2397872340425532"/>
    <x v="0"/>
    <x v="0"/>
    <x v="0"/>
    <x v="2"/>
    <x v="15"/>
  </r>
  <r>
    <s v="ORD02974"/>
    <x v="205"/>
    <d v="2024-04-23T00:00:00"/>
    <s v="C0397"/>
    <s v="P015"/>
    <n v="2"/>
    <n v="0.05"/>
    <s v="UPI"/>
    <n v="1328.1"/>
    <n v="377.99"/>
    <n v="2024"/>
    <n v="4"/>
    <s v="Apr"/>
    <s v="2024-04"/>
    <n v="0.28460959265115582"/>
    <x v="3"/>
    <x v="6"/>
    <x v="3"/>
    <x v="0"/>
    <x v="11"/>
  </r>
  <r>
    <s v="ORD02975"/>
    <x v="168"/>
    <d v="2025-12-04T00:00:00"/>
    <s v="C0003"/>
    <s v="P004"/>
    <n v="1"/>
    <n v="0.1"/>
    <s v="Credit Card"/>
    <n v="1799.1"/>
    <n v="430.12"/>
    <n v="2025"/>
    <n v="11"/>
    <s v="Nov"/>
    <s v="2025-11"/>
    <n v="0.23907509310210662"/>
    <x v="1"/>
    <x v="5"/>
    <x v="1"/>
    <x v="1"/>
    <x v="10"/>
  </r>
  <r>
    <s v="ORD02976"/>
    <x v="429"/>
    <d v="2024-07-22T00:00:00"/>
    <s v="C0026"/>
    <s v="P006"/>
    <n v="1"/>
    <n v="0"/>
    <s v="Credit Card"/>
    <n v="1499"/>
    <n v="-113.78"/>
    <n v="2024"/>
    <n v="7"/>
    <s v="Jul"/>
    <s v="2024-07"/>
    <n v="-7.5903935957304866E-2"/>
    <x v="1"/>
    <x v="1"/>
    <x v="0"/>
    <x v="1"/>
    <x v="6"/>
  </r>
  <r>
    <s v="ORD02977"/>
    <x v="414"/>
    <d v="2024-10-31T00:00:00"/>
    <s v="C0313"/>
    <s v="P016"/>
    <n v="1"/>
    <n v="0.1"/>
    <s v="UPI"/>
    <n v="1439.1"/>
    <n v="516.88"/>
    <n v="2024"/>
    <n v="10"/>
    <s v="Oct"/>
    <s v="2024-10"/>
    <n v="0.35916892502258357"/>
    <x v="4"/>
    <x v="4"/>
    <x v="0"/>
    <x v="0"/>
    <x v="5"/>
  </r>
  <r>
    <s v="ORD02978"/>
    <x v="108"/>
    <d v="2024-11-27T00:00:00"/>
    <s v="C0126"/>
    <s v="P004"/>
    <n v="2"/>
    <n v="0"/>
    <s v="Credit Card"/>
    <n v="3998"/>
    <n v="711.33"/>
    <n v="2024"/>
    <n v="11"/>
    <s v="Nov"/>
    <s v="2024-11"/>
    <n v="0.17792146073036519"/>
    <x v="1"/>
    <x v="5"/>
    <x v="1"/>
    <x v="0"/>
    <x v="10"/>
  </r>
  <r>
    <s v="ORD02979"/>
    <x v="244"/>
    <d v="2024-06-07T00:00:00"/>
    <s v="C0408"/>
    <s v="P006"/>
    <n v="2"/>
    <n v="0.15"/>
    <s v="UPI"/>
    <n v="2548.3000000000002"/>
    <n v="645.07000000000005"/>
    <n v="2024"/>
    <n v="6"/>
    <s v="Jun"/>
    <s v="2024-06"/>
    <n v="0.25313738570811917"/>
    <x v="1"/>
    <x v="1"/>
    <x v="2"/>
    <x v="2"/>
    <x v="6"/>
  </r>
  <r>
    <s v="ORD02980"/>
    <x v="195"/>
    <d v="2025-07-10T00:00:00"/>
    <s v="C0053"/>
    <s v="P005"/>
    <n v="3"/>
    <n v="0.05"/>
    <s v="Credit Card"/>
    <n v="7122.15"/>
    <n v="1332.48"/>
    <n v="2025"/>
    <n v="7"/>
    <s v="Jul"/>
    <s v="2025-07"/>
    <n v="0.18708957267117374"/>
    <x v="1"/>
    <x v="5"/>
    <x v="3"/>
    <x v="2"/>
    <x v="7"/>
  </r>
  <r>
    <s v="ORD02981"/>
    <x v="604"/>
    <d v="2025-10-11T00:00:00"/>
    <s v="C0198"/>
    <s v="P016"/>
    <n v="3"/>
    <n v="0"/>
    <s v="Debit Card"/>
    <n v="4797"/>
    <n v="1371.12"/>
    <n v="2025"/>
    <n v="10"/>
    <s v="Oct"/>
    <s v="2025-10"/>
    <n v="0.28582864290181359"/>
    <x v="4"/>
    <x v="4"/>
    <x v="0"/>
    <x v="1"/>
    <x v="5"/>
  </r>
  <r>
    <s v="ORD02982"/>
    <x v="57"/>
    <d v="2025-02-11T00:00:00"/>
    <s v="C0299"/>
    <s v="P016"/>
    <n v="4"/>
    <n v="0.05"/>
    <s v="Debit Card"/>
    <n v="6076.2"/>
    <n v="1788.93"/>
    <n v="2025"/>
    <n v="2"/>
    <s v="Feb"/>
    <s v="2025-02"/>
    <n v="0.294415917843389"/>
    <x v="4"/>
    <x v="4"/>
    <x v="1"/>
    <x v="2"/>
    <x v="5"/>
  </r>
  <r>
    <s v="ORD02983"/>
    <x v="51"/>
    <d v="2025-04-09T00:00:00"/>
    <s v="C0188"/>
    <s v="P010"/>
    <n v="3"/>
    <n v="0.2"/>
    <s v="UPI"/>
    <n v="14397.6"/>
    <n v="2378.2199999999998"/>
    <n v="2025"/>
    <n v="4"/>
    <s v="Apr"/>
    <s v="2025-04"/>
    <n v="0.16518169694949156"/>
    <x v="2"/>
    <x v="2"/>
    <x v="1"/>
    <x v="0"/>
    <x v="9"/>
  </r>
  <r>
    <s v="ORD02984"/>
    <x v="642"/>
    <d v="2024-05-13T00:00:00"/>
    <s v="C0186"/>
    <s v="P009"/>
    <n v="1"/>
    <n v="0.1"/>
    <s v="Credit Card"/>
    <n v="6299.1"/>
    <n v="837.32"/>
    <n v="2024"/>
    <n v="5"/>
    <s v="May"/>
    <s v="2024-05"/>
    <n v="0.13292692606880349"/>
    <x v="2"/>
    <x v="2"/>
    <x v="2"/>
    <x v="1"/>
    <x v="2"/>
  </r>
  <r>
    <s v="ORD02985"/>
    <x v="98"/>
    <d v="2024-03-26T00:00:00"/>
    <s v="C0305"/>
    <s v="P004"/>
    <n v="1"/>
    <n v="0"/>
    <s v="Debit Card"/>
    <n v="1999"/>
    <n v="408.24"/>
    <n v="2024"/>
    <n v="3"/>
    <s v="Mar"/>
    <s v="2024-03"/>
    <n v="0.20422211105552776"/>
    <x v="1"/>
    <x v="5"/>
    <x v="1"/>
    <x v="2"/>
    <x v="10"/>
  </r>
  <r>
    <s v="ORD02986"/>
    <x v="325"/>
    <d v="2025-02-06T00:00:00"/>
    <s v="C0298"/>
    <s v="P014"/>
    <n v="2"/>
    <n v="0.05"/>
    <s v="UPI"/>
    <n v="1518.1"/>
    <n v="393.99"/>
    <n v="2025"/>
    <n v="2"/>
    <s v="Feb"/>
    <s v="2025-02"/>
    <n v="0.25952835781569067"/>
    <x v="0"/>
    <x v="6"/>
    <x v="1"/>
    <x v="2"/>
    <x v="13"/>
  </r>
  <r>
    <s v="ORD02987"/>
    <x v="600"/>
    <d v="2025-09-21T00:00:00"/>
    <s v="C0204"/>
    <s v="P004"/>
    <n v="1"/>
    <n v="0.05"/>
    <s v="Credit Card"/>
    <n v="1899.05"/>
    <n v="408.87"/>
    <n v="2025"/>
    <n v="9"/>
    <s v="Sep"/>
    <s v="2025-09"/>
    <n v="0.21530238803612334"/>
    <x v="1"/>
    <x v="5"/>
    <x v="3"/>
    <x v="2"/>
    <x v="10"/>
  </r>
  <r>
    <s v="ORD02988"/>
    <x v="205"/>
    <d v="2024-04-21T00:00:00"/>
    <s v="C0497"/>
    <s v="P012"/>
    <n v="4"/>
    <n v="0"/>
    <s v="Debit Card"/>
    <n v="3596"/>
    <n v="1084.3399999999999"/>
    <n v="2024"/>
    <n v="4"/>
    <s v="Apr"/>
    <s v="2024-04"/>
    <n v="0.30154060066740823"/>
    <x v="0"/>
    <x v="8"/>
    <x v="1"/>
    <x v="0"/>
    <x v="14"/>
  </r>
  <r>
    <s v="ORD02989"/>
    <x v="530"/>
    <d v="2024-08-10T00:00:00"/>
    <s v="C0484"/>
    <s v="P010"/>
    <n v="1"/>
    <n v="0"/>
    <s v="UPI"/>
    <n v="5999"/>
    <n v="1057.18"/>
    <n v="2024"/>
    <n v="8"/>
    <s v="Aug"/>
    <s v="2024-08"/>
    <n v="0.17622603767294551"/>
    <x v="2"/>
    <x v="2"/>
    <x v="2"/>
    <x v="2"/>
    <x v="9"/>
  </r>
  <r>
    <s v="ORD02990"/>
    <x v="447"/>
    <d v="2025-07-10T00:00:00"/>
    <s v="C0450"/>
    <s v="P004"/>
    <n v="1"/>
    <n v="0.05"/>
    <s v="Credit Card"/>
    <n v="1899.05"/>
    <n v="418.78"/>
    <n v="2025"/>
    <n v="7"/>
    <s v="Jul"/>
    <s v="2025-07"/>
    <n v="0.22052078670914405"/>
    <x v="1"/>
    <x v="5"/>
    <x v="3"/>
    <x v="2"/>
    <x v="10"/>
  </r>
  <r>
    <s v="ORD02991"/>
    <x v="624"/>
    <d v="2025-01-06T00:00:00"/>
    <s v="C0011"/>
    <s v="P018"/>
    <n v="2"/>
    <n v="0.05"/>
    <s v="Credit Card"/>
    <n v="1898.1"/>
    <n v="486.64"/>
    <n v="2025"/>
    <n v="1"/>
    <s v="Jan"/>
    <s v="2025-01"/>
    <n v="0.25638269848796164"/>
    <x v="0"/>
    <x v="7"/>
    <x v="0"/>
    <x v="1"/>
    <x v="16"/>
  </r>
  <r>
    <s v="ORD02992"/>
    <x v="164"/>
    <d v="2024-05-29T00:00:00"/>
    <s v="C0359"/>
    <s v="P013"/>
    <n v="2"/>
    <n v="0"/>
    <s v="UPI"/>
    <n v="1198"/>
    <n v="293.93"/>
    <n v="2024"/>
    <n v="5"/>
    <s v="May"/>
    <s v="2024-05"/>
    <n v="0.24535058430717863"/>
    <x v="0"/>
    <x v="0"/>
    <x v="0"/>
    <x v="2"/>
    <x v="0"/>
  </r>
  <r>
    <s v="ORD02993"/>
    <x v="638"/>
    <d v="2024-04-23T00:00:00"/>
    <s v="C0354"/>
    <s v="P013"/>
    <n v="2"/>
    <n v="0.1"/>
    <s v="UPI"/>
    <n v="1078.2"/>
    <n v="287.58"/>
    <n v="2024"/>
    <n v="4"/>
    <s v="Apr"/>
    <s v="2024-04"/>
    <n v="0.26672231496939341"/>
    <x v="0"/>
    <x v="0"/>
    <x v="1"/>
    <x v="1"/>
    <x v="0"/>
  </r>
  <r>
    <s v="ORD02994"/>
    <x v="288"/>
    <d v="2025-09-10T00:00:00"/>
    <s v="C0474"/>
    <s v="P014"/>
    <n v="2"/>
    <n v="0.05"/>
    <s v="UPI"/>
    <n v="1518.1"/>
    <n v="352"/>
    <n v="2025"/>
    <n v="9"/>
    <s v="Sep"/>
    <s v="2025-09"/>
    <n v="0.23186878334760558"/>
    <x v="0"/>
    <x v="6"/>
    <x v="0"/>
    <x v="1"/>
    <x v="13"/>
  </r>
  <r>
    <s v="ORD02995"/>
    <x v="227"/>
    <d v="2025-07-13T00:00:00"/>
    <s v="C0146"/>
    <s v="P018"/>
    <n v="1"/>
    <n v="0"/>
    <s v="UPI"/>
    <n v="999"/>
    <n v="-94.78"/>
    <n v="2025"/>
    <n v="7"/>
    <s v="Jul"/>
    <s v="2025-07"/>
    <n v="-9.4874874874874879E-2"/>
    <x v="0"/>
    <x v="7"/>
    <x v="3"/>
    <x v="2"/>
    <x v="16"/>
  </r>
  <r>
    <s v="ORD02996"/>
    <x v="202"/>
    <d v="2025-05-10T00:00:00"/>
    <s v="C0085"/>
    <s v="P001"/>
    <n v="1"/>
    <n v="0"/>
    <s v="UPI"/>
    <n v="499"/>
    <n v="-51.03"/>
    <n v="2025"/>
    <n v="5"/>
    <s v="May"/>
    <s v="2025-05"/>
    <n v="-0.10226452905811624"/>
    <x v="1"/>
    <x v="1"/>
    <x v="0"/>
    <x v="2"/>
    <x v="8"/>
  </r>
  <r>
    <s v="ORD02997"/>
    <x v="616"/>
    <d v="2025-05-22T00:00:00"/>
    <s v="C0100"/>
    <s v="P016"/>
    <n v="4"/>
    <n v="0.1"/>
    <s v="UPI"/>
    <n v="5756.4"/>
    <n v="1804.43"/>
    <n v="2025"/>
    <n v="5"/>
    <s v="May"/>
    <s v="2025-05"/>
    <n v="0.3134650128552568"/>
    <x v="4"/>
    <x v="4"/>
    <x v="0"/>
    <x v="1"/>
    <x v="5"/>
  </r>
  <r>
    <s v="ORD02998"/>
    <x v="79"/>
    <d v="2025-04-22T00:00:00"/>
    <s v="C0104"/>
    <s v="P015"/>
    <n v="1"/>
    <n v="0.1"/>
    <s v="UPI"/>
    <n v="629.1"/>
    <n v="179.74"/>
    <n v="2025"/>
    <n v="4"/>
    <s v="Apr"/>
    <s v="2025-04"/>
    <n v="0.28570974407884281"/>
    <x v="3"/>
    <x v="6"/>
    <x v="0"/>
    <x v="2"/>
    <x v="11"/>
  </r>
  <r>
    <s v="ORD02999"/>
    <x v="410"/>
    <d v="2024-09-29T00:00:00"/>
    <s v="C0436"/>
    <s v="P005"/>
    <n v="1"/>
    <n v="0.1"/>
    <s v="Credit Card"/>
    <n v="2249.1"/>
    <n v="424.85"/>
    <n v="2024"/>
    <n v="9"/>
    <s v="Sep"/>
    <s v="2024-09"/>
    <n v="0.18889778133475615"/>
    <x v="1"/>
    <x v="5"/>
    <x v="2"/>
    <x v="2"/>
    <x v="7"/>
  </r>
  <r>
    <s v="ORD03000"/>
    <x v="634"/>
    <d v="2025-03-01T00:00:00"/>
    <s v="C0046"/>
    <s v="P006"/>
    <n v="1"/>
    <n v="0"/>
    <s v="Credit Card"/>
    <n v="1499"/>
    <n v="338.2"/>
    <n v="2025"/>
    <n v="2"/>
    <s v="Feb"/>
    <s v="2025-02"/>
    <n v="0.22561707805203468"/>
    <x v="1"/>
    <x v="1"/>
    <x v="0"/>
    <x v="2"/>
    <x v="6"/>
  </r>
  <r>
    <s v="ORD03001"/>
    <x v="173"/>
    <d v="2025-12-12T00:00:00"/>
    <s v="C0044"/>
    <s v="P006"/>
    <n v="1"/>
    <n v="0.05"/>
    <s v="UPI"/>
    <n v="1424.05"/>
    <n v="347.12"/>
    <n v="2025"/>
    <n v="12"/>
    <s v="Dec"/>
    <s v="2025-12"/>
    <n v="0.24375548611354939"/>
    <x v="1"/>
    <x v="1"/>
    <x v="3"/>
    <x v="2"/>
    <x v="6"/>
  </r>
  <r>
    <s v="ORD03002"/>
    <x v="499"/>
    <d v="2025-01-02T00:00:00"/>
    <s v="C0278"/>
    <s v="P003"/>
    <n v="2"/>
    <n v="0.15"/>
    <s v="UPI"/>
    <n v="2208.3000000000002"/>
    <n v="501.48"/>
    <n v="2025"/>
    <n v="1"/>
    <s v="Jan"/>
    <s v="2025-01"/>
    <n v="0.22708871077299278"/>
    <x v="1"/>
    <x v="1"/>
    <x v="1"/>
    <x v="2"/>
    <x v="1"/>
  </r>
  <r>
    <s v="ORD03003"/>
    <x v="182"/>
    <d v="2024-10-07T00:00:00"/>
    <s v="C0181"/>
    <s v="P016"/>
    <n v="2"/>
    <n v="0.05"/>
    <s v="UPI"/>
    <n v="3038.1"/>
    <n v="835.93"/>
    <n v="2024"/>
    <n v="10"/>
    <s v="Oct"/>
    <s v="2024-10"/>
    <n v="0.27514894177281851"/>
    <x v="4"/>
    <x v="4"/>
    <x v="1"/>
    <x v="2"/>
    <x v="5"/>
  </r>
  <r>
    <s v="ORD03004"/>
    <x v="24"/>
    <d v="2024-10-10T00:00:00"/>
    <s v="C0187"/>
    <s v="P012"/>
    <n v="3"/>
    <n v="0"/>
    <s v="UPI"/>
    <n v="2697"/>
    <n v="681.49"/>
    <n v="2024"/>
    <n v="10"/>
    <s v="Oct"/>
    <s v="2024-10"/>
    <n v="0.25268446421950314"/>
    <x v="0"/>
    <x v="8"/>
    <x v="0"/>
    <x v="2"/>
    <x v="14"/>
  </r>
  <r>
    <s v="ORD03005"/>
    <x v="354"/>
    <d v="2024-02-12T00:00:00"/>
    <s v="C0478"/>
    <s v="P004"/>
    <n v="2"/>
    <n v="0.1"/>
    <s v="UPI"/>
    <n v="3598.2"/>
    <n v="-124.55"/>
    <n v="2024"/>
    <n v="2"/>
    <s v="Feb"/>
    <s v="2024-02"/>
    <n v="-3.4614529486965709E-2"/>
    <x v="1"/>
    <x v="5"/>
    <x v="3"/>
    <x v="2"/>
    <x v="10"/>
  </r>
  <r>
    <s v="ORD03006"/>
    <x v="710"/>
    <d v="2024-07-09T00:00:00"/>
    <s v="C0114"/>
    <s v="P001"/>
    <n v="1"/>
    <n v="0"/>
    <s v="Credit Card"/>
    <n v="499"/>
    <n v="91.65"/>
    <n v="2024"/>
    <n v="7"/>
    <s v="Jul"/>
    <s v="2024-07"/>
    <n v="0.18366733466933868"/>
    <x v="1"/>
    <x v="1"/>
    <x v="0"/>
    <x v="1"/>
    <x v="8"/>
  </r>
  <r>
    <s v="ORD03007"/>
    <x v="587"/>
    <d v="2024-06-16T00:00:00"/>
    <s v="C0491"/>
    <s v="P004"/>
    <n v="2"/>
    <n v="0"/>
    <s v="UPI"/>
    <n v="3998"/>
    <n v="1032.9100000000001"/>
    <n v="2024"/>
    <n v="6"/>
    <s v="Jun"/>
    <s v="2024-06"/>
    <n v="0.25835667833916959"/>
    <x v="1"/>
    <x v="5"/>
    <x v="2"/>
    <x v="2"/>
    <x v="10"/>
  </r>
  <r>
    <s v="ORD03008"/>
    <x v="430"/>
    <d v="2025-06-21T00:00:00"/>
    <s v="C0255"/>
    <s v="P001"/>
    <n v="1"/>
    <n v="0"/>
    <s v="UPI"/>
    <n v="499"/>
    <n v="70.61"/>
    <n v="2025"/>
    <n v="6"/>
    <s v="Jun"/>
    <s v="2025-06"/>
    <n v="0.14150300601202404"/>
    <x v="1"/>
    <x v="1"/>
    <x v="0"/>
    <x v="0"/>
    <x v="8"/>
  </r>
  <r>
    <s v="ORD03009"/>
    <x v="430"/>
    <d v="2025-06-21T00:00:00"/>
    <s v="C0381"/>
    <s v="P008"/>
    <n v="1"/>
    <n v="0"/>
    <s v="Debit Card"/>
    <n v="399"/>
    <n v="-12.68"/>
    <n v="2025"/>
    <n v="6"/>
    <s v="Jun"/>
    <s v="2025-06"/>
    <n v="-3.1779448621553887E-2"/>
    <x v="3"/>
    <x v="3"/>
    <x v="0"/>
    <x v="1"/>
    <x v="4"/>
  </r>
  <r>
    <s v="ORD03010"/>
    <x v="203"/>
    <d v="2024-01-05T00:00:00"/>
    <s v="C0380"/>
    <s v="P005"/>
    <n v="1"/>
    <n v="0.05"/>
    <s v="Credit Card"/>
    <n v="2374.0500000000002"/>
    <n v="486.53"/>
    <n v="2024"/>
    <n v="1"/>
    <s v="Jan"/>
    <s v="2024-01"/>
    <n v="0.20493671152671591"/>
    <x v="1"/>
    <x v="5"/>
    <x v="0"/>
    <x v="2"/>
    <x v="7"/>
  </r>
  <r>
    <s v="ORD03011"/>
    <x v="682"/>
    <d v="2024-10-18T00:00:00"/>
    <s v="C0030"/>
    <s v="P002"/>
    <n v="1"/>
    <n v="0"/>
    <s v="Credit Card"/>
    <n v="899"/>
    <n v="231.79"/>
    <n v="2024"/>
    <n v="10"/>
    <s v="Oct"/>
    <s v="2024-10"/>
    <n v="0.2578309232480534"/>
    <x v="1"/>
    <x v="1"/>
    <x v="0"/>
    <x v="2"/>
    <x v="3"/>
  </r>
  <r>
    <s v="ORD03012"/>
    <x v="711"/>
    <d v="2025-03-09T00:00:00"/>
    <s v="C0264"/>
    <s v="P012"/>
    <n v="2"/>
    <n v="0.15"/>
    <s v="Debit Card"/>
    <n v="1528.3"/>
    <n v="476.89"/>
    <n v="2025"/>
    <n v="3"/>
    <s v="Mar"/>
    <s v="2025-03"/>
    <n v="0.31203952103644572"/>
    <x v="0"/>
    <x v="8"/>
    <x v="3"/>
    <x v="2"/>
    <x v="14"/>
  </r>
  <r>
    <s v="ORD03013"/>
    <x v="174"/>
    <d v="2025-04-17T00:00:00"/>
    <s v="C0098"/>
    <s v="P017"/>
    <n v="2"/>
    <n v="0.05"/>
    <s v="UPI"/>
    <n v="1518.1"/>
    <n v="438.64"/>
    <n v="2025"/>
    <n v="4"/>
    <s v="Apr"/>
    <s v="2025-04"/>
    <n v="0.28894012252157303"/>
    <x v="0"/>
    <x v="0"/>
    <x v="0"/>
    <x v="2"/>
    <x v="15"/>
  </r>
  <r>
    <s v="ORD03014"/>
    <x v="712"/>
    <d v="2024-07-03T00:00:00"/>
    <s v="C0313"/>
    <s v="P007"/>
    <n v="3"/>
    <n v="0.05"/>
    <s v="Cash"/>
    <n v="3132.15"/>
    <n v="933.09"/>
    <n v="2024"/>
    <n v="6"/>
    <s v="Jun"/>
    <s v="2024-06"/>
    <n v="0.29790718835304825"/>
    <x v="3"/>
    <x v="9"/>
    <x v="0"/>
    <x v="0"/>
    <x v="19"/>
  </r>
  <r>
    <s v="ORD03015"/>
    <x v="580"/>
    <d v="2024-09-09T00:00:00"/>
    <s v="C0367"/>
    <s v="P011"/>
    <n v="3"/>
    <n v="0.05"/>
    <s v="Cash"/>
    <n v="3702.15"/>
    <n v="1063.25"/>
    <n v="2024"/>
    <n v="9"/>
    <s v="Sep"/>
    <s v="2024-09"/>
    <n v="0.28719797955242221"/>
    <x v="0"/>
    <x v="7"/>
    <x v="0"/>
    <x v="0"/>
    <x v="12"/>
  </r>
  <r>
    <s v="ORD03016"/>
    <x v="600"/>
    <d v="2025-09-24T00:00:00"/>
    <s v="C0329"/>
    <s v="P004"/>
    <n v="1"/>
    <n v="0.1"/>
    <s v="UPI"/>
    <n v="1799.1"/>
    <n v="310.64"/>
    <n v="2025"/>
    <n v="9"/>
    <s v="Sep"/>
    <s v="2025-09"/>
    <n v="0.17266410983269412"/>
    <x v="1"/>
    <x v="5"/>
    <x v="0"/>
    <x v="0"/>
    <x v="10"/>
  </r>
  <r>
    <s v="ORD03017"/>
    <x v="522"/>
    <d v="2024-10-08T00:00:00"/>
    <s v="C0115"/>
    <s v="P005"/>
    <n v="1"/>
    <n v="0.05"/>
    <s v="Debit Card"/>
    <n v="2374.0500000000002"/>
    <n v="596.55999999999995"/>
    <n v="2024"/>
    <n v="10"/>
    <s v="Oct"/>
    <s v="2024-10"/>
    <n v="0.25128367136328211"/>
    <x v="1"/>
    <x v="5"/>
    <x v="1"/>
    <x v="2"/>
    <x v="7"/>
  </r>
  <r>
    <s v="ORD03018"/>
    <x v="558"/>
    <d v="2025-08-07T00:00:00"/>
    <s v="C0276"/>
    <s v="P006"/>
    <n v="1"/>
    <n v="0.1"/>
    <s v="Debit Card"/>
    <n v="1349.1"/>
    <n v="244.76"/>
    <n v="2025"/>
    <n v="8"/>
    <s v="Aug"/>
    <s v="2025-08"/>
    <n v="0.18142465347268549"/>
    <x v="1"/>
    <x v="1"/>
    <x v="2"/>
    <x v="2"/>
    <x v="6"/>
  </r>
  <r>
    <s v="ORD03019"/>
    <x v="1"/>
    <d v="2024-09-12T00:00:00"/>
    <s v="C0488"/>
    <s v="P011"/>
    <n v="1"/>
    <n v="0.1"/>
    <s v="Cash"/>
    <n v="1169.0999999999999"/>
    <n v="262.02999999999997"/>
    <n v="2024"/>
    <n v="9"/>
    <s v="Sep"/>
    <s v="2024-09"/>
    <n v="0.22412967239757078"/>
    <x v="0"/>
    <x v="7"/>
    <x v="0"/>
    <x v="2"/>
    <x v="12"/>
  </r>
  <r>
    <s v="ORD03020"/>
    <x v="712"/>
    <d v="2024-07-03T00:00:00"/>
    <s v="C0281"/>
    <s v="P001"/>
    <n v="1"/>
    <n v="0.1"/>
    <s v="Credit Card"/>
    <n v="449.1"/>
    <n v="105.02"/>
    <n v="2024"/>
    <n v="6"/>
    <s v="Jun"/>
    <s v="2024-06"/>
    <n v="0.23384546871520817"/>
    <x v="1"/>
    <x v="1"/>
    <x v="0"/>
    <x v="0"/>
    <x v="8"/>
  </r>
  <r>
    <s v="ORD03021"/>
    <x v="370"/>
    <d v="2025-11-13T00:00:00"/>
    <s v="C0275"/>
    <s v="P010"/>
    <n v="1"/>
    <n v="0.05"/>
    <s v="Credit Card"/>
    <n v="5699.05"/>
    <n v="779.33"/>
    <n v="2025"/>
    <n v="11"/>
    <s v="Nov"/>
    <s v="2025-11"/>
    <n v="0.13674735262894694"/>
    <x v="2"/>
    <x v="2"/>
    <x v="2"/>
    <x v="1"/>
    <x v="9"/>
  </r>
  <r>
    <s v="ORD03022"/>
    <x v="562"/>
    <d v="2025-05-27T00:00:00"/>
    <s v="C0261"/>
    <s v="P020"/>
    <n v="2"/>
    <n v="0.1"/>
    <s v="UPI"/>
    <n v="448.2"/>
    <n v="144.72999999999999"/>
    <n v="2025"/>
    <n v="5"/>
    <s v="May"/>
    <s v="2025-05"/>
    <n v="0.32291387773315483"/>
    <x v="3"/>
    <x v="3"/>
    <x v="3"/>
    <x v="2"/>
    <x v="17"/>
  </r>
  <r>
    <s v="ORD03023"/>
    <x v="168"/>
    <d v="2025-12-04T00:00:00"/>
    <s v="C0331"/>
    <s v="P011"/>
    <n v="2"/>
    <n v="0.05"/>
    <s v="Credit Card"/>
    <n v="2468.1"/>
    <n v="617.15"/>
    <n v="2025"/>
    <n v="11"/>
    <s v="Nov"/>
    <s v="2025-11"/>
    <n v="0.25005064624610024"/>
    <x v="0"/>
    <x v="7"/>
    <x v="1"/>
    <x v="0"/>
    <x v="12"/>
  </r>
  <r>
    <s v="ORD03024"/>
    <x v="640"/>
    <d v="2025-07-24T00:00:00"/>
    <s v="C0207"/>
    <s v="P017"/>
    <n v="2"/>
    <n v="0"/>
    <s v="UPI"/>
    <n v="1598"/>
    <n v="326.70999999999998"/>
    <n v="2025"/>
    <n v="7"/>
    <s v="Jul"/>
    <s v="2025-07"/>
    <n v="0.20444931163954944"/>
    <x v="0"/>
    <x v="0"/>
    <x v="0"/>
    <x v="2"/>
    <x v="15"/>
  </r>
  <r>
    <s v="ORD03025"/>
    <x v="391"/>
    <d v="2024-11-25T00:00:00"/>
    <s v="C0384"/>
    <s v="P008"/>
    <n v="2"/>
    <n v="0"/>
    <s v="UPI"/>
    <n v="798"/>
    <n v="265.60000000000002"/>
    <n v="2024"/>
    <n v="11"/>
    <s v="Nov"/>
    <s v="2024-11"/>
    <n v="0.33283208020050126"/>
    <x v="3"/>
    <x v="3"/>
    <x v="3"/>
    <x v="2"/>
    <x v="4"/>
  </r>
  <r>
    <s v="ORD03026"/>
    <x v="345"/>
    <d v="2024-12-25T00:00:00"/>
    <s v="C0328"/>
    <s v="P013"/>
    <n v="2"/>
    <n v="0.15"/>
    <s v="Cash"/>
    <n v="1018.3"/>
    <n v="245.2"/>
    <n v="2024"/>
    <n v="12"/>
    <s v="Dec"/>
    <s v="2024-12"/>
    <n v="0.24079347932829226"/>
    <x v="0"/>
    <x v="0"/>
    <x v="0"/>
    <x v="2"/>
    <x v="0"/>
  </r>
  <r>
    <s v="ORD03027"/>
    <x v="560"/>
    <d v="2025-10-13T00:00:00"/>
    <s v="C0211"/>
    <s v="P020"/>
    <n v="2"/>
    <n v="0"/>
    <s v="UPI"/>
    <n v="498"/>
    <n v="136.59"/>
    <n v="2025"/>
    <n v="10"/>
    <s v="Oct"/>
    <s v="2025-10"/>
    <n v="0.27427710843373493"/>
    <x v="3"/>
    <x v="3"/>
    <x v="2"/>
    <x v="0"/>
    <x v="17"/>
  </r>
  <r>
    <s v="ORD03028"/>
    <x v="657"/>
    <d v="2025-11-11T00:00:00"/>
    <s v="C0215"/>
    <s v="P018"/>
    <n v="2"/>
    <n v="0.1"/>
    <s v="Debit Card"/>
    <n v="1798.2"/>
    <n v="435.68"/>
    <n v="2025"/>
    <n v="11"/>
    <s v="Nov"/>
    <s v="2025-11"/>
    <n v="0.24228673117562005"/>
    <x v="0"/>
    <x v="7"/>
    <x v="2"/>
    <x v="2"/>
    <x v="16"/>
  </r>
  <r>
    <s v="ORD03029"/>
    <x v="140"/>
    <d v="2025-01-29T00:00:00"/>
    <s v="C0411"/>
    <s v="P016"/>
    <n v="1"/>
    <n v="0"/>
    <s v="UPI"/>
    <n v="1599"/>
    <n v="316.44"/>
    <n v="2025"/>
    <n v="1"/>
    <s v="Jan"/>
    <s v="2025-01"/>
    <n v="0.19789868667917448"/>
    <x v="4"/>
    <x v="4"/>
    <x v="1"/>
    <x v="2"/>
    <x v="5"/>
  </r>
  <r>
    <s v="ORD03030"/>
    <x v="288"/>
    <d v="2025-09-07T00:00:00"/>
    <s v="C0040"/>
    <s v="P002"/>
    <n v="2"/>
    <n v="0.05"/>
    <s v="UPI"/>
    <n v="1708.1"/>
    <n v="451"/>
    <n v="2025"/>
    <n v="9"/>
    <s v="Sep"/>
    <s v="2025-09"/>
    <n v="0.26403606346232655"/>
    <x v="1"/>
    <x v="1"/>
    <x v="1"/>
    <x v="2"/>
    <x v="3"/>
  </r>
  <r>
    <s v="ORD03031"/>
    <x v="163"/>
    <d v="2024-03-30T00:00:00"/>
    <s v="C0480"/>
    <s v="P005"/>
    <n v="2"/>
    <n v="0.1"/>
    <s v="Credit Card"/>
    <n v="4498.2"/>
    <n v="994.02"/>
    <n v="2024"/>
    <n v="3"/>
    <s v="Mar"/>
    <s v="2024-03"/>
    <n v="0.22098172602374283"/>
    <x v="1"/>
    <x v="5"/>
    <x v="0"/>
    <x v="1"/>
    <x v="7"/>
  </r>
  <r>
    <s v="ORD03032"/>
    <x v="456"/>
    <d v="2024-11-13T00:00:00"/>
    <s v="C0026"/>
    <s v="P018"/>
    <n v="1"/>
    <n v="0"/>
    <s v="UPI"/>
    <n v="999"/>
    <n v="255.1"/>
    <n v="2024"/>
    <n v="11"/>
    <s v="Nov"/>
    <s v="2024-11"/>
    <n v="0.25535535535535536"/>
    <x v="0"/>
    <x v="7"/>
    <x v="0"/>
    <x v="1"/>
    <x v="16"/>
  </r>
  <r>
    <s v="ORD03033"/>
    <x v="713"/>
    <d v="2024-08-02T00:00:00"/>
    <s v="C0027"/>
    <s v="P003"/>
    <n v="1"/>
    <n v="0.1"/>
    <s v="Cash"/>
    <n v="1169.0999999999999"/>
    <n v="285.07"/>
    <n v="2024"/>
    <n v="7"/>
    <s v="Jul"/>
    <s v="2024-07"/>
    <n v="0.24383713968009582"/>
    <x v="1"/>
    <x v="1"/>
    <x v="1"/>
    <x v="1"/>
    <x v="1"/>
  </r>
  <r>
    <s v="ORD03034"/>
    <x v="464"/>
    <d v="2025-06-01T00:00:00"/>
    <s v="C0190"/>
    <s v="P017"/>
    <n v="1"/>
    <n v="0.1"/>
    <s v="UPI"/>
    <n v="719.1"/>
    <n v="172.38"/>
    <n v="2025"/>
    <n v="5"/>
    <s v="May"/>
    <s v="2025-05"/>
    <n v="0.23971631205673757"/>
    <x v="0"/>
    <x v="0"/>
    <x v="2"/>
    <x v="2"/>
    <x v="15"/>
  </r>
  <r>
    <s v="ORD03035"/>
    <x v="510"/>
    <d v="2025-01-23T00:00:00"/>
    <s v="C0083"/>
    <s v="P016"/>
    <n v="2"/>
    <n v="0.05"/>
    <s v="UPI"/>
    <n v="3038.1"/>
    <n v="792.19"/>
    <n v="2025"/>
    <n v="1"/>
    <s v="Jan"/>
    <s v="2025-01"/>
    <n v="0.26075178565550838"/>
    <x v="4"/>
    <x v="4"/>
    <x v="3"/>
    <x v="2"/>
    <x v="5"/>
  </r>
  <r>
    <s v="ORD03036"/>
    <x v="446"/>
    <d v="2025-11-24T00:00:00"/>
    <s v="C0384"/>
    <s v="P006"/>
    <n v="3"/>
    <n v="0.05"/>
    <s v="UPI"/>
    <n v="4272.1499999999996"/>
    <n v="800.69"/>
    <n v="2025"/>
    <n v="11"/>
    <s v="Nov"/>
    <s v="2025-11"/>
    <n v="0.18742085366852759"/>
    <x v="1"/>
    <x v="1"/>
    <x v="3"/>
    <x v="2"/>
    <x v="6"/>
  </r>
  <r>
    <s v="ORD03037"/>
    <x v="103"/>
    <d v="2024-12-09T00:00:00"/>
    <s v="C0434"/>
    <s v="P019"/>
    <n v="1"/>
    <n v="0"/>
    <s v="UPI"/>
    <n v="399"/>
    <n v="99.97"/>
    <n v="2024"/>
    <n v="12"/>
    <s v="Dec"/>
    <s v="2024-12"/>
    <n v="0.2505513784461153"/>
    <x v="1"/>
    <x v="1"/>
    <x v="0"/>
    <x v="0"/>
    <x v="18"/>
  </r>
  <r>
    <s v="ORD03038"/>
    <x v="357"/>
    <d v="2024-02-10T00:00:00"/>
    <s v="C0170"/>
    <s v="P007"/>
    <n v="1"/>
    <n v="0.05"/>
    <s v="UPI"/>
    <n v="1044.05"/>
    <n v="291.89999999999998"/>
    <n v="2024"/>
    <n v="2"/>
    <s v="Feb"/>
    <s v="2024-02"/>
    <n v="0.27958431109621185"/>
    <x v="3"/>
    <x v="9"/>
    <x v="0"/>
    <x v="1"/>
    <x v="19"/>
  </r>
  <r>
    <s v="ORD03039"/>
    <x v="502"/>
    <d v="2025-05-29T00:00:00"/>
    <s v="C0413"/>
    <s v="P018"/>
    <n v="4"/>
    <n v="0"/>
    <s v="Credit Card"/>
    <n v="3996"/>
    <n v="1139.69"/>
    <n v="2025"/>
    <n v="5"/>
    <s v="May"/>
    <s v="2025-05"/>
    <n v="0.2852077077077077"/>
    <x v="0"/>
    <x v="7"/>
    <x v="2"/>
    <x v="1"/>
    <x v="16"/>
  </r>
  <r>
    <s v="ORD03040"/>
    <x v="59"/>
    <d v="2025-02-26T00:00:00"/>
    <s v="C0167"/>
    <s v="P014"/>
    <n v="1"/>
    <n v="0"/>
    <s v="Credit Card"/>
    <n v="799"/>
    <n v="232.8"/>
    <n v="2025"/>
    <n v="2"/>
    <s v="Feb"/>
    <s v="2025-02"/>
    <n v="0.29136420525657075"/>
    <x v="0"/>
    <x v="6"/>
    <x v="3"/>
    <x v="2"/>
    <x v="13"/>
  </r>
  <r>
    <s v="ORD03041"/>
    <x v="626"/>
    <d v="2024-06-19T00:00:00"/>
    <s v="C0188"/>
    <s v="P006"/>
    <n v="1"/>
    <n v="0.15"/>
    <s v="UPI"/>
    <n v="1274.1500000000001"/>
    <n v="319.88"/>
    <n v="2024"/>
    <n v="6"/>
    <s v="Jun"/>
    <s v="2024-06"/>
    <n v="0.25105364360554094"/>
    <x v="1"/>
    <x v="1"/>
    <x v="1"/>
    <x v="0"/>
    <x v="6"/>
  </r>
  <r>
    <s v="ORD03042"/>
    <x v="533"/>
    <d v="2024-12-13T00:00:00"/>
    <s v="C0169"/>
    <s v="P008"/>
    <n v="1"/>
    <n v="0.05"/>
    <s v="UPI"/>
    <n v="379.05"/>
    <n v="122.8"/>
    <n v="2024"/>
    <n v="12"/>
    <s v="Dec"/>
    <s v="2024-12"/>
    <n v="0.32396781427252341"/>
    <x v="3"/>
    <x v="3"/>
    <x v="2"/>
    <x v="2"/>
    <x v="4"/>
  </r>
  <r>
    <s v="ORD03043"/>
    <x v="400"/>
    <d v="2024-11-04T00:00:00"/>
    <s v="C0289"/>
    <s v="P015"/>
    <n v="2"/>
    <n v="0.1"/>
    <s v="Debit Card"/>
    <n v="1258.2"/>
    <n v="320.95"/>
    <n v="2024"/>
    <n v="11"/>
    <s v="Nov"/>
    <s v="2024-11"/>
    <n v="0.25508663169607376"/>
    <x v="3"/>
    <x v="6"/>
    <x v="0"/>
    <x v="1"/>
    <x v="11"/>
  </r>
  <r>
    <s v="ORD03044"/>
    <x v="577"/>
    <d v="2025-06-27T00:00:00"/>
    <s v="C0467"/>
    <s v="P015"/>
    <n v="2"/>
    <n v="0.05"/>
    <s v="Credit Card"/>
    <n v="1328.1"/>
    <n v="399.85"/>
    <n v="2025"/>
    <n v="6"/>
    <s v="Jun"/>
    <s v="2025-06"/>
    <n v="0.30106919659664183"/>
    <x v="3"/>
    <x v="6"/>
    <x v="2"/>
    <x v="1"/>
    <x v="11"/>
  </r>
  <r>
    <s v="ORD03045"/>
    <x v="225"/>
    <d v="2025-12-06T00:00:00"/>
    <s v="C0229"/>
    <s v="P015"/>
    <n v="1"/>
    <n v="0"/>
    <s v="Credit Card"/>
    <n v="699"/>
    <n v="184.29"/>
    <n v="2025"/>
    <n v="12"/>
    <s v="Dec"/>
    <s v="2025-12"/>
    <n v="0.26364806866952789"/>
    <x v="3"/>
    <x v="6"/>
    <x v="0"/>
    <x v="2"/>
    <x v="11"/>
  </r>
  <r>
    <s v="ORD03046"/>
    <x v="75"/>
    <d v="2025-06-21T00:00:00"/>
    <s v="C0467"/>
    <s v="P016"/>
    <n v="4"/>
    <n v="0.05"/>
    <s v="Credit Card"/>
    <n v="6076.2"/>
    <n v="1590.14"/>
    <n v="2025"/>
    <n v="6"/>
    <s v="Jun"/>
    <s v="2025-06"/>
    <n v="0.26169974655212142"/>
    <x v="4"/>
    <x v="4"/>
    <x v="2"/>
    <x v="1"/>
    <x v="5"/>
  </r>
  <r>
    <s v="ORD03047"/>
    <x v="638"/>
    <d v="2024-04-22T00:00:00"/>
    <s v="C0097"/>
    <s v="P001"/>
    <n v="2"/>
    <n v="0.1"/>
    <s v="Debit Card"/>
    <n v="898.2"/>
    <n v="212.09"/>
    <n v="2024"/>
    <n v="4"/>
    <s v="Apr"/>
    <s v="2024-04"/>
    <n v="0.23612781117791137"/>
    <x v="1"/>
    <x v="1"/>
    <x v="3"/>
    <x v="1"/>
    <x v="8"/>
  </r>
  <r>
    <s v="ORD03048"/>
    <x v="20"/>
    <d v="2025-02-19T00:00:00"/>
    <s v="C0367"/>
    <s v="P011"/>
    <n v="1"/>
    <n v="0"/>
    <s v="Debit Card"/>
    <n v="1299"/>
    <n v="359.04"/>
    <n v="2025"/>
    <n v="2"/>
    <s v="Feb"/>
    <s v="2025-02"/>
    <n v="0.27639722863741339"/>
    <x v="0"/>
    <x v="7"/>
    <x v="0"/>
    <x v="0"/>
    <x v="12"/>
  </r>
  <r>
    <s v="ORD03049"/>
    <x v="431"/>
    <d v="2024-07-29T00:00:00"/>
    <s v="C0016"/>
    <s v="P005"/>
    <n v="2"/>
    <n v="0.1"/>
    <s v="Debit Card"/>
    <n v="4498.2"/>
    <n v="935.41"/>
    <n v="2024"/>
    <n v="7"/>
    <s v="Jul"/>
    <s v="2024-07"/>
    <n v="0.2079520697167756"/>
    <x v="1"/>
    <x v="5"/>
    <x v="3"/>
    <x v="2"/>
    <x v="7"/>
  </r>
  <r>
    <s v="ORD03050"/>
    <x v="506"/>
    <d v="2024-07-04T00:00:00"/>
    <s v="C0279"/>
    <s v="P005"/>
    <n v="1"/>
    <n v="0.05"/>
    <s v="UPI"/>
    <n v="2374.0500000000002"/>
    <n v="526.25"/>
    <n v="2024"/>
    <n v="7"/>
    <s v="Jul"/>
    <s v="2024-07"/>
    <n v="0.2216676144141867"/>
    <x v="1"/>
    <x v="5"/>
    <x v="0"/>
    <x v="1"/>
    <x v="7"/>
  </r>
  <r>
    <s v="ORD03051"/>
    <x v="412"/>
    <d v="2025-01-17T00:00:00"/>
    <s v="C0135"/>
    <s v="P006"/>
    <n v="2"/>
    <n v="0"/>
    <s v="UPI"/>
    <n v="2998"/>
    <n v="733.33"/>
    <n v="2025"/>
    <n v="1"/>
    <s v="Jan"/>
    <s v="2025-01"/>
    <n v="0.24460640426951302"/>
    <x v="1"/>
    <x v="1"/>
    <x v="1"/>
    <x v="2"/>
    <x v="6"/>
  </r>
  <r>
    <s v="ORD03052"/>
    <x v="702"/>
    <d v="2025-05-15T00:00:00"/>
    <s v="C0026"/>
    <s v="P002"/>
    <n v="1"/>
    <n v="0.05"/>
    <s v="UPI"/>
    <n v="854.05"/>
    <n v="169.6"/>
    <n v="2025"/>
    <n v="5"/>
    <s v="May"/>
    <s v="2025-05"/>
    <n v="0.19858322112288507"/>
    <x v="1"/>
    <x v="1"/>
    <x v="0"/>
    <x v="1"/>
    <x v="3"/>
  </r>
  <r>
    <s v="ORD03053"/>
    <x v="658"/>
    <d v="2025-01-14T00:00:00"/>
    <s v="C0352"/>
    <s v="P006"/>
    <n v="2"/>
    <n v="0.05"/>
    <s v="Debit Card"/>
    <n v="2848.1"/>
    <n v="707.39"/>
    <n v="2025"/>
    <n v="1"/>
    <s v="Jan"/>
    <s v="2025-01"/>
    <n v="0.24837259927671079"/>
    <x v="1"/>
    <x v="1"/>
    <x v="0"/>
    <x v="2"/>
    <x v="6"/>
  </r>
  <r>
    <s v="ORD03054"/>
    <x v="16"/>
    <d v="2024-02-19T00:00:00"/>
    <s v="C0012"/>
    <s v="P014"/>
    <n v="1"/>
    <n v="0"/>
    <s v="UPI"/>
    <n v="799"/>
    <n v="174.4"/>
    <n v="2024"/>
    <n v="2"/>
    <s v="Feb"/>
    <s v="2024-02"/>
    <n v="0.21827284105131414"/>
    <x v="0"/>
    <x v="6"/>
    <x v="3"/>
    <x v="2"/>
    <x v="13"/>
  </r>
  <r>
    <s v="ORD03055"/>
    <x v="381"/>
    <d v="2025-07-06T00:00:00"/>
    <s v="C0072"/>
    <s v="P011"/>
    <n v="3"/>
    <n v="0.1"/>
    <s v="Credit Card"/>
    <n v="3507.3"/>
    <n v="926.88"/>
    <n v="2025"/>
    <n v="7"/>
    <s v="Jul"/>
    <s v="2025-07"/>
    <n v="0.26427166196219315"/>
    <x v="0"/>
    <x v="7"/>
    <x v="0"/>
    <x v="0"/>
    <x v="12"/>
  </r>
  <r>
    <s v="ORD03056"/>
    <x v="697"/>
    <d v="2025-06-16T00:00:00"/>
    <s v="C0133"/>
    <s v="P004"/>
    <n v="1"/>
    <n v="0.15"/>
    <s v="Debit Card"/>
    <n v="1699.15"/>
    <n v="301.91000000000003"/>
    <n v="2025"/>
    <n v="6"/>
    <s v="Jun"/>
    <s v="2025-06"/>
    <n v="0.17768295912662213"/>
    <x v="1"/>
    <x v="5"/>
    <x v="0"/>
    <x v="2"/>
    <x v="10"/>
  </r>
  <r>
    <s v="ORD03057"/>
    <x v="487"/>
    <d v="2025-05-20T00:00:00"/>
    <s v="C0106"/>
    <s v="P009"/>
    <n v="2"/>
    <n v="0.1"/>
    <s v="Credit Card"/>
    <n v="12598.2"/>
    <n v="2861.17"/>
    <n v="2025"/>
    <n v="5"/>
    <s v="May"/>
    <s v="2025-05"/>
    <n v="0.2271094283310314"/>
    <x v="2"/>
    <x v="2"/>
    <x v="1"/>
    <x v="0"/>
    <x v="2"/>
  </r>
  <r>
    <s v="ORD03058"/>
    <x v="398"/>
    <d v="2024-01-26T00:00:00"/>
    <s v="C0220"/>
    <s v="P003"/>
    <n v="1"/>
    <n v="0.1"/>
    <s v="UPI"/>
    <n v="1169.0999999999999"/>
    <n v="285.23"/>
    <n v="2024"/>
    <n v="1"/>
    <s v="Jan"/>
    <s v="2024-01"/>
    <n v="0.24397399709178003"/>
    <x v="1"/>
    <x v="1"/>
    <x v="1"/>
    <x v="0"/>
    <x v="1"/>
  </r>
  <r>
    <s v="ORD03059"/>
    <x v="608"/>
    <d v="2024-08-04T00:00:00"/>
    <s v="C0373"/>
    <s v="P016"/>
    <n v="4"/>
    <n v="0.15"/>
    <s v="UPI"/>
    <n v="5436.6"/>
    <n v="2013.57"/>
    <n v="2024"/>
    <n v="7"/>
    <s v="Jul"/>
    <s v="2024-07"/>
    <n v="0.37037302725968435"/>
    <x v="4"/>
    <x v="4"/>
    <x v="0"/>
    <x v="2"/>
    <x v="5"/>
  </r>
  <r>
    <s v="ORD03060"/>
    <x v="236"/>
    <d v="2024-11-08T00:00:00"/>
    <s v="C0453"/>
    <s v="P011"/>
    <n v="3"/>
    <n v="0.15"/>
    <s v="UPI"/>
    <n v="3312.45"/>
    <n v="719.78"/>
    <n v="2024"/>
    <n v="11"/>
    <s v="Nov"/>
    <s v="2024-11"/>
    <n v="0.21729535540159098"/>
    <x v="0"/>
    <x v="7"/>
    <x v="0"/>
    <x v="2"/>
    <x v="12"/>
  </r>
  <r>
    <s v="ORD03061"/>
    <x v="64"/>
    <d v="2025-10-26T00:00:00"/>
    <s v="C0177"/>
    <s v="P004"/>
    <n v="1"/>
    <n v="0"/>
    <s v="UPI"/>
    <n v="1999"/>
    <n v="486.35"/>
    <n v="2025"/>
    <n v="10"/>
    <s v="Oct"/>
    <s v="2025-10"/>
    <n v="0.24329664832416209"/>
    <x v="1"/>
    <x v="5"/>
    <x v="2"/>
    <x v="2"/>
    <x v="10"/>
  </r>
  <r>
    <s v="ORD03062"/>
    <x v="311"/>
    <d v="2024-10-03T00:00:00"/>
    <s v="C0282"/>
    <s v="P001"/>
    <n v="4"/>
    <n v="0.05"/>
    <s v="UPI"/>
    <n v="1896.2"/>
    <n v="415.88"/>
    <n v="2024"/>
    <n v="9"/>
    <s v="Sep"/>
    <s v="2024-09"/>
    <n v="0.21932285623879336"/>
    <x v="1"/>
    <x v="1"/>
    <x v="3"/>
    <x v="1"/>
    <x v="8"/>
  </r>
  <r>
    <s v="ORD03063"/>
    <x v="273"/>
    <d v="2025-07-27T00:00:00"/>
    <s v="C0133"/>
    <s v="P016"/>
    <n v="1"/>
    <n v="0"/>
    <s v="Debit Card"/>
    <n v="1599"/>
    <n v="397.64"/>
    <n v="2025"/>
    <n v="7"/>
    <s v="Jul"/>
    <s v="2025-07"/>
    <n v="0.24868042526579112"/>
    <x v="4"/>
    <x v="4"/>
    <x v="0"/>
    <x v="2"/>
    <x v="5"/>
  </r>
  <r>
    <s v="ORD03064"/>
    <x v="68"/>
    <d v="2024-07-23T00:00:00"/>
    <s v="C0022"/>
    <s v="P019"/>
    <n v="2"/>
    <n v="0.05"/>
    <s v="Debit Card"/>
    <n v="758.1"/>
    <n v="169.71"/>
    <n v="2024"/>
    <n v="7"/>
    <s v="Jul"/>
    <s v="2024-07"/>
    <n v="0.22386228729719035"/>
    <x v="1"/>
    <x v="1"/>
    <x v="3"/>
    <x v="2"/>
    <x v="18"/>
  </r>
  <r>
    <s v="ORD03065"/>
    <x v="113"/>
    <d v="2024-02-06T00:00:00"/>
    <s v="C0463"/>
    <s v="P016"/>
    <n v="2"/>
    <n v="0.15"/>
    <s v="Credit Card"/>
    <n v="2718.3"/>
    <n v="869.6"/>
    <n v="2024"/>
    <n v="2"/>
    <s v="Feb"/>
    <s v="2024-02"/>
    <n v="0.31990582349262403"/>
    <x v="4"/>
    <x v="4"/>
    <x v="1"/>
    <x v="1"/>
    <x v="5"/>
  </r>
  <r>
    <s v="ORD03066"/>
    <x v="143"/>
    <d v="2025-03-19T00:00:00"/>
    <s v="C0269"/>
    <s v="P011"/>
    <n v="1"/>
    <n v="0"/>
    <s v="Credit Card"/>
    <n v="1299"/>
    <n v="414.32"/>
    <n v="2025"/>
    <n v="3"/>
    <s v="Mar"/>
    <s v="2025-03"/>
    <n v="0.31895304080061587"/>
    <x v="0"/>
    <x v="7"/>
    <x v="1"/>
    <x v="1"/>
    <x v="12"/>
  </r>
  <r>
    <s v="ORD03067"/>
    <x v="136"/>
    <d v="2024-06-12T00:00:00"/>
    <s v="C0412"/>
    <s v="P008"/>
    <n v="4"/>
    <n v="0.1"/>
    <s v="Credit Card"/>
    <n v="1436.4"/>
    <n v="376.83"/>
    <n v="2024"/>
    <n v="6"/>
    <s v="Jun"/>
    <s v="2024-06"/>
    <n v="0.26234335839598993"/>
    <x v="3"/>
    <x v="3"/>
    <x v="3"/>
    <x v="2"/>
    <x v="4"/>
  </r>
  <r>
    <s v="ORD03068"/>
    <x v="1"/>
    <d v="2024-09-15T00:00:00"/>
    <s v="C0161"/>
    <s v="P001"/>
    <n v="1"/>
    <n v="0.1"/>
    <s v="UPI"/>
    <n v="449.1"/>
    <n v="106.26"/>
    <n v="2024"/>
    <n v="9"/>
    <s v="Sep"/>
    <s v="2024-09"/>
    <n v="0.2366065464261857"/>
    <x v="1"/>
    <x v="1"/>
    <x v="1"/>
    <x v="2"/>
    <x v="8"/>
  </r>
  <r>
    <s v="ORD03069"/>
    <x v="194"/>
    <d v="2025-06-05T00:00:00"/>
    <s v="C0107"/>
    <s v="P009"/>
    <n v="1"/>
    <n v="0"/>
    <s v="UPI"/>
    <n v="6999"/>
    <n v="1334.99"/>
    <n v="2025"/>
    <n v="6"/>
    <s v="Jun"/>
    <s v="2025-06"/>
    <n v="0.1907401057293899"/>
    <x v="2"/>
    <x v="2"/>
    <x v="0"/>
    <x v="1"/>
    <x v="2"/>
  </r>
  <r>
    <s v="ORD03070"/>
    <x v="618"/>
    <d v="2025-10-13T00:00:00"/>
    <s v="C0279"/>
    <s v="P012"/>
    <n v="3"/>
    <n v="0"/>
    <s v="UPI"/>
    <n v="2697"/>
    <n v="657.83"/>
    <n v="2025"/>
    <n v="10"/>
    <s v="Oct"/>
    <s v="2025-10"/>
    <n v="0.2439117538005191"/>
    <x v="0"/>
    <x v="8"/>
    <x v="0"/>
    <x v="1"/>
    <x v="14"/>
  </r>
  <r>
    <s v="ORD03071"/>
    <x v="675"/>
    <d v="2025-04-28T00:00:00"/>
    <s v="C0353"/>
    <s v="P008"/>
    <n v="2"/>
    <n v="0.05"/>
    <s v="Debit Card"/>
    <n v="758.1"/>
    <n v="209.61"/>
    <n v="2025"/>
    <n v="4"/>
    <s v="Apr"/>
    <s v="2025-04"/>
    <n v="0.27649386624455879"/>
    <x v="3"/>
    <x v="3"/>
    <x v="1"/>
    <x v="2"/>
    <x v="4"/>
  </r>
  <r>
    <s v="ORD03072"/>
    <x v="492"/>
    <d v="2024-01-13T00:00:00"/>
    <s v="C0235"/>
    <s v="P017"/>
    <n v="1"/>
    <n v="0"/>
    <s v="Cash"/>
    <n v="799"/>
    <n v="220.63"/>
    <n v="2024"/>
    <n v="1"/>
    <s v="Jan"/>
    <s v="2024-01"/>
    <n v="0.27613266583229035"/>
    <x v="0"/>
    <x v="0"/>
    <x v="3"/>
    <x v="2"/>
    <x v="15"/>
  </r>
  <r>
    <s v="ORD03073"/>
    <x v="54"/>
    <d v="2025-12-29T00:00:00"/>
    <s v="C0018"/>
    <s v="P010"/>
    <n v="1"/>
    <n v="0.05"/>
    <s v="Credit Card"/>
    <n v="5699.05"/>
    <n v="1005.76"/>
    <n v="2025"/>
    <n v="12"/>
    <s v="Dec"/>
    <s v="2025-12"/>
    <n v="0.17647853589633358"/>
    <x v="2"/>
    <x v="2"/>
    <x v="1"/>
    <x v="2"/>
    <x v="9"/>
  </r>
  <r>
    <s v="ORD03074"/>
    <x v="616"/>
    <d v="2025-05-23T00:00:00"/>
    <s v="C0242"/>
    <s v="P007"/>
    <n v="2"/>
    <n v="0.05"/>
    <s v="UPI"/>
    <n v="2088.1"/>
    <n v="567.48"/>
    <n v="2025"/>
    <n v="5"/>
    <s v="May"/>
    <s v="2025-05"/>
    <n v="0.27176859345816773"/>
    <x v="3"/>
    <x v="9"/>
    <x v="1"/>
    <x v="2"/>
    <x v="19"/>
  </r>
  <r>
    <s v="ORD03075"/>
    <x v="613"/>
    <d v="2025-07-17T00:00:00"/>
    <s v="C0117"/>
    <s v="P019"/>
    <n v="1"/>
    <n v="0.05"/>
    <s v="Credit Card"/>
    <n v="379.05"/>
    <n v="76.67"/>
    <n v="2025"/>
    <n v="7"/>
    <s v="Jul"/>
    <s v="2025-07"/>
    <n v="0.202268829969661"/>
    <x v="1"/>
    <x v="1"/>
    <x v="0"/>
    <x v="2"/>
    <x v="18"/>
  </r>
  <r>
    <s v="ORD03076"/>
    <x v="69"/>
    <d v="2025-03-14T00:00:00"/>
    <s v="C0286"/>
    <s v="P006"/>
    <n v="4"/>
    <n v="0"/>
    <s v="Credit Card"/>
    <n v="5996"/>
    <n v="1004.01"/>
    <n v="2025"/>
    <n v="3"/>
    <s v="Mar"/>
    <s v="2025-03"/>
    <n v="0.16744663108739161"/>
    <x v="1"/>
    <x v="1"/>
    <x v="3"/>
    <x v="0"/>
    <x v="6"/>
  </r>
  <r>
    <s v="ORD03077"/>
    <x v="459"/>
    <d v="2024-04-25T00:00:00"/>
    <s v="C0282"/>
    <s v="P019"/>
    <n v="2"/>
    <n v="0.05"/>
    <s v="Credit Card"/>
    <n v="758.1"/>
    <n v="191.56"/>
    <n v="2024"/>
    <n v="4"/>
    <s v="Apr"/>
    <s v="2024-04"/>
    <n v="0.25268434243503496"/>
    <x v="1"/>
    <x v="1"/>
    <x v="3"/>
    <x v="1"/>
    <x v="18"/>
  </r>
  <r>
    <s v="ORD03078"/>
    <x v="213"/>
    <d v="2024-06-06T00:00:00"/>
    <s v="C0144"/>
    <s v="P018"/>
    <n v="1"/>
    <n v="0"/>
    <s v="Debit Card"/>
    <n v="999"/>
    <n v="231.67"/>
    <n v="2024"/>
    <n v="6"/>
    <s v="Jun"/>
    <s v="2024-06"/>
    <n v="0.23190190190190188"/>
    <x v="0"/>
    <x v="7"/>
    <x v="2"/>
    <x v="0"/>
    <x v="16"/>
  </r>
  <r>
    <s v="ORD03079"/>
    <x v="6"/>
    <d v="2025-10-01T00:00:00"/>
    <s v="C0205"/>
    <s v="P015"/>
    <n v="1"/>
    <n v="0.15"/>
    <s v="Debit Card"/>
    <n v="594.15"/>
    <n v="192"/>
    <n v="2025"/>
    <n v="9"/>
    <s v="Sep"/>
    <s v="2025-09"/>
    <n v="0.32315071951527391"/>
    <x v="3"/>
    <x v="6"/>
    <x v="0"/>
    <x v="2"/>
    <x v="11"/>
  </r>
  <r>
    <s v="ORD03080"/>
    <x v="257"/>
    <d v="2024-04-16T00:00:00"/>
    <s v="C0039"/>
    <s v="P002"/>
    <n v="2"/>
    <n v="0"/>
    <s v="Credit Card"/>
    <n v="1798"/>
    <n v="474.91"/>
    <n v="2024"/>
    <n v="4"/>
    <s v="Apr"/>
    <s v="2024-04"/>
    <n v="0.26413236929922135"/>
    <x v="1"/>
    <x v="1"/>
    <x v="2"/>
    <x v="2"/>
    <x v="3"/>
  </r>
  <r>
    <s v="ORD03081"/>
    <x v="373"/>
    <d v="2024-07-13T00:00:00"/>
    <s v="C0417"/>
    <s v="P014"/>
    <n v="1"/>
    <n v="0.15"/>
    <s v="Credit Card"/>
    <n v="679.15"/>
    <n v="226.79"/>
    <n v="2024"/>
    <n v="7"/>
    <s v="Jul"/>
    <s v="2024-07"/>
    <n v="0.333932121033645"/>
    <x v="0"/>
    <x v="6"/>
    <x v="0"/>
    <x v="2"/>
    <x v="13"/>
  </r>
  <r>
    <s v="ORD03082"/>
    <x v="442"/>
    <d v="2025-12-31T00:00:00"/>
    <s v="C0154"/>
    <s v="P010"/>
    <n v="3"/>
    <n v="0.1"/>
    <s v="Cash"/>
    <n v="16197.3"/>
    <n v="3167.53"/>
    <n v="2025"/>
    <n v="12"/>
    <s v="Dec"/>
    <s v="2025-12"/>
    <n v="0.19555913639927644"/>
    <x v="2"/>
    <x v="2"/>
    <x v="0"/>
    <x v="2"/>
    <x v="9"/>
  </r>
  <r>
    <s v="ORD03083"/>
    <x v="622"/>
    <d v="2025-07-18T00:00:00"/>
    <s v="C0176"/>
    <s v="P016"/>
    <n v="5"/>
    <n v="0.1"/>
    <s v="Debit Card"/>
    <n v="7195.5"/>
    <n v="2299.7600000000002"/>
    <n v="2025"/>
    <n v="7"/>
    <s v="Jul"/>
    <s v="2025-07"/>
    <n v="0.31961086790355087"/>
    <x v="4"/>
    <x v="4"/>
    <x v="2"/>
    <x v="2"/>
    <x v="5"/>
  </r>
  <r>
    <s v="ORD03084"/>
    <x v="266"/>
    <d v="2024-03-24T00:00:00"/>
    <s v="C0449"/>
    <s v="P007"/>
    <n v="2"/>
    <n v="0"/>
    <s v="Credit Card"/>
    <n v="2198"/>
    <n v="662.53"/>
    <n v="2024"/>
    <n v="3"/>
    <s v="Mar"/>
    <s v="2024-03"/>
    <n v="0.30142402183803457"/>
    <x v="3"/>
    <x v="9"/>
    <x v="1"/>
    <x v="2"/>
    <x v="19"/>
  </r>
  <r>
    <s v="ORD03085"/>
    <x v="274"/>
    <d v="2025-05-05T00:00:00"/>
    <s v="C0241"/>
    <s v="P008"/>
    <n v="1"/>
    <n v="0"/>
    <s v="Credit Card"/>
    <n v="399"/>
    <n v="115.35"/>
    <n v="2025"/>
    <n v="5"/>
    <s v="May"/>
    <s v="2025-05"/>
    <n v="0.28909774436090224"/>
    <x v="3"/>
    <x v="3"/>
    <x v="1"/>
    <x v="2"/>
    <x v="4"/>
  </r>
  <r>
    <s v="ORD03086"/>
    <x v="151"/>
    <d v="2024-04-02T00:00:00"/>
    <s v="C0422"/>
    <s v="P010"/>
    <n v="1"/>
    <n v="0.05"/>
    <s v="Debit Card"/>
    <n v="5699.05"/>
    <n v="1261.21"/>
    <n v="2024"/>
    <n v="3"/>
    <s v="Mar"/>
    <s v="2024-03"/>
    <n v="0.22130179591335397"/>
    <x v="2"/>
    <x v="2"/>
    <x v="3"/>
    <x v="2"/>
    <x v="9"/>
  </r>
  <r>
    <s v="ORD03087"/>
    <x v="125"/>
    <d v="2024-07-16T00:00:00"/>
    <s v="C0386"/>
    <s v="P015"/>
    <n v="2"/>
    <n v="0"/>
    <s v="Credit Card"/>
    <n v="1398"/>
    <n v="387.4"/>
    <n v="2024"/>
    <n v="7"/>
    <s v="Jul"/>
    <s v="2024-07"/>
    <n v="0.27711015736766809"/>
    <x v="3"/>
    <x v="6"/>
    <x v="1"/>
    <x v="2"/>
    <x v="11"/>
  </r>
  <r>
    <s v="ORD03088"/>
    <x v="579"/>
    <d v="2024-04-18T00:00:00"/>
    <s v="C0369"/>
    <s v="P008"/>
    <n v="2"/>
    <n v="0.15"/>
    <s v="Credit Card"/>
    <n v="678.3"/>
    <n v="203.03"/>
    <n v="2024"/>
    <n v="4"/>
    <s v="Apr"/>
    <s v="2024-04"/>
    <n v="0.2993218339967566"/>
    <x v="3"/>
    <x v="3"/>
    <x v="3"/>
    <x v="0"/>
    <x v="4"/>
  </r>
  <r>
    <s v="ORD03089"/>
    <x v="150"/>
    <d v="2024-04-06T00:00:00"/>
    <s v="C0134"/>
    <s v="P013"/>
    <n v="2"/>
    <n v="0.05"/>
    <s v="UPI"/>
    <n v="1138.0999999999999"/>
    <n v="280.2"/>
    <n v="2024"/>
    <n v="4"/>
    <s v="Apr"/>
    <s v="2024-04"/>
    <n v="0.24619980669536948"/>
    <x v="0"/>
    <x v="0"/>
    <x v="2"/>
    <x v="1"/>
    <x v="0"/>
  </r>
  <r>
    <s v="ORD03090"/>
    <x v="606"/>
    <d v="2025-03-02T00:00:00"/>
    <s v="C0046"/>
    <s v="P012"/>
    <n v="1"/>
    <n v="0.2"/>
    <s v="Debit Card"/>
    <n v="719.2"/>
    <n v="146.80000000000001"/>
    <n v="2025"/>
    <n v="2"/>
    <s v="Feb"/>
    <s v="2025-02"/>
    <n v="0.20411568409343717"/>
    <x v="0"/>
    <x v="8"/>
    <x v="0"/>
    <x v="2"/>
    <x v="14"/>
  </r>
  <r>
    <s v="ORD03091"/>
    <x v="504"/>
    <d v="2024-07-17T00:00:00"/>
    <s v="C0050"/>
    <s v="P008"/>
    <n v="3"/>
    <n v="0.1"/>
    <s v="Credit Card"/>
    <n v="1077.3"/>
    <n v="329.71"/>
    <n v="2024"/>
    <n v="7"/>
    <s v="Jul"/>
    <s v="2024-07"/>
    <n v="0.30605216745567621"/>
    <x v="3"/>
    <x v="3"/>
    <x v="0"/>
    <x v="1"/>
    <x v="4"/>
  </r>
  <r>
    <s v="ORD03092"/>
    <x v="61"/>
    <d v="2024-01-02T00:00:00"/>
    <s v="C0166"/>
    <s v="P015"/>
    <n v="1"/>
    <n v="0"/>
    <s v="Credit Card"/>
    <n v="699"/>
    <n v="128.44999999999999"/>
    <n v="2024"/>
    <n v="1"/>
    <s v="Jan"/>
    <s v="2024-01"/>
    <n v="0.18376251788268955"/>
    <x v="3"/>
    <x v="6"/>
    <x v="0"/>
    <x v="2"/>
    <x v="11"/>
  </r>
  <r>
    <s v="ORD03093"/>
    <x v="55"/>
    <d v="2025-02-13T00:00:00"/>
    <s v="C0106"/>
    <s v="P012"/>
    <n v="2"/>
    <n v="0.1"/>
    <s v="Debit Card"/>
    <n v="1618.2"/>
    <n v="435.66"/>
    <n v="2025"/>
    <n v="2"/>
    <s v="Feb"/>
    <s v="2025-02"/>
    <n v="0.26922506488691139"/>
    <x v="0"/>
    <x v="8"/>
    <x v="1"/>
    <x v="0"/>
    <x v="14"/>
  </r>
  <r>
    <s v="ORD03094"/>
    <x v="48"/>
    <d v="2025-01-13T00:00:00"/>
    <s v="C0216"/>
    <s v="P011"/>
    <n v="3"/>
    <n v="0"/>
    <s v="Cash"/>
    <n v="3897"/>
    <n v="1122.55"/>
    <n v="2025"/>
    <n v="1"/>
    <s v="Jan"/>
    <s v="2025-01"/>
    <n v="0.28805491403643829"/>
    <x v="0"/>
    <x v="7"/>
    <x v="3"/>
    <x v="2"/>
    <x v="12"/>
  </r>
  <r>
    <s v="ORD03095"/>
    <x v="556"/>
    <d v="2024-06-17T00:00:00"/>
    <s v="C0146"/>
    <s v="P019"/>
    <n v="2"/>
    <n v="0"/>
    <s v="Debit Card"/>
    <n v="798"/>
    <n v="191.98"/>
    <n v="2024"/>
    <n v="6"/>
    <s v="Jun"/>
    <s v="2024-06"/>
    <n v="0.24057644110275689"/>
    <x v="1"/>
    <x v="1"/>
    <x v="3"/>
    <x v="2"/>
    <x v="18"/>
  </r>
  <r>
    <s v="ORD03096"/>
    <x v="562"/>
    <d v="2025-05-25T00:00:00"/>
    <s v="C0411"/>
    <s v="P014"/>
    <n v="1"/>
    <n v="0"/>
    <s v="UPI"/>
    <n v="799"/>
    <n v="-74.05"/>
    <n v="2025"/>
    <n v="5"/>
    <s v="May"/>
    <s v="2025-05"/>
    <n v="-9.2678347934918651E-2"/>
    <x v="0"/>
    <x v="6"/>
    <x v="1"/>
    <x v="2"/>
    <x v="13"/>
  </r>
  <r>
    <s v="ORD03097"/>
    <x v="511"/>
    <d v="2025-09-30T00:00:00"/>
    <s v="C0425"/>
    <s v="P018"/>
    <n v="2"/>
    <n v="0.15"/>
    <s v="Credit Card"/>
    <n v="1698.3"/>
    <n v="516.49"/>
    <n v="2025"/>
    <n v="9"/>
    <s v="Sep"/>
    <s v="2025-09"/>
    <n v="0.30412176882765118"/>
    <x v="0"/>
    <x v="7"/>
    <x v="3"/>
    <x v="2"/>
    <x v="16"/>
  </r>
  <r>
    <s v="ORD03098"/>
    <x v="70"/>
    <d v="2024-11-11T00:00:00"/>
    <s v="C0072"/>
    <s v="P013"/>
    <n v="1"/>
    <n v="0.05"/>
    <s v="UPI"/>
    <n v="569.04999999999995"/>
    <n v="178.4"/>
    <n v="2024"/>
    <n v="11"/>
    <s v="Nov"/>
    <s v="2024-11"/>
    <n v="0.31350496441437486"/>
    <x v="0"/>
    <x v="0"/>
    <x v="0"/>
    <x v="0"/>
    <x v="0"/>
  </r>
  <r>
    <s v="ORD03099"/>
    <x v="183"/>
    <d v="2025-08-16T00:00:00"/>
    <s v="C0476"/>
    <s v="P004"/>
    <n v="3"/>
    <n v="0.1"/>
    <s v="UPI"/>
    <n v="5397.3"/>
    <n v="1313.14"/>
    <n v="2025"/>
    <n v="8"/>
    <s v="Aug"/>
    <s v="2025-08"/>
    <n v="0.24329572193504159"/>
    <x v="1"/>
    <x v="5"/>
    <x v="1"/>
    <x v="2"/>
    <x v="10"/>
  </r>
  <r>
    <s v="ORD03100"/>
    <x v="80"/>
    <d v="2025-02-25T00:00:00"/>
    <s v="C0330"/>
    <s v="P017"/>
    <n v="1"/>
    <n v="0"/>
    <s v="Cash"/>
    <n v="799"/>
    <n v="251.62"/>
    <n v="2025"/>
    <n v="2"/>
    <s v="Feb"/>
    <s v="2025-02"/>
    <n v="0.31491864831038802"/>
    <x v="0"/>
    <x v="0"/>
    <x v="3"/>
    <x v="2"/>
    <x v="15"/>
  </r>
  <r>
    <s v="ORD03101"/>
    <x v="370"/>
    <d v="2025-11-15T00:00:00"/>
    <s v="C0273"/>
    <s v="P019"/>
    <n v="1"/>
    <n v="0.05"/>
    <s v="Debit Card"/>
    <n v="379.05"/>
    <n v="111.52"/>
    <n v="2025"/>
    <n v="11"/>
    <s v="Nov"/>
    <s v="2025-11"/>
    <n v="0.29420920722859778"/>
    <x v="1"/>
    <x v="1"/>
    <x v="3"/>
    <x v="1"/>
    <x v="18"/>
  </r>
  <r>
    <s v="ORD03102"/>
    <x v="117"/>
    <d v="2025-04-25T00:00:00"/>
    <s v="C0247"/>
    <s v="P009"/>
    <n v="1"/>
    <n v="0.05"/>
    <s v="Credit Card"/>
    <n v="6649.05"/>
    <n v="1047.52"/>
    <n v="2025"/>
    <n v="4"/>
    <s v="Apr"/>
    <s v="2025-04"/>
    <n v="0.15754431084139839"/>
    <x v="2"/>
    <x v="2"/>
    <x v="1"/>
    <x v="0"/>
    <x v="2"/>
  </r>
  <r>
    <s v="ORD03103"/>
    <x v="246"/>
    <d v="2024-03-17T00:00:00"/>
    <s v="C0446"/>
    <s v="P007"/>
    <n v="3"/>
    <n v="0"/>
    <s v="UPI"/>
    <n v="3297"/>
    <n v="818.04"/>
    <n v="2024"/>
    <n v="3"/>
    <s v="Mar"/>
    <s v="2024-03"/>
    <n v="0.24811646951774338"/>
    <x v="3"/>
    <x v="9"/>
    <x v="2"/>
    <x v="2"/>
    <x v="19"/>
  </r>
  <r>
    <s v="ORD03104"/>
    <x v="37"/>
    <d v="2024-05-21T00:00:00"/>
    <s v="C0413"/>
    <s v="P001"/>
    <n v="2"/>
    <n v="0"/>
    <s v="UPI"/>
    <n v="998"/>
    <n v="245.52"/>
    <n v="2024"/>
    <n v="5"/>
    <s v="May"/>
    <s v="2024-05"/>
    <n v="0.24601202404809619"/>
    <x v="1"/>
    <x v="1"/>
    <x v="2"/>
    <x v="1"/>
    <x v="8"/>
  </r>
  <r>
    <s v="ORD03105"/>
    <x v="647"/>
    <d v="2025-08-09T00:00:00"/>
    <s v="C0186"/>
    <s v="P007"/>
    <n v="2"/>
    <n v="0.05"/>
    <s v="Credit Card"/>
    <n v="2088.1"/>
    <n v="355.12"/>
    <n v="2025"/>
    <n v="8"/>
    <s v="Aug"/>
    <s v="2025-08"/>
    <n v="0.17006848331018631"/>
    <x v="3"/>
    <x v="9"/>
    <x v="2"/>
    <x v="1"/>
    <x v="19"/>
  </r>
  <r>
    <s v="ORD03106"/>
    <x v="366"/>
    <d v="2024-09-23T00:00:00"/>
    <s v="C0070"/>
    <s v="P007"/>
    <n v="2"/>
    <n v="0.1"/>
    <s v="UPI"/>
    <n v="1978.2"/>
    <n v="538.55999999999995"/>
    <n v="2024"/>
    <n v="9"/>
    <s v="Sep"/>
    <s v="2024-09"/>
    <n v="0.27224749772520468"/>
    <x v="3"/>
    <x v="9"/>
    <x v="2"/>
    <x v="1"/>
    <x v="19"/>
  </r>
  <r>
    <s v="ORD03107"/>
    <x v="315"/>
    <d v="2024-12-09T00:00:00"/>
    <s v="C0462"/>
    <s v="P020"/>
    <n v="3"/>
    <n v="0"/>
    <s v="Credit Card"/>
    <n v="747"/>
    <n v="191.93"/>
    <n v="2024"/>
    <n v="12"/>
    <s v="Dec"/>
    <s v="2024-12"/>
    <n v="0.25693440428380188"/>
    <x v="3"/>
    <x v="3"/>
    <x v="3"/>
    <x v="0"/>
    <x v="17"/>
  </r>
  <r>
    <s v="ORD03108"/>
    <x v="512"/>
    <d v="2024-11-06T00:00:00"/>
    <s v="C0150"/>
    <s v="P007"/>
    <n v="1"/>
    <n v="0.2"/>
    <s v="Credit Card"/>
    <n v="879.2"/>
    <n v="240.36"/>
    <n v="2024"/>
    <n v="11"/>
    <s v="Nov"/>
    <s v="2024-11"/>
    <n v="0.27338489535941768"/>
    <x v="3"/>
    <x v="9"/>
    <x v="2"/>
    <x v="0"/>
    <x v="19"/>
  </r>
  <r>
    <s v="ORD03109"/>
    <x v="309"/>
    <d v="2024-09-04T00:00:00"/>
    <s v="C0246"/>
    <s v="P008"/>
    <n v="2"/>
    <n v="0"/>
    <s v="Debit Card"/>
    <n v="798"/>
    <n v="189.16"/>
    <n v="2024"/>
    <n v="9"/>
    <s v="Sep"/>
    <s v="2024-09"/>
    <n v="0.23704260651629072"/>
    <x v="3"/>
    <x v="3"/>
    <x v="3"/>
    <x v="1"/>
    <x v="4"/>
  </r>
  <r>
    <s v="ORD03110"/>
    <x v="464"/>
    <d v="2025-05-30T00:00:00"/>
    <s v="C0262"/>
    <s v="P016"/>
    <n v="2"/>
    <n v="0.05"/>
    <s v="UPI"/>
    <n v="3038.1"/>
    <n v="895.2"/>
    <n v="2025"/>
    <n v="5"/>
    <s v="May"/>
    <s v="2025-05"/>
    <n v="0.29465784536387879"/>
    <x v="4"/>
    <x v="4"/>
    <x v="1"/>
    <x v="0"/>
    <x v="5"/>
  </r>
  <r>
    <s v="ORD03111"/>
    <x v="625"/>
    <d v="2024-12-07T00:00:00"/>
    <s v="C0026"/>
    <s v="P003"/>
    <n v="1"/>
    <n v="0"/>
    <s v="UPI"/>
    <n v="1299"/>
    <n v="313.33"/>
    <n v="2024"/>
    <n v="12"/>
    <s v="Dec"/>
    <s v="2024-12"/>
    <n v="0.2412086220169361"/>
    <x v="1"/>
    <x v="1"/>
    <x v="0"/>
    <x v="1"/>
    <x v="1"/>
  </r>
  <r>
    <s v="ORD03112"/>
    <x v="73"/>
    <d v="2025-07-29T00:00:00"/>
    <s v="C0423"/>
    <s v="P013"/>
    <n v="1"/>
    <n v="0"/>
    <s v="Debit Card"/>
    <n v="599"/>
    <n v="185.93"/>
    <n v="2025"/>
    <n v="7"/>
    <s v="Jul"/>
    <s v="2025-07"/>
    <n v="0.31040066777963271"/>
    <x v="0"/>
    <x v="0"/>
    <x v="1"/>
    <x v="1"/>
    <x v="0"/>
  </r>
  <r>
    <s v="ORD03113"/>
    <x v="107"/>
    <d v="2025-07-16T00:00:00"/>
    <s v="C0140"/>
    <s v="P010"/>
    <n v="1"/>
    <n v="0.15"/>
    <s v="Credit Card"/>
    <n v="5099.1499999999996"/>
    <n v="1001.48"/>
    <n v="2025"/>
    <n v="7"/>
    <s v="Jul"/>
    <s v="2025-07"/>
    <n v="0.19640136101114894"/>
    <x v="2"/>
    <x v="2"/>
    <x v="1"/>
    <x v="2"/>
    <x v="9"/>
  </r>
  <r>
    <s v="ORD03114"/>
    <x v="526"/>
    <d v="2024-03-20T00:00:00"/>
    <s v="C0099"/>
    <s v="P018"/>
    <n v="1"/>
    <n v="0.1"/>
    <s v="UPI"/>
    <n v="899.1"/>
    <n v="168.93"/>
    <n v="2024"/>
    <n v="3"/>
    <s v="Mar"/>
    <s v="2024-03"/>
    <n v="0.18788788788788788"/>
    <x v="0"/>
    <x v="7"/>
    <x v="2"/>
    <x v="2"/>
    <x v="16"/>
  </r>
  <r>
    <s v="ORD03115"/>
    <x v="124"/>
    <d v="2024-06-25T00:00:00"/>
    <s v="C0398"/>
    <s v="P007"/>
    <n v="1"/>
    <n v="0.1"/>
    <s v="UPI"/>
    <n v="989.1"/>
    <n v="279.20999999999998"/>
    <n v="2024"/>
    <n v="6"/>
    <s v="Jun"/>
    <s v="2024-06"/>
    <n v="0.2822869275098574"/>
    <x v="3"/>
    <x v="9"/>
    <x v="0"/>
    <x v="2"/>
    <x v="19"/>
  </r>
  <r>
    <s v="ORD03116"/>
    <x v="205"/>
    <d v="2024-04-20T00:00:00"/>
    <s v="C0278"/>
    <s v="P005"/>
    <n v="1"/>
    <n v="0.15"/>
    <s v="Debit Card"/>
    <n v="2124.15"/>
    <n v="572.82000000000005"/>
    <n v="2024"/>
    <n v="4"/>
    <s v="Apr"/>
    <s v="2024-04"/>
    <n v="0.26967022102958832"/>
    <x v="1"/>
    <x v="5"/>
    <x v="1"/>
    <x v="2"/>
    <x v="7"/>
  </r>
  <r>
    <s v="ORD03117"/>
    <x v="294"/>
    <d v="2024-07-04T00:00:00"/>
    <s v="C0051"/>
    <s v="P007"/>
    <n v="2"/>
    <n v="0.1"/>
    <s v="Debit Card"/>
    <n v="1978.2"/>
    <n v="539.54999999999995"/>
    <n v="2024"/>
    <n v="7"/>
    <s v="Jul"/>
    <s v="2024-07"/>
    <n v="0.27274795268425839"/>
    <x v="3"/>
    <x v="9"/>
    <x v="0"/>
    <x v="1"/>
    <x v="19"/>
  </r>
  <r>
    <s v="ORD03118"/>
    <x v="397"/>
    <d v="2024-07-15T00:00:00"/>
    <s v="C0151"/>
    <s v="P017"/>
    <n v="1"/>
    <n v="0.1"/>
    <s v="Debit Card"/>
    <n v="719.1"/>
    <n v="197.03"/>
    <n v="2024"/>
    <n v="7"/>
    <s v="Jul"/>
    <s v="2024-07"/>
    <n v="0.2739952718676123"/>
    <x v="0"/>
    <x v="0"/>
    <x v="3"/>
    <x v="1"/>
    <x v="15"/>
  </r>
  <r>
    <s v="ORD03119"/>
    <x v="525"/>
    <d v="2024-03-09T00:00:00"/>
    <s v="C0432"/>
    <s v="P004"/>
    <n v="1"/>
    <n v="0.1"/>
    <s v="UPI"/>
    <n v="1799.1"/>
    <n v="472.17"/>
    <n v="2024"/>
    <n v="3"/>
    <s v="Mar"/>
    <s v="2024-03"/>
    <n v="0.26244789061197266"/>
    <x v="1"/>
    <x v="5"/>
    <x v="0"/>
    <x v="2"/>
    <x v="10"/>
  </r>
  <r>
    <s v="ORD03120"/>
    <x v="399"/>
    <d v="2025-04-19T00:00:00"/>
    <s v="C0455"/>
    <s v="P016"/>
    <n v="4"/>
    <n v="0.05"/>
    <s v="Debit Card"/>
    <n v="6076.2"/>
    <n v="1859.53"/>
    <n v="2025"/>
    <n v="4"/>
    <s v="Apr"/>
    <s v="2025-04"/>
    <n v="0.30603502188868043"/>
    <x v="4"/>
    <x v="4"/>
    <x v="1"/>
    <x v="1"/>
    <x v="5"/>
  </r>
  <r>
    <s v="ORD03121"/>
    <x v="483"/>
    <d v="2024-04-13T00:00:00"/>
    <s v="C0104"/>
    <s v="P019"/>
    <n v="2"/>
    <n v="0.05"/>
    <s v="Credit Card"/>
    <n v="758.1"/>
    <n v="176.3"/>
    <n v="2024"/>
    <n v="4"/>
    <s v="Apr"/>
    <s v="2024-04"/>
    <n v="0.23255507189025196"/>
    <x v="1"/>
    <x v="1"/>
    <x v="0"/>
    <x v="2"/>
    <x v="18"/>
  </r>
  <r>
    <s v="ORD03122"/>
    <x v="441"/>
    <d v="2025-06-28T00:00:00"/>
    <s v="C0434"/>
    <s v="P010"/>
    <n v="1"/>
    <n v="0.1"/>
    <s v="UPI"/>
    <n v="5399.1"/>
    <n v="1083.26"/>
    <n v="2025"/>
    <n v="6"/>
    <s v="Jun"/>
    <s v="2025-06"/>
    <n v="0.20063714322757495"/>
    <x v="2"/>
    <x v="2"/>
    <x v="0"/>
    <x v="0"/>
    <x v="9"/>
  </r>
  <r>
    <s v="ORD03123"/>
    <x v="189"/>
    <d v="2024-05-08T00:00:00"/>
    <s v="C0089"/>
    <s v="P003"/>
    <n v="2"/>
    <n v="0"/>
    <s v="Cash"/>
    <n v="2598"/>
    <n v="533.76"/>
    <n v="2024"/>
    <n v="5"/>
    <s v="May"/>
    <s v="2024-05"/>
    <n v="0.20545034642032331"/>
    <x v="1"/>
    <x v="1"/>
    <x v="2"/>
    <x v="0"/>
    <x v="1"/>
  </r>
  <r>
    <s v="ORD03124"/>
    <x v="156"/>
    <d v="2025-04-01T00:00:00"/>
    <s v="C0141"/>
    <s v="P003"/>
    <n v="1"/>
    <n v="0.15"/>
    <s v="Credit Card"/>
    <n v="1104.1500000000001"/>
    <n v="235.01"/>
    <n v="2025"/>
    <n v="3"/>
    <s v="Mar"/>
    <s v="2025-03"/>
    <n v="0.21284245799936599"/>
    <x v="1"/>
    <x v="1"/>
    <x v="0"/>
    <x v="2"/>
    <x v="1"/>
  </r>
  <r>
    <s v="ORD03125"/>
    <x v="688"/>
    <d v="2025-01-05T00:00:00"/>
    <s v="C0213"/>
    <s v="P017"/>
    <n v="1"/>
    <n v="0"/>
    <s v="Cash"/>
    <n v="799"/>
    <n v="175.2"/>
    <n v="2025"/>
    <n v="1"/>
    <s v="Jan"/>
    <s v="2025-01"/>
    <n v="0.21927409261576969"/>
    <x v="0"/>
    <x v="0"/>
    <x v="2"/>
    <x v="1"/>
    <x v="15"/>
  </r>
  <r>
    <s v="ORD03126"/>
    <x v="532"/>
    <d v="2024-02-13T00:00:00"/>
    <s v="C0233"/>
    <s v="P010"/>
    <n v="1"/>
    <n v="0.15"/>
    <s v="Debit Card"/>
    <n v="5099.1499999999996"/>
    <n v="831.25"/>
    <n v="2024"/>
    <n v="2"/>
    <s v="Feb"/>
    <s v="2024-02"/>
    <n v="0.16301736563937128"/>
    <x v="2"/>
    <x v="2"/>
    <x v="0"/>
    <x v="2"/>
    <x v="9"/>
  </r>
  <r>
    <s v="ORD03127"/>
    <x v="339"/>
    <d v="2025-02-27T00:00:00"/>
    <s v="C0394"/>
    <s v="P017"/>
    <n v="4"/>
    <n v="0"/>
    <s v="UPI"/>
    <n v="3196"/>
    <n v="889.75"/>
    <n v="2025"/>
    <n v="2"/>
    <s v="Feb"/>
    <s v="2025-02"/>
    <n v="0.27839486858573215"/>
    <x v="0"/>
    <x v="0"/>
    <x v="3"/>
    <x v="2"/>
    <x v="15"/>
  </r>
  <r>
    <s v="ORD03128"/>
    <x v="628"/>
    <d v="2025-05-04T00:00:00"/>
    <s v="C0183"/>
    <s v="P017"/>
    <n v="2"/>
    <n v="0"/>
    <s v="Credit Card"/>
    <n v="1598"/>
    <n v="429.65"/>
    <n v="2025"/>
    <n v="5"/>
    <s v="May"/>
    <s v="2025-05"/>
    <n v="0.26886733416770964"/>
    <x v="0"/>
    <x v="0"/>
    <x v="1"/>
    <x v="0"/>
    <x v="15"/>
  </r>
  <r>
    <s v="ORD03129"/>
    <x v="152"/>
    <d v="2024-03-20T00:00:00"/>
    <s v="C0251"/>
    <s v="P004"/>
    <n v="3"/>
    <n v="0"/>
    <s v="Credit Card"/>
    <n v="5997"/>
    <n v="1081.46"/>
    <n v="2024"/>
    <n v="3"/>
    <s v="Mar"/>
    <s v="2024-03"/>
    <n v="0.18033350008337504"/>
    <x v="1"/>
    <x v="5"/>
    <x v="2"/>
    <x v="1"/>
    <x v="10"/>
  </r>
  <r>
    <s v="ORD03130"/>
    <x v="401"/>
    <d v="2024-09-30T00:00:00"/>
    <s v="C0009"/>
    <s v="P006"/>
    <n v="5"/>
    <n v="0.15"/>
    <s v="Debit Card"/>
    <n v="6370.75"/>
    <n v="1189.4100000000001"/>
    <n v="2024"/>
    <n v="9"/>
    <s v="Sep"/>
    <s v="2024-09"/>
    <n v="0.18669858336930503"/>
    <x v="1"/>
    <x v="1"/>
    <x v="3"/>
    <x v="0"/>
    <x v="6"/>
  </r>
  <r>
    <s v="ORD03131"/>
    <x v="689"/>
    <d v="2025-11-08T00:00:00"/>
    <s v="C0079"/>
    <s v="P012"/>
    <n v="4"/>
    <n v="0"/>
    <s v="Credit Card"/>
    <n v="3596"/>
    <n v="825.65"/>
    <n v="2025"/>
    <n v="11"/>
    <s v="Nov"/>
    <s v="2025-11"/>
    <n v="0.22960233592880977"/>
    <x v="0"/>
    <x v="8"/>
    <x v="1"/>
    <x v="2"/>
    <x v="14"/>
  </r>
  <r>
    <s v="ORD03132"/>
    <x v="105"/>
    <d v="2025-12-05T00:00:00"/>
    <s v="C0052"/>
    <s v="P020"/>
    <n v="2"/>
    <n v="0.1"/>
    <s v="Debit Card"/>
    <n v="448.2"/>
    <n v="103.38"/>
    <n v="2025"/>
    <n v="12"/>
    <s v="Dec"/>
    <s v="2025-12"/>
    <n v="0.23065595716198126"/>
    <x v="3"/>
    <x v="3"/>
    <x v="0"/>
    <x v="0"/>
    <x v="17"/>
  </r>
  <r>
    <s v="ORD03133"/>
    <x v="644"/>
    <d v="2025-12-31T00:00:00"/>
    <s v="C0386"/>
    <s v="P017"/>
    <n v="2"/>
    <n v="0.1"/>
    <s v="UPI"/>
    <n v="1438.2"/>
    <n v="372.44"/>
    <n v="2025"/>
    <n v="12"/>
    <s v="Dec"/>
    <s v="2025-12"/>
    <n v="0.25896259212905021"/>
    <x v="0"/>
    <x v="0"/>
    <x v="1"/>
    <x v="2"/>
    <x v="15"/>
  </r>
  <r>
    <s v="ORD03134"/>
    <x v="709"/>
    <d v="2024-11-12T00:00:00"/>
    <s v="C0409"/>
    <s v="P017"/>
    <n v="1"/>
    <n v="0"/>
    <s v="Credit Card"/>
    <n v="799"/>
    <n v="182.27"/>
    <n v="2024"/>
    <n v="11"/>
    <s v="Nov"/>
    <s v="2024-11"/>
    <n v="0.22812265331664583"/>
    <x v="0"/>
    <x v="0"/>
    <x v="3"/>
    <x v="1"/>
    <x v="15"/>
  </r>
  <r>
    <s v="ORD03135"/>
    <x v="221"/>
    <d v="2024-06-19T00:00:00"/>
    <s v="C0269"/>
    <s v="P010"/>
    <n v="1"/>
    <n v="0.2"/>
    <s v="UPI"/>
    <n v="4799.2"/>
    <n v="950.54"/>
    <n v="2024"/>
    <n v="6"/>
    <s v="Jun"/>
    <s v="2024-06"/>
    <n v="0.1980621770295049"/>
    <x v="2"/>
    <x v="2"/>
    <x v="1"/>
    <x v="1"/>
    <x v="9"/>
  </r>
  <r>
    <s v="ORD03136"/>
    <x v="265"/>
    <d v="2024-12-08T00:00:00"/>
    <s v="C0226"/>
    <s v="P007"/>
    <n v="2"/>
    <n v="0"/>
    <s v="UPI"/>
    <n v="2198"/>
    <n v="693.59"/>
    <n v="2024"/>
    <n v="12"/>
    <s v="Dec"/>
    <s v="2024-12"/>
    <n v="0.31555505004549594"/>
    <x v="3"/>
    <x v="9"/>
    <x v="3"/>
    <x v="0"/>
    <x v="19"/>
  </r>
  <r>
    <s v="ORD03137"/>
    <x v="517"/>
    <d v="2024-07-16T00:00:00"/>
    <s v="C0051"/>
    <s v="P016"/>
    <n v="2"/>
    <n v="0.1"/>
    <s v="Debit Card"/>
    <n v="2878.2"/>
    <n v="694.93"/>
    <n v="2024"/>
    <n v="7"/>
    <s v="Jul"/>
    <s v="2024-07"/>
    <n v="0.24144604266555486"/>
    <x v="4"/>
    <x v="4"/>
    <x v="0"/>
    <x v="1"/>
    <x v="5"/>
  </r>
  <r>
    <s v="ORD03138"/>
    <x v="416"/>
    <d v="2025-04-01T00:00:00"/>
    <s v="C0186"/>
    <s v="P013"/>
    <n v="4"/>
    <n v="0.05"/>
    <s v="UPI"/>
    <n v="2276.1999999999998"/>
    <n v="519.28"/>
    <n v="2025"/>
    <n v="3"/>
    <s v="Mar"/>
    <s v="2025-03"/>
    <n v="0.22813461031543802"/>
    <x v="0"/>
    <x v="0"/>
    <x v="2"/>
    <x v="1"/>
    <x v="0"/>
  </r>
  <r>
    <s v="ORD03139"/>
    <x v="24"/>
    <d v="2024-10-10T00:00:00"/>
    <s v="C0034"/>
    <s v="P003"/>
    <n v="1"/>
    <n v="0"/>
    <s v="UPI"/>
    <n v="1299"/>
    <n v="215.52"/>
    <n v="2024"/>
    <n v="10"/>
    <s v="Oct"/>
    <s v="2024-10"/>
    <n v="0.1659122401847575"/>
    <x v="1"/>
    <x v="1"/>
    <x v="1"/>
    <x v="0"/>
    <x v="1"/>
  </r>
  <r>
    <s v="ORD03140"/>
    <x v="367"/>
    <d v="2024-12-06T00:00:00"/>
    <s v="C0291"/>
    <s v="P002"/>
    <n v="2"/>
    <n v="0"/>
    <s v="UPI"/>
    <n v="1798"/>
    <n v="279.93"/>
    <n v="2024"/>
    <n v="12"/>
    <s v="Dec"/>
    <s v="2024-12"/>
    <n v="0.15568965517241379"/>
    <x v="1"/>
    <x v="1"/>
    <x v="0"/>
    <x v="2"/>
    <x v="3"/>
  </r>
  <r>
    <s v="ORD03141"/>
    <x v="461"/>
    <d v="2025-01-29T00:00:00"/>
    <s v="C0230"/>
    <s v="P016"/>
    <n v="2"/>
    <n v="0.1"/>
    <s v="Credit Card"/>
    <n v="2878.2"/>
    <n v="918.31"/>
    <n v="2025"/>
    <n v="1"/>
    <s v="Jan"/>
    <s v="2025-01"/>
    <n v="0.31905704954485442"/>
    <x v="4"/>
    <x v="4"/>
    <x v="0"/>
    <x v="2"/>
    <x v="5"/>
  </r>
  <r>
    <s v="ORD03142"/>
    <x v="386"/>
    <d v="2025-06-10T00:00:00"/>
    <s v="C0131"/>
    <s v="P006"/>
    <n v="1"/>
    <n v="0.15"/>
    <s v="UPI"/>
    <n v="1274.1500000000001"/>
    <n v="289.73"/>
    <n v="2025"/>
    <n v="6"/>
    <s v="Jun"/>
    <s v="2025-06"/>
    <n v="0.22739080955931404"/>
    <x v="1"/>
    <x v="1"/>
    <x v="2"/>
    <x v="1"/>
    <x v="6"/>
  </r>
  <r>
    <s v="ORD03143"/>
    <x v="680"/>
    <d v="2024-08-30T00:00:00"/>
    <s v="C0490"/>
    <s v="P006"/>
    <n v="2"/>
    <n v="0"/>
    <s v="Debit Card"/>
    <n v="2998"/>
    <n v="600.19000000000005"/>
    <n v="2024"/>
    <n v="8"/>
    <s v="Aug"/>
    <s v="2024-08"/>
    <n v="0.20019679786524353"/>
    <x v="1"/>
    <x v="1"/>
    <x v="0"/>
    <x v="2"/>
    <x v="6"/>
  </r>
  <r>
    <s v="ORD03144"/>
    <x v="559"/>
    <d v="2025-04-28T00:00:00"/>
    <s v="C0120"/>
    <s v="P013"/>
    <n v="2"/>
    <n v="0"/>
    <s v="Credit Card"/>
    <n v="1198"/>
    <n v="259.64999999999998"/>
    <n v="2025"/>
    <n v="4"/>
    <s v="Apr"/>
    <s v="2025-04"/>
    <n v="0.21673622704507511"/>
    <x v="0"/>
    <x v="0"/>
    <x v="3"/>
    <x v="2"/>
    <x v="0"/>
  </r>
  <r>
    <s v="ORD03145"/>
    <x v="415"/>
    <d v="2025-10-25T00:00:00"/>
    <s v="C0443"/>
    <s v="P007"/>
    <n v="2"/>
    <n v="0.2"/>
    <s v="UPI"/>
    <n v="1758.4"/>
    <n v="425.8"/>
    <n v="2025"/>
    <n v="10"/>
    <s v="Oct"/>
    <s v="2025-10"/>
    <n v="0.24215195632393083"/>
    <x v="3"/>
    <x v="9"/>
    <x v="1"/>
    <x v="0"/>
    <x v="19"/>
  </r>
  <r>
    <s v="ORD03146"/>
    <x v="404"/>
    <d v="2025-12-19T00:00:00"/>
    <s v="C0326"/>
    <s v="P005"/>
    <n v="2"/>
    <n v="0"/>
    <s v="Credit Card"/>
    <n v="4998"/>
    <n v="1130.44"/>
    <n v="2025"/>
    <n v="12"/>
    <s v="Dec"/>
    <s v="2025-12"/>
    <n v="0.22617847138855543"/>
    <x v="1"/>
    <x v="5"/>
    <x v="3"/>
    <x v="2"/>
    <x v="7"/>
  </r>
  <r>
    <s v="ORD03147"/>
    <x v="264"/>
    <d v="2025-08-17T00:00:00"/>
    <s v="C0247"/>
    <s v="P007"/>
    <n v="1"/>
    <n v="0.05"/>
    <s v="UPI"/>
    <n v="1044.05"/>
    <n v="283.86"/>
    <n v="2025"/>
    <n v="8"/>
    <s v="Aug"/>
    <s v="2025-08"/>
    <n v="0.27188353048225661"/>
    <x v="3"/>
    <x v="9"/>
    <x v="1"/>
    <x v="0"/>
    <x v="19"/>
  </r>
  <r>
    <s v="ORD03148"/>
    <x v="678"/>
    <d v="2025-07-09T00:00:00"/>
    <s v="C0432"/>
    <s v="P002"/>
    <n v="2"/>
    <n v="0.05"/>
    <s v="Credit Card"/>
    <n v="1708.1"/>
    <n v="322.2"/>
    <n v="2025"/>
    <n v="7"/>
    <s v="Jul"/>
    <s v="2025-07"/>
    <n v="0.18863064223406123"/>
    <x v="1"/>
    <x v="1"/>
    <x v="0"/>
    <x v="2"/>
    <x v="3"/>
  </r>
  <r>
    <s v="ORD03149"/>
    <x v="135"/>
    <d v="2025-04-03T00:00:00"/>
    <s v="C0192"/>
    <s v="P017"/>
    <n v="2"/>
    <n v="0"/>
    <s v="UPI"/>
    <n v="1598"/>
    <n v="422.85"/>
    <n v="2025"/>
    <n v="4"/>
    <s v="Apr"/>
    <s v="2025-04"/>
    <n v="0.26461201501877346"/>
    <x v="0"/>
    <x v="0"/>
    <x v="2"/>
    <x v="2"/>
    <x v="15"/>
  </r>
  <r>
    <s v="ORD03150"/>
    <x v="271"/>
    <d v="2024-04-02T00:00:00"/>
    <s v="C0497"/>
    <s v="P013"/>
    <n v="2"/>
    <n v="0.1"/>
    <s v="UPI"/>
    <n v="1078.2"/>
    <n v="280.20999999999998"/>
    <n v="2024"/>
    <n v="3"/>
    <s v="Mar"/>
    <s v="2024-03"/>
    <n v="0.2598868484511222"/>
    <x v="0"/>
    <x v="0"/>
    <x v="1"/>
    <x v="0"/>
    <x v="0"/>
  </r>
  <r>
    <s v="ORD03151"/>
    <x v="26"/>
    <d v="2025-10-25T00:00:00"/>
    <s v="C0403"/>
    <s v="P016"/>
    <n v="2"/>
    <n v="0.15"/>
    <s v="UPI"/>
    <n v="2718.3"/>
    <n v="723.14"/>
    <n v="2025"/>
    <n v="10"/>
    <s v="Oct"/>
    <s v="2025-10"/>
    <n v="0.26602656071809583"/>
    <x v="4"/>
    <x v="4"/>
    <x v="1"/>
    <x v="2"/>
    <x v="5"/>
  </r>
  <r>
    <s v="ORD03152"/>
    <x v="21"/>
    <d v="2024-04-09T00:00:00"/>
    <s v="C0323"/>
    <s v="P020"/>
    <n v="1"/>
    <n v="0.05"/>
    <s v="UPI"/>
    <n v="236.55"/>
    <n v="62.31"/>
    <n v="2024"/>
    <n v="4"/>
    <s v="Apr"/>
    <s v="2024-04"/>
    <n v="0.26341154090044389"/>
    <x v="3"/>
    <x v="3"/>
    <x v="0"/>
    <x v="2"/>
    <x v="17"/>
  </r>
  <r>
    <s v="ORD03153"/>
    <x v="156"/>
    <d v="2025-04-01T00:00:00"/>
    <s v="C0210"/>
    <s v="P002"/>
    <n v="1"/>
    <n v="0.1"/>
    <s v="Debit Card"/>
    <n v="809.1"/>
    <n v="202.37"/>
    <n v="2025"/>
    <n v="3"/>
    <s v="Mar"/>
    <s v="2025-03"/>
    <n v="0.25011741441107405"/>
    <x v="1"/>
    <x v="1"/>
    <x v="2"/>
    <x v="1"/>
    <x v="3"/>
  </r>
  <r>
    <s v="ORD03154"/>
    <x v="455"/>
    <d v="2025-03-08T00:00:00"/>
    <s v="C0103"/>
    <s v="P005"/>
    <n v="1"/>
    <n v="0.1"/>
    <s v="UPI"/>
    <n v="2249.1"/>
    <n v="553.71"/>
    <n v="2025"/>
    <n v="3"/>
    <s v="Mar"/>
    <s v="2025-03"/>
    <n v="0.2461918100573563"/>
    <x v="1"/>
    <x v="5"/>
    <x v="2"/>
    <x v="2"/>
    <x v="7"/>
  </r>
  <r>
    <s v="ORD03155"/>
    <x v="162"/>
    <d v="2024-06-03T00:00:00"/>
    <s v="C0329"/>
    <s v="P018"/>
    <n v="1"/>
    <n v="0.05"/>
    <s v="UPI"/>
    <n v="949.05"/>
    <n v="215.47"/>
    <n v="2024"/>
    <n v="5"/>
    <s v="May"/>
    <s v="2024-05"/>
    <n v="0.22703756387966914"/>
    <x v="0"/>
    <x v="7"/>
    <x v="0"/>
    <x v="0"/>
    <x v="16"/>
  </r>
  <r>
    <s v="ORD03156"/>
    <x v="170"/>
    <d v="2025-06-02T00:00:00"/>
    <s v="C0372"/>
    <s v="P007"/>
    <n v="2"/>
    <n v="0"/>
    <s v="UPI"/>
    <n v="2198"/>
    <n v="743.26"/>
    <n v="2025"/>
    <n v="5"/>
    <s v="May"/>
    <s v="2025-05"/>
    <n v="0.33815286624203822"/>
    <x v="3"/>
    <x v="9"/>
    <x v="0"/>
    <x v="0"/>
    <x v="19"/>
  </r>
  <r>
    <s v="ORD03157"/>
    <x v="320"/>
    <d v="2025-01-15T00:00:00"/>
    <s v="C0460"/>
    <s v="P011"/>
    <n v="3"/>
    <n v="0.1"/>
    <s v="Cash"/>
    <n v="3507.3"/>
    <n v="855.31"/>
    <n v="2025"/>
    <n v="1"/>
    <s v="Jan"/>
    <s v="2025-01"/>
    <n v="0.24386565164086332"/>
    <x v="0"/>
    <x v="7"/>
    <x v="2"/>
    <x v="2"/>
    <x v="12"/>
  </r>
  <r>
    <s v="ORD03158"/>
    <x v="398"/>
    <d v="2024-01-26T00:00:00"/>
    <s v="C0133"/>
    <s v="P011"/>
    <n v="1"/>
    <n v="0.05"/>
    <s v="Debit Card"/>
    <n v="1234.05"/>
    <n v="342.57"/>
    <n v="2024"/>
    <n v="1"/>
    <s v="Jan"/>
    <s v="2024-01"/>
    <n v="0.27759815242494229"/>
    <x v="0"/>
    <x v="7"/>
    <x v="0"/>
    <x v="2"/>
    <x v="12"/>
  </r>
  <r>
    <s v="ORD03159"/>
    <x v="70"/>
    <d v="2024-11-12T00:00:00"/>
    <s v="C0323"/>
    <s v="P017"/>
    <n v="1"/>
    <n v="0"/>
    <s v="UPI"/>
    <n v="799"/>
    <n v="170.35"/>
    <n v="2024"/>
    <n v="11"/>
    <s v="Nov"/>
    <s v="2024-11"/>
    <n v="0.2132040050062578"/>
    <x v="0"/>
    <x v="0"/>
    <x v="0"/>
    <x v="2"/>
    <x v="15"/>
  </r>
  <r>
    <s v="ORD03160"/>
    <x v="281"/>
    <d v="2025-06-07T00:00:00"/>
    <s v="C0139"/>
    <s v="P016"/>
    <n v="1"/>
    <n v="0.15"/>
    <s v="UPI"/>
    <n v="1359.15"/>
    <n v="400.5"/>
    <n v="2025"/>
    <n v="6"/>
    <s v="Jun"/>
    <s v="2025-06"/>
    <n v="0.29466946253172938"/>
    <x v="4"/>
    <x v="4"/>
    <x v="2"/>
    <x v="2"/>
    <x v="5"/>
  </r>
  <r>
    <s v="ORD03161"/>
    <x v="431"/>
    <d v="2024-07-29T00:00:00"/>
    <s v="C0121"/>
    <s v="P013"/>
    <n v="1"/>
    <n v="0.1"/>
    <s v="Debit Card"/>
    <n v="539.1"/>
    <n v="117.5"/>
    <n v="2024"/>
    <n v="7"/>
    <s v="Jul"/>
    <s v="2024-07"/>
    <n v="0.21795585234650341"/>
    <x v="0"/>
    <x v="0"/>
    <x v="2"/>
    <x v="2"/>
    <x v="0"/>
  </r>
  <r>
    <s v="ORD03162"/>
    <x v="486"/>
    <d v="2025-01-12T00:00:00"/>
    <s v="C0094"/>
    <s v="P005"/>
    <n v="2"/>
    <n v="0.2"/>
    <s v="UPI"/>
    <n v="3998.4"/>
    <n v="648.25"/>
    <n v="2025"/>
    <n v="1"/>
    <s v="Jan"/>
    <s v="2025-01"/>
    <n v="0.16212735094037614"/>
    <x v="1"/>
    <x v="5"/>
    <x v="1"/>
    <x v="1"/>
    <x v="7"/>
  </r>
  <r>
    <s v="ORD03163"/>
    <x v="681"/>
    <d v="2025-03-28T00:00:00"/>
    <s v="C0452"/>
    <s v="P020"/>
    <n v="3"/>
    <n v="0"/>
    <s v="Cash"/>
    <n v="747"/>
    <n v="208.05"/>
    <n v="2025"/>
    <n v="3"/>
    <s v="Mar"/>
    <s v="2025-03"/>
    <n v="0.27851405622489961"/>
    <x v="3"/>
    <x v="3"/>
    <x v="3"/>
    <x v="2"/>
    <x v="17"/>
  </r>
  <r>
    <s v="ORD03164"/>
    <x v="629"/>
    <d v="2025-09-21T00:00:00"/>
    <s v="C0453"/>
    <s v="P016"/>
    <n v="3"/>
    <n v="0.1"/>
    <s v="UPI"/>
    <n v="4317.3"/>
    <n v="1245.6300000000001"/>
    <n v="2025"/>
    <n v="9"/>
    <s v="Sep"/>
    <s v="2025-09"/>
    <n v="0.28852060315474953"/>
    <x v="4"/>
    <x v="4"/>
    <x v="0"/>
    <x v="2"/>
    <x v="5"/>
  </r>
  <r>
    <s v="ORD03165"/>
    <x v="714"/>
    <d v="2025-08-19T00:00:00"/>
    <s v="C0129"/>
    <s v="P016"/>
    <n v="1"/>
    <n v="0.1"/>
    <s v="UPI"/>
    <n v="1439.1"/>
    <n v="485.73"/>
    <n v="2025"/>
    <n v="8"/>
    <s v="Aug"/>
    <s v="2025-08"/>
    <n v="0.33752345215759855"/>
    <x v="4"/>
    <x v="4"/>
    <x v="0"/>
    <x v="1"/>
    <x v="5"/>
  </r>
  <r>
    <s v="ORD03166"/>
    <x v="84"/>
    <d v="2024-07-01T00:00:00"/>
    <s v="C0091"/>
    <s v="P016"/>
    <n v="4"/>
    <n v="0.2"/>
    <s v="Credit Card"/>
    <n v="5116.8"/>
    <n v="1431.61"/>
    <n v="2024"/>
    <n v="6"/>
    <s v="Jun"/>
    <s v="2024-06"/>
    <n v="0.27978619449656034"/>
    <x v="4"/>
    <x v="4"/>
    <x v="2"/>
    <x v="1"/>
    <x v="5"/>
  </r>
  <r>
    <s v="ORD03167"/>
    <x v="39"/>
    <d v="2024-07-31T00:00:00"/>
    <s v="C0092"/>
    <s v="P014"/>
    <n v="1"/>
    <n v="0.15"/>
    <s v="Credit Card"/>
    <n v="679.15"/>
    <n v="176.18"/>
    <n v="2024"/>
    <n v="7"/>
    <s v="Jul"/>
    <s v="2024-07"/>
    <n v="0.25941250092026802"/>
    <x v="0"/>
    <x v="6"/>
    <x v="0"/>
    <x v="2"/>
    <x v="13"/>
  </r>
  <r>
    <s v="ORD03168"/>
    <x v="157"/>
    <d v="2025-05-16T00:00:00"/>
    <s v="C0063"/>
    <s v="P006"/>
    <n v="2"/>
    <n v="0.2"/>
    <s v="Cash"/>
    <n v="2398.4"/>
    <n v="493.58"/>
    <n v="2025"/>
    <n v="5"/>
    <s v="May"/>
    <s v="2025-05"/>
    <n v="0.20579553035356904"/>
    <x v="1"/>
    <x v="1"/>
    <x v="1"/>
    <x v="2"/>
    <x v="6"/>
  </r>
  <r>
    <s v="ORD03169"/>
    <x v="715"/>
    <d v="2025-04-11T00:00:00"/>
    <s v="C0029"/>
    <s v="P002"/>
    <n v="2"/>
    <n v="0.2"/>
    <s v="Debit Card"/>
    <n v="1438.4"/>
    <n v="267.45999999999998"/>
    <n v="2025"/>
    <n v="4"/>
    <s v="Apr"/>
    <s v="2025-04"/>
    <n v="0.18594271412680755"/>
    <x v="1"/>
    <x v="1"/>
    <x v="1"/>
    <x v="2"/>
    <x v="3"/>
  </r>
  <r>
    <s v="ORD03170"/>
    <x v="356"/>
    <d v="2024-05-04T00:00:00"/>
    <s v="C0210"/>
    <s v="P014"/>
    <n v="2"/>
    <n v="0"/>
    <s v="Credit Card"/>
    <n v="1598"/>
    <n v="444.61"/>
    <n v="2024"/>
    <n v="5"/>
    <s v="May"/>
    <s v="2024-05"/>
    <n v="0.27822903629536921"/>
    <x v="0"/>
    <x v="6"/>
    <x v="2"/>
    <x v="1"/>
    <x v="13"/>
  </r>
  <r>
    <s v="ORD03171"/>
    <x v="127"/>
    <d v="2024-04-24T00:00:00"/>
    <s v="C0012"/>
    <s v="P016"/>
    <n v="1"/>
    <n v="0.1"/>
    <s v="Credit Card"/>
    <n v="1439.1"/>
    <n v="400.8"/>
    <n v="2024"/>
    <n v="4"/>
    <s v="Apr"/>
    <s v="2024-04"/>
    <n v="0.27850740045861999"/>
    <x v="4"/>
    <x v="4"/>
    <x v="3"/>
    <x v="2"/>
    <x v="5"/>
  </r>
  <r>
    <s v="ORD03172"/>
    <x v="263"/>
    <d v="2024-01-14T00:00:00"/>
    <s v="C0333"/>
    <s v="P020"/>
    <n v="1"/>
    <n v="0"/>
    <s v="Debit Card"/>
    <n v="249"/>
    <n v="65.94"/>
    <n v="2024"/>
    <n v="1"/>
    <s v="Jan"/>
    <s v="2024-01"/>
    <n v="0.26481927710843373"/>
    <x v="3"/>
    <x v="3"/>
    <x v="0"/>
    <x v="1"/>
    <x v="17"/>
  </r>
  <r>
    <s v="ORD03173"/>
    <x v="505"/>
    <d v="2024-05-07T00:00:00"/>
    <s v="C0297"/>
    <s v="P013"/>
    <n v="2"/>
    <n v="0.1"/>
    <s v="Credit Card"/>
    <n v="1078.2"/>
    <n v="224.74"/>
    <n v="2024"/>
    <n v="5"/>
    <s v="May"/>
    <s v="2024-05"/>
    <n v="0.2084399925802263"/>
    <x v="0"/>
    <x v="0"/>
    <x v="3"/>
    <x v="2"/>
    <x v="0"/>
  </r>
  <r>
    <s v="ORD03174"/>
    <x v="699"/>
    <d v="2025-07-19T00:00:00"/>
    <s v="C0130"/>
    <s v="P015"/>
    <n v="1"/>
    <n v="0.2"/>
    <s v="UPI"/>
    <n v="559.20000000000005"/>
    <n v="123.53"/>
    <n v="2025"/>
    <n v="7"/>
    <s v="Jul"/>
    <s v="2025-07"/>
    <n v="0.22090486409155935"/>
    <x v="3"/>
    <x v="6"/>
    <x v="0"/>
    <x v="0"/>
    <x v="11"/>
  </r>
  <r>
    <s v="ORD03175"/>
    <x v="523"/>
    <d v="2024-11-27T00:00:00"/>
    <s v="C0293"/>
    <s v="P012"/>
    <n v="1"/>
    <n v="0"/>
    <s v="UPI"/>
    <n v="899"/>
    <n v="239.01"/>
    <n v="2024"/>
    <n v="11"/>
    <s v="Nov"/>
    <s v="2024-11"/>
    <n v="0.26586206896551723"/>
    <x v="0"/>
    <x v="8"/>
    <x v="0"/>
    <x v="2"/>
    <x v="14"/>
  </r>
  <r>
    <s v="ORD03176"/>
    <x v="24"/>
    <d v="2024-10-12T00:00:00"/>
    <s v="C0173"/>
    <s v="P009"/>
    <n v="2"/>
    <n v="0.05"/>
    <s v="UPI"/>
    <n v="13298.1"/>
    <n v="2347.5300000000002"/>
    <n v="2024"/>
    <n v="10"/>
    <s v="Oct"/>
    <s v="2024-10"/>
    <n v="0.1765312337852776"/>
    <x v="2"/>
    <x v="2"/>
    <x v="0"/>
    <x v="2"/>
    <x v="2"/>
  </r>
  <r>
    <s v="ORD03177"/>
    <x v="327"/>
    <d v="2024-05-20T00:00:00"/>
    <s v="C0208"/>
    <s v="P018"/>
    <n v="2"/>
    <n v="0.1"/>
    <s v="Debit Card"/>
    <n v="1798.2"/>
    <n v="507.34"/>
    <n v="2024"/>
    <n v="5"/>
    <s v="May"/>
    <s v="2024-05"/>
    <n v="0.28213769324880433"/>
    <x v="0"/>
    <x v="7"/>
    <x v="3"/>
    <x v="2"/>
    <x v="16"/>
  </r>
  <r>
    <s v="ORD03178"/>
    <x v="224"/>
    <d v="2025-02-08T00:00:00"/>
    <s v="C0432"/>
    <s v="P014"/>
    <n v="2"/>
    <n v="0"/>
    <s v="UPI"/>
    <n v="1598"/>
    <n v="427.97"/>
    <n v="2025"/>
    <n v="2"/>
    <s v="Feb"/>
    <s v="2025-02"/>
    <n v="0.2678160200250313"/>
    <x v="0"/>
    <x v="6"/>
    <x v="0"/>
    <x v="2"/>
    <x v="13"/>
  </r>
  <r>
    <s v="ORD03179"/>
    <x v="614"/>
    <d v="2024-04-11T00:00:00"/>
    <s v="C0024"/>
    <s v="P020"/>
    <n v="1"/>
    <n v="0"/>
    <s v="UPI"/>
    <n v="249"/>
    <n v="58.87"/>
    <n v="2024"/>
    <n v="4"/>
    <s v="Apr"/>
    <s v="2024-04"/>
    <n v="0.23642570281124498"/>
    <x v="3"/>
    <x v="3"/>
    <x v="1"/>
    <x v="0"/>
    <x v="17"/>
  </r>
  <r>
    <s v="ORD03180"/>
    <x v="5"/>
    <d v="2025-06-02T00:00:00"/>
    <s v="C0099"/>
    <s v="P004"/>
    <n v="3"/>
    <n v="0"/>
    <s v="Debit Card"/>
    <n v="5997"/>
    <n v="1320.01"/>
    <n v="2025"/>
    <n v="5"/>
    <s v="May"/>
    <s v="2025-05"/>
    <n v="0.22011172252793063"/>
    <x v="1"/>
    <x v="5"/>
    <x v="2"/>
    <x v="2"/>
    <x v="10"/>
  </r>
  <r>
    <s v="ORD03181"/>
    <x v="261"/>
    <d v="2025-07-25T00:00:00"/>
    <s v="C0406"/>
    <s v="P008"/>
    <n v="1"/>
    <n v="0"/>
    <s v="UPI"/>
    <n v="399"/>
    <n v="111.22"/>
    <n v="2025"/>
    <n v="7"/>
    <s v="Jul"/>
    <s v="2025-07"/>
    <n v="0.2787468671679198"/>
    <x v="3"/>
    <x v="3"/>
    <x v="0"/>
    <x v="2"/>
    <x v="4"/>
  </r>
  <r>
    <s v="ORD03182"/>
    <x v="25"/>
    <d v="2024-03-12T00:00:00"/>
    <s v="C0356"/>
    <s v="P008"/>
    <n v="3"/>
    <n v="0.1"/>
    <s v="Credit Card"/>
    <n v="1077.3"/>
    <n v="339.77"/>
    <n v="2024"/>
    <n v="3"/>
    <s v="Mar"/>
    <s v="2024-03"/>
    <n v="0.31539032767102942"/>
    <x v="3"/>
    <x v="3"/>
    <x v="2"/>
    <x v="1"/>
    <x v="4"/>
  </r>
  <r>
    <s v="ORD03183"/>
    <x v="7"/>
    <d v="2024-04-30T00:00:00"/>
    <s v="C0139"/>
    <s v="P016"/>
    <n v="1"/>
    <n v="0.05"/>
    <s v="Debit Card"/>
    <n v="1519.05"/>
    <n v="521.27"/>
    <n v="2024"/>
    <n v="4"/>
    <s v="Apr"/>
    <s v="2024-04"/>
    <n v="0.34315526151212927"/>
    <x v="4"/>
    <x v="4"/>
    <x v="2"/>
    <x v="2"/>
    <x v="5"/>
  </r>
  <r>
    <s v="ORD03184"/>
    <x v="187"/>
    <d v="2024-03-02T00:00:00"/>
    <s v="C0314"/>
    <s v="P010"/>
    <n v="2"/>
    <n v="0"/>
    <s v="Credit Card"/>
    <n v="11998"/>
    <n v="1433.57"/>
    <n v="2024"/>
    <n v="2"/>
    <s v="Feb"/>
    <s v="2024-02"/>
    <n v="0.11948408068011335"/>
    <x v="2"/>
    <x v="2"/>
    <x v="0"/>
    <x v="2"/>
    <x v="9"/>
  </r>
  <r>
    <s v="ORD03185"/>
    <x v="405"/>
    <d v="2024-02-04T00:00:00"/>
    <s v="C0174"/>
    <s v="P017"/>
    <n v="3"/>
    <n v="0.2"/>
    <s v="UPI"/>
    <n v="1917.6"/>
    <n v="553.14"/>
    <n v="2024"/>
    <n v="2"/>
    <s v="Feb"/>
    <s v="2024-02"/>
    <n v="0.28845431789737175"/>
    <x v="0"/>
    <x v="0"/>
    <x v="2"/>
    <x v="1"/>
    <x v="15"/>
  </r>
  <r>
    <s v="ORD03186"/>
    <x v="112"/>
    <d v="2024-11-16T00:00:00"/>
    <s v="C0029"/>
    <s v="P001"/>
    <n v="1"/>
    <n v="0.1"/>
    <s v="Credit Card"/>
    <n v="449.1"/>
    <n v="113.96"/>
    <n v="2024"/>
    <n v="11"/>
    <s v="Nov"/>
    <s v="2024-11"/>
    <n v="0.25375194834112669"/>
    <x v="1"/>
    <x v="1"/>
    <x v="1"/>
    <x v="2"/>
    <x v="8"/>
  </r>
  <r>
    <s v="ORD03187"/>
    <x v="553"/>
    <d v="2024-02-21T00:00:00"/>
    <s v="C0419"/>
    <s v="P018"/>
    <n v="1"/>
    <n v="0.05"/>
    <s v="Debit Card"/>
    <n v="949.05"/>
    <n v="210.3"/>
    <n v="2024"/>
    <n v="2"/>
    <s v="Feb"/>
    <s v="2024-02"/>
    <n v="0.2215900110636953"/>
    <x v="0"/>
    <x v="7"/>
    <x v="3"/>
    <x v="2"/>
    <x v="16"/>
  </r>
  <r>
    <s v="ORD03188"/>
    <x v="274"/>
    <d v="2025-05-06T00:00:00"/>
    <s v="C0496"/>
    <s v="P010"/>
    <n v="1"/>
    <n v="0"/>
    <s v="Credit Card"/>
    <n v="5999"/>
    <n v="1070.26"/>
    <n v="2025"/>
    <n v="5"/>
    <s v="May"/>
    <s v="2025-05"/>
    <n v="0.17840640106684447"/>
    <x v="2"/>
    <x v="2"/>
    <x v="1"/>
    <x v="2"/>
    <x v="9"/>
  </r>
  <r>
    <s v="ORD03189"/>
    <x v="121"/>
    <d v="2024-01-22T00:00:00"/>
    <s v="C0143"/>
    <s v="P004"/>
    <n v="1"/>
    <n v="0.1"/>
    <s v="UPI"/>
    <n v="1799.1"/>
    <n v="263.37"/>
    <n v="2024"/>
    <n v="1"/>
    <s v="Jan"/>
    <s v="2024-01"/>
    <n v="0.14638986159746542"/>
    <x v="1"/>
    <x v="5"/>
    <x v="0"/>
    <x v="2"/>
    <x v="10"/>
  </r>
  <r>
    <s v="ORD03190"/>
    <x v="54"/>
    <d v="2025-12-31T00:00:00"/>
    <s v="C0316"/>
    <s v="P001"/>
    <n v="2"/>
    <n v="0.05"/>
    <s v="UPI"/>
    <n v="948.1"/>
    <n v="206.91"/>
    <n v="2025"/>
    <n v="12"/>
    <s v="Dec"/>
    <s v="2025-12"/>
    <n v="0.21823647294589177"/>
    <x v="1"/>
    <x v="1"/>
    <x v="1"/>
    <x v="0"/>
    <x v="8"/>
  </r>
  <r>
    <s v="ORD03191"/>
    <x v="716"/>
    <d v="2024-07-19T00:00:00"/>
    <s v="C0351"/>
    <s v="P004"/>
    <n v="1"/>
    <n v="0.1"/>
    <s v="Debit Card"/>
    <n v="1799.1"/>
    <n v="329.7"/>
    <n v="2024"/>
    <n v="7"/>
    <s v="Jul"/>
    <s v="2024-07"/>
    <n v="0.18325829581457395"/>
    <x v="1"/>
    <x v="5"/>
    <x v="3"/>
    <x v="2"/>
    <x v="10"/>
  </r>
  <r>
    <s v="ORD03192"/>
    <x v="245"/>
    <d v="2025-03-26T00:00:00"/>
    <s v="C0042"/>
    <s v="P004"/>
    <n v="3"/>
    <n v="0.1"/>
    <s v="UPI"/>
    <n v="5397.3"/>
    <n v="1285.81"/>
    <n v="2025"/>
    <n v="3"/>
    <s v="Mar"/>
    <s v="2025-03"/>
    <n v="0.23823207900246418"/>
    <x v="1"/>
    <x v="5"/>
    <x v="0"/>
    <x v="1"/>
    <x v="10"/>
  </r>
  <r>
    <s v="ORD03193"/>
    <x v="547"/>
    <d v="2025-07-13T00:00:00"/>
    <s v="C0489"/>
    <s v="P004"/>
    <n v="2"/>
    <n v="0"/>
    <s v="Debit Card"/>
    <n v="3998"/>
    <n v="937.39"/>
    <n v="2025"/>
    <n v="7"/>
    <s v="Jul"/>
    <s v="2025-07"/>
    <n v="0.23446473236618309"/>
    <x v="1"/>
    <x v="5"/>
    <x v="0"/>
    <x v="2"/>
    <x v="10"/>
  </r>
  <r>
    <s v="ORD03194"/>
    <x v="654"/>
    <d v="2025-11-10T00:00:00"/>
    <s v="C0299"/>
    <s v="P017"/>
    <n v="1"/>
    <n v="0.15"/>
    <s v="Credit Card"/>
    <n v="679.15"/>
    <n v="167.55"/>
    <n v="2025"/>
    <n v="11"/>
    <s v="Nov"/>
    <s v="2025-11"/>
    <n v="0.24670544062430982"/>
    <x v="0"/>
    <x v="0"/>
    <x v="1"/>
    <x v="2"/>
    <x v="15"/>
  </r>
  <r>
    <s v="ORD03195"/>
    <x v="156"/>
    <d v="2025-03-31T00:00:00"/>
    <s v="C0208"/>
    <s v="P009"/>
    <n v="3"/>
    <n v="0.05"/>
    <s v="Credit Card"/>
    <n v="19947.150000000001"/>
    <n v="3727.75"/>
    <n v="2025"/>
    <n v="3"/>
    <s v="Mar"/>
    <s v="2025-03"/>
    <n v="0.18688133392489653"/>
    <x v="2"/>
    <x v="2"/>
    <x v="3"/>
    <x v="2"/>
    <x v="2"/>
  </r>
  <r>
    <s v="ORD03196"/>
    <x v="0"/>
    <d v="2024-10-17T00:00:00"/>
    <s v="C0330"/>
    <s v="P019"/>
    <n v="1"/>
    <n v="0.05"/>
    <s v="Cash"/>
    <n v="379.05"/>
    <n v="72.91"/>
    <n v="2024"/>
    <n v="10"/>
    <s v="Oct"/>
    <s v="2024-10"/>
    <n v="0.19234929428835246"/>
    <x v="1"/>
    <x v="1"/>
    <x v="3"/>
    <x v="2"/>
    <x v="18"/>
  </r>
  <r>
    <s v="ORD03197"/>
    <x v="37"/>
    <d v="2024-05-21T00:00:00"/>
    <s v="C0433"/>
    <s v="P013"/>
    <n v="1"/>
    <n v="0.2"/>
    <s v="UPI"/>
    <n v="479.2"/>
    <n v="100.87"/>
    <n v="2024"/>
    <n v="5"/>
    <s v="May"/>
    <s v="2024-05"/>
    <n v="0.2104966611018364"/>
    <x v="0"/>
    <x v="0"/>
    <x v="3"/>
    <x v="0"/>
    <x v="0"/>
  </r>
  <r>
    <s v="ORD03198"/>
    <x v="98"/>
    <d v="2024-03-25T00:00:00"/>
    <s v="C0192"/>
    <s v="P004"/>
    <n v="1"/>
    <n v="0.05"/>
    <s v="UPI"/>
    <n v="1899.05"/>
    <n v="558.32000000000005"/>
    <n v="2024"/>
    <n v="3"/>
    <s v="Mar"/>
    <s v="2024-03"/>
    <n v="0.29399963139464474"/>
    <x v="1"/>
    <x v="5"/>
    <x v="2"/>
    <x v="2"/>
    <x v="10"/>
  </r>
  <r>
    <s v="ORD03199"/>
    <x v="717"/>
    <d v="2025-11-25T00:00:00"/>
    <s v="C0160"/>
    <s v="P005"/>
    <n v="2"/>
    <n v="0.1"/>
    <s v="Credit Card"/>
    <n v="4498.2"/>
    <n v="1150.9000000000001"/>
    <n v="2025"/>
    <n v="11"/>
    <s v="Nov"/>
    <s v="2025-11"/>
    <n v="0.25585789871504161"/>
    <x v="1"/>
    <x v="5"/>
    <x v="3"/>
    <x v="0"/>
    <x v="7"/>
  </r>
  <r>
    <s v="ORD03200"/>
    <x v="140"/>
    <d v="2025-01-27T00:00:00"/>
    <s v="C0064"/>
    <s v="P013"/>
    <n v="1"/>
    <n v="0.1"/>
    <s v="UPI"/>
    <n v="539.1"/>
    <n v="137.24"/>
    <n v="2025"/>
    <n v="1"/>
    <s v="Jan"/>
    <s v="2025-01"/>
    <n v="0.25457243554071601"/>
    <x v="0"/>
    <x v="0"/>
    <x v="3"/>
    <x v="2"/>
    <x v="0"/>
  </r>
  <r>
    <s v="ORD03201"/>
    <x v="426"/>
    <d v="2025-08-17T00:00:00"/>
    <s v="C0243"/>
    <s v="P016"/>
    <n v="2"/>
    <n v="0"/>
    <s v="Credit Card"/>
    <n v="3198"/>
    <n v="935.44"/>
    <n v="2025"/>
    <n v="8"/>
    <s v="Aug"/>
    <s v="2025-08"/>
    <n v="0.29250781738586618"/>
    <x v="4"/>
    <x v="4"/>
    <x v="1"/>
    <x v="2"/>
    <x v="5"/>
  </r>
  <r>
    <s v="ORD03202"/>
    <x v="109"/>
    <d v="2024-08-06T00:00:00"/>
    <s v="C0258"/>
    <s v="P005"/>
    <n v="1"/>
    <n v="0.2"/>
    <s v="Cash"/>
    <n v="1999.2"/>
    <n v="607.96"/>
    <n v="2024"/>
    <n v="8"/>
    <s v="Aug"/>
    <s v="2024-08"/>
    <n v="0.3041016406562625"/>
    <x v="1"/>
    <x v="5"/>
    <x v="2"/>
    <x v="0"/>
    <x v="7"/>
  </r>
  <r>
    <s v="ORD03203"/>
    <x v="193"/>
    <d v="2025-06-11T00:00:00"/>
    <s v="C0152"/>
    <s v="P008"/>
    <n v="5"/>
    <n v="0.05"/>
    <s v="Debit Card"/>
    <n v="1895.25"/>
    <n v="641.69000000000005"/>
    <n v="2025"/>
    <n v="6"/>
    <s v="Jun"/>
    <s v="2025-06"/>
    <n v="0.3385780240073869"/>
    <x v="3"/>
    <x v="3"/>
    <x v="1"/>
    <x v="1"/>
    <x v="4"/>
  </r>
  <r>
    <s v="ORD03204"/>
    <x v="109"/>
    <d v="2024-08-07T00:00:00"/>
    <s v="C0215"/>
    <s v="P016"/>
    <n v="2"/>
    <n v="0.05"/>
    <s v="Credit Card"/>
    <n v="3038.1"/>
    <n v="881.15"/>
    <n v="2024"/>
    <n v="8"/>
    <s v="Aug"/>
    <s v="2024-08"/>
    <n v="0.2900332444619993"/>
    <x v="4"/>
    <x v="4"/>
    <x v="2"/>
    <x v="2"/>
    <x v="5"/>
  </r>
  <r>
    <s v="ORD03205"/>
    <x v="700"/>
    <d v="2025-02-09T00:00:00"/>
    <s v="C0322"/>
    <s v="P001"/>
    <n v="1"/>
    <n v="0.15"/>
    <s v="Debit Card"/>
    <n v="424.15"/>
    <n v="78.900000000000006"/>
    <n v="2025"/>
    <n v="2"/>
    <s v="Feb"/>
    <s v="2025-02"/>
    <n v="0.18601909701756456"/>
    <x v="1"/>
    <x v="1"/>
    <x v="2"/>
    <x v="2"/>
    <x v="8"/>
  </r>
  <r>
    <s v="ORD03206"/>
    <x v="189"/>
    <d v="2024-05-09T00:00:00"/>
    <s v="C0166"/>
    <s v="P006"/>
    <n v="2"/>
    <n v="0.05"/>
    <s v="UPI"/>
    <n v="2848.1"/>
    <n v="631.80999999999995"/>
    <n v="2024"/>
    <n v="5"/>
    <s v="May"/>
    <s v="2024-05"/>
    <n v="0.22183560970471541"/>
    <x v="1"/>
    <x v="1"/>
    <x v="0"/>
    <x v="2"/>
    <x v="6"/>
  </r>
  <r>
    <s v="ORD03207"/>
    <x v="117"/>
    <d v="2025-04-24T00:00:00"/>
    <s v="C0031"/>
    <s v="P011"/>
    <n v="2"/>
    <n v="0.1"/>
    <s v="Credit Card"/>
    <n v="2338.1999999999998"/>
    <n v="553.61"/>
    <n v="2025"/>
    <n v="4"/>
    <s v="Apr"/>
    <s v="2025-04"/>
    <n v="0.2367675990077838"/>
    <x v="0"/>
    <x v="7"/>
    <x v="2"/>
    <x v="1"/>
    <x v="12"/>
  </r>
  <r>
    <s v="ORD03208"/>
    <x v="477"/>
    <d v="2025-02-11T00:00:00"/>
    <s v="C0371"/>
    <s v="P016"/>
    <n v="1"/>
    <n v="0.1"/>
    <s v="Credit Card"/>
    <n v="1439.1"/>
    <n v="384.02"/>
    <n v="2025"/>
    <n v="2"/>
    <s v="Feb"/>
    <s v="2025-02"/>
    <n v="0.26684733514001807"/>
    <x v="4"/>
    <x v="4"/>
    <x v="1"/>
    <x v="1"/>
    <x v="5"/>
  </r>
  <r>
    <s v="ORD03209"/>
    <x v="50"/>
    <d v="2024-02-01T00:00:00"/>
    <s v="C0232"/>
    <s v="P005"/>
    <n v="1"/>
    <n v="0"/>
    <s v="UPI"/>
    <n v="2499"/>
    <n v="669.78"/>
    <n v="2024"/>
    <n v="1"/>
    <s v="Jan"/>
    <s v="2024-01"/>
    <n v="0.26801920768307319"/>
    <x v="1"/>
    <x v="5"/>
    <x v="2"/>
    <x v="0"/>
    <x v="7"/>
  </r>
  <r>
    <s v="ORD03210"/>
    <x v="437"/>
    <d v="2024-12-04T00:00:00"/>
    <s v="C0282"/>
    <s v="P016"/>
    <n v="1"/>
    <n v="0"/>
    <s v="UPI"/>
    <n v="1599"/>
    <n v="509.05"/>
    <n v="2024"/>
    <n v="12"/>
    <s v="Dec"/>
    <s v="2024-12"/>
    <n v="0.3183552220137586"/>
    <x v="4"/>
    <x v="4"/>
    <x v="3"/>
    <x v="1"/>
    <x v="5"/>
  </r>
  <r>
    <s v="ORD03211"/>
    <x v="184"/>
    <d v="2025-12-17T00:00:00"/>
    <s v="C0029"/>
    <s v="P007"/>
    <n v="3"/>
    <n v="0"/>
    <s v="Debit Card"/>
    <n v="3297"/>
    <n v="876.16"/>
    <n v="2025"/>
    <n v="12"/>
    <s v="Dec"/>
    <s v="2025-12"/>
    <n v="0.26574461631786472"/>
    <x v="3"/>
    <x v="9"/>
    <x v="1"/>
    <x v="2"/>
    <x v="19"/>
  </r>
  <r>
    <s v="ORD03212"/>
    <x v="99"/>
    <d v="2024-12-29T00:00:00"/>
    <s v="C0195"/>
    <s v="P019"/>
    <n v="2"/>
    <n v="0.15"/>
    <s v="Debit Card"/>
    <n v="678.3"/>
    <n v="-71.94"/>
    <n v="2024"/>
    <n v="12"/>
    <s v="Dec"/>
    <s v="2024-12"/>
    <n v="-0.1060592658115878"/>
    <x v="1"/>
    <x v="1"/>
    <x v="3"/>
    <x v="1"/>
    <x v="18"/>
  </r>
  <r>
    <s v="ORD03213"/>
    <x v="261"/>
    <d v="2025-07-26T00:00:00"/>
    <s v="C0334"/>
    <s v="P001"/>
    <n v="1"/>
    <n v="0"/>
    <s v="Credit Card"/>
    <n v="499"/>
    <n v="110"/>
    <n v="2025"/>
    <n v="7"/>
    <s v="Jul"/>
    <s v="2025-07"/>
    <n v="0.22044088176352705"/>
    <x v="1"/>
    <x v="1"/>
    <x v="1"/>
    <x v="0"/>
    <x v="8"/>
  </r>
  <r>
    <s v="ORD03214"/>
    <x v="444"/>
    <d v="2025-01-31T00:00:00"/>
    <s v="C0256"/>
    <s v="P009"/>
    <n v="1"/>
    <n v="0"/>
    <s v="UPI"/>
    <n v="6999"/>
    <n v="1140.76"/>
    <n v="2025"/>
    <n v="1"/>
    <s v="Jan"/>
    <s v="2025-01"/>
    <n v="0.16298899842834691"/>
    <x v="2"/>
    <x v="2"/>
    <x v="0"/>
    <x v="2"/>
    <x v="2"/>
  </r>
  <r>
    <s v="ORD03215"/>
    <x v="36"/>
    <d v="2024-08-08T00:00:00"/>
    <s v="C0281"/>
    <s v="P018"/>
    <n v="2"/>
    <n v="0"/>
    <s v="UPI"/>
    <n v="1998"/>
    <n v="459.47"/>
    <n v="2024"/>
    <n v="8"/>
    <s v="Aug"/>
    <s v="2024-08"/>
    <n v="0.22996496496496499"/>
    <x v="0"/>
    <x v="7"/>
    <x v="0"/>
    <x v="0"/>
    <x v="16"/>
  </r>
  <r>
    <s v="ORD03216"/>
    <x v="602"/>
    <d v="2025-07-31T00:00:00"/>
    <s v="C0304"/>
    <s v="P013"/>
    <n v="2"/>
    <n v="0"/>
    <s v="Cash"/>
    <n v="1198"/>
    <n v="385.61"/>
    <n v="2025"/>
    <n v="7"/>
    <s v="Jul"/>
    <s v="2025-07"/>
    <n v="0.32187813021702838"/>
    <x v="0"/>
    <x v="0"/>
    <x v="3"/>
    <x v="0"/>
    <x v="0"/>
  </r>
  <r>
    <s v="ORD03217"/>
    <x v="515"/>
    <d v="2025-10-31T00:00:00"/>
    <s v="C0321"/>
    <s v="P015"/>
    <n v="2"/>
    <n v="0.1"/>
    <s v="Credit Card"/>
    <n v="1258.2"/>
    <n v="312.14"/>
    <n v="2025"/>
    <n v="10"/>
    <s v="Oct"/>
    <s v="2025-10"/>
    <n v="0.24808456525194722"/>
    <x v="3"/>
    <x v="6"/>
    <x v="2"/>
    <x v="1"/>
    <x v="11"/>
  </r>
  <r>
    <s v="ORD03218"/>
    <x v="68"/>
    <d v="2024-07-23T00:00:00"/>
    <s v="C0437"/>
    <s v="P003"/>
    <n v="4"/>
    <n v="0.2"/>
    <s v="Credit Card"/>
    <n v="4156.8"/>
    <n v="592.75"/>
    <n v="2024"/>
    <n v="7"/>
    <s v="Jul"/>
    <s v="2024-07"/>
    <n v="0.1425976712856043"/>
    <x v="1"/>
    <x v="1"/>
    <x v="0"/>
    <x v="0"/>
    <x v="1"/>
  </r>
  <r>
    <s v="ORD03219"/>
    <x v="211"/>
    <d v="2024-01-20T00:00:00"/>
    <s v="C0323"/>
    <s v="P010"/>
    <n v="1"/>
    <n v="0"/>
    <s v="Cash"/>
    <n v="5999"/>
    <n v="1217.2"/>
    <n v="2024"/>
    <n v="1"/>
    <s v="Jan"/>
    <s v="2024-01"/>
    <n v="0.20290048341390232"/>
    <x v="2"/>
    <x v="2"/>
    <x v="0"/>
    <x v="2"/>
    <x v="9"/>
  </r>
  <r>
    <s v="ORD03220"/>
    <x v="698"/>
    <d v="2024-11-18T00:00:00"/>
    <s v="C0346"/>
    <s v="P009"/>
    <n v="1"/>
    <n v="0.05"/>
    <s v="Credit Card"/>
    <n v="6649.05"/>
    <n v="1456.64"/>
    <n v="2024"/>
    <n v="11"/>
    <s v="Nov"/>
    <s v="2024-11"/>
    <n v="0.21907490543761893"/>
    <x v="2"/>
    <x v="2"/>
    <x v="2"/>
    <x v="0"/>
    <x v="2"/>
  </r>
  <r>
    <s v="ORD03221"/>
    <x v="707"/>
    <d v="2025-06-03T00:00:00"/>
    <s v="C0402"/>
    <s v="P013"/>
    <n v="1"/>
    <n v="0.1"/>
    <s v="Credit Card"/>
    <n v="539.1"/>
    <n v="137.68"/>
    <n v="2025"/>
    <n v="6"/>
    <s v="Jun"/>
    <s v="2025-06"/>
    <n v="0.25538861064737528"/>
    <x v="0"/>
    <x v="0"/>
    <x v="2"/>
    <x v="0"/>
    <x v="0"/>
  </r>
  <r>
    <s v="ORD03222"/>
    <x v="408"/>
    <d v="2025-07-28T00:00:00"/>
    <s v="C0393"/>
    <s v="P016"/>
    <n v="3"/>
    <n v="0.05"/>
    <s v="UPI"/>
    <n v="4557.1499999999996"/>
    <n v="1110.17"/>
    <n v="2025"/>
    <n v="7"/>
    <s v="Jul"/>
    <s v="2025-07"/>
    <n v="0.2436105899520534"/>
    <x v="4"/>
    <x v="4"/>
    <x v="0"/>
    <x v="2"/>
    <x v="5"/>
  </r>
  <r>
    <s v="ORD03223"/>
    <x v="673"/>
    <d v="2024-11-21T00:00:00"/>
    <s v="C0294"/>
    <s v="P003"/>
    <n v="1"/>
    <n v="0.15"/>
    <s v="UPI"/>
    <n v="1104.1500000000001"/>
    <n v="-93.18"/>
    <n v="2024"/>
    <n v="11"/>
    <s v="Nov"/>
    <s v="2024-11"/>
    <n v="-8.4390707784268437E-2"/>
    <x v="1"/>
    <x v="1"/>
    <x v="3"/>
    <x v="2"/>
    <x v="1"/>
  </r>
  <r>
    <s v="ORD03224"/>
    <x v="393"/>
    <d v="2025-02-16T00:00:00"/>
    <s v="C0087"/>
    <s v="P015"/>
    <n v="1"/>
    <n v="0.05"/>
    <s v="Credit Card"/>
    <n v="664.05"/>
    <n v="174.11"/>
    <n v="2025"/>
    <n v="2"/>
    <s v="Feb"/>
    <s v="2025-02"/>
    <n v="0.26219411188916503"/>
    <x v="3"/>
    <x v="6"/>
    <x v="1"/>
    <x v="2"/>
    <x v="11"/>
  </r>
  <r>
    <s v="ORD03225"/>
    <x v="112"/>
    <d v="2024-11-14T00:00:00"/>
    <s v="C0149"/>
    <s v="P017"/>
    <n v="2"/>
    <n v="0"/>
    <s v="UPI"/>
    <n v="1598"/>
    <n v="474.29"/>
    <n v="2024"/>
    <n v="11"/>
    <s v="Nov"/>
    <s v="2024-11"/>
    <n v="0.29680225281602002"/>
    <x v="0"/>
    <x v="0"/>
    <x v="2"/>
    <x v="2"/>
    <x v="15"/>
  </r>
  <r>
    <s v="ORD03226"/>
    <x v="370"/>
    <d v="2025-11-13T00:00:00"/>
    <s v="C0249"/>
    <s v="P014"/>
    <n v="1"/>
    <n v="0.2"/>
    <s v="Credit Card"/>
    <n v="639.20000000000005"/>
    <n v="140.88999999999999"/>
    <n v="2025"/>
    <n v="11"/>
    <s v="Nov"/>
    <s v="2025-11"/>
    <n v="0.22041614518147681"/>
    <x v="0"/>
    <x v="6"/>
    <x v="3"/>
    <x v="1"/>
    <x v="13"/>
  </r>
  <r>
    <s v="ORD03227"/>
    <x v="169"/>
    <d v="2024-03-23T00:00:00"/>
    <s v="C0321"/>
    <s v="P007"/>
    <n v="1"/>
    <n v="0.05"/>
    <s v="UPI"/>
    <n v="1044.05"/>
    <n v="300.76"/>
    <n v="2024"/>
    <n v="3"/>
    <s v="Mar"/>
    <s v="2024-03"/>
    <n v="0.28807049470810786"/>
    <x v="3"/>
    <x v="9"/>
    <x v="2"/>
    <x v="1"/>
    <x v="19"/>
  </r>
  <r>
    <s v="ORD03228"/>
    <x v="399"/>
    <d v="2025-04-20T00:00:00"/>
    <s v="C0405"/>
    <s v="P020"/>
    <n v="2"/>
    <n v="0"/>
    <s v="UPI"/>
    <n v="498"/>
    <n v="149.86000000000001"/>
    <n v="2025"/>
    <n v="4"/>
    <s v="Apr"/>
    <s v="2025-04"/>
    <n v="0.30092369477911651"/>
    <x v="3"/>
    <x v="3"/>
    <x v="0"/>
    <x v="2"/>
    <x v="17"/>
  </r>
  <r>
    <s v="ORD03229"/>
    <x v="660"/>
    <d v="2025-04-17T00:00:00"/>
    <s v="C0283"/>
    <s v="P016"/>
    <n v="1"/>
    <n v="0"/>
    <s v="Credit Card"/>
    <n v="1599"/>
    <n v="431.7"/>
    <n v="2025"/>
    <n v="4"/>
    <s v="Apr"/>
    <s v="2025-04"/>
    <n v="0.26998123827392118"/>
    <x v="4"/>
    <x v="4"/>
    <x v="3"/>
    <x v="0"/>
    <x v="5"/>
  </r>
  <r>
    <s v="ORD03230"/>
    <x v="443"/>
    <d v="2025-03-02T00:00:00"/>
    <s v="C0362"/>
    <s v="P008"/>
    <n v="1"/>
    <n v="0.2"/>
    <s v="UPI"/>
    <n v="319.2"/>
    <n v="82.73"/>
    <n v="2025"/>
    <n v="2"/>
    <s v="Feb"/>
    <s v="2025-02"/>
    <n v="0.25917919799498751"/>
    <x v="3"/>
    <x v="3"/>
    <x v="3"/>
    <x v="1"/>
    <x v="4"/>
  </r>
  <r>
    <s v="ORD03231"/>
    <x v="220"/>
    <d v="2026-01-05T00:00:00"/>
    <s v="C0379"/>
    <s v="P004"/>
    <n v="2"/>
    <n v="0.1"/>
    <s v="Debit Card"/>
    <n v="3598.2"/>
    <n v="846.17"/>
    <n v="2025"/>
    <n v="12"/>
    <s v="Dec"/>
    <s v="2025-12"/>
    <n v="0.23516480462453448"/>
    <x v="1"/>
    <x v="5"/>
    <x v="3"/>
    <x v="1"/>
    <x v="10"/>
  </r>
  <r>
    <s v="ORD03232"/>
    <x v="100"/>
    <d v="2025-11-24T00:00:00"/>
    <s v="C0198"/>
    <s v="P020"/>
    <n v="1"/>
    <n v="0.05"/>
    <s v="UPI"/>
    <n v="236.55"/>
    <n v="39.71"/>
    <n v="2025"/>
    <n v="11"/>
    <s v="Nov"/>
    <s v="2025-11"/>
    <n v="0.1678714859437751"/>
    <x v="3"/>
    <x v="3"/>
    <x v="0"/>
    <x v="1"/>
    <x v="17"/>
  </r>
  <r>
    <s v="ORD03233"/>
    <x v="497"/>
    <d v="2024-07-27T00:00:00"/>
    <s v="C0044"/>
    <s v="P015"/>
    <n v="1"/>
    <n v="0.1"/>
    <s v="Credit Card"/>
    <n v="629.1"/>
    <n v="206.14"/>
    <n v="2024"/>
    <n v="7"/>
    <s v="Jul"/>
    <s v="2024-07"/>
    <n v="0.32767445557145125"/>
    <x v="3"/>
    <x v="6"/>
    <x v="3"/>
    <x v="2"/>
    <x v="11"/>
  </r>
  <r>
    <s v="ORD03234"/>
    <x v="542"/>
    <d v="2025-08-09T00:00:00"/>
    <s v="C0356"/>
    <s v="P005"/>
    <n v="4"/>
    <n v="0.05"/>
    <s v="UPI"/>
    <n v="9496.2000000000007"/>
    <n v="1753.01"/>
    <n v="2025"/>
    <n v="8"/>
    <s v="Aug"/>
    <s v="2025-08"/>
    <n v="0.18460120890461446"/>
    <x v="1"/>
    <x v="5"/>
    <x v="2"/>
    <x v="1"/>
    <x v="7"/>
  </r>
  <r>
    <s v="ORD03235"/>
    <x v="417"/>
    <d v="2025-01-26T00:00:00"/>
    <s v="C0028"/>
    <s v="P013"/>
    <n v="1"/>
    <n v="0"/>
    <s v="UPI"/>
    <n v="599"/>
    <n v="150.68"/>
    <n v="2025"/>
    <n v="1"/>
    <s v="Jan"/>
    <s v="2025-01"/>
    <n v="0.2515525876460768"/>
    <x v="0"/>
    <x v="0"/>
    <x v="3"/>
    <x v="2"/>
    <x v="0"/>
  </r>
  <r>
    <s v="ORD03236"/>
    <x v="237"/>
    <d v="2024-04-09T00:00:00"/>
    <s v="C0429"/>
    <s v="P006"/>
    <n v="2"/>
    <n v="0.1"/>
    <s v="UPI"/>
    <n v="2698.2"/>
    <n v="465.86"/>
    <n v="2024"/>
    <n v="4"/>
    <s v="Apr"/>
    <s v="2024-04"/>
    <n v="0.17265584463716555"/>
    <x v="1"/>
    <x v="1"/>
    <x v="3"/>
    <x v="2"/>
    <x v="6"/>
  </r>
  <r>
    <s v="ORD03237"/>
    <x v="372"/>
    <d v="2024-12-14T00:00:00"/>
    <s v="C0017"/>
    <s v="P005"/>
    <n v="1"/>
    <n v="0.1"/>
    <s v="Cash"/>
    <n v="2249.1"/>
    <n v="598.58000000000004"/>
    <n v="2024"/>
    <n v="12"/>
    <s v="Dec"/>
    <s v="2024-12"/>
    <n v="0.26614201236049978"/>
    <x v="1"/>
    <x v="5"/>
    <x v="1"/>
    <x v="2"/>
    <x v="7"/>
  </r>
  <r>
    <s v="ORD03238"/>
    <x v="421"/>
    <d v="2024-07-27T00:00:00"/>
    <s v="C0127"/>
    <s v="P017"/>
    <n v="2"/>
    <n v="0.05"/>
    <s v="UPI"/>
    <n v="1518.1"/>
    <n v="379.55"/>
    <n v="2024"/>
    <n v="7"/>
    <s v="Jul"/>
    <s v="2024-07"/>
    <n v="0.2500164679533628"/>
    <x v="0"/>
    <x v="0"/>
    <x v="0"/>
    <x v="0"/>
    <x v="15"/>
  </r>
  <r>
    <s v="ORD03239"/>
    <x v="170"/>
    <d v="2025-05-29T00:00:00"/>
    <s v="C0379"/>
    <s v="P007"/>
    <n v="1"/>
    <n v="0"/>
    <s v="Debit Card"/>
    <n v="1099"/>
    <n v="315.95"/>
    <n v="2025"/>
    <n v="5"/>
    <s v="May"/>
    <s v="2025-05"/>
    <n v="0.28748862602365788"/>
    <x v="3"/>
    <x v="9"/>
    <x v="3"/>
    <x v="1"/>
    <x v="19"/>
  </r>
  <r>
    <s v="ORD03240"/>
    <x v="670"/>
    <d v="2025-09-30T00:00:00"/>
    <s v="C0168"/>
    <s v="P006"/>
    <n v="1"/>
    <n v="0"/>
    <s v="UPI"/>
    <n v="1499"/>
    <n v="359.13"/>
    <n v="2025"/>
    <n v="9"/>
    <s v="Sep"/>
    <s v="2025-09"/>
    <n v="0.2395797198132088"/>
    <x v="1"/>
    <x v="1"/>
    <x v="2"/>
    <x v="1"/>
    <x v="6"/>
  </r>
  <r>
    <s v="ORD03241"/>
    <x v="392"/>
    <d v="2025-08-13T00:00:00"/>
    <s v="C0244"/>
    <s v="P002"/>
    <n v="1"/>
    <n v="0.1"/>
    <s v="UPI"/>
    <n v="809.1"/>
    <n v="208.87"/>
    <n v="2025"/>
    <n v="8"/>
    <s v="Aug"/>
    <s v="2025-08"/>
    <n v="0.2581510320108763"/>
    <x v="1"/>
    <x v="1"/>
    <x v="0"/>
    <x v="2"/>
    <x v="3"/>
  </r>
  <r>
    <s v="ORD03242"/>
    <x v="440"/>
    <d v="2024-06-17T00:00:00"/>
    <s v="C0387"/>
    <s v="P011"/>
    <n v="2"/>
    <n v="0.1"/>
    <s v="Debit Card"/>
    <n v="2338.1999999999998"/>
    <n v="493"/>
    <n v="2024"/>
    <n v="6"/>
    <s v="Jun"/>
    <s v="2024-06"/>
    <n v="0.21084594987597299"/>
    <x v="0"/>
    <x v="7"/>
    <x v="2"/>
    <x v="2"/>
    <x v="12"/>
  </r>
  <r>
    <s v="ORD03243"/>
    <x v="398"/>
    <d v="2024-01-27T00:00:00"/>
    <s v="C0076"/>
    <s v="P007"/>
    <n v="2"/>
    <n v="0.1"/>
    <s v="Credit Card"/>
    <n v="1978.2"/>
    <n v="535.24"/>
    <n v="2024"/>
    <n v="1"/>
    <s v="Jan"/>
    <s v="2024-01"/>
    <n v="0.27056920432716614"/>
    <x v="3"/>
    <x v="9"/>
    <x v="3"/>
    <x v="2"/>
    <x v="19"/>
  </r>
  <r>
    <s v="ORD03244"/>
    <x v="244"/>
    <d v="2024-06-07T00:00:00"/>
    <s v="C0231"/>
    <s v="P008"/>
    <n v="1"/>
    <n v="0.1"/>
    <s v="Credit Card"/>
    <n v="359.1"/>
    <n v="116.42"/>
    <n v="2024"/>
    <n v="6"/>
    <s v="Jun"/>
    <s v="2024-06"/>
    <n v="0.3241993873572821"/>
    <x v="3"/>
    <x v="3"/>
    <x v="1"/>
    <x v="2"/>
    <x v="4"/>
  </r>
  <r>
    <s v="ORD03245"/>
    <x v="557"/>
    <d v="2025-03-16T00:00:00"/>
    <s v="C0204"/>
    <s v="P005"/>
    <n v="5"/>
    <n v="0.1"/>
    <s v="UPI"/>
    <n v="11245.5"/>
    <n v="2301.1799999999998"/>
    <n v="2025"/>
    <n v="3"/>
    <s v="Mar"/>
    <s v="2025-03"/>
    <n v="0.20463118580765638"/>
    <x v="1"/>
    <x v="5"/>
    <x v="3"/>
    <x v="2"/>
    <x v="7"/>
  </r>
  <r>
    <s v="ORD03246"/>
    <x v="385"/>
    <d v="2024-10-23T00:00:00"/>
    <s v="C0450"/>
    <s v="P018"/>
    <n v="1"/>
    <n v="0.15"/>
    <s v="UPI"/>
    <n v="849.15"/>
    <n v="252.91"/>
    <n v="2024"/>
    <n v="10"/>
    <s v="Oct"/>
    <s v="2024-10"/>
    <n v="0.29783901548607433"/>
    <x v="0"/>
    <x v="7"/>
    <x v="3"/>
    <x v="2"/>
    <x v="16"/>
  </r>
  <r>
    <s v="ORD03247"/>
    <x v="668"/>
    <d v="2024-08-07T00:00:00"/>
    <s v="C0248"/>
    <s v="P016"/>
    <n v="2"/>
    <n v="0"/>
    <s v="Credit Card"/>
    <n v="3198"/>
    <n v="982.47"/>
    <n v="2024"/>
    <n v="8"/>
    <s v="Aug"/>
    <s v="2024-08"/>
    <n v="0.30721388367729829"/>
    <x v="4"/>
    <x v="4"/>
    <x v="3"/>
    <x v="2"/>
    <x v="5"/>
  </r>
  <r>
    <s v="ORD03248"/>
    <x v="515"/>
    <d v="2025-11-03T00:00:00"/>
    <s v="C0302"/>
    <s v="P014"/>
    <n v="1"/>
    <n v="0.05"/>
    <s v="Debit Card"/>
    <n v="759.05"/>
    <n v="-22.63"/>
    <n v="2025"/>
    <n v="10"/>
    <s v="Oct"/>
    <s v="2025-10"/>
    <n v="-2.98135827679336E-2"/>
    <x v="0"/>
    <x v="6"/>
    <x v="1"/>
    <x v="1"/>
    <x v="13"/>
  </r>
  <r>
    <s v="ORD03249"/>
    <x v="438"/>
    <d v="2025-05-10T00:00:00"/>
    <s v="C0214"/>
    <s v="P012"/>
    <n v="2"/>
    <n v="0.05"/>
    <s v="UPI"/>
    <n v="1708.1"/>
    <n v="468.48"/>
    <n v="2025"/>
    <n v="5"/>
    <s v="May"/>
    <s v="2025-05"/>
    <n v="0.27426965634330547"/>
    <x v="0"/>
    <x v="8"/>
    <x v="0"/>
    <x v="1"/>
    <x v="14"/>
  </r>
  <r>
    <s v="ORD03250"/>
    <x v="569"/>
    <d v="2024-08-22T00:00:00"/>
    <s v="C0215"/>
    <s v="P017"/>
    <n v="3"/>
    <n v="0"/>
    <s v="Cash"/>
    <n v="2397"/>
    <n v="586.36"/>
    <n v="2024"/>
    <n v="8"/>
    <s v="Aug"/>
    <s v="2024-08"/>
    <n v="0.24462244472256989"/>
    <x v="0"/>
    <x v="0"/>
    <x v="2"/>
    <x v="2"/>
    <x v="15"/>
  </r>
  <r>
    <s v="ORD03251"/>
    <x v="337"/>
    <d v="2024-01-24T00:00:00"/>
    <s v="C0158"/>
    <s v="P005"/>
    <n v="2"/>
    <n v="0.1"/>
    <s v="UPI"/>
    <n v="4498.2"/>
    <n v="1123.45"/>
    <n v="2024"/>
    <n v="1"/>
    <s v="Jan"/>
    <s v="2024-01"/>
    <n v="0.24975545773865104"/>
    <x v="1"/>
    <x v="5"/>
    <x v="1"/>
    <x v="2"/>
    <x v="7"/>
  </r>
  <r>
    <s v="ORD03252"/>
    <x v="447"/>
    <d v="2025-07-09T00:00:00"/>
    <s v="C0069"/>
    <s v="P014"/>
    <n v="1"/>
    <n v="0.15"/>
    <s v="Credit Card"/>
    <n v="679.15"/>
    <n v="158.4"/>
    <n v="2025"/>
    <n v="7"/>
    <s v="Jul"/>
    <s v="2025-07"/>
    <n v="0.23323271736729737"/>
    <x v="0"/>
    <x v="6"/>
    <x v="0"/>
    <x v="0"/>
    <x v="13"/>
  </r>
  <r>
    <s v="ORD03253"/>
    <x v="101"/>
    <d v="2024-06-01T00:00:00"/>
    <s v="C0393"/>
    <s v="P006"/>
    <n v="1"/>
    <n v="0.05"/>
    <s v="UPI"/>
    <n v="1424.05"/>
    <n v="355.99"/>
    <n v="2024"/>
    <n v="5"/>
    <s v="May"/>
    <s v="2024-05"/>
    <n v="0.2499841999929778"/>
    <x v="1"/>
    <x v="1"/>
    <x v="0"/>
    <x v="2"/>
    <x v="6"/>
  </r>
  <r>
    <s v="ORD03254"/>
    <x v="254"/>
    <d v="2024-04-19T00:00:00"/>
    <s v="C0085"/>
    <s v="P015"/>
    <n v="3"/>
    <n v="0.15"/>
    <s v="Credit Card"/>
    <n v="1782.45"/>
    <n v="526.38"/>
    <n v="2024"/>
    <n v="4"/>
    <s v="Apr"/>
    <s v="2024-04"/>
    <n v="0.29531263149036435"/>
    <x v="3"/>
    <x v="6"/>
    <x v="0"/>
    <x v="2"/>
    <x v="11"/>
  </r>
  <r>
    <s v="ORD03255"/>
    <x v="700"/>
    <d v="2025-02-07T00:00:00"/>
    <s v="C0267"/>
    <s v="P007"/>
    <n v="1"/>
    <n v="0.05"/>
    <s v="UPI"/>
    <n v="1044.05"/>
    <n v="279.95999999999998"/>
    <n v="2025"/>
    <n v="2"/>
    <s v="Feb"/>
    <s v="2025-02"/>
    <n v="0.26814807719936784"/>
    <x v="3"/>
    <x v="9"/>
    <x v="3"/>
    <x v="0"/>
    <x v="19"/>
  </r>
  <r>
    <s v="ORD03256"/>
    <x v="648"/>
    <d v="2025-08-19T00:00:00"/>
    <s v="C0069"/>
    <s v="P014"/>
    <n v="1"/>
    <n v="0.05"/>
    <s v="UPI"/>
    <n v="759.05"/>
    <n v="141.33000000000001"/>
    <n v="2025"/>
    <n v="8"/>
    <s v="Aug"/>
    <s v="2025-08"/>
    <n v="0.18619326790066534"/>
    <x v="0"/>
    <x v="6"/>
    <x v="0"/>
    <x v="0"/>
    <x v="13"/>
  </r>
  <r>
    <s v="ORD03257"/>
    <x v="559"/>
    <d v="2025-04-30T00:00:00"/>
    <s v="C0099"/>
    <s v="P018"/>
    <n v="1"/>
    <n v="0.1"/>
    <s v="Cash"/>
    <n v="899.1"/>
    <n v="239.83"/>
    <n v="2025"/>
    <n v="4"/>
    <s v="Apr"/>
    <s v="2025-04"/>
    <n v="0.26674452230007784"/>
    <x v="0"/>
    <x v="7"/>
    <x v="2"/>
    <x v="2"/>
    <x v="16"/>
  </r>
  <r>
    <s v="ORD03258"/>
    <x v="499"/>
    <d v="2025-01-02T00:00:00"/>
    <s v="C0347"/>
    <s v="P001"/>
    <n v="1"/>
    <n v="0"/>
    <s v="Debit Card"/>
    <n v="499"/>
    <n v="128.56"/>
    <n v="2025"/>
    <n v="1"/>
    <s v="Jan"/>
    <s v="2025-01"/>
    <n v="0.25763527054108215"/>
    <x v="1"/>
    <x v="1"/>
    <x v="0"/>
    <x v="2"/>
    <x v="8"/>
  </r>
  <r>
    <s v="ORD03259"/>
    <x v="304"/>
    <d v="2025-02-18T00:00:00"/>
    <s v="C0497"/>
    <s v="P006"/>
    <n v="1"/>
    <n v="0.05"/>
    <s v="Debit Card"/>
    <n v="1424.05"/>
    <n v="322.87"/>
    <n v="2025"/>
    <n v="2"/>
    <s v="Feb"/>
    <s v="2025-02"/>
    <n v="0.22672658965626208"/>
    <x v="1"/>
    <x v="1"/>
    <x v="1"/>
    <x v="0"/>
    <x v="6"/>
  </r>
  <r>
    <s v="ORD03260"/>
    <x v="66"/>
    <d v="2024-11-08T00:00:00"/>
    <s v="C0450"/>
    <s v="P003"/>
    <n v="3"/>
    <n v="0.05"/>
    <s v="UPI"/>
    <n v="3702.15"/>
    <n v="523.63"/>
    <n v="2024"/>
    <n v="11"/>
    <s v="Nov"/>
    <s v="2024-11"/>
    <n v="0.14143943384249694"/>
    <x v="1"/>
    <x v="1"/>
    <x v="3"/>
    <x v="2"/>
    <x v="1"/>
  </r>
  <r>
    <s v="ORD03261"/>
    <x v="29"/>
    <d v="2024-05-18T00:00:00"/>
    <s v="C0216"/>
    <s v="P005"/>
    <n v="2"/>
    <n v="0.15"/>
    <s v="Cash"/>
    <n v="4248.3"/>
    <n v="1104.08"/>
    <n v="2024"/>
    <n v="5"/>
    <s v="May"/>
    <s v="2024-05"/>
    <n v="0.25988748440552689"/>
    <x v="1"/>
    <x v="5"/>
    <x v="3"/>
    <x v="2"/>
    <x v="7"/>
  </r>
  <r>
    <s v="ORD03262"/>
    <x v="500"/>
    <d v="2025-12-23T00:00:00"/>
    <s v="C0415"/>
    <s v="P012"/>
    <n v="2"/>
    <n v="0.1"/>
    <s v="Credit Card"/>
    <n v="1618.2"/>
    <n v="427.09"/>
    <n v="2025"/>
    <n v="12"/>
    <s v="Dec"/>
    <s v="2025-12"/>
    <n v="0.2639290569768879"/>
    <x v="0"/>
    <x v="8"/>
    <x v="1"/>
    <x v="2"/>
    <x v="14"/>
  </r>
  <r>
    <s v="ORD03263"/>
    <x v="24"/>
    <d v="2024-10-13T00:00:00"/>
    <s v="C0161"/>
    <s v="P011"/>
    <n v="1"/>
    <n v="0"/>
    <s v="Debit Card"/>
    <n v="1299"/>
    <n v="352.84"/>
    <n v="2024"/>
    <n v="10"/>
    <s v="Oct"/>
    <s v="2024-10"/>
    <n v="0.27162432640492684"/>
    <x v="0"/>
    <x v="7"/>
    <x v="1"/>
    <x v="2"/>
    <x v="12"/>
  </r>
  <r>
    <s v="ORD03264"/>
    <x v="246"/>
    <d v="2024-03-14T00:00:00"/>
    <s v="C0423"/>
    <s v="P013"/>
    <n v="2"/>
    <n v="0"/>
    <s v="UPI"/>
    <n v="1198"/>
    <n v="296.16000000000003"/>
    <n v="2024"/>
    <n v="3"/>
    <s v="Mar"/>
    <s v="2024-03"/>
    <n v="0.24721202003338899"/>
    <x v="0"/>
    <x v="0"/>
    <x v="1"/>
    <x v="1"/>
    <x v="0"/>
  </r>
  <r>
    <s v="ORD03265"/>
    <x v="583"/>
    <d v="2025-04-30T00:00:00"/>
    <s v="C0094"/>
    <s v="P016"/>
    <n v="2"/>
    <n v="0.2"/>
    <s v="UPI"/>
    <n v="2558.4"/>
    <n v="594.53"/>
    <n v="2025"/>
    <n v="4"/>
    <s v="Apr"/>
    <s v="2025-04"/>
    <n v="0.23238352095059411"/>
    <x v="4"/>
    <x v="4"/>
    <x v="1"/>
    <x v="1"/>
    <x v="5"/>
  </r>
  <r>
    <s v="ORD03266"/>
    <x v="470"/>
    <d v="2024-12-18T00:00:00"/>
    <s v="C0174"/>
    <s v="P018"/>
    <n v="2"/>
    <n v="0.05"/>
    <s v="Cash"/>
    <n v="1898.1"/>
    <n v="513.09"/>
    <n v="2024"/>
    <n v="12"/>
    <s v="Dec"/>
    <s v="2024-12"/>
    <n v="0.27031768610715984"/>
    <x v="0"/>
    <x v="7"/>
    <x v="2"/>
    <x v="1"/>
    <x v="16"/>
  </r>
  <r>
    <s v="ORD03267"/>
    <x v="613"/>
    <d v="2025-07-14T00:00:00"/>
    <s v="C0165"/>
    <s v="P017"/>
    <n v="1"/>
    <n v="0.15"/>
    <s v="Credit Card"/>
    <n v="679.15"/>
    <n v="164.57"/>
    <n v="2025"/>
    <n v="7"/>
    <s v="Jul"/>
    <s v="2025-07"/>
    <n v="0.24231760288596038"/>
    <x v="0"/>
    <x v="0"/>
    <x v="2"/>
    <x v="2"/>
    <x v="15"/>
  </r>
  <r>
    <s v="ORD03268"/>
    <x v="391"/>
    <d v="2024-11-25T00:00:00"/>
    <s v="C0115"/>
    <s v="P017"/>
    <n v="5"/>
    <n v="0.05"/>
    <s v="Debit Card"/>
    <n v="3795.25"/>
    <n v="851.71"/>
    <n v="2024"/>
    <n v="11"/>
    <s v="Nov"/>
    <s v="2024-11"/>
    <n v="0.22441472893748765"/>
    <x v="0"/>
    <x v="0"/>
    <x v="1"/>
    <x v="2"/>
    <x v="15"/>
  </r>
  <r>
    <s v="ORD03269"/>
    <x v="143"/>
    <d v="2025-03-20T00:00:00"/>
    <s v="C0220"/>
    <s v="P011"/>
    <n v="2"/>
    <n v="0.1"/>
    <s v="UPI"/>
    <n v="2338.1999999999998"/>
    <n v="727.2"/>
    <n v="2025"/>
    <n v="3"/>
    <s v="Mar"/>
    <s v="2025-03"/>
    <n v="0.311008468052348"/>
    <x v="0"/>
    <x v="7"/>
    <x v="1"/>
    <x v="0"/>
    <x v="12"/>
  </r>
  <r>
    <s v="ORD03270"/>
    <x v="483"/>
    <d v="2024-04-11T00:00:00"/>
    <s v="C0444"/>
    <s v="P020"/>
    <n v="4"/>
    <n v="0.1"/>
    <s v="Credit Card"/>
    <n v="896.4"/>
    <n v="269.45999999999998"/>
    <n v="2024"/>
    <n v="4"/>
    <s v="Apr"/>
    <s v="2024-04"/>
    <n v="0.30060240963855422"/>
    <x v="3"/>
    <x v="3"/>
    <x v="0"/>
    <x v="0"/>
    <x v="17"/>
  </r>
  <r>
    <s v="ORD03271"/>
    <x v="187"/>
    <d v="2024-03-03T00:00:00"/>
    <s v="C0031"/>
    <s v="P010"/>
    <n v="1"/>
    <n v="0"/>
    <s v="Debit Card"/>
    <n v="5999"/>
    <n v="1125.8"/>
    <n v="2024"/>
    <n v="2"/>
    <s v="Feb"/>
    <s v="2024-02"/>
    <n v="0.18766461076846142"/>
    <x v="2"/>
    <x v="2"/>
    <x v="2"/>
    <x v="1"/>
    <x v="9"/>
  </r>
  <r>
    <s v="ORD03272"/>
    <x v="659"/>
    <d v="2025-05-26T00:00:00"/>
    <s v="C0011"/>
    <s v="P016"/>
    <n v="1"/>
    <n v="0.1"/>
    <s v="Credit Card"/>
    <n v="1439.1"/>
    <n v="388.27"/>
    <n v="2025"/>
    <n v="5"/>
    <s v="May"/>
    <s v="2025-05"/>
    <n v="0.26980056980056982"/>
    <x v="4"/>
    <x v="4"/>
    <x v="0"/>
    <x v="1"/>
    <x v="5"/>
  </r>
  <r>
    <s v="ORD03273"/>
    <x v="382"/>
    <d v="2024-09-15T00:00:00"/>
    <s v="C0343"/>
    <s v="P002"/>
    <n v="1"/>
    <n v="0.05"/>
    <s v="Debit Card"/>
    <n v="854.05"/>
    <n v="158.36000000000001"/>
    <n v="2024"/>
    <n v="9"/>
    <s v="Sep"/>
    <s v="2024-09"/>
    <n v="0.18542239915695805"/>
    <x v="1"/>
    <x v="1"/>
    <x v="0"/>
    <x v="0"/>
    <x v="3"/>
  </r>
  <r>
    <s v="ORD03274"/>
    <x v="635"/>
    <d v="2025-02-21T00:00:00"/>
    <s v="C0377"/>
    <s v="P017"/>
    <n v="3"/>
    <n v="0.1"/>
    <s v="UPI"/>
    <n v="2157.3000000000002"/>
    <n v="577.22"/>
    <n v="2025"/>
    <n v="2"/>
    <s v="Feb"/>
    <s v="2025-02"/>
    <n v="0.26756593890511288"/>
    <x v="0"/>
    <x v="0"/>
    <x v="0"/>
    <x v="1"/>
    <x v="15"/>
  </r>
  <r>
    <s v="ORD03275"/>
    <x v="156"/>
    <d v="2025-03-28T00:00:00"/>
    <s v="C0130"/>
    <s v="P020"/>
    <n v="1"/>
    <n v="0.1"/>
    <s v="UPI"/>
    <n v="224.1"/>
    <n v="47.1"/>
    <n v="2025"/>
    <n v="3"/>
    <s v="Mar"/>
    <s v="2025-03"/>
    <n v="0.21017402945113789"/>
    <x v="3"/>
    <x v="3"/>
    <x v="0"/>
    <x v="0"/>
    <x v="17"/>
  </r>
  <r>
    <s v="ORD03276"/>
    <x v="525"/>
    <d v="2024-03-06T00:00:00"/>
    <s v="C0488"/>
    <s v="P010"/>
    <n v="3"/>
    <n v="0"/>
    <s v="UPI"/>
    <n v="17997"/>
    <n v="3586.42"/>
    <n v="2024"/>
    <n v="3"/>
    <s v="Mar"/>
    <s v="2024-03"/>
    <n v="0.1992787686836695"/>
    <x v="2"/>
    <x v="2"/>
    <x v="0"/>
    <x v="2"/>
    <x v="9"/>
  </r>
  <r>
    <s v="ORD03277"/>
    <x v="714"/>
    <d v="2025-08-20T00:00:00"/>
    <s v="C0105"/>
    <s v="P013"/>
    <n v="3"/>
    <n v="0.1"/>
    <s v="Credit Card"/>
    <n v="1617.3"/>
    <n v="438.99"/>
    <n v="2025"/>
    <n v="8"/>
    <s v="Aug"/>
    <s v="2025-08"/>
    <n v="0.27143387126692636"/>
    <x v="0"/>
    <x v="0"/>
    <x v="2"/>
    <x v="2"/>
    <x v="0"/>
  </r>
  <r>
    <s v="ORD03278"/>
    <x v="244"/>
    <d v="2024-06-03T00:00:00"/>
    <s v="C0027"/>
    <s v="P012"/>
    <n v="2"/>
    <n v="0"/>
    <s v="Debit Card"/>
    <n v="1798"/>
    <n v="536.03"/>
    <n v="2024"/>
    <n v="6"/>
    <s v="Jun"/>
    <s v="2024-06"/>
    <n v="0.29812569521690768"/>
    <x v="0"/>
    <x v="8"/>
    <x v="1"/>
    <x v="1"/>
    <x v="14"/>
  </r>
  <r>
    <s v="ORD03279"/>
    <x v="314"/>
    <d v="2024-09-27T00:00:00"/>
    <s v="C0227"/>
    <s v="P015"/>
    <n v="2"/>
    <n v="0"/>
    <s v="UPI"/>
    <n v="1398"/>
    <n v="439.48"/>
    <n v="2024"/>
    <n v="9"/>
    <s v="Sep"/>
    <s v="2024-09"/>
    <n v="0.31436337625178828"/>
    <x v="3"/>
    <x v="6"/>
    <x v="0"/>
    <x v="2"/>
    <x v="11"/>
  </r>
  <r>
    <s v="ORD03280"/>
    <x v="406"/>
    <d v="2024-03-20T00:00:00"/>
    <s v="C0002"/>
    <s v="P007"/>
    <n v="2"/>
    <n v="0.1"/>
    <s v="Credit Card"/>
    <n v="1978.2"/>
    <n v="632.83000000000004"/>
    <n v="2024"/>
    <n v="3"/>
    <s v="Mar"/>
    <s v="2024-03"/>
    <n v="0.3199019310484279"/>
    <x v="3"/>
    <x v="9"/>
    <x v="1"/>
    <x v="1"/>
    <x v="19"/>
  </r>
  <r>
    <s v="ORD03281"/>
    <x v="709"/>
    <d v="2024-11-14T00:00:00"/>
    <s v="C0359"/>
    <s v="P013"/>
    <n v="2"/>
    <n v="0"/>
    <s v="Debit Card"/>
    <n v="1198"/>
    <n v="274.45"/>
    <n v="2024"/>
    <n v="11"/>
    <s v="Nov"/>
    <s v="2024-11"/>
    <n v="0.22909015025041735"/>
    <x v="0"/>
    <x v="0"/>
    <x v="0"/>
    <x v="2"/>
    <x v="0"/>
  </r>
  <r>
    <s v="ORD03282"/>
    <x v="94"/>
    <d v="2025-10-28T00:00:00"/>
    <s v="C0101"/>
    <s v="P012"/>
    <n v="1"/>
    <n v="0.05"/>
    <s v="UPI"/>
    <n v="854.05"/>
    <n v="169.7"/>
    <n v="2025"/>
    <n v="10"/>
    <s v="Oct"/>
    <s v="2025-10"/>
    <n v="0.19870031028628299"/>
    <x v="0"/>
    <x v="8"/>
    <x v="1"/>
    <x v="2"/>
    <x v="14"/>
  </r>
  <r>
    <s v="ORD03283"/>
    <x v="613"/>
    <d v="2025-07-17T00:00:00"/>
    <s v="C0021"/>
    <s v="P012"/>
    <n v="2"/>
    <n v="0"/>
    <s v="Debit Card"/>
    <n v="1798"/>
    <n v="460.55"/>
    <n v="2025"/>
    <n v="7"/>
    <s v="Jul"/>
    <s v="2025-07"/>
    <n v="0.25614571746384873"/>
    <x v="0"/>
    <x v="8"/>
    <x v="0"/>
    <x v="1"/>
    <x v="14"/>
  </r>
  <r>
    <s v="ORD03284"/>
    <x v="580"/>
    <d v="2024-09-07T00:00:00"/>
    <s v="C0058"/>
    <s v="P002"/>
    <n v="3"/>
    <n v="0"/>
    <s v="Cash"/>
    <n v="2697"/>
    <n v="635.21"/>
    <n v="2024"/>
    <n v="9"/>
    <s v="Sep"/>
    <s v="2024-09"/>
    <n v="0.23552465702632555"/>
    <x v="1"/>
    <x v="1"/>
    <x v="3"/>
    <x v="1"/>
    <x v="3"/>
  </r>
  <r>
    <s v="ORD03285"/>
    <x v="206"/>
    <d v="2025-09-04T00:00:00"/>
    <s v="C0389"/>
    <s v="P005"/>
    <n v="1"/>
    <n v="0"/>
    <s v="UPI"/>
    <n v="2499"/>
    <n v="638.24"/>
    <n v="2025"/>
    <n v="9"/>
    <s v="Sep"/>
    <s v="2025-09"/>
    <n v="0.25539815926370546"/>
    <x v="1"/>
    <x v="5"/>
    <x v="0"/>
    <x v="0"/>
    <x v="7"/>
  </r>
  <r>
    <s v="ORD03286"/>
    <x v="304"/>
    <d v="2025-02-22T00:00:00"/>
    <s v="C0180"/>
    <s v="P002"/>
    <n v="4"/>
    <n v="0"/>
    <s v="UPI"/>
    <n v="3596"/>
    <n v="-370.97"/>
    <n v="2025"/>
    <n v="2"/>
    <s v="Feb"/>
    <s v="2025-02"/>
    <n v="-0.1031618464961068"/>
    <x v="1"/>
    <x v="1"/>
    <x v="2"/>
    <x v="2"/>
    <x v="3"/>
  </r>
  <r>
    <s v="ORD03287"/>
    <x v="86"/>
    <d v="2024-01-27T00:00:00"/>
    <s v="C0429"/>
    <s v="P020"/>
    <n v="1"/>
    <n v="0.1"/>
    <s v="UPI"/>
    <n v="224.1"/>
    <n v="53.62"/>
    <n v="2024"/>
    <n v="1"/>
    <s v="Jan"/>
    <s v="2024-01"/>
    <n v="0.23926818384649709"/>
    <x v="3"/>
    <x v="3"/>
    <x v="3"/>
    <x v="2"/>
    <x v="17"/>
  </r>
  <r>
    <s v="ORD03288"/>
    <x v="495"/>
    <d v="2024-10-12T00:00:00"/>
    <s v="C0341"/>
    <s v="P013"/>
    <n v="1"/>
    <n v="0.1"/>
    <s v="Debit Card"/>
    <n v="539.1"/>
    <n v="150.94"/>
    <n v="2024"/>
    <n v="10"/>
    <s v="Oct"/>
    <s v="2024-10"/>
    <n v="0.27998516045260619"/>
    <x v="0"/>
    <x v="0"/>
    <x v="3"/>
    <x v="2"/>
    <x v="0"/>
  </r>
  <r>
    <s v="ORD03289"/>
    <x v="491"/>
    <d v="2025-03-29T00:00:00"/>
    <s v="C0349"/>
    <s v="P003"/>
    <n v="1"/>
    <n v="0.15"/>
    <s v="UPI"/>
    <n v="1104.1500000000001"/>
    <n v="156.19999999999999"/>
    <n v="2025"/>
    <n v="3"/>
    <s v="Mar"/>
    <s v="2025-03"/>
    <n v="0.14146628628356653"/>
    <x v="1"/>
    <x v="1"/>
    <x v="0"/>
    <x v="1"/>
    <x v="1"/>
  </r>
  <r>
    <s v="ORD03290"/>
    <x v="362"/>
    <d v="2024-11-01T00:00:00"/>
    <s v="C0020"/>
    <s v="P011"/>
    <n v="1"/>
    <n v="0"/>
    <s v="Debit Card"/>
    <n v="1299"/>
    <n v="-45.33"/>
    <n v="2024"/>
    <n v="10"/>
    <s v="Oct"/>
    <s v="2024-10"/>
    <n v="-3.4896073903002311E-2"/>
    <x v="0"/>
    <x v="7"/>
    <x v="3"/>
    <x v="2"/>
    <x v="12"/>
  </r>
  <r>
    <s v="ORD03291"/>
    <x v="656"/>
    <d v="2024-03-12T00:00:00"/>
    <s v="C0255"/>
    <s v="P016"/>
    <n v="3"/>
    <n v="0.1"/>
    <s v="Credit Card"/>
    <n v="4317.3"/>
    <n v="1400.95"/>
    <n v="2024"/>
    <n v="3"/>
    <s v="Mar"/>
    <s v="2024-03"/>
    <n v="0.32449679197646675"/>
    <x v="4"/>
    <x v="4"/>
    <x v="0"/>
    <x v="0"/>
    <x v="5"/>
  </r>
  <r>
    <s v="ORD03292"/>
    <x v="159"/>
    <d v="2024-01-10T00:00:00"/>
    <s v="C0317"/>
    <s v="P001"/>
    <n v="4"/>
    <n v="0.1"/>
    <s v="Debit Card"/>
    <n v="1796.4"/>
    <n v="299.23"/>
    <n v="2024"/>
    <n v="1"/>
    <s v="Jan"/>
    <s v="2024-01"/>
    <n v="0.1665720329547985"/>
    <x v="1"/>
    <x v="1"/>
    <x v="2"/>
    <x v="1"/>
    <x v="8"/>
  </r>
  <r>
    <s v="ORD03293"/>
    <x v="67"/>
    <d v="2024-05-21T00:00:00"/>
    <s v="C0038"/>
    <s v="P019"/>
    <n v="3"/>
    <n v="0"/>
    <s v="Debit Card"/>
    <n v="1197"/>
    <n v="289.48"/>
    <n v="2024"/>
    <n v="5"/>
    <s v="May"/>
    <s v="2024-05"/>
    <n v="0.24183792815371763"/>
    <x v="1"/>
    <x v="1"/>
    <x v="1"/>
    <x v="2"/>
    <x v="18"/>
  </r>
  <r>
    <s v="ORD03294"/>
    <x v="587"/>
    <d v="2024-06-13T00:00:00"/>
    <s v="C0148"/>
    <s v="P011"/>
    <n v="5"/>
    <n v="0.1"/>
    <s v="Cash"/>
    <n v="5845.5"/>
    <n v="1243.5"/>
    <n v="2024"/>
    <n v="6"/>
    <s v="Jun"/>
    <s v="2024-06"/>
    <n v="0.21272773928663075"/>
    <x v="0"/>
    <x v="7"/>
    <x v="1"/>
    <x v="1"/>
    <x v="12"/>
  </r>
  <r>
    <s v="ORD03295"/>
    <x v="596"/>
    <d v="2024-03-27T00:00:00"/>
    <s v="C0498"/>
    <s v="P009"/>
    <n v="1"/>
    <n v="0.1"/>
    <s v="UPI"/>
    <n v="6299.1"/>
    <n v="1046.99"/>
    <n v="2024"/>
    <n v="3"/>
    <s v="Mar"/>
    <s v="2024-03"/>
    <n v="0.16621263355082472"/>
    <x v="2"/>
    <x v="2"/>
    <x v="0"/>
    <x v="0"/>
    <x v="2"/>
  </r>
  <r>
    <s v="ORD03296"/>
    <x v="560"/>
    <d v="2025-10-14T00:00:00"/>
    <s v="C0025"/>
    <s v="P014"/>
    <n v="1"/>
    <n v="0.05"/>
    <s v="UPI"/>
    <n v="759.05"/>
    <n v="212.6"/>
    <n v="2025"/>
    <n v="10"/>
    <s v="Oct"/>
    <s v="2025-10"/>
    <n v="0.28008695079375534"/>
    <x v="0"/>
    <x v="6"/>
    <x v="3"/>
    <x v="2"/>
    <x v="13"/>
  </r>
  <r>
    <s v="ORD03297"/>
    <x v="59"/>
    <d v="2025-02-27T00:00:00"/>
    <s v="C0386"/>
    <s v="P009"/>
    <n v="2"/>
    <n v="0.1"/>
    <s v="UPI"/>
    <n v="12598.2"/>
    <n v="2127.6"/>
    <n v="2025"/>
    <n v="2"/>
    <s v="Feb"/>
    <s v="2025-02"/>
    <n v="0.16888126875267895"/>
    <x v="2"/>
    <x v="2"/>
    <x v="1"/>
    <x v="2"/>
    <x v="2"/>
  </r>
  <r>
    <s v="ORD03298"/>
    <x v="246"/>
    <d v="2024-03-16T00:00:00"/>
    <s v="C0121"/>
    <s v="P007"/>
    <n v="3"/>
    <n v="0.05"/>
    <s v="Credit Card"/>
    <n v="3132.15"/>
    <n v="-64.52"/>
    <n v="2024"/>
    <n v="3"/>
    <s v="Mar"/>
    <s v="2024-03"/>
    <n v="-2.0599268872818988E-2"/>
    <x v="3"/>
    <x v="9"/>
    <x v="2"/>
    <x v="2"/>
    <x v="19"/>
  </r>
  <r>
    <s v="ORD03299"/>
    <x v="196"/>
    <d v="2024-08-25T00:00:00"/>
    <s v="C0416"/>
    <s v="P016"/>
    <n v="1"/>
    <n v="0"/>
    <s v="Credit Card"/>
    <n v="1599"/>
    <n v="497.58"/>
    <n v="2024"/>
    <n v="8"/>
    <s v="Aug"/>
    <s v="2024-08"/>
    <n v="0.31118198874296432"/>
    <x v="4"/>
    <x v="4"/>
    <x v="0"/>
    <x v="2"/>
    <x v="5"/>
  </r>
  <r>
    <s v="ORD03300"/>
    <x v="387"/>
    <d v="2024-02-18T00:00:00"/>
    <s v="C0026"/>
    <s v="P003"/>
    <n v="5"/>
    <n v="0.05"/>
    <s v="Cash"/>
    <n v="6170.25"/>
    <n v="1529.82"/>
    <n v="2024"/>
    <n v="2"/>
    <s v="Feb"/>
    <s v="2024-02"/>
    <n v="0.24793484866901663"/>
    <x v="1"/>
    <x v="1"/>
    <x v="0"/>
    <x v="1"/>
    <x v="1"/>
  </r>
  <r>
    <s v="ORD03301"/>
    <x v="573"/>
    <d v="2025-09-13T00:00:00"/>
    <s v="C0454"/>
    <s v="P019"/>
    <n v="2"/>
    <n v="0.15"/>
    <s v="Debit Card"/>
    <n v="678.3"/>
    <n v="149.19999999999999"/>
    <n v="2025"/>
    <n v="9"/>
    <s v="Sep"/>
    <s v="2025-09"/>
    <n v="0.21996166887807755"/>
    <x v="1"/>
    <x v="1"/>
    <x v="0"/>
    <x v="2"/>
    <x v="18"/>
  </r>
  <r>
    <s v="ORD03302"/>
    <x v="366"/>
    <d v="2024-09-21T00:00:00"/>
    <s v="C0169"/>
    <s v="P004"/>
    <n v="5"/>
    <n v="0.05"/>
    <s v="UPI"/>
    <n v="9495.25"/>
    <n v="2614.56"/>
    <n v="2024"/>
    <n v="9"/>
    <s v="Sep"/>
    <s v="2024-09"/>
    <n v="0.27535451936494565"/>
    <x v="1"/>
    <x v="5"/>
    <x v="2"/>
    <x v="2"/>
    <x v="10"/>
  </r>
  <r>
    <s v="ORD03303"/>
    <x v="358"/>
    <d v="2024-06-28T00:00:00"/>
    <s v="C0323"/>
    <s v="P007"/>
    <n v="1"/>
    <n v="0.05"/>
    <s v="Debit Card"/>
    <n v="1044.05"/>
    <n v="280.07"/>
    <n v="2024"/>
    <n v="6"/>
    <s v="Jun"/>
    <s v="2024-06"/>
    <n v="0.26825343613811597"/>
    <x v="3"/>
    <x v="9"/>
    <x v="0"/>
    <x v="2"/>
    <x v="19"/>
  </r>
  <r>
    <s v="ORD03304"/>
    <x v="440"/>
    <d v="2024-06-19T00:00:00"/>
    <s v="C0225"/>
    <s v="P012"/>
    <n v="2"/>
    <n v="0.1"/>
    <s v="UPI"/>
    <n v="1618.2"/>
    <n v="474.36"/>
    <n v="2024"/>
    <n v="6"/>
    <s v="Jun"/>
    <s v="2024-06"/>
    <n v="0.29314052651093808"/>
    <x v="0"/>
    <x v="8"/>
    <x v="0"/>
    <x v="2"/>
    <x v="14"/>
  </r>
  <r>
    <s v="ORD03305"/>
    <x v="423"/>
    <d v="2025-10-19T00:00:00"/>
    <s v="C0001"/>
    <s v="P018"/>
    <n v="3"/>
    <n v="0.1"/>
    <s v="UPI"/>
    <n v="2697.3"/>
    <n v="724.33"/>
    <n v="2025"/>
    <n v="10"/>
    <s v="Oct"/>
    <s v="2025-10"/>
    <n v="0.26853890927965002"/>
    <x v="0"/>
    <x v="7"/>
    <x v="2"/>
    <x v="1"/>
    <x v="16"/>
  </r>
  <r>
    <s v="ORD03306"/>
    <x v="458"/>
    <d v="2025-01-08T00:00:00"/>
    <s v="C0307"/>
    <s v="P005"/>
    <n v="3"/>
    <n v="0.1"/>
    <s v="Debit Card"/>
    <n v="6747.3"/>
    <n v="1643.11"/>
    <n v="2025"/>
    <n v="1"/>
    <s v="Jan"/>
    <s v="2025-01"/>
    <n v="0.24352111214856312"/>
    <x v="1"/>
    <x v="5"/>
    <x v="2"/>
    <x v="2"/>
    <x v="7"/>
  </r>
  <r>
    <s v="ORD03307"/>
    <x v="145"/>
    <d v="2024-02-25T00:00:00"/>
    <s v="C0261"/>
    <s v="P010"/>
    <n v="1"/>
    <n v="0"/>
    <s v="Cash"/>
    <n v="5999"/>
    <n v="836.12"/>
    <n v="2024"/>
    <n v="2"/>
    <s v="Feb"/>
    <s v="2024-02"/>
    <n v="0.13937656276046007"/>
    <x v="2"/>
    <x v="2"/>
    <x v="3"/>
    <x v="2"/>
    <x v="9"/>
  </r>
  <r>
    <s v="ORD03308"/>
    <x v="340"/>
    <d v="2025-11-22T00:00:00"/>
    <s v="C0013"/>
    <s v="P012"/>
    <n v="4"/>
    <n v="0.1"/>
    <s v="UPI"/>
    <n v="3236.4"/>
    <n v="946.87"/>
    <n v="2025"/>
    <n v="11"/>
    <s v="Nov"/>
    <s v="2025-11"/>
    <n v="0.2925689037201829"/>
    <x v="0"/>
    <x v="8"/>
    <x v="3"/>
    <x v="2"/>
    <x v="14"/>
  </r>
  <r>
    <s v="ORD03309"/>
    <x v="339"/>
    <d v="2025-02-25T00:00:00"/>
    <s v="C0403"/>
    <s v="P008"/>
    <n v="3"/>
    <n v="0.05"/>
    <s v="Debit Card"/>
    <n v="1137.1500000000001"/>
    <n v="323.18"/>
    <n v="2025"/>
    <n v="2"/>
    <s v="Feb"/>
    <s v="2025-02"/>
    <n v="0.28420173240117835"/>
    <x v="3"/>
    <x v="3"/>
    <x v="1"/>
    <x v="2"/>
    <x v="4"/>
  </r>
  <r>
    <s v="ORD03310"/>
    <x v="241"/>
    <d v="2025-05-26T00:00:00"/>
    <s v="C0396"/>
    <s v="P019"/>
    <n v="1"/>
    <n v="0.05"/>
    <s v="Debit Card"/>
    <n v="379.05"/>
    <n v="114.07"/>
    <n v="2025"/>
    <n v="5"/>
    <s v="May"/>
    <s v="2025-05"/>
    <n v="0.30093655190608098"/>
    <x v="1"/>
    <x v="1"/>
    <x v="0"/>
    <x v="2"/>
    <x v="18"/>
  </r>
  <r>
    <s v="ORD03311"/>
    <x v="513"/>
    <d v="2024-12-11T00:00:00"/>
    <s v="C0048"/>
    <s v="P015"/>
    <n v="1"/>
    <n v="0.05"/>
    <s v="UPI"/>
    <n v="664.05"/>
    <n v="191.91"/>
    <n v="2024"/>
    <n v="12"/>
    <s v="Dec"/>
    <s v="2024-12"/>
    <n v="0.28899932234018522"/>
    <x v="3"/>
    <x v="6"/>
    <x v="3"/>
    <x v="2"/>
    <x v="11"/>
  </r>
  <r>
    <s v="ORD03312"/>
    <x v="45"/>
    <d v="2024-05-08T00:00:00"/>
    <s v="C0409"/>
    <s v="P001"/>
    <n v="2"/>
    <n v="0.1"/>
    <s v="UPI"/>
    <n v="898.2"/>
    <n v="196.97"/>
    <n v="2024"/>
    <n v="5"/>
    <s v="May"/>
    <s v="2024-05"/>
    <n v="0.21929414384324203"/>
    <x v="1"/>
    <x v="1"/>
    <x v="3"/>
    <x v="1"/>
    <x v="8"/>
  </r>
  <r>
    <s v="ORD03313"/>
    <x v="704"/>
    <d v="2025-02-15T00:00:00"/>
    <s v="C0313"/>
    <s v="P003"/>
    <n v="2"/>
    <n v="0.1"/>
    <s v="Debit Card"/>
    <n v="2338.1999999999998"/>
    <n v="472.34"/>
    <n v="2025"/>
    <n v="2"/>
    <s v="Feb"/>
    <s v="2025-02"/>
    <n v="0.2020100932341117"/>
    <x v="1"/>
    <x v="1"/>
    <x v="0"/>
    <x v="0"/>
    <x v="1"/>
  </r>
  <r>
    <s v="ORD03314"/>
    <x v="499"/>
    <d v="2025-01-06T00:00:00"/>
    <s v="C0371"/>
    <s v="P018"/>
    <n v="2"/>
    <n v="0.1"/>
    <s v="Debit Card"/>
    <n v="1798.2"/>
    <n v="449.85"/>
    <n v="2025"/>
    <n v="1"/>
    <s v="Jan"/>
    <s v="2025-01"/>
    <n v="0.25016683350016683"/>
    <x v="0"/>
    <x v="7"/>
    <x v="1"/>
    <x v="1"/>
    <x v="16"/>
  </r>
  <r>
    <s v="ORD03315"/>
    <x v="410"/>
    <d v="2024-10-02T00:00:00"/>
    <s v="C0291"/>
    <s v="P018"/>
    <n v="1"/>
    <n v="0.05"/>
    <s v="UPI"/>
    <n v="949.05"/>
    <n v="284.14"/>
    <n v="2024"/>
    <n v="9"/>
    <s v="Sep"/>
    <s v="2024-09"/>
    <n v="0.29939413097307832"/>
    <x v="0"/>
    <x v="7"/>
    <x v="0"/>
    <x v="2"/>
    <x v="16"/>
  </r>
  <r>
    <s v="ORD03316"/>
    <x v="131"/>
    <d v="2025-10-08T00:00:00"/>
    <s v="C0332"/>
    <s v="P002"/>
    <n v="2"/>
    <n v="0.05"/>
    <s v="UPI"/>
    <n v="1708.1"/>
    <n v="422.58"/>
    <n v="2025"/>
    <n v="10"/>
    <s v="Oct"/>
    <s v="2025-10"/>
    <n v="0.24739769334348105"/>
    <x v="1"/>
    <x v="1"/>
    <x v="1"/>
    <x v="0"/>
    <x v="3"/>
  </r>
  <r>
    <s v="ORD03317"/>
    <x v="424"/>
    <d v="2025-08-31T00:00:00"/>
    <s v="C0094"/>
    <s v="P005"/>
    <n v="2"/>
    <n v="0"/>
    <s v="Credit Card"/>
    <n v="4998"/>
    <n v="1151.1300000000001"/>
    <n v="2025"/>
    <n v="8"/>
    <s v="Aug"/>
    <s v="2025-08"/>
    <n v="0.2303181272509004"/>
    <x v="1"/>
    <x v="5"/>
    <x v="1"/>
    <x v="1"/>
    <x v="7"/>
  </r>
  <r>
    <s v="ORD03318"/>
    <x v="658"/>
    <d v="2025-01-15T00:00:00"/>
    <s v="C0261"/>
    <s v="P001"/>
    <n v="1"/>
    <n v="0.2"/>
    <s v="Debit Card"/>
    <n v="399.2"/>
    <n v="99.78"/>
    <n v="2025"/>
    <n v="1"/>
    <s v="Jan"/>
    <s v="2025-01"/>
    <n v="0.2499498997995992"/>
    <x v="1"/>
    <x v="1"/>
    <x v="3"/>
    <x v="2"/>
    <x v="8"/>
  </r>
  <r>
    <s v="ORD03319"/>
    <x v="246"/>
    <d v="2024-03-18T00:00:00"/>
    <s v="C0482"/>
    <s v="P010"/>
    <n v="2"/>
    <n v="0.05"/>
    <s v="Credit Card"/>
    <n v="11398.1"/>
    <n v="1875.18"/>
    <n v="2024"/>
    <n v="3"/>
    <s v="Mar"/>
    <s v="2024-03"/>
    <n v="0.16451689316640492"/>
    <x v="2"/>
    <x v="2"/>
    <x v="3"/>
    <x v="0"/>
    <x v="9"/>
  </r>
  <r>
    <s v="ORD03320"/>
    <x v="580"/>
    <d v="2024-09-08T00:00:00"/>
    <s v="C0278"/>
    <s v="P020"/>
    <n v="1"/>
    <n v="0.05"/>
    <s v="UPI"/>
    <n v="236.55"/>
    <n v="61.94"/>
    <n v="2024"/>
    <n v="9"/>
    <s v="Sep"/>
    <s v="2024-09"/>
    <n v="0.26184738955823289"/>
    <x v="3"/>
    <x v="3"/>
    <x v="1"/>
    <x v="2"/>
    <x v="17"/>
  </r>
  <r>
    <s v="ORD03321"/>
    <x v="532"/>
    <d v="2024-02-16T00:00:00"/>
    <s v="C0359"/>
    <s v="P010"/>
    <n v="1"/>
    <n v="0.1"/>
    <s v="Debit Card"/>
    <n v="5399.1"/>
    <n v="853.35"/>
    <n v="2024"/>
    <n v="2"/>
    <s v="Feb"/>
    <s v="2024-02"/>
    <n v="0.15805412013113296"/>
    <x v="2"/>
    <x v="2"/>
    <x v="0"/>
    <x v="2"/>
    <x v="9"/>
  </r>
  <r>
    <s v="ORD03322"/>
    <x v="313"/>
    <d v="2025-01-15T00:00:00"/>
    <s v="C0205"/>
    <s v="P005"/>
    <n v="2"/>
    <n v="0"/>
    <s v="Credit Card"/>
    <n v="4998"/>
    <n v="1272.4000000000001"/>
    <n v="2025"/>
    <n v="1"/>
    <s v="Jan"/>
    <s v="2025-01"/>
    <n v="0.25458183273309326"/>
    <x v="1"/>
    <x v="5"/>
    <x v="0"/>
    <x v="2"/>
    <x v="7"/>
  </r>
  <r>
    <s v="ORD03323"/>
    <x v="209"/>
    <d v="2024-02-14T00:00:00"/>
    <s v="C0185"/>
    <s v="P018"/>
    <n v="5"/>
    <n v="0.15"/>
    <s v="Debit Card"/>
    <n v="4245.75"/>
    <n v="1223.1300000000001"/>
    <n v="2024"/>
    <n v="2"/>
    <s v="Feb"/>
    <s v="2024-02"/>
    <n v="0.28808337749514223"/>
    <x v="0"/>
    <x v="7"/>
    <x v="0"/>
    <x v="2"/>
    <x v="16"/>
  </r>
  <r>
    <s v="ORD03324"/>
    <x v="302"/>
    <d v="2024-06-19T00:00:00"/>
    <s v="C0175"/>
    <s v="P015"/>
    <n v="1"/>
    <n v="0.1"/>
    <s v="Cash"/>
    <n v="629.1"/>
    <n v="158.56"/>
    <n v="2024"/>
    <n v="6"/>
    <s v="Jun"/>
    <s v="2024-06"/>
    <n v="0.25204260054045463"/>
    <x v="3"/>
    <x v="6"/>
    <x v="3"/>
    <x v="1"/>
    <x v="11"/>
  </r>
  <r>
    <s v="ORD03325"/>
    <x v="713"/>
    <d v="2024-07-31T00:00:00"/>
    <s v="C0438"/>
    <s v="P020"/>
    <n v="1"/>
    <n v="0.1"/>
    <s v="Debit Card"/>
    <n v="224.1"/>
    <n v="57.45"/>
    <n v="2024"/>
    <n v="7"/>
    <s v="Jul"/>
    <s v="2024-07"/>
    <n v="0.2563587684069612"/>
    <x v="3"/>
    <x v="3"/>
    <x v="1"/>
    <x v="2"/>
    <x v="17"/>
  </r>
  <r>
    <s v="ORD03326"/>
    <x v="299"/>
    <d v="2025-05-10T00:00:00"/>
    <s v="C0387"/>
    <s v="P008"/>
    <n v="1"/>
    <n v="0"/>
    <s v="Cash"/>
    <n v="399"/>
    <n v="109.82"/>
    <n v="2025"/>
    <n v="5"/>
    <s v="May"/>
    <s v="2025-05"/>
    <n v="0.27523809523809523"/>
    <x v="3"/>
    <x v="3"/>
    <x v="2"/>
    <x v="2"/>
    <x v="4"/>
  </r>
  <r>
    <s v="ORD03327"/>
    <x v="657"/>
    <d v="2025-11-12T00:00:00"/>
    <s v="C0380"/>
    <s v="P017"/>
    <n v="1"/>
    <n v="0.05"/>
    <s v="Cash"/>
    <n v="759.05"/>
    <n v="162.58000000000001"/>
    <n v="2025"/>
    <n v="11"/>
    <s v="Nov"/>
    <s v="2025-11"/>
    <n v="0.21418878861735066"/>
    <x v="0"/>
    <x v="0"/>
    <x v="0"/>
    <x v="2"/>
    <x v="15"/>
  </r>
  <r>
    <s v="ORD03328"/>
    <x v="251"/>
    <d v="2024-02-11T00:00:00"/>
    <s v="C0309"/>
    <s v="P012"/>
    <n v="1"/>
    <n v="0"/>
    <s v="Credit Card"/>
    <n v="899"/>
    <n v="232.16"/>
    <n v="2024"/>
    <n v="2"/>
    <s v="Feb"/>
    <s v="2024-02"/>
    <n v="0.2582424916573971"/>
    <x v="0"/>
    <x v="8"/>
    <x v="1"/>
    <x v="2"/>
    <x v="14"/>
  </r>
  <r>
    <s v="ORD03329"/>
    <x v="688"/>
    <d v="2025-01-04T00:00:00"/>
    <s v="C0468"/>
    <s v="P012"/>
    <n v="2"/>
    <n v="0.05"/>
    <s v="Debit Card"/>
    <n v="1708.1"/>
    <n v="512.87"/>
    <n v="2025"/>
    <n v="1"/>
    <s v="Jan"/>
    <s v="2025-01"/>
    <n v="0.30025759615947545"/>
    <x v="0"/>
    <x v="8"/>
    <x v="0"/>
    <x v="2"/>
    <x v="14"/>
  </r>
  <r>
    <s v="ORD03330"/>
    <x v="162"/>
    <d v="2024-06-02T00:00:00"/>
    <s v="C0415"/>
    <s v="P001"/>
    <n v="1"/>
    <n v="0.1"/>
    <s v="Credit Card"/>
    <n v="449.1"/>
    <n v="104.59"/>
    <n v="2024"/>
    <n v="5"/>
    <s v="May"/>
    <s v="2024-05"/>
    <n v="0.23288799821865955"/>
    <x v="1"/>
    <x v="1"/>
    <x v="1"/>
    <x v="2"/>
    <x v="8"/>
  </r>
  <r>
    <s v="ORD03331"/>
    <x v="459"/>
    <d v="2024-04-23T00:00:00"/>
    <s v="C0069"/>
    <s v="P004"/>
    <n v="4"/>
    <n v="0"/>
    <s v="Credit Card"/>
    <n v="7996"/>
    <n v="2046.58"/>
    <n v="2024"/>
    <n v="4"/>
    <s v="Apr"/>
    <s v="2024-04"/>
    <n v="0.25595047523761882"/>
    <x v="1"/>
    <x v="5"/>
    <x v="0"/>
    <x v="0"/>
    <x v="10"/>
  </r>
  <r>
    <s v="ORD03332"/>
    <x v="675"/>
    <d v="2025-04-28T00:00:00"/>
    <s v="C0472"/>
    <s v="P008"/>
    <n v="1"/>
    <n v="0.1"/>
    <s v="UPI"/>
    <n v="359.1"/>
    <n v="83.95"/>
    <n v="2025"/>
    <n v="4"/>
    <s v="Apr"/>
    <s v="2025-04"/>
    <n v="0.2337788916736285"/>
    <x v="3"/>
    <x v="3"/>
    <x v="3"/>
    <x v="0"/>
    <x v="4"/>
  </r>
  <r>
    <s v="ORD03333"/>
    <x v="69"/>
    <d v="2025-03-16T00:00:00"/>
    <s v="C0104"/>
    <s v="P001"/>
    <n v="3"/>
    <n v="0.05"/>
    <s v="UPI"/>
    <n v="1422.15"/>
    <n v="287.82"/>
    <n v="2025"/>
    <n v="3"/>
    <s v="Mar"/>
    <s v="2025-03"/>
    <n v="0.20238371479801706"/>
    <x v="1"/>
    <x v="1"/>
    <x v="0"/>
    <x v="2"/>
    <x v="8"/>
  </r>
  <r>
    <s v="ORD03334"/>
    <x v="16"/>
    <d v="2024-02-17T00:00:00"/>
    <s v="C0246"/>
    <s v="P015"/>
    <n v="3"/>
    <n v="0.1"/>
    <s v="UPI"/>
    <n v="1887.3"/>
    <n v="403.16"/>
    <n v="2024"/>
    <n v="2"/>
    <s v="Feb"/>
    <s v="2024-02"/>
    <n v="0.21361733693636414"/>
    <x v="3"/>
    <x v="6"/>
    <x v="3"/>
    <x v="1"/>
    <x v="11"/>
  </r>
  <r>
    <s v="ORD03335"/>
    <x v="73"/>
    <d v="2025-07-29T00:00:00"/>
    <s v="C0161"/>
    <s v="P018"/>
    <n v="2"/>
    <n v="0.05"/>
    <s v="UPI"/>
    <n v="1898.1"/>
    <n v="-124.41"/>
    <n v="2025"/>
    <n v="7"/>
    <s v="Jul"/>
    <s v="2025-07"/>
    <n v="-6.5544491860281329E-2"/>
    <x v="0"/>
    <x v="7"/>
    <x v="1"/>
    <x v="2"/>
    <x v="16"/>
  </r>
  <r>
    <s v="ORD03336"/>
    <x v="333"/>
    <d v="2025-01-03T00:00:00"/>
    <s v="C0200"/>
    <s v="P001"/>
    <n v="1"/>
    <n v="0"/>
    <s v="UPI"/>
    <n v="499"/>
    <n v="147.88999999999999"/>
    <n v="2024"/>
    <n v="12"/>
    <s v="Dec"/>
    <s v="2024-12"/>
    <n v="0.29637274549098191"/>
    <x v="1"/>
    <x v="1"/>
    <x v="0"/>
    <x v="2"/>
    <x v="8"/>
  </r>
  <r>
    <s v="ORD03337"/>
    <x v="25"/>
    <d v="2024-03-14T00:00:00"/>
    <s v="C0216"/>
    <s v="P011"/>
    <n v="2"/>
    <n v="0"/>
    <s v="Cash"/>
    <n v="2598"/>
    <n v="810.51"/>
    <n v="2024"/>
    <n v="3"/>
    <s v="Mar"/>
    <s v="2024-03"/>
    <n v="0.31197459584295612"/>
    <x v="0"/>
    <x v="7"/>
    <x v="3"/>
    <x v="2"/>
    <x v="12"/>
  </r>
  <r>
    <s v="ORD03338"/>
    <x v="718"/>
    <d v="2024-10-28T00:00:00"/>
    <s v="C0434"/>
    <s v="P002"/>
    <n v="2"/>
    <n v="0.15"/>
    <s v="Credit Card"/>
    <n v="1528.3"/>
    <n v="356.89"/>
    <n v="2024"/>
    <n v="10"/>
    <s v="Oct"/>
    <s v="2024-10"/>
    <n v="0.2335209055813649"/>
    <x v="1"/>
    <x v="1"/>
    <x v="0"/>
    <x v="0"/>
    <x v="3"/>
  </r>
  <r>
    <s v="ORD03339"/>
    <x v="52"/>
    <d v="2024-10-24T00:00:00"/>
    <s v="C0212"/>
    <s v="P001"/>
    <n v="3"/>
    <n v="0.05"/>
    <s v="UPI"/>
    <n v="1422.15"/>
    <n v="316.89"/>
    <n v="2024"/>
    <n v="10"/>
    <s v="Oct"/>
    <s v="2024-10"/>
    <n v="0.22282459656154413"/>
    <x v="1"/>
    <x v="1"/>
    <x v="0"/>
    <x v="0"/>
    <x v="8"/>
  </r>
  <r>
    <s v="ORD03340"/>
    <x v="631"/>
    <d v="2024-07-22T00:00:00"/>
    <s v="C0016"/>
    <s v="P012"/>
    <n v="2"/>
    <n v="0.05"/>
    <s v="Credit Card"/>
    <n v="1708.1"/>
    <n v="455.75"/>
    <n v="2024"/>
    <n v="7"/>
    <s v="Jul"/>
    <s v="2024-07"/>
    <n v="0.26681693109302734"/>
    <x v="0"/>
    <x v="8"/>
    <x v="3"/>
    <x v="2"/>
    <x v="14"/>
  </r>
  <r>
    <s v="ORD03341"/>
    <x v="250"/>
    <d v="2024-03-05T00:00:00"/>
    <s v="C0498"/>
    <s v="P016"/>
    <n v="1"/>
    <n v="0"/>
    <s v="UPI"/>
    <n v="1599"/>
    <n v="413.73"/>
    <n v="2024"/>
    <n v="3"/>
    <s v="Mar"/>
    <s v="2024-03"/>
    <n v="0.25874296435272048"/>
    <x v="4"/>
    <x v="4"/>
    <x v="0"/>
    <x v="0"/>
    <x v="5"/>
  </r>
  <r>
    <s v="ORD03342"/>
    <x v="462"/>
    <d v="2024-11-13T00:00:00"/>
    <s v="C0372"/>
    <s v="P010"/>
    <n v="3"/>
    <n v="0.05"/>
    <s v="Debit Card"/>
    <n v="17097.150000000001"/>
    <n v="3223.46"/>
    <n v="2024"/>
    <n v="11"/>
    <s v="Nov"/>
    <s v="2024-11"/>
    <n v="0.18853785572449208"/>
    <x v="2"/>
    <x v="2"/>
    <x v="0"/>
    <x v="0"/>
    <x v="9"/>
  </r>
  <r>
    <s v="ORD03343"/>
    <x v="90"/>
    <d v="2024-06-13T00:00:00"/>
    <s v="C0332"/>
    <s v="P018"/>
    <n v="5"/>
    <n v="0.1"/>
    <s v="UPI"/>
    <n v="4495.5"/>
    <n v="786.47"/>
    <n v="2024"/>
    <n v="6"/>
    <s v="Jun"/>
    <s v="2024-06"/>
    <n v="0.17494605716827941"/>
    <x v="0"/>
    <x v="7"/>
    <x v="1"/>
    <x v="0"/>
    <x v="16"/>
  </r>
  <r>
    <s v="ORD03344"/>
    <x v="523"/>
    <d v="2024-11-27T00:00:00"/>
    <s v="C0205"/>
    <s v="P015"/>
    <n v="2"/>
    <n v="0.1"/>
    <s v="UPI"/>
    <n v="1258.2"/>
    <n v="239.71"/>
    <n v="2024"/>
    <n v="11"/>
    <s v="Nov"/>
    <s v="2024-11"/>
    <n v="0.19051820060403751"/>
    <x v="3"/>
    <x v="6"/>
    <x v="0"/>
    <x v="2"/>
    <x v="11"/>
  </r>
  <r>
    <s v="ORD03345"/>
    <x v="697"/>
    <d v="2025-06-12T00:00:00"/>
    <s v="C0365"/>
    <s v="P017"/>
    <n v="3"/>
    <n v="0"/>
    <s v="Debit Card"/>
    <n v="2397"/>
    <n v="570.19000000000005"/>
    <n v="2025"/>
    <n v="6"/>
    <s v="Jun"/>
    <s v="2025-06"/>
    <n v="0.23787651230705051"/>
    <x v="0"/>
    <x v="0"/>
    <x v="1"/>
    <x v="2"/>
    <x v="15"/>
  </r>
  <r>
    <s v="ORD03346"/>
    <x v="437"/>
    <d v="2024-12-07T00:00:00"/>
    <s v="C0490"/>
    <s v="P010"/>
    <n v="2"/>
    <n v="0.05"/>
    <s v="Credit Card"/>
    <n v="11398.1"/>
    <n v="2998.65"/>
    <n v="2024"/>
    <n v="12"/>
    <s v="Dec"/>
    <s v="2024-12"/>
    <n v="0.26308332090436126"/>
    <x v="2"/>
    <x v="2"/>
    <x v="0"/>
    <x v="2"/>
    <x v="9"/>
  </r>
  <r>
    <s v="ORD03347"/>
    <x v="701"/>
    <d v="2025-08-29T00:00:00"/>
    <s v="C0039"/>
    <s v="P003"/>
    <n v="2"/>
    <n v="0"/>
    <s v="Debit Card"/>
    <n v="2598"/>
    <n v="723.07"/>
    <n v="2025"/>
    <n v="8"/>
    <s v="Aug"/>
    <s v="2025-08"/>
    <n v="0.27831793687451889"/>
    <x v="1"/>
    <x v="1"/>
    <x v="2"/>
    <x v="2"/>
    <x v="1"/>
  </r>
  <r>
    <s v="ORD03348"/>
    <x v="519"/>
    <d v="2024-11-03T00:00:00"/>
    <s v="C0089"/>
    <s v="P016"/>
    <n v="2"/>
    <n v="0.2"/>
    <s v="Credit Card"/>
    <n v="2558.4"/>
    <n v="870.04"/>
    <n v="2024"/>
    <n v="10"/>
    <s v="Oct"/>
    <s v="2024-10"/>
    <n v="0.34007191994996872"/>
    <x v="4"/>
    <x v="4"/>
    <x v="2"/>
    <x v="0"/>
    <x v="5"/>
  </r>
  <r>
    <s v="ORD03349"/>
    <x v="719"/>
    <d v="2025-05-19T00:00:00"/>
    <s v="C0430"/>
    <s v="P006"/>
    <n v="2"/>
    <n v="0.05"/>
    <s v="UPI"/>
    <n v="2848.1"/>
    <n v="628.30999999999995"/>
    <n v="2025"/>
    <n v="5"/>
    <s v="May"/>
    <s v="2025-05"/>
    <n v="0.22060672026965344"/>
    <x v="1"/>
    <x v="1"/>
    <x v="3"/>
    <x v="2"/>
    <x v="6"/>
  </r>
  <r>
    <s v="ORD03350"/>
    <x v="560"/>
    <d v="2025-10-13T00:00:00"/>
    <s v="C0256"/>
    <s v="P003"/>
    <n v="1"/>
    <n v="0.1"/>
    <s v="Credit Card"/>
    <n v="1169.0999999999999"/>
    <n v="321"/>
    <n v="2025"/>
    <n v="10"/>
    <s v="Oct"/>
    <s v="2025-10"/>
    <n v="0.27457018219142931"/>
    <x v="1"/>
    <x v="1"/>
    <x v="0"/>
    <x v="2"/>
    <x v="1"/>
  </r>
  <r>
    <s v="ORD03351"/>
    <x v="437"/>
    <d v="2024-12-05T00:00:00"/>
    <s v="C0480"/>
    <s v="P009"/>
    <n v="2"/>
    <n v="0.1"/>
    <s v="UPI"/>
    <n v="12598.2"/>
    <n v="2041.86"/>
    <n v="2024"/>
    <n v="12"/>
    <s v="Dec"/>
    <s v="2024-12"/>
    <n v="0.16207553460018095"/>
    <x v="2"/>
    <x v="2"/>
    <x v="0"/>
    <x v="1"/>
    <x v="2"/>
  </r>
  <r>
    <s v="ORD03352"/>
    <x v="28"/>
    <d v="2025-07-06T00:00:00"/>
    <s v="C0254"/>
    <s v="P011"/>
    <n v="2"/>
    <n v="0.15"/>
    <s v="UPI"/>
    <n v="2208.3000000000002"/>
    <n v="460.59"/>
    <n v="2025"/>
    <n v="7"/>
    <s v="Jul"/>
    <s v="2025-07"/>
    <n v="0.20857220486346961"/>
    <x v="0"/>
    <x v="7"/>
    <x v="3"/>
    <x v="1"/>
    <x v="12"/>
  </r>
  <r>
    <s v="ORD03353"/>
    <x v="651"/>
    <d v="2025-10-03T00:00:00"/>
    <s v="C0216"/>
    <s v="P013"/>
    <n v="1"/>
    <n v="0.15"/>
    <s v="UPI"/>
    <n v="509.15"/>
    <n v="117.12"/>
    <n v="2025"/>
    <n v="9"/>
    <s v="Sep"/>
    <s v="2025-09"/>
    <n v="0.23003044289502114"/>
    <x v="0"/>
    <x v="0"/>
    <x v="3"/>
    <x v="2"/>
    <x v="0"/>
  </r>
  <r>
    <s v="ORD03354"/>
    <x v="259"/>
    <d v="2024-10-06T00:00:00"/>
    <s v="C0368"/>
    <s v="P018"/>
    <n v="1"/>
    <n v="0"/>
    <s v="Debit Card"/>
    <n v="999"/>
    <n v="193.58"/>
    <n v="2024"/>
    <n v="10"/>
    <s v="Oct"/>
    <s v="2024-10"/>
    <n v="0.19377377377377378"/>
    <x v="0"/>
    <x v="7"/>
    <x v="2"/>
    <x v="2"/>
    <x v="16"/>
  </r>
  <r>
    <s v="ORD03355"/>
    <x v="587"/>
    <d v="2024-06-17T00:00:00"/>
    <s v="C0303"/>
    <s v="P004"/>
    <n v="3"/>
    <n v="0.2"/>
    <s v="Debit Card"/>
    <n v="4797.6000000000004"/>
    <n v="1436.03"/>
    <n v="2024"/>
    <n v="6"/>
    <s v="Jun"/>
    <s v="2024-06"/>
    <n v="0.29932257795564449"/>
    <x v="1"/>
    <x v="5"/>
    <x v="0"/>
    <x v="1"/>
    <x v="10"/>
  </r>
  <r>
    <s v="ORD03356"/>
    <x v="143"/>
    <d v="2025-03-23T00:00:00"/>
    <s v="C0172"/>
    <s v="P008"/>
    <n v="2"/>
    <n v="0.15"/>
    <s v="UPI"/>
    <n v="678.3"/>
    <n v="202.82"/>
    <n v="2025"/>
    <n v="3"/>
    <s v="Mar"/>
    <s v="2025-03"/>
    <n v="0.29901223647353681"/>
    <x v="3"/>
    <x v="3"/>
    <x v="1"/>
    <x v="2"/>
    <x v="4"/>
  </r>
  <r>
    <s v="ORD03357"/>
    <x v="328"/>
    <d v="2024-11-16T00:00:00"/>
    <s v="C0137"/>
    <s v="P013"/>
    <n v="1"/>
    <n v="0.05"/>
    <s v="UPI"/>
    <n v="569.04999999999995"/>
    <n v="124.92"/>
    <n v="2024"/>
    <n v="11"/>
    <s v="Nov"/>
    <s v="2024-11"/>
    <n v="0.21952376768298043"/>
    <x v="0"/>
    <x v="0"/>
    <x v="3"/>
    <x v="2"/>
    <x v="0"/>
  </r>
  <r>
    <s v="ORD03358"/>
    <x v="384"/>
    <d v="2025-08-13T00:00:00"/>
    <s v="C0488"/>
    <s v="P010"/>
    <n v="3"/>
    <n v="0.1"/>
    <s v="Cash"/>
    <n v="16197.3"/>
    <n v="2870.61"/>
    <n v="2025"/>
    <n v="8"/>
    <s v="Aug"/>
    <s v="2025-08"/>
    <n v="0.17722768609583081"/>
    <x v="2"/>
    <x v="2"/>
    <x v="0"/>
    <x v="2"/>
    <x v="9"/>
  </r>
  <r>
    <s v="ORD03359"/>
    <x v="487"/>
    <d v="2025-05-20T00:00:00"/>
    <s v="C0498"/>
    <s v="P002"/>
    <n v="3"/>
    <n v="0.1"/>
    <s v="UPI"/>
    <n v="2427.3000000000002"/>
    <n v="524.63"/>
    <n v="2025"/>
    <n v="5"/>
    <s v="May"/>
    <s v="2025-05"/>
    <n v="0.21613727186585915"/>
    <x v="1"/>
    <x v="1"/>
    <x v="0"/>
    <x v="0"/>
    <x v="3"/>
  </r>
  <r>
    <s v="ORD03360"/>
    <x v="427"/>
    <d v="2025-11-17T00:00:00"/>
    <s v="C0471"/>
    <s v="P008"/>
    <n v="2"/>
    <n v="0.1"/>
    <s v="Credit Card"/>
    <n v="718.2"/>
    <n v="237.16"/>
    <n v="2025"/>
    <n v="11"/>
    <s v="Nov"/>
    <s v="2025-11"/>
    <n v="0.33021442495126702"/>
    <x v="3"/>
    <x v="3"/>
    <x v="1"/>
    <x v="0"/>
    <x v="4"/>
  </r>
  <r>
    <s v="ORD03361"/>
    <x v="417"/>
    <d v="2025-01-22T00:00:00"/>
    <s v="C0384"/>
    <s v="P006"/>
    <n v="1"/>
    <n v="0"/>
    <s v="Credit Card"/>
    <n v="1499"/>
    <n v="447.21"/>
    <n v="2025"/>
    <n v="1"/>
    <s v="Jan"/>
    <s v="2025-01"/>
    <n v="0.29833889259506335"/>
    <x v="1"/>
    <x v="1"/>
    <x v="3"/>
    <x v="2"/>
    <x v="6"/>
  </r>
  <r>
    <s v="ORD03362"/>
    <x v="669"/>
    <d v="2025-08-27T00:00:00"/>
    <s v="C0178"/>
    <s v="P016"/>
    <n v="4"/>
    <n v="0.1"/>
    <s v="Debit Card"/>
    <n v="5756.4"/>
    <n v="1945.56"/>
    <n v="2025"/>
    <n v="8"/>
    <s v="Aug"/>
    <s v="2025-08"/>
    <n v="0.33798207212841358"/>
    <x v="4"/>
    <x v="4"/>
    <x v="0"/>
    <x v="0"/>
    <x v="5"/>
  </r>
  <r>
    <s v="ORD03363"/>
    <x v="446"/>
    <d v="2025-11-25T00:00:00"/>
    <s v="C0077"/>
    <s v="P018"/>
    <n v="3"/>
    <n v="0"/>
    <s v="UPI"/>
    <n v="2997"/>
    <n v="827.11"/>
    <n v="2025"/>
    <n v="11"/>
    <s v="Nov"/>
    <s v="2025-11"/>
    <n v="0.2759793126459793"/>
    <x v="0"/>
    <x v="7"/>
    <x v="3"/>
    <x v="0"/>
    <x v="16"/>
  </r>
  <r>
    <s v="ORD03364"/>
    <x v="202"/>
    <d v="2025-05-13T00:00:00"/>
    <s v="C0188"/>
    <s v="P017"/>
    <n v="1"/>
    <n v="0.1"/>
    <s v="Cash"/>
    <n v="719.1"/>
    <n v="187.81"/>
    <n v="2025"/>
    <n v="5"/>
    <s v="May"/>
    <s v="2025-05"/>
    <n v="0.26117368933388957"/>
    <x v="0"/>
    <x v="0"/>
    <x v="1"/>
    <x v="0"/>
    <x v="15"/>
  </r>
  <r>
    <s v="ORD03365"/>
    <x v="287"/>
    <d v="2025-05-07T00:00:00"/>
    <s v="C0480"/>
    <s v="P006"/>
    <n v="1"/>
    <n v="0.2"/>
    <s v="Credit Card"/>
    <n v="1199.2"/>
    <n v="268.69"/>
    <n v="2025"/>
    <n v="5"/>
    <s v="May"/>
    <s v="2025-05"/>
    <n v="0.22405770513675782"/>
    <x v="1"/>
    <x v="1"/>
    <x v="0"/>
    <x v="1"/>
    <x v="6"/>
  </r>
  <r>
    <s v="ORD03366"/>
    <x v="190"/>
    <d v="2025-12-26T00:00:00"/>
    <s v="C0498"/>
    <s v="P013"/>
    <n v="1"/>
    <n v="0.1"/>
    <s v="UPI"/>
    <n v="539.1"/>
    <n v="136.51"/>
    <n v="2025"/>
    <n v="12"/>
    <s v="Dec"/>
    <s v="2025-12"/>
    <n v="0.25321832684103129"/>
    <x v="0"/>
    <x v="0"/>
    <x v="0"/>
    <x v="0"/>
    <x v="0"/>
  </r>
  <r>
    <s v="ORD03367"/>
    <x v="246"/>
    <d v="2024-03-17T00:00:00"/>
    <s v="C0015"/>
    <s v="P014"/>
    <n v="2"/>
    <n v="0.05"/>
    <s v="UPI"/>
    <n v="1518.1"/>
    <n v="-61.03"/>
    <n v="2024"/>
    <n v="3"/>
    <s v="Mar"/>
    <s v="2024-03"/>
    <n v="-4.0201567749160137E-2"/>
    <x v="0"/>
    <x v="6"/>
    <x v="3"/>
    <x v="2"/>
    <x v="13"/>
  </r>
  <r>
    <s v="ORD03368"/>
    <x v="562"/>
    <d v="2025-05-24T00:00:00"/>
    <s v="C0292"/>
    <s v="P010"/>
    <n v="1"/>
    <n v="0.1"/>
    <s v="UPI"/>
    <n v="5399.1"/>
    <n v="934.45"/>
    <n v="2025"/>
    <n v="5"/>
    <s v="May"/>
    <s v="2025-05"/>
    <n v="0.17307514215332184"/>
    <x v="2"/>
    <x v="2"/>
    <x v="2"/>
    <x v="0"/>
    <x v="9"/>
  </r>
  <r>
    <s v="ORD03369"/>
    <x v="461"/>
    <d v="2025-01-26T00:00:00"/>
    <s v="C0497"/>
    <s v="P011"/>
    <n v="2"/>
    <n v="0"/>
    <s v="UPI"/>
    <n v="2598"/>
    <n v="608.72"/>
    <n v="2025"/>
    <n v="1"/>
    <s v="Jan"/>
    <s v="2025-01"/>
    <n v="0.23430331023864512"/>
    <x v="0"/>
    <x v="7"/>
    <x v="1"/>
    <x v="0"/>
    <x v="12"/>
  </r>
  <r>
    <s v="ORD03370"/>
    <x v="534"/>
    <d v="2025-09-11T00:00:00"/>
    <s v="C0319"/>
    <s v="P013"/>
    <n v="1"/>
    <n v="0.1"/>
    <s v="Cash"/>
    <n v="539.1"/>
    <n v="114.77"/>
    <n v="2025"/>
    <n v="9"/>
    <s v="Sep"/>
    <s v="2025-09"/>
    <n v="0.21289185679836764"/>
    <x v="0"/>
    <x v="0"/>
    <x v="3"/>
    <x v="0"/>
    <x v="0"/>
  </r>
  <r>
    <s v="ORD03371"/>
    <x v="385"/>
    <d v="2024-10-22T00:00:00"/>
    <s v="C0325"/>
    <s v="P012"/>
    <n v="3"/>
    <n v="0.1"/>
    <s v="UPI"/>
    <n v="2427.3000000000002"/>
    <n v="586.88"/>
    <n v="2024"/>
    <n v="10"/>
    <s v="Oct"/>
    <s v="2024-10"/>
    <n v="0.24178305112676635"/>
    <x v="0"/>
    <x v="8"/>
    <x v="3"/>
    <x v="2"/>
    <x v="14"/>
  </r>
  <r>
    <s v="ORD03372"/>
    <x v="688"/>
    <d v="2025-01-07T00:00:00"/>
    <s v="C0214"/>
    <s v="P009"/>
    <n v="1"/>
    <n v="0"/>
    <s v="Debit Card"/>
    <n v="6999"/>
    <n v="938.59"/>
    <n v="2025"/>
    <n v="1"/>
    <s v="Jan"/>
    <s v="2025-01"/>
    <n v="0.13410344334904986"/>
    <x v="2"/>
    <x v="2"/>
    <x v="0"/>
    <x v="1"/>
    <x v="2"/>
  </r>
  <r>
    <s v="ORD03373"/>
    <x v="717"/>
    <d v="2025-11-25T00:00:00"/>
    <s v="C0208"/>
    <s v="P004"/>
    <n v="2"/>
    <n v="0"/>
    <s v="Credit Card"/>
    <n v="3998"/>
    <n v="800.74"/>
    <n v="2025"/>
    <n v="11"/>
    <s v="Nov"/>
    <s v="2025-11"/>
    <n v="0.20028514257128566"/>
    <x v="1"/>
    <x v="5"/>
    <x v="3"/>
    <x v="2"/>
    <x v="10"/>
  </r>
  <r>
    <s v="ORD03374"/>
    <x v="469"/>
    <d v="2025-07-03T00:00:00"/>
    <s v="C0169"/>
    <s v="P007"/>
    <n v="4"/>
    <n v="0.1"/>
    <s v="UPI"/>
    <n v="3956.4"/>
    <n v="1092.56"/>
    <n v="2025"/>
    <n v="7"/>
    <s v="Jul"/>
    <s v="2025-07"/>
    <n v="0.27615003538570415"/>
    <x v="3"/>
    <x v="9"/>
    <x v="2"/>
    <x v="2"/>
    <x v="19"/>
  </r>
  <r>
    <s v="ORD03375"/>
    <x v="350"/>
    <d v="2025-10-15T00:00:00"/>
    <s v="C0330"/>
    <s v="P002"/>
    <n v="1"/>
    <n v="0.05"/>
    <s v="UPI"/>
    <n v="854.05"/>
    <n v="195.66"/>
    <n v="2025"/>
    <n v="10"/>
    <s v="Oct"/>
    <s v="2025-10"/>
    <n v="0.22909665710438501"/>
    <x v="1"/>
    <x v="1"/>
    <x v="3"/>
    <x v="2"/>
    <x v="3"/>
  </r>
  <r>
    <s v="ORD03376"/>
    <x v="365"/>
    <d v="2025-07-26T00:00:00"/>
    <s v="C0280"/>
    <s v="P007"/>
    <n v="1"/>
    <n v="0.15"/>
    <s v="Credit Card"/>
    <n v="934.15"/>
    <n v="269.5"/>
    <n v="2025"/>
    <n v="7"/>
    <s v="Jul"/>
    <s v="2025-07"/>
    <n v="0.28849756463094794"/>
    <x v="3"/>
    <x v="9"/>
    <x v="1"/>
    <x v="2"/>
    <x v="19"/>
  </r>
  <r>
    <s v="ORD03377"/>
    <x v="234"/>
    <d v="2024-07-09T00:00:00"/>
    <s v="C0466"/>
    <s v="P009"/>
    <n v="3"/>
    <n v="0"/>
    <s v="Credit Card"/>
    <n v="20997"/>
    <n v="4142.8100000000004"/>
    <n v="2024"/>
    <n v="7"/>
    <s v="Jul"/>
    <s v="2024-07"/>
    <n v="0.19730485307424872"/>
    <x v="2"/>
    <x v="2"/>
    <x v="3"/>
    <x v="1"/>
    <x v="2"/>
  </r>
  <r>
    <s v="ORD03378"/>
    <x v="472"/>
    <d v="2025-03-22T00:00:00"/>
    <s v="C0305"/>
    <s v="P005"/>
    <n v="1"/>
    <n v="0"/>
    <s v="Debit Card"/>
    <n v="2499"/>
    <n v="585.54999999999995"/>
    <n v="2025"/>
    <n v="3"/>
    <s v="Mar"/>
    <s v="2025-03"/>
    <n v="0.23431372549019605"/>
    <x v="1"/>
    <x v="5"/>
    <x v="1"/>
    <x v="2"/>
    <x v="7"/>
  </r>
  <r>
    <s v="ORD03379"/>
    <x v="408"/>
    <d v="2025-07-28T00:00:00"/>
    <s v="C0146"/>
    <s v="P015"/>
    <n v="3"/>
    <n v="0.1"/>
    <s v="Credit Card"/>
    <n v="1887.3"/>
    <n v="646.91"/>
    <n v="2025"/>
    <n v="7"/>
    <s v="Jul"/>
    <s v="2025-07"/>
    <n v="0.34277009484448684"/>
    <x v="3"/>
    <x v="6"/>
    <x v="3"/>
    <x v="2"/>
    <x v="11"/>
  </r>
  <r>
    <s v="ORD03380"/>
    <x v="34"/>
    <d v="2024-12-29T00:00:00"/>
    <s v="C0263"/>
    <s v="P018"/>
    <n v="1"/>
    <n v="0.1"/>
    <s v="Credit Card"/>
    <n v="899.1"/>
    <n v="276.95"/>
    <n v="2024"/>
    <n v="12"/>
    <s v="Dec"/>
    <s v="2024-12"/>
    <n v="0.3080302524746969"/>
    <x v="0"/>
    <x v="7"/>
    <x v="1"/>
    <x v="2"/>
    <x v="16"/>
  </r>
  <r>
    <s v="ORD03381"/>
    <x v="696"/>
    <d v="2024-05-05T00:00:00"/>
    <s v="C0004"/>
    <s v="P004"/>
    <n v="1"/>
    <n v="0.05"/>
    <s v="UPI"/>
    <n v="1899.05"/>
    <n v="392.23"/>
    <n v="2024"/>
    <n v="5"/>
    <s v="May"/>
    <s v="2024-05"/>
    <n v="0.20654011216134385"/>
    <x v="1"/>
    <x v="5"/>
    <x v="3"/>
    <x v="2"/>
    <x v="10"/>
  </r>
  <r>
    <s v="ORD03382"/>
    <x v="292"/>
    <d v="2024-07-11T00:00:00"/>
    <s v="C0090"/>
    <s v="P019"/>
    <n v="4"/>
    <n v="0.1"/>
    <s v="Cash"/>
    <n v="1436.4"/>
    <n v="362.21"/>
    <n v="2024"/>
    <n v="7"/>
    <s v="Jul"/>
    <s v="2024-07"/>
    <n v="0.25216513505987187"/>
    <x v="1"/>
    <x v="1"/>
    <x v="2"/>
    <x v="2"/>
    <x v="18"/>
  </r>
  <r>
    <s v="ORD03383"/>
    <x v="657"/>
    <d v="2025-11-13T00:00:00"/>
    <s v="C0453"/>
    <s v="P020"/>
    <n v="2"/>
    <n v="0.05"/>
    <s v="Cash"/>
    <n v="473.1"/>
    <n v="129.56"/>
    <n v="2025"/>
    <n v="11"/>
    <s v="Nov"/>
    <s v="2025-11"/>
    <n v="0.27385330796871699"/>
    <x v="3"/>
    <x v="3"/>
    <x v="0"/>
    <x v="2"/>
    <x v="17"/>
  </r>
  <r>
    <s v="ORD03384"/>
    <x v="59"/>
    <d v="2025-02-25T00:00:00"/>
    <s v="C0060"/>
    <s v="P007"/>
    <n v="2"/>
    <n v="0.1"/>
    <s v="UPI"/>
    <n v="1978.2"/>
    <n v="438.16"/>
    <n v="2025"/>
    <n v="2"/>
    <s v="Feb"/>
    <s v="2025-02"/>
    <n v="0.22149428773632596"/>
    <x v="3"/>
    <x v="9"/>
    <x v="0"/>
    <x v="2"/>
    <x v="19"/>
  </r>
  <r>
    <s v="ORD03385"/>
    <x v="629"/>
    <d v="2025-09-18T00:00:00"/>
    <s v="C0311"/>
    <s v="P008"/>
    <n v="1"/>
    <n v="0"/>
    <s v="UPI"/>
    <n v="399"/>
    <n v="121.01"/>
    <n v="2025"/>
    <n v="9"/>
    <s v="Sep"/>
    <s v="2025-09"/>
    <n v="0.30328320802005015"/>
    <x v="3"/>
    <x v="3"/>
    <x v="0"/>
    <x v="0"/>
    <x v="4"/>
  </r>
  <r>
    <s v="ORD03386"/>
    <x v="703"/>
    <d v="2024-09-13T00:00:00"/>
    <s v="C0016"/>
    <s v="P017"/>
    <n v="1"/>
    <n v="0.05"/>
    <s v="Debit Card"/>
    <n v="759.05"/>
    <n v="175.74"/>
    <n v="2024"/>
    <n v="9"/>
    <s v="Sep"/>
    <s v="2024-09"/>
    <n v="0.23152624991766027"/>
    <x v="0"/>
    <x v="0"/>
    <x v="3"/>
    <x v="2"/>
    <x v="15"/>
  </r>
  <r>
    <s v="ORD03387"/>
    <x v="534"/>
    <d v="2025-09-12T00:00:00"/>
    <s v="C0227"/>
    <s v="P013"/>
    <n v="3"/>
    <n v="0"/>
    <s v="Debit Card"/>
    <n v="1797"/>
    <n v="406.54"/>
    <n v="2025"/>
    <n v="9"/>
    <s v="Sep"/>
    <s v="2025-09"/>
    <n v="0.2262326099053979"/>
    <x v="0"/>
    <x v="0"/>
    <x v="0"/>
    <x v="2"/>
    <x v="0"/>
  </r>
  <r>
    <s v="ORD03388"/>
    <x v="469"/>
    <d v="2025-07-06T00:00:00"/>
    <s v="C0474"/>
    <s v="P011"/>
    <n v="1"/>
    <n v="0"/>
    <s v="Credit Card"/>
    <n v="1299"/>
    <n v="298.23"/>
    <n v="2025"/>
    <n v="7"/>
    <s v="Jul"/>
    <s v="2025-07"/>
    <n v="0.22958429561200924"/>
    <x v="0"/>
    <x v="7"/>
    <x v="0"/>
    <x v="1"/>
    <x v="12"/>
  </r>
  <r>
    <s v="ORD03389"/>
    <x v="280"/>
    <d v="2024-12-02T00:00:00"/>
    <s v="C0466"/>
    <s v="P001"/>
    <n v="2"/>
    <n v="0"/>
    <s v="Credit Card"/>
    <n v="998"/>
    <n v="193.2"/>
    <n v="2024"/>
    <n v="11"/>
    <s v="Nov"/>
    <s v="2024-11"/>
    <n v="0.19358717434869738"/>
    <x v="1"/>
    <x v="1"/>
    <x v="3"/>
    <x v="1"/>
    <x v="8"/>
  </r>
  <r>
    <s v="ORD03390"/>
    <x v="368"/>
    <d v="2024-04-05T00:00:00"/>
    <s v="C0029"/>
    <s v="P002"/>
    <n v="1"/>
    <n v="0"/>
    <s v="Debit Card"/>
    <n v="899"/>
    <n v="255.44"/>
    <n v="2024"/>
    <n v="4"/>
    <s v="Apr"/>
    <s v="2024-04"/>
    <n v="0.28413793103448276"/>
    <x v="1"/>
    <x v="1"/>
    <x v="1"/>
    <x v="2"/>
    <x v="3"/>
  </r>
  <r>
    <s v="ORD03391"/>
    <x v="482"/>
    <d v="2025-06-17T00:00:00"/>
    <s v="C0151"/>
    <s v="P017"/>
    <n v="1"/>
    <n v="0.2"/>
    <s v="UPI"/>
    <n v="639.20000000000005"/>
    <n v="132.84"/>
    <n v="2025"/>
    <n v="6"/>
    <s v="Jun"/>
    <s v="2025-06"/>
    <n v="0.20782227784730914"/>
    <x v="0"/>
    <x v="0"/>
    <x v="3"/>
    <x v="1"/>
    <x v="15"/>
  </r>
  <r>
    <s v="ORD03392"/>
    <x v="93"/>
    <d v="2024-03-08T00:00:00"/>
    <s v="C0245"/>
    <s v="P005"/>
    <n v="3"/>
    <n v="0"/>
    <s v="Credit Card"/>
    <n v="7497"/>
    <n v="1609"/>
    <n v="2024"/>
    <n v="3"/>
    <s v="Mar"/>
    <s v="2024-03"/>
    <n v="0.21461918100573563"/>
    <x v="1"/>
    <x v="5"/>
    <x v="3"/>
    <x v="2"/>
    <x v="7"/>
  </r>
  <r>
    <s v="ORD03393"/>
    <x v="94"/>
    <d v="2025-10-26T00:00:00"/>
    <s v="C0270"/>
    <s v="P006"/>
    <n v="3"/>
    <n v="0"/>
    <s v="UPI"/>
    <n v="4497"/>
    <n v="723.59"/>
    <n v="2025"/>
    <n v="10"/>
    <s v="Oct"/>
    <s v="2025-10"/>
    <n v="0.1609050478096509"/>
    <x v="1"/>
    <x v="1"/>
    <x v="0"/>
    <x v="1"/>
    <x v="6"/>
  </r>
  <r>
    <s v="ORD03394"/>
    <x v="232"/>
    <d v="2025-05-30T00:00:00"/>
    <s v="C0079"/>
    <s v="P007"/>
    <n v="2"/>
    <n v="0.1"/>
    <s v="UPI"/>
    <n v="1978.2"/>
    <n v="503.24"/>
    <n v="2025"/>
    <n v="5"/>
    <s v="May"/>
    <s v="2025-05"/>
    <n v="0.25439288241836011"/>
    <x v="3"/>
    <x v="9"/>
    <x v="1"/>
    <x v="2"/>
    <x v="19"/>
  </r>
  <r>
    <s v="ORD03395"/>
    <x v="690"/>
    <d v="2024-05-19T00:00:00"/>
    <s v="C0433"/>
    <s v="P015"/>
    <n v="2"/>
    <n v="0.05"/>
    <s v="Cash"/>
    <n v="1328.1"/>
    <n v="310.81"/>
    <n v="2024"/>
    <n v="5"/>
    <s v="May"/>
    <s v="2024-05"/>
    <n v="0.23402605225510129"/>
    <x v="3"/>
    <x v="6"/>
    <x v="3"/>
    <x v="0"/>
    <x v="11"/>
  </r>
  <r>
    <s v="ORD03396"/>
    <x v="364"/>
    <d v="2025-12-03T00:00:00"/>
    <s v="C0289"/>
    <s v="P019"/>
    <n v="2"/>
    <n v="0.05"/>
    <s v="Credit Card"/>
    <n v="758.1"/>
    <n v="180.49"/>
    <n v="2025"/>
    <n v="11"/>
    <s v="Nov"/>
    <s v="2025-11"/>
    <n v="0.23808204722332146"/>
    <x v="1"/>
    <x v="1"/>
    <x v="0"/>
    <x v="1"/>
    <x v="18"/>
  </r>
  <r>
    <s v="ORD03397"/>
    <x v="506"/>
    <d v="2024-07-07T00:00:00"/>
    <s v="C0153"/>
    <s v="P016"/>
    <n v="2"/>
    <n v="0.05"/>
    <s v="Debit Card"/>
    <n v="3038.1"/>
    <n v="749.41"/>
    <n v="2024"/>
    <n v="7"/>
    <s v="Jul"/>
    <s v="2024-07"/>
    <n v="0.2466706165037359"/>
    <x v="4"/>
    <x v="4"/>
    <x v="1"/>
    <x v="2"/>
    <x v="5"/>
  </r>
  <r>
    <s v="ORD03398"/>
    <x v="649"/>
    <d v="2024-07-28T00:00:00"/>
    <s v="C0277"/>
    <s v="P013"/>
    <n v="2"/>
    <n v="0.05"/>
    <s v="Credit Card"/>
    <n v="1138.0999999999999"/>
    <n v="341.53"/>
    <n v="2024"/>
    <n v="7"/>
    <s v="Jul"/>
    <s v="2024-07"/>
    <n v="0.30008786574114754"/>
    <x v="0"/>
    <x v="0"/>
    <x v="3"/>
    <x v="0"/>
    <x v="0"/>
  </r>
  <r>
    <s v="ORD03399"/>
    <x v="445"/>
    <d v="2024-08-02T00:00:00"/>
    <s v="C0401"/>
    <s v="P005"/>
    <n v="1"/>
    <n v="0"/>
    <s v="Debit Card"/>
    <n v="2499"/>
    <n v="434.82"/>
    <n v="2024"/>
    <n v="8"/>
    <s v="Aug"/>
    <s v="2024-08"/>
    <n v="0.17399759903961584"/>
    <x v="1"/>
    <x v="5"/>
    <x v="3"/>
    <x v="1"/>
    <x v="7"/>
  </r>
  <r>
    <s v="ORD03400"/>
    <x v="177"/>
    <d v="2024-09-17T00:00:00"/>
    <s v="C0279"/>
    <s v="P003"/>
    <n v="1"/>
    <n v="0"/>
    <s v="Credit Card"/>
    <n v="1299"/>
    <n v="238.54"/>
    <n v="2024"/>
    <n v="9"/>
    <s v="Sep"/>
    <s v="2024-09"/>
    <n v="0.18363356428021554"/>
    <x v="1"/>
    <x v="1"/>
    <x v="0"/>
    <x v="1"/>
    <x v="1"/>
  </r>
  <r>
    <s v="ORD03401"/>
    <x v="720"/>
    <d v="2024-05-19T00:00:00"/>
    <s v="C0057"/>
    <s v="P003"/>
    <n v="4"/>
    <n v="0.15"/>
    <s v="UPI"/>
    <n v="4416.6000000000004"/>
    <n v="1075.92"/>
    <n v="2024"/>
    <n v="5"/>
    <s v="May"/>
    <s v="2024-05"/>
    <n v="0.24360820540687406"/>
    <x v="1"/>
    <x v="1"/>
    <x v="2"/>
    <x v="1"/>
    <x v="1"/>
  </r>
  <r>
    <s v="ORD03402"/>
    <x v="338"/>
    <d v="2025-07-30T00:00:00"/>
    <s v="C0491"/>
    <s v="P019"/>
    <n v="1"/>
    <n v="0"/>
    <s v="Debit Card"/>
    <n v="399"/>
    <n v="114.01"/>
    <n v="2025"/>
    <n v="7"/>
    <s v="Jul"/>
    <s v="2025-07"/>
    <n v="0.28573934837092735"/>
    <x v="1"/>
    <x v="1"/>
    <x v="2"/>
    <x v="2"/>
    <x v="18"/>
  </r>
  <r>
    <s v="ORD03403"/>
    <x v="151"/>
    <d v="2024-03-30T00:00:00"/>
    <s v="C0465"/>
    <s v="P014"/>
    <n v="1"/>
    <n v="0"/>
    <s v="UPI"/>
    <n v="799"/>
    <n v="187.54"/>
    <n v="2024"/>
    <n v="3"/>
    <s v="Mar"/>
    <s v="2024-03"/>
    <n v="0.23471839799749686"/>
    <x v="0"/>
    <x v="6"/>
    <x v="0"/>
    <x v="2"/>
    <x v="13"/>
  </r>
  <r>
    <s v="ORD03404"/>
    <x v="474"/>
    <d v="2024-07-30T00:00:00"/>
    <s v="C0186"/>
    <s v="P016"/>
    <n v="2"/>
    <n v="0.05"/>
    <s v="Credit Card"/>
    <n v="3038.1"/>
    <n v="974.63"/>
    <n v="2024"/>
    <n v="7"/>
    <s v="Jul"/>
    <s v="2024-07"/>
    <n v="0.32080247523123007"/>
    <x v="4"/>
    <x v="4"/>
    <x v="2"/>
    <x v="1"/>
    <x v="5"/>
  </r>
  <r>
    <s v="ORD03405"/>
    <x v="514"/>
    <d v="2024-05-12T00:00:00"/>
    <s v="C0398"/>
    <s v="P017"/>
    <n v="2"/>
    <n v="0"/>
    <s v="Credit Card"/>
    <n v="1598"/>
    <n v="341.08"/>
    <n v="2024"/>
    <n v="5"/>
    <s v="May"/>
    <s v="2024-05"/>
    <n v="0.213441802252816"/>
    <x v="0"/>
    <x v="0"/>
    <x v="0"/>
    <x v="2"/>
    <x v="15"/>
  </r>
  <r>
    <s v="ORD03406"/>
    <x v="318"/>
    <d v="2024-01-04T00:00:00"/>
    <s v="C0093"/>
    <s v="P004"/>
    <n v="2"/>
    <n v="0.05"/>
    <s v="UPI"/>
    <n v="3798.1"/>
    <n v="767.68"/>
    <n v="2024"/>
    <n v="1"/>
    <s v="Jan"/>
    <s v="2024-01"/>
    <n v="0.20212211368842314"/>
    <x v="1"/>
    <x v="5"/>
    <x v="3"/>
    <x v="0"/>
    <x v="10"/>
  </r>
  <r>
    <s v="ORD03407"/>
    <x v="496"/>
    <d v="2024-05-01T00:00:00"/>
    <s v="C0276"/>
    <s v="P013"/>
    <n v="1"/>
    <n v="0.1"/>
    <s v="UPI"/>
    <n v="539.1"/>
    <n v="132.72999999999999"/>
    <n v="2024"/>
    <n v="4"/>
    <s v="Apr"/>
    <s v="2024-04"/>
    <n v="0.24620664069745871"/>
    <x v="0"/>
    <x v="0"/>
    <x v="2"/>
    <x v="2"/>
    <x v="0"/>
  </r>
  <r>
    <s v="ORD03408"/>
    <x v="545"/>
    <d v="2025-01-21T00:00:00"/>
    <s v="C0158"/>
    <s v="P008"/>
    <n v="5"/>
    <n v="0.15"/>
    <s v="Debit Card"/>
    <n v="1695.75"/>
    <n v="425.69"/>
    <n v="2025"/>
    <n v="1"/>
    <s v="Jan"/>
    <s v="2025-01"/>
    <n v="0.25103346601798615"/>
    <x v="3"/>
    <x v="3"/>
    <x v="1"/>
    <x v="2"/>
    <x v="4"/>
  </r>
  <r>
    <s v="ORD03409"/>
    <x v="521"/>
    <d v="2025-09-06T00:00:00"/>
    <s v="C0275"/>
    <s v="P019"/>
    <n v="2"/>
    <n v="0.1"/>
    <s v="UPI"/>
    <n v="718.2"/>
    <n v="186.67"/>
    <n v="2025"/>
    <n v="9"/>
    <s v="Sep"/>
    <s v="2025-09"/>
    <n v="0.25991367307156776"/>
    <x v="1"/>
    <x v="1"/>
    <x v="2"/>
    <x v="1"/>
    <x v="18"/>
  </r>
  <r>
    <s v="ORD03410"/>
    <x v="357"/>
    <d v="2024-02-11T00:00:00"/>
    <s v="C0181"/>
    <s v="P005"/>
    <n v="3"/>
    <n v="0"/>
    <s v="Credit Card"/>
    <n v="7497"/>
    <n v="1859.79"/>
    <n v="2024"/>
    <n v="2"/>
    <s v="Feb"/>
    <s v="2024-02"/>
    <n v="0.24807122849139657"/>
    <x v="1"/>
    <x v="5"/>
    <x v="1"/>
    <x v="2"/>
    <x v="7"/>
  </r>
  <r>
    <s v="ORD03411"/>
    <x v="513"/>
    <d v="2024-12-08T00:00:00"/>
    <s v="C0359"/>
    <s v="P002"/>
    <n v="1"/>
    <n v="0.2"/>
    <s v="Credit Card"/>
    <n v="719.2"/>
    <n v="144.84"/>
    <n v="2024"/>
    <n v="12"/>
    <s v="Dec"/>
    <s v="2024-12"/>
    <n v="0.20139043381535038"/>
    <x v="1"/>
    <x v="1"/>
    <x v="0"/>
    <x v="2"/>
    <x v="3"/>
  </r>
  <r>
    <s v="ORD03412"/>
    <x v="604"/>
    <d v="2025-10-10T00:00:00"/>
    <s v="C0440"/>
    <s v="P015"/>
    <n v="1"/>
    <n v="0.05"/>
    <s v="UPI"/>
    <n v="664.05"/>
    <n v="128.94"/>
    <n v="2025"/>
    <n v="10"/>
    <s v="Oct"/>
    <s v="2025-10"/>
    <n v="0.19417212559295235"/>
    <x v="3"/>
    <x v="6"/>
    <x v="3"/>
    <x v="2"/>
    <x v="11"/>
  </r>
  <r>
    <s v="ORD03413"/>
    <x v="184"/>
    <d v="2025-12-16T00:00:00"/>
    <s v="C0077"/>
    <s v="P002"/>
    <n v="1"/>
    <n v="0"/>
    <s v="Debit Card"/>
    <n v="899"/>
    <n v="174.94"/>
    <n v="2025"/>
    <n v="12"/>
    <s v="Dec"/>
    <s v="2025-12"/>
    <n v="0.19459399332591767"/>
    <x v="1"/>
    <x v="1"/>
    <x v="3"/>
    <x v="0"/>
    <x v="3"/>
  </r>
  <r>
    <s v="ORD03414"/>
    <x v="413"/>
    <d v="2024-01-23T00:00:00"/>
    <s v="C0466"/>
    <s v="P011"/>
    <n v="1"/>
    <n v="0.05"/>
    <s v="Debit Card"/>
    <n v="1234.05"/>
    <n v="362.89"/>
    <n v="2024"/>
    <n v="1"/>
    <s v="Jan"/>
    <s v="2024-01"/>
    <n v="0.29406425995705199"/>
    <x v="0"/>
    <x v="7"/>
    <x v="3"/>
    <x v="1"/>
    <x v="12"/>
  </r>
  <r>
    <s v="ORD03415"/>
    <x v="396"/>
    <d v="2024-09-02T00:00:00"/>
    <s v="C0151"/>
    <s v="P013"/>
    <n v="1"/>
    <n v="0.1"/>
    <s v="UPI"/>
    <n v="539.1"/>
    <n v="132.41999999999999"/>
    <n v="2024"/>
    <n v="8"/>
    <s v="Aug"/>
    <s v="2024-08"/>
    <n v="0.24563160823594876"/>
    <x v="0"/>
    <x v="0"/>
    <x v="3"/>
    <x v="1"/>
    <x v="0"/>
  </r>
  <r>
    <s v="ORD03416"/>
    <x v="223"/>
    <d v="2025-04-01T00:00:00"/>
    <s v="C0446"/>
    <s v="P010"/>
    <n v="1"/>
    <n v="0"/>
    <s v="Credit Card"/>
    <n v="5999"/>
    <n v="1294.72"/>
    <n v="2025"/>
    <n v="3"/>
    <s v="Mar"/>
    <s v="2025-03"/>
    <n v="0.21582263710618438"/>
    <x v="2"/>
    <x v="2"/>
    <x v="2"/>
    <x v="2"/>
    <x v="9"/>
  </r>
  <r>
    <s v="ORD03417"/>
    <x v="566"/>
    <d v="2025-09-16T00:00:00"/>
    <s v="C0238"/>
    <s v="P003"/>
    <n v="2"/>
    <n v="0.1"/>
    <s v="UPI"/>
    <n v="2338.1999999999998"/>
    <n v="649.57000000000005"/>
    <n v="2025"/>
    <n v="9"/>
    <s v="Sep"/>
    <s v="2025-09"/>
    <n v="0.27780771533658372"/>
    <x v="1"/>
    <x v="1"/>
    <x v="0"/>
    <x v="1"/>
    <x v="1"/>
  </r>
  <r>
    <s v="ORD03418"/>
    <x v="414"/>
    <d v="2024-10-30T00:00:00"/>
    <s v="C0289"/>
    <s v="P005"/>
    <n v="2"/>
    <n v="0.15"/>
    <s v="Credit Card"/>
    <n v="4248.3"/>
    <n v="1024.8599999999999"/>
    <n v="2024"/>
    <n v="10"/>
    <s v="Oct"/>
    <s v="2024-10"/>
    <n v="0.24124002542193346"/>
    <x v="1"/>
    <x v="5"/>
    <x v="0"/>
    <x v="1"/>
    <x v="7"/>
  </r>
  <r>
    <s v="ORD03419"/>
    <x v="648"/>
    <d v="2025-08-19T00:00:00"/>
    <s v="C0231"/>
    <s v="P003"/>
    <n v="3"/>
    <n v="0"/>
    <s v="Credit Card"/>
    <n v="3897"/>
    <n v="1011.5"/>
    <n v="2025"/>
    <n v="8"/>
    <s v="Aug"/>
    <s v="2025-08"/>
    <n v="0.25955863484731845"/>
    <x v="1"/>
    <x v="1"/>
    <x v="1"/>
    <x v="2"/>
    <x v="1"/>
  </r>
  <r>
    <s v="ORD03420"/>
    <x v="714"/>
    <d v="2025-08-22T00:00:00"/>
    <s v="C0488"/>
    <s v="P006"/>
    <n v="1"/>
    <n v="0.1"/>
    <s v="UPI"/>
    <n v="1349.1"/>
    <n v="269.93"/>
    <n v="2025"/>
    <n v="8"/>
    <s v="Aug"/>
    <s v="2025-08"/>
    <n v="0.2000815358387073"/>
    <x v="1"/>
    <x v="1"/>
    <x v="0"/>
    <x v="2"/>
    <x v="6"/>
  </r>
  <r>
    <s v="ORD03421"/>
    <x v="25"/>
    <d v="2024-03-12T00:00:00"/>
    <s v="C0018"/>
    <s v="P013"/>
    <n v="1"/>
    <n v="0.05"/>
    <s v="UPI"/>
    <n v="569.04999999999995"/>
    <n v="165.43"/>
    <n v="2024"/>
    <n v="3"/>
    <s v="Mar"/>
    <s v="2024-03"/>
    <n v="0.29071259116070647"/>
    <x v="0"/>
    <x v="0"/>
    <x v="1"/>
    <x v="2"/>
    <x v="0"/>
  </r>
  <r>
    <s v="ORD03422"/>
    <x v="514"/>
    <d v="2024-05-11T00:00:00"/>
    <s v="C0073"/>
    <s v="P010"/>
    <n v="1"/>
    <n v="0.05"/>
    <s v="Credit Card"/>
    <n v="5699.05"/>
    <n v="983.63"/>
    <n v="2024"/>
    <n v="5"/>
    <s v="May"/>
    <s v="2024-05"/>
    <n v="0.17259543257209534"/>
    <x v="2"/>
    <x v="2"/>
    <x v="2"/>
    <x v="2"/>
    <x v="9"/>
  </r>
  <r>
    <s v="ORD03423"/>
    <x v="2"/>
    <d v="2024-07-15T00:00:00"/>
    <s v="C0417"/>
    <s v="P019"/>
    <n v="1"/>
    <n v="0"/>
    <s v="UPI"/>
    <n v="399"/>
    <n v="77.069999999999993"/>
    <n v="2024"/>
    <n v="7"/>
    <s v="Jul"/>
    <s v="2024-07"/>
    <n v="0.19315789473684208"/>
    <x v="1"/>
    <x v="1"/>
    <x v="0"/>
    <x v="2"/>
    <x v="18"/>
  </r>
  <r>
    <s v="ORD03424"/>
    <x v="327"/>
    <d v="2024-05-24T00:00:00"/>
    <s v="C0416"/>
    <s v="P008"/>
    <n v="1"/>
    <n v="0.1"/>
    <s v="UPI"/>
    <n v="359.1"/>
    <n v="127.13"/>
    <n v="2024"/>
    <n v="5"/>
    <s v="May"/>
    <s v="2024-05"/>
    <n v="0.35402394876079085"/>
    <x v="3"/>
    <x v="3"/>
    <x v="0"/>
    <x v="2"/>
    <x v="4"/>
  </r>
  <r>
    <s v="ORD03425"/>
    <x v="684"/>
    <d v="2025-03-22T00:00:00"/>
    <s v="C0189"/>
    <s v="P018"/>
    <n v="2"/>
    <n v="0.05"/>
    <s v="Cash"/>
    <n v="1898.1"/>
    <n v="473.19"/>
    <n v="2025"/>
    <n v="3"/>
    <s v="Mar"/>
    <s v="2025-03"/>
    <n v="0.24929666508613879"/>
    <x v="0"/>
    <x v="7"/>
    <x v="2"/>
    <x v="1"/>
    <x v="16"/>
  </r>
  <r>
    <s v="ORD03426"/>
    <x v="24"/>
    <d v="2024-10-13T00:00:00"/>
    <s v="C0438"/>
    <s v="P003"/>
    <n v="3"/>
    <n v="0.1"/>
    <s v="UPI"/>
    <n v="3507.3"/>
    <n v="684.14"/>
    <n v="2024"/>
    <n v="10"/>
    <s v="Oct"/>
    <s v="2024-10"/>
    <n v="0.19506172839506172"/>
    <x v="1"/>
    <x v="1"/>
    <x v="1"/>
    <x v="2"/>
    <x v="1"/>
  </r>
  <r>
    <s v="ORD03427"/>
    <x v="239"/>
    <d v="2024-11-11T00:00:00"/>
    <s v="C0017"/>
    <s v="P017"/>
    <n v="3"/>
    <n v="0.2"/>
    <s v="Credit Card"/>
    <n v="1917.6"/>
    <n v="507.93"/>
    <n v="2024"/>
    <n v="11"/>
    <s v="Nov"/>
    <s v="2024-11"/>
    <n v="0.26487797246558198"/>
    <x v="0"/>
    <x v="0"/>
    <x v="1"/>
    <x v="2"/>
    <x v="15"/>
  </r>
  <r>
    <s v="ORD03428"/>
    <x v="377"/>
    <d v="2025-06-20T00:00:00"/>
    <s v="C0019"/>
    <s v="P008"/>
    <n v="2"/>
    <n v="0.15"/>
    <s v="UPI"/>
    <n v="678.3"/>
    <n v="164.15"/>
    <n v="2025"/>
    <n v="6"/>
    <s v="Jun"/>
    <s v="2025-06"/>
    <n v="0.24200206398348817"/>
    <x v="3"/>
    <x v="3"/>
    <x v="2"/>
    <x v="0"/>
    <x v="4"/>
  </r>
  <r>
    <s v="ORD03429"/>
    <x v="322"/>
    <d v="2025-10-29T00:00:00"/>
    <s v="C0219"/>
    <s v="P010"/>
    <n v="3"/>
    <n v="0"/>
    <s v="Debit Card"/>
    <n v="17997"/>
    <n v="2448.54"/>
    <n v="2025"/>
    <n v="10"/>
    <s v="Oct"/>
    <s v="2025-10"/>
    <n v="0.13605267544590766"/>
    <x v="2"/>
    <x v="2"/>
    <x v="0"/>
    <x v="2"/>
    <x v="9"/>
  </r>
  <r>
    <s v="ORD03430"/>
    <x v="548"/>
    <d v="2024-10-07T00:00:00"/>
    <s v="C0326"/>
    <s v="P002"/>
    <n v="2"/>
    <n v="0"/>
    <s v="UPI"/>
    <n v="1798"/>
    <n v="382.36"/>
    <n v="2024"/>
    <n v="10"/>
    <s v="Oct"/>
    <s v="2024-10"/>
    <n v="0.21265850945494996"/>
    <x v="1"/>
    <x v="1"/>
    <x v="3"/>
    <x v="2"/>
    <x v="3"/>
  </r>
  <r>
    <s v="ORD03431"/>
    <x v="250"/>
    <d v="2024-03-04T00:00:00"/>
    <s v="C0483"/>
    <s v="P012"/>
    <n v="3"/>
    <n v="0.05"/>
    <s v="UPI"/>
    <n v="2562.15"/>
    <n v="511.4"/>
    <n v="2024"/>
    <n v="3"/>
    <s v="Mar"/>
    <s v="2024-03"/>
    <n v="0.19959799387233376"/>
    <x v="0"/>
    <x v="8"/>
    <x v="3"/>
    <x v="1"/>
    <x v="14"/>
  </r>
  <r>
    <s v="ORD03432"/>
    <x v="328"/>
    <d v="2024-11-16T00:00:00"/>
    <s v="C0120"/>
    <s v="P006"/>
    <n v="2"/>
    <n v="0.1"/>
    <s v="Credit Card"/>
    <n v="2698.2"/>
    <n v="548.79999999999995"/>
    <n v="2024"/>
    <n v="11"/>
    <s v="Nov"/>
    <s v="2024-11"/>
    <n v="0.20339485582981245"/>
    <x v="1"/>
    <x v="1"/>
    <x v="3"/>
    <x v="2"/>
    <x v="6"/>
  </r>
  <r>
    <s v="ORD03433"/>
    <x v="721"/>
    <d v="2024-02-22T00:00:00"/>
    <s v="C0101"/>
    <s v="P002"/>
    <n v="2"/>
    <n v="0.2"/>
    <s v="Debit Card"/>
    <n v="1438.4"/>
    <n v="250.41"/>
    <n v="2024"/>
    <n v="2"/>
    <s v="Feb"/>
    <s v="2024-02"/>
    <n v="0.17408926585094547"/>
    <x v="1"/>
    <x v="1"/>
    <x v="1"/>
    <x v="2"/>
    <x v="3"/>
  </r>
  <r>
    <s v="ORD03434"/>
    <x v="213"/>
    <d v="2024-06-06T00:00:00"/>
    <s v="C0034"/>
    <s v="P003"/>
    <n v="2"/>
    <n v="0.1"/>
    <s v="Debit Card"/>
    <n v="2338.1999999999998"/>
    <n v="-254.59"/>
    <n v="2024"/>
    <n v="6"/>
    <s v="Jun"/>
    <s v="2024-06"/>
    <n v="-0.10888290137712771"/>
    <x v="1"/>
    <x v="1"/>
    <x v="1"/>
    <x v="0"/>
    <x v="1"/>
  </r>
  <r>
    <s v="ORD03435"/>
    <x v="301"/>
    <d v="2024-11-08T00:00:00"/>
    <s v="C0084"/>
    <s v="P017"/>
    <n v="1"/>
    <n v="0.05"/>
    <s v="UPI"/>
    <n v="759.05"/>
    <n v="234.52"/>
    <n v="2024"/>
    <n v="11"/>
    <s v="Nov"/>
    <s v="2024-11"/>
    <n v="0.30896515381068446"/>
    <x v="0"/>
    <x v="0"/>
    <x v="0"/>
    <x v="2"/>
    <x v="15"/>
  </r>
  <r>
    <s v="ORD03436"/>
    <x v="441"/>
    <d v="2025-06-29T00:00:00"/>
    <s v="C0409"/>
    <s v="P007"/>
    <n v="2"/>
    <n v="0"/>
    <s v="Debit Card"/>
    <n v="2198"/>
    <n v="508.54"/>
    <n v="2025"/>
    <n v="6"/>
    <s v="Jun"/>
    <s v="2025-06"/>
    <n v="0.23136487716105553"/>
    <x v="3"/>
    <x v="9"/>
    <x v="3"/>
    <x v="1"/>
    <x v="19"/>
  </r>
  <r>
    <s v="ORD03437"/>
    <x v="62"/>
    <d v="2025-07-22T00:00:00"/>
    <s v="C0196"/>
    <s v="P005"/>
    <n v="4"/>
    <n v="0.1"/>
    <s v="Debit Card"/>
    <n v="8996.4"/>
    <n v="2650.39"/>
    <n v="2025"/>
    <n v="7"/>
    <s v="Jul"/>
    <s v="2025-07"/>
    <n v="0.29460562002578811"/>
    <x v="1"/>
    <x v="5"/>
    <x v="0"/>
    <x v="0"/>
    <x v="7"/>
  </r>
  <r>
    <s v="ORD03438"/>
    <x v="316"/>
    <d v="2025-01-28T00:00:00"/>
    <s v="C0330"/>
    <s v="P001"/>
    <n v="2"/>
    <n v="0"/>
    <s v="Cash"/>
    <n v="998"/>
    <n v="246.12"/>
    <n v="2025"/>
    <n v="1"/>
    <s v="Jan"/>
    <s v="2025-01"/>
    <n v="0.24661322645290581"/>
    <x v="1"/>
    <x v="1"/>
    <x v="3"/>
    <x v="2"/>
    <x v="8"/>
  </r>
  <r>
    <s v="ORD03439"/>
    <x v="167"/>
    <d v="2025-07-05T00:00:00"/>
    <s v="C0202"/>
    <s v="P008"/>
    <n v="1"/>
    <n v="0"/>
    <s v="Cash"/>
    <n v="399"/>
    <n v="115.11"/>
    <n v="2025"/>
    <n v="7"/>
    <s v="Jul"/>
    <s v="2025-07"/>
    <n v="0.28849624060150375"/>
    <x v="3"/>
    <x v="3"/>
    <x v="2"/>
    <x v="2"/>
    <x v="4"/>
  </r>
  <r>
    <s v="ORD03440"/>
    <x v="58"/>
    <d v="2025-09-16T00:00:00"/>
    <s v="C0344"/>
    <s v="P012"/>
    <n v="1"/>
    <n v="0.15"/>
    <s v="Credit Card"/>
    <n v="764.15"/>
    <n v="150.31"/>
    <n v="2025"/>
    <n v="9"/>
    <s v="Sep"/>
    <s v="2025-09"/>
    <n v="0.19670221815088662"/>
    <x v="0"/>
    <x v="8"/>
    <x v="0"/>
    <x v="2"/>
    <x v="14"/>
  </r>
  <r>
    <s v="ORD03441"/>
    <x v="91"/>
    <d v="2024-06-26T00:00:00"/>
    <s v="C0341"/>
    <s v="P014"/>
    <n v="3"/>
    <n v="0.05"/>
    <s v="Debit Card"/>
    <n v="2277.15"/>
    <n v="438.47"/>
    <n v="2024"/>
    <n v="6"/>
    <s v="Jun"/>
    <s v="2024-06"/>
    <n v="0.19255209362580419"/>
    <x v="0"/>
    <x v="6"/>
    <x v="3"/>
    <x v="2"/>
    <x v="13"/>
  </r>
  <r>
    <s v="ORD03442"/>
    <x v="546"/>
    <d v="2024-12-28T00:00:00"/>
    <s v="C0011"/>
    <s v="P016"/>
    <n v="4"/>
    <n v="0"/>
    <s v="Credit Card"/>
    <n v="6396"/>
    <n v="1910.73"/>
    <n v="2024"/>
    <n v="12"/>
    <s v="Dec"/>
    <s v="2024-12"/>
    <n v="0.29873827392120078"/>
    <x v="4"/>
    <x v="4"/>
    <x v="0"/>
    <x v="1"/>
    <x v="5"/>
  </r>
  <r>
    <s v="ORD03443"/>
    <x v="462"/>
    <d v="2024-11-14T00:00:00"/>
    <s v="C0347"/>
    <s v="P010"/>
    <n v="1"/>
    <n v="0.05"/>
    <s v="Credit Card"/>
    <n v="5699.05"/>
    <n v="991.39"/>
    <n v="2024"/>
    <n v="11"/>
    <s v="Nov"/>
    <s v="2024-11"/>
    <n v="0.17395706301927513"/>
    <x v="2"/>
    <x v="2"/>
    <x v="0"/>
    <x v="2"/>
    <x v="9"/>
  </r>
  <r>
    <s v="ORD03444"/>
    <x v="614"/>
    <d v="2024-04-07T00:00:00"/>
    <s v="C0400"/>
    <s v="P015"/>
    <n v="3"/>
    <n v="0"/>
    <s v="UPI"/>
    <n v="2097"/>
    <n v="565.53"/>
    <n v="2024"/>
    <n v="4"/>
    <s v="Apr"/>
    <s v="2024-04"/>
    <n v="0.26968526466380544"/>
    <x v="3"/>
    <x v="6"/>
    <x v="3"/>
    <x v="1"/>
    <x v="11"/>
  </r>
  <r>
    <s v="ORD03445"/>
    <x v="608"/>
    <d v="2024-08-05T00:00:00"/>
    <s v="C0218"/>
    <s v="P015"/>
    <n v="3"/>
    <n v="0.1"/>
    <s v="UPI"/>
    <n v="1887.3"/>
    <n v="531.66"/>
    <n v="2024"/>
    <n v="7"/>
    <s v="Jul"/>
    <s v="2024-07"/>
    <n v="0.2817040216181847"/>
    <x v="3"/>
    <x v="6"/>
    <x v="1"/>
    <x v="2"/>
    <x v="11"/>
  </r>
  <r>
    <s v="ORD03446"/>
    <x v="67"/>
    <d v="2024-05-21T00:00:00"/>
    <s v="C0445"/>
    <s v="P010"/>
    <n v="1"/>
    <n v="0"/>
    <s v="UPI"/>
    <n v="5999"/>
    <n v="929.81"/>
    <n v="2024"/>
    <n v="5"/>
    <s v="May"/>
    <s v="2024-05"/>
    <n v="0.15499416569428237"/>
    <x v="2"/>
    <x v="2"/>
    <x v="0"/>
    <x v="2"/>
    <x v="9"/>
  </r>
  <r>
    <s v="ORD03447"/>
    <x v="722"/>
    <d v="2024-01-09T00:00:00"/>
    <s v="C0253"/>
    <s v="P007"/>
    <n v="3"/>
    <n v="0.15"/>
    <s v="Cash"/>
    <n v="2802.45"/>
    <n v="762.72"/>
    <n v="2024"/>
    <n v="1"/>
    <s v="Jan"/>
    <s v="2024-01"/>
    <n v="0.27216185837392287"/>
    <x v="3"/>
    <x v="9"/>
    <x v="0"/>
    <x v="2"/>
    <x v="19"/>
  </r>
  <r>
    <s v="ORD03448"/>
    <x v="205"/>
    <d v="2024-04-21T00:00:00"/>
    <s v="C0222"/>
    <s v="P003"/>
    <n v="1"/>
    <n v="0.05"/>
    <s v="UPI"/>
    <n v="1234.05"/>
    <n v="271.3"/>
    <n v="2024"/>
    <n v="4"/>
    <s v="Apr"/>
    <s v="2024-04"/>
    <n v="0.2198452250719177"/>
    <x v="1"/>
    <x v="1"/>
    <x v="3"/>
    <x v="1"/>
    <x v="1"/>
  </r>
  <r>
    <s v="ORD03449"/>
    <x v="645"/>
    <d v="2025-07-05T00:00:00"/>
    <s v="C0383"/>
    <s v="P002"/>
    <n v="2"/>
    <n v="0.05"/>
    <s v="UPI"/>
    <n v="1708.1"/>
    <n v="529.49"/>
    <n v="2025"/>
    <n v="6"/>
    <s v="Jun"/>
    <s v="2025-06"/>
    <n v="0.30998770563784322"/>
    <x v="1"/>
    <x v="1"/>
    <x v="3"/>
    <x v="1"/>
    <x v="3"/>
  </r>
  <r>
    <s v="ORD03450"/>
    <x v="251"/>
    <d v="2024-02-11T00:00:00"/>
    <s v="C0369"/>
    <s v="P006"/>
    <n v="2"/>
    <n v="0"/>
    <s v="UPI"/>
    <n v="2998"/>
    <n v="421.4"/>
    <n v="2024"/>
    <n v="2"/>
    <s v="Feb"/>
    <s v="2024-02"/>
    <n v="0.14056037358238826"/>
    <x v="1"/>
    <x v="1"/>
    <x v="3"/>
    <x v="0"/>
    <x v="6"/>
  </r>
  <r>
    <s v="ORD03451"/>
    <x v="94"/>
    <d v="2025-10-27T00:00:00"/>
    <s v="C0080"/>
    <s v="P009"/>
    <n v="2"/>
    <n v="0"/>
    <s v="Credit Card"/>
    <n v="13998"/>
    <n v="2703.53"/>
    <n v="2025"/>
    <n v="10"/>
    <s v="Oct"/>
    <s v="2025-10"/>
    <n v="0.19313687669667096"/>
    <x v="2"/>
    <x v="2"/>
    <x v="3"/>
    <x v="2"/>
    <x v="2"/>
  </r>
  <r>
    <s v="ORD03452"/>
    <x v="443"/>
    <d v="2025-03-02T00:00:00"/>
    <s v="C0007"/>
    <s v="P010"/>
    <n v="2"/>
    <n v="0.1"/>
    <s v="Cash"/>
    <n v="10798.2"/>
    <n v="1975.57"/>
    <n v="2025"/>
    <n v="2"/>
    <s v="Feb"/>
    <s v="2025-02"/>
    <n v="0.18295364042155171"/>
    <x v="2"/>
    <x v="2"/>
    <x v="2"/>
    <x v="1"/>
    <x v="9"/>
  </r>
  <r>
    <s v="ORD03453"/>
    <x v="102"/>
    <d v="2025-09-22T00:00:00"/>
    <s v="C0272"/>
    <s v="P004"/>
    <n v="1"/>
    <n v="0.1"/>
    <s v="Credit Card"/>
    <n v="1799.1"/>
    <n v="397.09"/>
    <n v="2025"/>
    <n v="9"/>
    <s v="Sep"/>
    <s v="2025-09"/>
    <n v="0.22071591351231171"/>
    <x v="1"/>
    <x v="5"/>
    <x v="0"/>
    <x v="2"/>
    <x v="10"/>
  </r>
  <r>
    <s v="ORD03454"/>
    <x v="15"/>
    <d v="2024-09-18T00:00:00"/>
    <s v="C0227"/>
    <s v="P003"/>
    <n v="3"/>
    <n v="0"/>
    <s v="UPI"/>
    <n v="3897"/>
    <n v="907.32"/>
    <n v="2024"/>
    <n v="9"/>
    <s v="Sep"/>
    <s v="2024-09"/>
    <n v="0.23282525019245576"/>
    <x v="1"/>
    <x v="1"/>
    <x v="0"/>
    <x v="2"/>
    <x v="1"/>
  </r>
  <r>
    <s v="ORD03455"/>
    <x v="300"/>
    <d v="2025-03-02T00:00:00"/>
    <s v="C0016"/>
    <s v="P009"/>
    <n v="3"/>
    <n v="0.05"/>
    <s v="Cash"/>
    <n v="19947.150000000001"/>
    <n v="4974.8900000000003"/>
    <n v="2025"/>
    <n v="3"/>
    <s v="Mar"/>
    <s v="2025-03"/>
    <n v="0.24940354887790989"/>
    <x v="2"/>
    <x v="2"/>
    <x v="3"/>
    <x v="2"/>
    <x v="2"/>
  </r>
  <r>
    <s v="ORD03456"/>
    <x v="138"/>
    <d v="2024-03-28T00:00:00"/>
    <s v="C0424"/>
    <s v="P017"/>
    <n v="3"/>
    <n v="0.1"/>
    <s v="UPI"/>
    <n v="2157.3000000000002"/>
    <n v="565.4"/>
    <n v="2024"/>
    <n v="3"/>
    <s v="Mar"/>
    <s v="2024-03"/>
    <n v="0.26208686784406432"/>
    <x v="0"/>
    <x v="0"/>
    <x v="0"/>
    <x v="2"/>
    <x v="15"/>
  </r>
  <r>
    <s v="ORD03457"/>
    <x v="609"/>
    <d v="2025-04-13T00:00:00"/>
    <s v="C0012"/>
    <s v="P014"/>
    <n v="2"/>
    <n v="0.05"/>
    <s v="Cash"/>
    <n v="1518.1"/>
    <n v="300.11"/>
    <n v="2025"/>
    <n v="4"/>
    <s v="Apr"/>
    <s v="2025-04"/>
    <n v="0.19768789934786907"/>
    <x v="0"/>
    <x v="6"/>
    <x v="3"/>
    <x v="2"/>
    <x v="13"/>
  </r>
  <r>
    <s v="ORD03458"/>
    <x v="526"/>
    <d v="2024-03-20T00:00:00"/>
    <s v="C0291"/>
    <s v="P010"/>
    <n v="1"/>
    <n v="0"/>
    <s v="UPI"/>
    <n v="5999"/>
    <n v="1155.26"/>
    <n v="2024"/>
    <n v="3"/>
    <s v="Mar"/>
    <s v="2024-03"/>
    <n v="0.19257542923820636"/>
    <x v="2"/>
    <x v="2"/>
    <x v="0"/>
    <x v="2"/>
    <x v="9"/>
  </r>
  <r>
    <s v="ORD03459"/>
    <x v="174"/>
    <d v="2025-04-17T00:00:00"/>
    <s v="C0241"/>
    <s v="P013"/>
    <n v="2"/>
    <n v="0.05"/>
    <s v="Debit Card"/>
    <n v="1138.0999999999999"/>
    <n v="278.16000000000003"/>
    <n v="2025"/>
    <n v="4"/>
    <s v="Apr"/>
    <s v="2025-04"/>
    <n v="0.24440734557595997"/>
    <x v="0"/>
    <x v="0"/>
    <x v="1"/>
    <x v="2"/>
    <x v="0"/>
  </r>
  <r>
    <s v="ORD03460"/>
    <x v="304"/>
    <d v="2025-02-22T00:00:00"/>
    <s v="C0021"/>
    <s v="P012"/>
    <n v="3"/>
    <n v="0.1"/>
    <s v="UPI"/>
    <n v="2427.3000000000002"/>
    <n v="554.45000000000005"/>
    <n v="2025"/>
    <n v="2"/>
    <s v="Feb"/>
    <s v="2025-02"/>
    <n v="0.22842252708771063"/>
    <x v="0"/>
    <x v="8"/>
    <x v="0"/>
    <x v="1"/>
    <x v="14"/>
  </r>
  <r>
    <s v="ORD03461"/>
    <x v="54"/>
    <d v="2025-12-29T00:00:00"/>
    <s v="C0178"/>
    <s v="P001"/>
    <n v="1"/>
    <n v="0"/>
    <s v="Cash"/>
    <n v="499"/>
    <n v="113.05"/>
    <n v="2025"/>
    <n v="12"/>
    <s v="Dec"/>
    <s v="2025-12"/>
    <n v="0.22655310621242483"/>
    <x v="1"/>
    <x v="1"/>
    <x v="0"/>
    <x v="0"/>
    <x v="8"/>
  </r>
  <r>
    <s v="ORD03462"/>
    <x v="595"/>
    <d v="2025-04-03T00:00:00"/>
    <s v="C0427"/>
    <s v="P019"/>
    <n v="5"/>
    <n v="0"/>
    <s v="UPI"/>
    <n v="1995"/>
    <n v="430.66"/>
    <n v="2025"/>
    <n v="4"/>
    <s v="Apr"/>
    <s v="2025-04"/>
    <n v="0.21586967418546368"/>
    <x v="1"/>
    <x v="1"/>
    <x v="2"/>
    <x v="1"/>
    <x v="18"/>
  </r>
  <r>
    <s v="ORD03463"/>
    <x v="92"/>
    <d v="2024-10-12T00:00:00"/>
    <s v="C0228"/>
    <s v="P019"/>
    <n v="3"/>
    <n v="0.1"/>
    <s v="UPI"/>
    <n v="1077.3"/>
    <n v="228.44"/>
    <n v="2024"/>
    <n v="10"/>
    <s v="Oct"/>
    <s v="2024-10"/>
    <n v="0.21204864011881555"/>
    <x v="1"/>
    <x v="1"/>
    <x v="1"/>
    <x v="2"/>
    <x v="18"/>
  </r>
  <r>
    <s v="ORD03464"/>
    <x v="146"/>
    <d v="2024-08-29T00:00:00"/>
    <s v="C0496"/>
    <s v="P006"/>
    <n v="2"/>
    <n v="0.2"/>
    <s v="Debit Card"/>
    <n v="2398.4"/>
    <n v="519.08000000000004"/>
    <n v="2024"/>
    <n v="8"/>
    <s v="Aug"/>
    <s v="2024-08"/>
    <n v="0.21642761841227487"/>
    <x v="1"/>
    <x v="1"/>
    <x v="1"/>
    <x v="2"/>
    <x v="6"/>
  </r>
  <r>
    <s v="ORD03465"/>
    <x v="212"/>
    <d v="2025-11-09T00:00:00"/>
    <s v="C0273"/>
    <s v="P013"/>
    <n v="2"/>
    <n v="0.05"/>
    <s v="UPI"/>
    <n v="1138.0999999999999"/>
    <n v="237.72"/>
    <n v="2025"/>
    <n v="11"/>
    <s v="Nov"/>
    <s v="2025-11"/>
    <n v="0.20887443985590021"/>
    <x v="0"/>
    <x v="0"/>
    <x v="3"/>
    <x v="1"/>
    <x v="0"/>
  </r>
  <r>
    <s v="ORD03466"/>
    <x v="215"/>
    <d v="2025-08-22T00:00:00"/>
    <s v="C0288"/>
    <s v="P019"/>
    <n v="2"/>
    <n v="0"/>
    <s v="Debit Card"/>
    <n v="798"/>
    <n v="195.58"/>
    <n v="2025"/>
    <n v="8"/>
    <s v="Aug"/>
    <s v="2025-08"/>
    <n v="0.24508771929824563"/>
    <x v="1"/>
    <x v="1"/>
    <x v="1"/>
    <x v="2"/>
    <x v="18"/>
  </r>
  <r>
    <s v="ORD03467"/>
    <x v="590"/>
    <d v="2025-10-16T00:00:00"/>
    <s v="C0297"/>
    <s v="P013"/>
    <n v="2"/>
    <n v="0.05"/>
    <s v="Debit Card"/>
    <n v="1138.0999999999999"/>
    <n v="279.04000000000002"/>
    <n v="2025"/>
    <n v="10"/>
    <s v="Oct"/>
    <s v="2025-10"/>
    <n v="0.24518056409805822"/>
    <x v="0"/>
    <x v="0"/>
    <x v="3"/>
    <x v="2"/>
    <x v="0"/>
  </r>
  <r>
    <s v="ORD03468"/>
    <x v="379"/>
    <d v="2025-11-03T00:00:00"/>
    <s v="C0134"/>
    <s v="P004"/>
    <n v="1"/>
    <n v="0"/>
    <s v="Credit Card"/>
    <n v="1999"/>
    <n v="458.29"/>
    <n v="2025"/>
    <n v="11"/>
    <s v="Nov"/>
    <s v="2025-11"/>
    <n v="0.22925962981490747"/>
    <x v="1"/>
    <x v="5"/>
    <x v="2"/>
    <x v="1"/>
    <x v="10"/>
  </r>
  <r>
    <s v="ORD03469"/>
    <x v="227"/>
    <d v="2025-07-12T00:00:00"/>
    <s v="C0472"/>
    <s v="P002"/>
    <n v="3"/>
    <n v="0"/>
    <s v="UPI"/>
    <n v="2697"/>
    <n v="511.64"/>
    <n v="2025"/>
    <n v="7"/>
    <s v="Jul"/>
    <s v="2025-07"/>
    <n v="0.18970708194289951"/>
    <x v="1"/>
    <x v="1"/>
    <x v="3"/>
    <x v="0"/>
    <x v="3"/>
  </r>
  <r>
    <s v="ORD03470"/>
    <x v="285"/>
    <d v="2025-01-10T00:00:00"/>
    <s v="C0283"/>
    <s v="P015"/>
    <n v="2"/>
    <n v="0.05"/>
    <s v="Cash"/>
    <n v="1328.1"/>
    <n v="319.83"/>
    <n v="2025"/>
    <n v="1"/>
    <s v="Jan"/>
    <s v="2025-01"/>
    <n v="0.24081770950982606"/>
    <x v="3"/>
    <x v="6"/>
    <x v="3"/>
    <x v="0"/>
    <x v="11"/>
  </r>
  <r>
    <s v="ORD03471"/>
    <x v="438"/>
    <d v="2025-05-10T00:00:00"/>
    <s v="C0404"/>
    <s v="P012"/>
    <n v="3"/>
    <n v="0.15"/>
    <s v="Debit Card"/>
    <n v="2292.4499999999998"/>
    <n v="543.29"/>
    <n v="2025"/>
    <n v="5"/>
    <s v="May"/>
    <s v="2025-05"/>
    <n v="0.23699099216994918"/>
    <x v="0"/>
    <x v="8"/>
    <x v="0"/>
    <x v="2"/>
    <x v="14"/>
  </r>
  <r>
    <s v="ORD03472"/>
    <x v="165"/>
    <d v="2025-09-17T00:00:00"/>
    <s v="C0153"/>
    <s v="P007"/>
    <n v="3"/>
    <n v="0.1"/>
    <s v="Credit Card"/>
    <n v="2967.3"/>
    <n v="827.84"/>
    <n v="2025"/>
    <n v="9"/>
    <s v="Sep"/>
    <s v="2025-09"/>
    <n v="0.27898763185387387"/>
    <x v="3"/>
    <x v="9"/>
    <x v="1"/>
    <x v="2"/>
    <x v="19"/>
  </r>
  <r>
    <s v="ORD03473"/>
    <x v="695"/>
    <d v="2024-02-17T00:00:00"/>
    <s v="C0066"/>
    <s v="P020"/>
    <n v="1"/>
    <n v="0"/>
    <s v="UPI"/>
    <n v="249"/>
    <n v="66.14"/>
    <n v="2024"/>
    <n v="2"/>
    <s v="Feb"/>
    <s v="2024-02"/>
    <n v="0.26562248995983934"/>
    <x v="3"/>
    <x v="3"/>
    <x v="3"/>
    <x v="2"/>
    <x v="17"/>
  </r>
  <r>
    <s v="ORD03474"/>
    <x v="224"/>
    <d v="2025-02-08T00:00:00"/>
    <s v="C0137"/>
    <s v="P018"/>
    <n v="1"/>
    <n v="0.1"/>
    <s v="UPI"/>
    <n v="899.1"/>
    <n v="227.48"/>
    <n v="2025"/>
    <n v="2"/>
    <s v="Feb"/>
    <s v="2025-02"/>
    <n v="0.25300856411967521"/>
    <x v="0"/>
    <x v="7"/>
    <x v="3"/>
    <x v="2"/>
    <x v="16"/>
  </r>
  <r>
    <s v="ORD03475"/>
    <x v="663"/>
    <d v="2024-09-06T00:00:00"/>
    <s v="C0092"/>
    <s v="P013"/>
    <n v="3"/>
    <n v="0"/>
    <s v="UPI"/>
    <n v="1797"/>
    <n v="313.86"/>
    <n v="2024"/>
    <n v="9"/>
    <s v="Sep"/>
    <s v="2024-09"/>
    <n v="0.1746577629382304"/>
    <x v="0"/>
    <x v="0"/>
    <x v="0"/>
    <x v="2"/>
    <x v="0"/>
  </r>
  <r>
    <s v="ORD03476"/>
    <x v="38"/>
    <d v="2025-09-12T00:00:00"/>
    <s v="C0437"/>
    <s v="P017"/>
    <n v="1"/>
    <n v="0"/>
    <s v="Credit Card"/>
    <n v="799"/>
    <n v="255.78"/>
    <n v="2025"/>
    <n v="9"/>
    <s v="Sep"/>
    <s v="2025-09"/>
    <n v="0.32012515644555695"/>
    <x v="0"/>
    <x v="0"/>
    <x v="0"/>
    <x v="0"/>
    <x v="15"/>
  </r>
  <r>
    <s v="ORD03477"/>
    <x v="564"/>
    <d v="2025-08-22T00:00:00"/>
    <s v="C0317"/>
    <s v="P004"/>
    <n v="2"/>
    <n v="0.15"/>
    <s v="Debit Card"/>
    <n v="3398.3"/>
    <n v="656.5"/>
    <n v="2025"/>
    <n v="8"/>
    <s v="Aug"/>
    <s v="2025-08"/>
    <n v="0.19318482770797163"/>
    <x v="1"/>
    <x v="5"/>
    <x v="2"/>
    <x v="1"/>
    <x v="10"/>
  </r>
  <r>
    <s v="ORD03478"/>
    <x v="245"/>
    <d v="2025-03-30T00:00:00"/>
    <s v="C0422"/>
    <s v="P014"/>
    <n v="1"/>
    <n v="0.15"/>
    <s v="Debit Card"/>
    <n v="679.15"/>
    <n v="142.24"/>
    <n v="2025"/>
    <n v="3"/>
    <s v="Mar"/>
    <s v="2025-03"/>
    <n v="0.20943826842376503"/>
    <x v="0"/>
    <x v="6"/>
    <x v="3"/>
    <x v="2"/>
    <x v="13"/>
  </r>
  <r>
    <s v="ORD03479"/>
    <x v="267"/>
    <d v="2025-05-04T00:00:00"/>
    <s v="C0259"/>
    <s v="P020"/>
    <n v="1"/>
    <n v="0"/>
    <s v="Debit Card"/>
    <n v="249"/>
    <n v="79.69"/>
    <n v="2025"/>
    <n v="4"/>
    <s v="Apr"/>
    <s v="2025-04"/>
    <n v="0.32004016064257029"/>
    <x v="3"/>
    <x v="3"/>
    <x v="0"/>
    <x v="2"/>
    <x v="17"/>
  </r>
  <r>
    <s v="ORD03480"/>
    <x v="219"/>
    <d v="2025-10-11T00:00:00"/>
    <s v="C0468"/>
    <s v="P013"/>
    <n v="1"/>
    <n v="0"/>
    <s v="Credit Card"/>
    <n v="599"/>
    <n v="125.37"/>
    <n v="2025"/>
    <n v="10"/>
    <s v="Oct"/>
    <s v="2025-10"/>
    <n v="0.20929883138564276"/>
    <x v="0"/>
    <x v="0"/>
    <x v="0"/>
    <x v="2"/>
    <x v="0"/>
  </r>
  <r>
    <s v="ORD03481"/>
    <x v="291"/>
    <d v="2025-09-14T00:00:00"/>
    <s v="C0454"/>
    <s v="P003"/>
    <n v="3"/>
    <n v="0"/>
    <s v="UPI"/>
    <n v="3897"/>
    <n v="884.89"/>
    <n v="2025"/>
    <n v="9"/>
    <s v="Sep"/>
    <s v="2025-09"/>
    <n v="0.22706954067231203"/>
    <x v="1"/>
    <x v="1"/>
    <x v="0"/>
    <x v="2"/>
    <x v="1"/>
  </r>
  <r>
    <s v="ORD03482"/>
    <x v="122"/>
    <d v="2024-01-19T00:00:00"/>
    <s v="C0103"/>
    <s v="P018"/>
    <n v="2"/>
    <n v="0.05"/>
    <s v="Debit Card"/>
    <n v="1898.1"/>
    <n v="397.26"/>
    <n v="2024"/>
    <n v="1"/>
    <s v="Jan"/>
    <s v="2024-01"/>
    <n v="0.20929350403034613"/>
    <x v="0"/>
    <x v="7"/>
    <x v="2"/>
    <x v="2"/>
    <x v="16"/>
  </r>
  <r>
    <s v="ORD03483"/>
    <x v="701"/>
    <d v="2025-09-01T00:00:00"/>
    <s v="C0481"/>
    <s v="P014"/>
    <n v="2"/>
    <n v="0.15"/>
    <s v="Debit Card"/>
    <n v="1358.3"/>
    <n v="325.13"/>
    <n v="2025"/>
    <n v="8"/>
    <s v="Aug"/>
    <s v="2025-08"/>
    <n v="0.23936538319958772"/>
    <x v="0"/>
    <x v="6"/>
    <x v="3"/>
    <x v="0"/>
    <x v="13"/>
  </r>
  <r>
    <s v="ORD03484"/>
    <x v="94"/>
    <d v="2025-10-27T00:00:00"/>
    <s v="C0055"/>
    <s v="P015"/>
    <n v="4"/>
    <n v="0"/>
    <s v="Credit Card"/>
    <n v="2796"/>
    <n v="754.36"/>
    <n v="2025"/>
    <n v="10"/>
    <s v="Oct"/>
    <s v="2025-10"/>
    <n v="0.26979971387696711"/>
    <x v="3"/>
    <x v="6"/>
    <x v="3"/>
    <x v="2"/>
    <x v="11"/>
  </r>
  <r>
    <s v="ORD03485"/>
    <x v="0"/>
    <d v="2024-10-16T00:00:00"/>
    <s v="C0257"/>
    <s v="P003"/>
    <n v="1"/>
    <n v="0.05"/>
    <s v="UPI"/>
    <n v="1234.05"/>
    <n v="239.08"/>
    <n v="2024"/>
    <n v="10"/>
    <s v="Oct"/>
    <s v="2024-10"/>
    <n v="0.19373607228232245"/>
    <x v="1"/>
    <x v="1"/>
    <x v="2"/>
    <x v="1"/>
    <x v="1"/>
  </r>
  <r>
    <s v="ORD03486"/>
    <x v="304"/>
    <d v="2025-02-20T00:00:00"/>
    <s v="C0101"/>
    <s v="P001"/>
    <n v="1"/>
    <n v="0"/>
    <s v="Credit Card"/>
    <n v="499"/>
    <n v="125.06"/>
    <n v="2025"/>
    <n v="2"/>
    <s v="Feb"/>
    <s v="2025-02"/>
    <n v="0.25062124248496992"/>
    <x v="1"/>
    <x v="1"/>
    <x v="1"/>
    <x v="2"/>
    <x v="8"/>
  </r>
  <r>
    <s v="ORD03487"/>
    <x v="190"/>
    <d v="2025-12-25T00:00:00"/>
    <s v="C0198"/>
    <s v="P017"/>
    <n v="3"/>
    <n v="0"/>
    <s v="UPI"/>
    <n v="2397"/>
    <n v="718.14"/>
    <n v="2025"/>
    <n v="12"/>
    <s v="Dec"/>
    <s v="2025-12"/>
    <n v="0.29959949937421776"/>
    <x v="0"/>
    <x v="0"/>
    <x v="0"/>
    <x v="1"/>
    <x v="15"/>
  </r>
  <r>
    <s v="ORD03488"/>
    <x v="511"/>
    <d v="2025-10-04T00:00:00"/>
    <s v="C0301"/>
    <s v="P003"/>
    <n v="3"/>
    <n v="0.1"/>
    <s v="UPI"/>
    <n v="3507.3"/>
    <n v="677.65"/>
    <n v="2025"/>
    <n v="9"/>
    <s v="Sep"/>
    <s v="2025-09"/>
    <n v="0.19321130214124824"/>
    <x v="1"/>
    <x v="1"/>
    <x v="3"/>
    <x v="1"/>
    <x v="1"/>
  </r>
  <r>
    <s v="ORD03489"/>
    <x v="201"/>
    <d v="2024-08-23T00:00:00"/>
    <s v="C0226"/>
    <s v="P014"/>
    <n v="1"/>
    <n v="0.1"/>
    <s v="Credit Card"/>
    <n v="719.1"/>
    <n v="183.07"/>
    <n v="2024"/>
    <n v="8"/>
    <s v="Aug"/>
    <s v="2024-08"/>
    <n v="0.25458211653455709"/>
    <x v="0"/>
    <x v="6"/>
    <x v="3"/>
    <x v="0"/>
    <x v="13"/>
  </r>
  <r>
    <s v="ORD03490"/>
    <x v="307"/>
    <d v="2025-02-21T00:00:00"/>
    <s v="C0431"/>
    <s v="P003"/>
    <n v="4"/>
    <n v="0"/>
    <s v="UPI"/>
    <n v="5196"/>
    <n v="903.06"/>
    <n v="2025"/>
    <n v="2"/>
    <s v="Feb"/>
    <s v="2025-02"/>
    <n v="0.17379907621247112"/>
    <x v="1"/>
    <x v="1"/>
    <x v="0"/>
    <x v="1"/>
    <x v="1"/>
  </r>
  <r>
    <s v="ORD03491"/>
    <x v="620"/>
    <d v="2025-05-17T00:00:00"/>
    <s v="C0463"/>
    <s v="P013"/>
    <n v="4"/>
    <n v="0"/>
    <s v="Cash"/>
    <n v="2396"/>
    <n v="607.87"/>
    <n v="2025"/>
    <n v="5"/>
    <s v="May"/>
    <s v="2025-05"/>
    <n v="0.25370200333889814"/>
    <x v="0"/>
    <x v="0"/>
    <x v="1"/>
    <x v="1"/>
    <x v="0"/>
  </r>
  <r>
    <s v="ORD03492"/>
    <x v="226"/>
    <d v="2025-09-30T00:00:00"/>
    <s v="C0237"/>
    <s v="P015"/>
    <n v="1"/>
    <n v="0"/>
    <s v="UPI"/>
    <n v="699"/>
    <n v="215.81"/>
    <n v="2025"/>
    <n v="9"/>
    <s v="Sep"/>
    <s v="2025-09"/>
    <n v="0.30874105865522172"/>
    <x v="3"/>
    <x v="6"/>
    <x v="1"/>
    <x v="2"/>
    <x v="11"/>
  </r>
  <r>
    <s v="ORD03493"/>
    <x v="560"/>
    <d v="2025-10-14T00:00:00"/>
    <s v="C0026"/>
    <s v="P018"/>
    <n v="1"/>
    <n v="0.05"/>
    <s v="Credit Card"/>
    <n v="949.05"/>
    <n v="241"/>
    <n v="2025"/>
    <n v="10"/>
    <s v="Oct"/>
    <s v="2025-10"/>
    <n v="0.25393814867499082"/>
    <x v="0"/>
    <x v="7"/>
    <x v="0"/>
    <x v="1"/>
    <x v="16"/>
  </r>
  <r>
    <s v="ORD03494"/>
    <x v="191"/>
    <d v="2024-04-27T00:00:00"/>
    <s v="C0121"/>
    <s v="P014"/>
    <n v="3"/>
    <n v="0"/>
    <s v="Debit Card"/>
    <n v="2397"/>
    <n v="551.72"/>
    <n v="2024"/>
    <n v="4"/>
    <s v="Apr"/>
    <s v="2024-04"/>
    <n v="0.23017104714226116"/>
    <x v="0"/>
    <x v="6"/>
    <x v="2"/>
    <x v="2"/>
    <x v="13"/>
  </r>
  <r>
    <s v="ORD03495"/>
    <x v="689"/>
    <d v="2025-11-05T00:00:00"/>
    <s v="C0398"/>
    <s v="P003"/>
    <n v="1"/>
    <n v="0.05"/>
    <s v="Credit Card"/>
    <n v="1234.05"/>
    <n v="260.43"/>
    <n v="2025"/>
    <n v="11"/>
    <s v="Nov"/>
    <s v="2025-11"/>
    <n v="0.2110368299501641"/>
    <x v="1"/>
    <x v="1"/>
    <x v="0"/>
    <x v="2"/>
    <x v="1"/>
  </r>
  <r>
    <s v="ORD03496"/>
    <x v="247"/>
    <d v="2025-12-18T00:00:00"/>
    <s v="C0182"/>
    <s v="P019"/>
    <n v="1"/>
    <n v="0.05"/>
    <s v="Debit Card"/>
    <n v="379.05"/>
    <n v="77"/>
    <n v="2025"/>
    <n v="12"/>
    <s v="Dec"/>
    <s v="2025-12"/>
    <n v="0.20313942751615882"/>
    <x v="1"/>
    <x v="1"/>
    <x v="2"/>
    <x v="1"/>
    <x v="18"/>
  </r>
  <r>
    <s v="ORD03497"/>
    <x v="639"/>
    <d v="2024-08-22T00:00:00"/>
    <s v="C0199"/>
    <s v="P008"/>
    <n v="3"/>
    <n v="0"/>
    <s v="Debit Card"/>
    <n v="1197"/>
    <n v="326.33"/>
    <n v="2024"/>
    <n v="8"/>
    <s v="Aug"/>
    <s v="2024-08"/>
    <n v="0.27262322472848788"/>
    <x v="3"/>
    <x v="3"/>
    <x v="0"/>
    <x v="2"/>
    <x v="4"/>
  </r>
  <r>
    <s v="ORD03498"/>
    <x v="621"/>
    <d v="2025-06-27T00:00:00"/>
    <s v="C0302"/>
    <s v="P004"/>
    <n v="2"/>
    <n v="0.1"/>
    <s v="Cash"/>
    <n v="3598.2"/>
    <n v="709.4"/>
    <n v="2025"/>
    <n v="6"/>
    <s v="Jun"/>
    <s v="2025-06"/>
    <n v="0.19715413262186648"/>
    <x v="1"/>
    <x v="5"/>
    <x v="1"/>
    <x v="1"/>
    <x v="10"/>
  </r>
  <r>
    <s v="ORD03499"/>
    <x v="27"/>
    <d v="2024-01-12T00:00:00"/>
    <s v="C0255"/>
    <s v="P004"/>
    <n v="2"/>
    <n v="0"/>
    <s v="UPI"/>
    <n v="3998"/>
    <n v="903.77"/>
    <n v="2024"/>
    <n v="1"/>
    <s v="Jan"/>
    <s v="2024-01"/>
    <n v="0.22605552776388194"/>
    <x v="1"/>
    <x v="5"/>
    <x v="0"/>
    <x v="0"/>
    <x v="10"/>
  </r>
  <r>
    <s v="ORD03500"/>
    <x v="431"/>
    <d v="2024-07-26T00:00:00"/>
    <s v="C0122"/>
    <s v="P019"/>
    <n v="1"/>
    <n v="0.1"/>
    <s v="UPI"/>
    <n v="359.1"/>
    <n v="63.92"/>
    <n v="2024"/>
    <n v="7"/>
    <s v="Jul"/>
    <s v="2024-07"/>
    <n v="0.17800055694792535"/>
    <x v="1"/>
    <x v="1"/>
    <x v="3"/>
    <x v="2"/>
    <x v="18"/>
  </r>
  <r>
    <s v="ORD03501"/>
    <x v="654"/>
    <d v="2025-11-10T00:00:00"/>
    <s v="C0031"/>
    <s v="P011"/>
    <n v="2"/>
    <n v="0.05"/>
    <s v="Credit Card"/>
    <n v="2468.1"/>
    <n v="376.2"/>
    <n v="2025"/>
    <n v="11"/>
    <s v="Nov"/>
    <s v="2025-11"/>
    <n v="0.15242494226327943"/>
    <x v="0"/>
    <x v="7"/>
    <x v="2"/>
    <x v="1"/>
    <x v="12"/>
  </r>
  <r>
    <s v="ORD03502"/>
    <x v="663"/>
    <d v="2024-09-04T00:00:00"/>
    <s v="C0472"/>
    <s v="P001"/>
    <n v="2"/>
    <n v="0.1"/>
    <s v="Debit Card"/>
    <n v="898.2"/>
    <n v="-95.46"/>
    <n v="2024"/>
    <n v="9"/>
    <s v="Sep"/>
    <s v="2024-09"/>
    <n v="-0.10627922511690045"/>
    <x v="1"/>
    <x v="1"/>
    <x v="3"/>
    <x v="0"/>
    <x v="8"/>
  </r>
  <r>
    <s v="ORD03503"/>
    <x v="547"/>
    <d v="2025-07-16T00:00:00"/>
    <s v="C0315"/>
    <s v="P008"/>
    <n v="1"/>
    <n v="0"/>
    <s v="Credit Card"/>
    <n v="399"/>
    <n v="-47"/>
    <n v="2025"/>
    <n v="7"/>
    <s v="Jul"/>
    <s v="2025-07"/>
    <n v="-0.11779448621553884"/>
    <x v="3"/>
    <x v="3"/>
    <x v="0"/>
    <x v="1"/>
    <x v="4"/>
  </r>
  <r>
    <s v="ORD03504"/>
    <x v="45"/>
    <d v="2024-05-11T00:00:00"/>
    <s v="C0479"/>
    <s v="P015"/>
    <n v="1"/>
    <n v="0.1"/>
    <s v="UPI"/>
    <n v="629.1"/>
    <n v="178.75"/>
    <n v="2024"/>
    <n v="5"/>
    <s v="May"/>
    <s v="2024-05"/>
    <n v="0.28413606739786995"/>
    <x v="3"/>
    <x v="6"/>
    <x v="0"/>
    <x v="2"/>
    <x v="11"/>
  </r>
  <r>
    <s v="ORD03505"/>
    <x v="164"/>
    <d v="2024-05-28T00:00:00"/>
    <s v="C0285"/>
    <s v="P001"/>
    <n v="2"/>
    <n v="0"/>
    <s v="UPI"/>
    <n v="998"/>
    <n v="193.39"/>
    <n v="2024"/>
    <n v="5"/>
    <s v="May"/>
    <s v="2024-05"/>
    <n v="0.19377755511022043"/>
    <x v="1"/>
    <x v="1"/>
    <x v="1"/>
    <x v="2"/>
    <x v="8"/>
  </r>
  <r>
    <s v="ORD03506"/>
    <x v="7"/>
    <d v="2024-04-28T00:00:00"/>
    <s v="C0106"/>
    <s v="P007"/>
    <n v="4"/>
    <n v="0.2"/>
    <s v="UPI"/>
    <n v="3516.8"/>
    <n v="931.73"/>
    <n v="2024"/>
    <n v="4"/>
    <s v="Apr"/>
    <s v="2024-04"/>
    <n v="0.26493687443130115"/>
    <x v="3"/>
    <x v="9"/>
    <x v="1"/>
    <x v="0"/>
    <x v="19"/>
  </r>
  <r>
    <s v="ORD03507"/>
    <x v="412"/>
    <d v="2025-01-20T00:00:00"/>
    <s v="C0224"/>
    <s v="P020"/>
    <n v="4"/>
    <n v="0.1"/>
    <s v="Debit Card"/>
    <n v="896.4"/>
    <n v="217.55"/>
    <n v="2025"/>
    <n v="1"/>
    <s v="Jan"/>
    <s v="2025-01"/>
    <n v="0.24269299419901832"/>
    <x v="3"/>
    <x v="3"/>
    <x v="0"/>
    <x v="2"/>
    <x v="17"/>
  </r>
  <r>
    <s v="ORD03508"/>
    <x v="393"/>
    <d v="2025-02-19T00:00:00"/>
    <s v="C0273"/>
    <s v="P020"/>
    <n v="1"/>
    <n v="0"/>
    <s v="UPI"/>
    <n v="249"/>
    <n v="79.98"/>
    <n v="2025"/>
    <n v="2"/>
    <s v="Feb"/>
    <s v="2025-02"/>
    <n v="0.32120481927710842"/>
    <x v="3"/>
    <x v="3"/>
    <x v="3"/>
    <x v="1"/>
    <x v="17"/>
  </r>
  <r>
    <s v="ORD03509"/>
    <x v="85"/>
    <d v="2025-10-29T00:00:00"/>
    <s v="C0398"/>
    <s v="P011"/>
    <n v="2"/>
    <n v="0"/>
    <s v="UPI"/>
    <n v="2598"/>
    <n v="603.86"/>
    <n v="2025"/>
    <n v="10"/>
    <s v="Oct"/>
    <s v="2025-10"/>
    <n v="0.23243264049268669"/>
    <x v="0"/>
    <x v="7"/>
    <x v="0"/>
    <x v="2"/>
    <x v="12"/>
  </r>
  <r>
    <s v="ORD03510"/>
    <x v="331"/>
    <d v="2025-08-11T00:00:00"/>
    <s v="C0232"/>
    <s v="P014"/>
    <n v="3"/>
    <n v="0.15"/>
    <s v="UPI"/>
    <n v="2037.45"/>
    <n v="399.21"/>
    <n v="2025"/>
    <n v="8"/>
    <s v="Aug"/>
    <s v="2025-08"/>
    <n v="0.19593609659132738"/>
    <x v="0"/>
    <x v="6"/>
    <x v="2"/>
    <x v="0"/>
    <x v="13"/>
  </r>
  <r>
    <s v="ORD03511"/>
    <x v="34"/>
    <d v="2024-12-29T00:00:00"/>
    <s v="C0420"/>
    <s v="P016"/>
    <n v="3"/>
    <n v="0.15"/>
    <s v="Debit Card"/>
    <n v="4077.45"/>
    <n v="1319.66"/>
    <n v="2024"/>
    <n v="12"/>
    <s v="Dec"/>
    <s v="2024-12"/>
    <n v="0.32364835865553226"/>
    <x v="4"/>
    <x v="4"/>
    <x v="3"/>
    <x v="0"/>
    <x v="5"/>
  </r>
  <r>
    <s v="ORD03512"/>
    <x v="562"/>
    <d v="2025-05-26T00:00:00"/>
    <s v="C0256"/>
    <s v="P014"/>
    <n v="2"/>
    <n v="0.15"/>
    <s v="Debit Card"/>
    <n v="1358.3"/>
    <n v="393.54"/>
    <n v="2025"/>
    <n v="5"/>
    <s v="May"/>
    <s v="2025-05"/>
    <n v="0.28972980932047415"/>
    <x v="0"/>
    <x v="6"/>
    <x v="0"/>
    <x v="2"/>
    <x v="13"/>
  </r>
  <r>
    <s v="ORD03513"/>
    <x v="67"/>
    <d v="2024-05-18T00:00:00"/>
    <s v="C0442"/>
    <s v="P012"/>
    <n v="1"/>
    <n v="0.1"/>
    <s v="Credit Card"/>
    <n v="809.1"/>
    <n v="197.11"/>
    <n v="2024"/>
    <n v="5"/>
    <s v="May"/>
    <s v="2024-05"/>
    <n v="0.24361636386108021"/>
    <x v="0"/>
    <x v="8"/>
    <x v="0"/>
    <x v="0"/>
    <x v="14"/>
  </r>
  <r>
    <s v="ORD03514"/>
    <x v="124"/>
    <d v="2024-06-26T00:00:00"/>
    <s v="C0496"/>
    <s v="P017"/>
    <n v="3"/>
    <n v="0.1"/>
    <s v="UPI"/>
    <n v="2157.3000000000002"/>
    <n v="653.32000000000005"/>
    <n v="2024"/>
    <n v="6"/>
    <s v="Jun"/>
    <s v="2024-06"/>
    <n v="0.3028415148565336"/>
    <x v="0"/>
    <x v="0"/>
    <x v="1"/>
    <x v="2"/>
    <x v="15"/>
  </r>
  <r>
    <s v="ORD03515"/>
    <x v="0"/>
    <d v="2024-10-20T00:00:00"/>
    <s v="C0024"/>
    <s v="P014"/>
    <n v="1"/>
    <n v="0.05"/>
    <s v="UPI"/>
    <n v="759.05"/>
    <n v="197.58"/>
    <n v="2024"/>
    <n v="10"/>
    <s v="Oct"/>
    <s v="2024-10"/>
    <n v="0.26029905803306769"/>
    <x v="0"/>
    <x v="6"/>
    <x v="1"/>
    <x v="0"/>
    <x v="13"/>
  </r>
  <r>
    <s v="ORD03516"/>
    <x v="583"/>
    <d v="2025-04-26T00:00:00"/>
    <s v="C0109"/>
    <s v="P010"/>
    <n v="1"/>
    <n v="0"/>
    <s v="Credit Card"/>
    <n v="5999"/>
    <n v="1053.53"/>
    <n v="2025"/>
    <n v="4"/>
    <s v="Apr"/>
    <s v="2025-04"/>
    <n v="0.17561760293382231"/>
    <x v="2"/>
    <x v="2"/>
    <x v="1"/>
    <x v="2"/>
    <x v="9"/>
  </r>
  <r>
    <s v="ORD03517"/>
    <x v="121"/>
    <d v="2024-01-22T00:00:00"/>
    <s v="C0191"/>
    <s v="P014"/>
    <n v="2"/>
    <n v="0"/>
    <s v="Credit Card"/>
    <n v="1598"/>
    <n v="394.36"/>
    <n v="2024"/>
    <n v="1"/>
    <s v="Jan"/>
    <s v="2024-01"/>
    <n v="0.24678347934918649"/>
    <x v="0"/>
    <x v="6"/>
    <x v="3"/>
    <x v="0"/>
    <x v="13"/>
  </r>
  <r>
    <s v="ORD03518"/>
    <x v="351"/>
    <d v="2024-07-16T00:00:00"/>
    <s v="C0347"/>
    <s v="P018"/>
    <n v="5"/>
    <n v="0.1"/>
    <s v="Credit Card"/>
    <n v="4495.5"/>
    <n v="1202.4100000000001"/>
    <n v="2024"/>
    <n v="7"/>
    <s v="Jul"/>
    <s v="2024-07"/>
    <n v="0.26746969191413639"/>
    <x v="0"/>
    <x v="7"/>
    <x v="0"/>
    <x v="2"/>
    <x v="16"/>
  </r>
  <r>
    <s v="ORD03519"/>
    <x v="160"/>
    <d v="2024-11-28T00:00:00"/>
    <s v="C0025"/>
    <s v="P009"/>
    <n v="1"/>
    <n v="0.05"/>
    <s v="Cash"/>
    <n v="6649.05"/>
    <n v="1447.62"/>
    <n v="2024"/>
    <n v="11"/>
    <s v="Nov"/>
    <s v="2024-11"/>
    <n v="0.21771832066235025"/>
    <x v="2"/>
    <x v="2"/>
    <x v="3"/>
    <x v="2"/>
    <x v="2"/>
  </r>
  <r>
    <s v="ORD03520"/>
    <x v="124"/>
    <d v="2024-06-25T00:00:00"/>
    <s v="C0187"/>
    <s v="P017"/>
    <n v="2"/>
    <n v="0.05"/>
    <s v="Cash"/>
    <n v="1518.1"/>
    <n v="407.17"/>
    <n v="2024"/>
    <n v="6"/>
    <s v="Jun"/>
    <s v="2024-06"/>
    <n v="0.26821026282853572"/>
    <x v="0"/>
    <x v="0"/>
    <x v="0"/>
    <x v="2"/>
    <x v="15"/>
  </r>
  <r>
    <s v="ORD03521"/>
    <x v="491"/>
    <d v="2025-03-25T00:00:00"/>
    <s v="C0288"/>
    <s v="P006"/>
    <n v="1"/>
    <n v="0"/>
    <s v="UPI"/>
    <n v="1499"/>
    <n v="343.46"/>
    <n v="2025"/>
    <n v="3"/>
    <s v="Mar"/>
    <s v="2025-03"/>
    <n v="0.22912608405603735"/>
    <x v="1"/>
    <x v="1"/>
    <x v="1"/>
    <x v="2"/>
    <x v="6"/>
  </r>
  <r>
    <s v="ORD03522"/>
    <x v="572"/>
    <d v="2024-12-23T00:00:00"/>
    <s v="C0116"/>
    <s v="P008"/>
    <n v="3"/>
    <n v="0.1"/>
    <s v="UPI"/>
    <n v="1077.3"/>
    <n v="304.32"/>
    <n v="2024"/>
    <n v="12"/>
    <s v="Dec"/>
    <s v="2024-12"/>
    <n v="0.28248398774714567"/>
    <x v="3"/>
    <x v="3"/>
    <x v="2"/>
    <x v="2"/>
    <x v="4"/>
  </r>
  <r>
    <s v="ORD03523"/>
    <x v="620"/>
    <d v="2025-05-14T00:00:00"/>
    <s v="C0338"/>
    <s v="P013"/>
    <n v="2"/>
    <n v="0"/>
    <s v="UPI"/>
    <n v="1198"/>
    <n v="328.91"/>
    <n v="2025"/>
    <n v="5"/>
    <s v="May"/>
    <s v="2025-05"/>
    <n v="0.2745492487479132"/>
    <x v="0"/>
    <x v="0"/>
    <x v="0"/>
    <x v="1"/>
    <x v="0"/>
  </r>
  <r>
    <s v="ORD03524"/>
    <x v="37"/>
    <d v="2024-05-23T00:00:00"/>
    <s v="C0366"/>
    <s v="P018"/>
    <n v="1"/>
    <n v="0.05"/>
    <s v="Credit Card"/>
    <n v="949.05"/>
    <n v="216.09"/>
    <n v="2024"/>
    <n v="5"/>
    <s v="May"/>
    <s v="2024-05"/>
    <n v="0.22769084874348033"/>
    <x v="0"/>
    <x v="7"/>
    <x v="0"/>
    <x v="1"/>
    <x v="16"/>
  </r>
  <r>
    <s v="ORD03525"/>
    <x v="473"/>
    <d v="2024-04-03T00:00:00"/>
    <s v="C0402"/>
    <s v="P005"/>
    <n v="1"/>
    <n v="0.05"/>
    <s v="Credit Card"/>
    <n v="2374.0500000000002"/>
    <n v="396.94"/>
    <n v="2024"/>
    <n v="4"/>
    <s v="Apr"/>
    <s v="2024-04"/>
    <n v="0.16719951138350075"/>
    <x v="1"/>
    <x v="5"/>
    <x v="2"/>
    <x v="0"/>
    <x v="7"/>
  </r>
  <r>
    <s v="ORD03526"/>
    <x v="146"/>
    <d v="2024-08-30T00:00:00"/>
    <s v="C0037"/>
    <s v="P006"/>
    <n v="1"/>
    <n v="0"/>
    <s v="Debit Card"/>
    <n v="1499"/>
    <n v="339.51"/>
    <n v="2024"/>
    <n v="8"/>
    <s v="Aug"/>
    <s v="2024-08"/>
    <n v="0.22649099399599731"/>
    <x v="1"/>
    <x v="1"/>
    <x v="1"/>
    <x v="1"/>
    <x v="6"/>
  </r>
  <r>
    <s v="ORD03527"/>
    <x v="649"/>
    <d v="2024-07-25T00:00:00"/>
    <s v="C0282"/>
    <s v="P019"/>
    <n v="1"/>
    <n v="0.15"/>
    <s v="UPI"/>
    <n v="339.15"/>
    <n v="62.6"/>
    <n v="2024"/>
    <n v="7"/>
    <s v="Jul"/>
    <s v="2024-07"/>
    <n v="0.18457909479581308"/>
    <x v="1"/>
    <x v="1"/>
    <x v="3"/>
    <x v="1"/>
    <x v="18"/>
  </r>
  <r>
    <s v="ORD03528"/>
    <x v="613"/>
    <d v="2025-07-14T00:00:00"/>
    <s v="C0137"/>
    <s v="P004"/>
    <n v="1"/>
    <n v="0.05"/>
    <s v="Debit Card"/>
    <n v="1899.05"/>
    <n v="318.57"/>
    <n v="2025"/>
    <n v="7"/>
    <s v="Jul"/>
    <s v="2025-07"/>
    <n v="0.16775229720123219"/>
    <x v="1"/>
    <x v="5"/>
    <x v="3"/>
    <x v="2"/>
    <x v="10"/>
  </r>
  <r>
    <s v="ORD03529"/>
    <x v="711"/>
    <d v="2025-03-09T00:00:00"/>
    <s v="C0227"/>
    <s v="P007"/>
    <n v="2"/>
    <n v="0.15"/>
    <s v="Credit Card"/>
    <n v="1868.3"/>
    <n v="628.98"/>
    <n v="2025"/>
    <n v="3"/>
    <s v="Mar"/>
    <s v="2025-03"/>
    <n v="0.33665899480811434"/>
    <x v="3"/>
    <x v="9"/>
    <x v="0"/>
    <x v="2"/>
    <x v="19"/>
  </r>
  <r>
    <s v="ORD03530"/>
    <x v="309"/>
    <d v="2024-09-03T00:00:00"/>
    <s v="C0320"/>
    <s v="P004"/>
    <n v="1"/>
    <n v="0"/>
    <s v="Cash"/>
    <n v="1999"/>
    <n v="207.29"/>
    <n v="2024"/>
    <n v="9"/>
    <s v="Sep"/>
    <s v="2024-09"/>
    <n v="0.1036968484242121"/>
    <x v="1"/>
    <x v="5"/>
    <x v="2"/>
    <x v="2"/>
    <x v="10"/>
  </r>
  <r>
    <s v="ORD03531"/>
    <x v="456"/>
    <d v="2024-11-14T00:00:00"/>
    <s v="C0328"/>
    <s v="P011"/>
    <n v="2"/>
    <n v="0"/>
    <s v="Credit Card"/>
    <n v="2598"/>
    <n v="706.27"/>
    <n v="2024"/>
    <n v="11"/>
    <s v="Nov"/>
    <s v="2024-11"/>
    <n v="0.27185142417244035"/>
    <x v="0"/>
    <x v="7"/>
    <x v="0"/>
    <x v="2"/>
    <x v="12"/>
  </r>
  <r>
    <s v="ORD03532"/>
    <x v="385"/>
    <d v="2024-10-24T00:00:00"/>
    <s v="C0404"/>
    <s v="P012"/>
    <n v="1"/>
    <n v="0"/>
    <s v="Debit Card"/>
    <n v="899"/>
    <n v="190.93"/>
    <n v="2024"/>
    <n v="10"/>
    <s v="Oct"/>
    <s v="2024-10"/>
    <n v="0.21238042269187987"/>
    <x v="0"/>
    <x v="8"/>
    <x v="0"/>
    <x v="2"/>
    <x v="14"/>
  </r>
  <r>
    <s v="ORD03533"/>
    <x v="83"/>
    <d v="2025-10-04T00:00:00"/>
    <s v="C0182"/>
    <s v="P014"/>
    <n v="2"/>
    <n v="0"/>
    <s v="UPI"/>
    <n v="1598"/>
    <n v="354.61"/>
    <n v="2025"/>
    <n v="10"/>
    <s v="Oct"/>
    <s v="2025-10"/>
    <n v="0.22190863579474343"/>
    <x v="0"/>
    <x v="6"/>
    <x v="2"/>
    <x v="1"/>
    <x v="13"/>
  </r>
  <r>
    <s v="ORD03534"/>
    <x v="503"/>
    <d v="2024-10-10T00:00:00"/>
    <s v="C0362"/>
    <s v="P013"/>
    <n v="1"/>
    <n v="0"/>
    <s v="Debit Card"/>
    <n v="599"/>
    <n v="158.81"/>
    <n v="2024"/>
    <n v="10"/>
    <s v="Oct"/>
    <s v="2024-10"/>
    <n v="0.2651252086811352"/>
    <x v="0"/>
    <x v="0"/>
    <x v="3"/>
    <x v="1"/>
    <x v="0"/>
  </r>
  <r>
    <s v="ORD03535"/>
    <x v="211"/>
    <d v="2024-01-21T00:00:00"/>
    <s v="C0086"/>
    <s v="P010"/>
    <n v="1"/>
    <n v="0"/>
    <s v="UPI"/>
    <n v="5999"/>
    <n v="1568.56"/>
    <n v="2024"/>
    <n v="1"/>
    <s v="Jan"/>
    <s v="2024-01"/>
    <n v="0.26147024504084015"/>
    <x v="2"/>
    <x v="2"/>
    <x v="2"/>
    <x v="2"/>
    <x v="9"/>
  </r>
  <r>
    <s v="ORD03536"/>
    <x v="723"/>
    <d v="2024-03-14T00:00:00"/>
    <s v="C0467"/>
    <s v="P018"/>
    <n v="2"/>
    <n v="0.15"/>
    <s v="Credit Card"/>
    <n v="1698.3"/>
    <n v="466.25"/>
    <n v="2024"/>
    <n v="3"/>
    <s v="Mar"/>
    <s v="2024-03"/>
    <n v="0.2745392451274804"/>
    <x v="0"/>
    <x v="7"/>
    <x v="2"/>
    <x v="1"/>
    <x v="16"/>
  </r>
  <r>
    <s v="ORD03537"/>
    <x v="662"/>
    <d v="2024-09-29T00:00:00"/>
    <s v="C0414"/>
    <s v="P016"/>
    <n v="1"/>
    <n v="0.15"/>
    <s v="UPI"/>
    <n v="1359.15"/>
    <n v="359.24"/>
    <n v="2024"/>
    <n v="9"/>
    <s v="Sep"/>
    <s v="2024-09"/>
    <n v="0.26431225398226832"/>
    <x v="4"/>
    <x v="4"/>
    <x v="2"/>
    <x v="2"/>
    <x v="5"/>
  </r>
  <r>
    <s v="ORD03538"/>
    <x v="673"/>
    <d v="2024-11-22T00:00:00"/>
    <s v="C0053"/>
    <s v="P005"/>
    <n v="3"/>
    <n v="0.15"/>
    <s v="UPI"/>
    <n v="6372.45"/>
    <n v="1391.79"/>
    <n v="2024"/>
    <n v="11"/>
    <s v="Nov"/>
    <s v="2024-11"/>
    <n v="0.21840736294517807"/>
    <x v="1"/>
    <x v="5"/>
    <x v="3"/>
    <x v="2"/>
    <x v="7"/>
  </r>
  <r>
    <s v="ORD03539"/>
    <x v="115"/>
    <d v="2024-11-01T00:00:00"/>
    <s v="C0348"/>
    <s v="P008"/>
    <n v="2"/>
    <n v="0.2"/>
    <s v="UPI"/>
    <n v="638.4"/>
    <n v="172.31"/>
    <n v="2024"/>
    <n v="10"/>
    <s v="Oct"/>
    <s v="2024-10"/>
    <n v="0.26990914786967418"/>
    <x v="3"/>
    <x v="3"/>
    <x v="0"/>
    <x v="0"/>
    <x v="4"/>
  </r>
  <r>
    <s v="ORD03540"/>
    <x v="681"/>
    <d v="2025-03-28T00:00:00"/>
    <s v="C0355"/>
    <s v="P014"/>
    <n v="2"/>
    <n v="0.05"/>
    <s v="UPI"/>
    <n v="1518.1"/>
    <n v="269.36"/>
    <n v="2025"/>
    <n v="3"/>
    <s v="Mar"/>
    <s v="2025-03"/>
    <n v="0.17743231671167908"/>
    <x v="0"/>
    <x v="6"/>
    <x v="1"/>
    <x v="0"/>
    <x v="13"/>
  </r>
  <r>
    <s v="ORD03541"/>
    <x v="159"/>
    <d v="2024-01-09T00:00:00"/>
    <s v="C0235"/>
    <s v="P005"/>
    <n v="1"/>
    <n v="0.05"/>
    <s v="UPI"/>
    <n v="2374.0500000000002"/>
    <n v="527.09"/>
    <n v="2024"/>
    <n v="1"/>
    <s v="Jan"/>
    <s v="2024-01"/>
    <n v="0.22202144015500938"/>
    <x v="1"/>
    <x v="5"/>
    <x v="3"/>
    <x v="2"/>
    <x v="7"/>
  </r>
  <r>
    <s v="ORD03542"/>
    <x v="462"/>
    <d v="2024-11-14T00:00:00"/>
    <s v="C0447"/>
    <s v="P008"/>
    <n v="1"/>
    <n v="0"/>
    <s v="Cash"/>
    <n v="399"/>
    <n v="102.32"/>
    <n v="2024"/>
    <n v="11"/>
    <s v="Nov"/>
    <s v="2024-11"/>
    <n v="0.25644110275689219"/>
    <x v="3"/>
    <x v="3"/>
    <x v="2"/>
    <x v="1"/>
    <x v="4"/>
  </r>
  <r>
    <s v="ORD03543"/>
    <x v="451"/>
    <d v="2024-04-14T00:00:00"/>
    <s v="C0267"/>
    <s v="P006"/>
    <n v="2"/>
    <n v="0"/>
    <s v="UPI"/>
    <n v="2998"/>
    <n v="737.13"/>
    <n v="2024"/>
    <n v="4"/>
    <s v="Apr"/>
    <s v="2024-04"/>
    <n v="0.24587391594396263"/>
    <x v="1"/>
    <x v="1"/>
    <x v="3"/>
    <x v="0"/>
    <x v="6"/>
  </r>
  <r>
    <s v="ORD03544"/>
    <x v="517"/>
    <d v="2024-07-14T00:00:00"/>
    <s v="C0287"/>
    <s v="P016"/>
    <n v="2"/>
    <n v="0.1"/>
    <s v="Debit Card"/>
    <n v="2878.2"/>
    <n v="832.41"/>
    <n v="2024"/>
    <n v="7"/>
    <s v="Jul"/>
    <s v="2024-07"/>
    <n v="0.28921200750469045"/>
    <x v="4"/>
    <x v="4"/>
    <x v="3"/>
    <x v="2"/>
    <x v="5"/>
  </r>
  <r>
    <s v="ORD03545"/>
    <x v="602"/>
    <d v="2025-07-28T00:00:00"/>
    <s v="C0433"/>
    <s v="P004"/>
    <n v="1"/>
    <n v="0.15"/>
    <s v="UPI"/>
    <n v="1699.15"/>
    <n v="465.79"/>
    <n v="2025"/>
    <n v="7"/>
    <s v="Jul"/>
    <s v="2025-07"/>
    <n v="0.27413118323867813"/>
    <x v="1"/>
    <x v="5"/>
    <x v="3"/>
    <x v="0"/>
    <x v="10"/>
  </r>
  <r>
    <s v="ORD03546"/>
    <x v="82"/>
    <d v="2025-06-16T00:00:00"/>
    <s v="C0496"/>
    <s v="P012"/>
    <n v="1"/>
    <n v="0.1"/>
    <s v="Credit Card"/>
    <n v="809.1"/>
    <n v="212.26"/>
    <n v="2025"/>
    <n v="6"/>
    <s v="Jun"/>
    <s v="2025-06"/>
    <n v="0.26234087257446542"/>
    <x v="0"/>
    <x v="8"/>
    <x v="1"/>
    <x v="2"/>
    <x v="14"/>
  </r>
  <r>
    <s v="ORD03547"/>
    <x v="293"/>
    <d v="2024-06-24T00:00:00"/>
    <s v="C0487"/>
    <s v="P011"/>
    <n v="1"/>
    <n v="0.1"/>
    <s v="UPI"/>
    <n v="1169.0999999999999"/>
    <n v="301.01"/>
    <n v="2024"/>
    <n v="6"/>
    <s v="Jun"/>
    <s v="2024-06"/>
    <n v="0.2574715593191344"/>
    <x v="0"/>
    <x v="7"/>
    <x v="2"/>
    <x v="2"/>
    <x v="12"/>
  </r>
  <r>
    <s v="ORD03548"/>
    <x v="75"/>
    <d v="2025-06-23T00:00:00"/>
    <s v="C0100"/>
    <s v="P003"/>
    <n v="2"/>
    <n v="0"/>
    <s v="UPI"/>
    <n v="2598"/>
    <n v="750.26"/>
    <n v="2025"/>
    <n v="6"/>
    <s v="Jun"/>
    <s v="2025-06"/>
    <n v="0.28878367975365665"/>
    <x v="1"/>
    <x v="1"/>
    <x v="0"/>
    <x v="1"/>
    <x v="1"/>
  </r>
  <r>
    <s v="ORD03549"/>
    <x v="305"/>
    <d v="2024-09-08T00:00:00"/>
    <s v="C0478"/>
    <s v="P012"/>
    <n v="1"/>
    <n v="0.05"/>
    <s v="UPI"/>
    <n v="854.05"/>
    <n v="222.49"/>
    <n v="2024"/>
    <n v="9"/>
    <s v="Sep"/>
    <s v="2024-09"/>
    <n v="0.26051167964404898"/>
    <x v="0"/>
    <x v="8"/>
    <x v="3"/>
    <x v="2"/>
    <x v="14"/>
  </r>
  <r>
    <s v="ORD03550"/>
    <x v="417"/>
    <d v="2025-01-25T00:00:00"/>
    <s v="C0087"/>
    <s v="P005"/>
    <n v="2"/>
    <n v="0.05"/>
    <s v="Credit Card"/>
    <n v="4748.1000000000004"/>
    <n v="1317.76"/>
    <n v="2025"/>
    <n v="1"/>
    <s v="Jan"/>
    <s v="2025-01"/>
    <n v="0.27753417156336219"/>
    <x v="1"/>
    <x v="5"/>
    <x v="1"/>
    <x v="2"/>
    <x v="7"/>
  </r>
  <r>
    <s v="ORD03551"/>
    <x v="474"/>
    <d v="2024-07-26T00:00:00"/>
    <s v="C0403"/>
    <s v="P006"/>
    <n v="1"/>
    <n v="0.2"/>
    <s v="UPI"/>
    <n v="1199.2"/>
    <n v="216.37"/>
    <n v="2024"/>
    <n v="7"/>
    <s v="Jul"/>
    <s v="2024-07"/>
    <n v="0.18042861907938626"/>
    <x v="1"/>
    <x v="1"/>
    <x v="1"/>
    <x v="2"/>
    <x v="6"/>
  </r>
  <r>
    <s v="ORD03552"/>
    <x v="349"/>
    <d v="2025-06-27T00:00:00"/>
    <s v="C0396"/>
    <s v="P019"/>
    <n v="2"/>
    <n v="0.15"/>
    <s v="Cash"/>
    <n v="678.3"/>
    <n v="101.33"/>
    <n v="2025"/>
    <n v="6"/>
    <s v="Jun"/>
    <s v="2025-06"/>
    <n v="0.14938817632316084"/>
    <x v="1"/>
    <x v="1"/>
    <x v="0"/>
    <x v="2"/>
    <x v="18"/>
  </r>
  <r>
    <s v="ORD03553"/>
    <x v="216"/>
    <d v="2025-09-21T00:00:00"/>
    <s v="C0015"/>
    <s v="P018"/>
    <n v="1"/>
    <n v="0.05"/>
    <s v="Credit Card"/>
    <n v="949.05"/>
    <n v="244.72"/>
    <n v="2025"/>
    <n v="9"/>
    <s v="Sep"/>
    <s v="2025-09"/>
    <n v="0.25785785785785786"/>
    <x v="0"/>
    <x v="7"/>
    <x v="3"/>
    <x v="2"/>
    <x v="16"/>
  </r>
  <r>
    <s v="ORD03554"/>
    <x v="307"/>
    <d v="2025-02-21T00:00:00"/>
    <s v="C0415"/>
    <s v="P016"/>
    <n v="2"/>
    <n v="0"/>
    <s v="Debit Card"/>
    <n v="3198"/>
    <n v="1093.78"/>
    <n v="2025"/>
    <n v="2"/>
    <s v="Feb"/>
    <s v="2025-02"/>
    <n v="0.34202001250781738"/>
    <x v="4"/>
    <x v="4"/>
    <x v="1"/>
    <x v="2"/>
    <x v="5"/>
  </r>
  <r>
    <s v="ORD03555"/>
    <x v="137"/>
    <d v="2025-01-15T00:00:00"/>
    <s v="C0427"/>
    <s v="P011"/>
    <n v="1"/>
    <n v="0"/>
    <s v="Cash"/>
    <n v="1299"/>
    <n v="272.61"/>
    <n v="2025"/>
    <n v="1"/>
    <s v="Jan"/>
    <s v="2025-01"/>
    <n v="0.20986143187066975"/>
    <x v="0"/>
    <x v="7"/>
    <x v="2"/>
    <x v="1"/>
    <x v="12"/>
  </r>
  <r>
    <s v="ORD03556"/>
    <x v="119"/>
    <d v="2024-05-25T00:00:00"/>
    <s v="C0101"/>
    <s v="P005"/>
    <n v="1"/>
    <n v="0.05"/>
    <s v="Credit Card"/>
    <n v="2374.0500000000002"/>
    <n v="485.78"/>
    <n v="2024"/>
    <n v="5"/>
    <s v="May"/>
    <s v="2024-05"/>
    <n v="0.20462079568669569"/>
    <x v="1"/>
    <x v="5"/>
    <x v="1"/>
    <x v="2"/>
    <x v="7"/>
  </r>
  <r>
    <s v="ORD03557"/>
    <x v="86"/>
    <d v="2024-01-28T00:00:00"/>
    <s v="C0165"/>
    <s v="P009"/>
    <n v="1"/>
    <n v="0.15"/>
    <s v="Cash"/>
    <n v="5949.15"/>
    <n v="721.83"/>
    <n v="2024"/>
    <n v="1"/>
    <s v="Jan"/>
    <s v="2024-01"/>
    <n v="0.12133329971508536"/>
    <x v="2"/>
    <x v="2"/>
    <x v="2"/>
    <x v="2"/>
    <x v="2"/>
  </r>
  <r>
    <s v="ORD03558"/>
    <x v="683"/>
    <d v="2025-11-03T00:00:00"/>
    <s v="C0463"/>
    <s v="P003"/>
    <n v="1"/>
    <n v="0"/>
    <s v="UPI"/>
    <n v="1299"/>
    <n v="284.35000000000002"/>
    <n v="2025"/>
    <n v="10"/>
    <s v="Oct"/>
    <s v="2025-10"/>
    <n v="0.21889915319476522"/>
    <x v="1"/>
    <x v="1"/>
    <x v="1"/>
    <x v="1"/>
    <x v="1"/>
  </r>
  <r>
    <s v="ORD03559"/>
    <x v="246"/>
    <d v="2024-03-15T00:00:00"/>
    <s v="C0029"/>
    <s v="P008"/>
    <n v="1"/>
    <n v="0"/>
    <s v="Debit Card"/>
    <n v="399"/>
    <n v="111.55"/>
    <n v="2024"/>
    <n v="3"/>
    <s v="Mar"/>
    <s v="2024-03"/>
    <n v="0.27957393483709275"/>
    <x v="3"/>
    <x v="3"/>
    <x v="1"/>
    <x v="2"/>
    <x v="4"/>
  </r>
  <r>
    <s v="ORD03560"/>
    <x v="186"/>
    <d v="2025-09-24T00:00:00"/>
    <s v="C0114"/>
    <s v="P006"/>
    <n v="3"/>
    <n v="0"/>
    <s v="UPI"/>
    <n v="4497"/>
    <n v="1085.24"/>
    <n v="2025"/>
    <n v="9"/>
    <s v="Sep"/>
    <s v="2025-09"/>
    <n v="0.24132532799644207"/>
    <x v="1"/>
    <x v="1"/>
    <x v="0"/>
    <x v="1"/>
    <x v="6"/>
  </r>
  <r>
    <s v="ORD03561"/>
    <x v="473"/>
    <d v="2024-04-03T00:00:00"/>
    <s v="C0107"/>
    <s v="P004"/>
    <n v="3"/>
    <n v="0.15"/>
    <s v="Credit Card"/>
    <n v="5097.45"/>
    <n v="1031.97"/>
    <n v="2024"/>
    <n v="4"/>
    <s v="Apr"/>
    <s v="2024-04"/>
    <n v="0.20244828296501194"/>
    <x v="1"/>
    <x v="5"/>
    <x v="0"/>
    <x v="1"/>
    <x v="10"/>
  </r>
  <r>
    <s v="ORD03562"/>
    <x v="616"/>
    <d v="2025-05-20T00:00:00"/>
    <s v="C0410"/>
    <s v="P012"/>
    <n v="1"/>
    <n v="0.05"/>
    <s v="Credit Card"/>
    <n v="854.05"/>
    <n v="205.59"/>
    <n v="2025"/>
    <n v="5"/>
    <s v="May"/>
    <s v="2025-05"/>
    <n v="0.24072361102979922"/>
    <x v="0"/>
    <x v="8"/>
    <x v="1"/>
    <x v="2"/>
    <x v="14"/>
  </r>
  <r>
    <s v="ORD03563"/>
    <x v="3"/>
    <d v="2025-08-23T00:00:00"/>
    <s v="C0364"/>
    <s v="P012"/>
    <n v="3"/>
    <n v="0.1"/>
    <s v="Cash"/>
    <n v="2427.3000000000002"/>
    <n v="660.19"/>
    <n v="2025"/>
    <n v="8"/>
    <s v="Aug"/>
    <s v="2025-08"/>
    <n v="0.27198533349812548"/>
    <x v="0"/>
    <x v="8"/>
    <x v="0"/>
    <x v="2"/>
    <x v="14"/>
  </r>
  <r>
    <s v="ORD03564"/>
    <x v="367"/>
    <d v="2024-12-05T00:00:00"/>
    <s v="C0130"/>
    <s v="P016"/>
    <n v="2"/>
    <n v="0.05"/>
    <s v="Cash"/>
    <n v="3038.1"/>
    <n v="934.37"/>
    <n v="2024"/>
    <n v="12"/>
    <s v="Dec"/>
    <s v="2024-12"/>
    <n v="0.30755077186399393"/>
    <x v="4"/>
    <x v="4"/>
    <x v="0"/>
    <x v="0"/>
    <x v="5"/>
  </r>
  <r>
    <s v="ORD03565"/>
    <x v="443"/>
    <d v="2025-03-01T00:00:00"/>
    <s v="C0084"/>
    <s v="P010"/>
    <n v="1"/>
    <n v="0"/>
    <s v="UPI"/>
    <n v="5999"/>
    <n v="1164.8499999999999"/>
    <n v="2025"/>
    <n v="2"/>
    <s v="Feb"/>
    <s v="2025-02"/>
    <n v="0.19417402900483413"/>
    <x v="2"/>
    <x v="2"/>
    <x v="0"/>
    <x v="2"/>
    <x v="9"/>
  </r>
  <r>
    <s v="ORD03566"/>
    <x v="620"/>
    <d v="2025-05-14T00:00:00"/>
    <s v="C0271"/>
    <s v="P014"/>
    <n v="5"/>
    <n v="0"/>
    <s v="UPI"/>
    <n v="3995"/>
    <n v="1117.95"/>
    <n v="2025"/>
    <n v="5"/>
    <s v="May"/>
    <s v="2025-05"/>
    <n v="0.279837296620776"/>
    <x v="0"/>
    <x v="6"/>
    <x v="1"/>
    <x v="2"/>
    <x v="13"/>
  </r>
  <r>
    <s v="ORD03567"/>
    <x v="181"/>
    <d v="2024-12-31T00:00:00"/>
    <s v="C0244"/>
    <s v="P013"/>
    <n v="3"/>
    <n v="0.1"/>
    <s v="Debit Card"/>
    <n v="1617.3"/>
    <n v="445.82"/>
    <n v="2024"/>
    <n v="12"/>
    <s v="Dec"/>
    <s v="2024-12"/>
    <n v="0.27565695912941324"/>
    <x v="0"/>
    <x v="0"/>
    <x v="0"/>
    <x v="2"/>
    <x v="0"/>
  </r>
  <r>
    <s v="ORD03568"/>
    <x v="102"/>
    <d v="2025-09-26T00:00:00"/>
    <s v="C0388"/>
    <s v="P009"/>
    <n v="5"/>
    <n v="0.15"/>
    <s v="Debit Card"/>
    <n v="29745.75"/>
    <n v="7551.07"/>
    <n v="2025"/>
    <n v="9"/>
    <s v="Sep"/>
    <s v="2025-09"/>
    <n v="0.25385374381214121"/>
    <x v="2"/>
    <x v="2"/>
    <x v="0"/>
    <x v="2"/>
    <x v="2"/>
  </r>
  <r>
    <s v="ORD03569"/>
    <x v="429"/>
    <d v="2024-07-18T00:00:00"/>
    <s v="C0214"/>
    <s v="P007"/>
    <n v="1"/>
    <n v="0.05"/>
    <s v="UPI"/>
    <n v="1044.05"/>
    <n v="308.58999999999997"/>
    <n v="2024"/>
    <n v="7"/>
    <s v="Jul"/>
    <s v="2024-07"/>
    <n v="0.29557013552990757"/>
    <x v="3"/>
    <x v="9"/>
    <x v="0"/>
    <x v="1"/>
    <x v="19"/>
  </r>
  <r>
    <s v="ORD03570"/>
    <x v="383"/>
    <d v="2025-12-21T00:00:00"/>
    <s v="C0306"/>
    <s v="P012"/>
    <n v="1"/>
    <n v="0.05"/>
    <s v="Credit Card"/>
    <n v="854.05"/>
    <n v="226.9"/>
    <n v="2025"/>
    <n v="12"/>
    <s v="Dec"/>
    <s v="2025-12"/>
    <n v="0.26567531174989756"/>
    <x v="0"/>
    <x v="8"/>
    <x v="3"/>
    <x v="0"/>
    <x v="14"/>
  </r>
  <r>
    <s v="ORD03571"/>
    <x v="635"/>
    <d v="2025-02-20T00:00:00"/>
    <s v="C0166"/>
    <s v="P005"/>
    <n v="2"/>
    <n v="0.1"/>
    <s v="Debit Card"/>
    <n v="4498.2"/>
    <n v="941.72"/>
    <n v="2025"/>
    <n v="2"/>
    <s v="Feb"/>
    <s v="2025-02"/>
    <n v="0.20935485305233206"/>
    <x v="1"/>
    <x v="5"/>
    <x v="0"/>
    <x v="2"/>
    <x v="7"/>
  </r>
  <r>
    <s v="ORD03572"/>
    <x v="265"/>
    <d v="2024-12-08T00:00:00"/>
    <s v="C0279"/>
    <s v="P018"/>
    <n v="2"/>
    <n v="0.1"/>
    <s v="Debit Card"/>
    <n v="1798.2"/>
    <n v="453.5"/>
    <n v="2024"/>
    <n v="12"/>
    <s v="Dec"/>
    <s v="2024-12"/>
    <n v="0.25219664108552997"/>
    <x v="0"/>
    <x v="7"/>
    <x v="0"/>
    <x v="1"/>
    <x v="16"/>
  </r>
  <r>
    <s v="ORD03573"/>
    <x v="415"/>
    <d v="2025-10-24T00:00:00"/>
    <s v="C0059"/>
    <s v="P004"/>
    <n v="1"/>
    <n v="0"/>
    <s v="Credit Card"/>
    <n v="1999"/>
    <n v="349.98"/>
    <n v="2025"/>
    <n v="10"/>
    <s v="Oct"/>
    <s v="2025-10"/>
    <n v="0.1750775387693847"/>
    <x v="1"/>
    <x v="5"/>
    <x v="3"/>
    <x v="1"/>
    <x v="10"/>
  </r>
  <r>
    <s v="ORD03574"/>
    <x v="116"/>
    <d v="2025-03-07T00:00:00"/>
    <s v="C0090"/>
    <s v="P002"/>
    <n v="3"/>
    <n v="0.05"/>
    <s v="Debit Card"/>
    <n v="2562.15"/>
    <n v="508.22"/>
    <n v="2025"/>
    <n v="3"/>
    <s v="Mar"/>
    <s v="2025-03"/>
    <n v="0.19835684874031576"/>
    <x v="1"/>
    <x v="1"/>
    <x v="2"/>
    <x v="2"/>
    <x v="3"/>
  </r>
  <r>
    <s v="ORD03575"/>
    <x v="690"/>
    <d v="2024-05-22T00:00:00"/>
    <s v="C0371"/>
    <s v="P003"/>
    <n v="2"/>
    <n v="0.1"/>
    <s v="Credit Card"/>
    <n v="2338.1999999999998"/>
    <n v="606.74"/>
    <n v="2024"/>
    <n v="5"/>
    <s v="May"/>
    <s v="2024-05"/>
    <n v="0.25949020614147639"/>
    <x v="1"/>
    <x v="1"/>
    <x v="1"/>
    <x v="1"/>
    <x v="1"/>
  </r>
  <r>
    <s v="ORD03576"/>
    <x v="230"/>
    <d v="2025-11-27T00:00:00"/>
    <s v="C0331"/>
    <s v="P012"/>
    <n v="1"/>
    <n v="0.05"/>
    <s v="Cash"/>
    <n v="854.05"/>
    <n v="167.16"/>
    <n v="2025"/>
    <n v="11"/>
    <s v="Nov"/>
    <s v="2025-11"/>
    <n v="0.19572624553597565"/>
    <x v="0"/>
    <x v="8"/>
    <x v="1"/>
    <x v="0"/>
    <x v="14"/>
  </r>
  <r>
    <s v="ORD03577"/>
    <x v="577"/>
    <d v="2025-06-27T00:00:00"/>
    <s v="C0412"/>
    <s v="P003"/>
    <n v="2"/>
    <n v="0.2"/>
    <s v="Credit Card"/>
    <n v="2078.4"/>
    <n v="558.80999999999995"/>
    <n v="2025"/>
    <n v="6"/>
    <s v="Jun"/>
    <s v="2025-06"/>
    <n v="0.2688654734411085"/>
    <x v="1"/>
    <x v="1"/>
    <x v="3"/>
    <x v="2"/>
    <x v="1"/>
  </r>
  <r>
    <s v="ORD03578"/>
    <x v="643"/>
    <d v="2024-03-01T00:00:00"/>
    <s v="C0194"/>
    <s v="P004"/>
    <n v="2"/>
    <n v="0.15"/>
    <s v="Credit Card"/>
    <n v="3398.3"/>
    <n v="711.92"/>
    <n v="2024"/>
    <n v="2"/>
    <s v="Feb"/>
    <s v="2024-02"/>
    <n v="0.20949298178501014"/>
    <x v="1"/>
    <x v="5"/>
    <x v="0"/>
    <x v="2"/>
    <x v="10"/>
  </r>
  <r>
    <s v="ORD03579"/>
    <x v="615"/>
    <d v="2024-08-21T00:00:00"/>
    <s v="C0123"/>
    <s v="P006"/>
    <n v="1"/>
    <n v="0"/>
    <s v="Debit Card"/>
    <n v="1499"/>
    <n v="282.10000000000002"/>
    <n v="2024"/>
    <n v="8"/>
    <s v="Aug"/>
    <s v="2024-08"/>
    <n v="0.18819212808539026"/>
    <x v="1"/>
    <x v="1"/>
    <x v="3"/>
    <x v="2"/>
    <x v="6"/>
  </r>
  <r>
    <s v="ORD03580"/>
    <x v="538"/>
    <d v="2025-10-21T00:00:00"/>
    <s v="C0136"/>
    <s v="P012"/>
    <n v="5"/>
    <n v="0.1"/>
    <s v="UPI"/>
    <n v="4045.5"/>
    <n v="972.24"/>
    <n v="2025"/>
    <n v="10"/>
    <s v="Oct"/>
    <s v="2025-10"/>
    <n v="0.24032628846866888"/>
    <x v="0"/>
    <x v="8"/>
    <x v="1"/>
    <x v="0"/>
    <x v="14"/>
  </r>
  <r>
    <s v="ORD03581"/>
    <x v="110"/>
    <d v="2025-03-12T00:00:00"/>
    <s v="C0413"/>
    <s v="P019"/>
    <n v="1"/>
    <n v="0"/>
    <s v="Cash"/>
    <n v="399"/>
    <n v="96.03"/>
    <n v="2025"/>
    <n v="3"/>
    <s v="Mar"/>
    <s v="2025-03"/>
    <n v="0.24067669172932332"/>
    <x v="1"/>
    <x v="1"/>
    <x v="2"/>
    <x v="1"/>
    <x v="18"/>
  </r>
  <r>
    <s v="ORD03582"/>
    <x v="510"/>
    <d v="2025-01-21T00:00:00"/>
    <s v="C0139"/>
    <s v="P010"/>
    <n v="1"/>
    <n v="0.1"/>
    <s v="Credit Card"/>
    <n v="5399.1"/>
    <n v="988.49"/>
    <n v="2025"/>
    <n v="1"/>
    <s v="Jan"/>
    <s v="2025-01"/>
    <n v="0.1830842177399937"/>
    <x v="2"/>
    <x v="2"/>
    <x v="2"/>
    <x v="2"/>
    <x v="9"/>
  </r>
  <r>
    <s v="ORD03583"/>
    <x v="613"/>
    <d v="2025-07-14T00:00:00"/>
    <s v="C0229"/>
    <s v="P001"/>
    <n v="3"/>
    <n v="0.1"/>
    <s v="Cash"/>
    <n v="1347.3"/>
    <n v="386.51"/>
    <n v="2025"/>
    <n v="7"/>
    <s v="Jul"/>
    <s v="2025-07"/>
    <n v="0.2868774586209456"/>
    <x v="1"/>
    <x v="1"/>
    <x v="0"/>
    <x v="2"/>
    <x v="8"/>
  </r>
  <r>
    <s v="ORD03584"/>
    <x v="125"/>
    <d v="2024-07-17T00:00:00"/>
    <s v="C0274"/>
    <s v="P017"/>
    <n v="5"/>
    <n v="0.05"/>
    <s v="UPI"/>
    <n v="3795.25"/>
    <n v="1006.63"/>
    <n v="2024"/>
    <n v="7"/>
    <s v="Jul"/>
    <s v="2024-07"/>
    <n v="0.26523417429681839"/>
    <x v="0"/>
    <x v="0"/>
    <x v="0"/>
    <x v="1"/>
    <x v="15"/>
  </r>
  <r>
    <s v="ORD03585"/>
    <x v="14"/>
    <d v="2025-10-13T00:00:00"/>
    <s v="C0439"/>
    <s v="P016"/>
    <n v="3"/>
    <n v="0.15"/>
    <s v="Credit Card"/>
    <n v="4077.45"/>
    <n v="1296.08"/>
    <n v="2025"/>
    <n v="10"/>
    <s v="Oct"/>
    <s v="2025-10"/>
    <n v="0.31786533249947885"/>
    <x v="4"/>
    <x v="4"/>
    <x v="1"/>
    <x v="2"/>
    <x v="5"/>
  </r>
  <r>
    <s v="ORD03586"/>
    <x v="632"/>
    <d v="2025-06-22T00:00:00"/>
    <s v="C0050"/>
    <s v="P009"/>
    <n v="3"/>
    <n v="0.1"/>
    <s v="Debit Card"/>
    <n v="18897.3"/>
    <n v="3758.41"/>
    <n v="2025"/>
    <n v="6"/>
    <s v="Jun"/>
    <s v="2025-06"/>
    <n v="0.19888608425542273"/>
    <x v="2"/>
    <x v="2"/>
    <x v="0"/>
    <x v="1"/>
    <x v="2"/>
  </r>
  <r>
    <s v="ORD03587"/>
    <x v="707"/>
    <d v="2025-06-02T00:00:00"/>
    <s v="C0398"/>
    <s v="P009"/>
    <n v="2"/>
    <n v="0.15"/>
    <s v="Debit Card"/>
    <n v="11898.3"/>
    <n v="2199.27"/>
    <n v="2025"/>
    <n v="6"/>
    <s v="Jun"/>
    <s v="2025-06"/>
    <n v="0.1848390106149618"/>
    <x v="2"/>
    <x v="2"/>
    <x v="0"/>
    <x v="2"/>
    <x v="2"/>
  </r>
  <r>
    <s v="ORD03588"/>
    <x v="404"/>
    <d v="2025-12-18T00:00:00"/>
    <s v="C0118"/>
    <s v="P009"/>
    <n v="4"/>
    <n v="0"/>
    <s v="UPI"/>
    <n v="27996"/>
    <n v="4799.3100000000004"/>
    <n v="2025"/>
    <n v="12"/>
    <s v="Dec"/>
    <s v="2025-12"/>
    <n v="0.17142841834547795"/>
    <x v="2"/>
    <x v="2"/>
    <x v="2"/>
    <x v="0"/>
    <x v="2"/>
  </r>
  <r>
    <s v="ORD03589"/>
    <x v="506"/>
    <d v="2024-07-05T00:00:00"/>
    <s v="C0202"/>
    <s v="P012"/>
    <n v="1"/>
    <n v="0"/>
    <s v="UPI"/>
    <n v="899"/>
    <n v="227.97"/>
    <n v="2024"/>
    <n v="7"/>
    <s v="Jul"/>
    <s v="2024-07"/>
    <n v="0.25358175750834261"/>
    <x v="0"/>
    <x v="8"/>
    <x v="2"/>
    <x v="2"/>
    <x v="14"/>
  </r>
  <r>
    <s v="ORD03590"/>
    <x v="23"/>
    <d v="2024-10-20T00:00:00"/>
    <s v="C0483"/>
    <s v="P009"/>
    <n v="3"/>
    <n v="0.1"/>
    <s v="Credit Card"/>
    <n v="18897.3"/>
    <n v="3552.92"/>
    <n v="2024"/>
    <n v="10"/>
    <s v="Oct"/>
    <s v="2024-10"/>
    <n v="0.18801204404862071"/>
    <x v="2"/>
    <x v="2"/>
    <x v="3"/>
    <x v="1"/>
    <x v="2"/>
  </r>
  <r>
    <s v="ORD03591"/>
    <x v="280"/>
    <d v="2024-12-02T00:00:00"/>
    <s v="C0393"/>
    <s v="P015"/>
    <n v="2"/>
    <n v="0.2"/>
    <s v="Credit Card"/>
    <n v="1118.4000000000001"/>
    <n v="311.04000000000002"/>
    <n v="2024"/>
    <n v="11"/>
    <s v="Nov"/>
    <s v="2024-11"/>
    <n v="0.27811158798283259"/>
    <x v="3"/>
    <x v="6"/>
    <x v="0"/>
    <x v="2"/>
    <x v="11"/>
  </r>
  <r>
    <s v="ORD03592"/>
    <x v="450"/>
    <d v="2024-04-29T00:00:00"/>
    <s v="C0483"/>
    <s v="P002"/>
    <n v="1"/>
    <n v="0.05"/>
    <s v="Debit Card"/>
    <n v="854.05"/>
    <n v="225.44"/>
    <n v="2024"/>
    <n v="4"/>
    <s v="Apr"/>
    <s v="2024-04"/>
    <n v="0.26396580996428781"/>
    <x v="1"/>
    <x v="1"/>
    <x v="3"/>
    <x v="1"/>
    <x v="3"/>
  </r>
  <r>
    <s v="ORD03593"/>
    <x v="97"/>
    <d v="2024-02-19T00:00:00"/>
    <s v="C0395"/>
    <s v="P011"/>
    <n v="2"/>
    <n v="0"/>
    <s v="UPI"/>
    <n v="2598"/>
    <n v="754.36"/>
    <n v="2024"/>
    <n v="2"/>
    <s v="Feb"/>
    <s v="2024-02"/>
    <n v="0.29036181678214013"/>
    <x v="0"/>
    <x v="7"/>
    <x v="0"/>
    <x v="2"/>
    <x v="12"/>
  </r>
  <r>
    <s v="ORD03594"/>
    <x v="18"/>
    <d v="2025-11-16T00:00:00"/>
    <s v="C0191"/>
    <s v="P011"/>
    <n v="2"/>
    <n v="0.05"/>
    <s v="Debit Card"/>
    <n v="2468.1"/>
    <n v="514.75"/>
    <n v="2025"/>
    <n v="11"/>
    <s v="Nov"/>
    <s v="2025-11"/>
    <n v="0.20856124144078442"/>
    <x v="0"/>
    <x v="7"/>
    <x v="3"/>
    <x v="0"/>
    <x v="12"/>
  </r>
  <r>
    <s v="ORD03595"/>
    <x v="169"/>
    <d v="2024-03-23T00:00:00"/>
    <s v="C0364"/>
    <s v="P008"/>
    <n v="2"/>
    <n v="0.05"/>
    <s v="Credit Card"/>
    <n v="758.1"/>
    <n v="237.98"/>
    <n v="2024"/>
    <n v="3"/>
    <s v="Mar"/>
    <s v="2024-03"/>
    <n v="0.31391636987204852"/>
    <x v="3"/>
    <x v="3"/>
    <x v="0"/>
    <x v="2"/>
    <x v="4"/>
  </r>
  <r>
    <s v="ORD03596"/>
    <x v="679"/>
    <d v="2024-12-03T00:00:00"/>
    <s v="C0460"/>
    <s v="P006"/>
    <n v="1"/>
    <n v="0.1"/>
    <s v="UPI"/>
    <n v="1349.1"/>
    <n v="295.89999999999998"/>
    <n v="2024"/>
    <n v="11"/>
    <s v="Nov"/>
    <s v="2024-11"/>
    <n v="0.21933140612260024"/>
    <x v="1"/>
    <x v="1"/>
    <x v="2"/>
    <x v="2"/>
    <x v="6"/>
  </r>
  <r>
    <s v="ORD03597"/>
    <x v="371"/>
    <d v="2025-07-12T00:00:00"/>
    <s v="C0323"/>
    <s v="P020"/>
    <n v="3"/>
    <n v="0.1"/>
    <s v="UPI"/>
    <n v="672.3"/>
    <n v="181.07"/>
    <n v="2025"/>
    <n v="7"/>
    <s v="Jul"/>
    <s v="2025-07"/>
    <n v="0.26932916852595568"/>
    <x v="3"/>
    <x v="3"/>
    <x v="0"/>
    <x v="2"/>
    <x v="17"/>
  </r>
  <r>
    <s v="ORD03598"/>
    <x v="280"/>
    <d v="2024-12-03T00:00:00"/>
    <s v="C0181"/>
    <s v="P007"/>
    <n v="1"/>
    <n v="0.2"/>
    <s v="Credit Card"/>
    <n v="879.2"/>
    <n v="268.01"/>
    <n v="2024"/>
    <n v="11"/>
    <s v="Nov"/>
    <s v="2024-11"/>
    <n v="0.30483393994540486"/>
    <x v="3"/>
    <x v="9"/>
    <x v="1"/>
    <x v="2"/>
    <x v="19"/>
  </r>
  <r>
    <s v="ORD03599"/>
    <x v="176"/>
    <d v="2025-06-16T00:00:00"/>
    <s v="C0423"/>
    <s v="P003"/>
    <n v="1"/>
    <n v="0.1"/>
    <s v="Credit Card"/>
    <n v="1169.0999999999999"/>
    <n v="268.86"/>
    <n v="2025"/>
    <n v="6"/>
    <s v="Jun"/>
    <s v="2025-06"/>
    <n v="0.22997177315884015"/>
    <x v="1"/>
    <x v="1"/>
    <x v="1"/>
    <x v="1"/>
    <x v="1"/>
  </r>
  <r>
    <s v="ORD03600"/>
    <x v="530"/>
    <d v="2024-08-13T00:00:00"/>
    <s v="C0078"/>
    <s v="P008"/>
    <n v="3"/>
    <n v="0"/>
    <s v="Credit Card"/>
    <n v="1197"/>
    <n v="297.60000000000002"/>
    <n v="2024"/>
    <n v="8"/>
    <s v="Aug"/>
    <s v="2024-08"/>
    <n v="0.2486215538847118"/>
    <x v="3"/>
    <x v="3"/>
    <x v="3"/>
    <x v="2"/>
    <x v="4"/>
  </r>
  <r>
    <s v="ORD03601"/>
    <x v="6"/>
    <d v="2025-09-30T00:00:00"/>
    <s v="C0440"/>
    <s v="P018"/>
    <n v="2"/>
    <n v="0.1"/>
    <s v="Debit Card"/>
    <n v="1798.2"/>
    <n v="500.34"/>
    <n v="2025"/>
    <n v="9"/>
    <s v="Sep"/>
    <s v="2025-09"/>
    <n v="0.27824491157824488"/>
    <x v="0"/>
    <x v="7"/>
    <x v="3"/>
    <x v="2"/>
    <x v="16"/>
  </r>
  <r>
    <s v="ORD03602"/>
    <x v="348"/>
    <d v="2024-11-20T00:00:00"/>
    <s v="C0412"/>
    <s v="P017"/>
    <n v="1"/>
    <n v="0.1"/>
    <s v="UPI"/>
    <n v="719.1"/>
    <n v="-18.760000000000002"/>
    <n v="2024"/>
    <n v="11"/>
    <s v="Nov"/>
    <s v="2024-11"/>
    <n v="-2.6088165762759005E-2"/>
    <x v="0"/>
    <x v="0"/>
    <x v="3"/>
    <x v="2"/>
    <x v="15"/>
  </r>
  <r>
    <s v="ORD03603"/>
    <x v="318"/>
    <d v="2024-01-08T00:00:00"/>
    <s v="C0075"/>
    <s v="P011"/>
    <n v="1"/>
    <n v="0.2"/>
    <s v="Cash"/>
    <n v="1039.2"/>
    <n v="288.54000000000002"/>
    <n v="2024"/>
    <n v="1"/>
    <s v="Jan"/>
    <s v="2024-01"/>
    <n v="0.27765588914549655"/>
    <x v="0"/>
    <x v="7"/>
    <x v="3"/>
    <x v="0"/>
    <x v="12"/>
  </r>
  <r>
    <s v="ORD03604"/>
    <x v="717"/>
    <d v="2025-11-27T00:00:00"/>
    <s v="C0295"/>
    <s v="P002"/>
    <n v="2"/>
    <n v="0"/>
    <s v="Cash"/>
    <n v="1798"/>
    <n v="394.65"/>
    <n v="2025"/>
    <n v="11"/>
    <s v="Nov"/>
    <s v="2025-11"/>
    <n v="0.21949388209121246"/>
    <x v="1"/>
    <x v="1"/>
    <x v="1"/>
    <x v="2"/>
    <x v="3"/>
  </r>
  <r>
    <s v="ORD03605"/>
    <x v="431"/>
    <d v="2024-07-27T00:00:00"/>
    <s v="C0281"/>
    <s v="P019"/>
    <n v="5"/>
    <n v="0"/>
    <s v="UPI"/>
    <n v="1995"/>
    <n v="495.05"/>
    <n v="2024"/>
    <n v="7"/>
    <s v="Jul"/>
    <s v="2024-07"/>
    <n v="0.24814536340852131"/>
    <x v="1"/>
    <x v="1"/>
    <x v="0"/>
    <x v="0"/>
    <x v="18"/>
  </r>
  <r>
    <s v="ORD03606"/>
    <x v="354"/>
    <d v="2024-02-13T00:00:00"/>
    <s v="C0021"/>
    <s v="P007"/>
    <n v="4"/>
    <n v="0"/>
    <s v="Debit Card"/>
    <n v="4396"/>
    <n v="1376.62"/>
    <n v="2024"/>
    <n v="2"/>
    <s v="Feb"/>
    <s v="2024-02"/>
    <n v="0.3131528662420382"/>
    <x v="3"/>
    <x v="9"/>
    <x v="0"/>
    <x v="1"/>
    <x v="19"/>
  </r>
  <r>
    <s v="ORD03607"/>
    <x v="187"/>
    <d v="2024-02-29T00:00:00"/>
    <s v="C0394"/>
    <s v="P018"/>
    <n v="2"/>
    <n v="0.05"/>
    <s v="Credit Card"/>
    <n v="1898.1"/>
    <n v="553.97"/>
    <n v="2024"/>
    <n v="2"/>
    <s v="Feb"/>
    <s v="2024-02"/>
    <n v="0.29185501290764454"/>
    <x v="0"/>
    <x v="7"/>
    <x v="3"/>
    <x v="2"/>
    <x v="16"/>
  </r>
  <r>
    <s v="ORD03608"/>
    <x v="602"/>
    <d v="2025-07-28T00:00:00"/>
    <s v="C0171"/>
    <s v="P008"/>
    <n v="1"/>
    <n v="0"/>
    <s v="Credit Card"/>
    <n v="399"/>
    <n v="103.19"/>
    <n v="2025"/>
    <n v="7"/>
    <s v="Jul"/>
    <s v="2025-07"/>
    <n v="0.25862155388471175"/>
    <x v="3"/>
    <x v="3"/>
    <x v="2"/>
    <x v="2"/>
    <x v="4"/>
  </r>
  <r>
    <s v="ORD03609"/>
    <x v="131"/>
    <d v="2025-10-10T00:00:00"/>
    <s v="C0015"/>
    <s v="P014"/>
    <n v="1"/>
    <n v="0.1"/>
    <s v="Credit Card"/>
    <n v="719.1"/>
    <n v="225.77"/>
    <n v="2025"/>
    <n v="10"/>
    <s v="Oct"/>
    <s v="2025-10"/>
    <n v="0.31396189681546377"/>
    <x v="0"/>
    <x v="6"/>
    <x v="3"/>
    <x v="2"/>
    <x v="13"/>
  </r>
  <r>
    <s v="ORD03610"/>
    <x v="241"/>
    <d v="2025-05-26T00:00:00"/>
    <s v="C0211"/>
    <s v="P007"/>
    <n v="1"/>
    <n v="0.1"/>
    <s v="Debit Card"/>
    <n v="989.1"/>
    <n v="272.04000000000002"/>
    <n v="2025"/>
    <n v="5"/>
    <s v="May"/>
    <s v="2025-05"/>
    <n v="0.2750379132544738"/>
    <x v="3"/>
    <x v="9"/>
    <x v="2"/>
    <x v="0"/>
    <x v="19"/>
  </r>
  <r>
    <s v="ORD03611"/>
    <x v="394"/>
    <d v="2025-07-26T00:00:00"/>
    <s v="C0048"/>
    <s v="P004"/>
    <n v="1"/>
    <n v="0.05"/>
    <s v="Cash"/>
    <n v="1899.05"/>
    <n v="338.21"/>
    <n v="2025"/>
    <n v="7"/>
    <s v="Jul"/>
    <s v="2025-07"/>
    <n v="0.17809431031305126"/>
    <x v="1"/>
    <x v="5"/>
    <x v="3"/>
    <x v="2"/>
    <x v="10"/>
  </r>
  <r>
    <s v="ORD03612"/>
    <x v="453"/>
    <d v="2024-05-02T00:00:00"/>
    <s v="C0086"/>
    <s v="P017"/>
    <n v="1"/>
    <n v="0.05"/>
    <s v="Credit Card"/>
    <n v="759.05"/>
    <n v="194.61"/>
    <n v="2024"/>
    <n v="5"/>
    <s v="May"/>
    <s v="2024-05"/>
    <n v="0.25638627231407685"/>
    <x v="0"/>
    <x v="0"/>
    <x v="2"/>
    <x v="2"/>
    <x v="15"/>
  </r>
  <r>
    <s v="ORD03613"/>
    <x v="685"/>
    <d v="2025-04-28T00:00:00"/>
    <s v="C0149"/>
    <s v="P005"/>
    <n v="1"/>
    <n v="0.15"/>
    <s v="UPI"/>
    <n v="2124.15"/>
    <n v="453.98"/>
    <n v="2025"/>
    <n v="4"/>
    <s v="Apr"/>
    <s v="2025-04"/>
    <n v="0.21372313631334885"/>
    <x v="1"/>
    <x v="5"/>
    <x v="2"/>
    <x v="2"/>
    <x v="7"/>
  </r>
  <r>
    <s v="ORD03614"/>
    <x v="534"/>
    <d v="2025-09-12T00:00:00"/>
    <s v="C0188"/>
    <s v="P012"/>
    <n v="2"/>
    <n v="0.05"/>
    <s v="Credit Card"/>
    <n v="1708.1"/>
    <n v="392.15"/>
    <n v="2025"/>
    <n v="9"/>
    <s v="Sep"/>
    <s v="2025-09"/>
    <n v="0.22958257713248639"/>
    <x v="0"/>
    <x v="8"/>
    <x v="1"/>
    <x v="0"/>
    <x v="14"/>
  </r>
  <r>
    <s v="ORD03615"/>
    <x v="150"/>
    <d v="2024-04-08T00:00:00"/>
    <s v="C0372"/>
    <s v="P009"/>
    <n v="1"/>
    <n v="0"/>
    <s v="UPI"/>
    <n v="6999"/>
    <n v="1272.47"/>
    <n v="2024"/>
    <n v="4"/>
    <s v="Apr"/>
    <s v="2024-04"/>
    <n v="0.1818074010572939"/>
    <x v="2"/>
    <x v="2"/>
    <x v="0"/>
    <x v="0"/>
    <x v="2"/>
  </r>
  <r>
    <s v="ORD03616"/>
    <x v="304"/>
    <d v="2025-02-20T00:00:00"/>
    <s v="C0492"/>
    <s v="P020"/>
    <n v="2"/>
    <n v="0"/>
    <s v="Credit Card"/>
    <n v="498"/>
    <n v="152.55000000000001"/>
    <n v="2025"/>
    <n v="2"/>
    <s v="Feb"/>
    <s v="2025-02"/>
    <n v="0.30632530120481932"/>
    <x v="3"/>
    <x v="3"/>
    <x v="2"/>
    <x v="2"/>
    <x v="17"/>
  </r>
  <r>
    <s v="ORD03617"/>
    <x v="201"/>
    <d v="2024-08-26T00:00:00"/>
    <s v="C0480"/>
    <s v="P013"/>
    <n v="4"/>
    <n v="0.05"/>
    <s v="Debit Card"/>
    <n v="2276.1999999999998"/>
    <n v="595.76"/>
    <n v="2024"/>
    <n v="8"/>
    <s v="Aug"/>
    <s v="2024-08"/>
    <n v="0.26173446973025222"/>
    <x v="0"/>
    <x v="0"/>
    <x v="0"/>
    <x v="1"/>
    <x v="0"/>
  </r>
  <r>
    <s v="ORD03618"/>
    <x v="329"/>
    <d v="2024-03-05T00:00:00"/>
    <s v="C0306"/>
    <s v="P018"/>
    <n v="2"/>
    <n v="0"/>
    <s v="UPI"/>
    <n v="1998"/>
    <n v="592.78"/>
    <n v="2024"/>
    <n v="3"/>
    <s v="Mar"/>
    <s v="2024-03"/>
    <n v="0.29668668668668668"/>
    <x v="0"/>
    <x v="7"/>
    <x v="3"/>
    <x v="0"/>
    <x v="16"/>
  </r>
  <r>
    <s v="ORD03619"/>
    <x v="177"/>
    <d v="2024-09-17T00:00:00"/>
    <s v="C0151"/>
    <s v="P020"/>
    <n v="3"/>
    <n v="0.1"/>
    <s v="UPI"/>
    <n v="672.3"/>
    <n v="185.39"/>
    <n v="2024"/>
    <n v="9"/>
    <s v="Sep"/>
    <s v="2024-09"/>
    <n v="0.27575487133720067"/>
    <x v="3"/>
    <x v="3"/>
    <x v="3"/>
    <x v="1"/>
    <x v="17"/>
  </r>
  <r>
    <s v="ORD03620"/>
    <x v="107"/>
    <d v="2025-07-16T00:00:00"/>
    <s v="C0141"/>
    <s v="P009"/>
    <n v="3"/>
    <n v="0.2"/>
    <s v="Credit Card"/>
    <n v="16797.599999999999"/>
    <n v="3273.56"/>
    <n v="2025"/>
    <n v="7"/>
    <s v="Jul"/>
    <s v="2025-07"/>
    <n v="0.19488260227651572"/>
    <x v="2"/>
    <x v="2"/>
    <x v="0"/>
    <x v="2"/>
    <x v="2"/>
  </r>
  <r>
    <s v="ORD03621"/>
    <x v="578"/>
    <d v="2024-12-18T00:00:00"/>
    <s v="C0069"/>
    <s v="P004"/>
    <n v="1"/>
    <n v="0.1"/>
    <s v="UPI"/>
    <n v="1799.1"/>
    <n v="411.5"/>
    <n v="2024"/>
    <n v="12"/>
    <s v="Dec"/>
    <s v="2024-12"/>
    <n v="0.22872547384803513"/>
    <x v="1"/>
    <x v="5"/>
    <x v="0"/>
    <x v="0"/>
    <x v="10"/>
  </r>
  <r>
    <s v="ORD03622"/>
    <x v="724"/>
    <d v="2025-11-02T00:00:00"/>
    <s v="C0260"/>
    <s v="P008"/>
    <n v="1"/>
    <n v="0.05"/>
    <s v="UPI"/>
    <n v="379.05"/>
    <n v="130.81"/>
    <n v="2025"/>
    <n v="11"/>
    <s v="Nov"/>
    <s v="2025-11"/>
    <n v="0.34509959108297056"/>
    <x v="3"/>
    <x v="3"/>
    <x v="2"/>
    <x v="1"/>
    <x v="4"/>
  </r>
  <r>
    <s v="ORD03623"/>
    <x v="356"/>
    <d v="2024-05-04T00:00:00"/>
    <s v="C0476"/>
    <s v="P001"/>
    <n v="1"/>
    <n v="0"/>
    <s v="Credit Card"/>
    <n v="499"/>
    <n v="92.05"/>
    <n v="2024"/>
    <n v="5"/>
    <s v="May"/>
    <s v="2024-05"/>
    <n v="0.1844689378757515"/>
    <x v="1"/>
    <x v="1"/>
    <x v="1"/>
    <x v="2"/>
    <x v="8"/>
  </r>
  <r>
    <s v="ORD03624"/>
    <x v="243"/>
    <d v="2025-04-29T00:00:00"/>
    <s v="C0334"/>
    <s v="P017"/>
    <n v="1"/>
    <n v="0.15"/>
    <s v="Cash"/>
    <n v="679.15"/>
    <n v="156.35"/>
    <n v="2025"/>
    <n v="4"/>
    <s v="Apr"/>
    <s v="2025-04"/>
    <n v="0.23021423838621807"/>
    <x v="0"/>
    <x v="0"/>
    <x v="1"/>
    <x v="0"/>
    <x v="15"/>
  </r>
  <r>
    <s v="ORD03625"/>
    <x v="456"/>
    <d v="2024-11-14T00:00:00"/>
    <s v="C0456"/>
    <s v="P009"/>
    <n v="2"/>
    <n v="0.15"/>
    <s v="Debit Card"/>
    <n v="11898.3"/>
    <n v="3008.62"/>
    <n v="2024"/>
    <n v="11"/>
    <s v="Nov"/>
    <s v="2024-11"/>
    <n v="0.25286133313162384"/>
    <x v="2"/>
    <x v="2"/>
    <x v="1"/>
    <x v="2"/>
    <x v="2"/>
  </r>
  <r>
    <s v="ORD03626"/>
    <x v="487"/>
    <d v="2025-05-22T00:00:00"/>
    <s v="C0009"/>
    <s v="P020"/>
    <n v="4"/>
    <n v="0.05"/>
    <s v="Credit Card"/>
    <n v="946.2"/>
    <n v="257.58"/>
    <n v="2025"/>
    <n v="5"/>
    <s v="May"/>
    <s v="2025-05"/>
    <n v="0.27222574508560554"/>
    <x v="3"/>
    <x v="3"/>
    <x v="3"/>
    <x v="0"/>
    <x v="17"/>
  </r>
  <r>
    <s v="ORD03627"/>
    <x v="500"/>
    <d v="2025-12-24T00:00:00"/>
    <s v="C0121"/>
    <s v="P013"/>
    <n v="4"/>
    <n v="0.05"/>
    <s v="Credit Card"/>
    <n v="2276.1999999999998"/>
    <n v="443.76"/>
    <n v="2025"/>
    <n v="12"/>
    <s v="Dec"/>
    <s v="2025-12"/>
    <n v="0.19495650645813198"/>
    <x v="0"/>
    <x v="0"/>
    <x v="2"/>
    <x v="2"/>
    <x v="0"/>
  </r>
  <r>
    <s v="ORD03628"/>
    <x v="693"/>
    <d v="2024-02-21T00:00:00"/>
    <s v="C0371"/>
    <s v="P002"/>
    <n v="1"/>
    <n v="0.1"/>
    <s v="UPI"/>
    <n v="809.1"/>
    <n v="234.2"/>
    <n v="2024"/>
    <n v="2"/>
    <s v="Feb"/>
    <s v="2024-02"/>
    <n v="0.28945742182672102"/>
    <x v="1"/>
    <x v="1"/>
    <x v="1"/>
    <x v="1"/>
    <x v="3"/>
  </r>
  <r>
    <s v="ORD03629"/>
    <x v="704"/>
    <d v="2025-02-16T00:00:00"/>
    <s v="C0419"/>
    <s v="P013"/>
    <n v="5"/>
    <n v="0"/>
    <s v="Debit Card"/>
    <n v="2995"/>
    <n v="646.96"/>
    <n v="2025"/>
    <n v="2"/>
    <s v="Feb"/>
    <s v="2025-02"/>
    <n v="0.21601335559265444"/>
    <x v="0"/>
    <x v="0"/>
    <x v="3"/>
    <x v="2"/>
    <x v="0"/>
  </r>
  <r>
    <s v="ORD03630"/>
    <x v="637"/>
    <d v="2024-05-19T00:00:00"/>
    <s v="C0101"/>
    <s v="P009"/>
    <n v="1"/>
    <n v="0"/>
    <s v="Credit Card"/>
    <n v="6999"/>
    <n v="1283.9000000000001"/>
    <n v="2024"/>
    <n v="5"/>
    <s v="May"/>
    <s v="2024-05"/>
    <n v="0.18344049149878555"/>
    <x v="2"/>
    <x v="2"/>
    <x v="1"/>
    <x v="2"/>
    <x v="2"/>
  </r>
  <r>
    <s v="ORD03631"/>
    <x v="199"/>
    <d v="2024-07-23T00:00:00"/>
    <s v="C0149"/>
    <s v="P020"/>
    <n v="3"/>
    <n v="0"/>
    <s v="Cash"/>
    <n v="747"/>
    <n v="237.33"/>
    <n v="2024"/>
    <n v="7"/>
    <s v="Jul"/>
    <s v="2024-07"/>
    <n v="0.31771084337349398"/>
    <x v="3"/>
    <x v="3"/>
    <x v="2"/>
    <x v="2"/>
    <x v="17"/>
  </r>
  <r>
    <s v="ORD03632"/>
    <x v="279"/>
    <d v="2024-09-11T00:00:00"/>
    <s v="C0442"/>
    <s v="P006"/>
    <n v="1"/>
    <n v="0.05"/>
    <s v="Cash"/>
    <n v="1424.05"/>
    <n v="358.19"/>
    <n v="2024"/>
    <n v="9"/>
    <s v="Sep"/>
    <s v="2024-09"/>
    <n v="0.25152908956848424"/>
    <x v="1"/>
    <x v="1"/>
    <x v="0"/>
    <x v="0"/>
    <x v="6"/>
  </r>
  <r>
    <s v="ORD03633"/>
    <x v="462"/>
    <d v="2024-11-10T00:00:00"/>
    <s v="C0146"/>
    <s v="P001"/>
    <n v="1"/>
    <n v="0"/>
    <s v="UPI"/>
    <n v="499"/>
    <n v="94.48"/>
    <n v="2024"/>
    <n v="11"/>
    <s v="Nov"/>
    <s v="2024-11"/>
    <n v="0.18933867735470944"/>
    <x v="1"/>
    <x v="1"/>
    <x v="3"/>
    <x v="2"/>
    <x v="8"/>
  </r>
  <r>
    <s v="ORD03634"/>
    <x v="624"/>
    <d v="2025-01-07T00:00:00"/>
    <s v="C0353"/>
    <s v="P005"/>
    <n v="1"/>
    <n v="0"/>
    <s v="Cash"/>
    <n v="2499"/>
    <n v="758.48"/>
    <n v="2025"/>
    <n v="1"/>
    <s v="Jan"/>
    <s v="2025-01"/>
    <n v="0.30351340536214488"/>
    <x v="1"/>
    <x v="5"/>
    <x v="1"/>
    <x v="2"/>
    <x v="7"/>
  </r>
  <r>
    <s v="ORD03635"/>
    <x v="116"/>
    <d v="2025-03-05T00:00:00"/>
    <s v="C0456"/>
    <s v="P003"/>
    <n v="3"/>
    <n v="0"/>
    <s v="Cash"/>
    <n v="3897"/>
    <n v="929.23"/>
    <n v="2025"/>
    <n v="3"/>
    <s v="Mar"/>
    <s v="2025-03"/>
    <n v="0.23844752373620734"/>
    <x v="1"/>
    <x v="1"/>
    <x v="1"/>
    <x v="2"/>
    <x v="1"/>
  </r>
  <r>
    <s v="ORD03636"/>
    <x v="675"/>
    <d v="2025-04-25T00:00:00"/>
    <s v="C0243"/>
    <s v="P004"/>
    <n v="1"/>
    <n v="0.1"/>
    <s v="Credit Card"/>
    <n v="1799.1"/>
    <n v="393.16"/>
    <n v="2025"/>
    <n v="4"/>
    <s v="Apr"/>
    <s v="2025-04"/>
    <n v="0.21853148796620536"/>
    <x v="1"/>
    <x v="5"/>
    <x v="1"/>
    <x v="2"/>
    <x v="10"/>
  </r>
  <r>
    <s v="ORD03637"/>
    <x v="462"/>
    <d v="2024-11-14T00:00:00"/>
    <s v="C0241"/>
    <s v="P001"/>
    <n v="1"/>
    <n v="0.1"/>
    <s v="UPI"/>
    <n v="449.1"/>
    <n v="83.12"/>
    <n v="2024"/>
    <n v="11"/>
    <s v="Nov"/>
    <s v="2024-11"/>
    <n v="0.18508127365842797"/>
    <x v="1"/>
    <x v="1"/>
    <x v="1"/>
    <x v="2"/>
    <x v="8"/>
  </r>
  <r>
    <s v="ORD03638"/>
    <x v="157"/>
    <d v="2025-05-19T00:00:00"/>
    <s v="C0337"/>
    <s v="P014"/>
    <n v="4"/>
    <n v="0"/>
    <s v="Debit Card"/>
    <n v="3196"/>
    <n v="852.85"/>
    <n v="2025"/>
    <n v="5"/>
    <s v="May"/>
    <s v="2025-05"/>
    <n v="0.26684918648310391"/>
    <x v="0"/>
    <x v="6"/>
    <x v="0"/>
    <x v="2"/>
    <x v="13"/>
  </r>
  <r>
    <s v="ORD03639"/>
    <x v="190"/>
    <d v="2025-12-26T00:00:00"/>
    <s v="C0043"/>
    <s v="P009"/>
    <n v="4"/>
    <n v="0.15"/>
    <s v="UPI"/>
    <n v="23796.6"/>
    <n v="5533.35"/>
    <n v="2025"/>
    <n v="12"/>
    <s v="Dec"/>
    <s v="2025-12"/>
    <n v="0.23252691560979302"/>
    <x v="2"/>
    <x v="2"/>
    <x v="3"/>
    <x v="2"/>
    <x v="2"/>
  </r>
  <r>
    <s v="ORD03640"/>
    <x v="694"/>
    <d v="2024-12-21T00:00:00"/>
    <s v="C0095"/>
    <s v="P004"/>
    <n v="1"/>
    <n v="0.05"/>
    <s v="Credit Card"/>
    <n v="1899.05"/>
    <n v="398.93"/>
    <n v="2024"/>
    <n v="12"/>
    <s v="Dec"/>
    <s v="2024-12"/>
    <n v="0.21006819199073221"/>
    <x v="1"/>
    <x v="5"/>
    <x v="0"/>
    <x v="2"/>
    <x v="10"/>
  </r>
  <r>
    <s v="ORD03641"/>
    <x v="267"/>
    <d v="2025-05-04T00:00:00"/>
    <s v="C0226"/>
    <s v="P018"/>
    <n v="2"/>
    <n v="0"/>
    <s v="UPI"/>
    <n v="1998"/>
    <n v="377.09"/>
    <n v="2025"/>
    <n v="4"/>
    <s v="Apr"/>
    <s v="2025-04"/>
    <n v="0.18873373373373373"/>
    <x v="0"/>
    <x v="7"/>
    <x v="3"/>
    <x v="0"/>
    <x v="16"/>
  </r>
  <r>
    <s v="ORD03642"/>
    <x v="619"/>
    <d v="2024-07-31T00:00:00"/>
    <s v="C0006"/>
    <s v="P014"/>
    <n v="1"/>
    <n v="0"/>
    <s v="Credit Card"/>
    <n v="799"/>
    <n v="180.05"/>
    <n v="2024"/>
    <n v="7"/>
    <s v="Jul"/>
    <s v="2024-07"/>
    <n v="0.2253441802252816"/>
    <x v="0"/>
    <x v="6"/>
    <x v="0"/>
    <x v="1"/>
    <x v="13"/>
  </r>
  <r>
    <s v="ORD03643"/>
    <x v="402"/>
    <d v="2025-12-07T00:00:00"/>
    <s v="C0214"/>
    <s v="P004"/>
    <n v="1"/>
    <n v="0.1"/>
    <s v="Cash"/>
    <n v="1799.1"/>
    <n v="374.87"/>
    <n v="2025"/>
    <n v="12"/>
    <s v="Dec"/>
    <s v="2025-12"/>
    <n v="0.20836529375799012"/>
    <x v="1"/>
    <x v="5"/>
    <x v="0"/>
    <x v="1"/>
    <x v="10"/>
  </r>
  <r>
    <s v="ORD03644"/>
    <x v="260"/>
    <d v="2024-02-16T00:00:00"/>
    <s v="C0206"/>
    <s v="P010"/>
    <n v="2"/>
    <n v="0"/>
    <s v="UPI"/>
    <n v="11998"/>
    <n v="1519.34"/>
    <n v="2024"/>
    <n v="2"/>
    <s v="Feb"/>
    <s v="2024-02"/>
    <n v="0.12663277212868812"/>
    <x v="2"/>
    <x v="2"/>
    <x v="1"/>
    <x v="1"/>
    <x v="9"/>
  </r>
  <r>
    <s v="ORD03645"/>
    <x v="349"/>
    <d v="2025-06-26T00:00:00"/>
    <s v="C0067"/>
    <s v="P003"/>
    <n v="1"/>
    <n v="0"/>
    <s v="Debit Card"/>
    <n v="1299"/>
    <n v="309.60000000000002"/>
    <n v="2025"/>
    <n v="6"/>
    <s v="Jun"/>
    <s v="2025-06"/>
    <n v="0.23833718244803698"/>
    <x v="1"/>
    <x v="1"/>
    <x v="1"/>
    <x v="0"/>
    <x v="1"/>
  </r>
  <r>
    <s v="ORD03646"/>
    <x v="273"/>
    <d v="2025-07-27T00:00:00"/>
    <s v="C0396"/>
    <s v="P007"/>
    <n v="2"/>
    <n v="0.1"/>
    <s v="UPI"/>
    <n v="1978.2"/>
    <n v="604.76"/>
    <n v="2025"/>
    <n v="7"/>
    <s v="Jul"/>
    <s v="2025-07"/>
    <n v="0.30571226367404708"/>
    <x v="3"/>
    <x v="9"/>
    <x v="0"/>
    <x v="2"/>
    <x v="19"/>
  </r>
  <r>
    <s v="ORD03647"/>
    <x v="542"/>
    <d v="2025-08-06T00:00:00"/>
    <s v="C0100"/>
    <s v="P010"/>
    <n v="2"/>
    <n v="0.05"/>
    <s v="Debit Card"/>
    <n v="11398.1"/>
    <n v="1766.14"/>
    <n v="2025"/>
    <n v="8"/>
    <s v="Aug"/>
    <s v="2025-08"/>
    <n v="0.15495038646792009"/>
    <x v="2"/>
    <x v="2"/>
    <x v="0"/>
    <x v="1"/>
    <x v="9"/>
  </r>
  <r>
    <s v="ORD03648"/>
    <x v="368"/>
    <d v="2024-04-06T00:00:00"/>
    <s v="C0012"/>
    <s v="P013"/>
    <n v="2"/>
    <n v="0.1"/>
    <s v="Credit Card"/>
    <n v="1078.2"/>
    <n v="301.38"/>
    <n v="2024"/>
    <n v="4"/>
    <s v="Apr"/>
    <s v="2024-04"/>
    <n v="0.27952142459654977"/>
    <x v="0"/>
    <x v="0"/>
    <x v="3"/>
    <x v="2"/>
    <x v="0"/>
  </r>
  <r>
    <s v="ORD03649"/>
    <x v="664"/>
    <d v="2024-09-26T00:00:00"/>
    <s v="C0237"/>
    <s v="P004"/>
    <n v="2"/>
    <n v="0.1"/>
    <s v="UPI"/>
    <n v="3598.2"/>
    <n v="676.34"/>
    <n v="2024"/>
    <n v="9"/>
    <s v="Sep"/>
    <s v="2024-09"/>
    <n v="0.18796620532488467"/>
    <x v="1"/>
    <x v="5"/>
    <x v="1"/>
    <x v="2"/>
    <x v="10"/>
  </r>
  <r>
    <s v="ORD03650"/>
    <x v="520"/>
    <d v="2024-08-12T00:00:00"/>
    <s v="C0322"/>
    <s v="P018"/>
    <n v="2"/>
    <n v="0.2"/>
    <s v="Credit Card"/>
    <n v="1598.4"/>
    <n v="325.12"/>
    <n v="2024"/>
    <n v="8"/>
    <s v="Aug"/>
    <s v="2024-08"/>
    <n v="0.2034034034034034"/>
    <x v="0"/>
    <x v="7"/>
    <x v="2"/>
    <x v="2"/>
    <x v="16"/>
  </r>
  <r>
    <s v="ORD03651"/>
    <x v="204"/>
    <d v="2025-03-19T00:00:00"/>
    <s v="C0258"/>
    <s v="P011"/>
    <n v="1"/>
    <n v="0"/>
    <s v="Debit Card"/>
    <n v="1299"/>
    <n v="276.79000000000002"/>
    <n v="2025"/>
    <n v="3"/>
    <s v="Mar"/>
    <s v="2025-03"/>
    <n v="0.21307929176289456"/>
    <x v="0"/>
    <x v="7"/>
    <x v="2"/>
    <x v="0"/>
    <x v="12"/>
  </r>
  <r>
    <s v="ORD03652"/>
    <x v="224"/>
    <d v="2025-02-06T00:00:00"/>
    <s v="C0399"/>
    <s v="P004"/>
    <n v="1"/>
    <n v="0"/>
    <s v="UPI"/>
    <n v="1999"/>
    <n v="381.85"/>
    <n v="2025"/>
    <n v="2"/>
    <s v="Feb"/>
    <s v="2025-02"/>
    <n v="0.19102051025512756"/>
    <x v="1"/>
    <x v="5"/>
    <x v="1"/>
    <x v="2"/>
    <x v="10"/>
  </r>
  <r>
    <s v="ORD03653"/>
    <x v="575"/>
    <d v="2025-02-04T00:00:00"/>
    <s v="C0407"/>
    <s v="P014"/>
    <n v="2"/>
    <n v="0.2"/>
    <s v="Debit Card"/>
    <n v="1278.4000000000001"/>
    <n v="354.89"/>
    <n v="2025"/>
    <n v="2"/>
    <s v="Feb"/>
    <s v="2025-02"/>
    <n v="0.27760481852315388"/>
    <x v="0"/>
    <x v="6"/>
    <x v="1"/>
    <x v="2"/>
    <x v="13"/>
  </r>
  <r>
    <s v="ORD03654"/>
    <x v="188"/>
    <d v="2025-12-29T00:00:00"/>
    <s v="C0413"/>
    <s v="P018"/>
    <n v="3"/>
    <n v="0.1"/>
    <s v="Credit Card"/>
    <n v="2697.3"/>
    <n v="726.89"/>
    <n v="2025"/>
    <n v="12"/>
    <s v="Dec"/>
    <s v="2025-12"/>
    <n v="0.26948800652504357"/>
    <x v="0"/>
    <x v="7"/>
    <x v="2"/>
    <x v="1"/>
    <x v="16"/>
  </r>
  <r>
    <s v="ORD03655"/>
    <x v="228"/>
    <d v="2025-08-03T00:00:00"/>
    <s v="C0337"/>
    <s v="P008"/>
    <n v="2"/>
    <n v="0.1"/>
    <s v="UPI"/>
    <n v="718.2"/>
    <n v="178.09"/>
    <n v="2025"/>
    <n v="7"/>
    <s v="Jul"/>
    <s v="2025-07"/>
    <n v="0.24796714007240322"/>
    <x v="3"/>
    <x v="3"/>
    <x v="0"/>
    <x v="2"/>
    <x v="4"/>
  </r>
  <r>
    <s v="ORD03656"/>
    <x v="287"/>
    <d v="2025-05-05T00:00:00"/>
    <s v="C0480"/>
    <s v="P010"/>
    <n v="2"/>
    <n v="0"/>
    <s v="Cash"/>
    <n v="11998"/>
    <n v="1876.96"/>
    <n v="2025"/>
    <n v="5"/>
    <s v="May"/>
    <s v="2025-05"/>
    <n v="0.15643940656776129"/>
    <x v="2"/>
    <x v="2"/>
    <x v="0"/>
    <x v="1"/>
    <x v="9"/>
  </r>
  <r>
    <s v="ORD03657"/>
    <x v="267"/>
    <d v="2025-04-30T00:00:00"/>
    <s v="C0135"/>
    <s v="P005"/>
    <n v="1"/>
    <n v="0"/>
    <s v="Credit Card"/>
    <n v="2499"/>
    <n v="704.56"/>
    <n v="2025"/>
    <n v="4"/>
    <s v="Apr"/>
    <s v="2025-04"/>
    <n v="0.28193677470988393"/>
    <x v="1"/>
    <x v="5"/>
    <x v="1"/>
    <x v="2"/>
    <x v="7"/>
  </r>
  <r>
    <s v="ORD03658"/>
    <x v="536"/>
    <d v="2025-04-19T00:00:00"/>
    <s v="C0222"/>
    <s v="P007"/>
    <n v="2"/>
    <n v="0"/>
    <s v="UPI"/>
    <n v="2198"/>
    <n v="-124.66"/>
    <n v="2025"/>
    <n v="4"/>
    <s v="Apr"/>
    <s v="2025-04"/>
    <n v="-5.6715195632393085E-2"/>
    <x v="3"/>
    <x v="9"/>
    <x v="3"/>
    <x v="1"/>
    <x v="19"/>
  </r>
  <r>
    <s v="ORD03659"/>
    <x v="602"/>
    <d v="2025-07-31T00:00:00"/>
    <s v="C0156"/>
    <s v="P012"/>
    <n v="1"/>
    <n v="0.05"/>
    <s v="UPI"/>
    <n v="854.05"/>
    <n v="171.34"/>
    <n v="2025"/>
    <n v="7"/>
    <s v="Jul"/>
    <s v="2025-07"/>
    <n v="0.20062057256600904"/>
    <x v="0"/>
    <x v="8"/>
    <x v="0"/>
    <x v="2"/>
    <x v="14"/>
  </r>
  <r>
    <s v="ORD03660"/>
    <x v="551"/>
    <d v="2025-11-17T00:00:00"/>
    <s v="C0142"/>
    <s v="P003"/>
    <n v="4"/>
    <n v="0"/>
    <s v="Credit Card"/>
    <n v="5196"/>
    <n v="1384.36"/>
    <n v="2025"/>
    <n v="11"/>
    <s v="Nov"/>
    <s v="2025-11"/>
    <n v="0.2664280215550423"/>
    <x v="1"/>
    <x v="1"/>
    <x v="1"/>
    <x v="2"/>
    <x v="1"/>
  </r>
  <r>
    <s v="ORD03661"/>
    <x v="472"/>
    <d v="2025-03-21T00:00:00"/>
    <s v="C0428"/>
    <s v="P004"/>
    <n v="2"/>
    <n v="0.05"/>
    <s v="Debit Card"/>
    <n v="3798.1"/>
    <n v="1135.53"/>
    <n v="2025"/>
    <n v="3"/>
    <s v="Mar"/>
    <s v="2025-03"/>
    <n v="0.29897317079592428"/>
    <x v="1"/>
    <x v="5"/>
    <x v="2"/>
    <x v="1"/>
    <x v="10"/>
  </r>
  <r>
    <s v="ORD03662"/>
    <x v="662"/>
    <d v="2024-09-29T00:00:00"/>
    <s v="C0158"/>
    <s v="P010"/>
    <n v="1"/>
    <n v="0.05"/>
    <s v="Credit Card"/>
    <n v="5699.05"/>
    <n v="1020.68"/>
    <n v="2024"/>
    <n v="9"/>
    <s v="Sep"/>
    <s v="2024-09"/>
    <n v="0.17909651608601432"/>
    <x v="2"/>
    <x v="2"/>
    <x v="1"/>
    <x v="2"/>
    <x v="9"/>
  </r>
  <r>
    <s v="ORD03663"/>
    <x v="346"/>
    <d v="2024-09-28T00:00:00"/>
    <s v="C0465"/>
    <s v="P004"/>
    <n v="2"/>
    <n v="0"/>
    <s v="Debit Card"/>
    <n v="3998"/>
    <n v="837.13"/>
    <n v="2024"/>
    <n v="9"/>
    <s v="Sep"/>
    <s v="2024-09"/>
    <n v="0.20938719359679839"/>
    <x v="1"/>
    <x v="5"/>
    <x v="0"/>
    <x v="2"/>
    <x v="10"/>
  </r>
  <r>
    <s v="ORD03664"/>
    <x v="145"/>
    <d v="2024-02-28T00:00:00"/>
    <s v="C0416"/>
    <s v="P015"/>
    <n v="3"/>
    <n v="0"/>
    <s v="Debit Card"/>
    <n v="2097"/>
    <n v="555.85"/>
    <n v="2024"/>
    <n v="2"/>
    <s v="Feb"/>
    <s v="2024-02"/>
    <n v="0.26506914639961854"/>
    <x v="3"/>
    <x v="6"/>
    <x v="0"/>
    <x v="2"/>
    <x v="11"/>
  </r>
  <r>
    <s v="ORD03665"/>
    <x v="697"/>
    <d v="2025-06-15T00:00:00"/>
    <s v="C0494"/>
    <s v="P010"/>
    <n v="1"/>
    <n v="0.05"/>
    <s v="Credit Card"/>
    <n v="5699.05"/>
    <n v="963.94"/>
    <n v="2025"/>
    <n v="6"/>
    <s v="Jun"/>
    <s v="2025-06"/>
    <n v="0.16914047078021777"/>
    <x v="2"/>
    <x v="2"/>
    <x v="0"/>
    <x v="2"/>
    <x v="9"/>
  </r>
  <r>
    <s v="ORD03666"/>
    <x v="425"/>
    <d v="2025-06-07T00:00:00"/>
    <s v="C0326"/>
    <s v="P016"/>
    <n v="2"/>
    <n v="0"/>
    <s v="Credit Card"/>
    <n v="3198"/>
    <n v="1045.4100000000001"/>
    <n v="2025"/>
    <n v="6"/>
    <s v="Jun"/>
    <s v="2025-06"/>
    <n v="0.32689493433395878"/>
    <x v="4"/>
    <x v="4"/>
    <x v="3"/>
    <x v="2"/>
    <x v="5"/>
  </r>
  <r>
    <s v="ORD03667"/>
    <x v="38"/>
    <d v="2025-09-10T00:00:00"/>
    <s v="C0371"/>
    <s v="P015"/>
    <n v="2"/>
    <n v="0"/>
    <s v="Cash"/>
    <n v="1398"/>
    <n v="360.48"/>
    <n v="2025"/>
    <n v="9"/>
    <s v="Sep"/>
    <s v="2025-09"/>
    <n v="0.25785407725321891"/>
    <x v="3"/>
    <x v="6"/>
    <x v="1"/>
    <x v="1"/>
    <x v="11"/>
  </r>
  <r>
    <s v="ORD03668"/>
    <x v="187"/>
    <d v="2024-03-03T00:00:00"/>
    <s v="C0344"/>
    <s v="P019"/>
    <n v="3"/>
    <n v="0"/>
    <s v="Cash"/>
    <n v="1197"/>
    <n v="295.39999999999998"/>
    <n v="2024"/>
    <n v="2"/>
    <s v="Feb"/>
    <s v="2024-02"/>
    <n v="0.24678362573099413"/>
    <x v="1"/>
    <x v="1"/>
    <x v="0"/>
    <x v="2"/>
    <x v="18"/>
  </r>
  <r>
    <s v="ORD03669"/>
    <x v="354"/>
    <d v="2024-02-11T00:00:00"/>
    <s v="C0262"/>
    <s v="P020"/>
    <n v="1"/>
    <n v="0.05"/>
    <s v="Credit Card"/>
    <n v="236.55"/>
    <n v="66.239999999999995"/>
    <n v="2024"/>
    <n v="2"/>
    <s v="Feb"/>
    <s v="2024-02"/>
    <n v="0.28002536461636013"/>
    <x v="3"/>
    <x v="3"/>
    <x v="1"/>
    <x v="0"/>
    <x v="17"/>
  </r>
  <r>
    <s v="ORD03670"/>
    <x v="196"/>
    <d v="2024-08-28T00:00:00"/>
    <s v="C0283"/>
    <s v="P019"/>
    <n v="2"/>
    <n v="0.1"/>
    <s v="Credit Card"/>
    <n v="718.2"/>
    <n v="143.18"/>
    <n v="2024"/>
    <n v="8"/>
    <s v="Aug"/>
    <s v="2024-08"/>
    <n v="0.19935950988582568"/>
    <x v="1"/>
    <x v="1"/>
    <x v="3"/>
    <x v="0"/>
    <x v="18"/>
  </r>
  <r>
    <s v="ORD03671"/>
    <x v="78"/>
    <d v="2025-01-21T00:00:00"/>
    <s v="C0338"/>
    <s v="P018"/>
    <n v="4"/>
    <n v="0"/>
    <s v="UPI"/>
    <n v="3996"/>
    <n v="1049.07"/>
    <n v="2025"/>
    <n v="1"/>
    <s v="Jan"/>
    <s v="2025-01"/>
    <n v="0.26253003003003"/>
    <x v="0"/>
    <x v="7"/>
    <x v="0"/>
    <x v="1"/>
    <x v="16"/>
  </r>
  <r>
    <s v="ORD03672"/>
    <x v="701"/>
    <d v="2025-09-01T00:00:00"/>
    <s v="C0344"/>
    <s v="P012"/>
    <n v="4"/>
    <n v="0.1"/>
    <s v="UPI"/>
    <n v="3236.4"/>
    <n v="-311.3"/>
    <n v="2025"/>
    <n v="8"/>
    <s v="Aug"/>
    <s v="2025-08"/>
    <n v="-9.6187121493016933E-2"/>
    <x v="0"/>
    <x v="8"/>
    <x v="0"/>
    <x v="2"/>
    <x v="14"/>
  </r>
  <r>
    <s v="ORD03673"/>
    <x v="404"/>
    <d v="2025-12-21T00:00:00"/>
    <s v="C0229"/>
    <s v="P016"/>
    <n v="2"/>
    <n v="0.15"/>
    <s v="Debit Card"/>
    <n v="2718.3"/>
    <n v="754.74"/>
    <n v="2025"/>
    <n v="12"/>
    <s v="Dec"/>
    <s v="2025-12"/>
    <n v="0.27765147334731266"/>
    <x v="4"/>
    <x v="4"/>
    <x v="0"/>
    <x v="2"/>
    <x v="5"/>
  </r>
  <r>
    <s v="ORD03674"/>
    <x v="560"/>
    <d v="2025-10-13T00:00:00"/>
    <s v="C0376"/>
    <s v="P001"/>
    <n v="5"/>
    <n v="0.1"/>
    <s v="Credit Card"/>
    <n v="2245.5"/>
    <n v="491.75"/>
    <n v="2025"/>
    <n v="10"/>
    <s v="Oct"/>
    <s v="2025-10"/>
    <n v="0.21899354264083723"/>
    <x v="1"/>
    <x v="1"/>
    <x v="3"/>
    <x v="0"/>
    <x v="8"/>
  </r>
  <r>
    <s v="ORD03675"/>
    <x v="531"/>
    <d v="2024-10-30T00:00:00"/>
    <s v="C0280"/>
    <s v="P016"/>
    <n v="2"/>
    <n v="0"/>
    <s v="UPI"/>
    <n v="3198"/>
    <n v="957.72"/>
    <n v="2024"/>
    <n v="10"/>
    <s v="Oct"/>
    <s v="2024-10"/>
    <n v="0.29947467166979364"/>
    <x v="4"/>
    <x v="4"/>
    <x v="1"/>
    <x v="2"/>
    <x v="5"/>
  </r>
  <r>
    <s v="ORD03676"/>
    <x v="355"/>
    <d v="2025-01-31T00:00:00"/>
    <s v="C0358"/>
    <s v="P002"/>
    <n v="1"/>
    <n v="0.05"/>
    <s v="Debit Card"/>
    <n v="854.05"/>
    <n v="173.63"/>
    <n v="2025"/>
    <n v="1"/>
    <s v="Jan"/>
    <s v="2025-01"/>
    <n v="0.20330191440782155"/>
    <x v="1"/>
    <x v="1"/>
    <x v="2"/>
    <x v="1"/>
    <x v="3"/>
  </r>
  <r>
    <s v="ORD03677"/>
    <x v="474"/>
    <d v="2024-07-28T00:00:00"/>
    <s v="C0290"/>
    <s v="P015"/>
    <n v="2"/>
    <n v="0.1"/>
    <s v="Cash"/>
    <n v="1258.2"/>
    <n v="316.39999999999998"/>
    <n v="2024"/>
    <n v="7"/>
    <s v="Jul"/>
    <s v="2024-07"/>
    <n v="0.25147035447464627"/>
    <x v="3"/>
    <x v="6"/>
    <x v="1"/>
    <x v="2"/>
    <x v="11"/>
  </r>
  <r>
    <s v="ORD03678"/>
    <x v="367"/>
    <d v="2024-12-03T00:00:00"/>
    <s v="C0168"/>
    <s v="P007"/>
    <n v="1"/>
    <n v="0.2"/>
    <s v="Cash"/>
    <n v="879.2"/>
    <n v="248.94"/>
    <n v="2024"/>
    <n v="12"/>
    <s v="Dec"/>
    <s v="2024-12"/>
    <n v="0.2831437670609645"/>
    <x v="3"/>
    <x v="9"/>
    <x v="2"/>
    <x v="1"/>
    <x v="19"/>
  </r>
  <r>
    <s v="ORD03679"/>
    <x v="183"/>
    <d v="2025-08-20T00:00:00"/>
    <s v="C0047"/>
    <s v="P001"/>
    <n v="1"/>
    <n v="0.2"/>
    <s v="Credit Card"/>
    <n v="399.2"/>
    <n v="90.71"/>
    <n v="2025"/>
    <n v="8"/>
    <s v="Aug"/>
    <s v="2025-08"/>
    <n v="0.22722945891783566"/>
    <x v="1"/>
    <x v="1"/>
    <x v="3"/>
    <x v="1"/>
    <x v="8"/>
  </r>
  <r>
    <s v="ORD03680"/>
    <x v="653"/>
    <d v="2026-01-02T00:00:00"/>
    <s v="C0463"/>
    <s v="P005"/>
    <n v="2"/>
    <n v="0.05"/>
    <s v="Credit Card"/>
    <n v="4748.1000000000004"/>
    <n v="-266.88"/>
    <n v="2025"/>
    <n v="12"/>
    <s v="Dec"/>
    <s v="2025-12"/>
    <n v="-5.6207746256397288E-2"/>
    <x v="1"/>
    <x v="5"/>
    <x v="1"/>
    <x v="1"/>
    <x v="7"/>
  </r>
  <r>
    <s v="ORD03681"/>
    <x v="170"/>
    <d v="2025-06-01T00:00:00"/>
    <s v="C0203"/>
    <s v="P010"/>
    <n v="3"/>
    <n v="0.1"/>
    <s v="UPI"/>
    <n v="16197.3"/>
    <n v="3124.13"/>
    <n v="2025"/>
    <n v="5"/>
    <s v="May"/>
    <s v="2025-05"/>
    <n v="0.19287967747711041"/>
    <x v="2"/>
    <x v="2"/>
    <x v="3"/>
    <x v="1"/>
    <x v="9"/>
  </r>
  <r>
    <s v="ORD03682"/>
    <x v="139"/>
    <d v="2024-06-28T00:00:00"/>
    <s v="C0214"/>
    <s v="P004"/>
    <n v="3"/>
    <n v="0.15"/>
    <s v="Debit Card"/>
    <n v="5097.45"/>
    <n v="1356.85"/>
    <n v="2024"/>
    <n v="6"/>
    <s v="Jun"/>
    <s v="2024-06"/>
    <n v="0.26618211066317471"/>
    <x v="1"/>
    <x v="5"/>
    <x v="0"/>
    <x v="1"/>
    <x v="10"/>
  </r>
  <r>
    <s v="ORD03683"/>
    <x v="35"/>
    <d v="2025-02-02T00:00:00"/>
    <s v="C0246"/>
    <s v="P014"/>
    <n v="2"/>
    <n v="0.1"/>
    <s v="Cash"/>
    <n v="1438.2"/>
    <n v="304.8"/>
    <n v="2025"/>
    <n v="1"/>
    <s v="Jan"/>
    <s v="2025-01"/>
    <n v="0.21193158114309554"/>
    <x v="0"/>
    <x v="6"/>
    <x v="3"/>
    <x v="1"/>
    <x v="13"/>
  </r>
  <r>
    <s v="ORD03684"/>
    <x v="63"/>
    <d v="2025-01-09T00:00:00"/>
    <s v="C0024"/>
    <s v="P013"/>
    <n v="1"/>
    <n v="0.05"/>
    <s v="Debit Card"/>
    <n v="569.04999999999995"/>
    <n v="173.86"/>
    <n v="2025"/>
    <n v="1"/>
    <s v="Jan"/>
    <s v="2025-01"/>
    <n v="0.30552675511817945"/>
    <x v="0"/>
    <x v="0"/>
    <x v="1"/>
    <x v="0"/>
    <x v="0"/>
  </r>
  <r>
    <s v="ORD03685"/>
    <x v="538"/>
    <d v="2025-10-23T00:00:00"/>
    <s v="C0321"/>
    <s v="P001"/>
    <n v="1"/>
    <n v="0"/>
    <s v="Debit Card"/>
    <n v="499"/>
    <n v="86.41"/>
    <n v="2025"/>
    <n v="10"/>
    <s v="Oct"/>
    <s v="2025-10"/>
    <n v="0.17316633266533066"/>
    <x v="1"/>
    <x v="1"/>
    <x v="2"/>
    <x v="1"/>
    <x v="8"/>
  </r>
  <r>
    <s v="ORD03686"/>
    <x v="112"/>
    <d v="2024-11-15T00:00:00"/>
    <s v="C0274"/>
    <s v="P016"/>
    <n v="1"/>
    <n v="0"/>
    <s v="UPI"/>
    <n v="1599"/>
    <n v="549.54"/>
    <n v="2024"/>
    <n v="11"/>
    <s v="Nov"/>
    <s v="2024-11"/>
    <n v="0.34367729831144461"/>
    <x v="4"/>
    <x v="4"/>
    <x v="0"/>
    <x v="1"/>
    <x v="5"/>
  </r>
  <r>
    <s v="ORD03687"/>
    <x v="688"/>
    <d v="2025-01-05T00:00:00"/>
    <s v="C0044"/>
    <s v="P009"/>
    <n v="2"/>
    <n v="0.05"/>
    <s v="Credit Card"/>
    <n v="13298.1"/>
    <n v="2627.09"/>
    <n v="2025"/>
    <n v="1"/>
    <s v="Jan"/>
    <s v="2025-01"/>
    <n v="0.19755378587918576"/>
    <x v="2"/>
    <x v="2"/>
    <x v="3"/>
    <x v="2"/>
    <x v="2"/>
  </r>
  <r>
    <s v="ORD03688"/>
    <x v="510"/>
    <d v="2025-01-21T00:00:00"/>
    <s v="C0332"/>
    <s v="P016"/>
    <n v="1"/>
    <n v="0.1"/>
    <s v="Credit Card"/>
    <n v="1439.1"/>
    <n v="405.74"/>
    <n v="2025"/>
    <n v="1"/>
    <s v="Jan"/>
    <s v="2025-01"/>
    <n v="0.28194010145229659"/>
    <x v="4"/>
    <x v="4"/>
    <x v="1"/>
    <x v="0"/>
    <x v="5"/>
  </r>
  <r>
    <s v="ORD03689"/>
    <x v="329"/>
    <d v="2024-03-04T00:00:00"/>
    <s v="C0313"/>
    <s v="P019"/>
    <n v="1"/>
    <n v="0.2"/>
    <s v="Debit Card"/>
    <n v="319.2"/>
    <n v="43.18"/>
    <n v="2024"/>
    <n v="3"/>
    <s v="Mar"/>
    <s v="2024-03"/>
    <n v="0.13527568922305766"/>
    <x v="1"/>
    <x v="1"/>
    <x v="0"/>
    <x v="0"/>
    <x v="18"/>
  </r>
  <r>
    <s v="ORD03690"/>
    <x v="616"/>
    <d v="2025-05-23T00:00:00"/>
    <s v="C0363"/>
    <s v="P015"/>
    <n v="1"/>
    <n v="0.15"/>
    <s v="UPI"/>
    <n v="594.15"/>
    <n v="135.27000000000001"/>
    <n v="2025"/>
    <n v="5"/>
    <s v="May"/>
    <s v="2025-05"/>
    <n v="0.22766978035849536"/>
    <x v="3"/>
    <x v="6"/>
    <x v="1"/>
    <x v="1"/>
    <x v="11"/>
  </r>
  <r>
    <s v="ORD03691"/>
    <x v="146"/>
    <d v="2024-08-31T00:00:00"/>
    <s v="C0156"/>
    <s v="P014"/>
    <n v="3"/>
    <n v="0"/>
    <s v="Credit Card"/>
    <n v="2397"/>
    <n v="546.07000000000005"/>
    <n v="2024"/>
    <n v="8"/>
    <s v="Aug"/>
    <s v="2024-08"/>
    <n v="0.22781393408427203"/>
    <x v="0"/>
    <x v="6"/>
    <x v="0"/>
    <x v="2"/>
    <x v="13"/>
  </r>
  <r>
    <s v="ORD03692"/>
    <x v="351"/>
    <d v="2024-07-16T00:00:00"/>
    <s v="C0488"/>
    <s v="P020"/>
    <n v="3"/>
    <n v="0.1"/>
    <s v="UPI"/>
    <n v="672.3"/>
    <n v="198.73"/>
    <n v="2024"/>
    <n v="7"/>
    <s v="Jul"/>
    <s v="2024-07"/>
    <n v="0.29559720362933217"/>
    <x v="3"/>
    <x v="3"/>
    <x v="0"/>
    <x v="2"/>
    <x v="17"/>
  </r>
  <r>
    <s v="ORD03693"/>
    <x v="130"/>
    <d v="2025-11-13T00:00:00"/>
    <s v="C0380"/>
    <s v="P010"/>
    <n v="2"/>
    <n v="0"/>
    <s v="Credit Card"/>
    <n v="11998"/>
    <n v="1935.29"/>
    <n v="2025"/>
    <n v="11"/>
    <s v="Nov"/>
    <s v="2025-11"/>
    <n v="0.16130105017502916"/>
    <x v="2"/>
    <x v="2"/>
    <x v="0"/>
    <x v="2"/>
    <x v="9"/>
  </r>
  <r>
    <s v="ORD03694"/>
    <x v="129"/>
    <d v="2024-08-14T00:00:00"/>
    <s v="C0199"/>
    <s v="P012"/>
    <n v="1"/>
    <n v="0.1"/>
    <s v="Debit Card"/>
    <n v="809.1"/>
    <n v="201.18"/>
    <n v="2024"/>
    <n v="8"/>
    <s v="Aug"/>
    <s v="2024-08"/>
    <n v="0.24864664441972562"/>
    <x v="0"/>
    <x v="8"/>
    <x v="0"/>
    <x v="2"/>
    <x v="14"/>
  </r>
  <r>
    <s v="ORD03695"/>
    <x v="250"/>
    <d v="2024-03-05T00:00:00"/>
    <s v="C0407"/>
    <s v="P001"/>
    <n v="1"/>
    <n v="0.1"/>
    <s v="Credit Card"/>
    <n v="449.1"/>
    <n v="91.94"/>
    <n v="2024"/>
    <n v="3"/>
    <s v="Mar"/>
    <s v="2024-03"/>
    <n v="0.20472055221554217"/>
    <x v="1"/>
    <x v="1"/>
    <x v="1"/>
    <x v="2"/>
    <x v="8"/>
  </r>
  <r>
    <s v="ORD03696"/>
    <x v="514"/>
    <d v="2024-05-13T00:00:00"/>
    <s v="C0469"/>
    <s v="P017"/>
    <n v="1"/>
    <n v="0"/>
    <s v="Debit Card"/>
    <n v="799"/>
    <n v="204.46"/>
    <n v="2024"/>
    <n v="5"/>
    <s v="May"/>
    <s v="2024-05"/>
    <n v="0.25589486858573218"/>
    <x v="0"/>
    <x v="0"/>
    <x v="0"/>
    <x v="0"/>
    <x v="15"/>
  </r>
  <r>
    <s v="ORD03697"/>
    <x v="18"/>
    <d v="2025-11-16T00:00:00"/>
    <s v="C0162"/>
    <s v="P009"/>
    <n v="1"/>
    <n v="0"/>
    <s v="Credit Card"/>
    <n v="6999"/>
    <n v="920.82"/>
    <n v="2025"/>
    <n v="11"/>
    <s v="Nov"/>
    <s v="2025-11"/>
    <n v="0.13156450921560223"/>
    <x v="2"/>
    <x v="2"/>
    <x v="0"/>
    <x v="1"/>
    <x v="2"/>
  </r>
  <r>
    <s v="ORD03698"/>
    <x v="95"/>
    <d v="2024-06-07T00:00:00"/>
    <s v="C0395"/>
    <s v="P019"/>
    <n v="1"/>
    <n v="0"/>
    <s v="UPI"/>
    <n v="399"/>
    <n v="84.09"/>
    <n v="2024"/>
    <n v="6"/>
    <s v="Jun"/>
    <s v="2024-06"/>
    <n v="0.21075187969924813"/>
    <x v="1"/>
    <x v="1"/>
    <x v="0"/>
    <x v="2"/>
    <x v="18"/>
  </r>
  <r>
    <s v="ORD03699"/>
    <x v="48"/>
    <d v="2025-01-16T00:00:00"/>
    <s v="C0470"/>
    <s v="P018"/>
    <n v="1"/>
    <n v="0"/>
    <s v="UPI"/>
    <n v="999"/>
    <n v="268.14999999999998"/>
    <n v="2025"/>
    <n v="1"/>
    <s v="Jan"/>
    <s v="2025-01"/>
    <n v="0.2684184184184184"/>
    <x v="0"/>
    <x v="7"/>
    <x v="3"/>
    <x v="0"/>
    <x v="16"/>
  </r>
  <r>
    <s v="ORD03700"/>
    <x v="58"/>
    <d v="2025-09-15T00:00:00"/>
    <s v="C0234"/>
    <s v="P007"/>
    <n v="1"/>
    <n v="0.15"/>
    <s v="Cash"/>
    <n v="934.15"/>
    <n v="344.17"/>
    <n v="2025"/>
    <n v="9"/>
    <s v="Sep"/>
    <s v="2025-09"/>
    <n v="0.36843119413370445"/>
    <x v="3"/>
    <x v="9"/>
    <x v="3"/>
    <x v="0"/>
    <x v="19"/>
  </r>
  <r>
    <s v="ORD03701"/>
    <x v="392"/>
    <d v="2025-08-12T00:00:00"/>
    <s v="C0163"/>
    <s v="P009"/>
    <n v="1"/>
    <n v="0"/>
    <s v="UPI"/>
    <n v="6999"/>
    <n v="1466.25"/>
    <n v="2025"/>
    <n v="8"/>
    <s v="Aug"/>
    <s v="2025-08"/>
    <n v="0.20949421345906558"/>
    <x v="2"/>
    <x v="2"/>
    <x v="3"/>
    <x v="0"/>
    <x v="2"/>
  </r>
  <r>
    <s v="ORD03702"/>
    <x v="380"/>
    <d v="2025-03-14T00:00:00"/>
    <s v="C0116"/>
    <s v="P012"/>
    <n v="1"/>
    <n v="0"/>
    <s v="UPI"/>
    <n v="899"/>
    <n v="218.92"/>
    <n v="2025"/>
    <n v="3"/>
    <s v="Mar"/>
    <s v="2025-03"/>
    <n v="0.24351501668520578"/>
    <x v="0"/>
    <x v="8"/>
    <x v="2"/>
    <x v="2"/>
    <x v="14"/>
  </r>
  <r>
    <s v="ORD03703"/>
    <x v="474"/>
    <d v="2024-07-29T00:00:00"/>
    <s v="C0093"/>
    <s v="P007"/>
    <n v="2"/>
    <n v="0"/>
    <s v="UPI"/>
    <n v="2198"/>
    <n v="566.29999999999995"/>
    <n v="2024"/>
    <n v="7"/>
    <s v="Jul"/>
    <s v="2024-07"/>
    <n v="0.25764331210191083"/>
    <x v="3"/>
    <x v="9"/>
    <x v="3"/>
    <x v="0"/>
    <x v="19"/>
  </r>
  <r>
    <s v="ORD03704"/>
    <x v="686"/>
    <d v="2025-01-23T00:00:00"/>
    <s v="C0042"/>
    <s v="P014"/>
    <n v="5"/>
    <n v="0.15"/>
    <s v="UPI"/>
    <n v="3395.75"/>
    <n v="903.3"/>
    <n v="2025"/>
    <n v="1"/>
    <s v="Jan"/>
    <s v="2025-01"/>
    <n v="0.26600898181550464"/>
    <x v="0"/>
    <x v="6"/>
    <x v="0"/>
    <x v="1"/>
    <x v="13"/>
  </r>
  <r>
    <s v="ORD03705"/>
    <x v="675"/>
    <d v="2025-04-27T00:00:00"/>
    <s v="C0284"/>
    <s v="P015"/>
    <n v="3"/>
    <n v="0"/>
    <s v="Credit Card"/>
    <n v="2097"/>
    <n v="525.65"/>
    <n v="2025"/>
    <n v="4"/>
    <s v="Apr"/>
    <s v="2025-04"/>
    <n v="0.25066762041010965"/>
    <x v="3"/>
    <x v="6"/>
    <x v="2"/>
    <x v="2"/>
    <x v="11"/>
  </r>
  <r>
    <s v="ORD03706"/>
    <x v="315"/>
    <d v="2024-12-10T00:00:00"/>
    <s v="C0379"/>
    <s v="P015"/>
    <n v="1"/>
    <n v="0"/>
    <s v="Credit Card"/>
    <n v="699"/>
    <n v="199.25"/>
    <n v="2024"/>
    <n v="12"/>
    <s v="Dec"/>
    <s v="2024-12"/>
    <n v="0.28505007153075823"/>
    <x v="3"/>
    <x v="6"/>
    <x v="3"/>
    <x v="1"/>
    <x v="11"/>
  </r>
  <r>
    <s v="ORD03707"/>
    <x v="315"/>
    <d v="2024-12-09T00:00:00"/>
    <s v="C0210"/>
    <s v="P006"/>
    <n v="1"/>
    <n v="0.1"/>
    <s v="Cash"/>
    <n v="1349.1"/>
    <n v="311.76"/>
    <n v="2024"/>
    <n v="12"/>
    <s v="Dec"/>
    <s v="2024-12"/>
    <n v="0.23108739159439629"/>
    <x v="1"/>
    <x v="1"/>
    <x v="2"/>
    <x v="1"/>
    <x v="6"/>
  </r>
  <r>
    <s v="ORD03708"/>
    <x v="497"/>
    <d v="2024-07-25T00:00:00"/>
    <s v="C0206"/>
    <s v="P014"/>
    <n v="3"/>
    <n v="0"/>
    <s v="Debit Card"/>
    <n v="2397"/>
    <n v="582.70000000000005"/>
    <n v="2024"/>
    <n v="7"/>
    <s v="Jul"/>
    <s v="2024-07"/>
    <n v="0.24309553608677514"/>
    <x v="0"/>
    <x v="6"/>
    <x v="1"/>
    <x v="1"/>
    <x v="13"/>
  </r>
  <r>
    <s v="ORD03709"/>
    <x v="90"/>
    <d v="2024-06-12T00:00:00"/>
    <s v="C0466"/>
    <s v="P002"/>
    <n v="1"/>
    <n v="0"/>
    <s v="UPI"/>
    <n v="899"/>
    <n v="228.37"/>
    <n v="2024"/>
    <n v="6"/>
    <s v="Jun"/>
    <s v="2024-06"/>
    <n v="0.25402669632925473"/>
    <x v="1"/>
    <x v="1"/>
    <x v="3"/>
    <x v="1"/>
    <x v="3"/>
  </r>
  <r>
    <s v="ORD03710"/>
    <x v="621"/>
    <d v="2025-06-26T00:00:00"/>
    <s v="C0220"/>
    <s v="P008"/>
    <n v="3"/>
    <n v="0.1"/>
    <s v="Debit Card"/>
    <n v="1077.3"/>
    <n v="298.10000000000002"/>
    <n v="2025"/>
    <n v="6"/>
    <s v="Jun"/>
    <s v="2025-06"/>
    <n v="0.27671029425415394"/>
    <x v="3"/>
    <x v="3"/>
    <x v="1"/>
    <x v="0"/>
    <x v="4"/>
  </r>
  <r>
    <s v="ORD03711"/>
    <x v="444"/>
    <d v="2025-01-29T00:00:00"/>
    <s v="C0280"/>
    <s v="P013"/>
    <n v="2"/>
    <n v="0"/>
    <s v="Debit Card"/>
    <n v="1198"/>
    <n v="280.63"/>
    <n v="2025"/>
    <n v="1"/>
    <s v="Jan"/>
    <s v="2025-01"/>
    <n v="0.23424874791318864"/>
    <x v="0"/>
    <x v="0"/>
    <x v="1"/>
    <x v="2"/>
    <x v="0"/>
  </r>
  <r>
    <s v="ORD03712"/>
    <x v="212"/>
    <d v="2025-11-10T00:00:00"/>
    <s v="C0136"/>
    <s v="P006"/>
    <n v="4"/>
    <n v="0.15"/>
    <s v="Debit Card"/>
    <n v="5096.6000000000004"/>
    <n v="1030.28"/>
    <n v="2025"/>
    <n v="11"/>
    <s v="Nov"/>
    <s v="2025-11"/>
    <n v="0.20215045324333869"/>
    <x v="1"/>
    <x v="1"/>
    <x v="1"/>
    <x v="0"/>
    <x v="6"/>
  </r>
  <r>
    <s v="ORD03713"/>
    <x v="73"/>
    <d v="2025-08-02T00:00:00"/>
    <s v="C0106"/>
    <s v="P005"/>
    <n v="3"/>
    <n v="0.05"/>
    <s v="Credit Card"/>
    <n v="7122.15"/>
    <n v="1244.98"/>
    <n v="2025"/>
    <n v="7"/>
    <s v="Jul"/>
    <s v="2025-07"/>
    <n v="0.17480395667038748"/>
    <x v="1"/>
    <x v="5"/>
    <x v="1"/>
    <x v="0"/>
    <x v="7"/>
  </r>
  <r>
    <s v="ORD03714"/>
    <x v="632"/>
    <d v="2025-06-22T00:00:00"/>
    <s v="C0118"/>
    <s v="P005"/>
    <n v="2"/>
    <n v="0.05"/>
    <s v="UPI"/>
    <n v="4748.1000000000004"/>
    <n v="808.31"/>
    <n v="2025"/>
    <n v="6"/>
    <s v="Jun"/>
    <s v="2025-06"/>
    <n v="0.17023862176449525"/>
    <x v="1"/>
    <x v="5"/>
    <x v="2"/>
    <x v="0"/>
    <x v="7"/>
  </r>
  <r>
    <s v="ORD03715"/>
    <x v="567"/>
    <d v="2024-03-14T00:00:00"/>
    <s v="C0237"/>
    <s v="P001"/>
    <n v="2"/>
    <n v="0"/>
    <s v="Debit Card"/>
    <n v="998"/>
    <n v="240.49"/>
    <n v="2024"/>
    <n v="3"/>
    <s v="Mar"/>
    <s v="2024-03"/>
    <n v="0.24097194388777557"/>
    <x v="1"/>
    <x v="1"/>
    <x v="1"/>
    <x v="2"/>
    <x v="8"/>
  </r>
  <r>
    <s v="ORD03716"/>
    <x v="57"/>
    <d v="2025-02-10T00:00:00"/>
    <s v="C0309"/>
    <s v="P009"/>
    <n v="1"/>
    <n v="0.1"/>
    <s v="Debit Card"/>
    <n v="6299.1"/>
    <n v="1459.78"/>
    <n v="2025"/>
    <n v="2"/>
    <s v="Feb"/>
    <s v="2025-02"/>
    <n v="0.23174421742788651"/>
    <x v="2"/>
    <x v="2"/>
    <x v="1"/>
    <x v="2"/>
    <x v="2"/>
  </r>
  <r>
    <s v="ORD03717"/>
    <x v="308"/>
    <d v="2025-09-03T00:00:00"/>
    <s v="C0456"/>
    <s v="P006"/>
    <n v="1"/>
    <n v="0.05"/>
    <s v="Credit Card"/>
    <n v="1424.05"/>
    <n v="420.38"/>
    <n v="2025"/>
    <n v="8"/>
    <s v="Aug"/>
    <s v="2025-08"/>
    <n v="0.2952003089779151"/>
    <x v="1"/>
    <x v="1"/>
    <x v="1"/>
    <x v="2"/>
    <x v="6"/>
  </r>
  <r>
    <s v="ORD03718"/>
    <x v="390"/>
    <d v="2025-11-08T00:00:00"/>
    <s v="C0388"/>
    <s v="P020"/>
    <n v="1"/>
    <n v="0"/>
    <s v="UPI"/>
    <n v="249"/>
    <n v="79.459999999999994"/>
    <n v="2025"/>
    <n v="11"/>
    <s v="Nov"/>
    <s v="2025-11"/>
    <n v="0.31911646586345377"/>
    <x v="3"/>
    <x v="3"/>
    <x v="0"/>
    <x v="2"/>
    <x v="17"/>
  </r>
  <r>
    <s v="ORD03719"/>
    <x v="426"/>
    <d v="2025-08-15T00:00:00"/>
    <s v="C0475"/>
    <s v="P007"/>
    <n v="1"/>
    <n v="0"/>
    <s v="Credit Card"/>
    <n v="1099"/>
    <n v="327.75"/>
    <n v="2025"/>
    <n v="8"/>
    <s v="Aug"/>
    <s v="2025-08"/>
    <n v="0.29822565969062786"/>
    <x v="3"/>
    <x v="9"/>
    <x v="2"/>
    <x v="2"/>
    <x v="19"/>
  </r>
  <r>
    <s v="ORD03720"/>
    <x v="5"/>
    <d v="2025-06-04T00:00:00"/>
    <s v="C0100"/>
    <s v="P009"/>
    <n v="1"/>
    <n v="0.05"/>
    <s v="UPI"/>
    <n v="6649.05"/>
    <n v="1268.44"/>
    <n v="2025"/>
    <n v="5"/>
    <s v="May"/>
    <s v="2025-05"/>
    <n v="0.19077011001571653"/>
    <x v="2"/>
    <x v="2"/>
    <x v="0"/>
    <x v="1"/>
    <x v="2"/>
  </r>
  <r>
    <s v="ORD03721"/>
    <x v="154"/>
    <d v="2024-05-01T00:00:00"/>
    <s v="C0261"/>
    <s v="P005"/>
    <n v="1"/>
    <n v="0.1"/>
    <s v="UPI"/>
    <n v="2249.1"/>
    <n v="597.91999999999996"/>
    <n v="2024"/>
    <n v="4"/>
    <s v="Apr"/>
    <s v="2024-04"/>
    <n v="0.26584856164688098"/>
    <x v="1"/>
    <x v="5"/>
    <x v="3"/>
    <x v="2"/>
    <x v="7"/>
  </r>
  <r>
    <s v="ORD03722"/>
    <x v="340"/>
    <d v="2025-11-25T00:00:00"/>
    <s v="C0481"/>
    <s v="P014"/>
    <n v="3"/>
    <n v="0.15"/>
    <s v="UPI"/>
    <n v="2037.45"/>
    <n v="483.07"/>
    <n v="2025"/>
    <n v="11"/>
    <s v="Nov"/>
    <s v="2025-11"/>
    <n v="0.237095388843898"/>
    <x v="0"/>
    <x v="6"/>
    <x v="3"/>
    <x v="0"/>
    <x v="13"/>
  </r>
  <r>
    <s v="ORD03723"/>
    <x v="282"/>
    <d v="2025-11-21T00:00:00"/>
    <s v="C0305"/>
    <s v="P005"/>
    <n v="1"/>
    <n v="0.1"/>
    <s v="UPI"/>
    <n v="2249.1"/>
    <n v="636.58000000000004"/>
    <n v="2025"/>
    <n v="11"/>
    <s v="Nov"/>
    <s v="2025-11"/>
    <n v="0.28303765950824777"/>
    <x v="1"/>
    <x v="5"/>
    <x v="1"/>
    <x v="2"/>
    <x v="7"/>
  </r>
  <r>
    <s v="ORD03724"/>
    <x v="249"/>
    <d v="2024-08-06T00:00:00"/>
    <s v="C0354"/>
    <s v="P008"/>
    <n v="1"/>
    <n v="0.05"/>
    <s v="Credit Card"/>
    <n v="379.05"/>
    <n v="105.61"/>
    <n v="2024"/>
    <n v="8"/>
    <s v="Aug"/>
    <s v="2024-08"/>
    <n v="0.27861759662313679"/>
    <x v="3"/>
    <x v="3"/>
    <x v="1"/>
    <x v="1"/>
    <x v="4"/>
  </r>
  <r>
    <s v="ORD03725"/>
    <x v="594"/>
    <d v="2024-02-26T00:00:00"/>
    <s v="C0286"/>
    <s v="P007"/>
    <n v="1"/>
    <n v="0"/>
    <s v="UPI"/>
    <n v="1099"/>
    <n v="317.69"/>
    <n v="2024"/>
    <n v="2"/>
    <s v="Feb"/>
    <s v="2024-02"/>
    <n v="0.28907188353048224"/>
    <x v="3"/>
    <x v="9"/>
    <x v="3"/>
    <x v="0"/>
    <x v="19"/>
  </r>
  <r>
    <s v="ORD03726"/>
    <x v="333"/>
    <d v="2025-01-03T00:00:00"/>
    <s v="C0328"/>
    <s v="P013"/>
    <n v="2"/>
    <n v="0.1"/>
    <s v="UPI"/>
    <n v="1078.2"/>
    <n v="270.48"/>
    <n v="2024"/>
    <n v="12"/>
    <s v="Dec"/>
    <s v="2024-12"/>
    <n v="0.25086254869226488"/>
    <x v="0"/>
    <x v="0"/>
    <x v="0"/>
    <x v="2"/>
    <x v="0"/>
  </r>
  <r>
    <s v="ORD03727"/>
    <x v="705"/>
    <d v="2025-12-04T00:00:00"/>
    <s v="C0103"/>
    <s v="P013"/>
    <n v="1"/>
    <n v="0.2"/>
    <s v="UPI"/>
    <n v="479.2"/>
    <n v="138.66999999999999"/>
    <n v="2025"/>
    <n v="11"/>
    <s v="Nov"/>
    <s v="2025-11"/>
    <n v="0.28937813021702835"/>
    <x v="0"/>
    <x v="0"/>
    <x v="2"/>
    <x v="2"/>
    <x v="0"/>
  </r>
  <r>
    <s v="ORD03728"/>
    <x v="487"/>
    <d v="2025-05-23T00:00:00"/>
    <s v="C0063"/>
    <s v="P008"/>
    <n v="4"/>
    <n v="0.05"/>
    <s v="UPI"/>
    <n v="1516.2"/>
    <n v="423.92"/>
    <n v="2025"/>
    <n v="5"/>
    <s v="May"/>
    <s v="2025-05"/>
    <n v="0.27959372114496767"/>
    <x v="3"/>
    <x v="3"/>
    <x v="1"/>
    <x v="2"/>
    <x v="4"/>
  </r>
  <r>
    <s v="ORD03729"/>
    <x v="223"/>
    <d v="2025-04-03T00:00:00"/>
    <s v="C0175"/>
    <s v="P011"/>
    <n v="2"/>
    <n v="0"/>
    <s v="Credit Card"/>
    <n v="2598"/>
    <n v="686.31"/>
    <n v="2025"/>
    <n v="3"/>
    <s v="Mar"/>
    <s v="2025-03"/>
    <n v="0.26416859122401848"/>
    <x v="0"/>
    <x v="7"/>
    <x v="3"/>
    <x v="1"/>
    <x v="12"/>
  </r>
  <r>
    <s v="ORD03730"/>
    <x v="579"/>
    <d v="2024-04-14T00:00:00"/>
    <s v="C0282"/>
    <s v="P018"/>
    <n v="2"/>
    <n v="0"/>
    <s v="UPI"/>
    <n v="1998"/>
    <n v="414.24"/>
    <n v="2024"/>
    <n v="4"/>
    <s v="Apr"/>
    <s v="2024-04"/>
    <n v="0.20732732732732734"/>
    <x v="0"/>
    <x v="7"/>
    <x v="3"/>
    <x v="1"/>
    <x v="16"/>
  </r>
  <r>
    <s v="ORD03731"/>
    <x v="561"/>
    <d v="2024-03-19T00:00:00"/>
    <s v="C0441"/>
    <s v="P019"/>
    <n v="1"/>
    <n v="0"/>
    <s v="UPI"/>
    <n v="399"/>
    <n v="85.08"/>
    <n v="2024"/>
    <n v="3"/>
    <s v="Mar"/>
    <s v="2024-03"/>
    <n v="0.21323308270676691"/>
    <x v="1"/>
    <x v="1"/>
    <x v="0"/>
    <x v="2"/>
    <x v="18"/>
  </r>
  <r>
    <s v="ORD03732"/>
    <x v="569"/>
    <d v="2024-08-21T00:00:00"/>
    <s v="C0293"/>
    <s v="P006"/>
    <n v="2"/>
    <n v="0.05"/>
    <s v="Credit Card"/>
    <n v="2848.1"/>
    <n v="730.96"/>
    <n v="2024"/>
    <n v="8"/>
    <s v="Aug"/>
    <s v="2024-08"/>
    <n v="0.25664829184368526"/>
    <x v="1"/>
    <x v="1"/>
    <x v="0"/>
    <x v="2"/>
    <x v="6"/>
  </r>
  <r>
    <s v="ORD03733"/>
    <x v="382"/>
    <d v="2024-09-19T00:00:00"/>
    <s v="C0226"/>
    <s v="P002"/>
    <n v="3"/>
    <n v="0.15"/>
    <s v="UPI"/>
    <n v="2292.4499999999998"/>
    <n v="436.54"/>
    <n v="2024"/>
    <n v="9"/>
    <s v="Sep"/>
    <s v="2024-09"/>
    <n v="0.19042509105978322"/>
    <x v="1"/>
    <x v="1"/>
    <x v="3"/>
    <x v="0"/>
    <x v="3"/>
  </r>
  <r>
    <s v="ORD03734"/>
    <x v="132"/>
    <d v="2024-09-22T00:00:00"/>
    <s v="C0007"/>
    <s v="P013"/>
    <n v="1"/>
    <n v="0"/>
    <s v="UPI"/>
    <n v="599"/>
    <n v="149.19"/>
    <n v="2024"/>
    <n v="9"/>
    <s v="Sep"/>
    <s v="2024-09"/>
    <n v="0.24906510851419031"/>
    <x v="0"/>
    <x v="0"/>
    <x v="2"/>
    <x v="1"/>
    <x v="0"/>
  </r>
  <r>
    <s v="ORD03735"/>
    <x v="523"/>
    <d v="2024-12-01T00:00:00"/>
    <s v="C0127"/>
    <s v="P011"/>
    <n v="1"/>
    <n v="0"/>
    <s v="Debit Card"/>
    <n v="1299"/>
    <n v="322.93"/>
    <n v="2024"/>
    <n v="11"/>
    <s v="Nov"/>
    <s v="2024-11"/>
    <n v="0.24859892224788299"/>
    <x v="0"/>
    <x v="7"/>
    <x v="0"/>
    <x v="0"/>
    <x v="12"/>
  </r>
  <r>
    <s v="ORD03736"/>
    <x v="60"/>
    <d v="2024-07-05T00:00:00"/>
    <s v="C0424"/>
    <s v="P001"/>
    <n v="1"/>
    <n v="0.05"/>
    <s v="Credit Card"/>
    <n v="474.05"/>
    <n v="94.59"/>
    <n v="2024"/>
    <n v="6"/>
    <s v="Jun"/>
    <s v="2024-06"/>
    <n v="0.19953591393312942"/>
    <x v="1"/>
    <x v="1"/>
    <x v="0"/>
    <x v="2"/>
    <x v="8"/>
  </r>
  <r>
    <s v="ORD03737"/>
    <x v="28"/>
    <d v="2025-07-04T00:00:00"/>
    <s v="C0092"/>
    <s v="P002"/>
    <n v="5"/>
    <n v="0.15"/>
    <s v="Debit Card"/>
    <n v="3820.75"/>
    <n v="976.73"/>
    <n v="2025"/>
    <n v="7"/>
    <s v="Jul"/>
    <s v="2025-07"/>
    <n v="0.25563829091147028"/>
    <x v="1"/>
    <x v="1"/>
    <x v="0"/>
    <x v="2"/>
    <x v="3"/>
  </r>
  <r>
    <s v="ORD03738"/>
    <x v="282"/>
    <d v="2025-11-21T00:00:00"/>
    <s v="C0423"/>
    <s v="P017"/>
    <n v="1"/>
    <n v="0.05"/>
    <s v="Credit Card"/>
    <n v="759.05"/>
    <n v="202.91"/>
    <n v="2025"/>
    <n v="11"/>
    <s v="Nov"/>
    <s v="2025-11"/>
    <n v="0.26732099334694687"/>
    <x v="0"/>
    <x v="0"/>
    <x v="1"/>
    <x v="1"/>
    <x v="15"/>
  </r>
  <r>
    <s v="ORD03739"/>
    <x v="217"/>
    <d v="2024-01-29T00:00:00"/>
    <s v="C0190"/>
    <s v="P008"/>
    <n v="3"/>
    <n v="0"/>
    <s v="Cash"/>
    <n v="1197"/>
    <n v="372.95"/>
    <n v="2024"/>
    <n v="1"/>
    <s v="Jan"/>
    <s v="2024-01"/>
    <n v="0.3115705931495405"/>
    <x v="3"/>
    <x v="3"/>
    <x v="2"/>
    <x v="2"/>
    <x v="4"/>
  </r>
  <r>
    <s v="ORD03740"/>
    <x v="493"/>
    <d v="2024-10-03T00:00:00"/>
    <s v="C0359"/>
    <s v="P002"/>
    <n v="1"/>
    <n v="0"/>
    <s v="UPI"/>
    <n v="899"/>
    <n v="230.86"/>
    <n v="2024"/>
    <n v="10"/>
    <s v="Oct"/>
    <s v="2024-10"/>
    <n v="0.25679644048943273"/>
    <x v="1"/>
    <x v="1"/>
    <x v="0"/>
    <x v="2"/>
    <x v="3"/>
  </r>
  <r>
    <s v="ORD03741"/>
    <x v="627"/>
    <d v="2025-10-18T00:00:00"/>
    <s v="C0476"/>
    <s v="P006"/>
    <n v="2"/>
    <n v="0.05"/>
    <s v="Credit Card"/>
    <n v="2848.1"/>
    <n v="629.66999999999996"/>
    <n v="2025"/>
    <n v="10"/>
    <s v="Oct"/>
    <s v="2025-10"/>
    <n v="0.22108423159299181"/>
    <x v="1"/>
    <x v="1"/>
    <x v="1"/>
    <x v="2"/>
    <x v="6"/>
  </r>
  <r>
    <s v="ORD03742"/>
    <x v="718"/>
    <d v="2024-10-30T00:00:00"/>
    <s v="C0462"/>
    <s v="P005"/>
    <n v="2"/>
    <n v="0.1"/>
    <s v="Credit Card"/>
    <n v="4498.2"/>
    <n v="1237.4000000000001"/>
    <n v="2024"/>
    <n v="10"/>
    <s v="Oct"/>
    <s v="2024-10"/>
    <n v="0.27508781290293899"/>
    <x v="1"/>
    <x v="5"/>
    <x v="3"/>
    <x v="0"/>
    <x v="7"/>
  </r>
  <r>
    <s v="ORD03743"/>
    <x v="691"/>
    <d v="2024-04-01T00:00:00"/>
    <s v="C0053"/>
    <s v="P016"/>
    <n v="1"/>
    <n v="0"/>
    <s v="Cash"/>
    <n v="1599"/>
    <n v="411.62"/>
    <n v="2024"/>
    <n v="3"/>
    <s v="Mar"/>
    <s v="2024-03"/>
    <n v="0.25742338961851158"/>
    <x v="4"/>
    <x v="4"/>
    <x v="3"/>
    <x v="2"/>
    <x v="5"/>
  </r>
  <r>
    <s v="ORD03744"/>
    <x v="675"/>
    <d v="2025-04-26T00:00:00"/>
    <s v="C0242"/>
    <s v="P008"/>
    <n v="1"/>
    <n v="0.05"/>
    <s v="Credit Card"/>
    <n v="379.05"/>
    <n v="104.14"/>
    <n v="2025"/>
    <n v="4"/>
    <s v="Apr"/>
    <s v="2025-04"/>
    <n v="0.27473948027964645"/>
    <x v="3"/>
    <x v="3"/>
    <x v="1"/>
    <x v="2"/>
    <x v="4"/>
  </r>
  <r>
    <s v="ORD03745"/>
    <x v="338"/>
    <d v="2025-07-31T00:00:00"/>
    <s v="C0486"/>
    <s v="P019"/>
    <n v="1"/>
    <n v="0.1"/>
    <s v="Debit Card"/>
    <n v="359.1"/>
    <n v="80.87"/>
    <n v="2025"/>
    <n v="7"/>
    <s v="Jul"/>
    <s v="2025-07"/>
    <n v="0.22520189362294626"/>
    <x v="1"/>
    <x v="1"/>
    <x v="1"/>
    <x v="2"/>
    <x v="18"/>
  </r>
  <r>
    <s v="ORD03746"/>
    <x v="135"/>
    <d v="2025-04-04T00:00:00"/>
    <s v="C0132"/>
    <s v="P016"/>
    <n v="1"/>
    <n v="0.05"/>
    <s v="Credit Card"/>
    <n v="1519.05"/>
    <n v="363.24"/>
    <n v="2025"/>
    <n v="4"/>
    <s v="Apr"/>
    <s v="2025-04"/>
    <n v="0.23912313617063297"/>
    <x v="4"/>
    <x v="4"/>
    <x v="2"/>
    <x v="0"/>
    <x v="5"/>
  </r>
  <r>
    <s v="ORD03747"/>
    <x v="681"/>
    <d v="2025-03-27T00:00:00"/>
    <s v="C0490"/>
    <s v="P013"/>
    <n v="3"/>
    <n v="0"/>
    <s v="Debit Card"/>
    <n v="1797"/>
    <n v="538.24"/>
    <n v="2025"/>
    <n v="3"/>
    <s v="Mar"/>
    <s v="2025-03"/>
    <n v="0.29952142459654979"/>
    <x v="0"/>
    <x v="0"/>
    <x v="0"/>
    <x v="2"/>
    <x v="0"/>
  </r>
  <r>
    <s v="ORD03748"/>
    <x v="242"/>
    <d v="2025-01-04T00:00:00"/>
    <s v="C0466"/>
    <s v="P020"/>
    <n v="1"/>
    <n v="0.15"/>
    <s v="Debit Card"/>
    <n v="211.65"/>
    <n v="52.83"/>
    <n v="2024"/>
    <n v="12"/>
    <s v="Dec"/>
    <s v="2024-12"/>
    <n v="0.24961020552799432"/>
    <x v="3"/>
    <x v="3"/>
    <x v="3"/>
    <x v="1"/>
    <x v="17"/>
  </r>
  <r>
    <s v="ORD03749"/>
    <x v="390"/>
    <d v="2025-11-09T00:00:00"/>
    <s v="C0364"/>
    <s v="P007"/>
    <n v="2"/>
    <n v="0.05"/>
    <s v="Cash"/>
    <n v="2088.1"/>
    <n v="589.64"/>
    <n v="2025"/>
    <n v="11"/>
    <s v="Nov"/>
    <s v="2025-11"/>
    <n v="0.28238111201570809"/>
    <x v="3"/>
    <x v="9"/>
    <x v="0"/>
    <x v="2"/>
    <x v="19"/>
  </r>
  <r>
    <s v="ORD03750"/>
    <x v="541"/>
    <d v="2024-12-20T00:00:00"/>
    <s v="C0112"/>
    <s v="P016"/>
    <n v="1"/>
    <n v="0.1"/>
    <s v="Debit Card"/>
    <n v="1439.1"/>
    <n v="469.75"/>
    <n v="2024"/>
    <n v="12"/>
    <s v="Dec"/>
    <s v="2024-12"/>
    <n v="0.32641928983392399"/>
    <x v="4"/>
    <x v="4"/>
    <x v="1"/>
    <x v="0"/>
    <x v="5"/>
  </r>
  <r>
    <s v="ORD03751"/>
    <x v="272"/>
    <d v="2025-10-21T00:00:00"/>
    <s v="C0409"/>
    <s v="P016"/>
    <n v="1"/>
    <n v="0.1"/>
    <s v="UPI"/>
    <n v="1439.1"/>
    <n v="548.49"/>
    <n v="2025"/>
    <n v="10"/>
    <s v="Oct"/>
    <s v="2025-10"/>
    <n v="0.3811340421096519"/>
    <x v="4"/>
    <x v="4"/>
    <x v="3"/>
    <x v="1"/>
    <x v="5"/>
  </r>
  <r>
    <s v="ORD03752"/>
    <x v="575"/>
    <d v="2025-02-06T00:00:00"/>
    <s v="C0007"/>
    <s v="P012"/>
    <n v="2"/>
    <n v="0.2"/>
    <s v="UPI"/>
    <n v="1438.4"/>
    <n v="275.77999999999997"/>
    <n v="2025"/>
    <n v="2"/>
    <s v="Feb"/>
    <s v="2025-02"/>
    <n v="0.19172691879866516"/>
    <x v="0"/>
    <x v="8"/>
    <x v="2"/>
    <x v="1"/>
    <x v="14"/>
  </r>
  <r>
    <s v="ORD03753"/>
    <x v="586"/>
    <d v="2024-09-14T00:00:00"/>
    <s v="C0230"/>
    <s v="P014"/>
    <n v="2"/>
    <n v="0.05"/>
    <s v="UPI"/>
    <n v="1518.1"/>
    <n v="411.21"/>
    <n v="2024"/>
    <n v="9"/>
    <s v="Sep"/>
    <s v="2024-09"/>
    <n v="0.27087148409195705"/>
    <x v="0"/>
    <x v="6"/>
    <x v="0"/>
    <x v="2"/>
    <x v="13"/>
  </r>
  <r>
    <s v="ORD03754"/>
    <x v="407"/>
    <d v="2025-04-08T00:00:00"/>
    <s v="C0156"/>
    <s v="P018"/>
    <n v="1"/>
    <n v="0.05"/>
    <s v="UPI"/>
    <n v="949.05"/>
    <n v="228.1"/>
    <n v="2025"/>
    <n v="4"/>
    <s v="Apr"/>
    <s v="2025-04"/>
    <n v="0.24034560876666142"/>
    <x v="0"/>
    <x v="7"/>
    <x v="0"/>
    <x v="2"/>
    <x v="16"/>
  </r>
  <r>
    <s v="ORD03755"/>
    <x v="705"/>
    <d v="2025-12-04T00:00:00"/>
    <s v="C0197"/>
    <s v="P018"/>
    <n v="2"/>
    <n v="0.05"/>
    <s v="UPI"/>
    <n v="1898.1"/>
    <n v="517.57000000000005"/>
    <n v="2025"/>
    <n v="11"/>
    <s v="Nov"/>
    <s v="2025-11"/>
    <n v="0.27267794109899379"/>
    <x v="0"/>
    <x v="7"/>
    <x v="0"/>
    <x v="2"/>
    <x v="16"/>
  </r>
  <r>
    <s v="ORD03756"/>
    <x v="620"/>
    <d v="2025-05-14T00:00:00"/>
    <s v="C0323"/>
    <s v="P016"/>
    <n v="1"/>
    <n v="0.05"/>
    <s v="Credit Card"/>
    <n v="1519.05"/>
    <n v="505.56"/>
    <n v="2025"/>
    <n v="5"/>
    <s v="May"/>
    <s v="2025-05"/>
    <n v="0.33281327145255257"/>
    <x v="4"/>
    <x v="4"/>
    <x v="0"/>
    <x v="2"/>
    <x v="5"/>
  </r>
  <r>
    <s v="ORD03757"/>
    <x v="659"/>
    <d v="2025-05-27T00:00:00"/>
    <s v="C0364"/>
    <s v="P020"/>
    <n v="3"/>
    <n v="0"/>
    <s v="Debit Card"/>
    <n v="747"/>
    <n v="220.09"/>
    <n v="2025"/>
    <n v="5"/>
    <s v="May"/>
    <s v="2025-05"/>
    <n v="0.2946318607764391"/>
    <x v="3"/>
    <x v="3"/>
    <x v="0"/>
    <x v="2"/>
    <x v="17"/>
  </r>
  <r>
    <s v="ORD03758"/>
    <x v="519"/>
    <d v="2024-11-04T00:00:00"/>
    <s v="C0223"/>
    <s v="P016"/>
    <n v="1"/>
    <n v="0.2"/>
    <s v="UPI"/>
    <n v="1279.2"/>
    <n v="387.31"/>
    <n v="2024"/>
    <n v="10"/>
    <s v="Oct"/>
    <s v="2024-10"/>
    <n v="0.30277517198248904"/>
    <x v="4"/>
    <x v="4"/>
    <x v="0"/>
    <x v="2"/>
    <x v="5"/>
  </r>
  <r>
    <s v="ORD03759"/>
    <x v="89"/>
    <d v="2025-05-16T00:00:00"/>
    <s v="C0367"/>
    <s v="P013"/>
    <n v="1"/>
    <n v="0.15"/>
    <s v="Credit Card"/>
    <n v="509.15"/>
    <n v="108.45"/>
    <n v="2025"/>
    <n v="5"/>
    <s v="May"/>
    <s v="2025-05"/>
    <n v="0.21300206226063048"/>
    <x v="0"/>
    <x v="0"/>
    <x v="0"/>
    <x v="0"/>
    <x v="0"/>
  </r>
  <r>
    <s v="ORD03760"/>
    <x v="3"/>
    <d v="2025-08-25T00:00:00"/>
    <s v="C0490"/>
    <s v="P009"/>
    <n v="3"/>
    <n v="0"/>
    <s v="UPI"/>
    <n v="20997"/>
    <n v="3054.88"/>
    <n v="2025"/>
    <n v="8"/>
    <s v="Aug"/>
    <s v="2025-08"/>
    <n v="0.14549126065628423"/>
    <x v="2"/>
    <x v="2"/>
    <x v="0"/>
    <x v="2"/>
    <x v="2"/>
  </r>
  <r>
    <s v="ORD03761"/>
    <x v="440"/>
    <d v="2024-06-18T00:00:00"/>
    <s v="C0250"/>
    <s v="P009"/>
    <n v="1"/>
    <n v="0"/>
    <s v="Debit Card"/>
    <n v="6999"/>
    <n v="1457.16"/>
    <n v="2024"/>
    <n v="6"/>
    <s v="Jun"/>
    <s v="2024-06"/>
    <n v="0.20819545649378485"/>
    <x v="2"/>
    <x v="2"/>
    <x v="1"/>
    <x v="0"/>
    <x v="2"/>
  </r>
  <r>
    <s v="ORD03762"/>
    <x v="725"/>
    <d v="2025-02-22T00:00:00"/>
    <s v="C0404"/>
    <s v="P013"/>
    <n v="1"/>
    <n v="0"/>
    <s v="UPI"/>
    <n v="599"/>
    <n v="131.74"/>
    <n v="2025"/>
    <n v="2"/>
    <s v="Feb"/>
    <s v="2025-02"/>
    <n v="0.21993322203672788"/>
    <x v="0"/>
    <x v="0"/>
    <x v="0"/>
    <x v="2"/>
    <x v="0"/>
  </r>
  <r>
    <s v="ORD03763"/>
    <x v="51"/>
    <d v="2025-04-11T00:00:00"/>
    <s v="C0083"/>
    <s v="P004"/>
    <n v="1"/>
    <n v="0.15"/>
    <s v="Credit Card"/>
    <n v="1699.15"/>
    <n v="399.11"/>
    <n v="2025"/>
    <n v="4"/>
    <s v="Apr"/>
    <s v="2025-04"/>
    <n v="0.23488803225141983"/>
    <x v="1"/>
    <x v="5"/>
    <x v="3"/>
    <x v="2"/>
    <x v="10"/>
  </r>
  <r>
    <s v="ORD03764"/>
    <x v="128"/>
    <d v="2024-04-24T00:00:00"/>
    <s v="C0240"/>
    <s v="P009"/>
    <n v="3"/>
    <n v="0.05"/>
    <s v="Cash"/>
    <n v="19947.150000000001"/>
    <n v="4499.66"/>
    <n v="2024"/>
    <n v="4"/>
    <s v="Apr"/>
    <s v="2024-04"/>
    <n v="0.22557909275259871"/>
    <x v="2"/>
    <x v="2"/>
    <x v="3"/>
    <x v="2"/>
    <x v="2"/>
  </r>
  <r>
    <s v="ORD03765"/>
    <x v="711"/>
    <d v="2025-03-13T00:00:00"/>
    <s v="C0380"/>
    <s v="P015"/>
    <n v="4"/>
    <n v="0.05"/>
    <s v="UPI"/>
    <n v="2656.2"/>
    <n v="623.09"/>
    <n v="2025"/>
    <n v="3"/>
    <s v="Mar"/>
    <s v="2025-03"/>
    <n v="0.2345794744371659"/>
    <x v="3"/>
    <x v="6"/>
    <x v="0"/>
    <x v="2"/>
    <x v="11"/>
  </r>
  <r>
    <s v="ORD03766"/>
    <x v="43"/>
    <d v="2024-12-26T00:00:00"/>
    <s v="C0395"/>
    <s v="P014"/>
    <n v="2"/>
    <n v="0.15"/>
    <s v="Debit Card"/>
    <n v="1358.3"/>
    <n v="401.66"/>
    <n v="2024"/>
    <n v="12"/>
    <s v="Dec"/>
    <s v="2024-12"/>
    <n v="0.2957078701317824"/>
    <x v="0"/>
    <x v="6"/>
    <x v="0"/>
    <x v="2"/>
    <x v="13"/>
  </r>
  <r>
    <s v="ORD03767"/>
    <x v="467"/>
    <d v="2025-11-27T00:00:00"/>
    <s v="C0360"/>
    <s v="P019"/>
    <n v="2"/>
    <n v="0.05"/>
    <s v="Debit Card"/>
    <n v="758.1"/>
    <n v="200.52"/>
    <n v="2025"/>
    <n v="11"/>
    <s v="Nov"/>
    <s v="2025-11"/>
    <n v="0.26450336367233873"/>
    <x v="1"/>
    <x v="1"/>
    <x v="0"/>
    <x v="2"/>
    <x v="18"/>
  </r>
  <r>
    <s v="ORD03768"/>
    <x v="474"/>
    <d v="2024-07-28T00:00:00"/>
    <s v="C0323"/>
    <s v="P012"/>
    <n v="2"/>
    <n v="0.1"/>
    <s v="UPI"/>
    <n v="1618.2"/>
    <n v="423.95"/>
    <n v="2024"/>
    <n v="7"/>
    <s v="Jul"/>
    <s v="2024-07"/>
    <n v="0.26198862934124334"/>
    <x v="0"/>
    <x v="8"/>
    <x v="0"/>
    <x v="2"/>
    <x v="14"/>
  </r>
  <r>
    <s v="ORD03769"/>
    <x v="201"/>
    <d v="2024-08-23T00:00:00"/>
    <s v="C0471"/>
    <s v="P006"/>
    <n v="1"/>
    <n v="0.05"/>
    <s v="Cash"/>
    <n v="1424.05"/>
    <n v="282.62"/>
    <n v="2024"/>
    <n v="8"/>
    <s v="Aug"/>
    <s v="2024-08"/>
    <n v="0.19846213264983675"/>
    <x v="1"/>
    <x v="1"/>
    <x v="1"/>
    <x v="0"/>
    <x v="6"/>
  </r>
  <r>
    <s v="ORD03770"/>
    <x v="204"/>
    <d v="2025-03-20T00:00:00"/>
    <s v="C0263"/>
    <s v="P003"/>
    <n v="1"/>
    <n v="0.1"/>
    <s v="Debit Card"/>
    <n v="1169.0999999999999"/>
    <n v="278.98"/>
    <n v="2025"/>
    <n v="3"/>
    <s v="Mar"/>
    <s v="2025-03"/>
    <n v="0.23862800444786592"/>
    <x v="1"/>
    <x v="1"/>
    <x v="1"/>
    <x v="2"/>
    <x v="1"/>
  </r>
  <r>
    <s v="ORD03771"/>
    <x v="694"/>
    <d v="2024-12-22T00:00:00"/>
    <s v="C0407"/>
    <s v="P020"/>
    <n v="4"/>
    <n v="0.05"/>
    <s v="UPI"/>
    <n v="946.2"/>
    <n v="259.04000000000002"/>
    <n v="2024"/>
    <n v="12"/>
    <s v="Dec"/>
    <s v="2024-12"/>
    <n v="0.27376875924751637"/>
    <x v="3"/>
    <x v="3"/>
    <x v="1"/>
    <x v="2"/>
    <x v="17"/>
  </r>
  <r>
    <s v="ORD03772"/>
    <x v="464"/>
    <d v="2025-06-01T00:00:00"/>
    <s v="C0189"/>
    <s v="P016"/>
    <n v="1"/>
    <n v="0.05"/>
    <s v="UPI"/>
    <n v="1519.05"/>
    <n v="418.07"/>
    <n v="2025"/>
    <n v="5"/>
    <s v="May"/>
    <s v="2025-05"/>
    <n v="0.27521806392152992"/>
    <x v="4"/>
    <x v="4"/>
    <x v="2"/>
    <x v="1"/>
    <x v="5"/>
  </r>
  <r>
    <s v="ORD03773"/>
    <x v="421"/>
    <d v="2024-07-31T00:00:00"/>
    <s v="C0455"/>
    <s v="P020"/>
    <n v="1"/>
    <n v="0.2"/>
    <s v="Credit Card"/>
    <n v="199.2"/>
    <n v="56.74"/>
    <n v="2024"/>
    <n v="7"/>
    <s v="Jul"/>
    <s v="2024-07"/>
    <n v="0.28483935742971889"/>
    <x v="3"/>
    <x v="3"/>
    <x v="1"/>
    <x v="1"/>
    <x v="17"/>
  </r>
  <r>
    <s v="ORD03774"/>
    <x v="171"/>
    <d v="2025-12-13T00:00:00"/>
    <s v="C0366"/>
    <s v="P017"/>
    <n v="3"/>
    <n v="0.1"/>
    <s v="Debit Card"/>
    <n v="2157.3000000000002"/>
    <n v="473.2"/>
    <n v="2025"/>
    <n v="12"/>
    <s v="Dec"/>
    <s v="2025-12"/>
    <n v="0.21934825939832195"/>
    <x v="0"/>
    <x v="0"/>
    <x v="0"/>
    <x v="1"/>
    <x v="15"/>
  </r>
  <r>
    <s v="ORD03775"/>
    <x v="687"/>
    <d v="2024-05-05T00:00:00"/>
    <s v="C0290"/>
    <s v="P016"/>
    <n v="2"/>
    <n v="0.05"/>
    <s v="UPI"/>
    <n v="3038.1"/>
    <n v="785.68"/>
    <n v="2024"/>
    <n v="5"/>
    <s v="May"/>
    <s v="2024-05"/>
    <n v="0.25860899904545603"/>
    <x v="4"/>
    <x v="4"/>
    <x v="1"/>
    <x v="2"/>
    <x v="5"/>
  </r>
  <r>
    <s v="ORD03776"/>
    <x v="623"/>
    <d v="2024-05-18T00:00:00"/>
    <s v="C0362"/>
    <s v="P006"/>
    <n v="1"/>
    <n v="0"/>
    <s v="Debit Card"/>
    <n v="1499"/>
    <n v="301.27999999999997"/>
    <n v="2024"/>
    <n v="5"/>
    <s v="May"/>
    <s v="2024-05"/>
    <n v="0.20098732488325549"/>
    <x v="1"/>
    <x v="1"/>
    <x v="3"/>
    <x v="1"/>
    <x v="6"/>
  </r>
  <r>
    <s v="ORD03777"/>
    <x v="265"/>
    <d v="2024-12-09T00:00:00"/>
    <s v="C0403"/>
    <s v="P008"/>
    <n v="1"/>
    <n v="0"/>
    <s v="UPI"/>
    <n v="399"/>
    <n v="87.69"/>
    <n v="2024"/>
    <n v="12"/>
    <s v="Dec"/>
    <s v="2024-12"/>
    <n v="0.21977443609022557"/>
    <x v="3"/>
    <x v="3"/>
    <x v="1"/>
    <x v="2"/>
    <x v="4"/>
  </r>
  <r>
    <s v="ORD03778"/>
    <x v="75"/>
    <d v="2025-06-23T00:00:00"/>
    <s v="C0058"/>
    <s v="P019"/>
    <n v="2"/>
    <n v="0.1"/>
    <s v="Debit Card"/>
    <n v="718.2"/>
    <n v="188.14"/>
    <n v="2025"/>
    <n v="6"/>
    <s v="Jun"/>
    <s v="2025-06"/>
    <n v="0.26196045669729878"/>
    <x v="1"/>
    <x v="1"/>
    <x v="3"/>
    <x v="1"/>
    <x v="18"/>
  </r>
  <r>
    <s v="ORD03779"/>
    <x v="656"/>
    <d v="2024-03-09T00:00:00"/>
    <s v="C0009"/>
    <s v="P002"/>
    <n v="2"/>
    <n v="0.05"/>
    <s v="Credit Card"/>
    <n v="1708.1"/>
    <n v="406.67"/>
    <n v="2024"/>
    <n v="3"/>
    <s v="Mar"/>
    <s v="2024-03"/>
    <n v="0.23808325039517594"/>
    <x v="1"/>
    <x v="1"/>
    <x v="3"/>
    <x v="0"/>
    <x v="3"/>
  </r>
  <r>
    <s v="ORD03780"/>
    <x v="338"/>
    <d v="2025-07-28T00:00:00"/>
    <s v="C0304"/>
    <s v="P014"/>
    <n v="1"/>
    <n v="0.1"/>
    <s v="Credit Card"/>
    <n v="719.1"/>
    <n v="-49.26"/>
    <n v="2025"/>
    <n v="7"/>
    <s v="Jul"/>
    <s v="2025-07"/>
    <n v="-6.8502294534835209E-2"/>
    <x v="0"/>
    <x v="6"/>
    <x v="3"/>
    <x v="0"/>
    <x v="13"/>
  </r>
  <r>
    <s v="ORD03781"/>
    <x v="349"/>
    <d v="2025-06-26T00:00:00"/>
    <s v="C0115"/>
    <s v="P012"/>
    <n v="1"/>
    <n v="0.05"/>
    <s v="Credit Card"/>
    <n v="854.05"/>
    <n v="198.28"/>
    <n v="2025"/>
    <n v="6"/>
    <s v="Jun"/>
    <s v="2025-06"/>
    <n v="0.23216439318541071"/>
    <x v="0"/>
    <x v="8"/>
    <x v="1"/>
    <x v="2"/>
    <x v="14"/>
  </r>
  <r>
    <s v="ORD03782"/>
    <x v="460"/>
    <d v="2025-01-20T00:00:00"/>
    <s v="C0210"/>
    <s v="P017"/>
    <n v="5"/>
    <n v="0.05"/>
    <s v="Debit Card"/>
    <n v="3795.25"/>
    <n v="1049.5999999999999"/>
    <n v="2025"/>
    <n v="1"/>
    <s v="Jan"/>
    <s v="2025-01"/>
    <n v="0.27655622159278043"/>
    <x v="0"/>
    <x v="0"/>
    <x v="2"/>
    <x v="1"/>
    <x v="15"/>
  </r>
  <r>
    <s v="ORD03783"/>
    <x v="121"/>
    <d v="2024-01-21T00:00:00"/>
    <s v="C0041"/>
    <s v="P015"/>
    <n v="1"/>
    <n v="0.1"/>
    <s v="UPI"/>
    <n v="629.1"/>
    <n v="204.18"/>
    <n v="2024"/>
    <n v="1"/>
    <s v="Jan"/>
    <s v="2024-01"/>
    <n v="0.3245588936576061"/>
    <x v="3"/>
    <x v="6"/>
    <x v="1"/>
    <x v="2"/>
    <x v="11"/>
  </r>
  <r>
    <s v="ORD03784"/>
    <x v="41"/>
    <d v="2025-11-17T00:00:00"/>
    <s v="C0304"/>
    <s v="P018"/>
    <n v="2"/>
    <n v="0.05"/>
    <s v="Debit Card"/>
    <n v="1898.1"/>
    <n v="481.65"/>
    <n v="2025"/>
    <n v="11"/>
    <s v="Nov"/>
    <s v="2025-11"/>
    <n v="0.25375375375375375"/>
    <x v="0"/>
    <x v="7"/>
    <x v="3"/>
    <x v="0"/>
    <x v="16"/>
  </r>
  <r>
    <s v="ORD03785"/>
    <x v="245"/>
    <d v="2025-03-30T00:00:00"/>
    <s v="C0173"/>
    <s v="P016"/>
    <n v="1"/>
    <n v="0.15"/>
    <s v="UPI"/>
    <n v="1359.15"/>
    <n v="395.47"/>
    <n v="2025"/>
    <n v="3"/>
    <s v="Mar"/>
    <s v="2025-03"/>
    <n v="0.29096862009344077"/>
    <x v="4"/>
    <x v="4"/>
    <x v="0"/>
    <x v="2"/>
    <x v="5"/>
  </r>
  <r>
    <s v="ORD03786"/>
    <x v="646"/>
    <d v="2024-03-15T00:00:00"/>
    <s v="C0234"/>
    <s v="P013"/>
    <n v="1"/>
    <n v="0.05"/>
    <s v="Debit Card"/>
    <n v="569.04999999999995"/>
    <n v="109.72"/>
    <n v="2024"/>
    <n v="3"/>
    <s v="Mar"/>
    <s v="2024-03"/>
    <n v="0.19281258237413235"/>
    <x v="0"/>
    <x v="0"/>
    <x v="3"/>
    <x v="0"/>
    <x v="0"/>
  </r>
  <r>
    <s v="ORD03787"/>
    <x v="338"/>
    <d v="2025-07-31T00:00:00"/>
    <s v="C0281"/>
    <s v="P017"/>
    <n v="1"/>
    <n v="0"/>
    <s v="Debit Card"/>
    <n v="799"/>
    <n v="-51.66"/>
    <n v="2025"/>
    <n v="7"/>
    <s v="Jul"/>
    <s v="2025-07"/>
    <n v="-6.465581977471839E-2"/>
    <x v="0"/>
    <x v="0"/>
    <x v="0"/>
    <x v="0"/>
    <x v="15"/>
  </r>
  <r>
    <s v="ORD03788"/>
    <x v="322"/>
    <d v="2025-10-29T00:00:00"/>
    <s v="C0372"/>
    <s v="P008"/>
    <n v="4"/>
    <n v="0.05"/>
    <s v="Credit Card"/>
    <n v="1516.2"/>
    <n v="364.14"/>
    <n v="2025"/>
    <n v="10"/>
    <s v="Oct"/>
    <s v="2025-10"/>
    <n v="0.24016620498614957"/>
    <x v="3"/>
    <x v="3"/>
    <x v="0"/>
    <x v="0"/>
    <x v="4"/>
  </r>
  <r>
    <s v="ORD03789"/>
    <x v="493"/>
    <d v="2024-10-07T00:00:00"/>
    <s v="C0078"/>
    <s v="P001"/>
    <n v="3"/>
    <n v="0"/>
    <s v="Debit Card"/>
    <n v="1497"/>
    <n v="268.17"/>
    <n v="2024"/>
    <n v="10"/>
    <s v="Oct"/>
    <s v="2024-10"/>
    <n v="0.17913827655310621"/>
    <x v="1"/>
    <x v="1"/>
    <x v="3"/>
    <x v="2"/>
    <x v="8"/>
  </r>
  <r>
    <s v="ORD03790"/>
    <x v="693"/>
    <d v="2024-02-18T00:00:00"/>
    <s v="C0108"/>
    <s v="P003"/>
    <n v="1"/>
    <n v="0"/>
    <s v="Credit Card"/>
    <n v="1299"/>
    <n v="341.84"/>
    <n v="2024"/>
    <n v="2"/>
    <s v="Feb"/>
    <s v="2024-02"/>
    <n v="0.2631562740569669"/>
    <x v="1"/>
    <x v="1"/>
    <x v="2"/>
    <x v="2"/>
    <x v="1"/>
  </r>
  <r>
    <s v="ORD03791"/>
    <x v="619"/>
    <d v="2024-07-30T00:00:00"/>
    <s v="C0281"/>
    <s v="P016"/>
    <n v="3"/>
    <n v="0"/>
    <s v="Cash"/>
    <n v="4797"/>
    <n v="1419.45"/>
    <n v="2024"/>
    <n v="7"/>
    <s v="Jul"/>
    <s v="2024-07"/>
    <n v="0.29590368980612886"/>
    <x v="4"/>
    <x v="4"/>
    <x v="0"/>
    <x v="0"/>
    <x v="5"/>
  </r>
  <r>
    <s v="ORD03792"/>
    <x v="618"/>
    <d v="2025-10-15T00:00:00"/>
    <s v="C0403"/>
    <s v="P002"/>
    <n v="1"/>
    <n v="0.1"/>
    <s v="UPI"/>
    <n v="809.1"/>
    <n v="181.99"/>
    <n v="2025"/>
    <n v="10"/>
    <s v="Oct"/>
    <s v="2025-10"/>
    <n v="0.22492893338277098"/>
    <x v="1"/>
    <x v="1"/>
    <x v="1"/>
    <x v="2"/>
    <x v="3"/>
  </r>
  <r>
    <s v="ORD03793"/>
    <x v="58"/>
    <d v="2025-09-14T00:00:00"/>
    <s v="C0039"/>
    <s v="P015"/>
    <n v="2"/>
    <n v="0"/>
    <s v="UPI"/>
    <n v="1398"/>
    <n v="-107.99"/>
    <n v="2025"/>
    <n v="9"/>
    <s v="Sep"/>
    <s v="2025-09"/>
    <n v="-7.724606580829757E-2"/>
    <x v="3"/>
    <x v="6"/>
    <x v="2"/>
    <x v="2"/>
    <x v="11"/>
  </r>
  <r>
    <s v="ORD03794"/>
    <x v="467"/>
    <d v="2025-11-27T00:00:00"/>
    <s v="C0119"/>
    <s v="P001"/>
    <n v="1"/>
    <n v="0"/>
    <s v="Debit Card"/>
    <n v="499"/>
    <n v="106.67"/>
    <n v="2025"/>
    <n v="11"/>
    <s v="Nov"/>
    <s v="2025-11"/>
    <n v="0.21376753507014029"/>
    <x v="1"/>
    <x v="1"/>
    <x v="0"/>
    <x v="1"/>
    <x v="8"/>
  </r>
  <r>
    <s v="ORD03795"/>
    <x v="621"/>
    <d v="2025-06-28T00:00:00"/>
    <s v="C0335"/>
    <s v="P009"/>
    <n v="3"/>
    <n v="0"/>
    <s v="Debit Card"/>
    <n v="20997"/>
    <n v="3829.3"/>
    <n v="2025"/>
    <n v="6"/>
    <s v="Jun"/>
    <s v="2025-06"/>
    <n v="0.18237367242939467"/>
    <x v="2"/>
    <x v="2"/>
    <x v="3"/>
    <x v="0"/>
    <x v="2"/>
  </r>
  <r>
    <s v="ORD03796"/>
    <x v="171"/>
    <d v="2025-12-13T00:00:00"/>
    <s v="C0336"/>
    <s v="P016"/>
    <n v="1"/>
    <n v="0"/>
    <s v="Credit Card"/>
    <n v="1599"/>
    <n v="480.79"/>
    <n v="2025"/>
    <n v="12"/>
    <s v="Dec"/>
    <s v="2025-12"/>
    <n v="0.30068167604752971"/>
    <x v="4"/>
    <x v="4"/>
    <x v="0"/>
    <x v="1"/>
    <x v="5"/>
  </r>
  <r>
    <s v="ORD03797"/>
    <x v="373"/>
    <d v="2024-07-13T00:00:00"/>
    <s v="C0027"/>
    <s v="P004"/>
    <n v="2"/>
    <n v="0"/>
    <s v="Cash"/>
    <n v="3998"/>
    <n v="819.89"/>
    <n v="2024"/>
    <n v="7"/>
    <s v="Jul"/>
    <s v="2024-07"/>
    <n v="0.20507503751875938"/>
    <x v="1"/>
    <x v="5"/>
    <x v="1"/>
    <x v="1"/>
    <x v="10"/>
  </r>
  <r>
    <s v="ORD03798"/>
    <x v="709"/>
    <d v="2024-11-14T00:00:00"/>
    <s v="C0104"/>
    <s v="P012"/>
    <n v="3"/>
    <n v="0"/>
    <s v="Credit Card"/>
    <n v="2697"/>
    <n v="700.11"/>
    <n v="2024"/>
    <n v="11"/>
    <s v="Nov"/>
    <s v="2024-11"/>
    <n v="0.25958843159065631"/>
    <x v="0"/>
    <x v="8"/>
    <x v="0"/>
    <x v="2"/>
    <x v="14"/>
  </r>
  <r>
    <s v="ORD03799"/>
    <x v="622"/>
    <d v="2025-07-19T00:00:00"/>
    <s v="C0074"/>
    <s v="P001"/>
    <n v="1"/>
    <n v="0"/>
    <s v="Cash"/>
    <n v="499"/>
    <n v="108.24"/>
    <n v="2025"/>
    <n v="7"/>
    <s v="Jul"/>
    <s v="2025-07"/>
    <n v="0.21691382765531061"/>
    <x v="1"/>
    <x v="1"/>
    <x v="2"/>
    <x v="0"/>
    <x v="8"/>
  </r>
  <r>
    <s v="ORD03800"/>
    <x v="64"/>
    <d v="2025-10-26T00:00:00"/>
    <s v="C0191"/>
    <s v="P001"/>
    <n v="1"/>
    <n v="0"/>
    <s v="Credit Card"/>
    <n v="499"/>
    <n v="111.32"/>
    <n v="2025"/>
    <n v="10"/>
    <s v="Oct"/>
    <s v="2025-10"/>
    <n v="0.22308617234468936"/>
    <x v="1"/>
    <x v="1"/>
    <x v="3"/>
    <x v="0"/>
    <x v="8"/>
  </r>
  <r>
    <s v="ORD03801"/>
    <x v="428"/>
    <d v="2025-07-20T00:00:00"/>
    <s v="C0324"/>
    <s v="P007"/>
    <n v="1"/>
    <n v="0"/>
    <s v="UPI"/>
    <n v="1099"/>
    <n v="307.88"/>
    <n v="2025"/>
    <n v="7"/>
    <s v="Jul"/>
    <s v="2025-07"/>
    <n v="0.28014558689717928"/>
    <x v="3"/>
    <x v="9"/>
    <x v="3"/>
    <x v="2"/>
    <x v="19"/>
  </r>
  <r>
    <s v="ORD03802"/>
    <x v="127"/>
    <d v="2024-04-23T00:00:00"/>
    <s v="C0499"/>
    <s v="P018"/>
    <n v="2"/>
    <n v="0.1"/>
    <s v="Credit Card"/>
    <n v="1798.2"/>
    <n v="572.63"/>
    <n v="2024"/>
    <n v="4"/>
    <s v="Apr"/>
    <s v="2024-04"/>
    <n v="0.31844622400177952"/>
    <x v="0"/>
    <x v="7"/>
    <x v="3"/>
    <x v="2"/>
    <x v="16"/>
  </r>
  <r>
    <s v="ORD03803"/>
    <x v="302"/>
    <d v="2024-06-20T00:00:00"/>
    <s v="C0147"/>
    <s v="P015"/>
    <n v="1"/>
    <n v="0.1"/>
    <s v="Cash"/>
    <n v="629.1"/>
    <n v="197.94"/>
    <n v="2024"/>
    <n v="6"/>
    <s v="Jun"/>
    <s v="2024-06"/>
    <n v="0.31463996185026227"/>
    <x v="3"/>
    <x v="6"/>
    <x v="2"/>
    <x v="2"/>
    <x v="11"/>
  </r>
  <r>
    <s v="ORD03804"/>
    <x v="660"/>
    <d v="2025-04-16T00:00:00"/>
    <s v="C0255"/>
    <s v="P013"/>
    <n v="2"/>
    <n v="0.05"/>
    <s v="UPI"/>
    <n v="1138.0999999999999"/>
    <n v="315.43"/>
    <n v="2025"/>
    <n v="4"/>
    <s v="Apr"/>
    <s v="2025-04"/>
    <n v="0.27715490730164311"/>
    <x v="0"/>
    <x v="0"/>
    <x v="0"/>
    <x v="0"/>
    <x v="0"/>
  </r>
  <r>
    <s v="ORD03805"/>
    <x v="130"/>
    <d v="2025-11-12T00:00:00"/>
    <s v="C0284"/>
    <s v="P016"/>
    <n v="4"/>
    <n v="0.15"/>
    <s v="Cash"/>
    <n v="5436.6"/>
    <n v="-208.84"/>
    <n v="2025"/>
    <n v="11"/>
    <s v="Nov"/>
    <s v="2025-11"/>
    <n v="-3.8413714453886617E-2"/>
    <x v="4"/>
    <x v="4"/>
    <x v="2"/>
    <x v="2"/>
    <x v="5"/>
  </r>
  <r>
    <s v="ORD03806"/>
    <x v="465"/>
    <d v="2024-01-18T00:00:00"/>
    <s v="C0213"/>
    <s v="P007"/>
    <n v="1"/>
    <n v="0"/>
    <s v="Debit Card"/>
    <n v="1099"/>
    <n v="324.11"/>
    <n v="2024"/>
    <n v="1"/>
    <s v="Jan"/>
    <s v="2024-01"/>
    <n v="0.29491355777979983"/>
    <x v="3"/>
    <x v="9"/>
    <x v="2"/>
    <x v="1"/>
    <x v="19"/>
  </r>
  <r>
    <s v="ORD03807"/>
    <x v="535"/>
    <d v="2025-12-17T00:00:00"/>
    <s v="C0123"/>
    <s v="P016"/>
    <n v="1"/>
    <n v="0"/>
    <s v="Credit Card"/>
    <n v="1599"/>
    <n v="463.91"/>
    <n v="2025"/>
    <n v="12"/>
    <s v="Dec"/>
    <s v="2025-12"/>
    <n v="0.29012507817385869"/>
    <x v="4"/>
    <x v="4"/>
    <x v="3"/>
    <x v="2"/>
    <x v="5"/>
  </r>
  <r>
    <s v="ORD03808"/>
    <x v="153"/>
    <d v="2024-10-19T00:00:00"/>
    <s v="C0495"/>
    <s v="P013"/>
    <n v="2"/>
    <n v="0.1"/>
    <s v="Credit Card"/>
    <n v="1078.2"/>
    <n v="311.83999999999997"/>
    <n v="2024"/>
    <n v="10"/>
    <s v="Oct"/>
    <s v="2024-10"/>
    <n v="0.28922277870524943"/>
    <x v="0"/>
    <x v="0"/>
    <x v="0"/>
    <x v="1"/>
    <x v="0"/>
  </r>
  <r>
    <s v="ORD03809"/>
    <x v="710"/>
    <d v="2024-07-11T00:00:00"/>
    <s v="C0206"/>
    <s v="P014"/>
    <n v="3"/>
    <n v="0.1"/>
    <s v="Credit Card"/>
    <n v="2157.3000000000002"/>
    <n v="564.19000000000005"/>
    <n v="2024"/>
    <n v="7"/>
    <s v="Jul"/>
    <s v="2024-07"/>
    <n v="0.26152598155101286"/>
    <x v="0"/>
    <x v="6"/>
    <x v="1"/>
    <x v="1"/>
    <x v="13"/>
  </r>
  <r>
    <s v="ORD03810"/>
    <x v="603"/>
    <d v="2024-06-04T00:00:00"/>
    <s v="C0417"/>
    <s v="P017"/>
    <n v="4"/>
    <n v="0.2"/>
    <s v="Credit Card"/>
    <n v="2556.8000000000002"/>
    <n v="691.43"/>
    <n v="2024"/>
    <n v="6"/>
    <s v="Jun"/>
    <s v="2024-06"/>
    <n v="0.2704278785982478"/>
    <x v="0"/>
    <x v="0"/>
    <x v="0"/>
    <x v="2"/>
    <x v="15"/>
  </r>
  <r>
    <s v="ORD03811"/>
    <x v="62"/>
    <d v="2025-07-23T00:00:00"/>
    <s v="C0240"/>
    <s v="P012"/>
    <n v="1"/>
    <n v="0.15"/>
    <s v="UPI"/>
    <n v="764.15"/>
    <n v="183.18"/>
    <n v="2025"/>
    <n v="7"/>
    <s v="Jul"/>
    <s v="2025-07"/>
    <n v="0.23971733298436174"/>
    <x v="0"/>
    <x v="8"/>
    <x v="3"/>
    <x v="2"/>
    <x v="14"/>
  </r>
  <r>
    <s v="ORD03812"/>
    <x v="717"/>
    <d v="2025-11-26T00:00:00"/>
    <s v="C0394"/>
    <s v="P020"/>
    <n v="1"/>
    <n v="0"/>
    <s v="Cash"/>
    <n v="249"/>
    <n v="62.13"/>
    <n v="2025"/>
    <n v="11"/>
    <s v="Nov"/>
    <s v="2025-11"/>
    <n v="0.24951807228915665"/>
    <x v="3"/>
    <x v="3"/>
    <x v="3"/>
    <x v="2"/>
    <x v="17"/>
  </r>
  <r>
    <s v="ORD03813"/>
    <x v="298"/>
    <d v="2025-12-27T00:00:00"/>
    <s v="C0339"/>
    <s v="P013"/>
    <n v="3"/>
    <n v="0.2"/>
    <s v="Credit Card"/>
    <n v="1437.6"/>
    <n v="416.54"/>
    <n v="2025"/>
    <n v="12"/>
    <s v="Dec"/>
    <s v="2025-12"/>
    <n v="0.28974680022259325"/>
    <x v="0"/>
    <x v="0"/>
    <x v="0"/>
    <x v="0"/>
    <x v="0"/>
  </r>
  <r>
    <s v="ORD03814"/>
    <x v="174"/>
    <d v="2025-04-16T00:00:00"/>
    <s v="C0286"/>
    <s v="P020"/>
    <n v="3"/>
    <n v="0.15"/>
    <s v="Cash"/>
    <n v="634.95000000000005"/>
    <n v="180.66"/>
    <n v="2025"/>
    <n v="4"/>
    <s v="Apr"/>
    <s v="2025-04"/>
    <n v="0.28452634065674459"/>
    <x v="3"/>
    <x v="3"/>
    <x v="3"/>
    <x v="0"/>
    <x v="17"/>
  </r>
  <r>
    <s v="ORD03815"/>
    <x v="77"/>
    <d v="2024-03-17T00:00:00"/>
    <s v="C0022"/>
    <s v="P015"/>
    <n v="2"/>
    <n v="0.05"/>
    <s v="Credit Card"/>
    <n v="1328.1"/>
    <n v="349.6"/>
    <n v="2024"/>
    <n v="3"/>
    <s v="Mar"/>
    <s v="2024-03"/>
    <n v="0.26323319027181691"/>
    <x v="3"/>
    <x v="6"/>
    <x v="3"/>
    <x v="2"/>
    <x v="11"/>
  </r>
  <r>
    <s v="ORD03816"/>
    <x v="548"/>
    <d v="2024-10-05T00:00:00"/>
    <s v="C0259"/>
    <s v="P004"/>
    <n v="1"/>
    <n v="0.2"/>
    <s v="Credit Card"/>
    <n v="1599.2"/>
    <n v="371.01"/>
    <n v="2024"/>
    <n v="10"/>
    <s v="Oct"/>
    <s v="2024-10"/>
    <n v="0.23199724862431215"/>
    <x v="1"/>
    <x v="5"/>
    <x v="0"/>
    <x v="2"/>
    <x v="10"/>
  </r>
  <r>
    <s v="ORD03817"/>
    <x v="604"/>
    <d v="2025-10-09T00:00:00"/>
    <s v="C0357"/>
    <s v="P002"/>
    <n v="1"/>
    <n v="0"/>
    <s v="Credit Card"/>
    <n v="899"/>
    <n v="194.48"/>
    <n v="2025"/>
    <n v="10"/>
    <s v="Oct"/>
    <s v="2025-10"/>
    <n v="0.21632925472747497"/>
    <x v="1"/>
    <x v="1"/>
    <x v="3"/>
    <x v="2"/>
    <x v="3"/>
  </r>
  <r>
    <s v="ORD03818"/>
    <x v="533"/>
    <d v="2024-12-11T00:00:00"/>
    <s v="C0105"/>
    <s v="P018"/>
    <n v="1"/>
    <n v="0.1"/>
    <s v="Debit Card"/>
    <n v="899.1"/>
    <n v="273.55"/>
    <n v="2024"/>
    <n v="12"/>
    <s v="Dec"/>
    <s v="2024-12"/>
    <n v="0.30424869313758202"/>
    <x v="0"/>
    <x v="7"/>
    <x v="2"/>
    <x v="2"/>
    <x v="16"/>
  </r>
  <r>
    <s v="ORD03819"/>
    <x v="443"/>
    <d v="2025-03-05T00:00:00"/>
    <s v="C0466"/>
    <s v="P002"/>
    <n v="4"/>
    <n v="0"/>
    <s v="UPI"/>
    <n v="3596"/>
    <n v="746.3"/>
    <n v="2025"/>
    <n v="2"/>
    <s v="Feb"/>
    <s v="2025-02"/>
    <n v="0.20753615127919911"/>
    <x v="1"/>
    <x v="1"/>
    <x v="3"/>
    <x v="1"/>
    <x v="3"/>
  </r>
  <r>
    <s v="ORD03820"/>
    <x v="273"/>
    <d v="2025-07-28T00:00:00"/>
    <s v="C0459"/>
    <s v="P015"/>
    <n v="1"/>
    <n v="0"/>
    <s v="Cash"/>
    <n v="699"/>
    <n v="206.64"/>
    <n v="2025"/>
    <n v="7"/>
    <s v="Jul"/>
    <s v="2025-07"/>
    <n v="0.29562231759656649"/>
    <x v="3"/>
    <x v="6"/>
    <x v="3"/>
    <x v="1"/>
    <x v="11"/>
  </r>
  <r>
    <s v="ORD03821"/>
    <x v="502"/>
    <d v="2025-05-28T00:00:00"/>
    <s v="C0432"/>
    <s v="P019"/>
    <n v="2"/>
    <n v="0.05"/>
    <s v="Credit Card"/>
    <n v="758.1"/>
    <n v="195.62"/>
    <n v="2025"/>
    <n v="5"/>
    <s v="May"/>
    <s v="2025-05"/>
    <n v="0.25803983643318823"/>
    <x v="1"/>
    <x v="1"/>
    <x v="0"/>
    <x v="2"/>
    <x v="18"/>
  </r>
  <r>
    <s v="ORD03822"/>
    <x v="60"/>
    <d v="2024-07-05T00:00:00"/>
    <s v="C0258"/>
    <s v="P015"/>
    <n v="2"/>
    <n v="0"/>
    <s v="Cash"/>
    <n v="1398"/>
    <n v="423.53"/>
    <n v="2024"/>
    <n v="6"/>
    <s v="Jun"/>
    <s v="2024-06"/>
    <n v="0.30295422031473529"/>
    <x v="3"/>
    <x v="6"/>
    <x v="2"/>
    <x v="0"/>
    <x v="11"/>
  </r>
  <r>
    <s v="ORD03823"/>
    <x v="135"/>
    <d v="2025-04-04T00:00:00"/>
    <s v="C0204"/>
    <s v="P020"/>
    <n v="1"/>
    <n v="0.1"/>
    <s v="Debit Card"/>
    <n v="224.1"/>
    <n v="67"/>
    <n v="2025"/>
    <n v="4"/>
    <s v="Apr"/>
    <s v="2025-04"/>
    <n v="0.29897367246764839"/>
    <x v="3"/>
    <x v="3"/>
    <x v="3"/>
    <x v="2"/>
    <x v="17"/>
  </r>
  <r>
    <s v="ORD03824"/>
    <x v="433"/>
    <d v="2024-03-08T00:00:00"/>
    <s v="C0310"/>
    <s v="P010"/>
    <n v="1"/>
    <n v="0.05"/>
    <s v="Debit Card"/>
    <n v="5699.05"/>
    <n v="924.74"/>
    <n v="2024"/>
    <n v="3"/>
    <s v="Mar"/>
    <s v="2024-03"/>
    <n v="0.16226213140786622"/>
    <x v="2"/>
    <x v="2"/>
    <x v="0"/>
    <x v="2"/>
    <x v="9"/>
  </r>
  <r>
    <s v="ORD03825"/>
    <x v="599"/>
    <d v="2024-09-17T00:00:00"/>
    <s v="C0262"/>
    <s v="P020"/>
    <n v="2"/>
    <n v="0.05"/>
    <s v="Credit Card"/>
    <n v="473.1"/>
    <n v="134.4"/>
    <n v="2024"/>
    <n v="9"/>
    <s v="Sep"/>
    <s v="2024-09"/>
    <n v="0.28408370323398857"/>
    <x v="3"/>
    <x v="3"/>
    <x v="1"/>
    <x v="0"/>
    <x v="17"/>
  </r>
  <r>
    <s v="ORD03826"/>
    <x v="517"/>
    <d v="2024-07-13T00:00:00"/>
    <s v="C0107"/>
    <s v="P011"/>
    <n v="1"/>
    <n v="0"/>
    <s v="Credit Card"/>
    <n v="1299"/>
    <n v="345.73"/>
    <n v="2024"/>
    <n v="7"/>
    <s v="Jul"/>
    <s v="2024-07"/>
    <n v="0.26615088529638187"/>
    <x v="0"/>
    <x v="7"/>
    <x v="0"/>
    <x v="1"/>
    <x v="12"/>
  </r>
  <r>
    <s v="ORD03827"/>
    <x v="272"/>
    <d v="2025-10-21T00:00:00"/>
    <s v="C0251"/>
    <s v="P010"/>
    <n v="1"/>
    <n v="0.1"/>
    <s v="Debit Card"/>
    <n v="5399.1"/>
    <n v="1003.87"/>
    <n v="2025"/>
    <n v="10"/>
    <s v="Oct"/>
    <s v="2025-10"/>
    <n v="0.18593284065862828"/>
    <x v="2"/>
    <x v="2"/>
    <x v="2"/>
    <x v="1"/>
    <x v="9"/>
  </r>
  <r>
    <s v="ORD03828"/>
    <x v="38"/>
    <d v="2025-09-08T00:00:00"/>
    <s v="C0424"/>
    <s v="P005"/>
    <n v="1"/>
    <n v="0.1"/>
    <s v="Credit Card"/>
    <n v="2249.1"/>
    <n v="611.45000000000005"/>
    <n v="2025"/>
    <n v="9"/>
    <s v="Sep"/>
    <s v="2025-09"/>
    <n v="0.27186430127606603"/>
    <x v="1"/>
    <x v="5"/>
    <x v="0"/>
    <x v="2"/>
    <x v="7"/>
  </r>
  <r>
    <s v="ORD03829"/>
    <x v="238"/>
    <d v="2025-02-11T00:00:00"/>
    <s v="C0492"/>
    <s v="P009"/>
    <n v="3"/>
    <n v="0.1"/>
    <s v="Debit Card"/>
    <n v="18897.3"/>
    <n v="3291.86"/>
    <n v="2025"/>
    <n v="2"/>
    <s v="Feb"/>
    <s v="2025-02"/>
    <n v="0.17419737211135983"/>
    <x v="2"/>
    <x v="2"/>
    <x v="2"/>
    <x v="2"/>
    <x v="2"/>
  </r>
  <r>
    <s v="ORD03830"/>
    <x v="54"/>
    <d v="2025-12-29T00:00:00"/>
    <s v="C0221"/>
    <s v="P020"/>
    <n v="4"/>
    <n v="0.1"/>
    <s v="Debit Card"/>
    <n v="896.4"/>
    <n v="252.04"/>
    <n v="2025"/>
    <n v="12"/>
    <s v="Dec"/>
    <s v="2025-12"/>
    <n v="0.28116912092815705"/>
    <x v="3"/>
    <x v="3"/>
    <x v="0"/>
    <x v="2"/>
    <x v="17"/>
  </r>
  <r>
    <s v="ORD03831"/>
    <x v="190"/>
    <d v="2025-12-26T00:00:00"/>
    <s v="C0379"/>
    <s v="P019"/>
    <n v="2"/>
    <n v="0.05"/>
    <s v="Credit Card"/>
    <n v="758.1"/>
    <n v="235.32"/>
    <n v="2025"/>
    <n v="12"/>
    <s v="Dec"/>
    <s v="2025-12"/>
    <n v="0.31040759794222395"/>
    <x v="1"/>
    <x v="1"/>
    <x v="3"/>
    <x v="1"/>
    <x v="18"/>
  </r>
  <r>
    <s v="ORD03832"/>
    <x v="473"/>
    <d v="2024-04-03T00:00:00"/>
    <s v="C0222"/>
    <s v="P013"/>
    <n v="3"/>
    <n v="0.05"/>
    <s v="Credit Card"/>
    <n v="1707.15"/>
    <n v="476.4"/>
    <n v="2024"/>
    <n v="4"/>
    <s v="Apr"/>
    <s v="2024-04"/>
    <n v="0.27906159388454438"/>
    <x v="0"/>
    <x v="0"/>
    <x v="3"/>
    <x v="1"/>
    <x v="0"/>
  </r>
  <r>
    <s v="ORD03833"/>
    <x v="409"/>
    <d v="2025-03-08T00:00:00"/>
    <s v="C0258"/>
    <s v="P018"/>
    <n v="2"/>
    <n v="0.05"/>
    <s v="UPI"/>
    <n v="1898.1"/>
    <n v="410.21"/>
    <n v="2025"/>
    <n v="3"/>
    <s v="Mar"/>
    <s v="2025-03"/>
    <n v="0.21611611611611611"/>
    <x v="0"/>
    <x v="7"/>
    <x v="2"/>
    <x v="0"/>
    <x v="16"/>
  </r>
  <r>
    <s v="ORD03834"/>
    <x v="518"/>
    <d v="2025-10-16T00:00:00"/>
    <s v="C0201"/>
    <s v="P017"/>
    <n v="2"/>
    <n v="0.2"/>
    <s v="UPI"/>
    <n v="1278.4000000000001"/>
    <n v="341.88"/>
    <n v="2025"/>
    <n v="10"/>
    <s v="Oct"/>
    <s v="2025-10"/>
    <n v="0.26742803504380475"/>
    <x v="0"/>
    <x v="0"/>
    <x v="1"/>
    <x v="2"/>
    <x v="15"/>
  </r>
  <r>
    <s v="ORD03835"/>
    <x v="665"/>
    <d v="2025-03-13T00:00:00"/>
    <s v="C0367"/>
    <s v="P006"/>
    <n v="5"/>
    <n v="0.1"/>
    <s v="Cash"/>
    <n v="6745.5"/>
    <n v="1671.25"/>
    <n v="2025"/>
    <n v="3"/>
    <s v="Mar"/>
    <s v="2025-03"/>
    <n v="0.24775776443554962"/>
    <x v="1"/>
    <x v="1"/>
    <x v="0"/>
    <x v="0"/>
    <x v="6"/>
  </r>
  <r>
    <s v="ORD03836"/>
    <x v="477"/>
    <d v="2025-02-11T00:00:00"/>
    <s v="C0258"/>
    <s v="P010"/>
    <n v="1"/>
    <n v="0.05"/>
    <s v="Debit Card"/>
    <n v="5699.05"/>
    <n v="866.02"/>
    <n v="2025"/>
    <n v="2"/>
    <s v="Feb"/>
    <s v="2025-02"/>
    <n v="0.15195865977662942"/>
    <x v="2"/>
    <x v="2"/>
    <x v="2"/>
    <x v="0"/>
    <x v="9"/>
  </r>
  <r>
    <s v="ORD03837"/>
    <x v="665"/>
    <d v="2025-03-14T00:00:00"/>
    <s v="C0349"/>
    <s v="P002"/>
    <n v="1"/>
    <n v="0.05"/>
    <s v="UPI"/>
    <n v="854.05"/>
    <n v="178.89"/>
    <n v="2025"/>
    <n v="3"/>
    <s v="Mar"/>
    <s v="2025-03"/>
    <n v="0.20946080440255255"/>
    <x v="1"/>
    <x v="1"/>
    <x v="0"/>
    <x v="1"/>
    <x v="3"/>
  </r>
  <r>
    <s v="ORD03838"/>
    <x v="638"/>
    <d v="2024-04-22T00:00:00"/>
    <s v="C0225"/>
    <s v="P006"/>
    <n v="4"/>
    <n v="0.05"/>
    <s v="Debit Card"/>
    <n v="5696.2"/>
    <n v="1015.66"/>
    <n v="2024"/>
    <n v="4"/>
    <s v="Apr"/>
    <s v="2024-04"/>
    <n v="0.17830483480214879"/>
    <x v="1"/>
    <x v="1"/>
    <x v="0"/>
    <x v="2"/>
    <x v="6"/>
  </r>
  <r>
    <s v="ORD03839"/>
    <x v="486"/>
    <d v="2025-01-13T00:00:00"/>
    <s v="C0202"/>
    <s v="P013"/>
    <n v="3"/>
    <n v="0.1"/>
    <s v="UPI"/>
    <n v="1617.3"/>
    <n v="420.95"/>
    <n v="2025"/>
    <n v="1"/>
    <s v="Jan"/>
    <s v="2025-01"/>
    <n v="0.26027947814258334"/>
    <x v="0"/>
    <x v="0"/>
    <x v="2"/>
    <x v="2"/>
    <x v="0"/>
  </r>
  <r>
    <s v="ORD03840"/>
    <x v="187"/>
    <d v="2024-03-01T00:00:00"/>
    <s v="C0226"/>
    <s v="P018"/>
    <n v="1"/>
    <n v="0.05"/>
    <s v="Credit Card"/>
    <n v="949.05"/>
    <n v="183.4"/>
    <n v="2024"/>
    <n v="2"/>
    <s v="Feb"/>
    <s v="2024-02"/>
    <n v="0.19324587745640379"/>
    <x v="0"/>
    <x v="7"/>
    <x v="3"/>
    <x v="0"/>
    <x v="16"/>
  </r>
  <r>
    <s v="ORD03841"/>
    <x v="532"/>
    <d v="2024-02-14T00:00:00"/>
    <s v="C0236"/>
    <s v="P007"/>
    <n v="5"/>
    <n v="0.1"/>
    <s v="UPI"/>
    <n v="4945.5"/>
    <n v="1248.29"/>
    <n v="2024"/>
    <n v="2"/>
    <s v="Feb"/>
    <s v="2024-02"/>
    <n v="0.25240926094429278"/>
    <x v="3"/>
    <x v="9"/>
    <x v="3"/>
    <x v="2"/>
    <x v="19"/>
  </r>
  <r>
    <s v="ORD03842"/>
    <x v="474"/>
    <d v="2024-07-29T00:00:00"/>
    <s v="C0183"/>
    <s v="P002"/>
    <n v="1"/>
    <n v="0"/>
    <s v="Cash"/>
    <n v="899"/>
    <n v="154.26"/>
    <n v="2024"/>
    <n v="7"/>
    <s v="Jul"/>
    <s v="2024-07"/>
    <n v="0.17159065628476083"/>
    <x v="1"/>
    <x v="1"/>
    <x v="1"/>
    <x v="0"/>
    <x v="3"/>
  </r>
  <r>
    <s v="ORD03843"/>
    <x v="52"/>
    <d v="2024-10-26T00:00:00"/>
    <s v="C0200"/>
    <s v="P014"/>
    <n v="1"/>
    <n v="0.05"/>
    <s v="Cash"/>
    <n v="759.05"/>
    <n v="198.49"/>
    <n v="2024"/>
    <n v="10"/>
    <s v="Oct"/>
    <s v="2024-10"/>
    <n v="0.26149792503787633"/>
    <x v="0"/>
    <x v="6"/>
    <x v="0"/>
    <x v="2"/>
    <x v="13"/>
  </r>
  <r>
    <s v="ORD03844"/>
    <x v="7"/>
    <d v="2024-05-02T00:00:00"/>
    <s v="C0357"/>
    <s v="P005"/>
    <n v="2"/>
    <n v="0.15"/>
    <s v="Credit Card"/>
    <n v="4248.3"/>
    <n v="884.26"/>
    <n v="2024"/>
    <n v="4"/>
    <s v="Apr"/>
    <s v="2024-04"/>
    <n v="0.20814443424428594"/>
    <x v="1"/>
    <x v="5"/>
    <x v="3"/>
    <x v="2"/>
    <x v="7"/>
  </r>
  <r>
    <s v="ORD03845"/>
    <x v="176"/>
    <d v="2025-06-20T00:00:00"/>
    <s v="C0246"/>
    <s v="P018"/>
    <n v="1"/>
    <n v="0"/>
    <s v="UPI"/>
    <n v="999"/>
    <n v="263.64"/>
    <n v="2025"/>
    <n v="6"/>
    <s v="Jun"/>
    <s v="2025-06"/>
    <n v="0.26390390390390389"/>
    <x v="0"/>
    <x v="7"/>
    <x v="3"/>
    <x v="1"/>
    <x v="16"/>
  </r>
  <r>
    <s v="ORD03846"/>
    <x v="129"/>
    <d v="2024-08-11T00:00:00"/>
    <s v="C0444"/>
    <s v="P011"/>
    <n v="2"/>
    <n v="0.2"/>
    <s v="Credit Card"/>
    <n v="2078.4"/>
    <n v="386.09"/>
    <n v="2024"/>
    <n v="8"/>
    <s v="Aug"/>
    <s v="2024-08"/>
    <n v="0.18576308698999228"/>
    <x v="0"/>
    <x v="7"/>
    <x v="0"/>
    <x v="0"/>
    <x v="12"/>
  </r>
  <r>
    <s v="ORD03847"/>
    <x v="440"/>
    <d v="2024-06-17T00:00:00"/>
    <s v="C0353"/>
    <s v="P010"/>
    <n v="1"/>
    <n v="0"/>
    <s v="Debit Card"/>
    <n v="5999"/>
    <n v="915.78"/>
    <n v="2024"/>
    <n v="6"/>
    <s v="Jun"/>
    <s v="2024-06"/>
    <n v="0.15265544257376229"/>
    <x v="2"/>
    <x v="2"/>
    <x v="1"/>
    <x v="2"/>
    <x v="9"/>
  </r>
  <r>
    <s v="ORD03848"/>
    <x v="134"/>
    <d v="2025-10-05T00:00:00"/>
    <s v="C0111"/>
    <s v="P011"/>
    <n v="1"/>
    <n v="0"/>
    <s v="UPI"/>
    <n v="1299"/>
    <n v="360.66"/>
    <n v="2025"/>
    <n v="10"/>
    <s v="Oct"/>
    <s v="2025-10"/>
    <n v="0.2776443418013857"/>
    <x v="0"/>
    <x v="7"/>
    <x v="3"/>
    <x v="2"/>
    <x v="12"/>
  </r>
  <r>
    <s v="ORD03849"/>
    <x v="95"/>
    <d v="2024-06-07T00:00:00"/>
    <s v="C0006"/>
    <s v="P002"/>
    <n v="2"/>
    <n v="0.05"/>
    <s v="Credit Card"/>
    <n v="1708.1"/>
    <n v="307.02999999999997"/>
    <n v="2024"/>
    <n v="6"/>
    <s v="Jun"/>
    <s v="2024-06"/>
    <n v="0.17974942919032844"/>
    <x v="1"/>
    <x v="1"/>
    <x v="0"/>
    <x v="1"/>
    <x v="3"/>
  </r>
  <r>
    <s v="ORD03850"/>
    <x v="507"/>
    <d v="2024-07-07T00:00:00"/>
    <s v="C0236"/>
    <s v="P015"/>
    <n v="2"/>
    <n v="0.1"/>
    <s v="Debit Card"/>
    <n v="1258.2"/>
    <n v="397.33"/>
    <n v="2024"/>
    <n v="7"/>
    <s v="Jul"/>
    <s v="2024-07"/>
    <n v="0.31579240184390395"/>
    <x v="3"/>
    <x v="6"/>
    <x v="3"/>
    <x v="2"/>
    <x v="11"/>
  </r>
  <r>
    <s v="ORD03851"/>
    <x v="452"/>
    <d v="2024-04-02T00:00:00"/>
    <s v="C0127"/>
    <s v="P007"/>
    <n v="1"/>
    <n v="0.1"/>
    <s v="UPI"/>
    <n v="989.1"/>
    <n v="271.68"/>
    <n v="2024"/>
    <n v="3"/>
    <s v="Mar"/>
    <s v="2024-03"/>
    <n v="0.27467394601152562"/>
    <x v="3"/>
    <x v="9"/>
    <x v="0"/>
    <x v="0"/>
    <x v="19"/>
  </r>
  <r>
    <s v="ORD03852"/>
    <x v="726"/>
    <d v="2024-04-08T00:00:00"/>
    <s v="C0104"/>
    <s v="P009"/>
    <n v="4"/>
    <n v="0"/>
    <s v="UPI"/>
    <n v="27996"/>
    <n v="4219.3500000000004"/>
    <n v="2024"/>
    <n v="4"/>
    <s v="Apr"/>
    <s v="2024-04"/>
    <n v="0.1507126018002572"/>
    <x v="2"/>
    <x v="2"/>
    <x v="0"/>
    <x v="2"/>
    <x v="2"/>
  </r>
  <r>
    <s v="ORD03853"/>
    <x v="607"/>
    <d v="2024-01-16T00:00:00"/>
    <s v="C0237"/>
    <s v="P005"/>
    <n v="2"/>
    <n v="0"/>
    <s v="Credit Card"/>
    <n v="4998"/>
    <n v="964.33"/>
    <n v="2024"/>
    <n v="1"/>
    <s v="Jan"/>
    <s v="2024-01"/>
    <n v="0.19294317727090837"/>
    <x v="1"/>
    <x v="5"/>
    <x v="1"/>
    <x v="2"/>
    <x v="7"/>
  </r>
  <r>
    <s v="ORD03854"/>
    <x v="676"/>
    <d v="2025-03-15T00:00:00"/>
    <s v="C0403"/>
    <s v="P007"/>
    <n v="1"/>
    <n v="0.05"/>
    <s v="Debit Card"/>
    <n v="1044.05"/>
    <n v="300.17"/>
    <n v="2025"/>
    <n v="3"/>
    <s v="Mar"/>
    <s v="2025-03"/>
    <n v="0.28750538767300421"/>
    <x v="3"/>
    <x v="9"/>
    <x v="1"/>
    <x v="2"/>
    <x v="19"/>
  </r>
  <r>
    <s v="ORD03855"/>
    <x v="275"/>
    <d v="2025-06-26T00:00:00"/>
    <s v="C0480"/>
    <s v="P020"/>
    <n v="1"/>
    <n v="0"/>
    <s v="Cash"/>
    <n v="249"/>
    <n v="88.85"/>
    <n v="2025"/>
    <n v="6"/>
    <s v="Jun"/>
    <s v="2025-06"/>
    <n v="0.35682730923694778"/>
    <x v="3"/>
    <x v="3"/>
    <x v="0"/>
    <x v="1"/>
    <x v="17"/>
  </r>
  <r>
    <s v="ORD03856"/>
    <x v="641"/>
    <d v="2025-08-11T00:00:00"/>
    <s v="C0155"/>
    <s v="P002"/>
    <n v="3"/>
    <n v="0.05"/>
    <s v="UPI"/>
    <n v="2562.15"/>
    <n v="807.39"/>
    <n v="2025"/>
    <n v="8"/>
    <s v="Aug"/>
    <s v="2025-08"/>
    <n v="0.31512206545284233"/>
    <x v="1"/>
    <x v="1"/>
    <x v="0"/>
    <x v="1"/>
    <x v="3"/>
  </r>
  <r>
    <s v="ORD03857"/>
    <x v="727"/>
    <d v="2024-06-01T00:00:00"/>
    <s v="C0257"/>
    <s v="P003"/>
    <n v="2"/>
    <n v="0.05"/>
    <s v="Credit Card"/>
    <n v="2468.1"/>
    <n v="427.64"/>
    <n v="2024"/>
    <n v="5"/>
    <s v="May"/>
    <s v="2024-05"/>
    <n v="0.17326688545844982"/>
    <x v="1"/>
    <x v="1"/>
    <x v="2"/>
    <x v="1"/>
    <x v="1"/>
  </r>
  <r>
    <s v="ORD03858"/>
    <x v="26"/>
    <d v="2025-10-25T00:00:00"/>
    <s v="C0235"/>
    <s v="P002"/>
    <n v="1"/>
    <n v="0.05"/>
    <s v="Credit Card"/>
    <n v="854.05"/>
    <n v="208"/>
    <n v="2025"/>
    <n v="10"/>
    <s v="Oct"/>
    <s v="2025-10"/>
    <n v="0.24354545986768925"/>
    <x v="1"/>
    <x v="1"/>
    <x v="3"/>
    <x v="2"/>
    <x v="3"/>
  </r>
  <r>
    <s v="ORD03859"/>
    <x v="142"/>
    <d v="2024-01-12T00:00:00"/>
    <s v="C0500"/>
    <s v="P019"/>
    <n v="1"/>
    <n v="0"/>
    <s v="UPI"/>
    <n v="399"/>
    <n v="111.05"/>
    <n v="2024"/>
    <n v="1"/>
    <s v="Jan"/>
    <s v="2024-01"/>
    <n v="0.27832080200501252"/>
    <x v="1"/>
    <x v="1"/>
    <x v="0"/>
    <x v="1"/>
    <x v="18"/>
  </r>
  <r>
    <s v="ORD03860"/>
    <x v="50"/>
    <d v="2024-01-30T00:00:00"/>
    <s v="C0289"/>
    <s v="P004"/>
    <n v="1"/>
    <n v="0"/>
    <s v="Credit Card"/>
    <n v="1999"/>
    <n v="352.66"/>
    <n v="2024"/>
    <n v="1"/>
    <s v="Jan"/>
    <s v="2024-01"/>
    <n v="0.17641820910455228"/>
    <x v="1"/>
    <x v="5"/>
    <x v="0"/>
    <x v="1"/>
    <x v="10"/>
  </r>
  <r>
    <s v="ORD03861"/>
    <x v="52"/>
    <d v="2024-10-26T00:00:00"/>
    <s v="C0040"/>
    <s v="P020"/>
    <n v="1"/>
    <n v="0.05"/>
    <s v="UPI"/>
    <n v="236.55"/>
    <n v="61.06"/>
    <n v="2024"/>
    <n v="10"/>
    <s v="Oct"/>
    <s v="2024-10"/>
    <n v="0.25812724582540691"/>
    <x v="3"/>
    <x v="3"/>
    <x v="1"/>
    <x v="2"/>
    <x v="17"/>
  </r>
  <r>
    <s v="ORD03862"/>
    <x v="190"/>
    <d v="2025-12-22T00:00:00"/>
    <s v="C0288"/>
    <s v="P007"/>
    <n v="2"/>
    <n v="0"/>
    <s v="UPI"/>
    <n v="2198"/>
    <n v="637.79999999999995"/>
    <n v="2025"/>
    <n v="12"/>
    <s v="Dec"/>
    <s v="2025-12"/>
    <n v="0.29017288444040035"/>
    <x v="3"/>
    <x v="9"/>
    <x v="1"/>
    <x v="2"/>
    <x v="19"/>
  </r>
  <r>
    <s v="ORD03863"/>
    <x v="83"/>
    <d v="2025-10-04T00:00:00"/>
    <s v="C0197"/>
    <s v="P007"/>
    <n v="4"/>
    <n v="0.05"/>
    <s v="Debit Card"/>
    <n v="4176.2"/>
    <n v="1175.31"/>
    <n v="2025"/>
    <n v="10"/>
    <s v="Oct"/>
    <s v="2025-10"/>
    <n v="0.28143048704563955"/>
    <x v="3"/>
    <x v="9"/>
    <x v="0"/>
    <x v="2"/>
    <x v="19"/>
  </r>
  <r>
    <s v="ORD03864"/>
    <x v="315"/>
    <d v="2024-12-06T00:00:00"/>
    <s v="C0273"/>
    <s v="P017"/>
    <n v="1"/>
    <n v="0.1"/>
    <s v="Credit Card"/>
    <n v="719.1"/>
    <n v="144.93"/>
    <n v="2024"/>
    <n v="12"/>
    <s v="Dec"/>
    <s v="2024-12"/>
    <n v="0.20154359616186901"/>
    <x v="0"/>
    <x v="0"/>
    <x v="3"/>
    <x v="1"/>
    <x v="15"/>
  </r>
  <r>
    <s v="ORD03865"/>
    <x v="600"/>
    <d v="2025-09-20T00:00:00"/>
    <s v="C0382"/>
    <s v="P019"/>
    <n v="3"/>
    <n v="0"/>
    <s v="Cash"/>
    <n v="1197"/>
    <n v="294.67"/>
    <n v="2025"/>
    <n v="9"/>
    <s v="Sep"/>
    <s v="2025-09"/>
    <n v="0.24617376775271513"/>
    <x v="1"/>
    <x v="1"/>
    <x v="0"/>
    <x v="2"/>
    <x v="18"/>
  </r>
  <r>
    <s v="ORD03866"/>
    <x v="557"/>
    <d v="2025-03-15T00:00:00"/>
    <s v="C0264"/>
    <s v="P016"/>
    <n v="4"/>
    <n v="0"/>
    <s v="UPI"/>
    <n v="6396"/>
    <n v="2016.08"/>
    <n v="2025"/>
    <n v="3"/>
    <s v="Mar"/>
    <s v="2025-03"/>
    <n v="0.31520950594121322"/>
    <x v="4"/>
    <x v="4"/>
    <x v="3"/>
    <x v="2"/>
    <x v="5"/>
  </r>
  <r>
    <s v="ORD03867"/>
    <x v="119"/>
    <d v="2024-05-25T00:00:00"/>
    <s v="C0057"/>
    <s v="P003"/>
    <n v="4"/>
    <n v="0"/>
    <s v="Credit Card"/>
    <n v="5196"/>
    <n v="1314.32"/>
    <n v="2024"/>
    <n v="5"/>
    <s v="May"/>
    <s v="2024-05"/>
    <n v="0.25294842186297151"/>
    <x v="1"/>
    <x v="1"/>
    <x v="2"/>
    <x v="1"/>
    <x v="1"/>
  </r>
  <r>
    <s v="ORD03868"/>
    <x v="281"/>
    <d v="2025-06-03T00:00:00"/>
    <s v="C0298"/>
    <s v="P015"/>
    <n v="4"/>
    <n v="0.1"/>
    <s v="UPI"/>
    <n v="2516.4"/>
    <n v="751.56"/>
    <n v="2025"/>
    <n v="6"/>
    <s v="Jun"/>
    <s v="2025-06"/>
    <n v="0.29866475917978058"/>
    <x v="3"/>
    <x v="6"/>
    <x v="1"/>
    <x v="2"/>
    <x v="11"/>
  </r>
  <r>
    <s v="ORD03869"/>
    <x v="695"/>
    <d v="2024-02-19T00:00:00"/>
    <s v="C0098"/>
    <s v="P014"/>
    <n v="3"/>
    <n v="0"/>
    <s v="UPI"/>
    <n v="2397"/>
    <n v="643.51"/>
    <n v="2024"/>
    <n v="2"/>
    <s v="Feb"/>
    <s v="2024-02"/>
    <n v="0.26846474760116812"/>
    <x v="0"/>
    <x v="6"/>
    <x v="0"/>
    <x v="2"/>
    <x v="13"/>
  </r>
  <r>
    <s v="ORD03870"/>
    <x v="146"/>
    <d v="2024-08-29T00:00:00"/>
    <s v="C0137"/>
    <s v="P015"/>
    <n v="2"/>
    <n v="0.2"/>
    <s v="Cash"/>
    <n v="1118.4000000000001"/>
    <n v="314.27999999999997"/>
    <n v="2024"/>
    <n v="8"/>
    <s v="Aug"/>
    <s v="2024-08"/>
    <n v="0.28100858369098708"/>
    <x v="3"/>
    <x v="6"/>
    <x v="3"/>
    <x v="2"/>
    <x v="11"/>
  </r>
  <r>
    <s v="ORD03871"/>
    <x v="603"/>
    <d v="2024-06-05T00:00:00"/>
    <s v="C0376"/>
    <s v="P014"/>
    <n v="1"/>
    <n v="0.05"/>
    <s v="Debit Card"/>
    <n v="759.05"/>
    <n v="221.87"/>
    <n v="2024"/>
    <n v="6"/>
    <s v="Jun"/>
    <s v="2024-06"/>
    <n v="0.2922995850075753"/>
    <x v="0"/>
    <x v="6"/>
    <x v="3"/>
    <x v="0"/>
    <x v="13"/>
  </r>
  <r>
    <s v="ORD03872"/>
    <x v="712"/>
    <d v="2024-07-04T00:00:00"/>
    <s v="C0087"/>
    <s v="P007"/>
    <n v="2"/>
    <n v="0"/>
    <s v="UPI"/>
    <n v="2198"/>
    <n v="513.35"/>
    <n v="2024"/>
    <n v="6"/>
    <s v="Jun"/>
    <s v="2024-06"/>
    <n v="0.23355323020928118"/>
    <x v="3"/>
    <x v="9"/>
    <x v="1"/>
    <x v="2"/>
    <x v="19"/>
  </r>
  <r>
    <s v="ORD03873"/>
    <x v="109"/>
    <d v="2024-08-05T00:00:00"/>
    <s v="C0419"/>
    <s v="P003"/>
    <n v="3"/>
    <n v="0"/>
    <s v="Debit Card"/>
    <n v="3897"/>
    <n v="707.55"/>
    <n v="2024"/>
    <n v="8"/>
    <s v="Aug"/>
    <s v="2024-08"/>
    <n v="0.18156274056966895"/>
    <x v="1"/>
    <x v="1"/>
    <x v="3"/>
    <x v="2"/>
    <x v="1"/>
  </r>
  <r>
    <s v="ORD03874"/>
    <x v="151"/>
    <d v="2024-03-30T00:00:00"/>
    <s v="C0242"/>
    <s v="P017"/>
    <n v="1"/>
    <n v="0.05"/>
    <s v="Cash"/>
    <n v="759.05"/>
    <n v="218.9"/>
    <n v="2024"/>
    <n v="3"/>
    <s v="Mar"/>
    <s v="2024-03"/>
    <n v="0.28838679928858446"/>
    <x v="0"/>
    <x v="0"/>
    <x v="1"/>
    <x v="2"/>
    <x v="15"/>
  </r>
  <r>
    <s v="ORD03875"/>
    <x v="177"/>
    <d v="2024-09-15T00:00:00"/>
    <s v="C0199"/>
    <s v="P010"/>
    <n v="1"/>
    <n v="0.05"/>
    <s v="UPI"/>
    <n v="5699.05"/>
    <n v="969.4"/>
    <n v="2024"/>
    <n v="9"/>
    <s v="Sep"/>
    <s v="2024-09"/>
    <n v="0.17009852519279528"/>
    <x v="2"/>
    <x v="2"/>
    <x v="0"/>
    <x v="2"/>
    <x v="9"/>
  </r>
  <r>
    <s v="ORD03876"/>
    <x v="502"/>
    <d v="2025-05-29T00:00:00"/>
    <s v="C0463"/>
    <s v="P015"/>
    <n v="1"/>
    <n v="0.05"/>
    <s v="UPI"/>
    <n v="664.05"/>
    <n v="164.84"/>
    <n v="2025"/>
    <n v="5"/>
    <s v="May"/>
    <s v="2025-05"/>
    <n v="0.24823431970484153"/>
    <x v="3"/>
    <x v="6"/>
    <x v="1"/>
    <x v="1"/>
    <x v="11"/>
  </r>
  <r>
    <s v="ORD03877"/>
    <x v="246"/>
    <d v="2024-03-16T00:00:00"/>
    <s v="C0437"/>
    <s v="P006"/>
    <n v="3"/>
    <n v="0"/>
    <s v="UPI"/>
    <n v="4497"/>
    <n v="1122.26"/>
    <n v="2024"/>
    <n v="3"/>
    <s v="Mar"/>
    <s v="2024-03"/>
    <n v="0.24955748276628864"/>
    <x v="1"/>
    <x v="1"/>
    <x v="0"/>
    <x v="0"/>
    <x v="6"/>
  </r>
  <r>
    <s v="ORD03878"/>
    <x v="84"/>
    <d v="2024-07-01T00:00:00"/>
    <s v="C0310"/>
    <s v="P017"/>
    <n v="3"/>
    <n v="0.05"/>
    <s v="Debit Card"/>
    <n v="2277.15"/>
    <n v="623.12"/>
    <n v="2024"/>
    <n v="6"/>
    <s v="Jun"/>
    <s v="2024-06"/>
    <n v="0.27364029598401512"/>
    <x v="0"/>
    <x v="0"/>
    <x v="0"/>
    <x v="2"/>
    <x v="15"/>
  </r>
  <r>
    <s v="ORD03879"/>
    <x v="713"/>
    <d v="2024-08-03T00:00:00"/>
    <s v="C0084"/>
    <s v="P017"/>
    <n v="2"/>
    <n v="0"/>
    <s v="UPI"/>
    <n v="1598"/>
    <n v="288.24"/>
    <n v="2024"/>
    <n v="7"/>
    <s v="Jul"/>
    <s v="2024-07"/>
    <n v="0.18037546933667084"/>
    <x v="0"/>
    <x v="0"/>
    <x v="0"/>
    <x v="2"/>
    <x v="15"/>
  </r>
  <r>
    <s v="ORD03880"/>
    <x v="639"/>
    <d v="2024-08-24T00:00:00"/>
    <s v="C0242"/>
    <s v="P014"/>
    <n v="1"/>
    <n v="0.05"/>
    <s v="UPI"/>
    <n v="759.05"/>
    <n v="207.88"/>
    <n v="2024"/>
    <n v="8"/>
    <s v="Aug"/>
    <s v="2024-08"/>
    <n v="0.27386865160397866"/>
    <x v="0"/>
    <x v="6"/>
    <x v="1"/>
    <x v="2"/>
    <x v="13"/>
  </r>
  <r>
    <s v="ORD03881"/>
    <x v="609"/>
    <d v="2025-04-13T00:00:00"/>
    <s v="C0281"/>
    <s v="P018"/>
    <n v="2"/>
    <n v="0"/>
    <s v="Credit Card"/>
    <n v="1998"/>
    <n v="455.38"/>
    <n v="2025"/>
    <n v="4"/>
    <s v="Apr"/>
    <s v="2025-04"/>
    <n v="0.22791791791791791"/>
    <x v="0"/>
    <x v="7"/>
    <x v="0"/>
    <x v="0"/>
    <x v="16"/>
  </r>
  <r>
    <s v="ORD03882"/>
    <x v="284"/>
    <d v="2024-08-12T00:00:00"/>
    <s v="C0323"/>
    <s v="P005"/>
    <n v="1"/>
    <n v="0.1"/>
    <s v="Credit Card"/>
    <n v="2249.1"/>
    <n v="533.41999999999996"/>
    <n v="2024"/>
    <n v="8"/>
    <s v="Aug"/>
    <s v="2024-08"/>
    <n v="0.23717042372504557"/>
    <x v="1"/>
    <x v="5"/>
    <x v="0"/>
    <x v="2"/>
    <x v="7"/>
  </r>
  <r>
    <s v="ORD03883"/>
    <x v="466"/>
    <d v="2025-09-26T00:00:00"/>
    <s v="C0252"/>
    <s v="P008"/>
    <n v="2"/>
    <n v="0"/>
    <s v="Debit Card"/>
    <n v="798"/>
    <n v="221.25"/>
    <n v="2025"/>
    <n v="9"/>
    <s v="Sep"/>
    <s v="2025-09"/>
    <n v="0.27725563909774437"/>
    <x v="3"/>
    <x v="3"/>
    <x v="0"/>
    <x v="0"/>
    <x v="4"/>
  </r>
  <r>
    <s v="ORD03884"/>
    <x v="132"/>
    <d v="2024-09-21T00:00:00"/>
    <s v="C0190"/>
    <s v="P007"/>
    <n v="1"/>
    <n v="0.05"/>
    <s v="Credit Card"/>
    <n v="1044.05"/>
    <n v="314.77"/>
    <n v="2024"/>
    <n v="9"/>
    <s v="Sep"/>
    <s v="2024-09"/>
    <n v="0.3014893922704851"/>
    <x v="3"/>
    <x v="9"/>
    <x v="2"/>
    <x v="2"/>
    <x v="19"/>
  </r>
  <r>
    <s v="ORD03885"/>
    <x v="474"/>
    <d v="2024-07-27T00:00:00"/>
    <s v="C0439"/>
    <s v="P004"/>
    <n v="5"/>
    <n v="0.05"/>
    <s v="Credit Card"/>
    <n v="9495.25"/>
    <n v="2085.31"/>
    <n v="2024"/>
    <n v="7"/>
    <s v="Jul"/>
    <s v="2024-07"/>
    <n v="0.21961612385139939"/>
    <x v="1"/>
    <x v="5"/>
    <x v="1"/>
    <x v="2"/>
    <x v="10"/>
  </r>
  <r>
    <s v="ORD03886"/>
    <x v="439"/>
    <d v="2025-08-31T00:00:00"/>
    <s v="C0430"/>
    <s v="P018"/>
    <n v="2"/>
    <n v="0"/>
    <s v="Cash"/>
    <n v="1998"/>
    <n v="412.28"/>
    <n v="2025"/>
    <n v="8"/>
    <s v="Aug"/>
    <s v="2025-08"/>
    <n v="0.20634634634634633"/>
    <x v="0"/>
    <x v="7"/>
    <x v="3"/>
    <x v="2"/>
    <x v="16"/>
  </r>
  <r>
    <s v="ORD03887"/>
    <x v="333"/>
    <d v="2025-01-02T00:00:00"/>
    <s v="C0152"/>
    <s v="P005"/>
    <n v="2"/>
    <n v="0.05"/>
    <s v="UPI"/>
    <n v="4748.1000000000004"/>
    <n v="777.09"/>
    <n v="2024"/>
    <n v="12"/>
    <s v="Dec"/>
    <s v="2024-12"/>
    <n v="0.16366336008087445"/>
    <x v="1"/>
    <x v="5"/>
    <x v="1"/>
    <x v="1"/>
    <x v="7"/>
  </r>
  <r>
    <s v="ORD03888"/>
    <x v="493"/>
    <d v="2024-10-03T00:00:00"/>
    <s v="C0482"/>
    <s v="P016"/>
    <n v="2"/>
    <n v="0"/>
    <s v="UPI"/>
    <n v="3198"/>
    <n v="808.68"/>
    <n v="2024"/>
    <n v="10"/>
    <s v="Oct"/>
    <s v="2024-10"/>
    <n v="0.25287054409005627"/>
    <x v="4"/>
    <x v="4"/>
    <x v="3"/>
    <x v="0"/>
    <x v="5"/>
  </r>
  <r>
    <s v="ORD03889"/>
    <x v="137"/>
    <d v="2025-01-15T00:00:00"/>
    <s v="C0302"/>
    <s v="P014"/>
    <n v="2"/>
    <n v="0"/>
    <s v="Debit Card"/>
    <n v="1598"/>
    <n v="337.23"/>
    <n v="2025"/>
    <n v="1"/>
    <s v="Jan"/>
    <s v="2025-01"/>
    <n v="0.21103254067584482"/>
    <x v="0"/>
    <x v="6"/>
    <x v="1"/>
    <x v="1"/>
    <x v="13"/>
  </r>
  <r>
    <s v="ORD03890"/>
    <x v="66"/>
    <d v="2024-11-05T00:00:00"/>
    <s v="C0278"/>
    <s v="P019"/>
    <n v="1"/>
    <n v="0.15"/>
    <s v="Debit Card"/>
    <n v="339.15"/>
    <n v="79.819999999999993"/>
    <n v="2024"/>
    <n v="11"/>
    <s v="Nov"/>
    <s v="2024-11"/>
    <n v="0.23535308860386259"/>
    <x v="1"/>
    <x v="1"/>
    <x v="1"/>
    <x v="2"/>
    <x v="18"/>
  </r>
  <r>
    <s v="ORD03891"/>
    <x v="466"/>
    <d v="2025-09-23T00:00:00"/>
    <s v="C0139"/>
    <s v="P014"/>
    <n v="2"/>
    <n v="0"/>
    <s v="Credit Card"/>
    <n v="1598"/>
    <n v="453.2"/>
    <n v="2025"/>
    <n v="9"/>
    <s v="Sep"/>
    <s v="2025-09"/>
    <n v="0.28360450563204004"/>
    <x v="0"/>
    <x v="6"/>
    <x v="2"/>
    <x v="2"/>
    <x v="13"/>
  </r>
  <r>
    <s v="ORD03892"/>
    <x v="222"/>
    <d v="2024-09-25T00:00:00"/>
    <s v="C0176"/>
    <s v="P009"/>
    <n v="4"/>
    <n v="0.05"/>
    <s v="UPI"/>
    <n v="26596.2"/>
    <n v="4497.55"/>
    <n v="2024"/>
    <n v="9"/>
    <s v="Sep"/>
    <s v="2024-09"/>
    <n v="0.16910498492265813"/>
    <x v="2"/>
    <x v="2"/>
    <x v="2"/>
    <x v="2"/>
    <x v="2"/>
  </r>
  <r>
    <s v="ORD03893"/>
    <x v="433"/>
    <d v="2024-03-09T00:00:00"/>
    <s v="C0008"/>
    <s v="P006"/>
    <n v="1"/>
    <n v="0.1"/>
    <s v="Debit Card"/>
    <n v="1349.1"/>
    <n v="254.48"/>
    <n v="2024"/>
    <n v="3"/>
    <s v="Mar"/>
    <s v="2024-03"/>
    <n v="0.18862945667482026"/>
    <x v="1"/>
    <x v="1"/>
    <x v="0"/>
    <x v="0"/>
    <x v="6"/>
  </r>
  <r>
    <s v="ORD03894"/>
    <x v="539"/>
    <d v="2024-12-20T00:00:00"/>
    <s v="C0295"/>
    <s v="P017"/>
    <n v="2"/>
    <n v="0"/>
    <s v="Credit Card"/>
    <n v="1598"/>
    <n v="401.21"/>
    <n v="2024"/>
    <n v="12"/>
    <s v="Dec"/>
    <s v="2024-12"/>
    <n v="0.25107008760951188"/>
    <x v="0"/>
    <x v="0"/>
    <x v="1"/>
    <x v="2"/>
    <x v="15"/>
  </r>
  <r>
    <s v="ORD03895"/>
    <x v="202"/>
    <d v="2025-05-09T00:00:00"/>
    <s v="C0235"/>
    <s v="P019"/>
    <n v="5"/>
    <n v="0.15"/>
    <s v="Debit Card"/>
    <n v="1695.75"/>
    <n v="255.93"/>
    <n v="2025"/>
    <n v="5"/>
    <s v="May"/>
    <s v="2025-05"/>
    <n v="0.15092436974789916"/>
    <x v="1"/>
    <x v="1"/>
    <x v="3"/>
    <x v="2"/>
    <x v="18"/>
  </r>
  <r>
    <s v="ORD03896"/>
    <x v="172"/>
    <d v="2025-06-08T00:00:00"/>
    <s v="C0163"/>
    <s v="P012"/>
    <n v="3"/>
    <n v="0"/>
    <s v="Debit Card"/>
    <n v="2697"/>
    <n v="732.71"/>
    <n v="2025"/>
    <n v="6"/>
    <s v="Jun"/>
    <s v="2025-06"/>
    <n v="0.27167593622543568"/>
    <x v="0"/>
    <x v="8"/>
    <x v="3"/>
    <x v="0"/>
    <x v="14"/>
  </r>
  <r>
    <s v="ORD03897"/>
    <x v="237"/>
    <d v="2024-04-11T00:00:00"/>
    <s v="C0049"/>
    <s v="P004"/>
    <n v="2"/>
    <n v="0.05"/>
    <s v="UPI"/>
    <n v="3798.1"/>
    <n v="826.08"/>
    <n v="2024"/>
    <n v="4"/>
    <s v="Apr"/>
    <s v="2024-04"/>
    <n v="0.21749822279560835"/>
    <x v="1"/>
    <x v="5"/>
    <x v="1"/>
    <x v="0"/>
    <x v="10"/>
  </r>
  <r>
    <s v="ORD03898"/>
    <x v="723"/>
    <d v="2024-03-15T00:00:00"/>
    <s v="C0302"/>
    <s v="P016"/>
    <n v="2"/>
    <n v="0.1"/>
    <s v="Debit Card"/>
    <n v="2878.2"/>
    <n v="870.89"/>
    <n v="2024"/>
    <n v="3"/>
    <s v="Mar"/>
    <s v="2024-03"/>
    <n v="0.30258147453269407"/>
    <x v="4"/>
    <x v="4"/>
    <x v="1"/>
    <x v="1"/>
    <x v="5"/>
  </r>
  <r>
    <s v="ORD03899"/>
    <x v="181"/>
    <d v="2025-01-03T00:00:00"/>
    <s v="C0038"/>
    <s v="P011"/>
    <n v="4"/>
    <n v="0.15"/>
    <s v="UPI"/>
    <n v="4416.6000000000004"/>
    <n v="1021.2"/>
    <n v="2024"/>
    <n v="12"/>
    <s v="Dec"/>
    <s v="2024-12"/>
    <n v="0.23121858443146312"/>
    <x v="0"/>
    <x v="7"/>
    <x v="1"/>
    <x v="2"/>
    <x v="12"/>
  </r>
  <r>
    <s v="ORD03900"/>
    <x v="408"/>
    <d v="2025-07-24T00:00:00"/>
    <s v="C0136"/>
    <s v="P004"/>
    <n v="4"/>
    <n v="0.1"/>
    <s v="Debit Card"/>
    <n v="7196.4"/>
    <n v="1426.07"/>
    <n v="2025"/>
    <n v="7"/>
    <s v="Jul"/>
    <s v="2025-07"/>
    <n v="0.19816435995775666"/>
    <x v="1"/>
    <x v="5"/>
    <x v="1"/>
    <x v="0"/>
    <x v="10"/>
  </r>
  <r>
    <s v="ORD03901"/>
    <x v="493"/>
    <d v="2024-10-05T00:00:00"/>
    <s v="C0310"/>
    <s v="P017"/>
    <n v="4"/>
    <n v="0.05"/>
    <s v="Debit Card"/>
    <n v="3036.2"/>
    <n v="583.78"/>
    <n v="2024"/>
    <n v="10"/>
    <s v="Oct"/>
    <s v="2024-10"/>
    <n v="0.19227323628219486"/>
    <x v="0"/>
    <x v="0"/>
    <x v="0"/>
    <x v="2"/>
    <x v="15"/>
  </r>
  <r>
    <s v="ORD03902"/>
    <x v="553"/>
    <d v="2024-02-23T00:00:00"/>
    <s v="C0421"/>
    <s v="P008"/>
    <n v="2"/>
    <n v="0.05"/>
    <s v="Credit Card"/>
    <n v="758.1"/>
    <n v="235.3"/>
    <n v="2024"/>
    <n v="2"/>
    <s v="Feb"/>
    <s v="2024-02"/>
    <n v="0.31038121619839071"/>
    <x v="3"/>
    <x v="3"/>
    <x v="2"/>
    <x v="2"/>
    <x v="4"/>
  </r>
  <r>
    <s v="ORD03903"/>
    <x v="516"/>
    <d v="2024-12-27T00:00:00"/>
    <s v="C0219"/>
    <s v="P014"/>
    <n v="1"/>
    <n v="0"/>
    <s v="Credit Card"/>
    <n v="799"/>
    <n v="164.51"/>
    <n v="2024"/>
    <n v="12"/>
    <s v="Dec"/>
    <s v="2024-12"/>
    <n v="0.20589486858573217"/>
    <x v="0"/>
    <x v="6"/>
    <x v="0"/>
    <x v="2"/>
    <x v="13"/>
  </r>
  <r>
    <s v="ORD03904"/>
    <x v="644"/>
    <d v="2025-12-30T00:00:00"/>
    <s v="C0348"/>
    <s v="P002"/>
    <n v="1"/>
    <n v="0.1"/>
    <s v="UPI"/>
    <n v="809.1"/>
    <n v="157.59"/>
    <n v="2025"/>
    <n v="12"/>
    <s v="Dec"/>
    <s v="2025-12"/>
    <n v="0.19477196885428252"/>
    <x v="1"/>
    <x v="1"/>
    <x v="0"/>
    <x v="0"/>
    <x v="3"/>
  </r>
  <r>
    <s v="ORD03905"/>
    <x v="330"/>
    <d v="2025-07-21T00:00:00"/>
    <s v="C0296"/>
    <s v="P011"/>
    <n v="1"/>
    <n v="0"/>
    <s v="UPI"/>
    <n v="1299"/>
    <n v="281.66000000000003"/>
    <n v="2025"/>
    <n v="7"/>
    <s v="Jul"/>
    <s v="2025-07"/>
    <n v="0.21682832948421865"/>
    <x v="0"/>
    <x v="7"/>
    <x v="2"/>
    <x v="2"/>
    <x v="12"/>
  </r>
  <r>
    <s v="ORD03906"/>
    <x v="267"/>
    <d v="2025-05-04T00:00:00"/>
    <s v="C0034"/>
    <s v="P011"/>
    <n v="4"/>
    <n v="0.05"/>
    <s v="UPI"/>
    <n v="4936.2"/>
    <n v="1377.94"/>
    <n v="2025"/>
    <n v="4"/>
    <s v="Apr"/>
    <s v="2025-04"/>
    <n v="0.27914995340545362"/>
    <x v="0"/>
    <x v="7"/>
    <x v="1"/>
    <x v="0"/>
    <x v="12"/>
  </r>
  <r>
    <s v="ORD03907"/>
    <x v="98"/>
    <d v="2024-03-25T00:00:00"/>
    <s v="C0352"/>
    <s v="P006"/>
    <n v="3"/>
    <n v="0.1"/>
    <s v="Debit Card"/>
    <n v="4047.3"/>
    <n v="807.63"/>
    <n v="2024"/>
    <n v="3"/>
    <s v="Mar"/>
    <s v="2024-03"/>
    <n v="0.19954784671262321"/>
    <x v="1"/>
    <x v="1"/>
    <x v="0"/>
    <x v="2"/>
    <x v="6"/>
  </r>
  <r>
    <s v="ORD03908"/>
    <x v="511"/>
    <d v="2025-09-30T00:00:00"/>
    <s v="C0079"/>
    <s v="P014"/>
    <n v="2"/>
    <n v="0.15"/>
    <s v="Credit Card"/>
    <n v="1358.3"/>
    <n v="385.38"/>
    <n v="2025"/>
    <n v="9"/>
    <s v="Sep"/>
    <s v="2025-09"/>
    <n v="0.28372229993374071"/>
    <x v="0"/>
    <x v="6"/>
    <x v="1"/>
    <x v="2"/>
    <x v="13"/>
  </r>
  <r>
    <s v="ORD03909"/>
    <x v="331"/>
    <d v="2025-08-10T00:00:00"/>
    <s v="C0236"/>
    <s v="P010"/>
    <n v="2"/>
    <n v="0.05"/>
    <s v="UPI"/>
    <n v="11398.1"/>
    <n v="2284.21"/>
    <n v="2025"/>
    <n v="8"/>
    <s v="Aug"/>
    <s v="2025-08"/>
    <n v="0.20040269869539659"/>
    <x v="2"/>
    <x v="2"/>
    <x v="3"/>
    <x v="2"/>
    <x v="9"/>
  </r>
  <r>
    <s v="ORD03910"/>
    <x v="52"/>
    <d v="2024-10-25T00:00:00"/>
    <s v="C0383"/>
    <s v="P008"/>
    <n v="1"/>
    <n v="0.1"/>
    <s v="Debit Card"/>
    <n v="359.1"/>
    <n v="88.68"/>
    <n v="2024"/>
    <n v="10"/>
    <s v="Oct"/>
    <s v="2024-10"/>
    <n v="0.24695071010860484"/>
    <x v="3"/>
    <x v="3"/>
    <x v="3"/>
    <x v="1"/>
    <x v="4"/>
  </r>
  <r>
    <s v="ORD03911"/>
    <x v="432"/>
    <d v="2024-08-28T00:00:00"/>
    <s v="C0273"/>
    <s v="P007"/>
    <n v="2"/>
    <n v="0"/>
    <s v="UPI"/>
    <n v="2198"/>
    <n v="607.66"/>
    <n v="2024"/>
    <n v="8"/>
    <s v="Aug"/>
    <s v="2024-08"/>
    <n v="0.27646041856232939"/>
    <x v="3"/>
    <x v="9"/>
    <x v="3"/>
    <x v="1"/>
    <x v="19"/>
  </r>
  <r>
    <s v="ORD03912"/>
    <x v="594"/>
    <d v="2024-02-29T00:00:00"/>
    <s v="C0161"/>
    <s v="P008"/>
    <n v="2"/>
    <n v="0"/>
    <s v="Debit Card"/>
    <n v="798"/>
    <n v="176.05"/>
    <n v="2024"/>
    <n v="2"/>
    <s v="Feb"/>
    <s v="2024-02"/>
    <n v="0.22061403508771932"/>
    <x v="3"/>
    <x v="3"/>
    <x v="1"/>
    <x v="2"/>
    <x v="4"/>
  </r>
  <r>
    <s v="ORD03913"/>
    <x v="106"/>
    <d v="2024-12-30T00:00:00"/>
    <s v="C0175"/>
    <s v="P008"/>
    <n v="1"/>
    <n v="0.05"/>
    <s v="Credit Card"/>
    <n v="379.05"/>
    <n v="111.43"/>
    <n v="2024"/>
    <n v="12"/>
    <s v="Dec"/>
    <s v="2024-12"/>
    <n v="0.29397177153409842"/>
    <x v="3"/>
    <x v="3"/>
    <x v="3"/>
    <x v="1"/>
    <x v="4"/>
  </r>
  <r>
    <s v="ORD03914"/>
    <x v="588"/>
    <d v="2024-04-22T00:00:00"/>
    <s v="C0366"/>
    <s v="P002"/>
    <n v="1"/>
    <n v="0.05"/>
    <s v="Credit Card"/>
    <n v="854.05"/>
    <n v="168.3"/>
    <n v="2024"/>
    <n v="4"/>
    <s v="Apr"/>
    <s v="2024-04"/>
    <n v="0.19706106199871204"/>
    <x v="1"/>
    <x v="1"/>
    <x v="0"/>
    <x v="1"/>
    <x v="3"/>
  </r>
  <r>
    <s v="ORD03915"/>
    <x v="397"/>
    <d v="2024-07-15T00:00:00"/>
    <s v="C0308"/>
    <s v="P016"/>
    <n v="2"/>
    <n v="0.1"/>
    <s v="UPI"/>
    <n v="2878.2"/>
    <n v="757.07"/>
    <n v="2024"/>
    <n v="7"/>
    <s v="Jul"/>
    <s v="2024-07"/>
    <n v="0.26303592523104724"/>
    <x v="4"/>
    <x v="4"/>
    <x v="3"/>
    <x v="2"/>
    <x v="5"/>
  </r>
  <r>
    <s v="ORD03916"/>
    <x v="473"/>
    <d v="2024-04-07T00:00:00"/>
    <s v="C0374"/>
    <s v="P009"/>
    <n v="1"/>
    <n v="0.1"/>
    <s v="Cash"/>
    <n v="6299.1"/>
    <n v="1073.48"/>
    <n v="2024"/>
    <n v="4"/>
    <s v="Apr"/>
    <s v="2024-04"/>
    <n v="0.17041799622168247"/>
    <x v="2"/>
    <x v="2"/>
    <x v="0"/>
    <x v="1"/>
    <x v="2"/>
  </r>
  <r>
    <s v="ORD03917"/>
    <x v="365"/>
    <d v="2025-07-26T00:00:00"/>
    <s v="C0464"/>
    <s v="P013"/>
    <n v="5"/>
    <n v="0"/>
    <s v="UPI"/>
    <n v="2995"/>
    <n v="700.11"/>
    <n v="2025"/>
    <n v="7"/>
    <s v="Jul"/>
    <s v="2025-07"/>
    <n v="0.23375959933222037"/>
    <x v="0"/>
    <x v="0"/>
    <x v="0"/>
    <x v="2"/>
    <x v="0"/>
  </r>
  <r>
    <s v="ORD03918"/>
    <x v="422"/>
    <d v="2024-03-01T00:00:00"/>
    <s v="C0221"/>
    <s v="P012"/>
    <n v="1"/>
    <n v="0.1"/>
    <s v="UPI"/>
    <n v="809.1"/>
    <n v="210.28"/>
    <n v="2024"/>
    <n v="2"/>
    <s v="Feb"/>
    <s v="2024-02"/>
    <n v="0.25989370905944875"/>
    <x v="0"/>
    <x v="8"/>
    <x v="0"/>
    <x v="2"/>
    <x v="14"/>
  </r>
  <r>
    <s v="ORD03919"/>
    <x v="560"/>
    <d v="2025-10-14T00:00:00"/>
    <s v="C0009"/>
    <s v="P017"/>
    <n v="4"/>
    <n v="0"/>
    <s v="Credit Card"/>
    <n v="3196"/>
    <n v="1011.53"/>
    <n v="2025"/>
    <n v="10"/>
    <s v="Oct"/>
    <s v="2025-10"/>
    <n v="0.31649874843554443"/>
    <x v="0"/>
    <x v="0"/>
    <x v="3"/>
    <x v="0"/>
    <x v="15"/>
  </r>
  <r>
    <s v="ORD03920"/>
    <x v="251"/>
    <d v="2024-02-09T00:00:00"/>
    <s v="C0289"/>
    <s v="P002"/>
    <n v="1"/>
    <n v="0"/>
    <s v="Debit Card"/>
    <n v="899"/>
    <n v="239.39"/>
    <n v="2024"/>
    <n v="2"/>
    <s v="Feb"/>
    <s v="2024-02"/>
    <n v="0.26628476084538377"/>
    <x v="1"/>
    <x v="1"/>
    <x v="0"/>
    <x v="1"/>
    <x v="3"/>
  </r>
  <r>
    <s v="ORD03921"/>
    <x v="621"/>
    <d v="2025-06-25T00:00:00"/>
    <s v="C0444"/>
    <s v="P013"/>
    <n v="1"/>
    <n v="0"/>
    <s v="UPI"/>
    <n v="599"/>
    <n v="124.72"/>
    <n v="2025"/>
    <n v="6"/>
    <s v="Jun"/>
    <s v="2025-06"/>
    <n v="0.20821368948247079"/>
    <x v="0"/>
    <x v="0"/>
    <x v="0"/>
    <x v="0"/>
    <x v="0"/>
  </r>
  <r>
    <s v="ORD03922"/>
    <x v="97"/>
    <d v="2024-02-22T00:00:00"/>
    <s v="C0113"/>
    <s v="P001"/>
    <n v="2"/>
    <n v="0.1"/>
    <s v="Debit Card"/>
    <n v="898.2"/>
    <n v="245.87"/>
    <n v="2024"/>
    <n v="2"/>
    <s v="Feb"/>
    <s v="2024-02"/>
    <n v="0.27373636161211312"/>
    <x v="1"/>
    <x v="1"/>
    <x v="3"/>
    <x v="1"/>
    <x v="8"/>
  </r>
  <r>
    <s v="ORD03923"/>
    <x v="59"/>
    <d v="2025-02-24T00:00:00"/>
    <s v="C0477"/>
    <s v="P019"/>
    <n v="3"/>
    <n v="0.05"/>
    <s v="Debit Card"/>
    <n v="1137.1500000000001"/>
    <n v="252.04"/>
    <n v="2025"/>
    <n v="2"/>
    <s v="Feb"/>
    <s v="2025-02"/>
    <n v="0.2216418238578903"/>
    <x v="1"/>
    <x v="1"/>
    <x v="3"/>
    <x v="1"/>
    <x v="18"/>
  </r>
  <r>
    <s v="ORD03924"/>
    <x v="481"/>
    <d v="2025-10-03T00:00:00"/>
    <s v="C0205"/>
    <s v="P011"/>
    <n v="2"/>
    <n v="0"/>
    <s v="Credit Card"/>
    <n v="2598"/>
    <n v="418.25"/>
    <n v="2025"/>
    <n v="9"/>
    <s v="Sep"/>
    <s v="2025-09"/>
    <n v="0.16098922247882988"/>
    <x v="0"/>
    <x v="7"/>
    <x v="0"/>
    <x v="2"/>
    <x v="12"/>
  </r>
  <r>
    <s v="ORD03925"/>
    <x v="607"/>
    <d v="2024-01-15T00:00:00"/>
    <s v="C0405"/>
    <s v="P005"/>
    <n v="1"/>
    <n v="0.05"/>
    <s v="Credit Card"/>
    <n v="2374.0500000000002"/>
    <n v="503.41"/>
    <n v="2024"/>
    <n v="1"/>
    <s v="Jan"/>
    <s v="2024-01"/>
    <n v="0.21204692403277101"/>
    <x v="1"/>
    <x v="5"/>
    <x v="0"/>
    <x v="2"/>
    <x v="7"/>
  </r>
  <r>
    <s v="ORD03926"/>
    <x v="544"/>
    <d v="2024-02-08T00:00:00"/>
    <s v="C0186"/>
    <s v="P001"/>
    <n v="1"/>
    <n v="0.05"/>
    <s v="UPI"/>
    <n v="474.05"/>
    <n v="78.44"/>
    <n v="2024"/>
    <n v="2"/>
    <s v="Feb"/>
    <s v="2024-02"/>
    <n v="0.16546777766058432"/>
    <x v="1"/>
    <x v="1"/>
    <x v="2"/>
    <x v="1"/>
    <x v="8"/>
  </r>
  <r>
    <s v="ORD03927"/>
    <x v="585"/>
    <d v="2024-04-13T00:00:00"/>
    <s v="C0341"/>
    <s v="P020"/>
    <n v="2"/>
    <n v="0.1"/>
    <s v="UPI"/>
    <n v="448.2"/>
    <n v="118.62"/>
    <n v="2024"/>
    <n v="4"/>
    <s v="Apr"/>
    <s v="2024-04"/>
    <n v="0.26465863453815264"/>
    <x v="3"/>
    <x v="3"/>
    <x v="3"/>
    <x v="2"/>
    <x v="17"/>
  </r>
  <r>
    <s v="ORD03928"/>
    <x v="278"/>
    <d v="2024-03-27T00:00:00"/>
    <s v="C0197"/>
    <s v="P013"/>
    <n v="1"/>
    <n v="0.05"/>
    <s v="Credit Card"/>
    <n v="569.04999999999995"/>
    <n v="180.28"/>
    <n v="2024"/>
    <n v="3"/>
    <s v="Mar"/>
    <s v="2024-03"/>
    <n v="0.31680871628152185"/>
    <x v="0"/>
    <x v="0"/>
    <x v="0"/>
    <x v="2"/>
    <x v="0"/>
  </r>
  <r>
    <s v="ORD03929"/>
    <x v="296"/>
    <d v="2025-06-04T00:00:00"/>
    <s v="C0266"/>
    <s v="P008"/>
    <n v="1"/>
    <n v="0"/>
    <s v="UPI"/>
    <n v="399"/>
    <n v="93.42"/>
    <n v="2025"/>
    <n v="5"/>
    <s v="May"/>
    <s v="2025-05"/>
    <n v="0.23413533834586467"/>
    <x v="3"/>
    <x v="3"/>
    <x v="0"/>
    <x v="2"/>
    <x v="4"/>
  </r>
  <r>
    <s v="ORD03930"/>
    <x v="284"/>
    <d v="2024-08-15T00:00:00"/>
    <s v="C0262"/>
    <s v="P006"/>
    <n v="2"/>
    <n v="0.2"/>
    <s v="Credit Card"/>
    <n v="2398.4"/>
    <n v="415.17"/>
    <n v="2024"/>
    <n v="8"/>
    <s v="Aug"/>
    <s v="2024-08"/>
    <n v="0.17310290193462308"/>
    <x v="1"/>
    <x v="1"/>
    <x v="1"/>
    <x v="0"/>
    <x v="6"/>
  </r>
  <r>
    <s v="ORD03931"/>
    <x v="437"/>
    <d v="2024-12-06T00:00:00"/>
    <s v="C0248"/>
    <s v="P017"/>
    <n v="1"/>
    <n v="0"/>
    <s v="UPI"/>
    <n v="799"/>
    <n v="197"/>
    <n v="2024"/>
    <n v="12"/>
    <s v="Dec"/>
    <s v="2024-12"/>
    <n v="0.24655819774718399"/>
    <x v="0"/>
    <x v="0"/>
    <x v="3"/>
    <x v="2"/>
    <x v="15"/>
  </r>
  <r>
    <s v="ORD03932"/>
    <x v="440"/>
    <d v="2024-06-19T00:00:00"/>
    <s v="C0115"/>
    <s v="P012"/>
    <n v="1"/>
    <n v="0.1"/>
    <s v="Credit Card"/>
    <n v="809.1"/>
    <n v="179.12"/>
    <n v="2024"/>
    <n v="6"/>
    <s v="Jun"/>
    <s v="2024-06"/>
    <n v="0.22138178222716598"/>
    <x v="0"/>
    <x v="8"/>
    <x v="1"/>
    <x v="2"/>
    <x v="14"/>
  </r>
  <r>
    <s v="ORD03933"/>
    <x v="460"/>
    <d v="2025-01-21T00:00:00"/>
    <s v="C0121"/>
    <s v="P001"/>
    <n v="1"/>
    <n v="0.05"/>
    <s v="Credit Card"/>
    <n v="474.05"/>
    <n v="100.05"/>
    <n v="2025"/>
    <n v="1"/>
    <s v="Jan"/>
    <s v="2025-01"/>
    <n v="0.21105368632000843"/>
    <x v="1"/>
    <x v="1"/>
    <x v="2"/>
    <x v="2"/>
    <x v="8"/>
  </r>
  <r>
    <s v="ORD03934"/>
    <x v="320"/>
    <d v="2025-01-11T00:00:00"/>
    <s v="C0141"/>
    <s v="P003"/>
    <n v="5"/>
    <n v="0"/>
    <s v="Debit Card"/>
    <n v="6495"/>
    <n v="1453.61"/>
    <n v="2025"/>
    <n v="1"/>
    <s v="Jan"/>
    <s v="2025-01"/>
    <n v="0.22380446497305617"/>
    <x v="1"/>
    <x v="1"/>
    <x v="0"/>
    <x v="2"/>
    <x v="1"/>
  </r>
  <r>
    <s v="ORD03935"/>
    <x v="174"/>
    <d v="2025-04-16T00:00:00"/>
    <s v="C0065"/>
    <s v="P014"/>
    <n v="1"/>
    <n v="0.1"/>
    <s v="Credit Card"/>
    <n v="719.1"/>
    <n v="142.51"/>
    <n v="2025"/>
    <n v="4"/>
    <s v="Apr"/>
    <s v="2025-04"/>
    <n v="0.19817827840355998"/>
    <x v="0"/>
    <x v="6"/>
    <x v="1"/>
    <x v="2"/>
    <x v="13"/>
  </r>
  <r>
    <s v="ORD03936"/>
    <x v="501"/>
    <d v="2025-10-08T00:00:00"/>
    <s v="C0276"/>
    <s v="P008"/>
    <n v="4"/>
    <n v="0"/>
    <s v="UPI"/>
    <n v="1596"/>
    <n v="459.64"/>
    <n v="2025"/>
    <n v="10"/>
    <s v="Oct"/>
    <s v="2025-10"/>
    <n v="0.28799498746867169"/>
    <x v="3"/>
    <x v="3"/>
    <x v="2"/>
    <x v="2"/>
    <x v="4"/>
  </r>
  <r>
    <s v="ORD03937"/>
    <x v="376"/>
    <d v="2024-02-03T00:00:00"/>
    <s v="C0313"/>
    <s v="P011"/>
    <n v="1"/>
    <n v="0.15"/>
    <s v="UPI"/>
    <n v="1104.1500000000001"/>
    <n v="246.62"/>
    <n v="2024"/>
    <n v="1"/>
    <s v="Jan"/>
    <s v="2024-01"/>
    <n v="0.22335733369560293"/>
    <x v="0"/>
    <x v="7"/>
    <x v="0"/>
    <x v="0"/>
    <x v="12"/>
  </r>
  <r>
    <s v="ORD03938"/>
    <x v="486"/>
    <d v="2025-01-13T00:00:00"/>
    <s v="C0239"/>
    <s v="P014"/>
    <n v="3"/>
    <n v="0"/>
    <s v="Credit Card"/>
    <n v="2397"/>
    <n v="689.2"/>
    <n v="2025"/>
    <n v="1"/>
    <s v="Jan"/>
    <s v="2025-01"/>
    <n v="0.28752607425949106"/>
    <x v="0"/>
    <x v="6"/>
    <x v="0"/>
    <x v="0"/>
    <x v="13"/>
  </r>
  <r>
    <s v="ORD03939"/>
    <x v="27"/>
    <d v="2024-01-15T00:00:00"/>
    <s v="C0302"/>
    <s v="P008"/>
    <n v="1"/>
    <n v="0.05"/>
    <s v="Credit Card"/>
    <n v="379.05"/>
    <n v="94.54"/>
    <n v="2024"/>
    <n v="1"/>
    <s v="Jan"/>
    <s v="2024-01"/>
    <n v="0.2494130061997098"/>
    <x v="3"/>
    <x v="3"/>
    <x v="1"/>
    <x v="1"/>
    <x v="4"/>
  </r>
  <r>
    <s v="ORD03940"/>
    <x v="33"/>
    <d v="2024-11-01T00:00:00"/>
    <s v="C0392"/>
    <s v="P003"/>
    <n v="2"/>
    <n v="0.1"/>
    <s v="Credit Card"/>
    <n v="2338.1999999999998"/>
    <n v="456.2"/>
    <n v="2024"/>
    <n v="10"/>
    <s v="Oct"/>
    <s v="2024-10"/>
    <n v="0.19510734753228981"/>
    <x v="1"/>
    <x v="1"/>
    <x v="0"/>
    <x v="2"/>
    <x v="1"/>
  </r>
  <r>
    <s v="ORD03941"/>
    <x v="150"/>
    <d v="2024-04-07T00:00:00"/>
    <s v="C0010"/>
    <s v="P007"/>
    <n v="3"/>
    <n v="0"/>
    <s v="Credit Card"/>
    <n v="3297"/>
    <n v="815.7"/>
    <n v="2024"/>
    <n v="4"/>
    <s v="Apr"/>
    <s v="2024-04"/>
    <n v="0.24740673339399455"/>
    <x v="3"/>
    <x v="9"/>
    <x v="0"/>
    <x v="2"/>
    <x v="19"/>
  </r>
  <r>
    <s v="ORD03942"/>
    <x v="597"/>
    <d v="2024-07-13T00:00:00"/>
    <s v="C0457"/>
    <s v="P019"/>
    <n v="3"/>
    <n v="0.05"/>
    <s v="Debit Card"/>
    <n v="1137.1500000000001"/>
    <n v="233.68"/>
    <n v="2024"/>
    <n v="7"/>
    <s v="Jul"/>
    <s v="2024-07"/>
    <n v="0.20549619663193069"/>
    <x v="1"/>
    <x v="1"/>
    <x v="0"/>
    <x v="2"/>
    <x v="18"/>
  </r>
  <r>
    <s v="ORD03943"/>
    <x v="416"/>
    <d v="2025-04-01T00:00:00"/>
    <s v="C0369"/>
    <s v="P004"/>
    <n v="3"/>
    <n v="0.15"/>
    <s v="Cash"/>
    <n v="5097.45"/>
    <n v="864.31"/>
    <n v="2025"/>
    <n v="3"/>
    <s v="Mar"/>
    <s v="2025-03"/>
    <n v="0.16955732768344955"/>
    <x v="1"/>
    <x v="5"/>
    <x v="3"/>
    <x v="0"/>
    <x v="10"/>
  </r>
  <r>
    <s v="ORD03944"/>
    <x v="397"/>
    <d v="2024-07-15T00:00:00"/>
    <s v="C0233"/>
    <s v="P016"/>
    <n v="3"/>
    <n v="0.1"/>
    <s v="UPI"/>
    <n v="4317.3"/>
    <n v="1374.09"/>
    <n v="2024"/>
    <n v="7"/>
    <s v="Jul"/>
    <s v="2024-07"/>
    <n v="0.31827531095823774"/>
    <x v="4"/>
    <x v="4"/>
    <x v="0"/>
    <x v="2"/>
    <x v="5"/>
  </r>
  <r>
    <s v="ORD03945"/>
    <x v="661"/>
    <d v="2025-05-03T00:00:00"/>
    <s v="C0195"/>
    <s v="P013"/>
    <n v="1"/>
    <n v="0.05"/>
    <s v="Debit Card"/>
    <n v="569.04999999999995"/>
    <n v="131.76"/>
    <n v="2025"/>
    <n v="4"/>
    <s v="Apr"/>
    <s v="2025-04"/>
    <n v="0.23154380107196204"/>
    <x v="0"/>
    <x v="0"/>
    <x v="3"/>
    <x v="1"/>
    <x v="0"/>
  </r>
  <r>
    <s v="ORD03946"/>
    <x v="314"/>
    <d v="2024-09-25T00:00:00"/>
    <s v="C0395"/>
    <s v="P020"/>
    <n v="2"/>
    <n v="0.1"/>
    <s v="UPI"/>
    <n v="448.2"/>
    <n v="138.22999999999999"/>
    <n v="2024"/>
    <n v="9"/>
    <s v="Sep"/>
    <s v="2024-09"/>
    <n v="0.30841142347166445"/>
    <x v="3"/>
    <x v="3"/>
    <x v="0"/>
    <x v="2"/>
    <x v="17"/>
  </r>
  <r>
    <s v="ORD03947"/>
    <x v="120"/>
    <d v="2025-03-02T00:00:00"/>
    <s v="C0012"/>
    <s v="P019"/>
    <n v="2"/>
    <n v="0.15"/>
    <s v="Credit Card"/>
    <n v="678.3"/>
    <n v="150.62"/>
    <n v="2025"/>
    <n v="2"/>
    <s v="Feb"/>
    <s v="2025-02"/>
    <n v="0.22205513784461156"/>
    <x v="1"/>
    <x v="1"/>
    <x v="3"/>
    <x v="2"/>
    <x v="18"/>
  </r>
  <r>
    <s v="ORD03948"/>
    <x v="189"/>
    <d v="2024-05-09T00:00:00"/>
    <s v="C0394"/>
    <s v="P005"/>
    <n v="3"/>
    <n v="0"/>
    <s v="Credit Card"/>
    <n v="7497"/>
    <n v="2098.62"/>
    <n v="2024"/>
    <n v="5"/>
    <s v="May"/>
    <s v="2024-05"/>
    <n v="0.2799279711884754"/>
    <x v="1"/>
    <x v="5"/>
    <x v="3"/>
    <x v="2"/>
    <x v="7"/>
  </r>
  <r>
    <s v="ORD03949"/>
    <x v="589"/>
    <d v="2024-08-28T00:00:00"/>
    <s v="C0409"/>
    <s v="P005"/>
    <n v="1"/>
    <n v="0.05"/>
    <s v="Credit Card"/>
    <n v="2374.0500000000002"/>
    <n v="500.84"/>
    <n v="2024"/>
    <n v="8"/>
    <s v="Aug"/>
    <s v="2024-08"/>
    <n v="0.21096438575430168"/>
    <x v="1"/>
    <x v="5"/>
    <x v="3"/>
    <x v="1"/>
    <x v="7"/>
  </r>
  <r>
    <s v="ORD03950"/>
    <x v="694"/>
    <d v="2024-12-25T00:00:00"/>
    <s v="C0177"/>
    <s v="P020"/>
    <n v="4"/>
    <n v="0"/>
    <s v="UPI"/>
    <n v="996"/>
    <n v="266.41000000000003"/>
    <n v="2024"/>
    <n v="12"/>
    <s v="Dec"/>
    <s v="2024-12"/>
    <n v="0.26747991967871487"/>
    <x v="3"/>
    <x v="3"/>
    <x v="2"/>
    <x v="2"/>
    <x v="17"/>
  </r>
  <r>
    <s v="ORD03951"/>
    <x v="638"/>
    <d v="2024-04-22T00:00:00"/>
    <s v="C0177"/>
    <s v="P004"/>
    <n v="2"/>
    <n v="0.15"/>
    <s v="Debit Card"/>
    <n v="3398.3"/>
    <n v="817.63"/>
    <n v="2024"/>
    <n v="4"/>
    <s v="Apr"/>
    <s v="2024-04"/>
    <n v="0.24059971162051613"/>
    <x v="1"/>
    <x v="5"/>
    <x v="2"/>
    <x v="2"/>
    <x v="10"/>
  </r>
  <r>
    <s v="ORD03952"/>
    <x v="574"/>
    <d v="2025-03-22T00:00:00"/>
    <s v="C0217"/>
    <s v="P002"/>
    <n v="2"/>
    <n v="0.1"/>
    <s v="UPI"/>
    <n v="1618.2"/>
    <n v="238.4"/>
    <n v="2025"/>
    <n v="3"/>
    <s v="Mar"/>
    <s v="2025-03"/>
    <n v="0.14732418736868125"/>
    <x v="1"/>
    <x v="1"/>
    <x v="0"/>
    <x v="2"/>
    <x v="3"/>
  </r>
  <r>
    <s v="ORD03953"/>
    <x v="533"/>
    <d v="2024-12-13T00:00:00"/>
    <s v="C0011"/>
    <s v="P013"/>
    <n v="1"/>
    <n v="0.1"/>
    <s v="UPI"/>
    <n v="539.1"/>
    <n v="125.72"/>
    <n v="2024"/>
    <n v="12"/>
    <s v="Dec"/>
    <s v="2024-12"/>
    <n v="0.23320348729363755"/>
    <x v="0"/>
    <x v="0"/>
    <x v="0"/>
    <x v="1"/>
    <x v="0"/>
  </r>
  <r>
    <s v="ORD03954"/>
    <x v="341"/>
    <d v="2024-05-25T00:00:00"/>
    <s v="C0446"/>
    <s v="P016"/>
    <n v="1"/>
    <n v="0.15"/>
    <s v="UPI"/>
    <n v="1359.15"/>
    <n v="403.61"/>
    <n v="2024"/>
    <n v="5"/>
    <s v="May"/>
    <s v="2024-05"/>
    <n v="0.29695765735937901"/>
    <x v="4"/>
    <x v="4"/>
    <x v="2"/>
    <x v="2"/>
    <x v="5"/>
  </r>
  <r>
    <s v="ORD03955"/>
    <x v="525"/>
    <d v="2024-03-09T00:00:00"/>
    <s v="C0118"/>
    <s v="P002"/>
    <n v="2"/>
    <n v="0"/>
    <s v="Credit Card"/>
    <n v="1798"/>
    <n v="441.15"/>
    <n v="2024"/>
    <n v="3"/>
    <s v="Mar"/>
    <s v="2024-03"/>
    <n v="0.24535595105672969"/>
    <x v="1"/>
    <x v="1"/>
    <x v="2"/>
    <x v="0"/>
    <x v="3"/>
  </r>
  <r>
    <s v="ORD03956"/>
    <x v="663"/>
    <d v="2024-09-04T00:00:00"/>
    <s v="C0164"/>
    <s v="P019"/>
    <n v="2"/>
    <n v="0"/>
    <s v="UPI"/>
    <n v="798"/>
    <n v="201.55"/>
    <n v="2024"/>
    <n v="9"/>
    <s v="Sep"/>
    <s v="2024-09"/>
    <n v="0.25256892230576444"/>
    <x v="1"/>
    <x v="1"/>
    <x v="1"/>
    <x v="2"/>
    <x v="18"/>
  </r>
  <r>
    <s v="ORD03957"/>
    <x v="287"/>
    <d v="2025-05-06T00:00:00"/>
    <s v="C0039"/>
    <s v="P017"/>
    <n v="4"/>
    <n v="0"/>
    <s v="UPI"/>
    <n v="3196"/>
    <n v="924.18"/>
    <n v="2025"/>
    <n v="5"/>
    <s v="May"/>
    <s v="2025-05"/>
    <n v="0.2891677096370463"/>
    <x v="0"/>
    <x v="0"/>
    <x v="2"/>
    <x v="2"/>
    <x v="15"/>
  </r>
  <r>
    <s v="ORD03958"/>
    <x v="557"/>
    <d v="2025-03-17T00:00:00"/>
    <s v="C0053"/>
    <s v="P005"/>
    <n v="2"/>
    <n v="0.05"/>
    <s v="UPI"/>
    <n v="4748.1000000000004"/>
    <n v="995.55"/>
    <n v="2025"/>
    <n v="3"/>
    <s v="Mar"/>
    <s v="2025-03"/>
    <n v="0.20967334302141907"/>
    <x v="1"/>
    <x v="5"/>
    <x v="3"/>
    <x v="2"/>
    <x v="7"/>
  </r>
  <r>
    <s v="ORD03959"/>
    <x v="46"/>
    <d v="2024-04-16T00:00:00"/>
    <s v="C0218"/>
    <s v="P018"/>
    <n v="2"/>
    <n v="0.1"/>
    <s v="UPI"/>
    <n v="1798.2"/>
    <n v="403.18"/>
    <n v="2024"/>
    <n v="4"/>
    <s v="Apr"/>
    <s v="2024-04"/>
    <n v="0.22421310199087977"/>
    <x v="0"/>
    <x v="7"/>
    <x v="1"/>
    <x v="2"/>
    <x v="16"/>
  </r>
  <r>
    <s v="ORD03960"/>
    <x v="712"/>
    <d v="2024-06-30T00:00:00"/>
    <s v="C0206"/>
    <s v="P018"/>
    <n v="3"/>
    <n v="0.1"/>
    <s v="UPI"/>
    <n v="2697.3"/>
    <n v="679.88"/>
    <n v="2024"/>
    <n v="6"/>
    <s v="Jun"/>
    <s v="2024-06"/>
    <n v="0.25205946687428166"/>
    <x v="0"/>
    <x v="7"/>
    <x v="1"/>
    <x v="1"/>
    <x v="16"/>
  </r>
  <r>
    <s v="ORD03961"/>
    <x v="507"/>
    <d v="2024-07-04T00:00:00"/>
    <s v="C0487"/>
    <s v="P008"/>
    <n v="2"/>
    <n v="0"/>
    <s v="UPI"/>
    <n v="798"/>
    <n v="216.01"/>
    <n v="2024"/>
    <n v="7"/>
    <s v="Jul"/>
    <s v="2024-07"/>
    <n v="0.27068922305764409"/>
    <x v="3"/>
    <x v="3"/>
    <x v="2"/>
    <x v="2"/>
    <x v="4"/>
  </r>
  <r>
    <s v="ORD03962"/>
    <x v="178"/>
    <d v="2024-08-15T00:00:00"/>
    <s v="C0312"/>
    <s v="P015"/>
    <n v="2"/>
    <n v="0.05"/>
    <s v="Credit Card"/>
    <n v="1328.1"/>
    <n v="294.01"/>
    <n v="2024"/>
    <n v="8"/>
    <s v="Aug"/>
    <s v="2024-08"/>
    <n v="0.22137640237933892"/>
    <x v="3"/>
    <x v="6"/>
    <x v="0"/>
    <x v="2"/>
    <x v="11"/>
  </r>
  <r>
    <s v="ORD03963"/>
    <x v="271"/>
    <d v="2024-03-30T00:00:00"/>
    <s v="C0360"/>
    <s v="P013"/>
    <n v="1"/>
    <n v="0.1"/>
    <s v="Credit Card"/>
    <n v="539.1"/>
    <n v="-20.079999999999998"/>
    <n v="2024"/>
    <n v="3"/>
    <s v="Mar"/>
    <s v="2024-03"/>
    <n v="-3.724726395844926E-2"/>
    <x v="0"/>
    <x v="0"/>
    <x v="0"/>
    <x v="2"/>
    <x v="0"/>
  </r>
  <r>
    <s v="ORD03964"/>
    <x v="282"/>
    <d v="2025-11-22T00:00:00"/>
    <s v="C0385"/>
    <s v="P013"/>
    <n v="1"/>
    <n v="0"/>
    <s v="UPI"/>
    <n v="599"/>
    <n v="130.57"/>
    <n v="2025"/>
    <n v="11"/>
    <s v="Nov"/>
    <s v="2025-11"/>
    <n v="0.21797996661101834"/>
    <x v="0"/>
    <x v="0"/>
    <x v="3"/>
    <x v="2"/>
    <x v="0"/>
  </r>
  <r>
    <s v="ORD03965"/>
    <x v="482"/>
    <d v="2025-06-14T00:00:00"/>
    <s v="C0056"/>
    <s v="P016"/>
    <n v="2"/>
    <n v="0"/>
    <s v="Credit Card"/>
    <n v="3198"/>
    <n v="933.91"/>
    <n v="2025"/>
    <n v="6"/>
    <s v="Jun"/>
    <s v="2025-06"/>
    <n v="0.29202939337085676"/>
    <x v="4"/>
    <x v="4"/>
    <x v="2"/>
    <x v="2"/>
    <x v="5"/>
  </r>
  <r>
    <s v="ORD03966"/>
    <x v="63"/>
    <d v="2025-01-09T00:00:00"/>
    <s v="C0118"/>
    <s v="P020"/>
    <n v="3"/>
    <n v="0.05"/>
    <s v="UPI"/>
    <n v="709.65"/>
    <n v="191.53"/>
    <n v="2025"/>
    <n v="1"/>
    <s v="Jan"/>
    <s v="2025-01"/>
    <n v="0.26989360952582259"/>
    <x v="3"/>
    <x v="3"/>
    <x v="2"/>
    <x v="0"/>
    <x v="17"/>
  </r>
  <r>
    <s v="ORD03967"/>
    <x v="325"/>
    <d v="2025-02-05T00:00:00"/>
    <s v="C0388"/>
    <s v="P013"/>
    <n v="1"/>
    <n v="0.05"/>
    <s v="UPI"/>
    <n v="569.04999999999995"/>
    <n v="184.92"/>
    <n v="2025"/>
    <n v="2"/>
    <s v="Feb"/>
    <s v="2025-02"/>
    <n v="0.32496265706001232"/>
    <x v="0"/>
    <x v="0"/>
    <x v="0"/>
    <x v="2"/>
    <x v="0"/>
  </r>
  <r>
    <s v="ORD03968"/>
    <x v="46"/>
    <d v="2024-04-20T00:00:00"/>
    <s v="C0253"/>
    <s v="P020"/>
    <n v="1"/>
    <n v="0.15"/>
    <s v="Debit Card"/>
    <n v="211.65"/>
    <n v="65.930000000000007"/>
    <n v="2024"/>
    <n v="4"/>
    <s v="Apr"/>
    <s v="2024-04"/>
    <n v="0.31150484290101588"/>
    <x v="3"/>
    <x v="3"/>
    <x v="0"/>
    <x v="2"/>
    <x v="17"/>
  </r>
  <r>
    <s v="ORD03969"/>
    <x v="410"/>
    <d v="2024-09-30T00:00:00"/>
    <s v="C0286"/>
    <s v="P002"/>
    <n v="2"/>
    <n v="0.05"/>
    <s v="Credit Card"/>
    <n v="1708.1"/>
    <n v="414.1"/>
    <n v="2024"/>
    <n v="9"/>
    <s v="Sep"/>
    <s v="2024-09"/>
    <n v="0.24243311281540897"/>
    <x v="1"/>
    <x v="1"/>
    <x v="3"/>
    <x v="0"/>
    <x v="3"/>
  </r>
  <r>
    <s v="ORD03970"/>
    <x v="719"/>
    <d v="2025-05-18T00:00:00"/>
    <s v="C0268"/>
    <s v="P003"/>
    <n v="1"/>
    <n v="0.1"/>
    <s v="Cash"/>
    <n v="1169.0999999999999"/>
    <n v="296.97000000000003"/>
    <n v="2025"/>
    <n v="5"/>
    <s v="May"/>
    <s v="2025-05"/>
    <n v="0.25401590967410831"/>
    <x v="1"/>
    <x v="1"/>
    <x v="3"/>
    <x v="2"/>
    <x v="1"/>
  </r>
  <r>
    <s v="ORD03971"/>
    <x v="654"/>
    <d v="2025-11-10T00:00:00"/>
    <s v="C0291"/>
    <s v="P015"/>
    <n v="2"/>
    <n v="0.05"/>
    <s v="UPI"/>
    <n v="1328.1"/>
    <n v="355.78"/>
    <n v="2025"/>
    <n v="11"/>
    <s v="Nov"/>
    <s v="2025-11"/>
    <n v="0.26788645433325803"/>
    <x v="3"/>
    <x v="6"/>
    <x v="0"/>
    <x v="2"/>
    <x v="11"/>
  </r>
  <r>
    <s v="ORD03972"/>
    <x v="386"/>
    <d v="2025-06-12T00:00:00"/>
    <s v="C0333"/>
    <s v="P019"/>
    <n v="2"/>
    <n v="0"/>
    <s v="Debit Card"/>
    <n v="798"/>
    <n v="140.82"/>
    <n v="2025"/>
    <n v="6"/>
    <s v="Jun"/>
    <s v="2025-06"/>
    <n v="0.17646616541353383"/>
    <x v="1"/>
    <x v="1"/>
    <x v="0"/>
    <x v="1"/>
    <x v="18"/>
  </r>
  <r>
    <s v="ORD03973"/>
    <x v="113"/>
    <d v="2024-02-03T00:00:00"/>
    <s v="C0180"/>
    <s v="P013"/>
    <n v="1"/>
    <n v="0"/>
    <s v="Debit Card"/>
    <n v="599"/>
    <n v="104.45"/>
    <n v="2024"/>
    <n v="2"/>
    <s v="Feb"/>
    <s v="2024-02"/>
    <n v="0.17437395659432386"/>
    <x v="0"/>
    <x v="0"/>
    <x v="2"/>
    <x v="2"/>
    <x v="0"/>
  </r>
  <r>
    <s v="ORD03974"/>
    <x v="612"/>
    <d v="2025-01-31T00:00:00"/>
    <s v="C0415"/>
    <s v="P005"/>
    <n v="3"/>
    <n v="0"/>
    <s v="Debit Card"/>
    <n v="7497"/>
    <n v="1791.27"/>
    <n v="2025"/>
    <n v="1"/>
    <s v="Jan"/>
    <s v="2025-01"/>
    <n v="0.23893157262905163"/>
    <x v="1"/>
    <x v="5"/>
    <x v="1"/>
    <x v="2"/>
    <x v="7"/>
  </r>
  <r>
    <s v="ORD03975"/>
    <x v="354"/>
    <d v="2024-02-11T00:00:00"/>
    <s v="C0358"/>
    <s v="P006"/>
    <n v="2"/>
    <n v="0"/>
    <s v="Cash"/>
    <n v="2998"/>
    <n v="717.69"/>
    <n v="2024"/>
    <n v="2"/>
    <s v="Feb"/>
    <s v="2024-02"/>
    <n v="0.23938959306204138"/>
    <x v="1"/>
    <x v="1"/>
    <x v="2"/>
    <x v="1"/>
    <x v="6"/>
  </r>
  <r>
    <s v="ORD03976"/>
    <x v="26"/>
    <d v="2025-10-23T00:00:00"/>
    <s v="C0235"/>
    <s v="P014"/>
    <n v="2"/>
    <n v="0"/>
    <s v="UPI"/>
    <n v="1598"/>
    <n v="357"/>
    <n v="2025"/>
    <n v="10"/>
    <s v="Oct"/>
    <s v="2025-10"/>
    <n v="0.22340425531914893"/>
    <x v="0"/>
    <x v="6"/>
    <x v="3"/>
    <x v="2"/>
    <x v="13"/>
  </r>
  <r>
    <s v="ORD03977"/>
    <x v="36"/>
    <d v="2024-08-07T00:00:00"/>
    <s v="C0343"/>
    <s v="P004"/>
    <n v="1"/>
    <n v="0.05"/>
    <s v="UPI"/>
    <n v="1899.05"/>
    <n v="375.44"/>
    <n v="2024"/>
    <n v="8"/>
    <s v="Aug"/>
    <s v="2024-08"/>
    <n v="0.19769884942471236"/>
    <x v="1"/>
    <x v="5"/>
    <x v="0"/>
    <x v="0"/>
    <x v="10"/>
  </r>
  <r>
    <s v="ORD03978"/>
    <x v="220"/>
    <d v="2026-01-02T00:00:00"/>
    <s v="C0196"/>
    <s v="P019"/>
    <n v="1"/>
    <n v="0.1"/>
    <s v="Credit Card"/>
    <n v="359.1"/>
    <n v="68.930000000000007"/>
    <n v="2025"/>
    <n v="12"/>
    <s v="Dec"/>
    <s v="2025-12"/>
    <n v="0.19195210247841826"/>
    <x v="1"/>
    <x v="1"/>
    <x v="0"/>
    <x v="0"/>
    <x v="18"/>
  </r>
  <r>
    <s v="ORD03979"/>
    <x v="169"/>
    <d v="2024-03-23T00:00:00"/>
    <s v="C0308"/>
    <s v="P007"/>
    <n v="3"/>
    <n v="0.05"/>
    <s v="UPI"/>
    <n v="3132.15"/>
    <n v="789.4"/>
    <n v="2024"/>
    <n v="3"/>
    <s v="Mar"/>
    <s v="2024-03"/>
    <n v="0.25203135226601536"/>
    <x v="3"/>
    <x v="9"/>
    <x v="3"/>
    <x v="2"/>
    <x v="19"/>
  </r>
  <r>
    <s v="ORD03980"/>
    <x v="552"/>
    <d v="2025-12-25T00:00:00"/>
    <s v="C0080"/>
    <s v="P004"/>
    <n v="1"/>
    <n v="0"/>
    <s v="Debit Card"/>
    <n v="1999"/>
    <n v="-162.22"/>
    <n v="2025"/>
    <n v="12"/>
    <s v="Dec"/>
    <s v="2025-12"/>
    <n v="-8.1150575287643828E-2"/>
    <x v="1"/>
    <x v="5"/>
    <x v="3"/>
    <x v="2"/>
    <x v="10"/>
  </r>
  <r>
    <s v="ORD03981"/>
    <x v="199"/>
    <d v="2024-07-24T00:00:00"/>
    <s v="C0135"/>
    <s v="P002"/>
    <n v="1"/>
    <n v="0.1"/>
    <s v="UPI"/>
    <n v="809.1"/>
    <n v="187.52"/>
    <n v="2024"/>
    <n v="7"/>
    <s v="Jul"/>
    <s v="2024-07"/>
    <n v="0.23176368804844891"/>
    <x v="1"/>
    <x v="1"/>
    <x v="1"/>
    <x v="2"/>
    <x v="3"/>
  </r>
  <r>
    <s v="ORD03982"/>
    <x v="593"/>
    <d v="2025-03-25T00:00:00"/>
    <s v="C0022"/>
    <s v="P007"/>
    <n v="1"/>
    <n v="0.05"/>
    <s v="Debit Card"/>
    <n v="1044.05"/>
    <n v="331.14"/>
    <n v="2025"/>
    <n v="3"/>
    <s v="Mar"/>
    <s v="2025-03"/>
    <n v="0.31716871797327717"/>
    <x v="3"/>
    <x v="9"/>
    <x v="3"/>
    <x v="2"/>
    <x v="19"/>
  </r>
  <r>
    <s v="ORD03983"/>
    <x v="455"/>
    <d v="2025-03-06T00:00:00"/>
    <s v="C0477"/>
    <s v="P003"/>
    <n v="1"/>
    <n v="0.15"/>
    <s v="UPI"/>
    <n v="1104.1500000000001"/>
    <n v="242"/>
    <n v="2025"/>
    <n v="3"/>
    <s v="Mar"/>
    <s v="2025-03"/>
    <n v="0.219173119594258"/>
    <x v="1"/>
    <x v="1"/>
    <x v="3"/>
    <x v="1"/>
    <x v="1"/>
  </r>
  <r>
    <s v="ORD03984"/>
    <x v="357"/>
    <d v="2024-02-10T00:00:00"/>
    <s v="C0331"/>
    <s v="P015"/>
    <n v="1"/>
    <n v="0.15"/>
    <s v="UPI"/>
    <n v="594.15"/>
    <n v="192.7"/>
    <n v="2024"/>
    <n v="2"/>
    <s v="Feb"/>
    <s v="2024-02"/>
    <n v="0.32432887318017334"/>
    <x v="3"/>
    <x v="6"/>
    <x v="1"/>
    <x v="0"/>
    <x v="11"/>
  </r>
  <r>
    <s v="ORD03985"/>
    <x v="619"/>
    <d v="2024-08-02T00:00:00"/>
    <s v="C0440"/>
    <s v="P001"/>
    <n v="1"/>
    <n v="0.1"/>
    <s v="Cash"/>
    <n v="449.1"/>
    <n v="136.08000000000001"/>
    <n v="2024"/>
    <n v="7"/>
    <s v="Jul"/>
    <s v="2024-07"/>
    <n v="0.30300601202404809"/>
    <x v="1"/>
    <x v="1"/>
    <x v="3"/>
    <x v="2"/>
    <x v="8"/>
  </r>
  <r>
    <s v="ORD03986"/>
    <x v="684"/>
    <d v="2025-03-22T00:00:00"/>
    <s v="C0225"/>
    <s v="P002"/>
    <n v="4"/>
    <n v="0.1"/>
    <s v="UPI"/>
    <n v="3236.4"/>
    <n v="757.25"/>
    <n v="2025"/>
    <n v="3"/>
    <s v="Mar"/>
    <s v="2025-03"/>
    <n v="0.23397911259424051"/>
    <x v="1"/>
    <x v="1"/>
    <x v="0"/>
    <x v="2"/>
    <x v="3"/>
  </r>
  <r>
    <s v="ORD03987"/>
    <x v="108"/>
    <d v="2024-11-25T00:00:00"/>
    <s v="C0058"/>
    <s v="P010"/>
    <n v="2"/>
    <n v="0"/>
    <s v="UPI"/>
    <n v="11998"/>
    <n v="2133.79"/>
    <n v="2024"/>
    <n v="11"/>
    <s v="Nov"/>
    <s v="2024-11"/>
    <n v="0.17784547424570762"/>
    <x v="2"/>
    <x v="2"/>
    <x v="3"/>
    <x v="1"/>
    <x v="9"/>
  </r>
  <r>
    <s v="ORD03988"/>
    <x v="235"/>
    <d v="2024-08-17T00:00:00"/>
    <s v="C0093"/>
    <s v="P016"/>
    <n v="1"/>
    <n v="0"/>
    <s v="UPI"/>
    <n v="1599"/>
    <n v="349.51"/>
    <n v="2024"/>
    <n v="8"/>
    <s v="Aug"/>
    <s v="2024-08"/>
    <n v="0.2185803627267042"/>
    <x v="4"/>
    <x v="4"/>
    <x v="3"/>
    <x v="0"/>
    <x v="5"/>
  </r>
  <r>
    <s v="ORD03989"/>
    <x v="693"/>
    <d v="2024-02-18T00:00:00"/>
    <s v="C0192"/>
    <s v="P015"/>
    <n v="3"/>
    <n v="0.1"/>
    <s v="Debit Card"/>
    <n v="1887.3"/>
    <n v="568.35"/>
    <n v="2024"/>
    <n v="2"/>
    <s v="Feb"/>
    <s v="2024-02"/>
    <n v="0.30114449213161659"/>
    <x v="3"/>
    <x v="6"/>
    <x v="2"/>
    <x v="2"/>
    <x v="11"/>
  </r>
  <r>
    <s v="ORD03990"/>
    <x v="122"/>
    <d v="2024-01-21T00:00:00"/>
    <s v="C0103"/>
    <s v="P015"/>
    <n v="1"/>
    <n v="0.05"/>
    <s v="Debit Card"/>
    <n v="664.05"/>
    <n v="187.39"/>
    <n v="2024"/>
    <n v="1"/>
    <s v="Jan"/>
    <s v="2024-01"/>
    <n v="0.28219260597846546"/>
    <x v="3"/>
    <x v="6"/>
    <x v="2"/>
    <x v="2"/>
    <x v="11"/>
  </r>
  <r>
    <s v="ORD03991"/>
    <x v="557"/>
    <d v="2025-03-19T00:00:00"/>
    <s v="C0396"/>
    <s v="P014"/>
    <n v="2"/>
    <n v="0.05"/>
    <s v="Debit Card"/>
    <n v="1518.1"/>
    <n v="384.18"/>
    <n v="2025"/>
    <n v="3"/>
    <s v="Mar"/>
    <s v="2025-03"/>
    <n v="0.25306633291614522"/>
    <x v="0"/>
    <x v="6"/>
    <x v="0"/>
    <x v="2"/>
    <x v="13"/>
  </r>
  <r>
    <s v="ORD03992"/>
    <x v="568"/>
    <d v="2025-12-09T00:00:00"/>
    <s v="C0007"/>
    <s v="P014"/>
    <n v="1"/>
    <n v="0.1"/>
    <s v="Credit Card"/>
    <n v="719.1"/>
    <n v="174.17"/>
    <n v="2025"/>
    <n v="12"/>
    <s v="Dec"/>
    <s v="2025-12"/>
    <n v="0.24220553469614794"/>
    <x v="0"/>
    <x v="6"/>
    <x v="2"/>
    <x v="1"/>
    <x v="13"/>
  </r>
  <r>
    <s v="ORD03993"/>
    <x v="234"/>
    <d v="2024-07-07T00:00:00"/>
    <s v="C0128"/>
    <s v="P006"/>
    <n v="1"/>
    <n v="0.1"/>
    <s v="UPI"/>
    <n v="1349.1"/>
    <n v="276.27"/>
    <n v="2024"/>
    <n v="7"/>
    <s v="Jul"/>
    <s v="2024-07"/>
    <n v="0.20478096508783633"/>
    <x v="1"/>
    <x v="1"/>
    <x v="2"/>
    <x v="2"/>
    <x v="6"/>
  </r>
  <r>
    <s v="ORD03994"/>
    <x v="372"/>
    <d v="2024-12-14T00:00:00"/>
    <s v="C0055"/>
    <s v="P014"/>
    <n v="3"/>
    <n v="0"/>
    <s v="UPI"/>
    <n v="2397"/>
    <n v="515.44000000000005"/>
    <n v="2024"/>
    <n v="12"/>
    <s v="Dec"/>
    <s v="2024-12"/>
    <n v="0.21503546099290782"/>
    <x v="0"/>
    <x v="6"/>
    <x v="3"/>
    <x v="2"/>
    <x v="13"/>
  </r>
  <r>
    <s v="ORD03995"/>
    <x v="363"/>
    <d v="2024-08-12T00:00:00"/>
    <s v="C0231"/>
    <s v="P017"/>
    <n v="1"/>
    <n v="0"/>
    <s v="UPI"/>
    <n v="799"/>
    <n v="222.33"/>
    <n v="2024"/>
    <n v="8"/>
    <s v="Aug"/>
    <s v="2024-08"/>
    <n v="0.27826032540675849"/>
    <x v="0"/>
    <x v="0"/>
    <x v="1"/>
    <x v="2"/>
    <x v="15"/>
  </r>
  <r>
    <s v="ORD03996"/>
    <x v="628"/>
    <d v="2025-05-03T00:00:00"/>
    <s v="C0362"/>
    <s v="P018"/>
    <n v="3"/>
    <n v="0"/>
    <s v="Credit Card"/>
    <n v="2997"/>
    <n v="465.1"/>
    <n v="2025"/>
    <n v="5"/>
    <s v="May"/>
    <s v="2025-05"/>
    <n v="0.15518852185518853"/>
    <x v="0"/>
    <x v="7"/>
    <x v="3"/>
    <x v="1"/>
    <x v="16"/>
  </r>
  <r>
    <s v="ORD03997"/>
    <x v="147"/>
    <d v="2024-08-21T00:00:00"/>
    <s v="C0062"/>
    <s v="P020"/>
    <n v="1"/>
    <n v="0.1"/>
    <s v="Credit Card"/>
    <n v="224.1"/>
    <n v="66.23"/>
    <n v="2024"/>
    <n v="8"/>
    <s v="Aug"/>
    <s v="2024-08"/>
    <n v="0.2955377063810799"/>
    <x v="3"/>
    <x v="3"/>
    <x v="0"/>
    <x v="1"/>
    <x v="17"/>
  </r>
  <r>
    <s v="ORD03998"/>
    <x v="461"/>
    <d v="2025-01-27T00:00:00"/>
    <s v="C0240"/>
    <s v="P019"/>
    <n v="1"/>
    <n v="0.05"/>
    <s v="UPI"/>
    <n v="379.05"/>
    <n v="63.28"/>
    <n v="2025"/>
    <n v="1"/>
    <s v="Jan"/>
    <s v="2025-01"/>
    <n v="0.16694367497691598"/>
    <x v="1"/>
    <x v="1"/>
    <x v="3"/>
    <x v="2"/>
    <x v="18"/>
  </r>
  <r>
    <s v="ORD03999"/>
    <x v="384"/>
    <d v="2025-08-13T00:00:00"/>
    <s v="C0090"/>
    <s v="P017"/>
    <n v="2"/>
    <n v="0.15"/>
    <s v="UPI"/>
    <n v="1358.3"/>
    <n v="400.38"/>
    <n v="2025"/>
    <n v="8"/>
    <s v="Aug"/>
    <s v="2025-08"/>
    <n v="0.29476551571817716"/>
    <x v="0"/>
    <x v="0"/>
    <x v="2"/>
    <x v="2"/>
    <x v="15"/>
  </r>
  <r>
    <s v="ORD04000"/>
    <x v="292"/>
    <d v="2024-07-11T00:00:00"/>
    <s v="C0232"/>
    <s v="P016"/>
    <n v="2"/>
    <n v="0.1"/>
    <s v="UPI"/>
    <n v="2878.2"/>
    <n v="829.95"/>
    <n v="2024"/>
    <n v="7"/>
    <s v="Jul"/>
    <s v="2024-07"/>
    <n v="0.2883573066499896"/>
    <x v="4"/>
    <x v="4"/>
    <x v="2"/>
    <x v="0"/>
    <x v="5"/>
  </r>
  <r>
    <s v="ORD04001"/>
    <x v="401"/>
    <d v="2024-10-01T00:00:00"/>
    <s v="C0457"/>
    <s v="P008"/>
    <n v="1"/>
    <n v="0"/>
    <s v="UPI"/>
    <n v="399"/>
    <n v="119.53"/>
    <n v="2024"/>
    <n v="9"/>
    <s v="Sep"/>
    <s v="2024-09"/>
    <n v="0.29957393483709271"/>
    <x v="3"/>
    <x v="3"/>
    <x v="0"/>
    <x v="2"/>
    <x v="4"/>
  </r>
  <r>
    <s v="ORD04002"/>
    <x v="439"/>
    <d v="2025-08-30T00:00:00"/>
    <s v="C0233"/>
    <s v="P007"/>
    <n v="1"/>
    <n v="0"/>
    <s v="UPI"/>
    <n v="1099"/>
    <n v="315.08"/>
    <n v="2025"/>
    <n v="8"/>
    <s v="Aug"/>
    <s v="2025-08"/>
    <n v="0.28669699727024567"/>
    <x v="3"/>
    <x v="9"/>
    <x v="0"/>
    <x v="2"/>
    <x v="19"/>
  </r>
  <r>
    <s v="ORD04003"/>
    <x v="236"/>
    <d v="2024-11-07T00:00:00"/>
    <s v="C0354"/>
    <s v="P020"/>
    <n v="1"/>
    <n v="0.05"/>
    <s v="UPI"/>
    <n v="236.55"/>
    <n v="76.13"/>
    <n v="2024"/>
    <n v="11"/>
    <s v="Nov"/>
    <s v="2024-11"/>
    <n v="0.32183470725005281"/>
    <x v="3"/>
    <x v="3"/>
    <x v="1"/>
    <x v="1"/>
    <x v="17"/>
  </r>
  <r>
    <s v="ORD04004"/>
    <x v="642"/>
    <d v="2024-05-16T00:00:00"/>
    <s v="C0493"/>
    <s v="P012"/>
    <n v="4"/>
    <n v="0.15"/>
    <s v="UPI"/>
    <n v="3056.6"/>
    <n v="-252.51"/>
    <n v="2024"/>
    <n v="5"/>
    <s v="May"/>
    <s v="2024-05"/>
    <n v="-8.2611398285676901E-2"/>
    <x v="0"/>
    <x v="8"/>
    <x v="2"/>
    <x v="2"/>
    <x v="14"/>
  </r>
  <r>
    <s v="ORD04005"/>
    <x v="381"/>
    <d v="2025-07-08T00:00:00"/>
    <s v="C0333"/>
    <s v="P009"/>
    <n v="2"/>
    <n v="0"/>
    <s v="Debit Card"/>
    <n v="13998"/>
    <n v="3087.66"/>
    <n v="2025"/>
    <n v="7"/>
    <s v="Jul"/>
    <s v="2025-07"/>
    <n v="0.22057865409344191"/>
    <x v="2"/>
    <x v="2"/>
    <x v="0"/>
    <x v="1"/>
    <x v="2"/>
  </r>
  <r>
    <s v="ORD04006"/>
    <x v="435"/>
    <d v="2024-03-16T00:00:00"/>
    <s v="C0439"/>
    <s v="P014"/>
    <n v="1"/>
    <n v="0.1"/>
    <s v="UPI"/>
    <n v="719.1"/>
    <n v="195.34"/>
    <n v="2024"/>
    <n v="3"/>
    <s v="Mar"/>
    <s v="2024-03"/>
    <n v="0.27164511194548741"/>
    <x v="0"/>
    <x v="6"/>
    <x v="1"/>
    <x v="2"/>
    <x v="13"/>
  </r>
  <r>
    <s v="ORD04007"/>
    <x v="379"/>
    <d v="2025-11-07T00:00:00"/>
    <s v="C0375"/>
    <s v="P020"/>
    <n v="3"/>
    <n v="0"/>
    <s v="Debit Card"/>
    <n v="747"/>
    <n v="201.74"/>
    <n v="2025"/>
    <n v="11"/>
    <s v="Nov"/>
    <s v="2025-11"/>
    <n v="0.27006693440428381"/>
    <x v="3"/>
    <x v="3"/>
    <x v="3"/>
    <x v="2"/>
    <x v="17"/>
  </r>
  <r>
    <s v="ORD04008"/>
    <x v="234"/>
    <d v="2024-07-06T00:00:00"/>
    <s v="C0292"/>
    <s v="P001"/>
    <n v="1"/>
    <n v="0"/>
    <s v="Credit Card"/>
    <n v="499"/>
    <n v="118.26"/>
    <n v="2024"/>
    <n v="7"/>
    <s v="Jul"/>
    <s v="2024-07"/>
    <n v="0.23699398797595192"/>
    <x v="1"/>
    <x v="1"/>
    <x v="2"/>
    <x v="0"/>
    <x v="8"/>
  </r>
  <r>
    <s v="ORD04009"/>
    <x v="661"/>
    <d v="2025-05-04T00:00:00"/>
    <s v="C0345"/>
    <s v="P010"/>
    <n v="1"/>
    <n v="0.15"/>
    <s v="Credit Card"/>
    <n v="5099.1499999999996"/>
    <n v="1101.42"/>
    <n v="2025"/>
    <n v="4"/>
    <s v="Apr"/>
    <s v="2025-04"/>
    <n v="0.21600070600001964"/>
    <x v="2"/>
    <x v="2"/>
    <x v="1"/>
    <x v="2"/>
    <x v="9"/>
  </r>
  <r>
    <s v="ORD04010"/>
    <x v="373"/>
    <d v="2024-07-10T00:00:00"/>
    <s v="C0152"/>
    <s v="P017"/>
    <n v="1"/>
    <n v="0"/>
    <s v="UPI"/>
    <n v="799"/>
    <n v="188.95"/>
    <n v="2024"/>
    <n v="7"/>
    <s v="Jul"/>
    <s v="2024-07"/>
    <n v="0.2364831038798498"/>
    <x v="0"/>
    <x v="0"/>
    <x v="1"/>
    <x v="1"/>
    <x v="15"/>
  </r>
  <r>
    <s v="ORD04011"/>
    <x v="375"/>
    <d v="2025-02-28T00:00:00"/>
    <s v="C0428"/>
    <s v="P017"/>
    <n v="2"/>
    <n v="0.1"/>
    <s v="Credit Card"/>
    <n v="1438.2"/>
    <n v="362.99"/>
    <n v="2025"/>
    <n v="2"/>
    <s v="Feb"/>
    <s v="2025-02"/>
    <n v="0.2523918787373105"/>
    <x v="0"/>
    <x v="0"/>
    <x v="2"/>
    <x v="1"/>
    <x v="15"/>
  </r>
  <r>
    <s v="ORD04012"/>
    <x v="154"/>
    <d v="2024-05-02T00:00:00"/>
    <s v="C0145"/>
    <s v="P017"/>
    <n v="1"/>
    <n v="0"/>
    <s v="UPI"/>
    <n v="799"/>
    <n v="178.43"/>
    <n v="2024"/>
    <n v="4"/>
    <s v="Apr"/>
    <s v="2024-04"/>
    <n v="0.22331664580725907"/>
    <x v="0"/>
    <x v="0"/>
    <x v="0"/>
    <x v="2"/>
    <x v="15"/>
  </r>
  <r>
    <s v="ORD04013"/>
    <x v="520"/>
    <d v="2024-08-08T00:00:00"/>
    <s v="C0130"/>
    <s v="P004"/>
    <n v="2"/>
    <n v="0.1"/>
    <s v="UPI"/>
    <n v="3598.2"/>
    <n v="900.78"/>
    <n v="2024"/>
    <n v="8"/>
    <s v="Aug"/>
    <s v="2024-08"/>
    <n v="0.25034183758545941"/>
    <x v="1"/>
    <x v="5"/>
    <x v="0"/>
    <x v="0"/>
    <x v="10"/>
  </r>
  <r>
    <s v="ORD04014"/>
    <x v="179"/>
    <d v="2024-02-27T00:00:00"/>
    <s v="C0141"/>
    <s v="P017"/>
    <n v="3"/>
    <n v="0.1"/>
    <s v="Cash"/>
    <n v="2157.3000000000002"/>
    <n v="577.17999999999995"/>
    <n v="2024"/>
    <n v="2"/>
    <s v="Feb"/>
    <s v="2024-02"/>
    <n v="0.26754739720947474"/>
    <x v="0"/>
    <x v="0"/>
    <x v="0"/>
    <x v="2"/>
    <x v="15"/>
  </r>
  <r>
    <s v="ORD04015"/>
    <x v="681"/>
    <d v="2025-03-29T00:00:00"/>
    <s v="C0415"/>
    <s v="P018"/>
    <n v="1"/>
    <n v="0.15"/>
    <s v="Credit Card"/>
    <n v="849.15"/>
    <n v="174.53"/>
    <n v="2025"/>
    <n v="3"/>
    <s v="Mar"/>
    <s v="2025-03"/>
    <n v="0.20553494671141731"/>
    <x v="0"/>
    <x v="7"/>
    <x v="1"/>
    <x v="2"/>
    <x v="16"/>
  </r>
  <r>
    <s v="ORD04016"/>
    <x v="393"/>
    <d v="2025-02-18T00:00:00"/>
    <s v="C0093"/>
    <s v="P020"/>
    <n v="1"/>
    <n v="0"/>
    <s v="UPI"/>
    <n v="249"/>
    <n v="72.66"/>
    <n v="2025"/>
    <n v="2"/>
    <s v="Feb"/>
    <s v="2025-02"/>
    <n v="0.29180722891566263"/>
    <x v="3"/>
    <x v="3"/>
    <x v="3"/>
    <x v="0"/>
    <x v="17"/>
  </r>
  <r>
    <s v="ORD04017"/>
    <x v="134"/>
    <d v="2025-10-08T00:00:00"/>
    <s v="C0114"/>
    <s v="P002"/>
    <n v="1"/>
    <n v="0"/>
    <s v="Credit Card"/>
    <n v="899"/>
    <n v="191.63"/>
    <n v="2025"/>
    <n v="10"/>
    <s v="Oct"/>
    <s v="2025-10"/>
    <n v="0.21315906562847609"/>
    <x v="1"/>
    <x v="1"/>
    <x v="0"/>
    <x v="1"/>
    <x v="3"/>
  </r>
  <r>
    <s v="ORD04018"/>
    <x v="196"/>
    <d v="2024-08-29T00:00:00"/>
    <s v="C0284"/>
    <s v="P008"/>
    <n v="2"/>
    <n v="0.05"/>
    <s v="UPI"/>
    <n v="758.1"/>
    <n v="215.64"/>
    <n v="2024"/>
    <n v="8"/>
    <s v="Aug"/>
    <s v="2024-08"/>
    <n v="0.28444796201028888"/>
    <x v="3"/>
    <x v="3"/>
    <x v="2"/>
    <x v="2"/>
    <x v="4"/>
  </r>
  <r>
    <s v="ORD04019"/>
    <x v="552"/>
    <d v="2025-12-21T00:00:00"/>
    <s v="C0444"/>
    <s v="P013"/>
    <n v="4"/>
    <n v="0"/>
    <s v="Debit Card"/>
    <n v="2396"/>
    <n v="540.28"/>
    <n v="2025"/>
    <n v="12"/>
    <s v="Dec"/>
    <s v="2025-12"/>
    <n v="0.22549248747913186"/>
    <x v="0"/>
    <x v="0"/>
    <x v="0"/>
    <x v="0"/>
    <x v="0"/>
  </r>
  <r>
    <s v="ORD04020"/>
    <x v="238"/>
    <d v="2025-02-12T00:00:00"/>
    <s v="C0411"/>
    <s v="P020"/>
    <n v="1"/>
    <n v="0.1"/>
    <s v="Credit Card"/>
    <n v="224.1"/>
    <n v="73.08"/>
    <n v="2025"/>
    <n v="2"/>
    <s v="Feb"/>
    <s v="2025-02"/>
    <n v="0.32610441767068271"/>
    <x v="3"/>
    <x v="3"/>
    <x v="1"/>
    <x v="2"/>
    <x v="17"/>
  </r>
  <r>
    <s v="ORD04021"/>
    <x v="308"/>
    <d v="2025-09-04T00:00:00"/>
    <s v="C0143"/>
    <s v="P015"/>
    <n v="1"/>
    <n v="0.05"/>
    <s v="UPI"/>
    <n v="664.05"/>
    <n v="170.71"/>
    <n v="2025"/>
    <n v="8"/>
    <s v="Aug"/>
    <s v="2025-08"/>
    <n v="0.25707401551088022"/>
    <x v="3"/>
    <x v="6"/>
    <x v="0"/>
    <x v="2"/>
    <x v="11"/>
  </r>
  <r>
    <s v="ORD04022"/>
    <x v="375"/>
    <d v="2025-02-28T00:00:00"/>
    <s v="C0223"/>
    <s v="P020"/>
    <n v="1"/>
    <n v="0"/>
    <s v="UPI"/>
    <n v="249"/>
    <n v="88.24"/>
    <n v="2025"/>
    <n v="2"/>
    <s v="Feb"/>
    <s v="2025-02"/>
    <n v="0.3543775100401606"/>
    <x v="3"/>
    <x v="3"/>
    <x v="0"/>
    <x v="2"/>
    <x v="17"/>
  </r>
  <r>
    <s v="ORD04023"/>
    <x v="30"/>
    <d v="2025-12-16T00:00:00"/>
    <s v="C0232"/>
    <s v="P009"/>
    <n v="1"/>
    <n v="0.1"/>
    <s v="Credit Card"/>
    <n v="6299.1"/>
    <n v="1166.8499999999999"/>
    <n v="2025"/>
    <n v="12"/>
    <s v="Dec"/>
    <s v="2025-12"/>
    <n v="0.18524074867838261"/>
    <x v="2"/>
    <x v="2"/>
    <x v="2"/>
    <x v="0"/>
    <x v="2"/>
  </r>
  <r>
    <s v="ORD04024"/>
    <x v="663"/>
    <d v="2024-09-08T00:00:00"/>
    <s v="C0463"/>
    <s v="P003"/>
    <n v="2"/>
    <n v="0.1"/>
    <s v="Credit Card"/>
    <n v="2338.1999999999998"/>
    <n v="490.38"/>
    <n v="2024"/>
    <n v="9"/>
    <s v="Sep"/>
    <s v="2024-09"/>
    <n v="0.20972542981780859"/>
    <x v="1"/>
    <x v="1"/>
    <x v="1"/>
    <x v="1"/>
    <x v="1"/>
  </r>
  <r>
    <s v="ORD04025"/>
    <x v="435"/>
    <d v="2024-03-14T00:00:00"/>
    <s v="C0033"/>
    <s v="P003"/>
    <n v="1"/>
    <n v="0.2"/>
    <s v="Credit Card"/>
    <n v="1039.2"/>
    <n v="244.95"/>
    <n v="2024"/>
    <n v="3"/>
    <s v="Mar"/>
    <s v="2024-03"/>
    <n v="0.23571016166281752"/>
    <x v="1"/>
    <x v="1"/>
    <x v="3"/>
    <x v="1"/>
    <x v="1"/>
  </r>
  <r>
    <s v="ORD04026"/>
    <x v="506"/>
    <d v="2024-07-07T00:00:00"/>
    <s v="C0276"/>
    <s v="P002"/>
    <n v="1"/>
    <n v="0.05"/>
    <s v="Debit Card"/>
    <n v="854.05"/>
    <n v="197.13"/>
    <n v="2024"/>
    <n v="7"/>
    <s v="Jul"/>
    <s v="2024-07"/>
    <n v="0.23081786780633454"/>
    <x v="1"/>
    <x v="1"/>
    <x v="2"/>
    <x v="2"/>
    <x v="3"/>
  </r>
  <r>
    <s v="ORD04027"/>
    <x v="722"/>
    <d v="2024-01-07T00:00:00"/>
    <s v="C0170"/>
    <s v="P001"/>
    <n v="2"/>
    <n v="0"/>
    <s v="Credit Card"/>
    <n v="998"/>
    <n v="288.70999999999998"/>
    <n v="2024"/>
    <n v="1"/>
    <s v="Jan"/>
    <s v="2024-01"/>
    <n v="0.28928857715430861"/>
    <x v="1"/>
    <x v="1"/>
    <x v="0"/>
    <x v="1"/>
    <x v="8"/>
  </r>
  <r>
    <s v="ORD04028"/>
    <x v="431"/>
    <d v="2024-07-29T00:00:00"/>
    <s v="C0140"/>
    <s v="P014"/>
    <n v="1"/>
    <n v="0"/>
    <s v="UPI"/>
    <n v="799"/>
    <n v="212.74"/>
    <n v="2024"/>
    <n v="7"/>
    <s v="Jul"/>
    <s v="2024-07"/>
    <n v="0.26625782227784733"/>
    <x v="0"/>
    <x v="6"/>
    <x v="1"/>
    <x v="2"/>
    <x v="13"/>
  </r>
  <r>
    <s v="ORD04029"/>
    <x v="441"/>
    <d v="2025-06-30T00:00:00"/>
    <s v="C0357"/>
    <s v="P017"/>
    <n v="2"/>
    <n v="0"/>
    <s v="Debit Card"/>
    <n v="1598"/>
    <n v="295.79000000000002"/>
    <n v="2025"/>
    <n v="6"/>
    <s v="Jun"/>
    <s v="2025-06"/>
    <n v="0.18510012515644558"/>
    <x v="0"/>
    <x v="0"/>
    <x v="3"/>
    <x v="2"/>
    <x v="15"/>
  </r>
  <r>
    <s v="ORD04030"/>
    <x v="655"/>
    <d v="2025-09-07T00:00:00"/>
    <s v="C0201"/>
    <s v="P013"/>
    <n v="1"/>
    <n v="0"/>
    <s v="UPI"/>
    <n v="599"/>
    <n v="136.44999999999999"/>
    <n v="2025"/>
    <n v="9"/>
    <s v="Sep"/>
    <s v="2025-09"/>
    <n v="0.22779632721202001"/>
    <x v="0"/>
    <x v="0"/>
    <x v="1"/>
    <x v="2"/>
    <x v="0"/>
  </r>
  <r>
    <s v="ORD04031"/>
    <x v="417"/>
    <d v="2025-01-22T00:00:00"/>
    <s v="C0023"/>
    <s v="P019"/>
    <n v="4"/>
    <n v="0.2"/>
    <s v="Credit Card"/>
    <n v="1276.8"/>
    <n v="317.11"/>
    <n v="2025"/>
    <n v="1"/>
    <s v="Jan"/>
    <s v="2025-01"/>
    <n v="0.24836309523809524"/>
    <x v="1"/>
    <x v="1"/>
    <x v="0"/>
    <x v="0"/>
    <x v="18"/>
  </r>
  <r>
    <s v="ORD04032"/>
    <x v="705"/>
    <d v="2025-12-04T00:00:00"/>
    <s v="C0456"/>
    <s v="P015"/>
    <n v="1"/>
    <n v="0"/>
    <s v="Cash"/>
    <n v="699"/>
    <n v="191.47"/>
    <n v="2025"/>
    <n v="11"/>
    <s v="Nov"/>
    <s v="2025-11"/>
    <n v="0.27391988555078683"/>
    <x v="3"/>
    <x v="6"/>
    <x v="1"/>
    <x v="2"/>
    <x v="11"/>
  </r>
  <r>
    <s v="ORD04033"/>
    <x v="526"/>
    <d v="2024-03-19T00:00:00"/>
    <s v="C0224"/>
    <s v="P014"/>
    <n v="4"/>
    <n v="0"/>
    <s v="Credit Card"/>
    <n v="3196"/>
    <n v="742.84"/>
    <n v="2024"/>
    <n v="3"/>
    <s v="Mar"/>
    <s v="2024-03"/>
    <n v="0.23242803504380477"/>
    <x v="0"/>
    <x v="6"/>
    <x v="0"/>
    <x v="2"/>
    <x v="13"/>
  </r>
  <r>
    <s v="ORD04034"/>
    <x v="91"/>
    <d v="2024-06-29T00:00:00"/>
    <s v="C0368"/>
    <s v="P002"/>
    <n v="1"/>
    <n v="0"/>
    <s v="Credit Card"/>
    <n v="899"/>
    <n v="176.68"/>
    <n v="2024"/>
    <n v="6"/>
    <s v="Jun"/>
    <s v="2024-06"/>
    <n v="0.19652947719688543"/>
    <x v="1"/>
    <x v="1"/>
    <x v="2"/>
    <x v="2"/>
    <x v="3"/>
  </r>
  <r>
    <s v="ORD04035"/>
    <x v="141"/>
    <d v="2024-12-18T00:00:00"/>
    <s v="C0270"/>
    <s v="P007"/>
    <n v="3"/>
    <n v="0"/>
    <s v="UPI"/>
    <n v="3297"/>
    <n v="817"/>
    <n v="2024"/>
    <n v="12"/>
    <s v="Dec"/>
    <s v="2024-12"/>
    <n v="0.24780103124052169"/>
    <x v="3"/>
    <x v="9"/>
    <x v="0"/>
    <x v="1"/>
    <x v="19"/>
  </r>
  <r>
    <s v="ORD04036"/>
    <x v="672"/>
    <d v="2024-09-14T00:00:00"/>
    <s v="C0347"/>
    <s v="P017"/>
    <n v="1"/>
    <n v="0"/>
    <s v="Debit Card"/>
    <n v="799"/>
    <n v="206.87"/>
    <n v="2024"/>
    <n v="9"/>
    <s v="Sep"/>
    <s v="2024-09"/>
    <n v="0.25891113892365458"/>
    <x v="0"/>
    <x v="0"/>
    <x v="0"/>
    <x v="2"/>
    <x v="15"/>
  </r>
  <r>
    <s v="ORD04037"/>
    <x v="225"/>
    <d v="2025-12-04T00:00:00"/>
    <s v="C0153"/>
    <s v="P018"/>
    <n v="2"/>
    <n v="0.05"/>
    <s v="UPI"/>
    <n v="1898.1"/>
    <n v="430.34"/>
    <n v="2025"/>
    <n v="12"/>
    <s v="Dec"/>
    <s v="2025-12"/>
    <n v="0.22672145830040566"/>
    <x v="0"/>
    <x v="7"/>
    <x v="1"/>
    <x v="2"/>
    <x v="16"/>
  </r>
  <r>
    <s v="ORD04038"/>
    <x v="512"/>
    <d v="2024-11-05T00:00:00"/>
    <s v="C0333"/>
    <s v="P006"/>
    <n v="1"/>
    <n v="0.05"/>
    <s v="Debit Card"/>
    <n v="1424.05"/>
    <n v="380.32"/>
    <n v="2024"/>
    <n v="11"/>
    <s v="Nov"/>
    <s v="2024-11"/>
    <n v="0.2670692742530108"/>
    <x v="1"/>
    <x v="1"/>
    <x v="0"/>
    <x v="1"/>
    <x v="6"/>
  </r>
  <r>
    <s v="ORD04039"/>
    <x v="372"/>
    <d v="2024-12-14T00:00:00"/>
    <s v="C0085"/>
    <s v="P008"/>
    <n v="2"/>
    <n v="0"/>
    <s v="UPI"/>
    <n v="798"/>
    <n v="200.29"/>
    <n v="2024"/>
    <n v="12"/>
    <s v="Dec"/>
    <s v="2024-12"/>
    <n v="0.25098997493734337"/>
    <x v="3"/>
    <x v="3"/>
    <x v="0"/>
    <x v="2"/>
    <x v="4"/>
  </r>
  <r>
    <s v="ORD04040"/>
    <x v="45"/>
    <d v="2024-05-07T00:00:00"/>
    <s v="C0109"/>
    <s v="P002"/>
    <n v="2"/>
    <n v="0"/>
    <s v="UPI"/>
    <n v="1798"/>
    <n v="313.60000000000002"/>
    <n v="2024"/>
    <n v="5"/>
    <s v="May"/>
    <s v="2024-05"/>
    <n v="0.17441601779755284"/>
    <x v="1"/>
    <x v="1"/>
    <x v="1"/>
    <x v="2"/>
    <x v="3"/>
  </r>
  <r>
    <s v="ORD04041"/>
    <x v="218"/>
    <d v="2024-10-18T00:00:00"/>
    <s v="C0031"/>
    <s v="P001"/>
    <n v="2"/>
    <n v="0.1"/>
    <s v="UPI"/>
    <n v="898.2"/>
    <n v="197.01"/>
    <n v="2024"/>
    <n v="10"/>
    <s v="Oct"/>
    <s v="2024-10"/>
    <n v="0.21933867735470941"/>
    <x v="1"/>
    <x v="1"/>
    <x v="2"/>
    <x v="1"/>
    <x v="8"/>
  </r>
  <r>
    <s v="ORD04042"/>
    <x v="475"/>
    <d v="2025-12-28T00:00:00"/>
    <s v="C0229"/>
    <s v="P016"/>
    <n v="2"/>
    <n v="0.05"/>
    <s v="UPI"/>
    <n v="3038.1"/>
    <n v="694.97"/>
    <n v="2025"/>
    <n v="12"/>
    <s v="Dec"/>
    <s v="2025-12"/>
    <n v="0.22875152233303711"/>
    <x v="4"/>
    <x v="4"/>
    <x v="0"/>
    <x v="2"/>
    <x v="5"/>
  </r>
  <r>
    <s v="ORD04043"/>
    <x v="648"/>
    <d v="2025-08-19T00:00:00"/>
    <s v="C0240"/>
    <s v="P007"/>
    <n v="1"/>
    <n v="0"/>
    <s v="Debit Card"/>
    <n v="1099"/>
    <n v="215.17"/>
    <n v="2025"/>
    <n v="8"/>
    <s v="Aug"/>
    <s v="2025-08"/>
    <n v="0.19578707916287533"/>
    <x v="3"/>
    <x v="9"/>
    <x v="3"/>
    <x v="2"/>
    <x v="19"/>
  </r>
  <r>
    <s v="ORD04044"/>
    <x v="692"/>
    <d v="2025-05-06T00:00:00"/>
    <s v="C0378"/>
    <s v="P011"/>
    <n v="1"/>
    <n v="0.15"/>
    <s v="Debit Card"/>
    <n v="1104.1500000000001"/>
    <n v="300.18"/>
    <n v="2025"/>
    <n v="5"/>
    <s v="May"/>
    <s v="2025-05"/>
    <n v="0.27186523570167093"/>
    <x v="0"/>
    <x v="7"/>
    <x v="3"/>
    <x v="0"/>
    <x v="12"/>
  </r>
  <r>
    <s v="ORD04045"/>
    <x v="460"/>
    <d v="2025-01-21T00:00:00"/>
    <s v="C0363"/>
    <s v="P015"/>
    <n v="2"/>
    <n v="0.05"/>
    <s v="Credit Card"/>
    <n v="1328.1"/>
    <n v="374.41"/>
    <n v="2025"/>
    <n v="1"/>
    <s v="Jan"/>
    <s v="2025-01"/>
    <n v="0.28191401249905884"/>
    <x v="3"/>
    <x v="6"/>
    <x v="1"/>
    <x v="1"/>
    <x v="11"/>
  </r>
  <r>
    <s v="ORD04046"/>
    <x v="238"/>
    <d v="2025-02-12T00:00:00"/>
    <s v="C0310"/>
    <s v="P013"/>
    <n v="1"/>
    <n v="0.05"/>
    <s v="UPI"/>
    <n v="569.04999999999995"/>
    <n v="100.71"/>
    <n v="2025"/>
    <n v="2"/>
    <s v="Feb"/>
    <s v="2025-02"/>
    <n v="0.17697917581934805"/>
    <x v="0"/>
    <x v="0"/>
    <x v="0"/>
    <x v="2"/>
    <x v="0"/>
  </r>
  <r>
    <s v="ORD04047"/>
    <x v="686"/>
    <d v="2025-01-23T00:00:00"/>
    <s v="C0389"/>
    <s v="P002"/>
    <n v="1"/>
    <n v="0.15"/>
    <s v="UPI"/>
    <n v="764.15"/>
    <n v="170.54"/>
    <n v="2025"/>
    <n v="1"/>
    <s v="Jan"/>
    <s v="2025-01"/>
    <n v="0.22317607799515801"/>
    <x v="1"/>
    <x v="1"/>
    <x v="0"/>
    <x v="0"/>
    <x v="3"/>
  </r>
  <r>
    <s v="ORD04048"/>
    <x v="386"/>
    <d v="2025-06-13T00:00:00"/>
    <s v="C0141"/>
    <s v="P014"/>
    <n v="1"/>
    <n v="0.05"/>
    <s v="Credit Card"/>
    <n v="759.05"/>
    <n v="182.01"/>
    <n v="2025"/>
    <n v="6"/>
    <s v="Jun"/>
    <s v="2025-06"/>
    <n v="0.23978657532441869"/>
    <x v="0"/>
    <x v="6"/>
    <x v="0"/>
    <x v="2"/>
    <x v="13"/>
  </r>
  <r>
    <s v="ORD04049"/>
    <x v="371"/>
    <d v="2025-07-14T00:00:00"/>
    <s v="C0156"/>
    <s v="P006"/>
    <n v="1"/>
    <n v="0.1"/>
    <s v="UPI"/>
    <n v="1349.1"/>
    <n v="224.88"/>
    <n v="2025"/>
    <n v="7"/>
    <s v="Jul"/>
    <s v="2025-07"/>
    <n v="0.16668890371358686"/>
    <x v="1"/>
    <x v="1"/>
    <x v="0"/>
    <x v="2"/>
    <x v="6"/>
  </r>
  <r>
    <s v="ORD04050"/>
    <x v="651"/>
    <d v="2025-10-04T00:00:00"/>
    <s v="C0299"/>
    <s v="P009"/>
    <n v="2"/>
    <n v="0.15"/>
    <s v="Debit Card"/>
    <n v="11898.3"/>
    <n v="2446.1999999999998"/>
    <n v="2025"/>
    <n v="9"/>
    <s v="Sep"/>
    <s v="2025-09"/>
    <n v="0.2055923955523058"/>
    <x v="2"/>
    <x v="2"/>
    <x v="1"/>
    <x v="2"/>
    <x v="2"/>
  </r>
  <r>
    <s v="ORD04051"/>
    <x v="629"/>
    <d v="2025-09-22T00:00:00"/>
    <s v="C0345"/>
    <s v="P007"/>
    <n v="2"/>
    <n v="0"/>
    <s v="UPI"/>
    <n v="2198"/>
    <n v="732.26"/>
    <n v="2025"/>
    <n v="9"/>
    <s v="Sep"/>
    <s v="2025-09"/>
    <n v="0.33314831665150135"/>
    <x v="3"/>
    <x v="9"/>
    <x v="1"/>
    <x v="2"/>
    <x v="19"/>
  </r>
  <r>
    <s v="ORD04052"/>
    <x v="493"/>
    <d v="2024-10-04T00:00:00"/>
    <s v="C0371"/>
    <s v="P018"/>
    <n v="4"/>
    <n v="0.15"/>
    <s v="Credit Card"/>
    <n v="3396.6"/>
    <n v="1077.99"/>
    <n v="2024"/>
    <n v="10"/>
    <s v="Oct"/>
    <s v="2024-10"/>
    <n v="0.31737325560854973"/>
    <x v="0"/>
    <x v="7"/>
    <x v="1"/>
    <x v="1"/>
    <x v="16"/>
  </r>
  <r>
    <s v="ORD04053"/>
    <x v="157"/>
    <d v="2025-05-16T00:00:00"/>
    <s v="C0099"/>
    <s v="P009"/>
    <n v="1"/>
    <n v="0"/>
    <s v="Debit Card"/>
    <n v="6999"/>
    <n v="1339.89"/>
    <n v="2025"/>
    <n v="5"/>
    <s v="May"/>
    <s v="2025-05"/>
    <n v="0.19144020574367768"/>
    <x v="2"/>
    <x v="2"/>
    <x v="2"/>
    <x v="2"/>
    <x v="2"/>
  </r>
  <r>
    <s v="ORD04054"/>
    <x v="434"/>
    <d v="2025-12-22T00:00:00"/>
    <s v="C0047"/>
    <s v="P004"/>
    <n v="4"/>
    <n v="0"/>
    <s v="Credit Card"/>
    <n v="7996"/>
    <n v="1765.4"/>
    <n v="2025"/>
    <n v="12"/>
    <s v="Dec"/>
    <s v="2025-12"/>
    <n v="0.2207853926963482"/>
    <x v="1"/>
    <x v="5"/>
    <x v="3"/>
    <x v="1"/>
    <x v="10"/>
  </r>
  <r>
    <s v="ORD04055"/>
    <x v="625"/>
    <d v="2024-12-07T00:00:00"/>
    <s v="C0487"/>
    <s v="P009"/>
    <n v="2"/>
    <n v="0.1"/>
    <s v="Debit Card"/>
    <n v="12598.2"/>
    <n v="3049.98"/>
    <n v="2024"/>
    <n v="12"/>
    <s v="Dec"/>
    <s v="2024-12"/>
    <n v="0.2420964899747583"/>
    <x v="2"/>
    <x v="2"/>
    <x v="2"/>
    <x v="2"/>
    <x v="2"/>
  </r>
  <r>
    <s v="ORD04056"/>
    <x v="583"/>
    <d v="2025-04-30T00:00:00"/>
    <s v="C0327"/>
    <s v="P004"/>
    <n v="4"/>
    <n v="0.15"/>
    <s v="Debit Card"/>
    <n v="6796.6"/>
    <n v="1555.28"/>
    <n v="2025"/>
    <n v="4"/>
    <s v="Apr"/>
    <s v="2025-04"/>
    <n v="0.22883206309036869"/>
    <x v="1"/>
    <x v="5"/>
    <x v="3"/>
    <x v="1"/>
    <x v="10"/>
  </r>
  <r>
    <s v="ORD04057"/>
    <x v="289"/>
    <d v="2024-10-03T00:00:00"/>
    <s v="C0422"/>
    <s v="P012"/>
    <n v="3"/>
    <n v="0.1"/>
    <s v="Credit Card"/>
    <n v="2427.3000000000002"/>
    <n v="577.88"/>
    <n v="2024"/>
    <n v="9"/>
    <s v="Sep"/>
    <s v="2024-09"/>
    <n v="0.2380752276191653"/>
    <x v="0"/>
    <x v="8"/>
    <x v="3"/>
    <x v="2"/>
    <x v="14"/>
  </r>
  <r>
    <s v="ORD04058"/>
    <x v="571"/>
    <d v="2024-03-01T00:00:00"/>
    <s v="C0480"/>
    <s v="P004"/>
    <n v="2"/>
    <n v="0"/>
    <s v="Credit Card"/>
    <n v="3998"/>
    <n v="787.78"/>
    <n v="2024"/>
    <n v="2"/>
    <s v="Feb"/>
    <s v="2024-02"/>
    <n v="0.19704352176088044"/>
    <x v="1"/>
    <x v="5"/>
    <x v="0"/>
    <x v="1"/>
    <x v="10"/>
  </r>
  <r>
    <s v="ORD04059"/>
    <x v="144"/>
    <d v="2024-11-27T00:00:00"/>
    <s v="C0067"/>
    <s v="P020"/>
    <n v="1"/>
    <n v="0.05"/>
    <s v="UPI"/>
    <n v="236.55"/>
    <n v="70.819999999999993"/>
    <n v="2024"/>
    <n v="11"/>
    <s v="Nov"/>
    <s v="2024-11"/>
    <n v="0.29938702177129567"/>
    <x v="3"/>
    <x v="3"/>
    <x v="1"/>
    <x v="0"/>
    <x v="17"/>
  </r>
  <r>
    <s v="ORD04060"/>
    <x v="220"/>
    <d v="2026-01-04T00:00:00"/>
    <s v="C0062"/>
    <s v="P014"/>
    <n v="1"/>
    <n v="0.05"/>
    <s v="Debit Card"/>
    <n v="759.05"/>
    <n v="146.28"/>
    <n v="2025"/>
    <n v="12"/>
    <s v="Dec"/>
    <s v="2025-12"/>
    <n v="0.19271457743231674"/>
    <x v="0"/>
    <x v="6"/>
    <x v="0"/>
    <x v="1"/>
    <x v="13"/>
  </r>
  <r>
    <s v="ORD04061"/>
    <x v="205"/>
    <d v="2024-04-20T00:00:00"/>
    <s v="C0109"/>
    <s v="P007"/>
    <n v="1"/>
    <n v="0"/>
    <s v="Credit Card"/>
    <n v="1099"/>
    <n v="352.32"/>
    <n v="2024"/>
    <n v="4"/>
    <s v="Apr"/>
    <s v="2024-04"/>
    <n v="0.32058234758871701"/>
    <x v="3"/>
    <x v="9"/>
    <x v="1"/>
    <x v="2"/>
    <x v="19"/>
  </r>
  <r>
    <s v="ORD04062"/>
    <x v="522"/>
    <d v="2024-10-10T00:00:00"/>
    <s v="C0167"/>
    <s v="P013"/>
    <n v="4"/>
    <n v="0.2"/>
    <s v="Debit Card"/>
    <n v="1916.8"/>
    <n v="385.9"/>
    <n v="2024"/>
    <n v="10"/>
    <s v="Oct"/>
    <s v="2024-10"/>
    <n v="0.20132512520868112"/>
    <x v="0"/>
    <x v="0"/>
    <x v="3"/>
    <x v="2"/>
    <x v="0"/>
  </r>
  <r>
    <s v="ORD04063"/>
    <x v="427"/>
    <d v="2025-11-20T00:00:00"/>
    <s v="C0037"/>
    <s v="P008"/>
    <n v="4"/>
    <n v="0"/>
    <s v="Credit Card"/>
    <n v="1596"/>
    <n v="-89.21"/>
    <n v="2025"/>
    <n v="11"/>
    <s v="Nov"/>
    <s v="2025-11"/>
    <n v="-5.5895989974937339E-2"/>
    <x v="3"/>
    <x v="3"/>
    <x v="1"/>
    <x v="1"/>
    <x v="4"/>
  </r>
  <r>
    <s v="ORD04064"/>
    <x v="144"/>
    <d v="2024-11-27T00:00:00"/>
    <s v="C0119"/>
    <s v="P005"/>
    <n v="2"/>
    <n v="0"/>
    <s v="UPI"/>
    <n v="4998"/>
    <n v="1153.6500000000001"/>
    <n v="2024"/>
    <n v="11"/>
    <s v="Nov"/>
    <s v="2024-11"/>
    <n v="0.23082232893157265"/>
    <x v="1"/>
    <x v="5"/>
    <x v="0"/>
    <x v="1"/>
    <x v="7"/>
  </r>
  <r>
    <s v="ORD04065"/>
    <x v="709"/>
    <d v="2024-11-15T00:00:00"/>
    <s v="C0498"/>
    <s v="P012"/>
    <n v="3"/>
    <n v="0"/>
    <s v="Cash"/>
    <n v="2697"/>
    <n v="839.03"/>
    <n v="2024"/>
    <n v="11"/>
    <s v="Nov"/>
    <s v="2024-11"/>
    <n v="0.3110975157582499"/>
    <x v="0"/>
    <x v="8"/>
    <x v="0"/>
    <x v="0"/>
    <x v="14"/>
  </r>
  <r>
    <s v="ORD04066"/>
    <x v="399"/>
    <d v="2025-04-21T00:00:00"/>
    <s v="C0086"/>
    <s v="P013"/>
    <n v="4"/>
    <n v="0.05"/>
    <s v="UPI"/>
    <n v="2276.1999999999998"/>
    <n v="547.65"/>
    <n v="2025"/>
    <n v="4"/>
    <s v="Apr"/>
    <s v="2025-04"/>
    <n v="0.24059836569721466"/>
    <x v="0"/>
    <x v="0"/>
    <x v="2"/>
    <x v="2"/>
    <x v="0"/>
  </r>
  <r>
    <s v="ORD04067"/>
    <x v="459"/>
    <d v="2024-04-22T00:00:00"/>
    <s v="C0382"/>
    <s v="P020"/>
    <n v="2"/>
    <n v="0.1"/>
    <s v="Cash"/>
    <n v="448.2"/>
    <n v="109.01"/>
    <n v="2024"/>
    <n v="4"/>
    <s v="Apr"/>
    <s v="2024-04"/>
    <n v="0.24321731369924143"/>
    <x v="3"/>
    <x v="3"/>
    <x v="0"/>
    <x v="2"/>
    <x v="17"/>
  </r>
  <r>
    <s v="ORD04068"/>
    <x v="705"/>
    <d v="2025-11-30T00:00:00"/>
    <s v="C0392"/>
    <s v="P014"/>
    <n v="2"/>
    <n v="0"/>
    <s v="UPI"/>
    <n v="1598"/>
    <n v="459.2"/>
    <n v="2025"/>
    <n v="11"/>
    <s v="Nov"/>
    <s v="2025-11"/>
    <n v="0.28735919899874846"/>
    <x v="0"/>
    <x v="6"/>
    <x v="0"/>
    <x v="2"/>
    <x v="13"/>
  </r>
  <r>
    <s v="ORD04069"/>
    <x v="147"/>
    <d v="2024-08-20T00:00:00"/>
    <s v="C0465"/>
    <s v="P018"/>
    <n v="1"/>
    <n v="0.1"/>
    <s v="UPI"/>
    <n v="899.1"/>
    <n v="210.9"/>
    <n v="2024"/>
    <n v="8"/>
    <s v="Aug"/>
    <s v="2024-08"/>
    <n v="0.23456790123456789"/>
    <x v="0"/>
    <x v="7"/>
    <x v="0"/>
    <x v="2"/>
    <x v="16"/>
  </r>
  <r>
    <s v="ORD04070"/>
    <x v="262"/>
    <d v="2025-05-14T00:00:00"/>
    <s v="C0052"/>
    <s v="P020"/>
    <n v="1"/>
    <n v="0"/>
    <s v="Credit Card"/>
    <n v="249"/>
    <n v="55.09"/>
    <n v="2025"/>
    <n v="5"/>
    <s v="May"/>
    <s v="2025-05"/>
    <n v="0.22124497991967873"/>
    <x v="3"/>
    <x v="3"/>
    <x v="0"/>
    <x v="0"/>
    <x v="17"/>
  </r>
  <r>
    <s v="ORD04071"/>
    <x v="95"/>
    <d v="2024-06-05T00:00:00"/>
    <s v="C0091"/>
    <s v="P004"/>
    <n v="1"/>
    <n v="0.05"/>
    <s v="Cash"/>
    <n v="1899.05"/>
    <n v="-81.96"/>
    <n v="2024"/>
    <n v="6"/>
    <s v="Jun"/>
    <s v="2024-06"/>
    <n v="-4.3158421315921118E-2"/>
    <x v="1"/>
    <x v="5"/>
    <x v="2"/>
    <x v="1"/>
    <x v="10"/>
  </r>
  <r>
    <s v="ORD04072"/>
    <x v="527"/>
    <d v="2025-04-22T00:00:00"/>
    <s v="C0289"/>
    <s v="P018"/>
    <n v="1"/>
    <n v="0.1"/>
    <s v="Debit Card"/>
    <n v="899.1"/>
    <n v="217.78"/>
    <n v="2025"/>
    <n v="4"/>
    <s v="Apr"/>
    <s v="2025-04"/>
    <n v="0.24221999777555334"/>
    <x v="0"/>
    <x v="7"/>
    <x v="0"/>
    <x v="1"/>
    <x v="16"/>
  </r>
  <r>
    <s v="ORD04073"/>
    <x v="105"/>
    <d v="2025-12-02T00:00:00"/>
    <s v="C0494"/>
    <s v="P007"/>
    <n v="2"/>
    <n v="0"/>
    <s v="Debit Card"/>
    <n v="2198"/>
    <n v="596.66999999999996"/>
    <n v="2025"/>
    <n v="12"/>
    <s v="Dec"/>
    <s v="2025-12"/>
    <n v="0.27146041856232939"/>
    <x v="3"/>
    <x v="9"/>
    <x v="0"/>
    <x v="2"/>
    <x v="19"/>
  </r>
  <r>
    <s v="ORD04074"/>
    <x v="311"/>
    <d v="2024-10-03T00:00:00"/>
    <s v="C0337"/>
    <s v="P015"/>
    <n v="1"/>
    <n v="0.05"/>
    <s v="UPI"/>
    <n v="664.05"/>
    <n v="203.06"/>
    <n v="2024"/>
    <n v="9"/>
    <s v="Sep"/>
    <s v="2024-09"/>
    <n v="0.30579022663956029"/>
    <x v="3"/>
    <x v="6"/>
    <x v="0"/>
    <x v="2"/>
    <x v="11"/>
  </r>
  <r>
    <s v="ORD04075"/>
    <x v="448"/>
    <d v="2024-01-05T00:00:00"/>
    <s v="C0298"/>
    <s v="P006"/>
    <n v="3"/>
    <n v="0.1"/>
    <s v="UPI"/>
    <n v="4047.3"/>
    <n v="1007.65"/>
    <n v="2024"/>
    <n v="1"/>
    <s v="Jan"/>
    <s v="2024-01"/>
    <n v="0.24896844810120325"/>
    <x v="1"/>
    <x v="1"/>
    <x v="1"/>
    <x v="2"/>
    <x v="6"/>
  </r>
  <r>
    <s v="ORD04076"/>
    <x v="298"/>
    <d v="2025-12-23T00:00:00"/>
    <s v="C0204"/>
    <s v="P016"/>
    <n v="1"/>
    <n v="0.05"/>
    <s v="Credit Card"/>
    <n v="1519.05"/>
    <n v="415.76"/>
    <n v="2025"/>
    <n v="12"/>
    <s v="Dec"/>
    <s v="2025-12"/>
    <n v="0.27369737664987986"/>
    <x v="4"/>
    <x v="4"/>
    <x v="3"/>
    <x v="2"/>
    <x v="5"/>
  </r>
  <r>
    <s v="ORD04077"/>
    <x v="502"/>
    <d v="2025-05-27T00:00:00"/>
    <s v="C0368"/>
    <s v="P020"/>
    <n v="1"/>
    <n v="0.05"/>
    <s v="Credit Card"/>
    <n v="236.55"/>
    <n v="67.25"/>
    <n v="2025"/>
    <n v="5"/>
    <s v="May"/>
    <s v="2025-05"/>
    <n v="0.28429507503699003"/>
    <x v="3"/>
    <x v="3"/>
    <x v="2"/>
    <x v="2"/>
    <x v="17"/>
  </r>
  <r>
    <s v="ORD04078"/>
    <x v="118"/>
    <d v="2024-10-15T00:00:00"/>
    <s v="C0238"/>
    <s v="P008"/>
    <n v="3"/>
    <n v="0.1"/>
    <s v="Debit Card"/>
    <n v="1077.3"/>
    <n v="242.89"/>
    <n v="2024"/>
    <n v="10"/>
    <s v="Oct"/>
    <s v="2024-10"/>
    <n v="0.2254618026547851"/>
    <x v="3"/>
    <x v="3"/>
    <x v="0"/>
    <x v="1"/>
    <x v="4"/>
  </r>
  <r>
    <s v="ORD04079"/>
    <x v="607"/>
    <d v="2024-01-14T00:00:00"/>
    <s v="C0382"/>
    <s v="P016"/>
    <n v="2"/>
    <n v="0.2"/>
    <s v="Debit Card"/>
    <n v="2558.4"/>
    <n v="744.5"/>
    <n v="2024"/>
    <n v="1"/>
    <s v="Jan"/>
    <s v="2024-01"/>
    <n v="0.29100218886804252"/>
    <x v="4"/>
    <x v="4"/>
    <x v="0"/>
    <x v="2"/>
    <x v="5"/>
  </r>
  <r>
    <s v="ORD04080"/>
    <x v="308"/>
    <d v="2025-09-03T00:00:00"/>
    <s v="C0155"/>
    <s v="P016"/>
    <n v="1"/>
    <n v="0"/>
    <s v="Credit Card"/>
    <n v="1599"/>
    <n v="430.59"/>
    <n v="2025"/>
    <n v="8"/>
    <s v="Aug"/>
    <s v="2025-08"/>
    <n v="0.26928705440900563"/>
    <x v="4"/>
    <x v="4"/>
    <x v="0"/>
    <x v="1"/>
    <x v="5"/>
  </r>
  <r>
    <s v="ORD04081"/>
    <x v="253"/>
    <d v="2025-05-13T00:00:00"/>
    <s v="C0240"/>
    <s v="P003"/>
    <n v="2"/>
    <n v="0.1"/>
    <s v="Debit Card"/>
    <n v="2338.1999999999998"/>
    <n v="497.19"/>
    <n v="2025"/>
    <n v="5"/>
    <s v="May"/>
    <s v="2025-05"/>
    <n v="0.212637926610213"/>
    <x v="1"/>
    <x v="1"/>
    <x v="3"/>
    <x v="2"/>
    <x v="1"/>
  </r>
  <r>
    <s v="ORD04082"/>
    <x v="589"/>
    <d v="2024-08-26T00:00:00"/>
    <s v="C0136"/>
    <s v="P017"/>
    <n v="1"/>
    <n v="0"/>
    <s v="Debit Card"/>
    <n v="799"/>
    <n v="188.29"/>
    <n v="2024"/>
    <n v="8"/>
    <s v="Aug"/>
    <s v="2024-08"/>
    <n v="0.23565707133917396"/>
    <x v="0"/>
    <x v="0"/>
    <x v="1"/>
    <x v="0"/>
    <x v="15"/>
  </r>
  <r>
    <s v="ORD04083"/>
    <x v="726"/>
    <d v="2024-04-05T00:00:00"/>
    <s v="C0407"/>
    <s v="P009"/>
    <n v="4"/>
    <n v="0"/>
    <s v="Cash"/>
    <n v="27996"/>
    <n v="4861.08"/>
    <n v="2024"/>
    <n v="4"/>
    <s v="Apr"/>
    <s v="2024-04"/>
    <n v="0.17363480497213887"/>
    <x v="2"/>
    <x v="2"/>
    <x v="1"/>
    <x v="2"/>
    <x v="2"/>
  </r>
  <r>
    <s v="ORD04084"/>
    <x v="437"/>
    <d v="2024-12-06T00:00:00"/>
    <s v="C0362"/>
    <s v="P003"/>
    <n v="2"/>
    <n v="0"/>
    <s v="Credit Card"/>
    <n v="2598"/>
    <n v="419.58"/>
    <n v="2024"/>
    <n v="12"/>
    <s v="Dec"/>
    <s v="2024-12"/>
    <n v="0.16150115473441107"/>
    <x v="1"/>
    <x v="1"/>
    <x v="3"/>
    <x v="1"/>
    <x v="1"/>
  </r>
  <r>
    <s v="ORD04085"/>
    <x v="293"/>
    <d v="2024-06-23T00:00:00"/>
    <s v="C0381"/>
    <s v="P020"/>
    <n v="1"/>
    <n v="0.2"/>
    <s v="Debit Card"/>
    <n v="199.2"/>
    <n v="46.59"/>
    <n v="2024"/>
    <n v="6"/>
    <s v="Jun"/>
    <s v="2024-06"/>
    <n v="0.23388554216867474"/>
    <x v="3"/>
    <x v="3"/>
    <x v="0"/>
    <x v="1"/>
    <x v="17"/>
  </r>
  <r>
    <s v="ORD04086"/>
    <x v="701"/>
    <d v="2025-08-31T00:00:00"/>
    <s v="C0369"/>
    <s v="P007"/>
    <n v="2"/>
    <n v="0.05"/>
    <s v="Credit Card"/>
    <n v="2088.1"/>
    <n v="568.82000000000005"/>
    <n v="2025"/>
    <n v="8"/>
    <s v="Aug"/>
    <s v="2025-08"/>
    <n v="0.27241032517599734"/>
    <x v="3"/>
    <x v="9"/>
    <x v="3"/>
    <x v="0"/>
    <x v="19"/>
  </r>
  <r>
    <s v="ORD04087"/>
    <x v="64"/>
    <d v="2025-10-25T00:00:00"/>
    <s v="C0064"/>
    <s v="P018"/>
    <n v="3"/>
    <n v="0"/>
    <s v="UPI"/>
    <n v="2997"/>
    <n v="906.01"/>
    <n v="2025"/>
    <n v="10"/>
    <s v="Oct"/>
    <s v="2025-10"/>
    <n v="0.30230563897230561"/>
    <x v="0"/>
    <x v="7"/>
    <x v="3"/>
    <x v="2"/>
    <x v="16"/>
  </r>
  <r>
    <s v="ORD04088"/>
    <x v="165"/>
    <d v="2025-09-19T00:00:00"/>
    <s v="C0123"/>
    <s v="P012"/>
    <n v="2"/>
    <n v="0"/>
    <s v="UPI"/>
    <n v="1798"/>
    <n v="495.57"/>
    <n v="2025"/>
    <n v="9"/>
    <s v="Sep"/>
    <s v="2025-09"/>
    <n v="0.27562291434927699"/>
    <x v="0"/>
    <x v="8"/>
    <x v="3"/>
    <x v="2"/>
    <x v="14"/>
  </r>
  <r>
    <s v="ORD04089"/>
    <x v="62"/>
    <d v="2025-07-24T00:00:00"/>
    <s v="C0254"/>
    <s v="P019"/>
    <n v="3"/>
    <n v="0.15"/>
    <s v="UPI"/>
    <n v="1017.45"/>
    <n v="239.29"/>
    <n v="2025"/>
    <n v="7"/>
    <s v="Jul"/>
    <s v="2025-07"/>
    <n v="0.23518600422625188"/>
    <x v="1"/>
    <x v="1"/>
    <x v="3"/>
    <x v="1"/>
    <x v="18"/>
  </r>
  <r>
    <s v="ORD04090"/>
    <x v="240"/>
    <d v="2025-04-13T00:00:00"/>
    <s v="C0477"/>
    <s v="P016"/>
    <n v="1"/>
    <n v="0.05"/>
    <s v="UPI"/>
    <n v="1519.05"/>
    <n v="424.06"/>
    <n v="2025"/>
    <n v="4"/>
    <s v="Apr"/>
    <s v="2025-04"/>
    <n v="0.27916131792896876"/>
    <x v="4"/>
    <x v="4"/>
    <x v="3"/>
    <x v="1"/>
    <x v="5"/>
  </r>
  <r>
    <s v="ORD04091"/>
    <x v="600"/>
    <d v="2025-09-24T00:00:00"/>
    <s v="C0114"/>
    <s v="P017"/>
    <n v="3"/>
    <n v="0"/>
    <s v="UPI"/>
    <n v="2397"/>
    <n v="520.01"/>
    <n v="2025"/>
    <n v="9"/>
    <s v="Sep"/>
    <s v="2025-09"/>
    <n v="0.21694201084689194"/>
    <x v="0"/>
    <x v="0"/>
    <x v="0"/>
    <x v="1"/>
    <x v="15"/>
  </r>
  <r>
    <s v="ORD04092"/>
    <x v="454"/>
    <d v="2024-05-24T00:00:00"/>
    <s v="C0020"/>
    <s v="P020"/>
    <n v="3"/>
    <n v="0.15"/>
    <s v="Debit Card"/>
    <n v="634.95000000000005"/>
    <n v="191.67"/>
    <n v="2024"/>
    <n v="5"/>
    <s v="May"/>
    <s v="2024-05"/>
    <n v="0.30186628868414833"/>
    <x v="3"/>
    <x v="3"/>
    <x v="3"/>
    <x v="2"/>
    <x v="17"/>
  </r>
  <r>
    <s v="ORD04093"/>
    <x v="199"/>
    <d v="2024-07-23T00:00:00"/>
    <s v="C0016"/>
    <s v="P015"/>
    <n v="2"/>
    <n v="0.1"/>
    <s v="Credit Card"/>
    <n v="1258.2"/>
    <n v="300.99"/>
    <n v="2024"/>
    <n v="7"/>
    <s v="Jul"/>
    <s v="2024-07"/>
    <n v="0.23922269909394372"/>
    <x v="3"/>
    <x v="6"/>
    <x v="3"/>
    <x v="2"/>
    <x v="11"/>
  </r>
  <r>
    <s v="ORD04094"/>
    <x v="87"/>
    <d v="2024-06-29T00:00:00"/>
    <s v="C0145"/>
    <s v="P001"/>
    <n v="1"/>
    <n v="0"/>
    <s v="UPI"/>
    <n v="499"/>
    <n v="138.28"/>
    <n v="2024"/>
    <n v="6"/>
    <s v="Jun"/>
    <s v="2024-06"/>
    <n v="0.2771142284569138"/>
    <x v="1"/>
    <x v="1"/>
    <x v="0"/>
    <x v="2"/>
    <x v="8"/>
  </r>
  <r>
    <s v="ORD04095"/>
    <x v="184"/>
    <d v="2025-12-15T00:00:00"/>
    <s v="C0208"/>
    <s v="P002"/>
    <n v="3"/>
    <n v="0.05"/>
    <s v="Credit Card"/>
    <n v="2562.15"/>
    <n v="559.78"/>
    <n v="2025"/>
    <n v="12"/>
    <s v="Dec"/>
    <s v="2025-12"/>
    <n v="0.21848057295630621"/>
    <x v="1"/>
    <x v="1"/>
    <x v="3"/>
    <x v="2"/>
    <x v="3"/>
  </r>
  <r>
    <s v="ORD04096"/>
    <x v="181"/>
    <d v="2025-01-01T00:00:00"/>
    <s v="C0019"/>
    <s v="P008"/>
    <n v="2"/>
    <n v="0.15"/>
    <s v="Credit Card"/>
    <n v="678.3"/>
    <n v="237.75"/>
    <n v="2024"/>
    <n v="12"/>
    <s v="Dec"/>
    <s v="2024-12"/>
    <n v="0.35050862450243259"/>
    <x v="3"/>
    <x v="3"/>
    <x v="2"/>
    <x v="0"/>
    <x v="4"/>
  </r>
  <r>
    <s v="ORD04097"/>
    <x v="685"/>
    <d v="2025-04-26T00:00:00"/>
    <s v="C0376"/>
    <s v="P002"/>
    <n v="3"/>
    <n v="0.15"/>
    <s v="UPI"/>
    <n v="2292.4499999999998"/>
    <n v="641.01"/>
    <n v="2025"/>
    <n v="4"/>
    <s v="Apr"/>
    <s v="2025-04"/>
    <n v="0.27961787607145194"/>
    <x v="1"/>
    <x v="1"/>
    <x v="3"/>
    <x v="0"/>
    <x v="3"/>
  </r>
  <r>
    <s v="ORD04098"/>
    <x v="699"/>
    <d v="2025-07-23T00:00:00"/>
    <s v="C0392"/>
    <s v="P019"/>
    <n v="1"/>
    <n v="0"/>
    <s v="UPI"/>
    <n v="399"/>
    <n v="93.66"/>
    <n v="2025"/>
    <n v="7"/>
    <s v="Jul"/>
    <s v="2025-07"/>
    <n v="0.23473684210526316"/>
    <x v="1"/>
    <x v="1"/>
    <x v="0"/>
    <x v="2"/>
    <x v="18"/>
  </r>
  <r>
    <s v="ORD04099"/>
    <x v="174"/>
    <d v="2025-04-20T00:00:00"/>
    <s v="C0166"/>
    <s v="P009"/>
    <n v="1"/>
    <n v="0"/>
    <s v="Debit Card"/>
    <n v="6999"/>
    <n v="1353.32"/>
    <n v="2025"/>
    <n v="4"/>
    <s v="Apr"/>
    <s v="2025-04"/>
    <n v="0.19335905129304184"/>
    <x v="2"/>
    <x v="2"/>
    <x v="0"/>
    <x v="2"/>
    <x v="2"/>
  </r>
  <r>
    <s v="ORD04100"/>
    <x v="510"/>
    <d v="2025-01-23T00:00:00"/>
    <s v="C0038"/>
    <s v="P009"/>
    <n v="1"/>
    <n v="0"/>
    <s v="Debit Card"/>
    <n v="6999"/>
    <n v="1101.82"/>
    <n v="2025"/>
    <n v="1"/>
    <s v="Jan"/>
    <s v="2025-01"/>
    <n v="0.15742534647806827"/>
    <x v="2"/>
    <x v="2"/>
    <x v="1"/>
    <x v="2"/>
    <x v="2"/>
  </r>
  <r>
    <s v="ORD04101"/>
    <x v="666"/>
    <d v="2025-11-27T00:00:00"/>
    <s v="C0181"/>
    <s v="P013"/>
    <n v="2"/>
    <n v="0.05"/>
    <s v="Credit Card"/>
    <n v="1138.0999999999999"/>
    <n v="337.19"/>
    <n v="2025"/>
    <n v="11"/>
    <s v="Nov"/>
    <s v="2025-11"/>
    <n v="0.29627449257534488"/>
    <x v="0"/>
    <x v="0"/>
    <x v="1"/>
    <x v="2"/>
    <x v="0"/>
  </r>
  <r>
    <s v="ORD04102"/>
    <x v="528"/>
    <d v="2025-02-21T00:00:00"/>
    <s v="C0349"/>
    <s v="P006"/>
    <n v="2"/>
    <n v="0.1"/>
    <s v="Credit Card"/>
    <n v="2698.2"/>
    <n v="557.59"/>
    <n v="2025"/>
    <n v="2"/>
    <s v="Feb"/>
    <s v="2025-02"/>
    <n v="0.20665258320361726"/>
    <x v="1"/>
    <x v="1"/>
    <x v="0"/>
    <x v="1"/>
    <x v="6"/>
  </r>
  <r>
    <s v="ORD04103"/>
    <x v="512"/>
    <d v="2024-11-07T00:00:00"/>
    <s v="C0105"/>
    <s v="P015"/>
    <n v="2"/>
    <n v="0"/>
    <s v="UPI"/>
    <n v="1398"/>
    <n v="308.83"/>
    <n v="2024"/>
    <n v="11"/>
    <s v="Nov"/>
    <s v="2024-11"/>
    <n v="0.22090844062947065"/>
    <x v="3"/>
    <x v="6"/>
    <x v="2"/>
    <x v="2"/>
    <x v="11"/>
  </r>
  <r>
    <s v="ORD04104"/>
    <x v="350"/>
    <d v="2025-10-15T00:00:00"/>
    <s v="C0100"/>
    <s v="P019"/>
    <n v="2"/>
    <n v="0.1"/>
    <s v="Credit Card"/>
    <n v="718.2"/>
    <n v="187.01"/>
    <n v="2025"/>
    <n v="10"/>
    <s v="Oct"/>
    <s v="2025-10"/>
    <n v="0.26038707880813139"/>
    <x v="1"/>
    <x v="1"/>
    <x v="0"/>
    <x v="1"/>
    <x v="18"/>
  </r>
  <r>
    <s v="ORD04105"/>
    <x v="717"/>
    <d v="2025-11-26T00:00:00"/>
    <s v="C0090"/>
    <s v="P015"/>
    <n v="3"/>
    <n v="0.1"/>
    <s v="Credit Card"/>
    <n v="1887.3"/>
    <n v="564.49"/>
    <n v="2025"/>
    <n v="11"/>
    <s v="Nov"/>
    <s v="2025-11"/>
    <n v="0.29909924230382029"/>
    <x v="3"/>
    <x v="6"/>
    <x v="2"/>
    <x v="2"/>
    <x v="11"/>
  </r>
  <r>
    <s v="ORD04106"/>
    <x v="499"/>
    <d v="2025-01-06T00:00:00"/>
    <s v="C0415"/>
    <s v="P018"/>
    <n v="1"/>
    <n v="0.1"/>
    <s v="Debit Card"/>
    <n v="899.1"/>
    <n v="208.57"/>
    <n v="2025"/>
    <n v="1"/>
    <s v="Jan"/>
    <s v="2025-01"/>
    <n v="0.23197642086530973"/>
    <x v="0"/>
    <x v="7"/>
    <x v="1"/>
    <x v="2"/>
    <x v="16"/>
  </r>
  <r>
    <s v="ORD04107"/>
    <x v="61"/>
    <d v="2024-01-02T00:00:00"/>
    <s v="C0300"/>
    <s v="P007"/>
    <n v="1"/>
    <n v="0.15"/>
    <s v="UPI"/>
    <n v="934.15"/>
    <n v="270.22000000000003"/>
    <n v="2024"/>
    <n v="1"/>
    <s v="Jan"/>
    <s v="2024-01"/>
    <n v="0.28926831879248516"/>
    <x v="3"/>
    <x v="9"/>
    <x v="1"/>
    <x v="2"/>
    <x v="19"/>
  </r>
  <r>
    <s v="ORD04108"/>
    <x v="260"/>
    <d v="2024-02-16T00:00:00"/>
    <s v="C0444"/>
    <s v="P011"/>
    <n v="3"/>
    <n v="0.05"/>
    <s v="Debit Card"/>
    <n v="3702.15"/>
    <n v="929.78"/>
    <n v="2024"/>
    <n v="2"/>
    <s v="Feb"/>
    <s v="2024-02"/>
    <n v="0.25114595572842807"/>
    <x v="0"/>
    <x v="7"/>
    <x v="0"/>
    <x v="0"/>
    <x v="12"/>
  </r>
  <r>
    <s v="ORD04109"/>
    <x v="237"/>
    <d v="2024-04-09T00:00:00"/>
    <s v="C0332"/>
    <s v="P008"/>
    <n v="2"/>
    <n v="0"/>
    <s v="UPI"/>
    <n v="798"/>
    <n v="264.73"/>
    <n v="2024"/>
    <n v="4"/>
    <s v="Apr"/>
    <s v="2024-04"/>
    <n v="0.3317418546365915"/>
    <x v="3"/>
    <x v="3"/>
    <x v="1"/>
    <x v="0"/>
    <x v="4"/>
  </r>
  <r>
    <s v="ORD04110"/>
    <x v="552"/>
    <d v="2025-12-25T00:00:00"/>
    <s v="C0401"/>
    <s v="P006"/>
    <n v="2"/>
    <n v="0.1"/>
    <s v="Credit Card"/>
    <n v="2698.2"/>
    <n v="498.51"/>
    <n v="2025"/>
    <n v="12"/>
    <s v="Dec"/>
    <s v="2025-12"/>
    <n v="0.18475650433622415"/>
    <x v="1"/>
    <x v="1"/>
    <x v="3"/>
    <x v="1"/>
    <x v="6"/>
  </r>
  <r>
    <s v="ORD04111"/>
    <x v="664"/>
    <d v="2024-09-22T00:00:00"/>
    <s v="C0079"/>
    <s v="P008"/>
    <n v="2"/>
    <n v="0.1"/>
    <s v="Credit Card"/>
    <n v="718.2"/>
    <n v="238.55"/>
    <n v="2024"/>
    <n v="9"/>
    <s v="Sep"/>
    <s v="2024-09"/>
    <n v="0.33214981899192425"/>
    <x v="3"/>
    <x v="3"/>
    <x v="1"/>
    <x v="2"/>
    <x v="4"/>
  </r>
  <r>
    <s v="ORD04112"/>
    <x v="327"/>
    <d v="2024-05-22T00:00:00"/>
    <s v="C0073"/>
    <s v="P002"/>
    <n v="2"/>
    <n v="0"/>
    <s v="Credit Card"/>
    <n v="1798"/>
    <n v="479.27"/>
    <n v="2024"/>
    <n v="5"/>
    <s v="May"/>
    <s v="2024-05"/>
    <n v="0.26655728587319244"/>
    <x v="1"/>
    <x v="1"/>
    <x v="2"/>
    <x v="2"/>
    <x v="3"/>
  </r>
  <r>
    <s v="ORD04113"/>
    <x v="583"/>
    <d v="2025-04-30T00:00:00"/>
    <s v="C0423"/>
    <s v="P019"/>
    <n v="1"/>
    <n v="0.1"/>
    <s v="Credit Card"/>
    <n v="359.1"/>
    <n v="70.95"/>
    <n v="2025"/>
    <n v="4"/>
    <s v="Apr"/>
    <s v="2025-04"/>
    <n v="0.19757727652464493"/>
    <x v="1"/>
    <x v="1"/>
    <x v="1"/>
    <x v="1"/>
    <x v="18"/>
  </r>
  <r>
    <s v="ORD04114"/>
    <x v="196"/>
    <d v="2024-08-25T00:00:00"/>
    <s v="C0426"/>
    <s v="P016"/>
    <n v="2"/>
    <n v="0"/>
    <s v="UPI"/>
    <n v="3198"/>
    <n v="1006.48"/>
    <n v="2024"/>
    <n v="8"/>
    <s v="Aug"/>
    <s v="2024-08"/>
    <n v="0.31472170106316449"/>
    <x v="4"/>
    <x v="4"/>
    <x v="1"/>
    <x v="1"/>
    <x v="5"/>
  </r>
  <r>
    <s v="ORD04115"/>
    <x v="435"/>
    <d v="2024-03-13T00:00:00"/>
    <s v="C0176"/>
    <s v="P007"/>
    <n v="5"/>
    <n v="0"/>
    <s v="Credit Card"/>
    <n v="5495"/>
    <n v="1643.95"/>
    <n v="2024"/>
    <n v="3"/>
    <s v="Mar"/>
    <s v="2024-03"/>
    <n v="0.29917197452229299"/>
    <x v="3"/>
    <x v="9"/>
    <x v="2"/>
    <x v="2"/>
    <x v="19"/>
  </r>
  <r>
    <s v="ORD04116"/>
    <x v="374"/>
    <d v="2025-11-01T00:00:00"/>
    <s v="C0396"/>
    <s v="P010"/>
    <n v="2"/>
    <n v="0"/>
    <s v="UPI"/>
    <n v="11998"/>
    <n v="3410.46"/>
    <n v="2025"/>
    <n v="10"/>
    <s v="Oct"/>
    <s v="2025-10"/>
    <n v="0.28425237539589931"/>
    <x v="2"/>
    <x v="2"/>
    <x v="0"/>
    <x v="2"/>
    <x v="9"/>
  </r>
  <r>
    <s v="ORD04117"/>
    <x v="597"/>
    <d v="2024-07-09T00:00:00"/>
    <s v="C0096"/>
    <s v="P012"/>
    <n v="1"/>
    <n v="0.2"/>
    <s v="UPI"/>
    <n v="719.2"/>
    <n v="160.15"/>
    <n v="2024"/>
    <n v="7"/>
    <s v="Jul"/>
    <s v="2024-07"/>
    <n v="0.22267797552836485"/>
    <x v="0"/>
    <x v="8"/>
    <x v="0"/>
    <x v="0"/>
    <x v="14"/>
  </r>
  <r>
    <s v="ORD04118"/>
    <x v="222"/>
    <d v="2024-09-29T00:00:00"/>
    <s v="C0345"/>
    <s v="P017"/>
    <n v="3"/>
    <n v="0.05"/>
    <s v="UPI"/>
    <n v="2277.15"/>
    <n v="415.83"/>
    <n v="2024"/>
    <n v="9"/>
    <s v="Sep"/>
    <s v="2024-09"/>
    <n v="0.18260984124892957"/>
    <x v="0"/>
    <x v="0"/>
    <x v="1"/>
    <x v="2"/>
    <x v="15"/>
  </r>
  <r>
    <s v="ORD04119"/>
    <x v="581"/>
    <d v="2024-11-17T00:00:00"/>
    <s v="C0103"/>
    <s v="P007"/>
    <n v="1"/>
    <n v="0"/>
    <s v="Credit Card"/>
    <n v="1099"/>
    <n v="230.4"/>
    <n v="2024"/>
    <n v="11"/>
    <s v="Nov"/>
    <s v="2024-11"/>
    <n v="0.20964513193812556"/>
    <x v="3"/>
    <x v="9"/>
    <x v="2"/>
    <x v="2"/>
    <x v="19"/>
  </r>
  <r>
    <s v="ORD04120"/>
    <x v="334"/>
    <d v="2024-04-18T00:00:00"/>
    <s v="C0402"/>
    <s v="P008"/>
    <n v="1"/>
    <n v="0.2"/>
    <s v="UPI"/>
    <n v="319.2"/>
    <n v="91.74"/>
    <n v="2024"/>
    <n v="4"/>
    <s v="Apr"/>
    <s v="2024-04"/>
    <n v="0.287406015037594"/>
    <x v="3"/>
    <x v="3"/>
    <x v="2"/>
    <x v="0"/>
    <x v="4"/>
  </r>
  <r>
    <s v="ORD04121"/>
    <x v="615"/>
    <d v="2024-08-20T00:00:00"/>
    <s v="C0463"/>
    <s v="P007"/>
    <n v="3"/>
    <n v="0.1"/>
    <s v="UPI"/>
    <n v="2967.3"/>
    <n v="937.27"/>
    <n v="2024"/>
    <n v="8"/>
    <s v="Aug"/>
    <s v="2024-08"/>
    <n v="0.3158662757388872"/>
    <x v="3"/>
    <x v="9"/>
    <x v="1"/>
    <x v="1"/>
    <x v="19"/>
  </r>
  <r>
    <s v="ORD04122"/>
    <x v="208"/>
    <d v="2024-02-12T00:00:00"/>
    <s v="C0224"/>
    <s v="P004"/>
    <n v="1"/>
    <n v="0.1"/>
    <s v="Credit Card"/>
    <n v="1799.1"/>
    <n v="339.79"/>
    <n v="2024"/>
    <n v="2"/>
    <s v="Feb"/>
    <s v="2024-02"/>
    <n v="0.18886665554999724"/>
    <x v="1"/>
    <x v="5"/>
    <x v="0"/>
    <x v="2"/>
    <x v="10"/>
  </r>
  <r>
    <s v="ORD04123"/>
    <x v="225"/>
    <d v="2025-12-04T00:00:00"/>
    <s v="C0006"/>
    <s v="P003"/>
    <n v="4"/>
    <n v="0"/>
    <s v="Cash"/>
    <n v="5196"/>
    <n v="1108.3399999999999"/>
    <n v="2025"/>
    <n v="12"/>
    <s v="Dec"/>
    <s v="2025-12"/>
    <n v="0.21330638953040798"/>
    <x v="1"/>
    <x v="1"/>
    <x v="0"/>
    <x v="1"/>
    <x v="1"/>
  </r>
  <r>
    <s v="ORD04124"/>
    <x v="690"/>
    <d v="2024-05-23T00:00:00"/>
    <s v="C0122"/>
    <s v="P019"/>
    <n v="1"/>
    <n v="0"/>
    <s v="Debit Card"/>
    <n v="399"/>
    <n v="81.599999999999994"/>
    <n v="2024"/>
    <n v="5"/>
    <s v="May"/>
    <s v="2024-05"/>
    <n v="0.2045112781954887"/>
    <x v="1"/>
    <x v="1"/>
    <x v="3"/>
    <x v="2"/>
    <x v="18"/>
  </r>
  <r>
    <s v="ORD04125"/>
    <x v="288"/>
    <d v="2025-09-09T00:00:00"/>
    <s v="C0236"/>
    <s v="P015"/>
    <n v="2"/>
    <n v="0.05"/>
    <s v="Cash"/>
    <n v="1328.1"/>
    <n v="318.74"/>
    <n v="2025"/>
    <n v="9"/>
    <s v="Sep"/>
    <s v="2025-09"/>
    <n v="0.23999698817860105"/>
    <x v="3"/>
    <x v="6"/>
    <x v="3"/>
    <x v="2"/>
    <x v="11"/>
  </r>
  <r>
    <s v="ORD04126"/>
    <x v="41"/>
    <d v="2025-11-17T00:00:00"/>
    <s v="C0427"/>
    <s v="P004"/>
    <n v="2"/>
    <n v="0.1"/>
    <s v="Credit Card"/>
    <n v="3598.2"/>
    <n v="867.58"/>
    <n v="2025"/>
    <n v="11"/>
    <s v="Nov"/>
    <s v="2025-11"/>
    <n v="0.24111500194541718"/>
    <x v="1"/>
    <x v="5"/>
    <x v="2"/>
    <x v="1"/>
    <x v="10"/>
  </r>
  <r>
    <s v="ORD04127"/>
    <x v="289"/>
    <d v="2024-10-02T00:00:00"/>
    <s v="C0116"/>
    <s v="P009"/>
    <n v="1"/>
    <n v="0.1"/>
    <s v="Credit Card"/>
    <n v="6299.1"/>
    <n v="748.75"/>
    <n v="2024"/>
    <n v="9"/>
    <s v="Sep"/>
    <s v="2024-09"/>
    <n v="0.11886618723309679"/>
    <x v="2"/>
    <x v="2"/>
    <x v="2"/>
    <x v="2"/>
    <x v="2"/>
  </r>
  <r>
    <s v="ORD04128"/>
    <x v="583"/>
    <d v="2025-04-30T00:00:00"/>
    <s v="C0163"/>
    <s v="P013"/>
    <n v="2"/>
    <n v="0.1"/>
    <s v="Debit Card"/>
    <n v="1078.2"/>
    <n v="293.63"/>
    <n v="2025"/>
    <n v="4"/>
    <s v="Apr"/>
    <s v="2025-04"/>
    <n v="0.27233351882767576"/>
    <x v="0"/>
    <x v="0"/>
    <x v="3"/>
    <x v="0"/>
    <x v="0"/>
  </r>
  <r>
    <s v="ORD04129"/>
    <x v="307"/>
    <d v="2025-02-24T00:00:00"/>
    <s v="C0226"/>
    <s v="P018"/>
    <n v="4"/>
    <n v="0.1"/>
    <s v="UPI"/>
    <n v="3596.4"/>
    <n v="844.95"/>
    <n v="2025"/>
    <n v="2"/>
    <s v="Feb"/>
    <s v="2025-02"/>
    <n v="0.2349432766099433"/>
    <x v="0"/>
    <x v="7"/>
    <x v="3"/>
    <x v="0"/>
    <x v="16"/>
  </r>
  <r>
    <s v="ORD04130"/>
    <x v="180"/>
    <d v="2025-05-22T00:00:00"/>
    <s v="C0230"/>
    <s v="P016"/>
    <n v="3"/>
    <n v="0"/>
    <s v="UPI"/>
    <n v="4797"/>
    <n v="1604.41"/>
    <n v="2025"/>
    <n v="5"/>
    <s v="May"/>
    <s v="2025-05"/>
    <n v="0.3344611215342923"/>
    <x v="4"/>
    <x v="4"/>
    <x v="0"/>
    <x v="2"/>
    <x v="5"/>
  </r>
  <r>
    <s v="ORD04131"/>
    <x v="475"/>
    <d v="2025-12-28T00:00:00"/>
    <s v="C0182"/>
    <s v="P001"/>
    <n v="2"/>
    <n v="0.1"/>
    <s v="UPI"/>
    <n v="898.2"/>
    <n v="203.03"/>
    <n v="2025"/>
    <n v="12"/>
    <s v="Dec"/>
    <s v="2025-12"/>
    <n v="0.22604097083054997"/>
    <x v="1"/>
    <x v="1"/>
    <x v="2"/>
    <x v="1"/>
    <x v="8"/>
  </r>
  <r>
    <s v="ORD04132"/>
    <x v="120"/>
    <d v="2025-02-28T00:00:00"/>
    <s v="C0249"/>
    <s v="P004"/>
    <n v="5"/>
    <n v="0.05"/>
    <s v="UPI"/>
    <n v="9495.25"/>
    <n v="1573.76"/>
    <n v="2025"/>
    <n v="2"/>
    <s v="Feb"/>
    <s v="2025-02"/>
    <n v="0.16574181827755982"/>
    <x v="1"/>
    <x v="5"/>
    <x v="3"/>
    <x v="1"/>
    <x v="10"/>
  </r>
  <r>
    <s v="ORD04133"/>
    <x v="55"/>
    <d v="2025-02-12T00:00:00"/>
    <s v="C0318"/>
    <s v="P018"/>
    <n v="1"/>
    <n v="0"/>
    <s v="Credit Card"/>
    <n v="999"/>
    <n v="260.68"/>
    <n v="2025"/>
    <n v="2"/>
    <s v="Feb"/>
    <s v="2025-02"/>
    <n v="0.26094094094094095"/>
    <x v="0"/>
    <x v="7"/>
    <x v="2"/>
    <x v="2"/>
    <x v="16"/>
  </r>
  <r>
    <s v="ORD04134"/>
    <x v="365"/>
    <d v="2025-07-23T00:00:00"/>
    <s v="C0453"/>
    <s v="P008"/>
    <n v="1"/>
    <n v="0"/>
    <s v="Credit Card"/>
    <n v="399"/>
    <n v="106.37"/>
    <n v="2025"/>
    <n v="7"/>
    <s v="Jul"/>
    <s v="2025-07"/>
    <n v="0.26659147869674188"/>
    <x v="3"/>
    <x v="3"/>
    <x v="0"/>
    <x v="2"/>
    <x v="4"/>
  </r>
  <r>
    <s v="ORD04135"/>
    <x v="461"/>
    <d v="2025-01-28T00:00:00"/>
    <s v="C0210"/>
    <s v="P020"/>
    <n v="1"/>
    <n v="0.1"/>
    <s v="UPI"/>
    <n v="224.1"/>
    <n v="71.319999999999993"/>
    <n v="2025"/>
    <n v="1"/>
    <s v="Jan"/>
    <s v="2025-01"/>
    <n v="0.31825078090138331"/>
    <x v="3"/>
    <x v="3"/>
    <x v="2"/>
    <x v="1"/>
    <x v="17"/>
  </r>
  <r>
    <s v="ORD04136"/>
    <x v="103"/>
    <d v="2024-12-09T00:00:00"/>
    <s v="C0144"/>
    <s v="P016"/>
    <n v="2"/>
    <n v="0.15"/>
    <s v="Cash"/>
    <n v="2718.3"/>
    <n v="884.7"/>
    <n v="2024"/>
    <n v="12"/>
    <s v="Dec"/>
    <s v="2024-12"/>
    <n v="0.32546076591987638"/>
    <x v="4"/>
    <x v="4"/>
    <x v="2"/>
    <x v="0"/>
    <x v="5"/>
  </r>
  <r>
    <s v="ORD04137"/>
    <x v="521"/>
    <d v="2025-09-08T00:00:00"/>
    <s v="C0392"/>
    <s v="P011"/>
    <n v="3"/>
    <n v="0"/>
    <s v="Credit Card"/>
    <n v="3897"/>
    <n v="1130.26"/>
    <n v="2025"/>
    <n v="9"/>
    <s v="Sep"/>
    <s v="2025-09"/>
    <n v="0.29003335899409804"/>
    <x v="0"/>
    <x v="7"/>
    <x v="0"/>
    <x v="2"/>
    <x v="12"/>
  </r>
  <r>
    <s v="ORD04138"/>
    <x v="299"/>
    <d v="2025-05-12T00:00:00"/>
    <s v="C0345"/>
    <s v="P020"/>
    <n v="2"/>
    <n v="0"/>
    <s v="Credit Card"/>
    <n v="498"/>
    <n v="133.41999999999999"/>
    <n v="2025"/>
    <n v="5"/>
    <s v="May"/>
    <s v="2025-05"/>
    <n v="0.26791164658634536"/>
    <x v="3"/>
    <x v="3"/>
    <x v="1"/>
    <x v="2"/>
    <x v="17"/>
  </r>
  <r>
    <s v="ORD04139"/>
    <x v="397"/>
    <d v="2024-07-14T00:00:00"/>
    <s v="C0096"/>
    <s v="P019"/>
    <n v="4"/>
    <n v="0"/>
    <s v="Cash"/>
    <n v="1596"/>
    <n v="299.95"/>
    <n v="2024"/>
    <n v="7"/>
    <s v="Jul"/>
    <s v="2024-07"/>
    <n v="0.18793859649122807"/>
    <x v="1"/>
    <x v="1"/>
    <x v="0"/>
    <x v="0"/>
    <x v="18"/>
  </r>
  <r>
    <s v="ORD04140"/>
    <x v="620"/>
    <d v="2025-05-14T00:00:00"/>
    <s v="C0382"/>
    <s v="P019"/>
    <n v="2"/>
    <n v="0.15"/>
    <s v="UPI"/>
    <n v="678.3"/>
    <n v="148.88"/>
    <n v="2025"/>
    <n v="5"/>
    <s v="May"/>
    <s v="2025-05"/>
    <n v="0.21948990122364737"/>
    <x v="1"/>
    <x v="1"/>
    <x v="0"/>
    <x v="2"/>
    <x v="18"/>
  </r>
  <r>
    <s v="ORD04141"/>
    <x v="30"/>
    <d v="2025-12-15T00:00:00"/>
    <s v="C0346"/>
    <s v="P018"/>
    <n v="1"/>
    <n v="0.1"/>
    <s v="Debit Card"/>
    <n v="899.1"/>
    <n v="247.84"/>
    <n v="2025"/>
    <n v="12"/>
    <s v="Dec"/>
    <s v="2025-12"/>
    <n v="0.27565343120898678"/>
    <x v="0"/>
    <x v="7"/>
    <x v="2"/>
    <x v="0"/>
    <x v="16"/>
  </r>
  <r>
    <s v="ORD04142"/>
    <x v="388"/>
    <d v="2024-08-21T00:00:00"/>
    <s v="C0244"/>
    <s v="P019"/>
    <n v="1"/>
    <n v="0.2"/>
    <s v="UPI"/>
    <n v="319.2"/>
    <n v="59.51"/>
    <n v="2024"/>
    <n v="8"/>
    <s v="Aug"/>
    <s v="2024-08"/>
    <n v="0.18643483709273184"/>
    <x v="1"/>
    <x v="1"/>
    <x v="0"/>
    <x v="2"/>
    <x v="18"/>
  </r>
  <r>
    <s v="ORD04143"/>
    <x v="235"/>
    <d v="2024-08-16T00:00:00"/>
    <s v="C0086"/>
    <s v="P011"/>
    <n v="4"/>
    <n v="0.15"/>
    <s v="Credit Card"/>
    <n v="4416.6000000000004"/>
    <n v="1151.8800000000001"/>
    <n v="2024"/>
    <n v="8"/>
    <s v="Aug"/>
    <s v="2024-08"/>
    <n v="0.26080695557668793"/>
    <x v="0"/>
    <x v="7"/>
    <x v="2"/>
    <x v="2"/>
    <x v="12"/>
  </r>
  <r>
    <s v="ORD04144"/>
    <x v="63"/>
    <d v="2025-01-08T00:00:00"/>
    <s v="C0415"/>
    <s v="P003"/>
    <n v="1"/>
    <n v="0"/>
    <s v="Cash"/>
    <n v="1299"/>
    <n v="302.88"/>
    <n v="2025"/>
    <n v="1"/>
    <s v="Jan"/>
    <s v="2025-01"/>
    <n v="0.23316397228637414"/>
    <x v="1"/>
    <x v="1"/>
    <x v="1"/>
    <x v="2"/>
    <x v="1"/>
  </r>
  <r>
    <s v="ORD04145"/>
    <x v="690"/>
    <d v="2024-05-22T00:00:00"/>
    <s v="C0491"/>
    <s v="P008"/>
    <n v="2"/>
    <n v="0"/>
    <s v="Credit Card"/>
    <n v="798"/>
    <n v="-25.18"/>
    <n v="2024"/>
    <n v="5"/>
    <s v="May"/>
    <s v="2024-05"/>
    <n v="-3.1553884711779445E-2"/>
    <x v="3"/>
    <x v="3"/>
    <x v="2"/>
    <x v="2"/>
    <x v="4"/>
  </r>
  <r>
    <s v="ORD04146"/>
    <x v="231"/>
    <d v="2024-06-01T00:00:00"/>
    <s v="C0394"/>
    <s v="P020"/>
    <n v="1"/>
    <n v="0.05"/>
    <s v="UPI"/>
    <n v="236.55"/>
    <n v="57.6"/>
    <n v="2024"/>
    <n v="5"/>
    <s v="May"/>
    <s v="2024-05"/>
    <n v="0.2435003170577045"/>
    <x v="3"/>
    <x v="3"/>
    <x v="3"/>
    <x v="2"/>
    <x v="17"/>
  </r>
  <r>
    <s v="ORD04147"/>
    <x v="191"/>
    <d v="2024-04-25T00:00:00"/>
    <s v="C0184"/>
    <s v="P019"/>
    <n v="1"/>
    <n v="0"/>
    <s v="UPI"/>
    <n v="399"/>
    <n v="94.66"/>
    <n v="2024"/>
    <n v="4"/>
    <s v="Apr"/>
    <s v="2024-04"/>
    <n v="0.23724310776942356"/>
    <x v="1"/>
    <x v="1"/>
    <x v="2"/>
    <x v="2"/>
    <x v="18"/>
  </r>
  <r>
    <s v="ORD04148"/>
    <x v="245"/>
    <d v="2025-03-30T00:00:00"/>
    <s v="C0121"/>
    <s v="P010"/>
    <n v="2"/>
    <n v="0"/>
    <s v="UPI"/>
    <n v="11998"/>
    <n v="1953.07"/>
    <n v="2025"/>
    <n v="3"/>
    <s v="Mar"/>
    <s v="2025-03"/>
    <n v="0.16278296382730453"/>
    <x v="2"/>
    <x v="2"/>
    <x v="2"/>
    <x v="2"/>
    <x v="9"/>
  </r>
  <r>
    <s v="ORD04149"/>
    <x v="93"/>
    <d v="2024-03-07T00:00:00"/>
    <s v="C0332"/>
    <s v="P016"/>
    <n v="1"/>
    <n v="0"/>
    <s v="Debit Card"/>
    <n v="1599"/>
    <n v="437.44"/>
    <n v="2024"/>
    <n v="3"/>
    <s v="Mar"/>
    <s v="2024-03"/>
    <n v="0.2735709818636648"/>
    <x v="4"/>
    <x v="4"/>
    <x v="1"/>
    <x v="0"/>
    <x v="5"/>
  </r>
  <r>
    <s v="ORD04150"/>
    <x v="579"/>
    <d v="2024-04-14T00:00:00"/>
    <s v="C0092"/>
    <s v="P005"/>
    <n v="4"/>
    <n v="0.1"/>
    <s v="UPI"/>
    <n v="8996.4"/>
    <n v="2590.83"/>
    <n v="2024"/>
    <n v="4"/>
    <s v="Apr"/>
    <s v="2024-04"/>
    <n v="0.28798519407763107"/>
    <x v="1"/>
    <x v="5"/>
    <x v="0"/>
    <x v="2"/>
    <x v="7"/>
  </r>
  <r>
    <s v="ORD04151"/>
    <x v="683"/>
    <d v="2025-11-03T00:00:00"/>
    <s v="C0070"/>
    <s v="P020"/>
    <n v="1"/>
    <n v="0.05"/>
    <s v="UPI"/>
    <n v="236.55"/>
    <n v="69.92"/>
    <n v="2025"/>
    <n v="10"/>
    <s v="Oct"/>
    <s v="2025-10"/>
    <n v="0.29558232931726908"/>
    <x v="3"/>
    <x v="3"/>
    <x v="2"/>
    <x v="1"/>
    <x v="17"/>
  </r>
  <r>
    <s v="ORD04152"/>
    <x v="289"/>
    <d v="2024-10-02T00:00:00"/>
    <s v="C0404"/>
    <s v="P009"/>
    <n v="2"/>
    <n v="0"/>
    <s v="Debit Card"/>
    <n v="13998"/>
    <n v="3272.63"/>
    <n v="2024"/>
    <n v="9"/>
    <s v="Sep"/>
    <s v="2024-09"/>
    <n v="0.23379268466923847"/>
    <x v="2"/>
    <x v="2"/>
    <x v="0"/>
    <x v="2"/>
    <x v="2"/>
  </r>
  <r>
    <s v="ORD04153"/>
    <x v="722"/>
    <d v="2024-01-10T00:00:00"/>
    <s v="C0133"/>
    <s v="P008"/>
    <n v="2"/>
    <n v="0.05"/>
    <s v="UPI"/>
    <n v="758.1"/>
    <n v="192.45"/>
    <n v="2024"/>
    <n v="1"/>
    <s v="Jan"/>
    <s v="2024-01"/>
    <n v="0.25385833003561531"/>
    <x v="3"/>
    <x v="3"/>
    <x v="0"/>
    <x v="2"/>
    <x v="4"/>
  </r>
  <r>
    <s v="ORD04154"/>
    <x v="164"/>
    <d v="2024-05-30T00:00:00"/>
    <s v="C0279"/>
    <s v="P011"/>
    <n v="2"/>
    <n v="0"/>
    <s v="Debit Card"/>
    <n v="2598"/>
    <n v="801.95"/>
    <n v="2024"/>
    <n v="5"/>
    <s v="May"/>
    <s v="2024-05"/>
    <n v="0.30867975365665901"/>
    <x v="0"/>
    <x v="7"/>
    <x v="0"/>
    <x v="1"/>
    <x v="12"/>
  </r>
  <r>
    <s v="ORD04155"/>
    <x v="507"/>
    <d v="2024-07-03T00:00:00"/>
    <s v="C0137"/>
    <s v="P016"/>
    <n v="4"/>
    <n v="0.1"/>
    <s v="UPI"/>
    <n v="5756.4"/>
    <n v="1644.8"/>
    <n v="2024"/>
    <n v="7"/>
    <s v="Jul"/>
    <s v="2024-07"/>
    <n v="0.285734139392676"/>
    <x v="4"/>
    <x v="4"/>
    <x v="3"/>
    <x v="2"/>
    <x v="5"/>
  </r>
  <r>
    <s v="ORD04156"/>
    <x v="489"/>
    <d v="2024-02-01T00:00:00"/>
    <s v="C0314"/>
    <s v="P007"/>
    <n v="1"/>
    <n v="0.1"/>
    <s v="UPI"/>
    <n v="989.1"/>
    <n v="304.47000000000003"/>
    <n v="2024"/>
    <n v="1"/>
    <s v="Jan"/>
    <s v="2024-01"/>
    <n v="0.30782529572338491"/>
    <x v="3"/>
    <x v="9"/>
    <x v="0"/>
    <x v="2"/>
    <x v="19"/>
  </r>
  <r>
    <s v="ORD04157"/>
    <x v="28"/>
    <d v="2025-07-04T00:00:00"/>
    <s v="C0187"/>
    <s v="P015"/>
    <n v="1"/>
    <n v="0"/>
    <s v="UPI"/>
    <n v="699"/>
    <n v="172.6"/>
    <n v="2025"/>
    <n v="7"/>
    <s v="Jul"/>
    <s v="2025-07"/>
    <n v="0.24692417739628039"/>
    <x v="3"/>
    <x v="6"/>
    <x v="0"/>
    <x v="2"/>
    <x v="11"/>
  </r>
  <r>
    <s v="ORD04158"/>
    <x v="175"/>
    <d v="2024-05-02T00:00:00"/>
    <s v="C0221"/>
    <s v="P020"/>
    <n v="1"/>
    <n v="0.1"/>
    <s v="Cash"/>
    <n v="224.1"/>
    <n v="54.33"/>
    <n v="2024"/>
    <n v="4"/>
    <s v="Apr"/>
    <s v="2024-04"/>
    <n v="0.24243641231593038"/>
    <x v="3"/>
    <x v="3"/>
    <x v="0"/>
    <x v="2"/>
    <x v="17"/>
  </r>
  <r>
    <s v="ORD04159"/>
    <x v="321"/>
    <d v="2024-10-20T00:00:00"/>
    <s v="C0464"/>
    <s v="P017"/>
    <n v="3"/>
    <n v="0.05"/>
    <s v="Credit Card"/>
    <n v="2277.15"/>
    <n v="567.16999999999996"/>
    <n v="2024"/>
    <n v="10"/>
    <s v="Oct"/>
    <s v="2024-10"/>
    <n v="0.24907010956678302"/>
    <x v="0"/>
    <x v="0"/>
    <x v="0"/>
    <x v="2"/>
    <x v="15"/>
  </r>
  <r>
    <s v="ORD04160"/>
    <x v="63"/>
    <d v="2025-01-09T00:00:00"/>
    <s v="C0438"/>
    <s v="P006"/>
    <n v="5"/>
    <n v="0"/>
    <s v="UPI"/>
    <n v="7495"/>
    <n v="2055.23"/>
    <n v="2025"/>
    <n v="1"/>
    <s v="Jan"/>
    <s v="2025-01"/>
    <n v="0.27421347565043364"/>
    <x v="1"/>
    <x v="1"/>
    <x v="1"/>
    <x v="2"/>
    <x v="6"/>
  </r>
  <r>
    <s v="ORD04161"/>
    <x v="74"/>
    <d v="2024-09-03T00:00:00"/>
    <s v="C0046"/>
    <s v="P015"/>
    <n v="1"/>
    <n v="0"/>
    <s v="Credit Card"/>
    <n v="699"/>
    <n v="226.64"/>
    <n v="2024"/>
    <n v="8"/>
    <s v="Aug"/>
    <s v="2024-08"/>
    <n v="0.32423462088698141"/>
    <x v="3"/>
    <x v="6"/>
    <x v="0"/>
    <x v="2"/>
    <x v="11"/>
  </r>
  <r>
    <s v="ORD04162"/>
    <x v="344"/>
    <d v="2025-08-05T00:00:00"/>
    <s v="C0278"/>
    <s v="P008"/>
    <n v="2"/>
    <n v="0.2"/>
    <s v="Credit Card"/>
    <n v="638.4"/>
    <n v="181.91"/>
    <n v="2025"/>
    <n v="8"/>
    <s v="Aug"/>
    <s v="2025-08"/>
    <n v="0.28494674185463659"/>
    <x v="3"/>
    <x v="3"/>
    <x v="1"/>
    <x v="2"/>
    <x v="4"/>
  </r>
  <r>
    <s v="ORD04163"/>
    <x v="54"/>
    <d v="2025-12-27T00:00:00"/>
    <s v="C0192"/>
    <s v="P007"/>
    <n v="1"/>
    <n v="0"/>
    <s v="UPI"/>
    <n v="1099"/>
    <n v="295.29000000000002"/>
    <n v="2025"/>
    <n v="12"/>
    <s v="Dec"/>
    <s v="2025-12"/>
    <n v="0.26868971792538671"/>
    <x v="3"/>
    <x v="9"/>
    <x v="2"/>
    <x v="2"/>
    <x v="19"/>
  </r>
  <r>
    <s v="ORD04164"/>
    <x v="36"/>
    <d v="2024-08-08T00:00:00"/>
    <s v="C0008"/>
    <s v="P002"/>
    <n v="1"/>
    <n v="0.05"/>
    <s v="Debit Card"/>
    <n v="854.05"/>
    <n v="197.41"/>
    <n v="2024"/>
    <n v="8"/>
    <s v="Aug"/>
    <s v="2024-08"/>
    <n v="0.23114571746384874"/>
    <x v="1"/>
    <x v="1"/>
    <x v="0"/>
    <x v="0"/>
    <x v="3"/>
  </r>
  <r>
    <s v="ORD04165"/>
    <x v="91"/>
    <d v="2024-06-26T00:00:00"/>
    <s v="C0379"/>
    <s v="P013"/>
    <n v="2"/>
    <n v="0.1"/>
    <s v="UPI"/>
    <n v="1078.2"/>
    <n v="229.85"/>
    <n v="2024"/>
    <n v="6"/>
    <s v="Jun"/>
    <s v="2024-06"/>
    <n v="0.2131793730291226"/>
    <x v="0"/>
    <x v="0"/>
    <x v="3"/>
    <x v="1"/>
    <x v="0"/>
  </r>
  <r>
    <s v="ORD04166"/>
    <x v="718"/>
    <d v="2024-10-26T00:00:00"/>
    <s v="C0276"/>
    <s v="P006"/>
    <n v="1"/>
    <n v="0"/>
    <s v="UPI"/>
    <n v="1499"/>
    <n v="337.13"/>
    <n v="2024"/>
    <n v="10"/>
    <s v="Oct"/>
    <s v="2024-10"/>
    <n v="0.22490326884589726"/>
    <x v="1"/>
    <x v="1"/>
    <x v="2"/>
    <x v="2"/>
    <x v="6"/>
  </r>
  <r>
    <s v="ORD04167"/>
    <x v="233"/>
    <d v="2025-11-08T00:00:00"/>
    <s v="C0179"/>
    <s v="P005"/>
    <n v="2"/>
    <n v="0"/>
    <s v="Credit Card"/>
    <n v="4998"/>
    <n v="1107.8399999999999"/>
    <n v="2025"/>
    <n v="11"/>
    <s v="Nov"/>
    <s v="2025-11"/>
    <n v="0.22165666266506601"/>
    <x v="1"/>
    <x v="5"/>
    <x v="1"/>
    <x v="2"/>
    <x v="7"/>
  </r>
  <r>
    <s v="ORD04168"/>
    <x v="571"/>
    <d v="2024-03-01T00:00:00"/>
    <s v="C0334"/>
    <s v="P020"/>
    <n v="2"/>
    <n v="0.15"/>
    <s v="UPI"/>
    <n v="423.3"/>
    <n v="119.29"/>
    <n v="2024"/>
    <n v="2"/>
    <s v="Feb"/>
    <s v="2024-02"/>
    <n v="0.2818095913064021"/>
    <x v="3"/>
    <x v="3"/>
    <x v="1"/>
    <x v="0"/>
    <x v="17"/>
  </r>
  <r>
    <s v="ORD04169"/>
    <x v="662"/>
    <d v="2024-09-27T00:00:00"/>
    <s v="C0039"/>
    <s v="P001"/>
    <n v="3"/>
    <n v="0"/>
    <s v="Cash"/>
    <n v="1497"/>
    <n v="353.68"/>
    <n v="2024"/>
    <n v="9"/>
    <s v="Sep"/>
    <s v="2024-09"/>
    <n v="0.23625918503674015"/>
    <x v="1"/>
    <x v="1"/>
    <x v="2"/>
    <x v="2"/>
    <x v="8"/>
  </r>
  <r>
    <s v="ORD04170"/>
    <x v="512"/>
    <d v="2024-11-05T00:00:00"/>
    <s v="C0293"/>
    <s v="P018"/>
    <n v="2"/>
    <n v="0.1"/>
    <s v="UPI"/>
    <n v="1798.2"/>
    <n v="499.4"/>
    <n v="2024"/>
    <n v="11"/>
    <s v="Nov"/>
    <s v="2024-11"/>
    <n v="0.27772216661105548"/>
    <x v="0"/>
    <x v="7"/>
    <x v="0"/>
    <x v="2"/>
    <x v="16"/>
  </r>
  <r>
    <s v="ORD04171"/>
    <x v="408"/>
    <d v="2025-07-27T00:00:00"/>
    <s v="C0178"/>
    <s v="P015"/>
    <n v="2"/>
    <n v="0.1"/>
    <s v="Debit Card"/>
    <n v="1258.2"/>
    <n v="247.04"/>
    <n v="2025"/>
    <n v="7"/>
    <s v="Jul"/>
    <s v="2025-07"/>
    <n v="0.19634398346844698"/>
    <x v="3"/>
    <x v="6"/>
    <x v="0"/>
    <x v="0"/>
    <x v="11"/>
  </r>
  <r>
    <s v="ORD04172"/>
    <x v="153"/>
    <d v="2024-10-15T00:00:00"/>
    <s v="C0162"/>
    <s v="P010"/>
    <n v="2"/>
    <n v="0.1"/>
    <s v="UPI"/>
    <n v="10798.2"/>
    <n v="1629.65"/>
    <n v="2024"/>
    <n v="10"/>
    <s v="Oct"/>
    <s v="2024-10"/>
    <n v="0.15091867163045691"/>
    <x v="2"/>
    <x v="2"/>
    <x v="0"/>
    <x v="1"/>
    <x v="9"/>
  </r>
  <r>
    <s v="ORD04173"/>
    <x v="611"/>
    <d v="2024-04-19T00:00:00"/>
    <s v="C0331"/>
    <s v="P003"/>
    <n v="1"/>
    <n v="0.2"/>
    <s v="Debit Card"/>
    <n v="1039.2"/>
    <n v="204.78"/>
    <n v="2024"/>
    <n v="4"/>
    <s v="Apr"/>
    <s v="2024-04"/>
    <n v="0.19705542725173208"/>
    <x v="1"/>
    <x v="1"/>
    <x v="1"/>
    <x v="0"/>
    <x v="1"/>
  </r>
  <r>
    <s v="ORD04174"/>
    <x v="9"/>
    <d v="2024-08-17T00:00:00"/>
    <s v="C0374"/>
    <s v="P005"/>
    <n v="2"/>
    <n v="0.1"/>
    <s v="UPI"/>
    <n v="4498.2"/>
    <n v="964.68"/>
    <n v="2024"/>
    <n v="8"/>
    <s v="Aug"/>
    <s v="2024-08"/>
    <n v="0.21445911698012537"/>
    <x v="1"/>
    <x v="5"/>
    <x v="0"/>
    <x v="1"/>
    <x v="7"/>
  </r>
  <r>
    <s v="ORD04175"/>
    <x v="663"/>
    <d v="2024-09-07T00:00:00"/>
    <s v="C0104"/>
    <s v="P013"/>
    <n v="1"/>
    <n v="0.1"/>
    <s v="Cash"/>
    <n v="539.1"/>
    <n v="133.44999999999999"/>
    <n v="2024"/>
    <n v="9"/>
    <s v="Sep"/>
    <s v="2024-09"/>
    <n v="0.24754219996290111"/>
    <x v="0"/>
    <x v="0"/>
    <x v="0"/>
    <x v="2"/>
    <x v="0"/>
  </r>
  <r>
    <s v="ORD04176"/>
    <x v="168"/>
    <d v="2025-12-03T00:00:00"/>
    <s v="C0161"/>
    <s v="P008"/>
    <n v="1"/>
    <n v="0.15"/>
    <s v="UPI"/>
    <n v="339.15"/>
    <n v="102.49"/>
    <n v="2025"/>
    <n v="11"/>
    <s v="Nov"/>
    <s v="2025-11"/>
    <n v="0.30219666814094059"/>
    <x v="3"/>
    <x v="3"/>
    <x v="1"/>
    <x v="2"/>
    <x v="4"/>
  </r>
  <r>
    <s v="ORD04177"/>
    <x v="202"/>
    <d v="2025-05-13T00:00:00"/>
    <s v="C0287"/>
    <s v="P002"/>
    <n v="2"/>
    <n v="0.15"/>
    <s v="Debit Card"/>
    <n v="1528.3"/>
    <n v="353.45"/>
    <n v="2025"/>
    <n v="5"/>
    <s v="May"/>
    <s v="2025-05"/>
    <n v="0.23127003860498593"/>
    <x v="1"/>
    <x v="1"/>
    <x v="3"/>
    <x v="2"/>
    <x v="3"/>
  </r>
  <r>
    <s v="ORD04178"/>
    <x v="596"/>
    <d v="2024-03-24T00:00:00"/>
    <s v="C0123"/>
    <s v="P009"/>
    <n v="3"/>
    <n v="0.2"/>
    <s v="Credit Card"/>
    <n v="16797.599999999999"/>
    <n v="3728.04"/>
    <n v="2024"/>
    <n v="3"/>
    <s v="Mar"/>
    <s v="2024-03"/>
    <n v="0.2219388484069153"/>
    <x v="2"/>
    <x v="2"/>
    <x v="3"/>
    <x v="2"/>
    <x v="2"/>
  </r>
  <r>
    <s v="ORD04179"/>
    <x v="479"/>
    <d v="2024-07-08T00:00:00"/>
    <s v="C0054"/>
    <s v="P017"/>
    <n v="1"/>
    <n v="0.1"/>
    <s v="Credit Card"/>
    <n v="719.1"/>
    <n v="172.22"/>
    <n v="2024"/>
    <n v="7"/>
    <s v="Jul"/>
    <s v="2024-07"/>
    <n v="0.23949381170908079"/>
    <x v="0"/>
    <x v="0"/>
    <x v="2"/>
    <x v="0"/>
    <x v="15"/>
  </r>
  <r>
    <s v="ORD04180"/>
    <x v="703"/>
    <d v="2024-09-13T00:00:00"/>
    <s v="C0428"/>
    <s v="P018"/>
    <n v="1"/>
    <n v="0"/>
    <s v="UPI"/>
    <n v="999"/>
    <n v="226"/>
    <n v="2024"/>
    <n v="9"/>
    <s v="Sep"/>
    <s v="2024-09"/>
    <n v="0.22622622622622623"/>
    <x v="0"/>
    <x v="7"/>
    <x v="2"/>
    <x v="1"/>
    <x v="16"/>
  </r>
  <r>
    <s v="ORD04181"/>
    <x v="694"/>
    <d v="2024-12-21T00:00:00"/>
    <s v="C0034"/>
    <s v="P013"/>
    <n v="1"/>
    <n v="0.1"/>
    <s v="Debit Card"/>
    <n v="539.1"/>
    <n v="132.13999999999999"/>
    <n v="2024"/>
    <n v="12"/>
    <s v="Dec"/>
    <s v="2024-12"/>
    <n v="0.24511222407716562"/>
    <x v="0"/>
    <x v="0"/>
    <x v="1"/>
    <x v="0"/>
    <x v="0"/>
  </r>
  <r>
    <s v="ORD04182"/>
    <x v="11"/>
    <d v="2025-11-27T00:00:00"/>
    <s v="C0242"/>
    <s v="P001"/>
    <n v="1"/>
    <n v="0"/>
    <s v="UPI"/>
    <n v="499"/>
    <n v="110.3"/>
    <n v="2025"/>
    <n v="11"/>
    <s v="Nov"/>
    <s v="2025-11"/>
    <n v="0.22104208416833668"/>
    <x v="1"/>
    <x v="1"/>
    <x v="1"/>
    <x v="2"/>
    <x v="8"/>
  </r>
  <r>
    <s v="ORD04183"/>
    <x v="39"/>
    <d v="2024-08-02T00:00:00"/>
    <s v="C0455"/>
    <s v="P012"/>
    <n v="2"/>
    <n v="0"/>
    <s v="Debit Card"/>
    <n v="1798"/>
    <n v="455.76"/>
    <n v="2024"/>
    <n v="7"/>
    <s v="Jul"/>
    <s v="2024-07"/>
    <n v="0.2534816462736374"/>
    <x v="0"/>
    <x v="8"/>
    <x v="1"/>
    <x v="1"/>
    <x v="14"/>
  </r>
  <r>
    <s v="ORD04184"/>
    <x v="149"/>
    <d v="2025-09-04T00:00:00"/>
    <s v="C0378"/>
    <s v="P020"/>
    <n v="1"/>
    <n v="0"/>
    <s v="Credit Card"/>
    <n v="249"/>
    <n v="67.489999999999995"/>
    <n v="2025"/>
    <n v="8"/>
    <s v="Aug"/>
    <s v="2025-08"/>
    <n v="0.27104417670682729"/>
    <x v="3"/>
    <x v="3"/>
    <x v="3"/>
    <x v="0"/>
    <x v="17"/>
  </r>
  <r>
    <s v="ORD04185"/>
    <x v="593"/>
    <d v="2025-03-27T00:00:00"/>
    <s v="C0113"/>
    <s v="P020"/>
    <n v="3"/>
    <n v="0.15"/>
    <s v="Cash"/>
    <n v="634.95000000000005"/>
    <n v="201.92"/>
    <n v="2025"/>
    <n v="3"/>
    <s v="Mar"/>
    <s v="2025-03"/>
    <n v="0.3180092920702417"/>
    <x v="3"/>
    <x v="3"/>
    <x v="3"/>
    <x v="1"/>
    <x v="17"/>
  </r>
  <r>
    <s v="ORD04186"/>
    <x v="42"/>
    <d v="2025-04-06T00:00:00"/>
    <s v="C0318"/>
    <s v="P005"/>
    <n v="3"/>
    <n v="0"/>
    <s v="Credit Card"/>
    <n v="7497"/>
    <n v="1907.88"/>
    <n v="2025"/>
    <n v="4"/>
    <s v="Apr"/>
    <s v="2025-04"/>
    <n v="0.25448579431772711"/>
    <x v="1"/>
    <x v="5"/>
    <x v="2"/>
    <x v="2"/>
    <x v="7"/>
  </r>
  <r>
    <s v="ORD04187"/>
    <x v="652"/>
    <d v="2025-04-17T00:00:00"/>
    <s v="C0023"/>
    <s v="P008"/>
    <n v="2"/>
    <n v="0.1"/>
    <s v="UPI"/>
    <n v="718.2"/>
    <n v="228.43"/>
    <n v="2025"/>
    <n v="4"/>
    <s v="Apr"/>
    <s v="2025-04"/>
    <n v="0.3180590364800891"/>
    <x v="3"/>
    <x v="3"/>
    <x v="0"/>
    <x v="0"/>
    <x v="4"/>
  </r>
  <r>
    <s v="ORD04188"/>
    <x v="552"/>
    <d v="2025-12-23T00:00:00"/>
    <s v="C0046"/>
    <s v="P015"/>
    <n v="2"/>
    <n v="0.05"/>
    <s v="Credit Card"/>
    <n v="1328.1"/>
    <n v="326"/>
    <n v="2025"/>
    <n v="12"/>
    <s v="Dec"/>
    <s v="2025-12"/>
    <n v="0.24546344401776976"/>
    <x v="3"/>
    <x v="6"/>
    <x v="0"/>
    <x v="2"/>
    <x v="11"/>
  </r>
  <r>
    <s v="ORD04189"/>
    <x v="458"/>
    <d v="2025-01-09T00:00:00"/>
    <s v="C0312"/>
    <s v="P003"/>
    <n v="1"/>
    <n v="0"/>
    <s v="UPI"/>
    <n v="1299"/>
    <n v="318.73"/>
    <n v="2025"/>
    <n v="1"/>
    <s v="Jan"/>
    <s v="2025-01"/>
    <n v="0.24536566589684375"/>
    <x v="1"/>
    <x v="1"/>
    <x v="0"/>
    <x v="2"/>
    <x v="1"/>
  </r>
  <r>
    <s v="ORD04190"/>
    <x v="420"/>
    <d v="2025-05-11T00:00:00"/>
    <s v="C0135"/>
    <s v="P006"/>
    <n v="1"/>
    <n v="0.05"/>
    <s v="UPI"/>
    <n v="1424.05"/>
    <n v="393.33"/>
    <n v="2025"/>
    <n v="5"/>
    <s v="May"/>
    <s v="2025-05"/>
    <n v="0.27620518942452865"/>
    <x v="1"/>
    <x v="1"/>
    <x v="1"/>
    <x v="2"/>
    <x v="6"/>
  </r>
  <r>
    <s v="ORD04191"/>
    <x v="67"/>
    <d v="2024-05-17T00:00:00"/>
    <s v="C0118"/>
    <s v="P013"/>
    <n v="2"/>
    <n v="0.1"/>
    <s v="UPI"/>
    <n v="1078.2"/>
    <n v="311.79000000000002"/>
    <n v="2024"/>
    <n v="5"/>
    <s v="May"/>
    <s v="2024-05"/>
    <n v="0.28917640511964388"/>
    <x v="0"/>
    <x v="0"/>
    <x v="2"/>
    <x v="0"/>
    <x v="0"/>
  </r>
  <r>
    <s v="ORD04192"/>
    <x v="499"/>
    <d v="2025-01-02T00:00:00"/>
    <s v="C0473"/>
    <s v="P012"/>
    <n v="1"/>
    <n v="0.15"/>
    <s v="Debit Card"/>
    <n v="764.15"/>
    <n v="177.3"/>
    <n v="2025"/>
    <n v="1"/>
    <s v="Jan"/>
    <s v="2025-01"/>
    <n v="0.23202250866976382"/>
    <x v="0"/>
    <x v="8"/>
    <x v="3"/>
    <x v="2"/>
    <x v="14"/>
  </r>
  <r>
    <s v="ORD04193"/>
    <x v="507"/>
    <d v="2024-07-07T00:00:00"/>
    <s v="C0189"/>
    <s v="P019"/>
    <n v="2"/>
    <n v="0"/>
    <s v="Debit Card"/>
    <n v="798"/>
    <n v="166.29"/>
    <n v="2024"/>
    <n v="7"/>
    <s v="Jul"/>
    <s v="2024-07"/>
    <n v="0.20838345864661653"/>
    <x v="1"/>
    <x v="1"/>
    <x v="2"/>
    <x v="1"/>
    <x v="18"/>
  </r>
  <r>
    <s v="ORD04194"/>
    <x v="214"/>
    <d v="2025-08-13T00:00:00"/>
    <s v="C0131"/>
    <s v="P018"/>
    <n v="1"/>
    <n v="0"/>
    <s v="UPI"/>
    <n v="999"/>
    <n v="194.86"/>
    <n v="2025"/>
    <n v="8"/>
    <s v="Aug"/>
    <s v="2025-08"/>
    <n v="0.19505505505505508"/>
    <x v="0"/>
    <x v="7"/>
    <x v="2"/>
    <x v="1"/>
    <x v="16"/>
  </r>
  <r>
    <s v="ORD04195"/>
    <x v="218"/>
    <d v="2024-10-14T00:00:00"/>
    <s v="C0422"/>
    <s v="P001"/>
    <n v="1"/>
    <n v="0.1"/>
    <s v="Credit Card"/>
    <n v="449.1"/>
    <n v="119.01"/>
    <n v="2024"/>
    <n v="10"/>
    <s v="Oct"/>
    <s v="2024-10"/>
    <n v="0.26499665998663996"/>
    <x v="1"/>
    <x v="1"/>
    <x v="3"/>
    <x v="2"/>
    <x v="8"/>
  </r>
  <r>
    <s v="ORD04196"/>
    <x v="652"/>
    <d v="2025-04-17T00:00:00"/>
    <s v="C0212"/>
    <s v="P007"/>
    <n v="1"/>
    <n v="0"/>
    <s v="UPI"/>
    <n v="1099"/>
    <n v="-121.33"/>
    <n v="2025"/>
    <n v="4"/>
    <s v="Apr"/>
    <s v="2025-04"/>
    <n v="-0.11040036396724294"/>
    <x v="3"/>
    <x v="9"/>
    <x v="0"/>
    <x v="0"/>
    <x v="19"/>
  </r>
  <r>
    <s v="ORD04197"/>
    <x v="486"/>
    <d v="2025-01-11T00:00:00"/>
    <s v="C0418"/>
    <s v="P012"/>
    <n v="1"/>
    <n v="0"/>
    <s v="UPI"/>
    <n v="899"/>
    <n v="209.67"/>
    <n v="2025"/>
    <n v="1"/>
    <s v="Jan"/>
    <s v="2025-01"/>
    <n v="0.23322580645161289"/>
    <x v="0"/>
    <x v="8"/>
    <x v="3"/>
    <x v="1"/>
    <x v="14"/>
  </r>
  <r>
    <s v="ORD04198"/>
    <x v="518"/>
    <d v="2025-10-19T00:00:00"/>
    <s v="C0113"/>
    <s v="P010"/>
    <n v="4"/>
    <n v="0"/>
    <s v="UPI"/>
    <n v="23996"/>
    <n v="4788.67"/>
    <n v="2025"/>
    <n v="10"/>
    <s v="Oct"/>
    <s v="2025-10"/>
    <n v="0.19956117686281047"/>
    <x v="2"/>
    <x v="2"/>
    <x v="3"/>
    <x v="1"/>
    <x v="9"/>
  </r>
  <r>
    <s v="ORD04199"/>
    <x v="75"/>
    <d v="2025-06-22T00:00:00"/>
    <s v="C0044"/>
    <s v="P012"/>
    <n v="1"/>
    <n v="0.1"/>
    <s v="Debit Card"/>
    <n v="809.1"/>
    <n v="206.37"/>
    <n v="2025"/>
    <n v="6"/>
    <s v="Jun"/>
    <s v="2025-06"/>
    <n v="0.2550611790878754"/>
    <x v="0"/>
    <x v="8"/>
    <x v="3"/>
    <x v="2"/>
    <x v="14"/>
  </r>
  <r>
    <s v="ORD04200"/>
    <x v="502"/>
    <d v="2025-05-28T00:00:00"/>
    <s v="C0128"/>
    <s v="P011"/>
    <n v="3"/>
    <n v="0"/>
    <s v="Cash"/>
    <n v="3897"/>
    <n v="1023.97"/>
    <n v="2025"/>
    <n v="5"/>
    <s v="May"/>
    <s v="2025-05"/>
    <n v="0.26275853220425971"/>
    <x v="0"/>
    <x v="7"/>
    <x v="2"/>
    <x v="2"/>
    <x v="12"/>
  </r>
  <r>
    <s v="ORD04201"/>
    <x v="148"/>
    <d v="2025-08-05T00:00:00"/>
    <s v="C0364"/>
    <s v="P004"/>
    <n v="2"/>
    <n v="0.05"/>
    <s v="UPI"/>
    <n v="3798.1"/>
    <n v="758.97"/>
    <n v="2025"/>
    <n v="8"/>
    <s v="Aug"/>
    <s v="2025-08"/>
    <n v="0.19982886179932072"/>
    <x v="1"/>
    <x v="5"/>
    <x v="0"/>
    <x v="2"/>
    <x v="10"/>
  </r>
  <r>
    <s v="ORD04202"/>
    <x v="279"/>
    <d v="2024-09-11T00:00:00"/>
    <s v="C0158"/>
    <s v="P019"/>
    <n v="3"/>
    <n v="0.2"/>
    <s v="UPI"/>
    <n v="957.6"/>
    <n v="168.48"/>
    <n v="2024"/>
    <n v="9"/>
    <s v="Sep"/>
    <s v="2024-09"/>
    <n v="0.17593984962406015"/>
    <x v="1"/>
    <x v="1"/>
    <x v="1"/>
    <x v="2"/>
    <x v="18"/>
  </r>
  <r>
    <s v="ORD04203"/>
    <x v="605"/>
    <d v="2025-05-27T00:00:00"/>
    <s v="C0273"/>
    <s v="P006"/>
    <n v="2"/>
    <n v="0.1"/>
    <s v="UPI"/>
    <n v="2698.2"/>
    <n v="614.02"/>
    <n v="2025"/>
    <n v="5"/>
    <s v="May"/>
    <s v="2025-05"/>
    <n v="0.22756652583203618"/>
    <x v="1"/>
    <x v="1"/>
    <x v="3"/>
    <x v="1"/>
    <x v="6"/>
  </r>
  <r>
    <s v="ORD04204"/>
    <x v="102"/>
    <d v="2025-09-24T00:00:00"/>
    <s v="C0315"/>
    <s v="P009"/>
    <n v="4"/>
    <n v="0"/>
    <s v="Cash"/>
    <n v="27996"/>
    <n v="4176.59"/>
    <n v="2025"/>
    <n v="9"/>
    <s v="Sep"/>
    <s v="2025-09"/>
    <n v="0.14918524074867839"/>
    <x v="2"/>
    <x v="2"/>
    <x v="0"/>
    <x v="1"/>
    <x v="2"/>
  </r>
  <r>
    <s v="ORD04205"/>
    <x v="246"/>
    <d v="2024-03-15T00:00:00"/>
    <s v="C0394"/>
    <s v="P020"/>
    <n v="1"/>
    <n v="0.05"/>
    <s v="UPI"/>
    <n v="236.55"/>
    <n v="70.540000000000006"/>
    <n v="2024"/>
    <n v="3"/>
    <s v="Mar"/>
    <s v="2024-03"/>
    <n v="0.29820333967448742"/>
    <x v="3"/>
    <x v="3"/>
    <x v="3"/>
    <x v="2"/>
    <x v="17"/>
  </r>
  <r>
    <s v="ORD04206"/>
    <x v="503"/>
    <d v="2024-10-12T00:00:00"/>
    <s v="C0355"/>
    <s v="P010"/>
    <n v="2"/>
    <n v="0"/>
    <s v="Credit Card"/>
    <n v="11998"/>
    <n v="1785.21"/>
    <n v="2024"/>
    <n v="10"/>
    <s v="Oct"/>
    <s v="2024-10"/>
    <n v="0.14879229871645275"/>
    <x v="2"/>
    <x v="2"/>
    <x v="1"/>
    <x v="0"/>
    <x v="9"/>
  </r>
  <r>
    <s v="ORD04207"/>
    <x v="106"/>
    <d v="2024-12-28T00:00:00"/>
    <s v="C0340"/>
    <s v="P005"/>
    <n v="1"/>
    <n v="0"/>
    <s v="Debit Card"/>
    <n v="2499"/>
    <n v="536.71"/>
    <n v="2024"/>
    <n v="12"/>
    <s v="Dec"/>
    <s v="2024-12"/>
    <n v="0.21476990796318529"/>
    <x v="1"/>
    <x v="5"/>
    <x v="0"/>
    <x v="2"/>
    <x v="7"/>
  </r>
  <r>
    <s v="ORD04208"/>
    <x v="492"/>
    <d v="2024-01-14T00:00:00"/>
    <s v="C0402"/>
    <s v="P013"/>
    <n v="1"/>
    <n v="0"/>
    <s v="UPI"/>
    <n v="599"/>
    <n v="185.73"/>
    <n v="2024"/>
    <n v="1"/>
    <s v="Jan"/>
    <s v="2024-01"/>
    <n v="0.31006677796327209"/>
    <x v="0"/>
    <x v="0"/>
    <x v="2"/>
    <x v="0"/>
    <x v="0"/>
  </r>
  <r>
    <s v="ORD04209"/>
    <x v="619"/>
    <d v="2024-08-03T00:00:00"/>
    <s v="C0045"/>
    <s v="P009"/>
    <n v="2"/>
    <n v="0.05"/>
    <s v="Credit Card"/>
    <n v="13298.1"/>
    <n v="2495.2800000000002"/>
    <n v="2024"/>
    <n v="7"/>
    <s v="Jul"/>
    <s v="2024-07"/>
    <n v="0.18764184357163807"/>
    <x v="2"/>
    <x v="2"/>
    <x v="1"/>
    <x v="0"/>
    <x v="2"/>
  </r>
  <r>
    <s v="ORD04210"/>
    <x v="290"/>
    <d v="2024-06-04T00:00:00"/>
    <s v="C0108"/>
    <s v="P002"/>
    <n v="2"/>
    <n v="0.05"/>
    <s v="UPI"/>
    <n v="1708.1"/>
    <n v="327.96"/>
    <n v="2024"/>
    <n v="5"/>
    <s v="May"/>
    <s v="2024-05"/>
    <n v="0.19200281013992154"/>
    <x v="1"/>
    <x v="1"/>
    <x v="2"/>
    <x v="2"/>
    <x v="3"/>
  </r>
  <r>
    <s v="ORD04211"/>
    <x v="706"/>
    <d v="2024-01-07T00:00:00"/>
    <s v="C0219"/>
    <s v="P018"/>
    <n v="1"/>
    <n v="0.15"/>
    <s v="Debit Card"/>
    <n v="849.15"/>
    <n v="227.12"/>
    <n v="2024"/>
    <n v="1"/>
    <s v="Jan"/>
    <s v="2024-01"/>
    <n v="0.26746746746746747"/>
    <x v="0"/>
    <x v="7"/>
    <x v="0"/>
    <x v="2"/>
    <x v="16"/>
  </r>
  <r>
    <s v="ORD04212"/>
    <x v="351"/>
    <d v="2024-07-15T00:00:00"/>
    <s v="C0443"/>
    <s v="P001"/>
    <n v="1"/>
    <n v="0.15"/>
    <s v="UPI"/>
    <n v="424.15"/>
    <n v="91.21"/>
    <n v="2024"/>
    <n v="7"/>
    <s v="Jul"/>
    <s v="2024-07"/>
    <n v="0.21504184840268772"/>
    <x v="1"/>
    <x v="1"/>
    <x v="1"/>
    <x v="0"/>
    <x v="8"/>
  </r>
  <r>
    <s v="ORD04213"/>
    <x v="24"/>
    <d v="2024-10-12T00:00:00"/>
    <s v="C0318"/>
    <s v="P012"/>
    <n v="2"/>
    <n v="0"/>
    <s v="Cash"/>
    <n v="1798"/>
    <n v="399.87"/>
    <n v="2024"/>
    <n v="10"/>
    <s v="Oct"/>
    <s v="2024-10"/>
    <n v="0.22239710789766406"/>
    <x v="0"/>
    <x v="8"/>
    <x v="2"/>
    <x v="2"/>
    <x v="14"/>
  </r>
  <r>
    <s v="ORD04214"/>
    <x v="715"/>
    <d v="2025-04-12T00:00:00"/>
    <s v="C0315"/>
    <s v="P010"/>
    <n v="2"/>
    <n v="0.1"/>
    <s v="Cash"/>
    <n v="10798.2"/>
    <n v="1952.88"/>
    <n v="2025"/>
    <n v="4"/>
    <s v="Apr"/>
    <s v="2025-04"/>
    <n v="0.18085236428293605"/>
    <x v="2"/>
    <x v="2"/>
    <x v="0"/>
    <x v="1"/>
    <x v="9"/>
  </r>
  <r>
    <s v="ORD04215"/>
    <x v="127"/>
    <d v="2024-04-24T00:00:00"/>
    <s v="C0177"/>
    <s v="P002"/>
    <n v="1"/>
    <n v="0"/>
    <s v="Debit Card"/>
    <n v="899"/>
    <n v="236.8"/>
    <n v="2024"/>
    <n v="4"/>
    <s v="Apr"/>
    <s v="2024-04"/>
    <n v="0.26340378197997777"/>
    <x v="1"/>
    <x v="1"/>
    <x v="2"/>
    <x v="2"/>
    <x v="3"/>
  </r>
  <r>
    <s v="ORD04216"/>
    <x v="410"/>
    <d v="2024-09-28T00:00:00"/>
    <s v="C0228"/>
    <s v="P009"/>
    <n v="4"/>
    <n v="0.1"/>
    <s v="Credit Card"/>
    <n v="25196.400000000001"/>
    <n v="5067.99"/>
    <n v="2024"/>
    <n v="9"/>
    <s v="Sep"/>
    <s v="2024-09"/>
    <n v="0.20113944849264179"/>
    <x v="2"/>
    <x v="2"/>
    <x v="1"/>
    <x v="2"/>
    <x v="2"/>
  </r>
  <r>
    <s v="ORD04217"/>
    <x v="419"/>
    <d v="2024-06-13T00:00:00"/>
    <s v="C0191"/>
    <s v="P002"/>
    <n v="4"/>
    <n v="0"/>
    <s v="Debit Card"/>
    <n v="3596"/>
    <n v="768.22"/>
    <n v="2024"/>
    <n v="6"/>
    <s v="Jun"/>
    <s v="2024-06"/>
    <n v="0.21363181312569524"/>
    <x v="1"/>
    <x v="1"/>
    <x v="3"/>
    <x v="0"/>
    <x v="3"/>
  </r>
  <r>
    <s v="ORD04218"/>
    <x v="42"/>
    <d v="2025-04-09T00:00:00"/>
    <s v="C0471"/>
    <s v="P014"/>
    <n v="3"/>
    <n v="0.15"/>
    <s v="UPI"/>
    <n v="2037.45"/>
    <n v="422.88"/>
    <n v="2025"/>
    <n v="4"/>
    <s v="Apr"/>
    <s v="2025-04"/>
    <n v="0.2075535595965545"/>
    <x v="0"/>
    <x v="6"/>
    <x v="1"/>
    <x v="0"/>
    <x v="13"/>
  </r>
  <r>
    <s v="ORD04219"/>
    <x v="611"/>
    <d v="2024-04-15T00:00:00"/>
    <s v="C0160"/>
    <s v="P011"/>
    <n v="3"/>
    <n v="0.15"/>
    <s v="UPI"/>
    <n v="3312.45"/>
    <n v="913.25"/>
    <n v="2024"/>
    <n v="4"/>
    <s v="Apr"/>
    <s v="2024-04"/>
    <n v="0.27570227475131703"/>
    <x v="0"/>
    <x v="7"/>
    <x v="3"/>
    <x v="0"/>
    <x v="12"/>
  </r>
  <r>
    <s v="ORD04220"/>
    <x v="230"/>
    <d v="2025-11-27T00:00:00"/>
    <s v="C0394"/>
    <s v="P011"/>
    <n v="1"/>
    <n v="0"/>
    <s v="UPI"/>
    <n v="1299"/>
    <n v="-97.54"/>
    <n v="2025"/>
    <n v="11"/>
    <s v="Nov"/>
    <s v="2025-11"/>
    <n v="-7.508852963818323E-2"/>
    <x v="0"/>
    <x v="7"/>
    <x v="3"/>
    <x v="2"/>
    <x v="12"/>
  </r>
  <r>
    <s v="ORD04221"/>
    <x v="498"/>
    <d v="2025-07-12T00:00:00"/>
    <s v="C0267"/>
    <s v="P017"/>
    <n v="5"/>
    <n v="0.1"/>
    <s v="Credit Card"/>
    <n v="3595.5"/>
    <n v="694.2"/>
    <n v="2025"/>
    <n v="7"/>
    <s v="Jul"/>
    <s v="2025-07"/>
    <n v="0.19307467667918232"/>
    <x v="0"/>
    <x v="0"/>
    <x v="3"/>
    <x v="0"/>
    <x v="15"/>
  </r>
  <r>
    <s v="ORD04222"/>
    <x v="503"/>
    <d v="2024-10-09T00:00:00"/>
    <s v="C0358"/>
    <s v="P004"/>
    <n v="1"/>
    <n v="0.1"/>
    <s v="Debit Card"/>
    <n v="1799.1"/>
    <n v="302.52"/>
    <n v="2024"/>
    <n v="10"/>
    <s v="Oct"/>
    <s v="2024-10"/>
    <n v="0.16815074203768551"/>
    <x v="1"/>
    <x v="5"/>
    <x v="2"/>
    <x v="1"/>
    <x v="10"/>
  </r>
  <r>
    <s v="ORD04223"/>
    <x v="403"/>
    <d v="2025-11-19T00:00:00"/>
    <s v="C0326"/>
    <s v="P013"/>
    <n v="1"/>
    <n v="0.05"/>
    <s v="Cash"/>
    <n v="569.04999999999995"/>
    <n v="173.59"/>
    <n v="2025"/>
    <n v="11"/>
    <s v="Nov"/>
    <s v="2025-11"/>
    <n v="0.30505228011598279"/>
    <x v="0"/>
    <x v="0"/>
    <x v="3"/>
    <x v="2"/>
    <x v="0"/>
  </r>
  <r>
    <s v="ORD04224"/>
    <x v="136"/>
    <d v="2024-06-13T00:00:00"/>
    <s v="C0379"/>
    <s v="P007"/>
    <n v="3"/>
    <n v="0.1"/>
    <s v="Credit Card"/>
    <n v="2967.3"/>
    <n v="864.08"/>
    <n v="2024"/>
    <n v="6"/>
    <s v="Jun"/>
    <s v="2024-06"/>
    <n v="0.2912007548950224"/>
    <x v="3"/>
    <x v="9"/>
    <x v="3"/>
    <x v="1"/>
    <x v="19"/>
  </r>
  <r>
    <s v="ORD04225"/>
    <x v="541"/>
    <d v="2024-12-19T00:00:00"/>
    <s v="C0489"/>
    <s v="P016"/>
    <n v="1"/>
    <n v="0.1"/>
    <s v="Debit Card"/>
    <n v="1439.1"/>
    <n v="361.6"/>
    <n v="2024"/>
    <n v="12"/>
    <s v="Dec"/>
    <s v="2024-12"/>
    <n v="0.25126815370717814"/>
    <x v="4"/>
    <x v="4"/>
    <x v="0"/>
    <x v="2"/>
    <x v="5"/>
  </r>
  <r>
    <s v="ORD04226"/>
    <x v="665"/>
    <d v="2025-03-12T00:00:00"/>
    <s v="C0190"/>
    <s v="P001"/>
    <n v="2"/>
    <n v="0.15"/>
    <s v="Debit Card"/>
    <n v="848.3"/>
    <n v="220.38"/>
    <n v="2025"/>
    <n v="3"/>
    <s v="Mar"/>
    <s v="2025-03"/>
    <n v="0.25979016857243903"/>
    <x v="1"/>
    <x v="1"/>
    <x v="2"/>
    <x v="2"/>
    <x v="8"/>
  </r>
  <r>
    <s v="ORD04227"/>
    <x v="327"/>
    <d v="2024-05-22T00:00:00"/>
    <s v="C0175"/>
    <s v="P013"/>
    <n v="1"/>
    <n v="0.1"/>
    <s v="Cash"/>
    <n v="539.1"/>
    <n v="157.72999999999999"/>
    <n v="2024"/>
    <n v="5"/>
    <s v="May"/>
    <s v="2024-05"/>
    <n v="0.29258022630309771"/>
    <x v="0"/>
    <x v="0"/>
    <x v="3"/>
    <x v="1"/>
    <x v="0"/>
  </r>
  <r>
    <s v="ORD04228"/>
    <x v="174"/>
    <d v="2025-04-19T00:00:00"/>
    <s v="C0290"/>
    <s v="P001"/>
    <n v="2"/>
    <n v="0.05"/>
    <s v="Credit Card"/>
    <n v="948.1"/>
    <n v="185.03"/>
    <n v="2025"/>
    <n v="4"/>
    <s v="Apr"/>
    <s v="2025-04"/>
    <n v="0.19515873852969096"/>
    <x v="1"/>
    <x v="1"/>
    <x v="1"/>
    <x v="2"/>
    <x v="8"/>
  </r>
  <r>
    <s v="ORD04229"/>
    <x v="642"/>
    <d v="2024-05-15T00:00:00"/>
    <s v="C0484"/>
    <s v="P011"/>
    <n v="2"/>
    <n v="0.1"/>
    <s v="UPI"/>
    <n v="2338.1999999999998"/>
    <n v="509.04"/>
    <n v="2024"/>
    <n v="5"/>
    <s v="May"/>
    <s v="2024-05"/>
    <n v="0.21770592763664359"/>
    <x v="0"/>
    <x v="7"/>
    <x v="2"/>
    <x v="2"/>
    <x v="12"/>
  </r>
  <r>
    <s v="ORD04230"/>
    <x v="138"/>
    <d v="2024-03-31T00:00:00"/>
    <s v="C0357"/>
    <s v="P006"/>
    <n v="1"/>
    <n v="0.2"/>
    <s v="Credit Card"/>
    <n v="1199.2"/>
    <n v="267.16000000000003"/>
    <n v="2024"/>
    <n v="3"/>
    <s v="Mar"/>
    <s v="2024-03"/>
    <n v="0.22278185456971317"/>
    <x v="1"/>
    <x v="1"/>
    <x v="3"/>
    <x v="2"/>
    <x v="6"/>
  </r>
  <r>
    <s v="ORD04231"/>
    <x v="282"/>
    <d v="2025-11-20T00:00:00"/>
    <s v="C0145"/>
    <s v="P020"/>
    <n v="1"/>
    <n v="0"/>
    <s v="Credit Card"/>
    <n v="249"/>
    <n v="71.12"/>
    <n v="2025"/>
    <n v="11"/>
    <s v="Nov"/>
    <s v="2025-11"/>
    <n v="0.28562248995983935"/>
    <x v="3"/>
    <x v="3"/>
    <x v="0"/>
    <x v="2"/>
    <x v="17"/>
  </r>
  <r>
    <s v="ORD04232"/>
    <x v="294"/>
    <d v="2024-07-05T00:00:00"/>
    <s v="C0232"/>
    <s v="P003"/>
    <n v="2"/>
    <n v="0"/>
    <s v="Credit Card"/>
    <n v="2598"/>
    <n v="557.17999999999995"/>
    <n v="2024"/>
    <n v="7"/>
    <s v="Jul"/>
    <s v="2024-07"/>
    <n v="0.21446497305619705"/>
    <x v="1"/>
    <x v="1"/>
    <x v="2"/>
    <x v="0"/>
    <x v="1"/>
  </r>
  <r>
    <s v="ORD04233"/>
    <x v="624"/>
    <d v="2025-01-05T00:00:00"/>
    <s v="C0360"/>
    <s v="P012"/>
    <n v="2"/>
    <n v="0.1"/>
    <s v="Cash"/>
    <n v="1618.2"/>
    <n v="343.8"/>
    <n v="2025"/>
    <n v="1"/>
    <s v="Jan"/>
    <s v="2025-01"/>
    <n v="0.21245828698553948"/>
    <x v="0"/>
    <x v="8"/>
    <x v="0"/>
    <x v="2"/>
    <x v="14"/>
  </r>
  <r>
    <s v="ORD04234"/>
    <x v="514"/>
    <d v="2024-05-09T00:00:00"/>
    <s v="C0438"/>
    <s v="P005"/>
    <n v="1"/>
    <n v="0.2"/>
    <s v="Cash"/>
    <n v="1999.2"/>
    <n v="415.21"/>
    <n v="2024"/>
    <n v="5"/>
    <s v="May"/>
    <s v="2024-05"/>
    <n v="0.20768807523009203"/>
    <x v="1"/>
    <x v="5"/>
    <x v="1"/>
    <x v="2"/>
    <x v="7"/>
  </r>
  <r>
    <s v="ORD04235"/>
    <x v="480"/>
    <d v="2024-09-03T00:00:00"/>
    <s v="C0204"/>
    <s v="P009"/>
    <n v="4"/>
    <n v="0"/>
    <s v="UPI"/>
    <n v="27996"/>
    <n v="4623.5"/>
    <n v="2024"/>
    <n v="9"/>
    <s v="Sep"/>
    <s v="2024-09"/>
    <n v="0.16514859265609372"/>
    <x v="2"/>
    <x v="2"/>
    <x v="3"/>
    <x v="2"/>
    <x v="2"/>
  </r>
  <r>
    <s v="ORD04236"/>
    <x v="524"/>
    <d v="2025-08-24T00:00:00"/>
    <s v="C0213"/>
    <s v="P012"/>
    <n v="1"/>
    <n v="0.05"/>
    <s v="UPI"/>
    <n v="854.05"/>
    <n v="169.04"/>
    <n v="2025"/>
    <n v="8"/>
    <s v="Aug"/>
    <s v="2025-08"/>
    <n v="0.19792752180785669"/>
    <x v="0"/>
    <x v="8"/>
    <x v="2"/>
    <x v="1"/>
    <x v="14"/>
  </r>
  <r>
    <s v="ORD04237"/>
    <x v="478"/>
    <d v="2025-08-01T00:00:00"/>
    <s v="C0040"/>
    <s v="P010"/>
    <n v="3"/>
    <n v="0"/>
    <s v="UPI"/>
    <n v="17997"/>
    <n v="3864.04"/>
    <n v="2025"/>
    <n v="7"/>
    <s v="Jul"/>
    <s v="2025-07"/>
    <n v="0.21470467300105572"/>
    <x v="2"/>
    <x v="2"/>
    <x v="1"/>
    <x v="2"/>
    <x v="9"/>
  </r>
  <r>
    <s v="ORD04238"/>
    <x v="114"/>
    <d v="2025-11-01T00:00:00"/>
    <s v="C0275"/>
    <s v="P019"/>
    <n v="1"/>
    <n v="0.1"/>
    <s v="UPI"/>
    <n v="359.1"/>
    <n v="65.66"/>
    <n v="2025"/>
    <n v="10"/>
    <s v="Oct"/>
    <s v="2025-10"/>
    <n v="0.18284600389863545"/>
    <x v="1"/>
    <x v="1"/>
    <x v="2"/>
    <x v="1"/>
    <x v="18"/>
  </r>
  <r>
    <s v="ORD04239"/>
    <x v="48"/>
    <d v="2025-01-17T00:00:00"/>
    <s v="C0323"/>
    <s v="P005"/>
    <n v="1"/>
    <n v="0.15"/>
    <s v="UPI"/>
    <n v="2124.15"/>
    <n v="564.41"/>
    <n v="2025"/>
    <n v="1"/>
    <s v="Jan"/>
    <s v="2025-01"/>
    <n v="0.26571099027846429"/>
    <x v="1"/>
    <x v="5"/>
    <x v="0"/>
    <x v="2"/>
    <x v="7"/>
  </r>
  <r>
    <s v="ORD04240"/>
    <x v="231"/>
    <d v="2024-05-29T00:00:00"/>
    <s v="C0082"/>
    <s v="P005"/>
    <n v="1"/>
    <n v="0.05"/>
    <s v="Debit Card"/>
    <n v="2374.0500000000002"/>
    <n v="535.03"/>
    <n v="2024"/>
    <n v="5"/>
    <s v="May"/>
    <s v="2024-05"/>
    <n v="0.22536593584802339"/>
    <x v="1"/>
    <x v="5"/>
    <x v="0"/>
    <x v="2"/>
    <x v="7"/>
  </r>
  <r>
    <s v="ORD04241"/>
    <x v="711"/>
    <d v="2025-03-09T00:00:00"/>
    <s v="C0181"/>
    <s v="P009"/>
    <n v="1"/>
    <n v="0.05"/>
    <s v="Credit Card"/>
    <n v="6649.05"/>
    <n v="1047.43"/>
    <n v="2025"/>
    <n v="3"/>
    <s v="Mar"/>
    <s v="2025-03"/>
    <n v="0.15753077507313076"/>
    <x v="2"/>
    <x v="2"/>
    <x v="1"/>
    <x v="2"/>
    <x v="2"/>
  </r>
  <r>
    <s v="ORD04242"/>
    <x v="600"/>
    <d v="2025-09-20T00:00:00"/>
    <s v="C0499"/>
    <s v="P020"/>
    <n v="1"/>
    <n v="0.15"/>
    <s v="Credit Card"/>
    <n v="211.65"/>
    <n v="62.13"/>
    <n v="2025"/>
    <n v="9"/>
    <s v="Sep"/>
    <s v="2025-09"/>
    <n v="0.29355067328136075"/>
    <x v="3"/>
    <x v="3"/>
    <x v="3"/>
    <x v="2"/>
    <x v="17"/>
  </r>
  <r>
    <s v="ORD04243"/>
    <x v="54"/>
    <d v="2025-12-28T00:00:00"/>
    <s v="C0320"/>
    <s v="P017"/>
    <n v="1"/>
    <n v="0"/>
    <s v="UPI"/>
    <n v="799"/>
    <n v="196.03"/>
    <n v="2025"/>
    <n v="12"/>
    <s v="Dec"/>
    <s v="2025-12"/>
    <n v="0.24534418022528159"/>
    <x v="0"/>
    <x v="0"/>
    <x v="2"/>
    <x v="2"/>
    <x v="15"/>
  </r>
  <r>
    <s v="ORD04244"/>
    <x v="96"/>
    <d v="2025-04-18T00:00:00"/>
    <s v="C0083"/>
    <s v="P010"/>
    <n v="1"/>
    <n v="0.15"/>
    <s v="Credit Card"/>
    <n v="5099.1499999999996"/>
    <n v="1154.18"/>
    <n v="2025"/>
    <n v="4"/>
    <s v="Apr"/>
    <s v="2025-04"/>
    <n v="0.22634752850965359"/>
    <x v="2"/>
    <x v="2"/>
    <x v="3"/>
    <x v="2"/>
    <x v="9"/>
  </r>
  <r>
    <s v="ORD04245"/>
    <x v="574"/>
    <d v="2025-03-22T00:00:00"/>
    <s v="C0303"/>
    <s v="P001"/>
    <n v="1"/>
    <n v="0.05"/>
    <s v="Debit Card"/>
    <n v="474.05"/>
    <n v="139.47999999999999"/>
    <n v="2025"/>
    <n v="3"/>
    <s v="Mar"/>
    <s v="2025-03"/>
    <n v="0.29423056639594974"/>
    <x v="1"/>
    <x v="1"/>
    <x v="0"/>
    <x v="1"/>
    <x v="8"/>
  </r>
  <r>
    <s v="ORD04246"/>
    <x v="583"/>
    <d v="2025-04-29T00:00:00"/>
    <s v="C0262"/>
    <s v="P016"/>
    <n v="2"/>
    <n v="0.05"/>
    <s v="Debit Card"/>
    <n v="3038.1"/>
    <n v="953.17"/>
    <n v="2025"/>
    <n v="4"/>
    <s v="Apr"/>
    <s v="2025-04"/>
    <n v="0.31373884993910667"/>
    <x v="4"/>
    <x v="4"/>
    <x v="1"/>
    <x v="0"/>
    <x v="5"/>
  </r>
  <r>
    <s v="ORD04247"/>
    <x v="509"/>
    <d v="2024-10-22T00:00:00"/>
    <s v="C0272"/>
    <s v="P015"/>
    <n v="4"/>
    <n v="0.05"/>
    <s v="UPI"/>
    <n v="2656.2"/>
    <n v="727.12"/>
    <n v="2024"/>
    <n v="10"/>
    <s v="Oct"/>
    <s v="2024-10"/>
    <n v="0.27374444695429562"/>
    <x v="3"/>
    <x v="6"/>
    <x v="0"/>
    <x v="2"/>
    <x v="11"/>
  </r>
  <r>
    <s v="ORD04248"/>
    <x v="454"/>
    <d v="2024-05-27T00:00:00"/>
    <s v="C0200"/>
    <s v="P017"/>
    <n v="1"/>
    <n v="0.1"/>
    <s v="Debit Card"/>
    <n v="719.1"/>
    <n v="220.12"/>
    <n v="2024"/>
    <n v="5"/>
    <s v="May"/>
    <s v="2024-05"/>
    <n v="0.30610485328883325"/>
    <x v="0"/>
    <x v="0"/>
    <x v="0"/>
    <x v="2"/>
    <x v="15"/>
  </r>
  <r>
    <s v="ORD04249"/>
    <x v="279"/>
    <d v="2024-09-10T00:00:00"/>
    <s v="C0240"/>
    <s v="P020"/>
    <n v="2"/>
    <n v="0.15"/>
    <s v="UPI"/>
    <n v="423.3"/>
    <n v="115.49"/>
    <n v="2024"/>
    <n v="9"/>
    <s v="Sep"/>
    <s v="2024-09"/>
    <n v="0.27283250649657453"/>
    <x v="3"/>
    <x v="3"/>
    <x v="3"/>
    <x v="2"/>
    <x v="17"/>
  </r>
  <r>
    <s v="ORD04250"/>
    <x v="33"/>
    <d v="2024-11-01T00:00:00"/>
    <s v="C0402"/>
    <s v="P013"/>
    <n v="2"/>
    <n v="0.2"/>
    <s v="Credit Card"/>
    <n v="958.4"/>
    <n v="221.93"/>
    <n v="2024"/>
    <n v="10"/>
    <s v="Oct"/>
    <s v="2024-10"/>
    <n v="0.23156302170283807"/>
    <x v="0"/>
    <x v="0"/>
    <x v="2"/>
    <x v="0"/>
    <x v="0"/>
  </r>
  <r>
    <s v="ORD04251"/>
    <x v="86"/>
    <d v="2024-01-27T00:00:00"/>
    <s v="C0180"/>
    <s v="P001"/>
    <n v="2"/>
    <n v="0.1"/>
    <s v="UPI"/>
    <n v="898.2"/>
    <n v="236.29"/>
    <n v="2024"/>
    <n v="1"/>
    <s v="Jan"/>
    <s v="2024-01"/>
    <n v="0.26307058561567576"/>
    <x v="1"/>
    <x v="1"/>
    <x v="2"/>
    <x v="2"/>
    <x v="8"/>
  </r>
  <r>
    <s v="ORD04252"/>
    <x v="567"/>
    <d v="2024-03-14T00:00:00"/>
    <s v="C0432"/>
    <s v="P008"/>
    <n v="3"/>
    <n v="0"/>
    <s v="Credit Card"/>
    <n v="1197"/>
    <n v="370.33"/>
    <n v="2024"/>
    <n v="3"/>
    <s v="Mar"/>
    <s v="2024-03"/>
    <n v="0.30938178780284042"/>
    <x v="3"/>
    <x v="3"/>
    <x v="0"/>
    <x v="2"/>
    <x v="4"/>
  </r>
  <r>
    <s v="ORD04253"/>
    <x v="610"/>
    <d v="2025-09-19T00:00:00"/>
    <s v="C0171"/>
    <s v="P005"/>
    <n v="4"/>
    <n v="0"/>
    <s v="UPI"/>
    <n v="9996"/>
    <n v="2019.26"/>
    <n v="2025"/>
    <n v="9"/>
    <s v="Sep"/>
    <s v="2025-09"/>
    <n v="0.20200680272108842"/>
    <x v="1"/>
    <x v="5"/>
    <x v="2"/>
    <x v="2"/>
    <x v="7"/>
  </r>
  <r>
    <s v="ORD04254"/>
    <x v="638"/>
    <d v="2024-04-23T00:00:00"/>
    <s v="C0295"/>
    <s v="P006"/>
    <n v="1"/>
    <n v="0.05"/>
    <s v="Credit Card"/>
    <n v="1424.05"/>
    <n v="328.99"/>
    <n v="2024"/>
    <n v="4"/>
    <s v="Apr"/>
    <s v="2024-04"/>
    <n v="0.23102419156630738"/>
    <x v="1"/>
    <x v="1"/>
    <x v="1"/>
    <x v="2"/>
    <x v="6"/>
  </r>
  <r>
    <s v="ORD04255"/>
    <x v="181"/>
    <d v="2024-12-31T00:00:00"/>
    <s v="C0177"/>
    <s v="P020"/>
    <n v="2"/>
    <n v="0.15"/>
    <s v="Credit Card"/>
    <n v="423.3"/>
    <n v="113.43"/>
    <n v="2024"/>
    <n v="12"/>
    <s v="Dec"/>
    <s v="2024-12"/>
    <n v="0.26796598157335222"/>
    <x v="3"/>
    <x v="3"/>
    <x v="2"/>
    <x v="2"/>
    <x v="17"/>
  </r>
  <r>
    <s v="ORD04256"/>
    <x v="414"/>
    <d v="2024-11-01T00:00:00"/>
    <s v="C0369"/>
    <s v="P014"/>
    <n v="2"/>
    <n v="0.05"/>
    <s v="UPI"/>
    <n v="1518.1"/>
    <n v="411.63"/>
    <n v="2024"/>
    <n v="10"/>
    <s v="Oct"/>
    <s v="2024-10"/>
    <n v="0.27114814570845136"/>
    <x v="0"/>
    <x v="6"/>
    <x v="3"/>
    <x v="0"/>
    <x v="13"/>
  </r>
  <r>
    <s v="ORD04257"/>
    <x v="174"/>
    <d v="2025-04-17T00:00:00"/>
    <s v="C0396"/>
    <s v="P011"/>
    <n v="1"/>
    <n v="0.2"/>
    <s v="Cash"/>
    <n v="1039.2"/>
    <n v="278.14"/>
    <n v="2025"/>
    <n v="4"/>
    <s v="Apr"/>
    <s v="2025-04"/>
    <n v="0.26764819091608927"/>
    <x v="0"/>
    <x v="7"/>
    <x v="0"/>
    <x v="2"/>
    <x v="12"/>
  </r>
  <r>
    <s v="ORD04258"/>
    <x v="691"/>
    <d v="2024-04-04T00:00:00"/>
    <s v="C0237"/>
    <s v="P006"/>
    <n v="1"/>
    <n v="0.2"/>
    <s v="UPI"/>
    <n v="1199.2"/>
    <n v="210.17"/>
    <n v="2024"/>
    <n v="3"/>
    <s v="Mar"/>
    <s v="2024-03"/>
    <n v="0.17525850567044696"/>
    <x v="1"/>
    <x v="1"/>
    <x v="1"/>
    <x v="2"/>
    <x v="6"/>
  </r>
  <r>
    <s v="ORD04259"/>
    <x v="482"/>
    <d v="2025-06-17T00:00:00"/>
    <s v="C0138"/>
    <s v="P011"/>
    <n v="4"/>
    <n v="0.05"/>
    <s v="Debit Card"/>
    <n v="4936.2"/>
    <n v="1241.2"/>
    <n v="2025"/>
    <n v="6"/>
    <s v="Jun"/>
    <s v="2025-06"/>
    <n v="0.25144848263846686"/>
    <x v="0"/>
    <x v="7"/>
    <x v="1"/>
    <x v="2"/>
    <x v="12"/>
  </r>
  <r>
    <s v="ORD04260"/>
    <x v="64"/>
    <d v="2025-10-26T00:00:00"/>
    <s v="C0327"/>
    <s v="P013"/>
    <n v="3"/>
    <n v="0.15"/>
    <s v="UPI"/>
    <n v="1527.45"/>
    <n v="302.55"/>
    <n v="2025"/>
    <n v="10"/>
    <s v="Oct"/>
    <s v="2025-10"/>
    <n v="0.1980752234115683"/>
    <x v="0"/>
    <x v="0"/>
    <x v="3"/>
    <x v="1"/>
    <x v="0"/>
  </r>
  <r>
    <s v="ORD04261"/>
    <x v="54"/>
    <d v="2025-12-29T00:00:00"/>
    <s v="C0366"/>
    <s v="P012"/>
    <n v="1"/>
    <n v="0.2"/>
    <s v="Debit Card"/>
    <n v="719.2"/>
    <n v="143.99"/>
    <n v="2025"/>
    <n v="12"/>
    <s v="Dec"/>
    <s v="2025-12"/>
    <n v="0.20020856507230256"/>
    <x v="0"/>
    <x v="8"/>
    <x v="0"/>
    <x v="1"/>
    <x v="14"/>
  </r>
  <r>
    <s v="ORD04262"/>
    <x v="584"/>
    <d v="2025-10-28T00:00:00"/>
    <s v="C0311"/>
    <s v="P002"/>
    <n v="1"/>
    <n v="0.1"/>
    <s v="Credit Card"/>
    <n v="809.1"/>
    <n v="164.02"/>
    <n v="2025"/>
    <n v="10"/>
    <s v="Oct"/>
    <s v="2025-10"/>
    <n v="0.20271907057224076"/>
    <x v="1"/>
    <x v="1"/>
    <x v="0"/>
    <x v="0"/>
    <x v="3"/>
  </r>
  <r>
    <s v="ORD04263"/>
    <x v="397"/>
    <d v="2024-07-13T00:00:00"/>
    <s v="C0129"/>
    <s v="P003"/>
    <n v="4"/>
    <n v="0.1"/>
    <s v="UPI"/>
    <n v="4676.3999999999996"/>
    <n v="931.12"/>
    <n v="2024"/>
    <n v="7"/>
    <s v="Jul"/>
    <s v="2024-07"/>
    <n v="0.19911042682405269"/>
    <x v="1"/>
    <x v="1"/>
    <x v="0"/>
    <x v="1"/>
    <x v="1"/>
  </r>
  <r>
    <s v="ORD04264"/>
    <x v="195"/>
    <d v="2025-07-08T00:00:00"/>
    <s v="C0049"/>
    <s v="P004"/>
    <n v="1"/>
    <n v="0.1"/>
    <s v="UPI"/>
    <n v="1799.1"/>
    <n v="288.14"/>
    <n v="2025"/>
    <n v="7"/>
    <s v="Jul"/>
    <s v="2025-07"/>
    <n v="0.16015785670613084"/>
    <x v="1"/>
    <x v="5"/>
    <x v="1"/>
    <x v="0"/>
    <x v="10"/>
  </r>
  <r>
    <s v="ORD04265"/>
    <x v="396"/>
    <d v="2024-09-01T00:00:00"/>
    <s v="C0164"/>
    <s v="P017"/>
    <n v="2"/>
    <n v="0"/>
    <s v="Credit Card"/>
    <n v="1598"/>
    <n v="333.13"/>
    <n v="2024"/>
    <n v="8"/>
    <s v="Aug"/>
    <s v="2024-08"/>
    <n v="0.20846683354192741"/>
    <x v="0"/>
    <x v="0"/>
    <x v="1"/>
    <x v="2"/>
    <x v="15"/>
  </r>
  <r>
    <s v="ORD04266"/>
    <x v="623"/>
    <d v="2024-05-19T00:00:00"/>
    <s v="C0277"/>
    <s v="P006"/>
    <n v="1"/>
    <n v="0.1"/>
    <s v="Debit Card"/>
    <n v="1349.1"/>
    <n v="224.02"/>
    <n v="2024"/>
    <n v="5"/>
    <s v="May"/>
    <s v="2024-05"/>
    <n v="0.16605144170187533"/>
    <x v="1"/>
    <x v="1"/>
    <x v="3"/>
    <x v="0"/>
    <x v="6"/>
  </r>
  <r>
    <s v="ORD04267"/>
    <x v="372"/>
    <d v="2024-12-15T00:00:00"/>
    <s v="C0293"/>
    <s v="P007"/>
    <n v="1"/>
    <n v="0"/>
    <s v="Cash"/>
    <n v="1099"/>
    <n v="279.20999999999998"/>
    <n v="2024"/>
    <n v="12"/>
    <s v="Dec"/>
    <s v="2024-12"/>
    <n v="0.25405823475887168"/>
    <x v="3"/>
    <x v="9"/>
    <x v="0"/>
    <x v="2"/>
    <x v="19"/>
  </r>
  <r>
    <s v="ORD04268"/>
    <x v="87"/>
    <d v="2024-07-01T00:00:00"/>
    <s v="C0116"/>
    <s v="P015"/>
    <n v="1"/>
    <n v="0"/>
    <s v="UPI"/>
    <n v="699"/>
    <n v="208.59"/>
    <n v="2024"/>
    <n v="6"/>
    <s v="Jun"/>
    <s v="2024-06"/>
    <n v="0.29841201716738197"/>
    <x v="3"/>
    <x v="6"/>
    <x v="2"/>
    <x v="2"/>
    <x v="11"/>
  </r>
  <r>
    <s v="ORD04269"/>
    <x v="30"/>
    <d v="2025-12-16T00:00:00"/>
    <s v="C0024"/>
    <s v="P011"/>
    <n v="1"/>
    <n v="0.15"/>
    <s v="UPI"/>
    <n v="1104.1500000000001"/>
    <n v="333.1"/>
    <n v="2025"/>
    <n v="12"/>
    <s v="Dec"/>
    <s v="2025-12"/>
    <n v="0.30168002535887334"/>
    <x v="0"/>
    <x v="7"/>
    <x v="1"/>
    <x v="0"/>
    <x v="12"/>
  </r>
  <r>
    <s v="ORD04270"/>
    <x v="719"/>
    <d v="2025-05-20T00:00:00"/>
    <s v="C0311"/>
    <s v="P003"/>
    <n v="1"/>
    <n v="0.1"/>
    <s v="Credit Card"/>
    <n v="1169.0999999999999"/>
    <n v="300.48"/>
    <n v="2025"/>
    <n v="5"/>
    <s v="May"/>
    <s v="2025-05"/>
    <n v="0.25701821914293049"/>
    <x v="1"/>
    <x v="1"/>
    <x v="0"/>
    <x v="0"/>
    <x v="1"/>
  </r>
  <r>
    <s v="ORD04271"/>
    <x v="631"/>
    <d v="2024-07-22T00:00:00"/>
    <s v="C0025"/>
    <s v="P006"/>
    <n v="2"/>
    <n v="0"/>
    <s v="Credit Card"/>
    <n v="2998"/>
    <n v="705.09"/>
    <n v="2024"/>
    <n v="7"/>
    <s v="Jul"/>
    <s v="2024-07"/>
    <n v="0.23518679119412944"/>
    <x v="1"/>
    <x v="1"/>
    <x v="3"/>
    <x v="2"/>
    <x v="6"/>
  </r>
  <r>
    <s v="ORD04272"/>
    <x v="338"/>
    <d v="2025-07-28T00:00:00"/>
    <s v="C0391"/>
    <s v="P002"/>
    <n v="2"/>
    <n v="0.05"/>
    <s v="Cash"/>
    <n v="1708.1"/>
    <n v="398.35"/>
    <n v="2025"/>
    <n v="7"/>
    <s v="Jul"/>
    <s v="2025-07"/>
    <n v="0.23321234119782216"/>
    <x v="1"/>
    <x v="1"/>
    <x v="0"/>
    <x v="1"/>
    <x v="3"/>
  </r>
  <r>
    <s v="ORD04273"/>
    <x v="397"/>
    <d v="2024-07-14T00:00:00"/>
    <s v="C0127"/>
    <s v="P014"/>
    <n v="1"/>
    <n v="0.2"/>
    <s v="UPI"/>
    <n v="639.20000000000005"/>
    <n v="157.43"/>
    <n v="2024"/>
    <n v="7"/>
    <s v="Jul"/>
    <s v="2024-07"/>
    <n v="0.24629224030037547"/>
    <x v="0"/>
    <x v="6"/>
    <x v="0"/>
    <x v="0"/>
    <x v="13"/>
  </r>
  <r>
    <s v="ORD04274"/>
    <x v="706"/>
    <d v="2024-01-07T00:00:00"/>
    <s v="C0234"/>
    <s v="P009"/>
    <n v="2"/>
    <n v="0.15"/>
    <s v="Credit Card"/>
    <n v="11898.3"/>
    <n v="2100.08"/>
    <n v="2024"/>
    <n v="1"/>
    <s v="Jan"/>
    <s v="2024-01"/>
    <n v="0.17650252557087986"/>
    <x v="2"/>
    <x v="2"/>
    <x v="3"/>
    <x v="0"/>
    <x v="2"/>
  </r>
  <r>
    <s v="ORD04275"/>
    <x v="196"/>
    <d v="2024-08-26T00:00:00"/>
    <s v="C0209"/>
    <s v="P018"/>
    <n v="2"/>
    <n v="0"/>
    <s v="Credit Card"/>
    <n v="1998"/>
    <n v="596.32000000000005"/>
    <n v="2024"/>
    <n v="8"/>
    <s v="Aug"/>
    <s v="2024-08"/>
    <n v="0.29845845845845848"/>
    <x v="0"/>
    <x v="7"/>
    <x v="0"/>
    <x v="2"/>
    <x v="16"/>
  </r>
  <r>
    <s v="ORD04276"/>
    <x v="230"/>
    <d v="2025-11-24T00:00:00"/>
    <s v="C0093"/>
    <s v="P019"/>
    <n v="1"/>
    <n v="0.2"/>
    <s v="UPI"/>
    <n v="319.2"/>
    <n v="77.13"/>
    <n v="2025"/>
    <n v="11"/>
    <s v="Nov"/>
    <s v="2025-11"/>
    <n v="0.24163533834586465"/>
    <x v="1"/>
    <x v="1"/>
    <x v="3"/>
    <x v="0"/>
    <x v="18"/>
  </r>
  <r>
    <s v="ORD04277"/>
    <x v="301"/>
    <d v="2024-11-09T00:00:00"/>
    <s v="C0094"/>
    <s v="P012"/>
    <n v="1"/>
    <n v="0.05"/>
    <s v="Debit Card"/>
    <n v="854.05"/>
    <n v="219.47"/>
    <n v="2024"/>
    <n v="11"/>
    <s v="Nov"/>
    <s v="2024-11"/>
    <n v="0.25697558690943156"/>
    <x v="0"/>
    <x v="8"/>
    <x v="1"/>
    <x v="1"/>
    <x v="14"/>
  </r>
  <r>
    <s v="ORD04278"/>
    <x v="469"/>
    <d v="2025-07-06T00:00:00"/>
    <s v="C0327"/>
    <s v="P013"/>
    <n v="1"/>
    <n v="0.1"/>
    <s v="UPI"/>
    <n v="539.1"/>
    <n v="101.65"/>
    <n v="2025"/>
    <n v="7"/>
    <s v="Jul"/>
    <s v="2025-07"/>
    <n v="0.18855499907252829"/>
    <x v="0"/>
    <x v="0"/>
    <x v="3"/>
    <x v="1"/>
    <x v="0"/>
  </r>
  <r>
    <s v="ORD04279"/>
    <x v="594"/>
    <d v="2024-03-01T00:00:00"/>
    <s v="C0225"/>
    <s v="P012"/>
    <n v="4"/>
    <n v="0.1"/>
    <s v="Credit Card"/>
    <n v="3236.4"/>
    <n v="891.61"/>
    <n v="2024"/>
    <n v="2"/>
    <s v="Feb"/>
    <s v="2024-02"/>
    <n v="0.27549437646768016"/>
    <x v="0"/>
    <x v="8"/>
    <x v="0"/>
    <x v="2"/>
    <x v="14"/>
  </r>
  <r>
    <s v="ORD04280"/>
    <x v="143"/>
    <d v="2025-03-20T00:00:00"/>
    <s v="C0455"/>
    <s v="P012"/>
    <n v="2"/>
    <n v="0.15"/>
    <s v="Credit Card"/>
    <n v="1528.3"/>
    <n v="421.73"/>
    <n v="2025"/>
    <n v="3"/>
    <s v="Mar"/>
    <s v="2025-03"/>
    <n v="0.27594713079892691"/>
    <x v="0"/>
    <x v="8"/>
    <x v="1"/>
    <x v="1"/>
    <x v="14"/>
  </r>
  <r>
    <s v="ORD04281"/>
    <x v="196"/>
    <d v="2024-08-29T00:00:00"/>
    <s v="C0378"/>
    <s v="P018"/>
    <n v="1"/>
    <n v="0.15"/>
    <s v="UPI"/>
    <n v="849.15"/>
    <n v="193.86"/>
    <n v="2024"/>
    <n v="8"/>
    <s v="Aug"/>
    <s v="2024-08"/>
    <n v="0.22829888712241656"/>
    <x v="0"/>
    <x v="7"/>
    <x v="3"/>
    <x v="0"/>
    <x v="16"/>
  </r>
  <r>
    <s v="ORD04282"/>
    <x v="716"/>
    <d v="2024-07-20T00:00:00"/>
    <s v="C0280"/>
    <s v="P009"/>
    <n v="2"/>
    <n v="0"/>
    <s v="UPI"/>
    <n v="13998"/>
    <n v="2630.55"/>
    <n v="2024"/>
    <n v="7"/>
    <s v="Jul"/>
    <s v="2024-07"/>
    <n v="0.18792327475353623"/>
    <x v="2"/>
    <x v="2"/>
    <x v="1"/>
    <x v="2"/>
    <x v="2"/>
  </r>
  <r>
    <s v="ORD04283"/>
    <x v="324"/>
    <d v="2025-08-10T00:00:00"/>
    <s v="C0011"/>
    <s v="P017"/>
    <n v="1"/>
    <n v="0.1"/>
    <s v="Cash"/>
    <n v="719.1"/>
    <n v="176.41"/>
    <n v="2025"/>
    <n v="8"/>
    <s v="Aug"/>
    <s v="2025-08"/>
    <n v="0.24532053956334304"/>
    <x v="0"/>
    <x v="0"/>
    <x v="0"/>
    <x v="1"/>
    <x v="15"/>
  </r>
  <r>
    <s v="ORD04284"/>
    <x v="273"/>
    <d v="2025-07-29T00:00:00"/>
    <s v="C0329"/>
    <s v="P016"/>
    <n v="1"/>
    <n v="0.05"/>
    <s v="Cash"/>
    <n v="1519.05"/>
    <n v="427.1"/>
    <n v="2025"/>
    <n v="7"/>
    <s v="Jul"/>
    <s v="2025-07"/>
    <n v="0.28116256871070738"/>
    <x v="4"/>
    <x v="4"/>
    <x v="0"/>
    <x v="0"/>
    <x v="5"/>
  </r>
  <r>
    <s v="ORD04285"/>
    <x v="170"/>
    <d v="2025-06-01T00:00:00"/>
    <s v="C0012"/>
    <s v="P017"/>
    <n v="2"/>
    <n v="0.05"/>
    <s v="Cash"/>
    <n v="1518.1"/>
    <n v="401.32"/>
    <n v="2025"/>
    <n v="5"/>
    <s v="May"/>
    <s v="2025-05"/>
    <n v="0.26435676174165074"/>
    <x v="0"/>
    <x v="0"/>
    <x v="3"/>
    <x v="2"/>
    <x v="15"/>
  </r>
  <r>
    <s v="ORD04286"/>
    <x v="491"/>
    <d v="2025-03-27T00:00:00"/>
    <s v="C0035"/>
    <s v="P008"/>
    <n v="3"/>
    <n v="0.05"/>
    <s v="Cash"/>
    <n v="1137.1500000000001"/>
    <n v="275.38"/>
    <n v="2025"/>
    <n v="3"/>
    <s v="Mar"/>
    <s v="2025-03"/>
    <n v="0.24216682056017233"/>
    <x v="3"/>
    <x v="3"/>
    <x v="3"/>
    <x v="2"/>
    <x v="4"/>
  </r>
  <r>
    <s v="ORD04287"/>
    <x v="106"/>
    <d v="2024-12-30T00:00:00"/>
    <s v="C0447"/>
    <s v="P011"/>
    <n v="1"/>
    <n v="0.05"/>
    <s v="UPI"/>
    <n v="1234.05"/>
    <n v="396.58"/>
    <n v="2024"/>
    <n v="12"/>
    <s v="Dec"/>
    <s v="2024-12"/>
    <n v="0.32136461245492481"/>
    <x v="0"/>
    <x v="7"/>
    <x v="2"/>
    <x v="1"/>
    <x v="12"/>
  </r>
  <r>
    <s v="ORD04288"/>
    <x v="168"/>
    <d v="2025-12-03T00:00:00"/>
    <s v="C0452"/>
    <s v="P002"/>
    <n v="3"/>
    <n v="0.05"/>
    <s v="UPI"/>
    <n v="2562.15"/>
    <n v="611.30999999999995"/>
    <n v="2025"/>
    <n v="11"/>
    <s v="Nov"/>
    <s v="2025-11"/>
    <n v="0.23859258825595689"/>
    <x v="1"/>
    <x v="1"/>
    <x v="3"/>
    <x v="2"/>
    <x v="3"/>
  </r>
  <r>
    <s v="ORD04289"/>
    <x v="636"/>
    <d v="2024-02-03T00:00:00"/>
    <s v="C0228"/>
    <s v="P008"/>
    <n v="1"/>
    <n v="0"/>
    <s v="UPI"/>
    <n v="399"/>
    <n v="110.19"/>
    <n v="2024"/>
    <n v="1"/>
    <s v="Jan"/>
    <s v="2024-01"/>
    <n v="0.27616541353383456"/>
    <x v="3"/>
    <x v="3"/>
    <x v="1"/>
    <x v="2"/>
    <x v="4"/>
  </r>
  <r>
    <s v="ORD04290"/>
    <x v="254"/>
    <d v="2024-04-19T00:00:00"/>
    <s v="C0220"/>
    <s v="P012"/>
    <n v="1"/>
    <n v="0.1"/>
    <s v="Debit Card"/>
    <n v="809.1"/>
    <n v="229.43"/>
    <n v="2024"/>
    <n v="4"/>
    <s v="Apr"/>
    <s v="2024-04"/>
    <n v="0.28356198244963537"/>
    <x v="0"/>
    <x v="8"/>
    <x v="1"/>
    <x v="0"/>
    <x v="14"/>
  </r>
  <r>
    <s v="ORD04291"/>
    <x v="76"/>
    <d v="2025-08-25T00:00:00"/>
    <s v="C0441"/>
    <s v="P001"/>
    <n v="5"/>
    <n v="0.1"/>
    <s v="Debit Card"/>
    <n v="2245.5"/>
    <n v="555.61"/>
    <n v="2025"/>
    <n v="8"/>
    <s v="Aug"/>
    <s v="2025-08"/>
    <n v="0.24743264306390558"/>
    <x v="1"/>
    <x v="1"/>
    <x v="0"/>
    <x v="2"/>
    <x v="8"/>
  </r>
  <r>
    <s v="ORD04292"/>
    <x v="434"/>
    <d v="2025-12-20T00:00:00"/>
    <s v="C0141"/>
    <s v="P013"/>
    <n v="2"/>
    <n v="0.05"/>
    <s v="Credit Card"/>
    <n v="1138.0999999999999"/>
    <n v="254.86"/>
    <n v="2025"/>
    <n v="12"/>
    <s v="Dec"/>
    <s v="2025-12"/>
    <n v="0.22393462788858626"/>
    <x v="0"/>
    <x v="0"/>
    <x v="0"/>
    <x v="2"/>
    <x v="0"/>
  </r>
  <r>
    <s v="ORD04293"/>
    <x v="472"/>
    <d v="2025-03-21T00:00:00"/>
    <s v="C0023"/>
    <s v="P017"/>
    <n v="3"/>
    <n v="0.2"/>
    <s v="Cash"/>
    <n v="1917.6"/>
    <n v="445.5"/>
    <n v="2025"/>
    <n v="3"/>
    <s v="Mar"/>
    <s v="2025-03"/>
    <n v="0.23232165206508137"/>
    <x v="0"/>
    <x v="0"/>
    <x v="0"/>
    <x v="0"/>
    <x v="15"/>
  </r>
  <r>
    <s v="ORD04294"/>
    <x v="676"/>
    <d v="2025-03-15T00:00:00"/>
    <s v="C0083"/>
    <s v="P014"/>
    <n v="3"/>
    <n v="0"/>
    <s v="Credit Card"/>
    <n v="2397"/>
    <n v="407.35"/>
    <n v="2025"/>
    <n v="3"/>
    <s v="Mar"/>
    <s v="2025-03"/>
    <n v="0.16994159365874009"/>
    <x v="0"/>
    <x v="6"/>
    <x v="3"/>
    <x v="2"/>
    <x v="13"/>
  </r>
  <r>
    <s v="ORD04295"/>
    <x v="701"/>
    <d v="2025-09-01T00:00:00"/>
    <s v="C0490"/>
    <s v="P014"/>
    <n v="4"/>
    <n v="0.05"/>
    <s v="UPI"/>
    <n v="3036.2"/>
    <n v="645.12"/>
    <n v="2025"/>
    <n v="8"/>
    <s v="Aug"/>
    <s v="2025-08"/>
    <n v="0.21247612146762401"/>
    <x v="0"/>
    <x v="6"/>
    <x v="0"/>
    <x v="2"/>
    <x v="13"/>
  </r>
  <r>
    <s v="ORD04296"/>
    <x v="595"/>
    <d v="2025-04-03T00:00:00"/>
    <s v="C0229"/>
    <s v="P016"/>
    <n v="1"/>
    <n v="0.05"/>
    <s v="UPI"/>
    <n v="1519.05"/>
    <n v="491.17"/>
    <n v="2025"/>
    <n v="4"/>
    <s v="Apr"/>
    <s v="2025-04"/>
    <n v="0.32334024554820451"/>
    <x v="4"/>
    <x v="4"/>
    <x v="0"/>
    <x v="2"/>
    <x v="5"/>
  </r>
  <r>
    <s v="ORD04297"/>
    <x v="288"/>
    <d v="2025-09-07T00:00:00"/>
    <s v="C0423"/>
    <s v="P017"/>
    <n v="1"/>
    <n v="0"/>
    <s v="UPI"/>
    <n v="799"/>
    <n v="204.88"/>
    <n v="2025"/>
    <n v="9"/>
    <s v="Sep"/>
    <s v="2025-09"/>
    <n v="0.25642052565707135"/>
    <x v="0"/>
    <x v="0"/>
    <x v="1"/>
    <x v="1"/>
    <x v="15"/>
  </r>
  <r>
    <s v="ORD04298"/>
    <x v="364"/>
    <d v="2025-12-02T00:00:00"/>
    <s v="C0344"/>
    <s v="P006"/>
    <n v="3"/>
    <n v="0"/>
    <s v="UPI"/>
    <n v="4497"/>
    <n v="911.71"/>
    <n v="2025"/>
    <n v="11"/>
    <s v="Nov"/>
    <s v="2025-11"/>
    <n v="0.20273738047587281"/>
    <x v="1"/>
    <x v="1"/>
    <x v="0"/>
    <x v="2"/>
    <x v="6"/>
  </r>
  <r>
    <s v="ORD04299"/>
    <x v="11"/>
    <d v="2025-12-01T00:00:00"/>
    <s v="C0080"/>
    <s v="P007"/>
    <n v="2"/>
    <n v="0.15"/>
    <s v="UPI"/>
    <n v="1868.3"/>
    <n v="545.82000000000005"/>
    <n v="2025"/>
    <n v="11"/>
    <s v="Nov"/>
    <s v="2025-11"/>
    <n v="0.29214794197933952"/>
    <x v="3"/>
    <x v="9"/>
    <x v="3"/>
    <x v="2"/>
    <x v="19"/>
  </r>
  <r>
    <s v="ORD04300"/>
    <x v="438"/>
    <d v="2025-05-14T00:00:00"/>
    <s v="C0353"/>
    <s v="P001"/>
    <n v="2"/>
    <n v="0.05"/>
    <s v="Debit Card"/>
    <n v="948.1"/>
    <n v="190.93"/>
    <n v="2025"/>
    <n v="5"/>
    <s v="May"/>
    <s v="2025-05"/>
    <n v="0.20138171079000106"/>
    <x v="1"/>
    <x v="1"/>
    <x v="1"/>
    <x v="2"/>
    <x v="8"/>
  </r>
  <r>
    <s v="ORD04301"/>
    <x v="689"/>
    <d v="2025-11-07T00:00:00"/>
    <s v="C0396"/>
    <s v="P015"/>
    <n v="1"/>
    <n v="0.05"/>
    <s v="UPI"/>
    <n v="664.05"/>
    <n v="152.21"/>
    <n v="2025"/>
    <n v="11"/>
    <s v="Nov"/>
    <s v="2025-11"/>
    <n v="0.22921466757021311"/>
    <x v="3"/>
    <x v="6"/>
    <x v="0"/>
    <x v="2"/>
    <x v="11"/>
  </r>
  <r>
    <s v="ORD04302"/>
    <x v="663"/>
    <d v="2024-09-08T00:00:00"/>
    <s v="C0290"/>
    <s v="P020"/>
    <n v="1"/>
    <n v="0.05"/>
    <s v="Debit Card"/>
    <n v="236.55"/>
    <n v="58.4"/>
    <n v="2024"/>
    <n v="9"/>
    <s v="Sep"/>
    <s v="2024-09"/>
    <n v="0.24688226590572815"/>
    <x v="3"/>
    <x v="3"/>
    <x v="1"/>
    <x v="2"/>
    <x v="17"/>
  </r>
  <r>
    <s v="ORD04303"/>
    <x v="592"/>
    <d v="2025-06-27T00:00:00"/>
    <s v="C0455"/>
    <s v="P018"/>
    <n v="2"/>
    <n v="0.15"/>
    <s v="Credit Card"/>
    <n v="1698.3"/>
    <n v="-158.88"/>
    <n v="2025"/>
    <n v="6"/>
    <s v="Jun"/>
    <s v="2025-06"/>
    <n v="-9.3552375905317078E-2"/>
    <x v="0"/>
    <x v="7"/>
    <x v="1"/>
    <x v="1"/>
    <x v="16"/>
  </r>
  <r>
    <s v="ORD04304"/>
    <x v="330"/>
    <d v="2025-07-22T00:00:00"/>
    <s v="C0331"/>
    <s v="P013"/>
    <n v="1"/>
    <n v="0.05"/>
    <s v="Cash"/>
    <n v="569.04999999999995"/>
    <n v="139.24"/>
    <n v="2025"/>
    <n v="7"/>
    <s v="Jul"/>
    <s v="2025-07"/>
    <n v="0.24468851594763205"/>
    <x v="0"/>
    <x v="0"/>
    <x v="1"/>
    <x v="0"/>
    <x v="0"/>
  </r>
  <r>
    <s v="ORD04305"/>
    <x v="214"/>
    <d v="2025-08-13T00:00:00"/>
    <s v="C0159"/>
    <s v="P002"/>
    <n v="1"/>
    <n v="0.15"/>
    <s v="Debit Card"/>
    <n v="764.15"/>
    <n v="165.59"/>
    <n v="2025"/>
    <n v="8"/>
    <s v="Aug"/>
    <s v="2025-08"/>
    <n v="0.21669829222011386"/>
    <x v="1"/>
    <x v="1"/>
    <x v="2"/>
    <x v="2"/>
    <x v="3"/>
  </r>
  <r>
    <s v="ORD04306"/>
    <x v="557"/>
    <d v="2025-03-18T00:00:00"/>
    <s v="C0477"/>
    <s v="P019"/>
    <n v="1"/>
    <n v="0"/>
    <s v="Cash"/>
    <n v="399"/>
    <n v="95.09"/>
    <n v="2025"/>
    <n v="3"/>
    <s v="Mar"/>
    <s v="2025-03"/>
    <n v="0.23832080200501254"/>
    <x v="1"/>
    <x v="1"/>
    <x v="3"/>
    <x v="1"/>
    <x v="18"/>
  </r>
  <r>
    <s v="ORD04307"/>
    <x v="200"/>
    <d v="2024-10-09T00:00:00"/>
    <s v="C0128"/>
    <s v="P015"/>
    <n v="1"/>
    <n v="0.05"/>
    <s v="UPI"/>
    <n v="664.05"/>
    <n v="208.68"/>
    <n v="2024"/>
    <n v="10"/>
    <s v="Oct"/>
    <s v="2024-10"/>
    <n v="0.31425344477072514"/>
    <x v="3"/>
    <x v="6"/>
    <x v="2"/>
    <x v="2"/>
    <x v="11"/>
  </r>
  <r>
    <s v="ORD04308"/>
    <x v="195"/>
    <d v="2025-07-08T00:00:00"/>
    <s v="C0190"/>
    <s v="P012"/>
    <n v="3"/>
    <n v="0"/>
    <s v="UPI"/>
    <n v="2697"/>
    <n v="652.92999999999995"/>
    <n v="2025"/>
    <n v="7"/>
    <s v="Jul"/>
    <s v="2025-07"/>
    <n v="0.24209492028179458"/>
    <x v="0"/>
    <x v="8"/>
    <x v="2"/>
    <x v="2"/>
    <x v="14"/>
  </r>
  <r>
    <s v="ORD04309"/>
    <x v="56"/>
    <d v="2025-09-09T00:00:00"/>
    <s v="C0397"/>
    <s v="P015"/>
    <n v="2"/>
    <n v="0.1"/>
    <s v="Credit Card"/>
    <n v="1258.2"/>
    <n v="401.15"/>
    <n v="2025"/>
    <n v="9"/>
    <s v="Sep"/>
    <s v="2025-09"/>
    <n v="0.31882848513749801"/>
    <x v="3"/>
    <x v="6"/>
    <x v="3"/>
    <x v="0"/>
    <x v="11"/>
  </r>
  <r>
    <s v="ORD04310"/>
    <x v="459"/>
    <d v="2024-04-25T00:00:00"/>
    <s v="C0031"/>
    <s v="P018"/>
    <n v="1"/>
    <n v="0.1"/>
    <s v="UPI"/>
    <n v="899.1"/>
    <n v="217.85"/>
    <n v="2024"/>
    <n v="4"/>
    <s v="Apr"/>
    <s v="2024-04"/>
    <n v="0.24229785340896451"/>
    <x v="0"/>
    <x v="7"/>
    <x v="2"/>
    <x v="1"/>
    <x v="16"/>
  </r>
  <r>
    <s v="ORD04311"/>
    <x v="545"/>
    <d v="2025-01-20T00:00:00"/>
    <s v="C0386"/>
    <s v="P014"/>
    <n v="1"/>
    <n v="0.05"/>
    <s v="Credit Card"/>
    <n v="759.05"/>
    <n v="189.48"/>
    <n v="2025"/>
    <n v="1"/>
    <s v="Jan"/>
    <s v="2025-01"/>
    <n v="0.24962782425400171"/>
    <x v="0"/>
    <x v="6"/>
    <x v="1"/>
    <x v="2"/>
    <x v="13"/>
  </r>
  <r>
    <s v="ORD04312"/>
    <x v="373"/>
    <d v="2024-07-12T00:00:00"/>
    <s v="C0359"/>
    <s v="P006"/>
    <n v="2"/>
    <n v="0"/>
    <s v="UPI"/>
    <n v="2998"/>
    <n v="608.99"/>
    <n v="2024"/>
    <n v="7"/>
    <s v="Jul"/>
    <s v="2024-07"/>
    <n v="0.20313208805870581"/>
    <x v="1"/>
    <x v="1"/>
    <x v="0"/>
    <x v="2"/>
    <x v="6"/>
  </r>
  <r>
    <s v="ORD04313"/>
    <x v="287"/>
    <d v="2025-05-07T00:00:00"/>
    <s v="C0015"/>
    <s v="P012"/>
    <n v="1"/>
    <n v="0.05"/>
    <s v="Credit Card"/>
    <n v="854.05"/>
    <n v="236.5"/>
    <n v="2025"/>
    <n v="5"/>
    <s v="May"/>
    <s v="2025-05"/>
    <n v="0.27691587143609858"/>
    <x v="0"/>
    <x v="8"/>
    <x v="3"/>
    <x v="2"/>
    <x v="14"/>
  </r>
  <r>
    <s v="ORD04314"/>
    <x v="717"/>
    <d v="2025-11-26T00:00:00"/>
    <s v="C0313"/>
    <s v="P020"/>
    <n v="3"/>
    <n v="0"/>
    <s v="Cash"/>
    <n v="747"/>
    <n v="173.03"/>
    <n v="2025"/>
    <n v="11"/>
    <s v="Nov"/>
    <s v="2025-11"/>
    <n v="0.23163319946452476"/>
    <x v="3"/>
    <x v="3"/>
    <x v="0"/>
    <x v="0"/>
    <x v="17"/>
  </r>
  <r>
    <s v="ORD04315"/>
    <x v="300"/>
    <d v="2025-03-03T00:00:00"/>
    <s v="C0075"/>
    <s v="P006"/>
    <n v="3"/>
    <n v="0.05"/>
    <s v="UPI"/>
    <n v="4272.1499999999996"/>
    <n v="974.11"/>
    <n v="2025"/>
    <n v="3"/>
    <s v="Mar"/>
    <s v="2025-03"/>
    <n v="0.22801399763585081"/>
    <x v="1"/>
    <x v="1"/>
    <x v="3"/>
    <x v="0"/>
    <x v="6"/>
  </r>
  <r>
    <s v="ORD04316"/>
    <x v="57"/>
    <d v="2025-02-11T00:00:00"/>
    <s v="C0034"/>
    <s v="P009"/>
    <n v="3"/>
    <n v="0.15"/>
    <s v="Cash"/>
    <n v="17847.45"/>
    <n v="3582.49"/>
    <n v="2025"/>
    <n v="2"/>
    <s v="Feb"/>
    <s v="2025-02"/>
    <n v="0.20072839537300846"/>
    <x v="2"/>
    <x v="2"/>
    <x v="1"/>
    <x v="0"/>
    <x v="2"/>
  </r>
  <r>
    <s v="ORD04317"/>
    <x v="280"/>
    <d v="2024-12-01T00:00:00"/>
    <s v="C0359"/>
    <s v="P004"/>
    <n v="2"/>
    <n v="0.1"/>
    <s v="UPI"/>
    <n v="3598.2"/>
    <n v="920.72"/>
    <n v="2024"/>
    <n v="11"/>
    <s v="Nov"/>
    <s v="2024-11"/>
    <n v="0.25588349730420767"/>
    <x v="1"/>
    <x v="5"/>
    <x v="0"/>
    <x v="2"/>
    <x v="10"/>
  </r>
  <r>
    <s v="ORD04318"/>
    <x v="192"/>
    <d v="2024-08-01T00:00:00"/>
    <s v="C0196"/>
    <s v="P017"/>
    <n v="1"/>
    <n v="0"/>
    <s v="UPI"/>
    <n v="799"/>
    <n v="215.03"/>
    <n v="2024"/>
    <n v="7"/>
    <s v="Jul"/>
    <s v="2024-07"/>
    <n v="0.26912390488110138"/>
    <x v="0"/>
    <x v="0"/>
    <x v="0"/>
    <x v="0"/>
    <x v="15"/>
  </r>
  <r>
    <s v="ORD04319"/>
    <x v="398"/>
    <d v="2024-01-26T00:00:00"/>
    <s v="C0331"/>
    <s v="P002"/>
    <n v="2"/>
    <n v="0.2"/>
    <s v="Credit Card"/>
    <n v="1438.4"/>
    <n v="270.13"/>
    <n v="2024"/>
    <n v="1"/>
    <s v="Jan"/>
    <s v="2024-01"/>
    <n v="0.18779894327030031"/>
    <x v="1"/>
    <x v="1"/>
    <x v="1"/>
    <x v="0"/>
    <x v="3"/>
  </r>
  <r>
    <s v="ORD04320"/>
    <x v="130"/>
    <d v="2025-11-13T00:00:00"/>
    <s v="C0029"/>
    <s v="P016"/>
    <n v="1"/>
    <n v="0.15"/>
    <s v="Debit Card"/>
    <n v="1359.15"/>
    <n v="435.2"/>
    <n v="2025"/>
    <n v="11"/>
    <s v="Nov"/>
    <s v="2025-11"/>
    <n v="0.3202001250781738"/>
    <x v="4"/>
    <x v="4"/>
    <x v="1"/>
    <x v="2"/>
    <x v="5"/>
  </r>
  <r>
    <s v="ORD04321"/>
    <x v="655"/>
    <d v="2025-09-06T00:00:00"/>
    <s v="C0194"/>
    <s v="P014"/>
    <n v="1"/>
    <n v="0.05"/>
    <s v="Debit Card"/>
    <n v="759.05"/>
    <n v="209.42"/>
    <n v="2025"/>
    <n v="9"/>
    <s v="Sep"/>
    <s v="2025-09"/>
    <n v="0.27589750345827019"/>
    <x v="0"/>
    <x v="6"/>
    <x v="0"/>
    <x v="2"/>
    <x v="13"/>
  </r>
  <r>
    <s v="ORD04322"/>
    <x v="421"/>
    <d v="2024-07-27T00:00:00"/>
    <s v="C0016"/>
    <s v="P008"/>
    <n v="1"/>
    <n v="0.05"/>
    <s v="Debit Card"/>
    <n v="379.05"/>
    <n v="114.74"/>
    <n v="2024"/>
    <n v="7"/>
    <s v="Jul"/>
    <s v="2024-07"/>
    <n v="0.30270412874290986"/>
    <x v="3"/>
    <x v="3"/>
    <x v="3"/>
    <x v="2"/>
    <x v="4"/>
  </r>
  <r>
    <s v="ORD04323"/>
    <x v="142"/>
    <d v="2024-01-10T00:00:00"/>
    <s v="C0423"/>
    <s v="P014"/>
    <n v="1"/>
    <n v="0.15"/>
    <s v="UPI"/>
    <n v="679.15"/>
    <n v="164.1"/>
    <n v="2024"/>
    <n v="1"/>
    <s v="Jan"/>
    <s v="2024-01"/>
    <n v="0.24162556136346905"/>
    <x v="0"/>
    <x v="6"/>
    <x v="1"/>
    <x v="1"/>
    <x v="13"/>
  </r>
  <r>
    <s v="ORD04324"/>
    <x v="225"/>
    <d v="2025-12-05T00:00:00"/>
    <s v="C0077"/>
    <s v="P002"/>
    <n v="1"/>
    <n v="0.1"/>
    <s v="UPI"/>
    <n v="809.1"/>
    <n v="173.68"/>
    <n v="2025"/>
    <n v="12"/>
    <s v="Dec"/>
    <s v="2025-12"/>
    <n v="0.21465826226671611"/>
    <x v="1"/>
    <x v="1"/>
    <x v="3"/>
    <x v="0"/>
    <x v="3"/>
  </r>
  <r>
    <s v="ORD04325"/>
    <x v="403"/>
    <d v="2025-11-18T00:00:00"/>
    <s v="C0293"/>
    <s v="P016"/>
    <n v="1"/>
    <n v="0.05"/>
    <s v="UPI"/>
    <n v="1519.05"/>
    <n v="508.66"/>
    <n v="2025"/>
    <n v="11"/>
    <s v="Nov"/>
    <s v="2025-11"/>
    <n v="0.33485402060498343"/>
    <x v="4"/>
    <x v="4"/>
    <x v="0"/>
    <x v="2"/>
    <x v="5"/>
  </r>
  <r>
    <s v="ORD04326"/>
    <x v="82"/>
    <d v="2025-06-16T00:00:00"/>
    <s v="C0081"/>
    <s v="P004"/>
    <n v="2"/>
    <n v="0.1"/>
    <s v="UPI"/>
    <n v="3598.2"/>
    <n v="791.87"/>
    <n v="2025"/>
    <n v="6"/>
    <s v="Jun"/>
    <s v="2025-06"/>
    <n v="0.22007392585181482"/>
    <x v="1"/>
    <x v="5"/>
    <x v="3"/>
    <x v="2"/>
    <x v="10"/>
  </r>
  <r>
    <s v="ORD04327"/>
    <x v="76"/>
    <d v="2025-08-27T00:00:00"/>
    <s v="C0405"/>
    <s v="P001"/>
    <n v="5"/>
    <n v="0"/>
    <s v="Cash"/>
    <n v="2495"/>
    <n v="465.59"/>
    <n v="2025"/>
    <n v="8"/>
    <s v="Aug"/>
    <s v="2025-08"/>
    <n v="0.18660921843687373"/>
    <x v="1"/>
    <x v="1"/>
    <x v="0"/>
    <x v="2"/>
    <x v="8"/>
  </r>
  <r>
    <s v="ORD04328"/>
    <x v="590"/>
    <d v="2025-10-18T00:00:00"/>
    <s v="C0428"/>
    <s v="P020"/>
    <n v="1"/>
    <n v="0.15"/>
    <s v="Cash"/>
    <n v="211.65"/>
    <n v="56.23"/>
    <n v="2025"/>
    <n v="10"/>
    <s v="Oct"/>
    <s v="2025-10"/>
    <n v="0.26567446255610677"/>
    <x v="3"/>
    <x v="3"/>
    <x v="2"/>
    <x v="1"/>
    <x v="17"/>
  </r>
  <r>
    <s v="ORD04329"/>
    <x v="423"/>
    <d v="2025-10-23T00:00:00"/>
    <s v="C0124"/>
    <s v="P014"/>
    <n v="2"/>
    <n v="0.05"/>
    <s v="UPI"/>
    <n v="1518.1"/>
    <n v="458.77"/>
    <n v="2025"/>
    <n v="10"/>
    <s v="Oct"/>
    <s v="2025-10"/>
    <n v="0.30220011856926421"/>
    <x v="0"/>
    <x v="6"/>
    <x v="3"/>
    <x v="2"/>
    <x v="13"/>
  </r>
  <r>
    <s v="ORD04330"/>
    <x v="440"/>
    <d v="2024-06-19T00:00:00"/>
    <s v="C0019"/>
    <s v="P008"/>
    <n v="1"/>
    <n v="0.1"/>
    <s v="Debit Card"/>
    <n v="359.1"/>
    <n v="83.66"/>
    <n v="2024"/>
    <n v="6"/>
    <s v="Jun"/>
    <s v="2024-06"/>
    <n v="0.23297131718184347"/>
    <x v="3"/>
    <x v="3"/>
    <x v="2"/>
    <x v="0"/>
    <x v="4"/>
  </r>
  <r>
    <s v="ORD04331"/>
    <x v="702"/>
    <d v="2025-05-15T00:00:00"/>
    <s v="C0455"/>
    <s v="P003"/>
    <n v="4"/>
    <n v="0"/>
    <s v="Credit Card"/>
    <n v="5196"/>
    <n v="1379.59"/>
    <n v="2025"/>
    <n v="5"/>
    <s v="May"/>
    <s v="2025-05"/>
    <n v="0.26551000769822941"/>
    <x v="1"/>
    <x v="1"/>
    <x v="1"/>
    <x v="1"/>
    <x v="1"/>
  </r>
  <r>
    <s v="ORD04332"/>
    <x v="123"/>
    <d v="2025-08-15T00:00:00"/>
    <s v="C0102"/>
    <s v="P005"/>
    <n v="1"/>
    <n v="0"/>
    <s v="UPI"/>
    <n v="2499"/>
    <n v="551.89"/>
    <n v="2025"/>
    <n v="8"/>
    <s v="Aug"/>
    <s v="2025-08"/>
    <n v="0.22084433773509404"/>
    <x v="1"/>
    <x v="5"/>
    <x v="3"/>
    <x v="2"/>
    <x v="7"/>
  </r>
  <r>
    <s v="ORD04333"/>
    <x v="116"/>
    <d v="2025-03-06T00:00:00"/>
    <s v="C0392"/>
    <s v="P006"/>
    <n v="3"/>
    <n v="0.05"/>
    <s v="UPI"/>
    <n v="4272.1499999999996"/>
    <n v="741.66"/>
    <n v="2025"/>
    <n v="3"/>
    <s v="Mar"/>
    <s v="2025-03"/>
    <n v="0.17360345493486887"/>
    <x v="1"/>
    <x v="1"/>
    <x v="0"/>
    <x v="2"/>
    <x v="6"/>
  </r>
  <r>
    <s v="ORD04334"/>
    <x v="419"/>
    <d v="2024-06-13T00:00:00"/>
    <s v="C0077"/>
    <s v="P008"/>
    <n v="1"/>
    <n v="0.05"/>
    <s v="Credit Card"/>
    <n v="379.05"/>
    <n v="116.64"/>
    <n v="2024"/>
    <n v="6"/>
    <s v="Jun"/>
    <s v="2024-06"/>
    <n v="0.30771666007123072"/>
    <x v="3"/>
    <x v="3"/>
    <x v="3"/>
    <x v="0"/>
    <x v="4"/>
  </r>
  <r>
    <s v="ORD04335"/>
    <x v="333"/>
    <d v="2025-01-04T00:00:00"/>
    <s v="C0229"/>
    <s v="P006"/>
    <n v="3"/>
    <n v="0.1"/>
    <s v="Credit Card"/>
    <n v="4047.3"/>
    <n v="789.6"/>
    <n v="2024"/>
    <n v="12"/>
    <s v="Dec"/>
    <s v="2024-12"/>
    <n v="0.19509302497961603"/>
    <x v="1"/>
    <x v="1"/>
    <x v="0"/>
    <x v="2"/>
    <x v="6"/>
  </r>
  <r>
    <s v="ORD04336"/>
    <x v="193"/>
    <d v="2025-06-11T00:00:00"/>
    <s v="C0450"/>
    <s v="P006"/>
    <n v="1"/>
    <n v="0"/>
    <s v="UPI"/>
    <n v="1499"/>
    <n v="334.7"/>
    <n v="2025"/>
    <n v="6"/>
    <s v="Jun"/>
    <s v="2025-06"/>
    <n v="0.22328218812541695"/>
    <x v="1"/>
    <x v="1"/>
    <x v="3"/>
    <x v="2"/>
    <x v="6"/>
  </r>
  <r>
    <s v="ORD04337"/>
    <x v="146"/>
    <d v="2024-08-28T00:00:00"/>
    <s v="C0297"/>
    <s v="P004"/>
    <n v="1"/>
    <n v="0"/>
    <s v="Cash"/>
    <n v="1999"/>
    <n v="311.23"/>
    <n v="2024"/>
    <n v="8"/>
    <s v="Aug"/>
    <s v="2024-08"/>
    <n v="0.15569284642321163"/>
    <x v="1"/>
    <x v="5"/>
    <x v="3"/>
    <x v="2"/>
    <x v="10"/>
  </r>
  <r>
    <s v="ORD04338"/>
    <x v="435"/>
    <d v="2024-03-16T00:00:00"/>
    <s v="C0203"/>
    <s v="P007"/>
    <n v="1"/>
    <n v="0.05"/>
    <s v="Credit Card"/>
    <n v="1044.05"/>
    <n v="341.5"/>
    <n v="2024"/>
    <n v="3"/>
    <s v="Mar"/>
    <s v="2024-03"/>
    <n v="0.3270916143862842"/>
    <x v="3"/>
    <x v="9"/>
    <x v="3"/>
    <x v="1"/>
    <x v="19"/>
  </r>
  <r>
    <s v="ORD04339"/>
    <x v="472"/>
    <d v="2025-03-24T00:00:00"/>
    <s v="C0472"/>
    <s v="P019"/>
    <n v="1"/>
    <n v="0.1"/>
    <s v="UPI"/>
    <n v="359.1"/>
    <n v="75.31"/>
    <n v="2025"/>
    <n v="3"/>
    <s v="Mar"/>
    <s v="2025-03"/>
    <n v="0.20971874129768867"/>
    <x v="1"/>
    <x v="1"/>
    <x v="3"/>
    <x v="0"/>
    <x v="18"/>
  </r>
  <r>
    <s v="ORD04340"/>
    <x v="272"/>
    <d v="2025-10-20T00:00:00"/>
    <s v="C0454"/>
    <s v="P007"/>
    <n v="3"/>
    <n v="0"/>
    <s v="UPI"/>
    <n v="3297"/>
    <n v="852.37"/>
    <n v="2025"/>
    <n v="10"/>
    <s v="Oct"/>
    <s v="2025-10"/>
    <n v="0.25852896572641798"/>
    <x v="3"/>
    <x v="9"/>
    <x v="0"/>
    <x v="2"/>
    <x v="19"/>
  </r>
  <r>
    <s v="ORD04341"/>
    <x v="562"/>
    <d v="2025-05-26T00:00:00"/>
    <s v="C0061"/>
    <s v="P003"/>
    <n v="2"/>
    <n v="0"/>
    <s v="Debit Card"/>
    <n v="2598"/>
    <n v="588.96"/>
    <n v="2025"/>
    <n v="5"/>
    <s v="May"/>
    <s v="2025-05"/>
    <n v="0.22669745958429563"/>
    <x v="1"/>
    <x v="1"/>
    <x v="1"/>
    <x v="0"/>
    <x v="1"/>
  </r>
  <r>
    <s v="ORD04342"/>
    <x v="662"/>
    <d v="2024-09-29T00:00:00"/>
    <s v="C0026"/>
    <s v="P008"/>
    <n v="1"/>
    <n v="0.15"/>
    <s v="Credit Card"/>
    <n v="339.15"/>
    <n v="105.47"/>
    <n v="2024"/>
    <n v="9"/>
    <s v="Sep"/>
    <s v="2024-09"/>
    <n v="0.31098334070470296"/>
    <x v="3"/>
    <x v="3"/>
    <x v="0"/>
    <x v="1"/>
    <x v="4"/>
  </r>
  <r>
    <s v="ORD04343"/>
    <x v="725"/>
    <d v="2025-02-21T00:00:00"/>
    <s v="C0071"/>
    <s v="P001"/>
    <n v="5"/>
    <n v="0"/>
    <s v="Debit Card"/>
    <n v="2495"/>
    <n v="532.41"/>
    <n v="2025"/>
    <n v="2"/>
    <s v="Feb"/>
    <s v="2025-02"/>
    <n v="0.21339078156312624"/>
    <x v="1"/>
    <x v="1"/>
    <x v="1"/>
    <x v="1"/>
    <x v="8"/>
  </r>
  <r>
    <s v="ORD04344"/>
    <x v="309"/>
    <d v="2024-09-04T00:00:00"/>
    <s v="C0103"/>
    <s v="P001"/>
    <n v="2"/>
    <n v="0.15"/>
    <s v="UPI"/>
    <n v="848.3"/>
    <n v="211.97"/>
    <n v="2024"/>
    <n v="9"/>
    <s v="Sep"/>
    <s v="2024-09"/>
    <n v="0.2498762230343039"/>
    <x v="1"/>
    <x v="1"/>
    <x v="2"/>
    <x v="2"/>
    <x v="8"/>
  </r>
  <r>
    <s v="ORD04345"/>
    <x v="390"/>
    <d v="2025-11-08T00:00:00"/>
    <s v="C0467"/>
    <s v="P014"/>
    <n v="4"/>
    <n v="0.05"/>
    <s v="UPI"/>
    <n v="3036.2"/>
    <n v="756.31"/>
    <n v="2025"/>
    <n v="11"/>
    <s v="Nov"/>
    <s v="2025-11"/>
    <n v="0.24909755615572096"/>
    <x v="0"/>
    <x v="6"/>
    <x v="2"/>
    <x v="1"/>
    <x v="13"/>
  </r>
  <r>
    <s v="ORD04346"/>
    <x v="422"/>
    <d v="2024-03-04T00:00:00"/>
    <s v="C0326"/>
    <s v="P006"/>
    <n v="1"/>
    <n v="0.1"/>
    <s v="UPI"/>
    <n v="1349.1"/>
    <n v="300.95999999999998"/>
    <n v="2024"/>
    <n v="2"/>
    <s v="Feb"/>
    <s v="2024-02"/>
    <n v="0.22308205470313541"/>
    <x v="1"/>
    <x v="1"/>
    <x v="3"/>
    <x v="2"/>
    <x v="6"/>
  </r>
  <r>
    <s v="ORD04347"/>
    <x v="722"/>
    <d v="2024-01-08T00:00:00"/>
    <s v="C0363"/>
    <s v="P010"/>
    <n v="4"/>
    <n v="0"/>
    <s v="UPI"/>
    <n v="23996"/>
    <n v="3646.8"/>
    <n v="2024"/>
    <n v="1"/>
    <s v="Jan"/>
    <s v="2024-01"/>
    <n v="0.15197532922153692"/>
    <x v="2"/>
    <x v="2"/>
    <x v="1"/>
    <x v="1"/>
    <x v="9"/>
  </r>
  <r>
    <s v="ORD04348"/>
    <x v="171"/>
    <d v="2025-12-11T00:00:00"/>
    <s v="C0157"/>
    <s v="P014"/>
    <n v="1"/>
    <n v="0.1"/>
    <s v="Credit Card"/>
    <n v="719.1"/>
    <n v="206.37"/>
    <n v="2025"/>
    <n v="12"/>
    <s v="Dec"/>
    <s v="2025-12"/>
    <n v="0.28698372966207758"/>
    <x v="0"/>
    <x v="6"/>
    <x v="3"/>
    <x v="0"/>
    <x v="13"/>
  </r>
  <r>
    <s v="ORD04349"/>
    <x v="408"/>
    <d v="2025-07-27T00:00:00"/>
    <s v="C0363"/>
    <s v="P004"/>
    <n v="2"/>
    <n v="0"/>
    <s v="UPI"/>
    <n v="3998"/>
    <n v="973.37"/>
    <n v="2025"/>
    <n v="7"/>
    <s v="Jul"/>
    <s v="2025-07"/>
    <n v="0.24346423211605803"/>
    <x v="1"/>
    <x v="5"/>
    <x v="1"/>
    <x v="1"/>
    <x v="10"/>
  </r>
  <r>
    <s v="ORD04350"/>
    <x v="55"/>
    <d v="2025-02-12T00:00:00"/>
    <s v="C0359"/>
    <s v="P006"/>
    <n v="1"/>
    <n v="0.05"/>
    <s v="UPI"/>
    <n v="1424.05"/>
    <n v="340.65"/>
    <n v="2025"/>
    <n v="2"/>
    <s v="Feb"/>
    <s v="2025-02"/>
    <n v="0.2392121063164917"/>
    <x v="1"/>
    <x v="1"/>
    <x v="0"/>
    <x v="2"/>
    <x v="6"/>
  </r>
  <r>
    <s v="ORD04351"/>
    <x v="249"/>
    <d v="2024-08-08T00:00:00"/>
    <s v="C0194"/>
    <s v="P016"/>
    <n v="2"/>
    <n v="0"/>
    <s v="UPI"/>
    <n v="3198"/>
    <n v="1078.82"/>
    <n v="2024"/>
    <n v="8"/>
    <s v="Aug"/>
    <s v="2024-08"/>
    <n v="0.33734208880550343"/>
    <x v="4"/>
    <x v="4"/>
    <x v="0"/>
    <x v="2"/>
    <x v="5"/>
  </r>
  <r>
    <s v="ORD04352"/>
    <x v="549"/>
    <d v="2024-01-29T00:00:00"/>
    <s v="C0275"/>
    <s v="P001"/>
    <n v="2"/>
    <n v="0.1"/>
    <s v="Credit Card"/>
    <n v="898.2"/>
    <n v="164.62"/>
    <n v="2024"/>
    <n v="1"/>
    <s v="Jan"/>
    <s v="2024-01"/>
    <n v="0.18327766644399909"/>
    <x v="1"/>
    <x v="1"/>
    <x v="2"/>
    <x v="1"/>
    <x v="8"/>
  </r>
  <r>
    <s v="ORD04353"/>
    <x v="706"/>
    <d v="2024-01-10T00:00:00"/>
    <s v="C0324"/>
    <s v="P006"/>
    <n v="1"/>
    <n v="0.15"/>
    <s v="Debit Card"/>
    <n v="1274.1500000000001"/>
    <n v="283.49"/>
    <n v="2024"/>
    <n v="1"/>
    <s v="Jan"/>
    <s v="2024-01"/>
    <n v="0.2224934269905427"/>
    <x v="1"/>
    <x v="1"/>
    <x v="3"/>
    <x v="2"/>
    <x v="6"/>
  </r>
  <r>
    <s v="ORD04354"/>
    <x v="176"/>
    <d v="2025-06-16T00:00:00"/>
    <s v="C0186"/>
    <s v="P009"/>
    <n v="5"/>
    <n v="0.05"/>
    <s v="Debit Card"/>
    <n v="33245.25"/>
    <n v="7274.24"/>
    <n v="2025"/>
    <n v="6"/>
    <s v="Jun"/>
    <s v="2025-06"/>
    <n v="0.21880539325166753"/>
    <x v="2"/>
    <x v="2"/>
    <x v="2"/>
    <x v="1"/>
    <x v="2"/>
  </r>
  <r>
    <s v="ORD04355"/>
    <x v="461"/>
    <d v="2025-01-28T00:00:00"/>
    <s v="C0326"/>
    <s v="P015"/>
    <n v="5"/>
    <n v="0"/>
    <s v="Debit Card"/>
    <n v="3495"/>
    <n v="974.31"/>
    <n v="2025"/>
    <n v="1"/>
    <s v="Jan"/>
    <s v="2025-01"/>
    <n v="0.27877253218884118"/>
    <x v="3"/>
    <x v="6"/>
    <x v="3"/>
    <x v="2"/>
    <x v="11"/>
  </r>
  <r>
    <s v="ORD04356"/>
    <x v="88"/>
    <d v="2025-12-13T00:00:00"/>
    <s v="C0113"/>
    <s v="P012"/>
    <n v="4"/>
    <n v="0.1"/>
    <s v="Credit Card"/>
    <n v="3236.4"/>
    <n v="825.83"/>
    <n v="2025"/>
    <n v="12"/>
    <s v="Dec"/>
    <s v="2025-12"/>
    <n v="0.25516932394018044"/>
    <x v="0"/>
    <x v="8"/>
    <x v="3"/>
    <x v="1"/>
    <x v="14"/>
  </r>
  <r>
    <s v="ORD04357"/>
    <x v="273"/>
    <d v="2025-07-29T00:00:00"/>
    <s v="C0313"/>
    <s v="P003"/>
    <n v="5"/>
    <n v="0.15"/>
    <s v="UPI"/>
    <n v="5520.75"/>
    <n v="1237.58"/>
    <n v="2025"/>
    <n v="7"/>
    <s v="Jul"/>
    <s v="2025-07"/>
    <n v="0.22416881764253044"/>
    <x v="1"/>
    <x v="1"/>
    <x v="0"/>
    <x v="0"/>
    <x v="1"/>
  </r>
  <r>
    <s v="ORD04358"/>
    <x v="389"/>
    <d v="2025-03-26T00:00:00"/>
    <s v="C0165"/>
    <s v="P011"/>
    <n v="3"/>
    <n v="0.1"/>
    <s v="Debit Card"/>
    <n v="3507.3"/>
    <n v="934.88"/>
    <n v="2025"/>
    <n v="3"/>
    <s v="Mar"/>
    <s v="2025-03"/>
    <n v="0.26655261882359649"/>
    <x v="0"/>
    <x v="7"/>
    <x v="2"/>
    <x v="2"/>
    <x v="12"/>
  </r>
  <r>
    <s v="ORD04359"/>
    <x v="207"/>
    <d v="2024-05-26T00:00:00"/>
    <s v="C0061"/>
    <s v="P015"/>
    <n v="5"/>
    <n v="0.15"/>
    <s v="UPI"/>
    <n v="2970.75"/>
    <n v="631.80999999999995"/>
    <n v="2024"/>
    <n v="5"/>
    <s v="May"/>
    <s v="2024-05"/>
    <n v="0.21267693343431793"/>
    <x v="3"/>
    <x v="6"/>
    <x v="1"/>
    <x v="0"/>
    <x v="11"/>
  </r>
  <r>
    <s v="ORD04360"/>
    <x v="686"/>
    <d v="2025-01-24T00:00:00"/>
    <s v="C0092"/>
    <s v="P003"/>
    <n v="3"/>
    <n v="0.05"/>
    <s v="Debit Card"/>
    <n v="3702.15"/>
    <n v="829.9"/>
    <n v="2025"/>
    <n v="1"/>
    <s v="Jan"/>
    <s v="2025-01"/>
    <n v="0.2241670380724714"/>
    <x v="1"/>
    <x v="1"/>
    <x v="0"/>
    <x v="2"/>
    <x v="1"/>
  </r>
  <r>
    <s v="ORD04361"/>
    <x v="728"/>
    <d v="2024-09-07T00:00:00"/>
    <s v="C0286"/>
    <s v="P014"/>
    <n v="1"/>
    <n v="0"/>
    <s v="Debit Card"/>
    <n v="799"/>
    <n v="210.85"/>
    <n v="2024"/>
    <n v="9"/>
    <s v="Sep"/>
    <s v="2024-09"/>
    <n v="0.26389236545682104"/>
    <x v="0"/>
    <x v="6"/>
    <x v="3"/>
    <x v="0"/>
    <x v="13"/>
  </r>
  <r>
    <s v="ORD04362"/>
    <x v="193"/>
    <d v="2025-06-12T00:00:00"/>
    <s v="C0455"/>
    <s v="P002"/>
    <n v="3"/>
    <n v="0"/>
    <s v="Credit Card"/>
    <n v="2697"/>
    <n v="630.41"/>
    <n v="2025"/>
    <n v="6"/>
    <s v="Jun"/>
    <s v="2025-06"/>
    <n v="0.23374490174267704"/>
    <x v="1"/>
    <x v="1"/>
    <x v="1"/>
    <x v="1"/>
    <x v="3"/>
  </r>
  <r>
    <s v="ORD04363"/>
    <x v="51"/>
    <d v="2025-04-07T00:00:00"/>
    <s v="C0457"/>
    <s v="P004"/>
    <n v="4"/>
    <n v="0.1"/>
    <s v="UPI"/>
    <n v="7196.4"/>
    <n v="1986.26"/>
    <n v="2025"/>
    <n v="4"/>
    <s v="Apr"/>
    <s v="2025-04"/>
    <n v="0.27600744816852874"/>
    <x v="1"/>
    <x v="5"/>
    <x v="0"/>
    <x v="2"/>
    <x v="10"/>
  </r>
  <r>
    <s v="ORD04364"/>
    <x v="607"/>
    <d v="2024-01-16T00:00:00"/>
    <s v="C0153"/>
    <s v="P019"/>
    <n v="2"/>
    <n v="0.05"/>
    <s v="Cash"/>
    <n v="758.1"/>
    <n v="151.26"/>
    <n v="2024"/>
    <n v="1"/>
    <s v="Jan"/>
    <s v="2024-01"/>
    <n v="0.19952512861100116"/>
    <x v="1"/>
    <x v="1"/>
    <x v="1"/>
    <x v="2"/>
    <x v="18"/>
  </r>
  <r>
    <s v="ORD04365"/>
    <x v="510"/>
    <d v="2025-01-20T00:00:00"/>
    <s v="C0225"/>
    <s v="P012"/>
    <n v="1"/>
    <n v="0"/>
    <s v="Debit Card"/>
    <n v="899"/>
    <n v="276.60000000000002"/>
    <n v="2025"/>
    <n v="1"/>
    <s v="Jan"/>
    <s v="2025-01"/>
    <n v="0.30767519466073417"/>
    <x v="0"/>
    <x v="8"/>
    <x v="0"/>
    <x v="2"/>
    <x v="14"/>
  </r>
  <r>
    <s v="ORD04366"/>
    <x v="498"/>
    <d v="2025-07-12T00:00:00"/>
    <s v="C0127"/>
    <s v="P002"/>
    <n v="1"/>
    <n v="0"/>
    <s v="Debit Card"/>
    <n v="899"/>
    <n v="186.37"/>
    <n v="2025"/>
    <n v="7"/>
    <s v="Jul"/>
    <s v="2025-07"/>
    <n v="0.20730812013348165"/>
    <x v="1"/>
    <x v="1"/>
    <x v="0"/>
    <x v="0"/>
    <x v="3"/>
  </r>
  <r>
    <s v="ORD04367"/>
    <x v="325"/>
    <d v="2025-02-07T00:00:00"/>
    <s v="C0193"/>
    <s v="P017"/>
    <n v="3"/>
    <n v="0.05"/>
    <s v="UPI"/>
    <n v="2277.15"/>
    <n v="461.77"/>
    <n v="2025"/>
    <n v="2"/>
    <s v="Feb"/>
    <s v="2025-02"/>
    <n v="0.20278418198186327"/>
    <x v="0"/>
    <x v="0"/>
    <x v="0"/>
    <x v="2"/>
    <x v="15"/>
  </r>
  <r>
    <s v="ORD04368"/>
    <x v="121"/>
    <d v="2024-01-20T00:00:00"/>
    <s v="C0115"/>
    <s v="P003"/>
    <n v="4"/>
    <n v="0"/>
    <s v="UPI"/>
    <n v="5196"/>
    <n v="1416.92"/>
    <n v="2024"/>
    <n v="1"/>
    <s v="Jan"/>
    <s v="2024-01"/>
    <n v="0.27269438029253273"/>
    <x v="1"/>
    <x v="1"/>
    <x v="1"/>
    <x v="2"/>
    <x v="1"/>
  </r>
  <r>
    <s v="ORD04369"/>
    <x v="73"/>
    <d v="2025-07-30T00:00:00"/>
    <s v="C0262"/>
    <s v="P010"/>
    <n v="1"/>
    <n v="0"/>
    <s v="UPI"/>
    <n v="5999"/>
    <n v="1300.8499999999999"/>
    <n v="2025"/>
    <n v="7"/>
    <s v="Jul"/>
    <s v="2025-07"/>
    <n v="0.21684447407901317"/>
    <x v="2"/>
    <x v="2"/>
    <x v="1"/>
    <x v="0"/>
    <x v="9"/>
  </r>
  <r>
    <s v="ORD04370"/>
    <x v="155"/>
    <d v="2025-05-08T00:00:00"/>
    <s v="C0018"/>
    <s v="P016"/>
    <n v="1"/>
    <n v="0.15"/>
    <s v="UPI"/>
    <n v="1359.15"/>
    <n v="414.22"/>
    <n v="2025"/>
    <n v="5"/>
    <s v="May"/>
    <s v="2025-05"/>
    <n v="0.30476400691608724"/>
    <x v="4"/>
    <x v="4"/>
    <x v="1"/>
    <x v="2"/>
    <x v="5"/>
  </r>
  <r>
    <s v="ORD04371"/>
    <x v="339"/>
    <d v="2025-02-23T00:00:00"/>
    <s v="C0010"/>
    <s v="P009"/>
    <n v="1"/>
    <n v="0"/>
    <s v="Credit Card"/>
    <n v="6999"/>
    <n v="1116.4000000000001"/>
    <n v="2025"/>
    <n v="2"/>
    <s v="Feb"/>
    <s v="2025-02"/>
    <n v="0.15950850121445923"/>
    <x v="2"/>
    <x v="2"/>
    <x v="0"/>
    <x v="2"/>
    <x v="2"/>
  </r>
  <r>
    <s v="ORD04372"/>
    <x v="625"/>
    <d v="2024-12-05T00:00:00"/>
    <s v="C0092"/>
    <s v="P011"/>
    <n v="2"/>
    <n v="0"/>
    <s v="Debit Card"/>
    <n v="2598"/>
    <n v="630.52"/>
    <n v="2024"/>
    <n v="12"/>
    <s v="Dec"/>
    <s v="2024-12"/>
    <n v="0.24269438029253271"/>
    <x v="0"/>
    <x v="7"/>
    <x v="0"/>
    <x v="2"/>
    <x v="12"/>
  </r>
  <r>
    <s v="ORD04373"/>
    <x v="339"/>
    <d v="2025-02-24T00:00:00"/>
    <s v="C0139"/>
    <s v="P015"/>
    <n v="1"/>
    <n v="0.1"/>
    <s v="UPI"/>
    <n v="629.1"/>
    <n v="181.77"/>
    <n v="2025"/>
    <n v="2"/>
    <s v="Feb"/>
    <s v="2025-02"/>
    <n v="0.28893657606103956"/>
    <x v="3"/>
    <x v="6"/>
    <x v="2"/>
    <x v="2"/>
    <x v="11"/>
  </r>
  <r>
    <s v="ORD04374"/>
    <x v="555"/>
    <d v="2025-09-04T00:00:00"/>
    <s v="C0481"/>
    <s v="P003"/>
    <n v="2"/>
    <n v="0.15"/>
    <s v="Credit Card"/>
    <n v="2208.3000000000002"/>
    <n v="593.08000000000004"/>
    <n v="2025"/>
    <n v="9"/>
    <s v="Sep"/>
    <s v="2025-09"/>
    <n v="0.26856858216727797"/>
    <x v="1"/>
    <x v="1"/>
    <x v="3"/>
    <x v="0"/>
    <x v="1"/>
  </r>
  <r>
    <s v="ORD04375"/>
    <x v="390"/>
    <d v="2025-11-07T00:00:00"/>
    <s v="C0449"/>
    <s v="P016"/>
    <n v="4"/>
    <n v="0.1"/>
    <s v="UPI"/>
    <n v="5756.4"/>
    <n v="1461.74"/>
    <n v="2025"/>
    <n v="11"/>
    <s v="Nov"/>
    <s v="2025-11"/>
    <n v="0.25393301368911125"/>
    <x v="4"/>
    <x v="4"/>
    <x v="1"/>
    <x v="2"/>
    <x v="5"/>
  </r>
  <r>
    <s v="ORD04376"/>
    <x v="453"/>
    <d v="2024-05-06T00:00:00"/>
    <s v="C0333"/>
    <s v="P012"/>
    <n v="2"/>
    <n v="0"/>
    <s v="UPI"/>
    <n v="1798"/>
    <n v="436.27"/>
    <n v="2024"/>
    <n v="5"/>
    <s v="May"/>
    <s v="2024-05"/>
    <n v="0.24264182424916572"/>
    <x v="0"/>
    <x v="8"/>
    <x v="0"/>
    <x v="1"/>
    <x v="14"/>
  </r>
  <r>
    <s v="ORD04377"/>
    <x v="323"/>
    <d v="2025-03-12T00:00:00"/>
    <s v="C0357"/>
    <s v="P005"/>
    <n v="1"/>
    <n v="0.15"/>
    <s v="Cash"/>
    <n v="2124.15"/>
    <n v="447.73"/>
    <n v="2025"/>
    <n v="3"/>
    <s v="Mar"/>
    <s v="2025-03"/>
    <n v="0.21078078290139585"/>
    <x v="1"/>
    <x v="5"/>
    <x v="3"/>
    <x v="2"/>
    <x v="7"/>
  </r>
  <r>
    <s v="ORD04378"/>
    <x v="260"/>
    <d v="2024-02-17T00:00:00"/>
    <s v="C0340"/>
    <s v="P007"/>
    <n v="4"/>
    <n v="0.05"/>
    <s v="Debit Card"/>
    <n v="4176.2"/>
    <n v="1098.5"/>
    <n v="2024"/>
    <n v="2"/>
    <s v="Feb"/>
    <s v="2024-02"/>
    <n v="0.26303816867008284"/>
    <x v="3"/>
    <x v="9"/>
    <x v="0"/>
    <x v="2"/>
    <x v="19"/>
  </r>
  <r>
    <s v="ORD04379"/>
    <x v="456"/>
    <d v="2024-11-13T00:00:00"/>
    <s v="C0449"/>
    <s v="P009"/>
    <n v="2"/>
    <n v="0.05"/>
    <s v="Credit Card"/>
    <n v="13298.1"/>
    <n v="2092.15"/>
    <n v="2024"/>
    <n v="11"/>
    <s v="Nov"/>
    <s v="2024-11"/>
    <n v="0.15732698656199007"/>
    <x v="2"/>
    <x v="2"/>
    <x v="1"/>
    <x v="2"/>
    <x v="2"/>
  </r>
  <r>
    <s v="ORD04380"/>
    <x v="166"/>
    <d v="2025-01-20T00:00:00"/>
    <s v="C0052"/>
    <s v="P018"/>
    <n v="1"/>
    <n v="0.1"/>
    <s v="UPI"/>
    <n v="899.1"/>
    <n v="275.35000000000002"/>
    <n v="2025"/>
    <n v="1"/>
    <s v="Jan"/>
    <s v="2025-01"/>
    <n v="0.30625069513958403"/>
    <x v="0"/>
    <x v="7"/>
    <x v="0"/>
    <x v="0"/>
    <x v="16"/>
  </r>
  <r>
    <s v="ORD04381"/>
    <x v="341"/>
    <d v="2024-05-28T00:00:00"/>
    <s v="C0195"/>
    <s v="P008"/>
    <n v="2"/>
    <n v="0.1"/>
    <s v="UPI"/>
    <n v="718.2"/>
    <n v="180.94"/>
    <n v="2024"/>
    <n v="5"/>
    <s v="May"/>
    <s v="2024-05"/>
    <n v="0.25193539404065718"/>
    <x v="3"/>
    <x v="3"/>
    <x v="3"/>
    <x v="1"/>
    <x v="4"/>
  </r>
  <r>
    <s v="ORD04382"/>
    <x v="108"/>
    <d v="2024-11-23T00:00:00"/>
    <s v="C0466"/>
    <s v="P012"/>
    <n v="2"/>
    <n v="0.05"/>
    <s v="UPI"/>
    <n v="1708.1"/>
    <n v="435.08"/>
    <n v="2024"/>
    <n v="11"/>
    <s v="Nov"/>
    <s v="2024-11"/>
    <n v="0.25471576605585156"/>
    <x v="0"/>
    <x v="8"/>
    <x v="3"/>
    <x v="1"/>
    <x v="14"/>
  </r>
  <r>
    <s v="ORD04383"/>
    <x v="34"/>
    <d v="2024-12-30T00:00:00"/>
    <s v="C0489"/>
    <s v="P020"/>
    <n v="3"/>
    <n v="0.15"/>
    <s v="UPI"/>
    <n v="634.95000000000005"/>
    <n v="151.56"/>
    <n v="2024"/>
    <n v="12"/>
    <s v="Dec"/>
    <s v="2024-12"/>
    <n v="0.23869596031183557"/>
    <x v="3"/>
    <x v="3"/>
    <x v="0"/>
    <x v="2"/>
    <x v="17"/>
  </r>
  <r>
    <s v="ORD04384"/>
    <x v="553"/>
    <d v="2024-02-22T00:00:00"/>
    <s v="C0206"/>
    <s v="P002"/>
    <n v="4"/>
    <n v="0.1"/>
    <s v="UPI"/>
    <n v="3236.4"/>
    <n v="810.33"/>
    <n v="2024"/>
    <n v="2"/>
    <s v="Feb"/>
    <s v="2024-02"/>
    <n v="0.25038005190952911"/>
    <x v="1"/>
    <x v="1"/>
    <x v="1"/>
    <x v="1"/>
    <x v="3"/>
  </r>
  <r>
    <s v="ORD04385"/>
    <x v="525"/>
    <d v="2024-03-08T00:00:00"/>
    <s v="C0287"/>
    <s v="P010"/>
    <n v="1"/>
    <n v="0.15"/>
    <s v="Debit Card"/>
    <n v="5099.1499999999996"/>
    <n v="829.87"/>
    <n v="2024"/>
    <n v="3"/>
    <s v="Mar"/>
    <s v="2024-03"/>
    <n v="0.16274673229852035"/>
    <x v="2"/>
    <x v="2"/>
    <x v="3"/>
    <x v="2"/>
    <x v="9"/>
  </r>
  <r>
    <s v="ORD04386"/>
    <x v="694"/>
    <d v="2024-12-22T00:00:00"/>
    <s v="C0475"/>
    <s v="P019"/>
    <n v="1"/>
    <n v="0.05"/>
    <s v="UPI"/>
    <n v="379.05"/>
    <n v="-30.58"/>
    <n v="2024"/>
    <n v="12"/>
    <s v="Dec"/>
    <s v="2024-12"/>
    <n v="-8.0675372642131635E-2"/>
    <x v="1"/>
    <x v="1"/>
    <x v="2"/>
    <x v="2"/>
    <x v="18"/>
  </r>
  <r>
    <s v="ORD04387"/>
    <x v="587"/>
    <d v="2024-06-17T00:00:00"/>
    <s v="C0401"/>
    <s v="P009"/>
    <n v="1"/>
    <n v="0"/>
    <s v="UPI"/>
    <n v="6999"/>
    <n v="1498.26"/>
    <n v="2024"/>
    <n v="6"/>
    <s v="Jun"/>
    <s v="2024-06"/>
    <n v="0.21406772396056578"/>
    <x v="2"/>
    <x v="2"/>
    <x v="3"/>
    <x v="1"/>
    <x v="2"/>
  </r>
  <r>
    <s v="ORD04388"/>
    <x v="37"/>
    <d v="2024-05-23T00:00:00"/>
    <s v="C0439"/>
    <s v="P008"/>
    <n v="2"/>
    <n v="0.05"/>
    <s v="Credit Card"/>
    <n v="758.1"/>
    <n v="197.55"/>
    <n v="2024"/>
    <n v="5"/>
    <s v="May"/>
    <s v="2024-05"/>
    <n v="0.26058567471309857"/>
    <x v="3"/>
    <x v="3"/>
    <x v="1"/>
    <x v="2"/>
    <x v="4"/>
  </r>
  <r>
    <s v="ORD04389"/>
    <x v="189"/>
    <d v="2024-05-09T00:00:00"/>
    <s v="C0366"/>
    <s v="P001"/>
    <n v="3"/>
    <n v="0"/>
    <s v="Cash"/>
    <n v="1497"/>
    <n v="398"/>
    <n v="2024"/>
    <n v="5"/>
    <s v="May"/>
    <s v="2024-05"/>
    <n v="0.26586506346025385"/>
    <x v="1"/>
    <x v="1"/>
    <x v="0"/>
    <x v="1"/>
    <x v="8"/>
  </r>
  <r>
    <s v="ORD04390"/>
    <x v="671"/>
    <d v="2025-02-05T00:00:00"/>
    <s v="C0093"/>
    <s v="P006"/>
    <n v="1"/>
    <n v="0"/>
    <s v="Cash"/>
    <n v="1499"/>
    <n v="386.92"/>
    <n v="2025"/>
    <n v="2"/>
    <s v="Feb"/>
    <s v="2025-02"/>
    <n v="0.25811874583055372"/>
    <x v="1"/>
    <x v="1"/>
    <x v="3"/>
    <x v="0"/>
    <x v="6"/>
  </r>
  <r>
    <s v="ORD04391"/>
    <x v="353"/>
    <d v="2025-04-11T00:00:00"/>
    <s v="C0420"/>
    <s v="P012"/>
    <n v="1"/>
    <n v="0.1"/>
    <s v="Debit Card"/>
    <n v="809.1"/>
    <n v="199.12"/>
    <n v="2025"/>
    <n v="4"/>
    <s v="Apr"/>
    <s v="2025-04"/>
    <n v="0.24610060561117292"/>
    <x v="0"/>
    <x v="8"/>
    <x v="3"/>
    <x v="0"/>
    <x v="14"/>
  </r>
  <r>
    <s v="ORD04392"/>
    <x v="234"/>
    <d v="2024-07-07T00:00:00"/>
    <s v="C0485"/>
    <s v="P019"/>
    <n v="4"/>
    <n v="0.1"/>
    <s v="UPI"/>
    <n v="1436.4"/>
    <n v="335.92"/>
    <n v="2024"/>
    <n v="7"/>
    <s v="Jul"/>
    <s v="2024-07"/>
    <n v="0.23386243386243386"/>
    <x v="1"/>
    <x v="1"/>
    <x v="1"/>
    <x v="0"/>
    <x v="18"/>
  </r>
  <r>
    <s v="ORD04393"/>
    <x v="552"/>
    <d v="2025-12-21T00:00:00"/>
    <s v="C0410"/>
    <s v="P017"/>
    <n v="4"/>
    <n v="0"/>
    <s v="UPI"/>
    <n v="3196"/>
    <n v="809.58"/>
    <n v="2025"/>
    <n v="12"/>
    <s v="Dec"/>
    <s v="2025-12"/>
    <n v="0.25331038798498123"/>
    <x v="0"/>
    <x v="0"/>
    <x v="1"/>
    <x v="2"/>
    <x v="15"/>
  </r>
  <r>
    <s v="ORD04394"/>
    <x v="597"/>
    <d v="2024-07-13T00:00:00"/>
    <s v="C0309"/>
    <s v="P002"/>
    <n v="1"/>
    <n v="0.05"/>
    <s v="Debit Card"/>
    <n v="854.05"/>
    <n v="-19.170000000000002"/>
    <n v="2024"/>
    <n v="7"/>
    <s v="Jul"/>
    <s v="2024-07"/>
    <n v="-2.2445992623382708E-2"/>
    <x v="1"/>
    <x v="1"/>
    <x v="1"/>
    <x v="2"/>
    <x v="3"/>
  </r>
  <r>
    <s v="ORD04395"/>
    <x v="686"/>
    <d v="2025-01-27T00:00:00"/>
    <s v="C0145"/>
    <s v="P011"/>
    <n v="3"/>
    <n v="0"/>
    <s v="Debit Card"/>
    <n v="3897"/>
    <n v="1168.3900000000001"/>
    <n v="2025"/>
    <n v="1"/>
    <s v="Jan"/>
    <s v="2025-01"/>
    <n v="0.29981780857069545"/>
    <x v="0"/>
    <x v="7"/>
    <x v="0"/>
    <x v="2"/>
    <x v="12"/>
  </r>
  <r>
    <s v="ORD04396"/>
    <x v="116"/>
    <d v="2025-03-06T00:00:00"/>
    <s v="C0086"/>
    <s v="P018"/>
    <n v="2"/>
    <n v="0.15"/>
    <s v="Credit Card"/>
    <n v="1698.3"/>
    <n v="409.37"/>
    <n v="2025"/>
    <n v="3"/>
    <s v="Mar"/>
    <s v="2025-03"/>
    <n v="0.2410469292822234"/>
    <x v="0"/>
    <x v="7"/>
    <x v="2"/>
    <x v="2"/>
    <x v="16"/>
  </r>
  <r>
    <s v="ORD04397"/>
    <x v="495"/>
    <d v="2024-10-13T00:00:00"/>
    <s v="C0153"/>
    <s v="P011"/>
    <n v="1"/>
    <n v="0"/>
    <s v="UPI"/>
    <n v="1299"/>
    <n v="325.82"/>
    <n v="2024"/>
    <n v="10"/>
    <s v="Oct"/>
    <s v="2024-10"/>
    <n v="0.25082371054657426"/>
    <x v="0"/>
    <x v="7"/>
    <x v="1"/>
    <x v="2"/>
    <x v="12"/>
  </r>
  <r>
    <s v="ORD04398"/>
    <x v="196"/>
    <d v="2024-08-29T00:00:00"/>
    <s v="C0002"/>
    <s v="P018"/>
    <n v="1"/>
    <n v="0.1"/>
    <s v="UPI"/>
    <n v="899.1"/>
    <n v="225.97"/>
    <n v="2024"/>
    <n v="8"/>
    <s v="Aug"/>
    <s v="2024-08"/>
    <n v="0.25132910688466242"/>
    <x v="0"/>
    <x v="7"/>
    <x v="1"/>
    <x v="1"/>
    <x v="16"/>
  </r>
  <r>
    <s v="ORD04399"/>
    <x v="125"/>
    <d v="2024-07-17T00:00:00"/>
    <s v="C0342"/>
    <s v="P008"/>
    <n v="1"/>
    <n v="0.1"/>
    <s v="Debit Card"/>
    <n v="359.1"/>
    <n v="97.71"/>
    <n v="2024"/>
    <n v="7"/>
    <s v="Jul"/>
    <s v="2024-07"/>
    <n v="0.27209690893901417"/>
    <x v="3"/>
    <x v="3"/>
    <x v="2"/>
    <x v="0"/>
    <x v="4"/>
  </r>
  <r>
    <s v="ORD04400"/>
    <x v="218"/>
    <d v="2024-10-17T00:00:00"/>
    <s v="C0389"/>
    <s v="P015"/>
    <n v="1"/>
    <n v="0.05"/>
    <s v="UPI"/>
    <n v="664.05"/>
    <n v="200.8"/>
    <n v="2024"/>
    <n v="10"/>
    <s v="Oct"/>
    <s v="2024-10"/>
    <n v="0.30238686845870044"/>
    <x v="3"/>
    <x v="6"/>
    <x v="0"/>
    <x v="0"/>
    <x v="11"/>
  </r>
  <r>
    <s v="ORD04401"/>
    <x v="637"/>
    <d v="2024-05-19T00:00:00"/>
    <s v="C0260"/>
    <s v="P009"/>
    <n v="2"/>
    <n v="0"/>
    <s v="Credit Card"/>
    <n v="13998"/>
    <n v="2471.98"/>
    <n v="2024"/>
    <n v="5"/>
    <s v="May"/>
    <s v="2024-05"/>
    <n v="0.17659522788969853"/>
    <x v="2"/>
    <x v="2"/>
    <x v="2"/>
    <x v="1"/>
    <x v="2"/>
  </r>
  <r>
    <s v="ORD04402"/>
    <x v="293"/>
    <d v="2024-06-23T00:00:00"/>
    <s v="C0164"/>
    <s v="P015"/>
    <n v="1"/>
    <n v="0.05"/>
    <s v="Cash"/>
    <n v="664.05"/>
    <n v="174.01"/>
    <n v="2024"/>
    <n v="6"/>
    <s v="Jun"/>
    <s v="2024-06"/>
    <n v="0.26204352081921545"/>
    <x v="3"/>
    <x v="6"/>
    <x v="1"/>
    <x v="2"/>
    <x v="11"/>
  </r>
  <r>
    <s v="ORD04403"/>
    <x v="8"/>
    <d v="2024-06-12T00:00:00"/>
    <s v="C0006"/>
    <s v="P007"/>
    <n v="1"/>
    <n v="0.1"/>
    <s v="Debit Card"/>
    <n v="989.1"/>
    <n v="-23.15"/>
    <n v="2024"/>
    <n v="6"/>
    <s v="Jun"/>
    <s v="2024-06"/>
    <n v="-2.3405115761803659E-2"/>
    <x v="3"/>
    <x v="9"/>
    <x v="0"/>
    <x v="1"/>
    <x v="19"/>
  </r>
  <r>
    <s v="ORD04404"/>
    <x v="199"/>
    <d v="2024-07-24T00:00:00"/>
    <s v="C0500"/>
    <s v="P020"/>
    <n v="2"/>
    <n v="0.1"/>
    <s v="UPI"/>
    <n v="448.2"/>
    <n v="151.58000000000001"/>
    <n v="2024"/>
    <n v="7"/>
    <s v="Jul"/>
    <s v="2024-07"/>
    <n v="0.33819723337795632"/>
    <x v="3"/>
    <x v="3"/>
    <x v="0"/>
    <x v="1"/>
    <x v="17"/>
  </r>
  <r>
    <s v="ORD04405"/>
    <x v="692"/>
    <d v="2025-05-06T00:00:00"/>
    <s v="C0149"/>
    <s v="P013"/>
    <n v="1"/>
    <n v="0.1"/>
    <s v="UPI"/>
    <n v="539.1"/>
    <n v="135.88999999999999"/>
    <n v="2025"/>
    <n v="5"/>
    <s v="May"/>
    <s v="2025-05"/>
    <n v="0.25206826191801146"/>
    <x v="0"/>
    <x v="0"/>
    <x v="2"/>
    <x v="2"/>
    <x v="0"/>
  </r>
  <r>
    <s v="ORD04406"/>
    <x v="371"/>
    <d v="2025-07-13T00:00:00"/>
    <s v="C0205"/>
    <s v="P013"/>
    <n v="2"/>
    <n v="0.1"/>
    <s v="UPI"/>
    <n v="1078.2"/>
    <n v="330.87"/>
    <n v="2025"/>
    <n v="7"/>
    <s v="Jul"/>
    <s v="2025-07"/>
    <n v="0.30687256538675567"/>
    <x v="0"/>
    <x v="0"/>
    <x v="0"/>
    <x v="2"/>
    <x v="0"/>
  </r>
  <r>
    <s v="ORD04407"/>
    <x v="542"/>
    <d v="2025-08-08T00:00:00"/>
    <s v="C0118"/>
    <s v="P001"/>
    <n v="1"/>
    <n v="0"/>
    <s v="Credit Card"/>
    <n v="499"/>
    <n v="93.08"/>
    <n v="2025"/>
    <n v="8"/>
    <s v="Aug"/>
    <s v="2025-08"/>
    <n v="0.18653306613226453"/>
    <x v="1"/>
    <x v="1"/>
    <x v="2"/>
    <x v="0"/>
    <x v="8"/>
  </r>
  <r>
    <s v="ORD04408"/>
    <x v="487"/>
    <d v="2025-05-21T00:00:00"/>
    <s v="C0485"/>
    <s v="P020"/>
    <n v="2"/>
    <n v="0"/>
    <s v="Credit Card"/>
    <n v="498"/>
    <n v="128.19"/>
    <n v="2025"/>
    <n v="5"/>
    <s v="May"/>
    <s v="2025-05"/>
    <n v="0.25740963855421684"/>
    <x v="3"/>
    <x v="3"/>
    <x v="1"/>
    <x v="0"/>
    <x v="17"/>
  </r>
  <r>
    <s v="ORD04409"/>
    <x v="63"/>
    <d v="2025-01-06T00:00:00"/>
    <s v="C0089"/>
    <s v="P004"/>
    <n v="5"/>
    <n v="0.15"/>
    <s v="UPI"/>
    <n v="8495.75"/>
    <n v="1725.38"/>
    <n v="2025"/>
    <n v="1"/>
    <s v="Jan"/>
    <s v="2025-01"/>
    <n v="0.20308742606597419"/>
    <x v="1"/>
    <x v="5"/>
    <x v="2"/>
    <x v="0"/>
    <x v="10"/>
  </r>
  <r>
    <s v="ORD04410"/>
    <x v="451"/>
    <d v="2024-04-17T00:00:00"/>
    <s v="C0154"/>
    <s v="P004"/>
    <n v="1"/>
    <n v="0.1"/>
    <s v="UPI"/>
    <n v="1799.1"/>
    <n v="390.63"/>
    <n v="2024"/>
    <n v="4"/>
    <s v="Apr"/>
    <s v="2024-04"/>
    <n v="0.21712522928130734"/>
    <x v="1"/>
    <x v="5"/>
    <x v="0"/>
    <x v="2"/>
    <x v="10"/>
  </r>
  <r>
    <s v="ORD04411"/>
    <x v="687"/>
    <d v="2024-05-09T00:00:00"/>
    <s v="C0439"/>
    <s v="P004"/>
    <n v="2"/>
    <n v="0.1"/>
    <s v="UPI"/>
    <n v="3598.2"/>
    <n v="701.62"/>
    <n v="2024"/>
    <n v="5"/>
    <s v="May"/>
    <s v="2024-05"/>
    <n v="0.19499194041465179"/>
    <x v="1"/>
    <x v="5"/>
    <x v="1"/>
    <x v="2"/>
    <x v="10"/>
  </r>
  <r>
    <s v="ORD04412"/>
    <x v="70"/>
    <d v="2024-11-10T00:00:00"/>
    <s v="C0167"/>
    <s v="P013"/>
    <n v="1"/>
    <n v="0.1"/>
    <s v="Cash"/>
    <n v="539.1"/>
    <n v="132.35"/>
    <n v="2024"/>
    <n v="11"/>
    <s v="Nov"/>
    <s v="2024-11"/>
    <n v="0.245501762196253"/>
    <x v="0"/>
    <x v="0"/>
    <x v="3"/>
    <x v="2"/>
    <x v="0"/>
  </r>
  <r>
    <s v="ORD04413"/>
    <x v="135"/>
    <d v="2025-04-04T00:00:00"/>
    <s v="C0468"/>
    <s v="P002"/>
    <n v="3"/>
    <n v="0.05"/>
    <s v="Debit Card"/>
    <n v="2562.15"/>
    <n v="581.72"/>
    <n v="2025"/>
    <n v="4"/>
    <s v="Apr"/>
    <s v="2025-04"/>
    <n v="0.227043693772808"/>
    <x v="1"/>
    <x v="1"/>
    <x v="0"/>
    <x v="2"/>
    <x v="3"/>
  </r>
  <r>
    <s v="ORD04414"/>
    <x v="569"/>
    <d v="2024-08-18T00:00:00"/>
    <s v="C0161"/>
    <s v="P015"/>
    <n v="3"/>
    <n v="0"/>
    <s v="UPI"/>
    <n v="2097"/>
    <n v="660.93"/>
    <n v="2024"/>
    <n v="8"/>
    <s v="Aug"/>
    <s v="2024-08"/>
    <n v="0.31517882689556509"/>
    <x v="3"/>
    <x v="6"/>
    <x v="1"/>
    <x v="2"/>
    <x v="11"/>
  </r>
  <r>
    <s v="ORD04415"/>
    <x v="538"/>
    <d v="2025-10-21T00:00:00"/>
    <s v="C0270"/>
    <s v="P004"/>
    <n v="1"/>
    <n v="0.1"/>
    <s v="Cash"/>
    <n v="1799.1"/>
    <n v="311.24"/>
    <n v="2025"/>
    <n v="10"/>
    <s v="Oct"/>
    <s v="2025-10"/>
    <n v="0.17299760991606916"/>
    <x v="1"/>
    <x v="5"/>
    <x v="0"/>
    <x v="1"/>
    <x v="10"/>
  </r>
  <r>
    <s v="ORD04416"/>
    <x v="716"/>
    <d v="2024-07-18T00:00:00"/>
    <s v="C0056"/>
    <s v="P006"/>
    <n v="2"/>
    <n v="0.15"/>
    <s v="Credit Card"/>
    <n v="2548.3000000000002"/>
    <n v="643.48"/>
    <n v="2024"/>
    <n v="7"/>
    <s v="Jul"/>
    <s v="2024-07"/>
    <n v="0.25251344033277084"/>
    <x v="1"/>
    <x v="1"/>
    <x v="2"/>
    <x v="2"/>
    <x v="6"/>
  </r>
  <r>
    <s v="ORD04417"/>
    <x v="606"/>
    <d v="2025-02-27T00:00:00"/>
    <s v="C0228"/>
    <s v="P003"/>
    <n v="1"/>
    <n v="0.05"/>
    <s v="Debit Card"/>
    <n v="1234.05"/>
    <n v="303.39999999999998"/>
    <n v="2025"/>
    <n v="2"/>
    <s v="Feb"/>
    <s v="2025-02"/>
    <n v="0.24585713706900045"/>
    <x v="1"/>
    <x v="1"/>
    <x v="1"/>
    <x v="2"/>
    <x v="1"/>
  </r>
  <r>
    <s v="ORD04418"/>
    <x v="394"/>
    <d v="2025-07-26T00:00:00"/>
    <s v="C0337"/>
    <s v="P007"/>
    <n v="4"/>
    <n v="0"/>
    <s v="Credit Card"/>
    <n v="4396"/>
    <n v="1080.99"/>
    <n v="2025"/>
    <n v="7"/>
    <s v="Jul"/>
    <s v="2025-07"/>
    <n v="0.24590309372156507"/>
    <x v="3"/>
    <x v="9"/>
    <x v="0"/>
    <x v="2"/>
    <x v="19"/>
  </r>
  <r>
    <s v="ORD04419"/>
    <x v="206"/>
    <d v="2025-09-02T00:00:00"/>
    <s v="C0149"/>
    <s v="P006"/>
    <n v="1"/>
    <n v="0"/>
    <s v="Debit Card"/>
    <n v="1499"/>
    <n v="288.41000000000003"/>
    <n v="2025"/>
    <n v="9"/>
    <s v="Sep"/>
    <s v="2025-09"/>
    <n v="0.19240160106737828"/>
    <x v="1"/>
    <x v="1"/>
    <x v="2"/>
    <x v="2"/>
    <x v="6"/>
  </r>
  <r>
    <s v="ORD04420"/>
    <x v="293"/>
    <d v="2024-06-23T00:00:00"/>
    <s v="C0046"/>
    <s v="P003"/>
    <n v="3"/>
    <n v="0"/>
    <s v="UPI"/>
    <n v="3897"/>
    <n v="906.24"/>
    <n v="2024"/>
    <n v="6"/>
    <s v="Jun"/>
    <s v="2024-06"/>
    <n v="0.23254811393379524"/>
    <x v="1"/>
    <x v="1"/>
    <x v="0"/>
    <x v="2"/>
    <x v="1"/>
  </r>
  <r>
    <s v="ORD04421"/>
    <x v="412"/>
    <d v="2025-01-18T00:00:00"/>
    <s v="C0144"/>
    <s v="P004"/>
    <n v="1"/>
    <n v="0.05"/>
    <s v="Credit Card"/>
    <n v="1899.05"/>
    <n v="375.92"/>
    <n v="2025"/>
    <n v="1"/>
    <s v="Jan"/>
    <s v="2025-01"/>
    <n v="0.1979516073826387"/>
    <x v="1"/>
    <x v="5"/>
    <x v="2"/>
    <x v="0"/>
    <x v="10"/>
  </r>
  <r>
    <s v="ORD04422"/>
    <x v="591"/>
    <d v="2024-06-26T00:00:00"/>
    <s v="C0238"/>
    <s v="P010"/>
    <n v="2"/>
    <n v="0.2"/>
    <s v="Debit Card"/>
    <n v="9598.4"/>
    <n v="2188.29"/>
    <n v="2024"/>
    <n v="6"/>
    <s v="Jun"/>
    <s v="2024-06"/>
    <n v="0.22798487247874646"/>
    <x v="2"/>
    <x v="2"/>
    <x v="0"/>
    <x v="1"/>
    <x v="9"/>
  </r>
  <r>
    <s v="ORD04423"/>
    <x v="584"/>
    <d v="2025-10-28T00:00:00"/>
    <s v="C0272"/>
    <s v="P009"/>
    <n v="5"/>
    <n v="0.1"/>
    <s v="UPI"/>
    <n v="31495.5"/>
    <n v="5661.9"/>
    <n v="2025"/>
    <n v="10"/>
    <s v="Oct"/>
    <s v="2025-10"/>
    <n v="0.17976853836262321"/>
    <x v="2"/>
    <x v="2"/>
    <x v="0"/>
    <x v="2"/>
    <x v="2"/>
  </r>
  <r>
    <s v="ORD04424"/>
    <x v="416"/>
    <d v="2025-03-31T00:00:00"/>
    <s v="C0120"/>
    <s v="P006"/>
    <n v="3"/>
    <n v="0.15"/>
    <s v="UPI"/>
    <n v="3822.45"/>
    <n v="679.1"/>
    <n v="2025"/>
    <n v="3"/>
    <s v="Mar"/>
    <s v="2025-03"/>
    <n v="0.17766092427631494"/>
    <x v="1"/>
    <x v="1"/>
    <x v="3"/>
    <x v="2"/>
    <x v="6"/>
  </r>
  <r>
    <s v="ORD04425"/>
    <x v="539"/>
    <d v="2024-12-19T00:00:00"/>
    <s v="C0340"/>
    <s v="P020"/>
    <n v="1"/>
    <n v="0.1"/>
    <s v="UPI"/>
    <n v="224.1"/>
    <n v="53.99"/>
    <n v="2024"/>
    <n v="12"/>
    <s v="Dec"/>
    <s v="2024-12"/>
    <n v="0.24091923248549757"/>
    <x v="3"/>
    <x v="3"/>
    <x v="0"/>
    <x v="2"/>
    <x v="17"/>
  </r>
  <r>
    <s v="ORD04426"/>
    <x v="226"/>
    <d v="2025-09-28T00:00:00"/>
    <s v="C0413"/>
    <s v="P011"/>
    <n v="2"/>
    <n v="0.05"/>
    <s v="UPI"/>
    <n v="2468.1"/>
    <n v="488.31"/>
    <n v="2025"/>
    <n v="9"/>
    <s v="Sep"/>
    <s v="2025-09"/>
    <n v="0.19784854746566186"/>
    <x v="0"/>
    <x v="7"/>
    <x v="2"/>
    <x v="1"/>
    <x v="12"/>
  </r>
  <r>
    <s v="ORD04427"/>
    <x v="202"/>
    <d v="2025-05-13T00:00:00"/>
    <s v="C0220"/>
    <s v="P007"/>
    <n v="1"/>
    <n v="0.2"/>
    <s v="UPI"/>
    <n v="879.2"/>
    <n v="242.95"/>
    <n v="2025"/>
    <n v="5"/>
    <s v="May"/>
    <s v="2025-05"/>
    <n v="0.2763307552320291"/>
    <x v="3"/>
    <x v="9"/>
    <x v="1"/>
    <x v="0"/>
    <x v="19"/>
  </r>
  <r>
    <s v="ORD04428"/>
    <x v="291"/>
    <d v="2025-09-16T00:00:00"/>
    <s v="C0008"/>
    <s v="P018"/>
    <n v="1"/>
    <n v="0.05"/>
    <s v="Credit Card"/>
    <n v="949.05"/>
    <n v="235.36"/>
    <n v="2025"/>
    <n v="9"/>
    <s v="Sep"/>
    <s v="2025-09"/>
    <n v="0.2479953637848375"/>
    <x v="0"/>
    <x v="7"/>
    <x v="0"/>
    <x v="0"/>
    <x v="16"/>
  </r>
  <r>
    <s v="ORD04429"/>
    <x v="203"/>
    <d v="2024-01-06T00:00:00"/>
    <s v="C0344"/>
    <s v="P004"/>
    <n v="1"/>
    <n v="0.15"/>
    <s v="UPI"/>
    <n v="1699.15"/>
    <n v="404.31"/>
    <n v="2024"/>
    <n v="1"/>
    <s v="Jan"/>
    <s v="2024-01"/>
    <n v="0.23794838595768472"/>
    <x v="1"/>
    <x v="5"/>
    <x v="0"/>
    <x v="2"/>
    <x v="10"/>
  </r>
  <r>
    <s v="ORD04430"/>
    <x v="473"/>
    <d v="2024-04-06T00:00:00"/>
    <s v="C0387"/>
    <s v="P005"/>
    <n v="1"/>
    <n v="0.1"/>
    <s v="UPI"/>
    <n v="2249.1"/>
    <n v="594.21"/>
    <n v="2024"/>
    <n v="4"/>
    <s v="Apr"/>
    <s v="2024-04"/>
    <n v="0.26419901293850878"/>
    <x v="1"/>
    <x v="5"/>
    <x v="2"/>
    <x v="2"/>
    <x v="7"/>
  </r>
  <r>
    <s v="ORD04431"/>
    <x v="722"/>
    <d v="2024-01-11T00:00:00"/>
    <s v="C0473"/>
    <s v="P004"/>
    <n v="2"/>
    <n v="0"/>
    <s v="Cash"/>
    <n v="3998"/>
    <n v="881.26"/>
    <n v="2024"/>
    <n v="1"/>
    <s v="Jan"/>
    <s v="2024-01"/>
    <n v="0.22042521260630316"/>
    <x v="1"/>
    <x v="5"/>
    <x v="3"/>
    <x v="2"/>
    <x v="10"/>
  </r>
  <r>
    <s v="ORD04432"/>
    <x v="153"/>
    <d v="2024-10-17T00:00:00"/>
    <s v="C0275"/>
    <s v="P004"/>
    <n v="1"/>
    <n v="0.05"/>
    <s v="Credit Card"/>
    <n v="1899.05"/>
    <n v="502.02"/>
    <n v="2024"/>
    <n v="10"/>
    <s v="Oct"/>
    <s v="2024-10"/>
    <n v="0.26435322924620203"/>
    <x v="1"/>
    <x v="5"/>
    <x v="2"/>
    <x v="1"/>
    <x v="10"/>
  </r>
  <r>
    <s v="ORD04433"/>
    <x v="573"/>
    <d v="2025-09-14T00:00:00"/>
    <s v="C0353"/>
    <s v="P013"/>
    <n v="2"/>
    <n v="0.05"/>
    <s v="UPI"/>
    <n v="1138.0999999999999"/>
    <n v="255.48"/>
    <n v="2025"/>
    <n v="9"/>
    <s v="Sep"/>
    <s v="2025-09"/>
    <n v="0.22447939548370091"/>
    <x v="0"/>
    <x v="0"/>
    <x v="1"/>
    <x v="2"/>
    <x v="0"/>
  </r>
  <r>
    <s v="ORD04434"/>
    <x v="207"/>
    <d v="2024-05-27T00:00:00"/>
    <s v="C0066"/>
    <s v="P016"/>
    <n v="1"/>
    <n v="0"/>
    <s v="UPI"/>
    <n v="1599"/>
    <n v="397.31"/>
    <n v="2024"/>
    <n v="5"/>
    <s v="May"/>
    <s v="2024-05"/>
    <n v="0.24847404627892433"/>
    <x v="4"/>
    <x v="4"/>
    <x v="3"/>
    <x v="2"/>
    <x v="5"/>
  </r>
  <r>
    <s v="ORD04435"/>
    <x v="120"/>
    <d v="2025-03-02T00:00:00"/>
    <s v="C0079"/>
    <s v="P014"/>
    <n v="1"/>
    <n v="0.05"/>
    <s v="Debit Card"/>
    <n v="759.05"/>
    <n v="210.84"/>
    <n v="2025"/>
    <n v="2"/>
    <s v="Feb"/>
    <s v="2025-02"/>
    <n v="0.27776826296027934"/>
    <x v="0"/>
    <x v="6"/>
    <x v="1"/>
    <x v="2"/>
    <x v="13"/>
  </r>
  <r>
    <s v="ORD04436"/>
    <x v="308"/>
    <d v="2025-08-31T00:00:00"/>
    <s v="C0086"/>
    <s v="P011"/>
    <n v="2"/>
    <n v="0.15"/>
    <s v="Debit Card"/>
    <n v="2208.3000000000002"/>
    <n v="608.09"/>
    <n v="2025"/>
    <n v="8"/>
    <s v="Aug"/>
    <s v="2025-08"/>
    <n v="0.27536566589684369"/>
    <x v="0"/>
    <x v="7"/>
    <x v="2"/>
    <x v="2"/>
    <x v="12"/>
  </r>
  <r>
    <s v="ORD04437"/>
    <x v="595"/>
    <d v="2025-04-03T00:00:00"/>
    <s v="C0124"/>
    <s v="P002"/>
    <n v="1"/>
    <n v="0.1"/>
    <s v="UPI"/>
    <n v="809.1"/>
    <n v="185.17"/>
    <n v="2025"/>
    <n v="4"/>
    <s v="Apr"/>
    <s v="2025-04"/>
    <n v="0.22885922630082806"/>
    <x v="1"/>
    <x v="1"/>
    <x v="3"/>
    <x v="2"/>
    <x v="3"/>
  </r>
  <r>
    <s v="ORD04438"/>
    <x v="68"/>
    <d v="2024-07-22T00:00:00"/>
    <s v="C0202"/>
    <s v="P014"/>
    <n v="1"/>
    <n v="0"/>
    <s v="Cash"/>
    <n v="799"/>
    <n v="218.8"/>
    <n v="2024"/>
    <n v="7"/>
    <s v="Jul"/>
    <s v="2024-07"/>
    <n v="0.27384230287859829"/>
    <x v="0"/>
    <x v="6"/>
    <x v="2"/>
    <x v="2"/>
    <x v="13"/>
  </r>
  <r>
    <s v="ORD04439"/>
    <x v="713"/>
    <d v="2024-07-31T00:00:00"/>
    <s v="C0466"/>
    <s v="P007"/>
    <n v="1"/>
    <n v="0.05"/>
    <s v="Debit Card"/>
    <n v="1044.05"/>
    <n v="207.97"/>
    <n v="2024"/>
    <n v="7"/>
    <s v="Jul"/>
    <s v="2024-07"/>
    <n v="0.1991954408313778"/>
    <x v="3"/>
    <x v="9"/>
    <x v="3"/>
    <x v="1"/>
    <x v="19"/>
  </r>
  <r>
    <s v="ORD04440"/>
    <x v="722"/>
    <d v="2024-01-11T00:00:00"/>
    <s v="C0150"/>
    <s v="P011"/>
    <n v="2"/>
    <n v="0.1"/>
    <s v="Debit Card"/>
    <n v="2338.1999999999998"/>
    <n v="546.13"/>
    <n v="2024"/>
    <n v="1"/>
    <s v="Jan"/>
    <s v="2024-01"/>
    <n v="0.23356855700966558"/>
    <x v="0"/>
    <x v="7"/>
    <x v="2"/>
    <x v="0"/>
    <x v="12"/>
  </r>
  <r>
    <s v="ORD04441"/>
    <x v="165"/>
    <d v="2025-09-17T00:00:00"/>
    <s v="C0046"/>
    <s v="P004"/>
    <n v="2"/>
    <n v="0.05"/>
    <s v="UPI"/>
    <n v="3798.1"/>
    <n v="984.31"/>
    <n v="2025"/>
    <n v="9"/>
    <s v="Sep"/>
    <s v="2025-09"/>
    <n v="0.25915852663173689"/>
    <x v="1"/>
    <x v="5"/>
    <x v="0"/>
    <x v="2"/>
    <x v="10"/>
  </r>
  <r>
    <s v="ORD04442"/>
    <x v="320"/>
    <d v="2025-01-11T00:00:00"/>
    <s v="C0113"/>
    <s v="P007"/>
    <n v="1"/>
    <n v="0.05"/>
    <s v="UPI"/>
    <n v="1044.05"/>
    <n v="282.89999999999998"/>
    <n v="2025"/>
    <n v="1"/>
    <s v="Jan"/>
    <s v="2025-01"/>
    <n v="0.27096403428954552"/>
    <x v="3"/>
    <x v="9"/>
    <x v="3"/>
    <x v="1"/>
    <x v="19"/>
  </r>
  <r>
    <s v="ORD04443"/>
    <x v="593"/>
    <d v="2025-03-23T00:00:00"/>
    <s v="C0091"/>
    <s v="P016"/>
    <n v="1"/>
    <n v="0.1"/>
    <s v="UPI"/>
    <n v="1439.1"/>
    <n v="464.49"/>
    <n v="2025"/>
    <n v="3"/>
    <s v="Mar"/>
    <s v="2025-03"/>
    <n v="0.32276422764227647"/>
    <x v="4"/>
    <x v="4"/>
    <x v="2"/>
    <x v="1"/>
    <x v="5"/>
  </r>
  <r>
    <s v="ORD04444"/>
    <x v="46"/>
    <d v="2024-04-17T00:00:00"/>
    <s v="C0141"/>
    <s v="P006"/>
    <n v="3"/>
    <n v="0.05"/>
    <s v="UPI"/>
    <n v="4272.1499999999996"/>
    <n v="1329.04"/>
    <n v="2024"/>
    <n v="4"/>
    <s v="Apr"/>
    <s v="2024-04"/>
    <n v="0.31109394567138327"/>
    <x v="1"/>
    <x v="1"/>
    <x v="0"/>
    <x v="2"/>
    <x v="6"/>
  </r>
  <r>
    <s v="ORD04445"/>
    <x v="618"/>
    <d v="2025-10-16T00:00:00"/>
    <s v="C0289"/>
    <s v="P006"/>
    <n v="5"/>
    <n v="0"/>
    <s v="UPI"/>
    <n v="7495"/>
    <n v="1917.07"/>
    <n v="2025"/>
    <n v="10"/>
    <s v="Oct"/>
    <s v="2025-10"/>
    <n v="0.2557798532354903"/>
    <x v="1"/>
    <x v="1"/>
    <x v="0"/>
    <x v="1"/>
    <x v="6"/>
  </r>
  <r>
    <s v="ORD04446"/>
    <x v="224"/>
    <d v="2025-02-06T00:00:00"/>
    <s v="C0389"/>
    <s v="P002"/>
    <n v="1"/>
    <n v="0.05"/>
    <s v="UPI"/>
    <n v="854.05"/>
    <n v="177.13"/>
    <n v="2025"/>
    <n v="2"/>
    <s v="Feb"/>
    <s v="2025-02"/>
    <n v="0.20740003512674904"/>
    <x v="1"/>
    <x v="1"/>
    <x v="0"/>
    <x v="0"/>
    <x v="3"/>
  </r>
  <r>
    <s v="ORD04447"/>
    <x v="150"/>
    <d v="2024-04-09T00:00:00"/>
    <s v="C0218"/>
    <s v="P008"/>
    <n v="2"/>
    <n v="0.05"/>
    <s v="Debit Card"/>
    <n v="758.1"/>
    <n v="165.4"/>
    <n v="2024"/>
    <n v="4"/>
    <s v="Apr"/>
    <s v="2024-04"/>
    <n v="0.21817702150112123"/>
    <x v="3"/>
    <x v="3"/>
    <x v="1"/>
    <x v="2"/>
    <x v="4"/>
  </r>
  <r>
    <s v="ORD04448"/>
    <x v="686"/>
    <d v="2025-01-27T00:00:00"/>
    <s v="C0077"/>
    <s v="P007"/>
    <n v="1"/>
    <n v="0"/>
    <s v="UPI"/>
    <n v="1099"/>
    <n v="335.26"/>
    <n v="2025"/>
    <n v="1"/>
    <s v="Jan"/>
    <s v="2025-01"/>
    <n v="0.30505914467697909"/>
    <x v="3"/>
    <x v="9"/>
    <x v="3"/>
    <x v="0"/>
    <x v="19"/>
  </r>
  <r>
    <s v="ORD04449"/>
    <x v="156"/>
    <d v="2025-03-28T00:00:00"/>
    <s v="C0411"/>
    <s v="P014"/>
    <n v="1"/>
    <n v="0"/>
    <s v="UPI"/>
    <n v="799"/>
    <n v="143.16999999999999"/>
    <n v="2025"/>
    <n v="3"/>
    <s v="Mar"/>
    <s v="2025-03"/>
    <n v="0.17918648310387983"/>
    <x v="0"/>
    <x v="6"/>
    <x v="1"/>
    <x v="2"/>
    <x v="13"/>
  </r>
  <r>
    <s v="ORD04450"/>
    <x v="307"/>
    <d v="2025-02-22T00:00:00"/>
    <s v="C0377"/>
    <s v="P009"/>
    <n v="1"/>
    <n v="0.05"/>
    <s v="Cash"/>
    <n v="6649.05"/>
    <n v="1013.02"/>
    <n v="2025"/>
    <n v="2"/>
    <s v="Feb"/>
    <s v="2025-02"/>
    <n v="0.15235559967213361"/>
    <x v="2"/>
    <x v="2"/>
    <x v="0"/>
    <x v="1"/>
    <x v="2"/>
  </r>
  <r>
    <s v="ORD04451"/>
    <x v="54"/>
    <d v="2025-12-28T00:00:00"/>
    <s v="C0384"/>
    <s v="P015"/>
    <n v="2"/>
    <n v="0.15"/>
    <s v="UPI"/>
    <n v="1188.3"/>
    <n v="301.94"/>
    <n v="2025"/>
    <n v="12"/>
    <s v="Dec"/>
    <s v="2025-12"/>
    <n v="0.25409408398552558"/>
    <x v="3"/>
    <x v="6"/>
    <x v="3"/>
    <x v="2"/>
    <x v="11"/>
  </r>
  <r>
    <s v="ORD04452"/>
    <x v="487"/>
    <d v="2025-05-21T00:00:00"/>
    <s v="C0334"/>
    <s v="P018"/>
    <n v="1"/>
    <n v="0.1"/>
    <s v="Credit Card"/>
    <n v="899.1"/>
    <n v="220.98"/>
    <n v="2025"/>
    <n v="5"/>
    <s v="May"/>
    <s v="2025-05"/>
    <n v="0.2457791124457791"/>
    <x v="0"/>
    <x v="7"/>
    <x v="1"/>
    <x v="0"/>
    <x v="16"/>
  </r>
  <r>
    <s v="ORD04453"/>
    <x v="359"/>
    <d v="2025-04-03T00:00:00"/>
    <s v="C0152"/>
    <s v="P012"/>
    <n v="4"/>
    <n v="0.1"/>
    <s v="Credit Card"/>
    <n v="3236.4"/>
    <n v="840.25"/>
    <n v="2025"/>
    <n v="3"/>
    <s v="Mar"/>
    <s v="2025-03"/>
    <n v="0.2596248918551477"/>
    <x v="0"/>
    <x v="8"/>
    <x v="1"/>
    <x v="1"/>
    <x v="14"/>
  </r>
  <r>
    <s v="ORD04454"/>
    <x v="529"/>
    <d v="2024-10-19T00:00:00"/>
    <s v="C0323"/>
    <s v="P019"/>
    <n v="2"/>
    <n v="0.05"/>
    <s v="Cash"/>
    <n v="758.1"/>
    <n v="143.88999999999999"/>
    <n v="2024"/>
    <n v="10"/>
    <s v="Oct"/>
    <s v="2024-10"/>
    <n v="0.18980345600844215"/>
    <x v="1"/>
    <x v="1"/>
    <x v="0"/>
    <x v="2"/>
    <x v="18"/>
  </r>
  <r>
    <s v="ORD04455"/>
    <x v="632"/>
    <d v="2025-06-20T00:00:00"/>
    <s v="C0239"/>
    <s v="P013"/>
    <n v="1"/>
    <n v="0"/>
    <s v="Debit Card"/>
    <n v="599"/>
    <n v="171.82"/>
    <n v="2025"/>
    <n v="6"/>
    <s v="Jun"/>
    <s v="2025-06"/>
    <n v="0.28684474123539233"/>
    <x v="0"/>
    <x v="0"/>
    <x v="0"/>
    <x v="0"/>
    <x v="0"/>
  </r>
  <r>
    <s v="ORD04456"/>
    <x v="517"/>
    <d v="2024-07-16T00:00:00"/>
    <s v="C0115"/>
    <s v="P007"/>
    <n v="3"/>
    <n v="0"/>
    <s v="Credit Card"/>
    <n v="3297"/>
    <n v="1086.82"/>
    <n v="2024"/>
    <n v="7"/>
    <s v="Jul"/>
    <s v="2024-07"/>
    <n v="0.32963906581740976"/>
    <x v="3"/>
    <x v="9"/>
    <x v="1"/>
    <x v="2"/>
    <x v="19"/>
  </r>
  <r>
    <s v="ORD04457"/>
    <x v="727"/>
    <d v="2024-06-02T00:00:00"/>
    <s v="C0319"/>
    <s v="P010"/>
    <n v="1"/>
    <n v="0.1"/>
    <s v="Cash"/>
    <n v="5399.1"/>
    <n v="926.07"/>
    <n v="2024"/>
    <n v="5"/>
    <s v="May"/>
    <s v="2024-05"/>
    <n v="0.17152303161638049"/>
    <x v="2"/>
    <x v="2"/>
    <x v="3"/>
    <x v="0"/>
    <x v="9"/>
  </r>
  <r>
    <s v="ORD04458"/>
    <x v="464"/>
    <d v="2025-06-03T00:00:00"/>
    <s v="C0369"/>
    <s v="P010"/>
    <n v="1"/>
    <n v="0.05"/>
    <s v="Credit Card"/>
    <n v="5699.05"/>
    <n v="1239.6300000000001"/>
    <n v="2025"/>
    <n v="5"/>
    <s v="May"/>
    <s v="2025-05"/>
    <n v="0.21751519990173801"/>
    <x v="2"/>
    <x v="2"/>
    <x v="3"/>
    <x v="0"/>
    <x v="9"/>
  </r>
  <r>
    <s v="ORD04459"/>
    <x v="612"/>
    <d v="2025-01-29T00:00:00"/>
    <s v="C0094"/>
    <s v="P002"/>
    <n v="1"/>
    <n v="0.05"/>
    <s v="Credit Card"/>
    <n v="854.05"/>
    <n v="167.26"/>
    <n v="2025"/>
    <n v="1"/>
    <s v="Jan"/>
    <s v="2025-01"/>
    <n v="0.19584333469937357"/>
    <x v="1"/>
    <x v="1"/>
    <x v="1"/>
    <x v="1"/>
    <x v="3"/>
  </r>
  <r>
    <s v="ORD04460"/>
    <x v="361"/>
    <d v="2024-11-13T00:00:00"/>
    <s v="C0483"/>
    <s v="P014"/>
    <n v="1"/>
    <n v="0"/>
    <s v="UPI"/>
    <n v="799"/>
    <n v="170.77"/>
    <n v="2024"/>
    <n v="11"/>
    <s v="Nov"/>
    <s v="2024-11"/>
    <n v="0.213729662077597"/>
    <x v="0"/>
    <x v="6"/>
    <x v="3"/>
    <x v="1"/>
    <x v="13"/>
  </r>
  <r>
    <s v="ORD04461"/>
    <x v="526"/>
    <d v="2024-03-18T00:00:00"/>
    <s v="C0048"/>
    <s v="P013"/>
    <n v="1"/>
    <n v="0.15"/>
    <s v="Credit Card"/>
    <n v="509.15"/>
    <n v="146.54"/>
    <n v="2024"/>
    <n v="3"/>
    <s v="Mar"/>
    <s v="2024-03"/>
    <n v="0.28781302170283807"/>
    <x v="0"/>
    <x v="0"/>
    <x v="3"/>
    <x v="2"/>
    <x v="0"/>
  </r>
  <r>
    <s v="ORD04462"/>
    <x v="215"/>
    <d v="2025-08-26T00:00:00"/>
    <s v="C0191"/>
    <s v="P006"/>
    <n v="1"/>
    <n v="0.15"/>
    <s v="Credit Card"/>
    <n v="1274.1500000000001"/>
    <n v="292.18"/>
    <n v="2025"/>
    <n v="8"/>
    <s v="Aug"/>
    <s v="2025-08"/>
    <n v="0.2293136600871169"/>
    <x v="1"/>
    <x v="1"/>
    <x v="3"/>
    <x v="0"/>
    <x v="6"/>
  </r>
  <r>
    <s v="ORD04463"/>
    <x v="401"/>
    <d v="2024-09-28T00:00:00"/>
    <s v="C0462"/>
    <s v="P009"/>
    <n v="1"/>
    <n v="0"/>
    <s v="Credit Card"/>
    <n v="6999"/>
    <n v="1355.96"/>
    <n v="2024"/>
    <n v="9"/>
    <s v="Sep"/>
    <s v="2024-09"/>
    <n v="0.19373624803543363"/>
    <x v="2"/>
    <x v="2"/>
    <x v="3"/>
    <x v="0"/>
    <x v="2"/>
  </r>
  <r>
    <s v="ORD04464"/>
    <x v="449"/>
    <d v="2024-08-17T00:00:00"/>
    <s v="C0012"/>
    <s v="P013"/>
    <n v="1"/>
    <n v="0.1"/>
    <s v="Credit Card"/>
    <n v="539.1"/>
    <n v="169.5"/>
    <n v="2024"/>
    <n v="8"/>
    <s v="Aug"/>
    <s v="2024-08"/>
    <n v="0.31441291040623259"/>
    <x v="0"/>
    <x v="0"/>
    <x v="3"/>
    <x v="2"/>
    <x v="0"/>
  </r>
  <r>
    <s v="ORD04465"/>
    <x v="482"/>
    <d v="2025-06-14T00:00:00"/>
    <s v="C0156"/>
    <s v="P009"/>
    <n v="5"/>
    <n v="0"/>
    <s v="UPI"/>
    <n v="34995"/>
    <n v="7115.32"/>
    <n v="2025"/>
    <n v="6"/>
    <s v="Jun"/>
    <s v="2025-06"/>
    <n v="0.20332390341477352"/>
    <x v="2"/>
    <x v="2"/>
    <x v="0"/>
    <x v="2"/>
    <x v="2"/>
  </r>
  <r>
    <s v="ORD04466"/>
    <x v="127"/>
    <d v="2024-04-23T00:00:00"/>
    <s v="C0172"/>
    <s v="P013"/>
    <n v="1"/>
    <n v="0.05"/>
    <s v="UPI"/>
    <n v="569.04999999999995"/>
    <n v="190.11"/>
    <n v="2024"/>
    <n v="4"/>
    <s v="Apr"/>
    <s v="2024-04"/>
    <n v="0.33408312099112564"/>
    <x v="0"/>
    <x v="0"/>
    <x v="1"/>
    <x v="2"/>
    <x v="0"/>
  </r>
  <r>
    <s v="ORD04467"/>
    <x v="305"/>
    <d v="2024-09-08T00:00:00"/>
    <s v="C0477"/>
    <s v="P005"/>
    <n v="1"/>
    <n v="0"/>
    <s v="Debit Card"/>
    <n v="2499"/>
    <n v="557.92999999999995"/>
    <n v="2024"/>
    <n v="9"/>
    <s v="Sep"/>
    <s v="2024-09"/>
    <n v="0.2232613045218087"/>
    <x v="1"/>
    <x v="5"/>
    <x v="3"/>
    <x v="1"/>
    <x v="7"/>
  </r>
  <r>
    <s v="ORD04468"/>
    <x v="388"/>
    <d v="2024-08-23T00:00:00"/>
    <s v="C0427"/>
    <s v="P014"/>
    <n v="5"/>
    <n v="0"/>
    <s v="UPI"/>
    <n v="3995"/>
    <n v="1210.0999999999999"/>
    <n v="2024"/>
    <n v="8"/>
    <s v="Aug"/>
    <s v="2024-08"/>
    <n v="0.30290362953692113"/>
    <x v="0"/>
    <x v="6"/>
    <x v="2"/>
    <x v="1"/>
    <x v="13"/>
  </r>
  <r>
    <s v="ORD04469"/>
    <x v="184"/>
    <d v="2025-12-15T00:00:00"/>
    <s v="C0401"/>
    <s v="P005"/>
    <n v="2"/>
    <n v="0"/>
    <s v="UPI"/>
    <n v="4998"/>
    <n v="1090.6199999999999"/>
    <n v="2025"/>
    <n v="12"/>
    <s v="Dec"/>
    <s v="2025-12"/>
    <n v="0.2182112845138055"/>
    <x v="1"/>
    <x v="5"/>
    <x v="3"/>
    <x v="1"/>
    <x v="7"/>
  </r>
  <r>
    <s v="ORD04470"/>
    <x v="596"/>
    <d v="2024-03-24T00:00:00"/>
    <s v="C0296"/>
    <s v="P009"/>
    <n v="2"/>
    <n v="0.15"/>
    <s v="Credit Card"/>
    <n v="11898.3"/>
    <n v="1661.23"/>
    <n v="2024"/>
    <n v="3"/>
    <s v="Mar"/>
    <s v="2024-03"/>
    <n v="0.13961910525032989"/>
    <x v="2"/>
    <x v="2"/>
    <x v="2"/>
    <x v="2"/>
    <x v="2"/>
  </r>
  <r>
    <s v="ORD04471"/>
    <x v="687"/>
    <d v="2024-05-09T00:00:00"/>
    <s v="C0177"/>
    <s v="P008"/>
    <n v="1"/>
    <n v="0.1"/>
    <s v="Cash"/>
    <n v="359.1"/>
    <n v="111.01"/>
    <n v="2024"/>
    <n v="5"/>
    <s v="May"/>
    <s v="2024-05"/>
    <n v="0.30913394597605126"/>
    <x v="3"/>
    <x v="3"/>
    <x v="2"/>
    <x v="2"/>
    <x v="4"/>
  </r>
  <r>
    <s v="ORD04472"/>
    <x v="124"/>
    <d v="2024-06-28T00:00:00"/>
    <s v="C0341"/>
    <s v="P007"/>
    <n v="2"/>
    <n v="0"/>
    <s v="UPI"/>
    <n v="2198"/>
    <n v="612.61"/>
    <n v="2024"/>
    <n v="6"/>
    <s v="Jun"/>
    <s v="2024-06"/>
    <n v="0.27871246587807097"/>
    <x v="3"/>
    <x v="9"/>
    <x v="3"/>
    <x v="2"/>
    <x v="19"/>
  </r>
  <r>
    <s v="ORD04473"/>
    <x v="25"/>
    <d v="2024-03-11T00:00:00"/>
    <s v="C0057"/>
    <s v="P008"/>
    <n v="1"/>
    <n v="0.05"/>
    <s v="Credit Card"/>
    <n v="379.05"/>
    <n v="133.65"/>
    <n v="2024"/>
    <n v="3"/>
    <s v="Mar"/>
    <s v="2024-03"/>
    <n v="0.35259200633161852"/>
    <x v="3"/>
    <x v="3"/>
    <x v="2"/>
    <x v="1"/>
    <x v="4"/>
  </r>
  <r>
    <s v="ORD04474"/>
    <x v="16"/>
    <d v="2024-02-18T00:00:00"/>
    <s v="C0343"/>
    <s v="P003"/>
    <n v="2"/>
    <n v="0"/>
    <s v="UPI"/>
    <n v="2598"/>
    <n v="-167.29"/>
    <n v="2024"/>
    <n v="2"/>
    <s v="Feb"/>
    <s v="2024-02"/>
    <n v="-6.4391839876828325E-2"/>
    <x v="1"/>
    <x v="1"/>
    <x v="0"/>
    <x v="0"/>
    <x v="1"/>
  </r>
  <r>
    <s v="ORD04475"/>
    <x v="177"/>
    <d v="2024-09-14T00:00:00"/>
    <s v="C0340"/>
    <s v="P015"/>
    <n v="5"/>
    <n v="0"/>
    <s v="UPI"/>
    <n v="3495"/>
    <n v="1095.03"/>
    <n v="2024"/>
    <n v="9"/>
    <s v="Sep"/>
    <s v="2024-09"/>
    <n v="0.31331330472103003"/>
    <x v="3"/>
    <x v="6"/>
    <x v="0"/>
    <x v="2"/>
    <x v="11"/>
  </r>
  <r>
    <s v="ORD04476"/>
    <x v="188"/>
    <d v="2026-01-01T00:00:00"/>
    <s v="C0448"/>
    <s v="P008"/>
    <n v="2"/>
    <n v="0.15"/>
    <s v="UPI"/>
    <n v="678.3"/>
    <n v="152.69"/>
    <n v="2025"/>
    <n v="12"/>
    <s v="Dec"/>
    <s v="2025-12"/>
    <n v="0.22510688485920685"/>
    <x v="3"/>
    <x v="3"/>
    <x v="1"/>
    <x v="0"/>
    <x v="4"/>
  </r>
  <r>
    <s v="ORD04477"/>
    <x v="636"/>
    <d v="2024-02-04T00:00:00"/>
    <s v="C0203"/>
    <s v="P001"/>
    <n v="1"/>
    <n v="0"/>
    <s v="Credit Card"/>
    <n v="499"/>
    <n v="122.44"/>
    <n v="2024"/>
    <n v="1"/>
    <s v="Jan"/>
    <s v="2024-01"/>
    <n v="0.24537074148296592"/>
    <x v="1"/>
    <x v="1"/>
    <x v="3"/>
    <x v="1"/>
    <x v="8"/>
  </r>
  <r>
    <s v="ORD04478"/>
    <x v="197"/>
    <d v="2024-10-08T00:00:00"/>
    <s v="C0185"/>
    <s v="P007"/>
    <n v="2"/>
    <n v="0.1"/>
    <s v="Debit Card"/>
    <n v="1978.2"/>
    <n v="549.01"/>
    <n v="2024"/>
    <n v="10"/>
    <s v="Oct"/>
    <s v="2024-10"/>
    <n v="0.27753007784854916"/>
    <x v="3"/>
    <x v="9"/>
    <x v="0"/>
    <x v="2"/>
    <x v="19"/>
  </r>
  <r>
    <s v="ORD04479"/>
    <x v="196"/>
    <d v="2024-08-28T00:00:00"/>
    <s v="C0121"/>
    <s v="P019"/>
    <n v="2"/>
    <n v="0.05"/>
    <s v="UPI"/>
    <n v="758.1"/>
    <n v="146.19"/>
    <n v="2024"/>
    <n v="8"/>
    <s v="Aug"/>
    <s v="2024-08"/>
    <n v="0.1928373565492679"/>
    <x v="1"/>
    <x v="1"/>
    <x v="2"/>
    <x v="2"/>
    <x v="18"/>
  </r>
  <r>
    <s v="ORD04480"/>
    <x v="580"/>
    <d v="2024-09-09T00:00:00"/>
    <s v="C0226"/>
    <s v="P002"/>
    <n v="2"/>
    <n v="0"/>
    <s v="Debit Card"/>
    <n v="1798"/>
    <n v="483.95"/>
    <n v="2024"/>
    <n v="9"/>
    <s v="Sep"/>
    <s v="2024-09"/>
    <n v="0.26916017797552838"/>
    <x v="1"/>
    <x v="1"/>
    <x v="3"/>
    <x v="0"/>
    <x v="3"/>
  </r>
  <r>
    <s v="ORD04481"/>
    <x v="624"/>
    <d v="2025-01-06T00:00:00"/>
    <s v="C0202"/>
    <s v="P014"/>
    <n v="2"/>
    <n v="0.05"/>
    <s v="Credit Card"/>
    <n v="1518.1"/>
    <n v="310.83999999999997"/>
    <n v="2025"/>
    <n v="1"/>
    <s v="Jan"/>
    <s v="2025-01"/>
    <n v="0.20475594493116395"/>
    <x v="0"/>
    <x v="6"/>
    <x v="2"/>
    <x v="2"/>
    <x v="13"/>
  </r>
  <r>
    <s v="ORD04482"/>
    <x v="438"/>
    <d v="2025-05-14T00:00:00"/>
    <s v="C0330"/>
    <s v="P018"/>
    <n v="2"/>
    <n v="0.15"/>
    <s v="UPI"/>
    <n v="1698.3"/>
    <n v="445.68"/>
    <n v="2025"/>
    <n v="5"/>
    <s v="May"/>
    <s v="2025-05"/>
    <n v="0.2624271330153683"/>
    <x v="0"/>
    <x v="7"/>
    <x v="3"/>
    <x v="2"/>
    <x v="16"/>
  </r>
  <r>
    <s v="ORD04483"/>
    <x v="86"/>
    <d v="2024-01-30T00:00:00"/>
    <s v="C0363"/>
    <s v="P015"/>
    <n v="2"/>
    <n v="0.1"/>
    <s v="Credit Card"/>
    <n v="1258.2"/>
    <n v="325.25"/>
    <n v="2024"/>
    <n v="1"/>
    <s v="Jan"/>
    <s v="2024-01"/>
    <n v="0.25850421236687332"/>
    <x v="3"/>
    <x v="6"/>
    <x v="1"/>
    <x v="1"/>
    <x v="11"/>
  </r>
  <r>
    <s v="ORD04484"/>
    <x v="392"/>
    <d v="2025-08-11T00:00:00"/>
    <s v="C0380"/>
    <s v="P014"/>
    <n v="5"/>
    <n v="0"/>
    <s v="UPI"/>
    <n v="3995"/>
    <n v="1036.99"/>
    <n v="2025"/>
    <n v="8"/>
    <s v="Aug"/>
    <s v="2025-08"/>
    <n v="0.25957196495619522"/>
    <x v="0"/>
    <x v="6"/>
    <x v="0"/>
    <x v="2"/>
    <x v="13"/>
  </r>
  <r>
    <s v="ORD04485"/>
    <x v="383"/>
    <d v="2025-12-22T00:00:00"/>
    <s v="C0454"/>
    <s v="P019"/>
    <n v="3"/>
    <n v="0.1"/>
    <s v="UPI"/>
    <n v="1077.3"/>
    <n v="226.46"/>
    <n v="2025"/>
    <n v="12"/>
    <s v="Dec"/>
    <s v="2025-12"/>
    <n v="0.21021071196509794"/>
    <x v="1"/>
    <x v="1"/>
    <x v="0"/>
    <x v="2"/>
    <x v="18"/>
  </r>
  <r>
    <s v="ORD04486"/>
    <x v="287"/>
    <d v="2025-05-07T00:00:00"/>
    <s v="C0356"/>
    <s v="P019"/>
    <n v="1"/>
    <n v="0.15"/>
    <s v="Debit Card"/>
    <n v="339.15"/>
    <n v="72.47"/>
    <n v="2025"/>
    <n v="5"/>
    <s v="May"/>
    <s v="2025-05"/>
    <n v="0.21368126197847562"/>
    <x v="1"/>
    <x v="1"/>
    <x v="2"/>
    <x v="1"/>
    <x v="18"/>
  </r>
  <r>
    <s v="ORD04487"/>
    <x v="202"/>
    <d v="2025-05-09T00:00:00"/>
    <s v="C0216"/>
    <s v="P017"/>
    <n v="2"/>
    <n v="0"/>
    <s v="Debit Card"/>
    <n v="1598"/>
    <n v="402.73"/>
    <n v="2025"/>
    <n v="5"/>
    <s v="May"/>
    <s v="2025-05"/>
    <n v="0.25202127659574469"/>
    <x v="0"/>
    <x v="0"/>
    <x v="3"/>
    <x v="2"/>
    <x v="15"/>
  </r>
  <r>
    <s v="ORD04488"/>
    <x v="462"/>
    <d v="2024-11-12T00:00:00"/>
    <s v="C0460"/>
    <s v="P019"/>
    <n v="1"/>
    <n v="0"/>
    <s v="Debit Card"/>
    <n v="399"/>
    <n v="74.38"/>
    <n v="2024"/>
    <n v="11"/>
    <s v="Nov"/>
    <s v="2024-11"/>
    <n v="0.18641604010025062"/>
    <x v="1"/>
    <x v="1"/>
    <x v="2"/>
    <x v="2"/>
    <x v="18"/>
  </r>
  <r>
    <s v="ORD04489"/>
    <x v="701"/>
    <d v="2025-08-31T00:00:00"/>
    <s v="C0043"/>
    <s v="P016"/>
    <n v="3"/>
    <n v="0"/>
    <s v="UPI"/>
    <n v="4797"/>
    <n v="1611.56"/>
    <n v="2025"/>
    <n v="8"/>
    <s v="Aug"/>
    <s v="2025-08"/>
    <n v="0.33595163643944131"/>
    <x v="4"/>
    <x v="4"/>
    <x v="3"/>
    <x v="2"/>
    <x v="5"/>
  </r>
  <r>
    <s v="ORD04490"/>
    <x v="486"/>
    <d v="2025-01-10T00:00:00"/>
    <s v="C0375"/>
    <s v="P020"/>
    <n v="1"/>
    <n v="0"/>
    <s v="UPI"/>
    <n v="249"/>
    <n v="75.52"/>
    <n v="2025"/>
    <n v="1"/>
    <s v="Jan"/>
    <s v="2025-01"/>
    <n v="0.30329317269076306"/>
    <x v="3"/>
    <x v="3"/>
    <x v="3"/>
    <x v="2"/>
    <x v="17"/>
  </r>
  <r>
    <s v="ORD04491"/>
    <x v="651"/>
    <d v="2025-10-04T00:00:00"/>
    <s v="C0023"/>
    <s v="P019"/>
    <n v="2"/>
    <n v="0.1"/>
    <s v="Debit Card"/>
    <n v="718.2"/>
    <n v="133.16999999999999"/>
    <n v="2025"/>
    <n v="9"/>
    <s v="Sep"/>
    <s v="2025-09"/>
    <n v="0.18542188805346696"/>
    <x v="1"/>
    <x v="1"/>
    <x v="0"/>
    <x v="0"/>
    <x v="18"/>
  </r>
  <r>
    <s v="ORD04492"/>
    <x v="86"/>
    <d v="2024-01-27T00:00:00"/>
    <s v="C0155"/>
    <s v="P001"/>
    <n v="3"/>
    <n v="0"/>
    <s v="UPI"/>
    <n v="1497"/>
    <n v="403.29"/>
    <n v="2024"/>
    <n v="1"/>
    <s v="Jan"/>
    <s v="2024-01"/>
    <n v="0.26939879759519042"/>
    <x v="1"/>
    <x v="1"/>
    <x v="0"/>
    <x v="1"/>
    <x v="8"/>
  </r>
  <r>
    <s v="ORD04493"/>
    <x v="485"/>
    <d v="2024-12-04T00:00:00"/>
    <s v="C0186"/>
    <s v="P019"/>
    <n v="1"/>
    <n v="0"/>
    <s v="Debit Card"/>
    <n v="399"/>
    <n v="98.41"/>
    <n v="2024"/>
    <n v="11"/>
    <s v="Nov"/>
    <s v="2024-11"/>
    <n v="0.24664160401002505"/>
    <x v="1"/>
    <x v="1"/>
    <x v="2"/>
    <x v="1"/>
    <x v="18"/>
  </r>
  <r>
    <s v="ORD04494"/>
    <x v="694"/>
    <d v="2024-12-24T00:00:00"/>
    <s v="C0249"/>
    <s v="P007"/>
    <n v="3"/>
    <n v="0"/>
    <s v="Debit Card"/>
    <n v="3297"/>
    <n v="934.92"/>
    <n v="2024"/>
    <n v="12"/>
    <s v="Dec"/>
    <s v="2024-12"/>
    <n v="0.28356687898089172"/>
    <x v="3"/>
    <x v="9"/>
    <x v="3"/>
    <x v="1"/>
    <x v="19"/>
  </r>
  <r>
    <s v="ORD04495"/>
    <x v="450"/>
    <d v="2024-04-26T00:00:00"/>
    <s v="C0237"/>
    <s v="P011"/>
    <n v="2"/>
    <n v="0.05"/>
    <s v="Debit Card"/>
    <n v="2468.1"/>
    <n v="494.25"/>
    <n v="2024"/>
    <n v="4"/>
    <s v="Apr"/>
    <s v="2024-04"/>
    <n v="0.20025525708034522"/>
    <x v="0"/>
    <x v="7"/>
    <x v="1"/>
    <x v="2"/>
    <x v="12"/>
  </r>
  <r>
    <s v="ORD04496"/>
    <x v="693"/>
    <d v="2024-02-20T00:00:00"/>
    <s v="C0293"/>
    <s v="P005"/>
    <n v="1"/>
    <n v="0.05"/>
    <s v="UPI"/>
    <n v="2374.0500000000002"/>
    <n v="468.67"/>
    <n v="2024"/>
    <n v="2"/>
    <s v="Feb"/>
    <s v="2024-02"/>
    <n v="0.19741370232303446"/>
    <x v="1"/>
    <x v="5"/>
    <x v="0"/>
    <x v="2"/>
    <x v="7"/>
  </r>
  <r>
    <s v="ORD04497"/>
    <x v="336"/>
    <d v="2024-04-10T00:00:00"/>
    <s v="C0134"/>
    <s v="P017"/>
    <n v="1"/>
    <n v="0.1"/>
    <s v="Cash"/>
    <n v="719.1"/>
    <n v="132.28"/>
    <n v="2024"/>
    <n v="4"/>
    <s v="Apr"/>
    <s v="2024-04"/>
    <n v="0.18395216242525378"/>
    <x v="0"/>
    <x v="0"/>
    <x v="2"/>
    <x v="1"/>
    <x v="15"/>
  </r>
  <r>
    <s v="ORD04498"/>
    <x v="407"/>
    <d v="2025-04-06T00:00:00"/>
    <s v="C0321"/>
    <s v="P011"/>
    <n v="4"/>
    <n v="0"/>
    <s v="Credit Card"/>
    <n v="5196"/>
    <n v="1331.72"/>
    <n v="2025"/>
    <n v="4"/>
    <s v="Apr"/>
    <s v="2025-04"/>
    <n v="0.25629715165511935"/>
    <x v="0"/>
    <x v="7"/>
    <x v="2"/>
    <x v="1"/>
    <x v="12"/>
  </r>
  <r>
    <s v="ORD04499"/>
    <x v="172"/>
    <d v="2025-06-11T00:00:00"/>
    <s v="C0390"/>
    <s v="P008"/>
    <n v="1"/>
    <n v="0.05"/>
    <s v="Credit Card"/>
    <n v="379.05"/>
    <n v="117.37"/>
    <n v="2025"/>
    <n v="6"/>
    <s v="Jun"/>
    <s v="2025-06"/>
    <n v="0.30964252737105924"/>
    <x v="3"/>
    <x v="3"/>
    <x v="3"/>
    <x v="1"/>
    <x v="4"/>
  </r>
  <r>
    <s v="ORD04500"/>
    <x v="564"/>
    <d v="2025-08-20T00:00:00"/>
    <s v="C0434"/>
    <s v="P010"/>
    <n v="2"/>
    <n v="0"/>
    <s v="Credit Card"/>
    <n v="11998"/>
    <n v="1855.86"/>
    <n v="2025"/>
    <n v="8"/>
    <s v="Aug"/>
    <s v="2025-08"/>
    <n v="0.15468078013002165"/>
    <x v="2"/>
    <x v="2"/>
    <x v="0"/>
    <x v="0"/>
    <x v="9"/>
  </r>
  <r>
    <s v="ORD04501"/>
    <x v="57"/>
    <d v="2025-02-10T00:00:00"/>
    <s v="C0022"/>
    <s v="P012"/>
    <n v="2"/>
    <n v="0.15"/>
    <s v="UPI"/>
    <n v="1528.3"/>
    <n v="382.39"/>
    <n v="2025"/>
    <n v="2"/>
    <s v="Feb"/>
    <s v="2025-02"/>
    <n v="0.25020611136556958"/>
    <x v="0"/>
    <x v="8"/>
    <x v="3"/>
    <x v="2"/>
    <x v="14"/>
  </r>
  <r>
    <s v="ORD04502"/>
    <x v="445"/>
    <d v="2024-08-05T00:00:00"/>
    <s v="C0361"/>
    <s v="P010"/>
    <n v="4"/>
    <n v="0.05"/>
    <s v="UPI"/>
    <n v="22796.2"/>
    <n v="4895.25"/>
    <n v="2024"/>
    <n v="8"/>
    <s v="Aug"/>
    <s v="2024-08"/>
    <n v="0.21473973732464183"/>
    <x v="2"/>
    <x v="2"/>
    <x v="3"/>
    <x v="0"/>
    <x v="9"/>
  </r>
  <r>
    <s v="ORD04503"/>
    <x v="18"/>
    <d v="2025-11-19T00:00:00"/>
    <s v="C0088"/>
    <s v="P013"/>
    <n v="2"/>
    <n v="0"/>
    <s v="Debit Card"/>
    <n v="1198"/>
    <n v="273.35000000000002"/>
    <n v="2025"/>
    <n v="11"/>
    <s v="Nov"/>
    <s v="2025-11"/>
    <n v="0.22817195325542572"/>
    <x v="0"/>
    <x v="0"/>
    <x v="0"/>
    <x v="2"/>
    <x v="0"/>
  </r>
  <r>
    <s v="ORD04504"/>
    <x v="719"/>
    <d v="2025-05-18T00:00:00"/>
    <s v="C0153"/>
    <s v="P018"/>
    <n v="2"/>
    <n v="0"/>
    <s v="UPI"/>
    <n v="1998"/>
    <n v="538.49"/>
    <n v="2025"/>
    <n v="5"/>
    <s v="May"/>
    <s v="2025-05"/>
    <n v="0.26951451451451452"/>
    <x v="0"/>
    <x v="7"/>
    <x v="1"/>
    <x v="2"/>
    <x v="16"/>
  </r>
  <r>
    <s v="ORD04505"/>
    <x v="190"/>
    <d v="2025-12-22T00:00:00"/>
    <s v="C0125"/>
    <s v="P010"/>
    <n v="4"/>
    <n v="0"/>
    <s v="Credit Card"/>
    <n v="23996"/>
    <n v="6086.8"/>
    <n v="2025"/>
    <n v="12"/>
    <s v="Dec"/>
    <s v="2025-12"/>
    <n v="0.2536589431571929"/>
    <x v="2"/>
    <x v="2"/>
    <x v="0"/>
    <x v="2"/>
    <x v="9"/>
  </r>
  <r>
    <s v="ORD04506"/>
    <x v="389"/>
    <d v="2025-03-26T00:00:00"/>
    <s v="C0079"/>
    <s v="P019"/>
    <n v="3"/>
    <n v="0"/>
    <s v="Credit Card"/>
    <n v="1197"/>
    <n v="294.18"/>
    <n v="2025"/>
    <n v="3"/>
    <s v="Mar"/>
    <s v="2025-03"/>
    <n v="0.24576441102756894"/>
    <x v="1"/>
    <x v="1"/>
    <x v="1"/>
    <x v="2"/>
    <x v="18"/>
  </r>
  <r>
    <s v="ORD04507"/>
    <x v="228"/>
    <d v="2025-07-31T00:00:00"/>
    <s v="C0346"/>
    <s v="P020"/>
    <n v="2"/>
    <n v="0.1"/>
    <s v="UPI"/>
    <n v="448.2"/>
    <n v="109.32"/>
    <n v="2025"/>
    <n v="7"/>
    <s v="Jul"/>
    <s v="2025-07"/>
    <n v="0.24390896921017402"/>
    <x v="3"/>
    <x v="3"/>
    <x v="2"/>
    <x v="0"/>
    <x v="17"/>
  </r>
  <r>
    <s v="ORD04508"/>
    <x v="382"/>
    <d v="2024-09-19T00:00:00"/>
    <s v="C0456"/>
    <s v="P017"/>
    <n v="1"/>
    <n v="0.1"/>
    <s v="Credit Card"/>
    <n v="719.1"/>
    <n v="179.14"/>
    <n v="2024"/>
    <n v="9"/>
    <s v="Sep"/>
    <s v="2024-09"/>
    <n v="0.24911695174523707"/>
    <x v="0"/>
    <x v="0"/>
    <x v="1"/>
    <x v="2"/>
    <x v="15"/>
  </r>
  <r>
    <s v="ORD04509"/>
    <x v="496"/>
    <d v="2024-05-01T00:00:00"/>
    <s v="C0051"/>
    <s v="P020"/>
    <n v="1"/>
    <n v="0"/>
    <s v="Cash"/>
    <n v="249"/>
    <n v="76.03"/>
    <n v="2024"/>
    <n v="4"/>
    <s v="Apr"/>
    <s v="2024-04"/>
    <n v="0.30534136546184737"/>
    <x v="3"/>
    <x v="3"/>
    <x v="0"/>
    <x v="1"/>
    <x v="17"/>
  </r>
  <r>
    <s v="ORD04510"/>
    <x v="145"/>
    <d v="2024-02-25T00:00:00"/>
    <s v="C0216"/>
    <s v="P016"/>
    <n v="2"/>
    <n v="0.05"/>
    <s v="UPI"/>
    <n v="3038.1"/>
    <n v="964.58"/>
    <n v="2024"/>
    <n v="2"/>
    <s v="Feb"/>
    <s v="2024-02"/>
    <n v="0.31749448668575758"/>
    <x v="4"/>
    <x v="4"/>
    <x v="3"/>
    <x v="2"/>
    <x v="5"/>
  </r>
  <r>
    <s v="ORD04511"/>
    <x v="523"/>
    <d v="2024-11-27T00:00:00"/>
    <s v="C0176"/>
    <s v="P005"/>
    <n v="2"/>
    <n v="0.1"/>
    <s v="Debit Card"/>
    <n v="4498.2"/>
    <n v="820.72"/>
    <n v="2024"/>
    <n v="11"/>
    <s v="Nov"/>
    <s v="2024-11"/>
    <n v="0.18245520430394382"/>
    <x v="1"/>
    <x v="5"/>
    <x v="2"/>
    <x v="2"/>
    <x v="7"/>
  </r>
  <r>
    <s v="ORD04512"/>
    <x v="543"/>
    <d v="2024-08-29T00:00:00"/>
    <s v="C0358"/>
    <s v="P003"/>
    <n v="1"/>
    <n v="0.05"/>
    <s v="Debit Card"/>
    <n v="1234.05"/>
    <n v="290.43"/>
    <n v="2024"/>
    <n v="8"/>
    <s v="Aug"/>
    <s v="2024-08"/>
    <n v="0.23534702807827884"/>
    <x v="1"/>
    <x v="1"/>
    <x v="2"/>
    <x v="1"/>
    <x v="1"/>
  </r>
  <r>
    <s v="ORD04513"/>
    <x v="482"/>
    <d v="2025-06-17T00:00:00"/>
    <s v="C0253"/>
    <s v="P015"/>
    <n v="1"/>
    <n v="0"/>
    <s v="Credit Card"/>
    <n v="699"/>
    <n v="190.53"/>
    <n v="2025"/>
    <n v="6"/>
    <s v="Jun"/>
    <s v="2025-06"/>
    <n v="0.27257510729613732"/>
    <x v="3"/>
    <x v="6"/>
    <x v="0"/>
    <x v="2"/>
    <x v="11"/>
  </r>
  <r>
    <s v="ORD04514"/>
    <x v="559"/>
    <d v="2025-04-29T00:00:00"/>
    <s v="C0454"/>
    <s v="P002"/>
    <n v="2"/>
    <n v="0"/>
    <s v="UPI"/>
    <n v="1798"/>
    <n v="366.91"/>
    <n v="2025"/>
    <n v="4"/>
    <s v="Apr"/>
    <s v="2025-04"/>
    <n v="0.20406562847608456"/>
    <x v="1"/>
    <x v="1"/>
    <x v="0"/>
    <x v="2"/>
    <x v="3"/>
  </r>
  <r>
    <s v="ORD04515"/>
    <x v="234"/>
    <d v="2024-07-09T00:00:00"/>
    <s v="C0246"/>
    <s v="P013"/>
    <n v="1"/>
    <n v="0.15"/>
    <s v="Credit Card"/>
    <n v="509.15"/>
    <n v="137.15"/>
    <n v="2024"/>
    <n v="7"/>
    <s v="Jul"/>
    <s v="2024-07"/>
    <n v="0.26937051949327312"/>
    <x v="0"/>
    <x v="0"/>
    <x v="3"/>
    <x v="1"/>
    <x v="0"/>
  </r>
  <r>
    <s v="ORD04516"/>
    <x v="576"/>
    <d v="2025-10-21T00:00:00"/>
    <s v="C0227"/>
    <s v="P008"/>
    <n v="1"/>
    <n v="0.1"/>
    <s v="Cash"/>
    <n v="359.1"/>
    <n v="122.72"/>
    <n v="2025"/>
    <n v="10"/>
    <s v="Oct"/>
    <s v="2025-10"/>
    <n v="0.34174324700640485"/>
    <x v="3"/>
    <x v="3"/>
    <x v="0"/>
    <x v="2"/>
    <x v="4"/>
  </r>
  <r>
    <s v="ORD04517"/>
    <x v="366"/>
    <d v="2024-09-20T00:00:00"/>
    <s v="C0106"/>
    <s v="P017"/>
    <n v="1"/>
    <n v="0"/>
    <s v="UPI"/>
    <n v="799"/>
    <n v="-58.84"/>
    <n v="2024"/>
    <n v="9"/>
    <s v="Sep"/>
    <s v="2024-09"/>
    <n v="-7.3642052565707133E-2"/>
    <x v="0"/>
    <x v="0"/>
    <x v="1"/>
    <x v="0"/>
    <x v="15"/>
  </r>
  <r>
    <s v="ORD04518"/>
    <x v="181"/>
    <d v="2025-01-02T00:00:00"/>
    <s v="C0193"/>
    <s v="P004"/>
    <n v="3"/>
    <n v="0"/>
    <s v="Credit Card"/>
    <n v="5997"/>
    <n v="1414.35"/>
    <n v="2024"/>
    <n v="12"/>
    <s v="Dec"/>
    <s v="2024-12"/>
    <n v="0.23584292146073035"/>
    <x v="1"/>
    <x v="5"/>
    <x v="0"/>
    <x v="2"/>
    <x v="10"/>
  </r>
  <r>
    <s v="ORD04519"/>
    <x v="155"/>
    <d v="2025-05-08T00:00:00"/>
    <s v="C0316"/>
    <s v="P019"/>
    <n v="2"/>
    <n v="0.1"/>
    <s v="Cash"/>
    <n v="718.2"/>
    <n v="155.97999999999999"/>
    <n v="2025"/>
    <n v="5"/>
    <s v="May"/>
    <s v="2025-05"/>
    <n v="0.21718184349763295"/>
    <x v="1"/>
    <x v="1"/>
    <x v="1"/>
    <x v="0"/>
    <x v="18"/>
  </r>
  <r>
    <s v="ORD04520"/>
    <x v="65"/>
    <d v="2025-03-11T00:00:00"/>
    <s v="C0302"/>
    <s v="P009"/>
    <n v="1"/>
    <n v="0.05"/>
    <s v="Debit Card"/>
    <n v="6649.05"/>
    <n v="1338.77"/>
    <n v="2025"/>
    <n v="3"/>
    <s v="Mar"/>
    <s v="2025-03"/>
    <n v="0.20134756092975686"/>
    <x v="2"/>
    <x v="2"/>
    <x v="1"/>
    <x v="1"/>
    <x v="2"/>
  </r>
  <r>
    <s v="ORD04521"/>
    <x v="146"/>
    <d v="2024-08-31T00:00:00"/>
    <s v="C0036"/>
    <s v="P015"/>
    <n v="1"/>
    <n v="0.1"/>
    <s v="Credit Card"/>
    <n v="629.1"/>
    <n v="178.51"/>
    <n v="2024"/>
    <n v="8"/>
    <s v="Aug"/>
    <s v="2024-08"/>
    <n v="0.2837545700206644"/>
    <x v="3"/>
    <x v="6"/>
    <x v="3"/>
    <x v="0"/>
    <x v="11"/>
  </r>
  <r>
    <s v="ORD04522"/>
    <x v="519"/>
    <d v="2024-11-02T00:00:00"/>
    <s v="C0442"/>
    <s v="P009"/>
    <n v="2"/>
    <n v="0"/>
    <s v="Cash"/>
    <n v="13998"/>
    <n v="2236.73"/>
    <n v="2024"/>
    <n v="10"/>
    <s v="Oct"/>
    <s v="2024-10"/>
    <n v="0.15978925560794399"/>
    <x v="2"/>
    <x v="2"/>
    <x v="0"/>
    <x v="0"/>
    <x v="2"/>
  </r>
  <r>
    <s v="ORD04523"/>
    <x v="484"/>
    <d v="2024-10-25T00:00:00"/>
    <s v="C0204"/>
    <s v="P009"/>
    <n v="3"/>
    <n v="0.2"/>
    <s v="UPI"/>
    <n v="16797.599999999999"/>
    <n v="2661.24"/>
    <n v="2024"/>
    <n v="10"/>
    <s v="Oct"/>
    <s v="2024-10"/>
    <n v="0.15842977568224031"/>
    <x v="2"/>
    <x v="2"/>
    <x v="3"/>
    <x v="2"/>
    <x v="2"/>
  </r>
  <r>
    <s v="ORD04524"/>
    <x v="526"/>
    <d v="2024-03-20T00:00:00"/>
    <s v="C0422"/>
    <s v="P014"/>
    <n v="2"/>
    <n v="0.1"/>
    <s v="Debit Card"/>
    <n v="1438.2"/>
    <n v="382.77"/>
    <n v="2024"/>
    <n v="3"/>
    <s v="Mar"/>
    <s v="2024-03"/>
    <n v="0.26614518147684602"/>
    <x v="0"/>
    <x v="6"/>
    <x v="3"/>
    <x v="2"/>
    <x v="13"/>
  </r>
  <r>
    <s v="ORD04525"/>
    <x v="168"/>
    <d v="2025-12-05T00:00:00"/>
    <s v="C0267"/>
    <s v="P016"/>
    <n v="1"/>
    <n v="0"/>
    <s v="Credit Card"/>
    <n v="1599"/>
    <n v="486.99"/>
    <n v="2025"/>
    <n v="11"/>
    <s v="Nov"/>
    <s v="2025-11"/>
    <n v="0.30455909943714821"/>
    <x v="4"/>
    <x v="4"/>
    <x v="3"/>
    <x v="0"/>
    <x v="5"/>
  </r>
  <r>
    <s v="ORD04526"/>
    <x v="679"/>
    <d v="2024-11-30T00:00:00"/>
    <s v="C0268"/>
    <s v="P017"/>
    <n v="1"/>
    <n v="0.05"/>
    <s v="UPI"/>
    <n v="759.05"/>
    <n v="206.26"/>
    <n v="2024"/>
    <n v="11"/>
    <s v="Nov"/>
    <s v="2024-11"/>
    <n v="0.27173440484816547"/>
    <x v="0"/>
    <x v="0"/>
    <x v="3"/>
    <x v="2"/>
    <x v="15"/>
  </r>
  <r>
    <s v="ORD04527"/>
    <x v="501"/>
    <d v="2025-10-04T00:00:00"/>
    <s v="C0170"/>
    <s v="P013"/>
    <n v="3"/>
    <n v="0"/>
    <s v="Credit Card"/>
    <n v="1797"/>
    <n v="348.86"/>
    <n v="2025"/>
    <n v="10"/>
    <s v="Oct"/>
    <s v="2025-10"/>
    <n v="0.19413466889259878"/>
    <x v="0"/>
    <x v="0"/>
    <x v="0"/>
    <x v="1"/>
    <x v="0"/>
  </r>
  <r>
    <s v="ORD04528"/>
    <x v="399"/>
    <d v="2025-04-23T00:00:00"/>
    <s v="C0498"/>
    <s v="P009"/>
    <n v="1"/>
    <n v="0.05"/>
    <s v="UPI"/>
    <n v="6649.05"/>
    <n v="1451.16"/>
    <n v="2025"/>
    <n v="4"/>
    <s v="Apr"/>
    <s v="2025-04"/>
    <n v="0.2182507275475444"/>
    <x v="2"/>
    <x v="2"/>
    <x v="0"/>
    <x v="0"/>
    <x v="2"/>
  </r>
  <r>
    <s v="ORD04529"/>
    <x v="24"/>
    <d v="2024-10-13T00:00:00"/>
    <s v="C0039"/>
    <s v="P015"/>
    <n v="2"/>
    <n v="0.1"/>
    <s v="UPI"/>
    <n v="1258.2"/>
    <n v="414.63"/>
    <n v="2024"/>
    <n v="10"/>
    <s v="Oct"/>
    <s v="2024-10"/>
    <n v="0.32954220314735333"/>
    <x v="3"/>
    <x v="6"/>
    <x v="2"/>
    <x v="2"/>
    <x v="11"/>
  </r>
  <r>
    <s v="ORD04530"/>
    <x v="426"/>
    <d v="2025-08-18T00:00:00"/>
    <s v="C0455"/>
    <s v="P007"/>
    <n v="1"/>
    <n v="0"/>
    <s v="UPI"/>
    <n v="1099"/>
    <n v="313.56"/>
    <n v="2025"/>
    <n v="8"/>
    <s v="Aug"/>
    <s v="2025-08"/>
    <n v="0.28531392174704279"/>
    <x v="3"/>
    <x v="9"/>
    <x v="1"/>
    <x v="1"/>
    <x v="19"/>
  </r>
  <r>
    <s v="ORD04531"/>
    <x v="435"/>
    <d v="2024-03-16T00:00:00"/>
    <s v="C0139"/>
    <s v="P001"/>
    <n v="1"/>
    <n v="0.1"/>
    <s v="UPI"/>
    <n v="449.1"/>
    <n v="109.18"/>
    <n v="2024"/>
    <n v="3"/>
    <s v="Mar"/>
    <s v="2024-03"/>
    <n v="0.24310843910042307"/>
    <x v="1"/>
    <x v="1"/>
    <x v="2"/>
    <x v="2"/>
    <x v="8"/>
  </r>
  <r>
    <s v="ORD04532"/>
    <x v="540"/>
    <d v="2024-09-20T00:00:00"/>
    <s v="C0292"/>
    <s v="P001"/>
    <n v="1"/>
    <n v="0"/>
    <s v="UPI"/>
    <n v="499"/>
    <n v="126.83"/>
    <n v="2024"/>
    <n v="9"/>
    <s v="Sep"/>
    <s v="2024-09"/>
    <n v="0.25416833667334671"/>
    <x v="1"/>
    <x v="1"/>
    <x v="2"/>
    <x v="0"/>
    <x v="8"/>
  </r>
  <r>
    <s v="ORD04533"/>
    <x v="601"/>
    <d v="2025-12-06T00:00:00"/>
    <s v="C0052"/>
    <s v="P005"/>
    <n v="2"/>
    <n v="0.1"/>
    <s v="Debit Card"/>
    <n v="4498.2"/>
    <n v="961.16"/>
    <n v="2025"/>
    <n v="12"/>
    <s v="Dec"/>
    <s v="2025-12"/>
    <n v="0.21367658174380863"/>
    <x v="1"/>
    <x v="5"/>
    <x v="0"/>
    <x v="0"/>
    <x v="7"/>
  </r>
  <r>
    <s v="ORD04534"/>
    <x v="73"/>
    <d v="2025-08-01T00:00:00"/>
    <s v="C0287"/>
    <s v="P009"/>
    <n v="1"/>
    <n v="0.05"/>
    <s v="UPI"/>
    <n v="6649.05"/>
    <n v="1250.82"/>
    <n v="2025"/>
    <n v="7"/>
    <s v="Jul"/>
    <s v="2025-07"/>
    <n v="0.18812010738376159"/>
    <x v="2"/>
    <x v="2"/>
    <x v="3"/>
    <x v="2"/>
    <x v="2"/>
  </r>
  <r>
    <s v="ORD04535"/>
    <x v="263"/>
    <d v="2024-01-16T00:00:00"/>
    <s v="C0289"/>
    <s v="P012"/>
    <n v="1"/>
    <n v="0.1"/>
    <s v="Credit Card"/>
    <n v="809.1"/>
    <n v="216.02"/>
    <n v="2024"/>
    <n v="1"/>
    <s v="Jan"/>
    <s v="2024-01"/>
    <n v="0.26698801137065875"/>
    <x v="0"/>
    <x v="8"/>
    <x v="0"/>
    <x v="1"/>
    <x v="14"/>
  </r>
  <r>
    <s v="ORD04536"/>
    <x v="37"/>
    <d v="2024-05-21T00:00:00"/>
    <s v="C0141"/>
    <s v="P006"/>
    <n v="1"/>
    <n v="0"/>
    <s v="Debit Card"/>
    <n v="1499"/>
    <n v="302.32"/>
    <n v="2024"/>
    <n v="5"/>
    <s v="May"/>
    <s v="2024-05"/>
    <n v="0.20168112074716477"/>
    <x v="1"/>
    <x v="1"/>
    <x v="0"/>
    <x v="2"/>
    <x v="6"/>
  </r>
  <r>
    <s v="ORD04537"/>
    <x v="678"/>
    <d v="2025-07-09T00:00:00"/>
    <s v="C0146"/>
    <s v="P013"/>
    <n v="1"/>
    <n v="0.05"/>
    <s v="UPI"/>
    <n v="569.04999999999995"/>
    <n v="145"/>
    <n v="2025"/>
    <n v="7"/>
    <s v="Jul"/>
    <s v="2025-07"/>
    <n v="0.2548106493278271"/>
    <x v="0"/>
    <x v="0"/>
    <x v="3"/>
    <x v="2"/>
    <x v="0"/>
  </r>
  <r>
    <s v="ORD04538"/>
    <x v="211"/>
    <d v="2024-01-19T00:00:00"/>
    <s v="C0425"/>
    <s v="P008"/>
    <n v="1"/>
    <n v="0.05"/>
    <s v="Cash"/>
    <n v="379.05"/>
    <n v="79.34"/>
    <n v="2024"/>
    <n v="1"/>
    <s v="Jan"/>
    <s v="2024-01"/>
    <n v="0.20931275557314338"/>
    <x v="3"/>
    <x v="3"/>
    <x v="3"/>
    <x v="2"/>
    <x v="4"/>
  </r>
  <r>
    <s v="ORD04539"/>
    <x v="93"/>
    <d v="2024-03-04T00:00:00"/>
    <s v="C0314"/>
    <s v="P015"/>
    <n v="1"/>
    <n v="0.05"/>
    <s v="Debit Card"/>
    <n v="664.05"/>
    <n v="171.41"/>
    <n v="2024"/>
    <n v="3"/>
    <s v="Mar"/>
    <s v="2024-03"/>
    <n v="0.25812815300052711"/>
    <x v="3"/>
    <x v="6"/>
    <x v="0"/>
    <x v="2"/>
    <x v="11"/>
  </r>
  <r>
    <s v="ORD04540"/>
    <x v="586"/>
    <d v="2024-09-14T00:00:00"/>
    <s v="C0184"/>
    <s v="P006"/>
    <n v="1"/>
    <n v="0.05"/>
    <s v="UPI"/>
    <n v="1424.05"/>
    <n v="386.3"/>
    <n v="2024"/>
    <n v="9"/>
    <s v="Sep"/>
    <s v="2024-09"/>
    <n v="0.27126856500825114"/>
    <x v="1"/>
    <x v="1"/>
    <x v="2"/>
    <x v="2"/>
    <x v="6"/>
  </r>
  <r>
    <s v="ORD04541"/>
    <x v="609"/>
    <d v="2025-04-13T00:00:00"/>
    <s v="C0152"/>
    <s v="P006"/>
    <n v="3"/>
    <n v="0.05"/>
    <s v="Cash"/>
    <n v="4272.1499999999996"/>
    <n v="997.64"/>
    <n v="2025"/>
    <n v="4"/>
    <s v="Apr"/>
    <s v="2025-04"/>
    <n v="0.23352176304670952"/>
    <x v="1"/>
    <x v="1"/>
    <x v="1"/>
    <x v="1"/>
    <x v="6"/>
  </r>
  <r>
    <s v="ORD04542"/>
    <x v="320"/>
    <d v="2025-01-13T00:00:00"/>
    <s v="C0201"/>
    <s v="P004"/>
    <n v="2"/>
    <n v="0.2"/>
    <s v="Credit Card"/>
    <n v="3198.4"/>
    <n v="614.51"/>
    <n v="2025"/>
    <n v="1"/>
    <s v="Jan"/>
    <s v="2025-01"/>
    <n v="0.19213044022011005"/>
    <x v="1"/>
    <x v="5"/>
    <x v="1"/>
    <x v="2"/>
    <x v="10"/>
  </r>
  <r>
    <s v="ORD04543"/>
    <x v="425"/>
    <d v="2025-06-04T00:00:00"/>
    <s v="C0128"/>
    <s v="P011"/>
    <n v="1"/>
    <n v="0"/>
    <s v="UPI"/>
    <n v="1299"/>
    <n v="268.66000000000003"/>
    <n v="2025"/>
    <n v="6"/>
    <s v="Jun"/>
    <s v="2025-06"/>
    <n v="0.2068206312548114"/>
    <x v="0"/>
    <x v="7"/>
    <x v="2"/>
    <x v="2"/>
    <x v="12"/>
  </r>
  <r>
    <s v="ORD04544"/>
    <x v="452"/>
    <d v="2024-04-03T00:00:00"/>
    <s v="C0287"/>
    <s v="P018"/>
    <n v="1"/>
    <n v="0.1"/>
    <s v="Credit Card"/>
    <n v="899.1"/>
    <n v="304.16000000000003"/>
    <n v="2024"/>
    <n v="3"/>
    <s v="Mar"/>
    <s v="2024-03"/>
    <n v="0.33829384940496054"/>
    <x v="0"/>
    <x v="7"/>
    <x v="3"/>
    <x v="2"/>
    <x v="16"/>
  </r>
  <r>
    <s v="ORD04545"/>
    <x v="552"/>
    <d v="2025-12-23T00:00:00"/>
    <s v="C0311"/>
    <s v="P003"/>
    <n v="2"/>
    <n v="0.05"/>
    <s v="Credit Card"/>
    <n v="2468.1"/>
    <n v="482.37"/>
    <n v="2025"/>
    <n v="12"/>
    <s v="Dec"/>
    <s v="2025-12"/>
    <n v="0.19544183785097849"/>
    <x v="1"/>
    <x v="1"/>
    <x v="0"/>
    <x v="0"/>
    <x v="1"/>
  </r>
  <r>
    <s v="ORD04546"/>
    <x v="102"/>
    <d v="2025-09-23T00:00:00"/>
    <s v="C0253"/>
    <s v="P003"/>
    <n v="1"/>
    <n v="0.05"/>
    <s v="Credit Card"/>
    <n v="1234.05"/>
    <n v="250"/>
    <n v="2025"/>
    <n v="9"/>
    <s v="Sep"/>
    <s v="2025-09"/>
    <n v="0.20258498440095621"/>
    <x v="1"/>
    <x v="1"/>
    <x v="0"/>
    <x v="2"/>
    <x v="1"/>
  </r>
  <r>
    <s v="ORD04547"/>
    <x v="124"/>
    <d v="2024-06-28T00:00:00"/>
    <s v="C0489"/>
    <s v="P012"/>
    <n v="1"/>
    <n v="0.1"/>
    <s v="Debit Card"/>
    <n v="809.1"/>
    <n v="219.24"/>
    <n v="2024"/>
    <n v="6"/>
    <s v="Jun"/>
    <s v="2024-06"/>
    <n v="0.2709677419354839"/>
    <x v="0"/>
    <x v="8"/>
    <x v="0"/>
    <x v="2"/>
    <x v="14"/>
  </r>
  <r>
    <s v="ORD04548"/>
    <x v="526"/>
    <d v="2024-03-18T00:00:00"/>
    <s v="C0266"/>
    <s v="P006"/>
    <n v="2"/>
    <n v="0.15"/>
    <s v="UPI"/>
    <n v="2548.3000000000002"/>
    <n v="486.52"/>
    <n v="2024"/>
    <n v="3"/>
    <s v="Mar"/>
    <s v="2024-03"/>
    <n v="0.1909194364870698"/>
    <x v="1"/>
    <x v="1"/>
    <x v="0"/>
    <x v="2"/>
    <x v="6"/>
  </r>
  <r>
    <s v="ORD04549"/>
    <x v="56"/>
    <d v="2025-09-05T00:00:00"/>
    <s v="C0188"/>
    <s v="P006"/>
    <n v="4"/>
    <n v="0.05"/>
    <s v="Cash"/>
    <n v="5696.2"/>
    <n v="1328.18"/>
    <n v="2025"/>
    <n v="9"/>
    <s v="Sep"/>
    <s v="2025-09"/>
    <n v="0.23316948140865842"/>
    <x v="1"/>
    <x v="1"/>
    <x v="1"/>
    <x v="0"/>
    <x v="6"/>
  </r>
  <r>
    <s v="ORD04550"/>
    <x v="584"/>
    <d v="2025-10-29T00:00:00"/>
    <s v="C0386"/>
    <s v="P008"/>
    <n v="2"/>
    <n v="0.15"/>
    <s v="Debit Card"/>
    <n v="678.3"/>
    <n v="190.6"/>
    <n v="2025"/>
    <n v="10"/>
    <s v="Oct"/>
    <s v="2025-10"/>
    <n v="0.28099660916998381"/>
    <x v="3"/>
    <x v="3"/>
    <x v="1"/>
    <x v="2"/>
    <x v="4"/>
  </r>
  <r>
    <s v="ORD04551"/>
    <x v="575"/>
    <d v="2025-02-05T00:00:00"/>
    <s v="C0230"/>
    <s v="P015"/>
    <n v="1"/>
    <n v="0"/>
    <s v="Debit Card"/>
    <n v="699"/>
    <n v="167.03"/>
    <n v="2025"/>
    <n v="2"/>
    <s v="Feb"/>
    <s v="2025-02"/>
    <n v="0.23895565092989987"/>
    <x v="3"/>
    <x v="6"/>
    <x v="0"/>
    <x v="2"/>
    <x v="11"/>
  </r>
  <r>
    <s v="ORD04552"/>
    <x v="723"/>
    <d v="2024-03-15T00:00:00"/>
    <s v="C0271"/>
    <s v="P018"/>
    <n v="3"/>
    <n v="0.1"/>
    <s v="UPI"/>
    <n v="2697.3"/>
    <n v="679.05"/>
    <n v="2024"/>
    <n v="3"/>
    <s v="Mar"/>
    <s v="2024-03"/>
    <n v="0.25175175175175174"/>
    <x v="0"/>
    <x v="7"/>
    <x v="1"/>
    <x v="2"/>
    <x v="16"/>
  </r>
  <r>
    <s v="ORD04553"/>
    <x v="87"/>
    <d v="2024-06-29T00:00:00"/>
    <s v="C0259"/>
    <s v="P020"/>
    <n v="1"/>
    <n v="0"/>
    <s v="Credit Card"/>
    <n v="249"/>
    <n v="72.56"/>
    <n v="2024"/>
    <n v="6"/>
    <s v="Jun"/>
    <s v="2024-06"/>
    <n v="0.29140562248995983"/>
    <x v="3"/>
    <x v="3"/>
    <x v="0"/>
    <x v="2"/>
    <x v="17"/>
  </r>
  <r>
    <s v="ORD04554"/>
    <x v="356"/>
    <d v="2024-05-05T00:00:00"/>
    <s v="C0299"/>
    <s v="P016"/>
    <n v="3"/>
    <n v="0.05"/>
    <s v="Debit Card"/>
    <n v="4557.1499999999996"/>
    <n v="1198.53"/>
    <n v="2024"/>
    <n v="5"/>
    <s v="May"/>
    <s v="2024-05"/>
    <n v="0.2629999012540733"/>
    <x v="4"/>
    <x v="4"/>
    <x v="1"/>
    <x v="2"/>
    <x v="5"/>
  </r>
  <r>
    <s v="ORD04555"/>
    <x v="166"/>
    <d v="2025-01-20T00:00:00"/>
    <s v="C0415"/>
    <s v="P006"/>
    <n v="1"/>
    <n v="0.05"/>
    <s v="Debit Card"/>
    <n v="1424.05"/>
    <n v="339.26"/>
    <n v="2025"/>
    <n v="1"/>
    <s v="Jan"/>
    <s v="2025-01"/>
    <n v="0.23823601699378533"/>
    <x v="1"/>
    <x v="1"/>
    <x v="1"/>
    <x v="2"/>
    <x v="6"/>
  </r>
  <r>
    <s v="ORD04556"/>
    <x v="321"/>
    <d v="2024-10-24T00:00:00"/>
    <s v="C0198"/>
    <s v="P017"/>
    <n v="1"/>
    <n v="0.05"/>
    <s v="Cash"/>
    <n v="759.05"/>
    <n v="208.28"/>
    <n v="2024"/>
    <n v="10"/>
    <s v="Oct"/>
    <s v="2024-10"/>
    <n v="0.27439562611158685"/>
    <x v="0"/>
    <x v="0"/>
    <x v="0"/>
    <x v="1"/>
    <x v="15"/>
  </r>
  <r>
    <s v="ORD04557"/>
    <x v="351"/>
    <d v="2024-07-16T00:00:00"/>
    <s v="C0323"/>
    <s v="P009"/>
    <n v="2"/>
    <n v="0.05"/>
    <s v="Cash"/>
    <n v="13298.1"/>
    <n v="1917.69"/>
    <n v="2024"/>
    <n v="7"/>
    <s v="Jul"/>
    <s v="2024-07"/>
    <n v="0.14420781916213593"/>
    <x v="2"/>
    <x v="2"/>
    <x v="0"/>
    <x v="2"/>
    <x v="2"/>
  </r>
  <r>
    <s v="ORD04558"/>
    <x v="9"/>
    <d v="2024-08-20T00:00:00"/>
    <s v="C0056"/>
    <s v="P019"/>
    <n v="4"/>
    <n v="0"/>
    <s v="Credit Card"/>
    <n v="1596"/>
    <n v="378.23"/>
    <n v="2024"/>
    <n v="8"/>
    <s v="Aug"/>
    <s v="2024-08"/>
    <n v="0.23698621553884713"/>
    <x v="1"/>
    <x v="1"/>
    <x v="2"/>
    <x v="2"/>
    <x v="18"/>
  </r>
  <r>
    <s v="ORD04559"/>
    <x v="65"/>
    <d v="2025-03-11T00:00:00"/>
    <s v="C0319"/>
    <s v="P018"/>
    <n v="3"/>
    <n v="0.1"/>
    <s v="Debit Card"/>
    <n v="2697.3"/>
    <n v="696.03"/>
    <n v="2025"/>
    <n v="3"/>
    <s v="Mar"/>
    <s v="2025-03"/>
    <n v="0.25804693582471355"/>
    <x v="0"/>
    <x v="7"/>
    <x v="3"/>
    <x v="0"/>
    <x v="16"/>
  </r>
  <r>
    <s v="ORD04560"/>
    <x v="69"/>
    <d v="2025-03-12T00:00:00"/>
    <s v="C0203"/>
    <s v="P005"/>
    <n v="2"/>
    <n v="0.05"/>
    <s v="UPI"/>
    <n v="4748.1000000000004"/>
    <n v="987.47"/>
    <n v="2025"/>
    <n v="3"/>
    <s v="Mar"/>
    <s v="2025-03"/>
    <n v="0.20797160969651018"/>
    <x v="1"/>
    <x v="5"/>
    <x v="3"/>
    <x v="1"/>
    <x v="7"/>
  </r>
  <r>
    <s v="ORD04561"/>
    <x v="633"/>
    <d v="2025-04-10T00:00:00"/>
    <s v="C0271"/>
    <s v="P006"/>
    <n v="2"/>
    <n v="0"/>
    <s v="UPI"/>
    <n v="2998"/>
    <n v="632.36"/>
    <n v="2025"/>
    <n v="4"/>
    <s v="Apr"/>
    <s v="2025-04"/>
    <n v="0.21092728485657106"/>
    <x v="1"/>
    <x v="1"/>
    <x v="1"/>
    <x v="2"/>
    <x v="6"/>
  </r>
  <r>
    <s v="ORD04562"/>
    <x v="573"/>
    <d v="2025-09-12T00:00:00"/>
    <s v="C0109"/>
    <s v="P012"/>
    <n v="2"/>
    <n v="0"/>
    <s v="UPI"/>
    <n v="1798"/>
    <n v="474.33"/>
    <n v="2025"/>
    <n v="9"/>
    <s v="Sep"/>
    <s v="2025-09"/>
    <n v="0.26380978865406007"/>
    <x v="0"/>
    <x v="8"/>
    <x v="1"/>
    <x v="2"/>
    <x v="14"/>
  </r>
  <r>
    <s v="ORD04563"/>
    <x v="413"/>
    <d v="2024-01-26T00:00:00"/>
    <s v="C0116"/>
    <s v="P011"/>
    <n v="2"/>
    <n v="0.1"/>
    <s v="Debit Card"/>
    <n v="2338.1999999999998"/>
    <n v="536.22"/>
    <n v="2024"/>
    <n v="1"/>
    <s v="Jan"/>
    <s v="2024-01"/>
    <n v="0.22933025404157048"/>
    <x v="0"/>
    <x v="7"/>
    <x v="2"/>
    <x v="2"/>
    <x v="12"/>
  </r>
  <r>
    <s v="ORD04564"/>
    <x v="433"/>
    <d v="2024-03-07T00:00:00"/>
    <s v="C0092"/>
    <s v="P016"/>
    <n v="3"/>
    <n v="0.1"/>
    <s v="Cash"/>
    <n v="4317.3"/>
    <n v="1382.58"/>
    <n v="2024"/>
    <n v="3"/>
    <s v="Mar"/>
    <s v="2024-03"/>
    <n v="0.32024181780279337"/>
    <x v="4"/>
    <x v="4"/>
    <x v="0"/>
    <x v="2"/>
    <x v="5"/>
  </r>
  <r>
    <s v="ORD04565"/>
    <x v="158"/>
    <d v="2024-06-17T00:00:00"/>
    <s v="C0138"/>
    <s v="P020"/>
    <n v="1"/>
    <n v="0"/>
    <s v="UPI"/>
    <n v="249"/>
    <n v="62.73"/>
    <n v="2024"/>
    <n v="6"/>
    <s v="Jun"/>
    <s v="2024-06"/>
    <n v="0.25192771084337351"/>
    <x v="3"/>
    <x v="3"/>
    <x v="1"/>
    <x v="2"/>
    <x v="17"/>
  </r>
  <r>
    <s v="ORD04566"/>
    <x v="217"/>
    <d v="2024-01-30T00:00:00"/>
    <s v="C0422"/>
    <s v="P017"/>
    <n v="1"/>
    <n v="0"/>
    <s v="UPI"/>
    <n v="799"/>
    <n v="179.36"/>
    <n v="2024"/>
    <n v="1"/>
    <s v="Jan"/>
    <s v="2024-01"/>
    <n v="0.2244806007509387"/>
    <x v="0"/>
    <x v="0"/>
    <x v="3"/>
    <x v="2"/>
    <x v="15"/>
  </r>
  <r>
    <s v="ORD04567"/>
    <x v="301"/>
    <d v="2024-11-07T00:00:00"/>
    <s v="C0303"/>
    <s v="P020"/>
    <n v="4"/>
    <n v="0"/>
    <s v="Cash"/>
    <n v="996"/>
    <n v="234.06"/>
    <n v="2024"/>
    <n v="11"/>
    <s v="Nov"/>
    <s v="2024-11"/>
    <n v="0.23500000000000001"/>
    <x v="3"/>
    <x v="3"/>
    <x v="0"/>
    <x v="1"/>
    <x v="17"/>
  </r>
  <r>
    <s v="ORD04568"/>
    <x v="92"/>
    <d v="2024-10-13T00:00:00"/>
    <s v="C0057"/>
    <s v="P009"/>
    <n v="4"/>
    <n v="0.15"/>
    <s v="Credit Card"/>
    <n v="23796.6"/>
    <n v="2850.92"/>
    <n v="2024"/>
    <n v="10"/>
    <s v="Oct"/>
    <s v="2024-10"/>
    <n v="0.11980366943176757"/>
    <x v="2"/>
    <x v="2"/>
    <x v="2"/>
    <x v="1"/>
    <x v="2"/>
  </r>
  <r>
    <s v="ORD04569"/>
    <x v="26"/>
    <d v="2025-10-23T00:00:00"/>
    <s v="C0050"/>
    <s v="P001"/>
    <n v="1"/>
    <n v="0.1"/>
    <s v="Credit Card"/>
    <n v="449.1"/>
    <n v="101.18"/>
    <n v="2025"/>
    <n v="10"/>
    <s v="Oct"/>
    <s v="2025-10"/>
    <n v="0.22529503451347138"/>
    <x v="1"/>
    <x v="1"/>
    <x v="0"/>
    <x v="1"/>
    <x v="8"/>
  </r>
  <r>
    <s v="ORD04570"/>
    <x v="197"/>
    <d v="2024-10-11T00:00:00"/>
    <s v="C0498"/>
    <s v="P003"/>
    <n v="1"/>
    <n v="0"/>
    <s v="Credit Card"/>
    <n v="1299"/>
    <n v="196.87"/>
    <n v="2024"/>
    <n v="10"/>
    <s v="Oct"/>
    <s v="2024-10"/>
    <n v="0.15155504234026174"/>
    <x v="1"/>
    <x v="1"/>
    <x v="0"/>
    <x v="0"/>
    <x v="1"/>
  </r>
  <r>
    <s v="ORD04571"/>
    <x v="587"/>
    <d v="2024-06-13T00:00:00"/>
    <s v="C0071"/>
    <s v="P009"/>
    <n v="5"/>
    <n v="0.1"/>
    <s v="Credit Card"/>
    <n v="31495.5"/>
    <n v="6029.75"/>
    <n v="2024"/>
    <n v="6"/>
    <s v="Jun"/>
    <s v="2024-06"/>
    <n v="0.1914479846327253"/>
    <x v="2"/>
    <x v="2"/>
    <x v="1"/>
    <x v="1"/>
    <x v="2"/>
  </r>
  <r>
    <s v="ORD04572"/>
    <x v="363"/>
    <d v="2024-08-15T00:00:00"/>
    <s v="C0399"/>
    <s v="P019"/>
    <n v="2"/>
    <n v="0"/>
    <s v="Cash"/>
    <n v="798"/>
    <n v="173.19"/>
    <n v="2024"/>
    <n v="8"/>
    <s v="Aug"/>
    <s v="2024-08"/>
    <n v="0.21703007518796993"/>
    <x v="1"/>
    <x v="1"/>
    <x v="1"/>
    <x v="2"/>
    <x v="18"/>
  </r>
  <r>
    <s v="ORD04573"/>
    <x v="207"/>
    <d v="2024-05-29T00:00:00"/>
    <s v="C0402"/>
    <s v="P013"/>
    <n v="2"/>
    <n v="0"/>
    <s v="UPI"/>
    <n v="1198"/>
    <n v="378.59"/>
    <n v="2024"/>
    <n v="5"/>
    <s v="May"/>
    <s v="2024-05"/>
    <n v="0.31601836393989979"/>
    <x v="0"/>
    <x v="0"/>
    <x v="2"/>
    <x v="0"/>
    <x v="0"/>
  </r>
  <r>
    <s v="ORD04574"/>
    <x v="636"/>
    <d v="2024-02-04T00:00:00"/>
    <s v="C0082"/>
    <s v="P014"/>
    <n v="1"/>
    <n v="0.15"/>
    <s v="UPI"/>
    <n v="679.15"/>
    <n v="184.22"/>
    <n v="2024"/>
    <n v="1"/>
    <s v="Jan"/>
    <s v="2024-01"/>
    <n v="0.27125082824118385"/>
    <x v="0"/>
    <x v="6"/>
    <x v="0"/>
    <x v="2"/>
    <x v="13"/>
  </r>
  <r>
    <s v="ORD04575"/>
    <x v="695"/>
    <d v="2024-02-19T00:00:00"/>
    <s v="C0372"/>
    <s v="P020"/>
    <n v="3"/>
    <n v="0.15"/>
    <s v="UPI"/>
    <n v="634.95000000000005"/>
    <n v="189.13"/>
    <n v="2024"/>
    <n v="2"/>
    <s v="Feb"/>
    <s v="2024-02"/>
    <n v="0.29786597369871642"/>
    <x v="3"/>
    <x v="3"/>
    <x v="0"/>
    <x v="0"/>
    <x v="17"/>
  </r>
  <r>
    <s v="ORD04576"/>
    <x v="174"/>
    <d v="2025-04-16T00:00:00"/>
    <s v="C0105"/>
    <s v="P019"/>
    <n v="1"/>
    <n v="0.1"/>
    <s v="UPI"/>
    <n v="359.1"/>
    <n v="70.540000000000006"/>
    <n v="2025"/>
    <n v="4"/>
    <s v="Apr"/>
    <s v="2025-04"/>
    <n v="0.19643553327763855"/>
    <x v="1"/>
    <x v="1"/>
    <x v="2"/>
    <x v="2"/>
    <x v="18"/>
  </r>
  <r>
    <s v="ORD04577"/>
    <x v="210"/>
    <d v="2024-02-05T00:00:00"/>
    <s v="C0088"/>
    <s v="P007"/>
    <n v="1"/>
    <n v="0.05"/>
    <s v="Credit Card"/>
    <n v="1044.05"/>
    <n v="271.70999999999998"/>
    <n v="2024"/>
    <n v="2"/>
    <s v="Feb"/>
    <s v="2024-02"/>
    <n v="0.26024615679325702"/>
    <x v="3"/>
    <x v="9"/>
    <x v="0"/>
    <x v="2"/>
    <x v="19"/>
  </r>
  <r>
    <s v="ORD04578"/>
    <x v="590"/>
    <d v="2025-10-17T00:00:00"/>
    <s v="C0002"/>
    <s v="P004"/>
    <n v="1"/>
    <n v="0"/>
    <s v="Cash"/>
    <n v="1999"/>
    <n v="410.35"/>
    <n v="2025"/>
    <n v="10"/>
    <s v="Oct"/>
    <s v="2025-10"/>
    <n v="0.20527763881940972"/>
    <x v="1"/>
    <x v="5"/>
    <x v="1"/>
    <x v="1"/>
    <x v="10"/>
  </r>
  <r>
    <s v="ORD04579"/>
    <x v="508"/>
    <d v="2025-03-07T00:00:00"/>
    <s v="C0360"/>
    <s v="P012"/>
    <n v="4"/>
    <n v="0.15"/>
    <s v="Debit Card"/>
    <n v="3056.6"/>
    <n v="760.36"/>
    <n v="2025"/>
    <n v="3"/>
    <s v="Mar"/>
    <s v="2025-03"/>
    <n v="0.24876006019760519"/>
    <x v="0"/>
    <x v="8"/>
    <x v="0"/>
    <x v="2"/>
    <x v="14"/>
  </r>
  <r>
    <s v="ORD04580"/>
    <x v="530"/>
    <d v="2024-08-09T00:00:00"/>
    <s v="C0084"/>
    <s v="P014"/>
    <n v="2"/>
    <n v="0.1"/>
    <s v="Cash"/>
    <n v="1438.2"/>
    <n v="330.15"/>
    <n v="2024"/>
    <n v="8"/>
    <s v="Aug"/>
    <s v="2024-08"/>
    <n v="0.22955778055903209"/>
    <x v="0"/>
    <x v="6"/>
    <x v="0"/>
    <x v="2"/>
    <x v="13"/>
  </r>
  <r>
    <s v="ORD04581"/>
    <x v="632"/>
    <d v="2025-06-18T00:00:00"/>
    <s v="C0482"/>
    <s v="P002"/>
    <n v="3"/>
    <n v="0"/>
    <s v="Cash"/>
    <n v="2697"/>
    <n v="647.20000000000005"/>
    <n v="2025"/>
    <n v="6"/>
    <s v="Jun"/>
    <s v="2025-06"/>
    <n v="0.23997033741193921"/>
    <x v="1"/>
    <x v="1"/>
    <x v="3"/>
    <x v="0"/>
    <x v="3"/>
  </r>
  <r>
    <s v="ORD04582"/>
    <x v="666"/>
    <d v="2025-11-24T00:00:00"/>
    <s v="C0043"/>
    <s v="P001"/>
    <n v="1"/>
    <n v="0.05"/>
    <s v="Credit Card"/>
    <n v="474.05"/>
    <n v="97.83"/>
    <n v="2025"/>
    <n v="11"/>
    <s v="Nov"/>
    <s v="2025-11"/>
    <n v="0.20637063600885983"/>
    <x v="1"/>
    <x v="1"/>
    <x v="3"/>
    <x v="2"/>
    <x v="8"/>
  </r>
  <r>
    <s v="ORD04583"/>
    <x v="499"/>
    <d v="2025-01-02T00:00:00"/>
    <s v="C0154"/>
    <s v="P018"/>
    <n v="4"/>
    <n v="0.15"/>
    <s v="Credit Card"/>
    <n v="3396.6"/>
    <n v="981.74"/>
    <n v="2025"/>
    <n v="1"/>
    <s v="Jan"/>
    <s v="2025-01"/>
    <n v="0.28903609491844789"/>
    <x v="0"/>
    <x v="7"/>
    <x v="0"/>
    <x v="2"/>
    <x v="16"/>
  </r>
  <r>
    <s v="ORD04584"/>
    <x v="28"/>
    <d v="2025-07-04T00:00:00"/>
    <s v="C0327"/>
    <s v="P020"/>
    <n v="3"/>
    <n v="0.15"/>
    <s v="Credit Card"/>
    <n v="634.95000000000005"/>
    <n v="159.52000000000001"/>
    <n v="2025"/>
    <n v="7"/>
    <s v="Jul"/>
    <s v="2025-07"/>
    <n v="0.25123238050240176"/>
    <x v="3"/>
    <x v="3"/>
    <x v="3"/>
    <x v="1"/>
    <x v="17"/>
  </r>
  <r>
    <s v="ORD04585"/>
    <x v="647"/>
    <d v="2025-08-06T00:00:00"/>
    <s v="C0422"/>
    <s v="P008"/>
    <n v="3"/>
    <n v="0.1"/>
    <s v="UPI"/>
    <n v="1077.3"/>
    <n v="329.78"/>
    <n v="2025"/>
    <n v="8"/>
    <s v="Aug"/>
    <s v="2025-08"/>
    <n v="0.30611714471363594"/>
    <x v="3"/>
    <x v="3"/>
    <x v="3"/>
    <x v="2"/>
    <x v="4"/>
  </r>
  <r>
    <s v="ORD04586"/>
    <x v="450"/>
    <d v="2024-04-30T00:00:00"/>
    <s v="C0094"/>
    <s v="P003"/>
    <n v="5"/>
    <n v="0.1"/>
    <s v="Credit Card"/>
    <n v="5845.5"/>
    <n v="1680.96"/>
    <n v="2024"/>
    <n v="4"/>
    <s v="Apr"/>
    <s v="2024-04"/>
    <n v="0.28756479343084423"/>
    <x v="1"/>
    <x v="1"/>
    <x v="1"/>
    <x v="1"/>
    <x v="1"/>
  </r>
  <r>
    <s v="ORD04587"/>
    <x v="146"/>
    <d v="2024-08-28T00:00:00"/>
    <s v="C0298"/>
    <s v="P006"/>
    <n v="1"/>
    <n v="0"/>
    <s v="Credit Card"/>
    <n v="1499"/>
    <n v="422.55"/>
    <n v="2024"/>
    <n v="8"/>
    <s v="Aug"/>
    <s v="2024-08"/>
    <n v="0.28188792528352236"/>
    <x v="1"/>
    <x v="1"/>
    <x v="1"/>
    <x v="2"/>
    <x v="6"/>
  </r>
  <r>
    <s v="ORD04588"/>
    <x v="280"/>
    <d v="2024-12-04T00:00:00"/>
    <s v="C0133"/>
    <s v="P013"/>
    <n v="2"/>
    <n v="0.1"/>
    <s v="Credit Card"/>
    <n v="1078.2"/>
    <n v="237.11"/>
    <n v="2024"/>
    <n v="11"/>
    <s v="Nov"/>
    <s v="2024-11"/>
    <n v="0.2199128176590614"/>
    <x v="0"/>
    <x v="0"/>
    <x v="0"/>
    <x v="2"/>
    <x v="0"/>
  </r>
  <r>
    <s v="ORD04589"/>
    <x v="563"/>
    <d v="2025-03-21T00:00:00"/>
    <s v="C0395"/>
    <s v="P009"/>
    <n v="4"/>
    <n v="0.1"/>
    <s v="Credit Card"/>
    <n v="25196.400000000001"/>
    <n v="5551.66"/>
    <n v="2025"/>
    <n v="3"/>
    <s v="Mar"/>
    <s v="2025-03"/>
    <n v="0.2203354447460748"/>
    <x v="2"/>
    <x v="2"/>
    <x v="0"/>
    <x v="2"/>
    <x v="2"/>
  </r>
  <r>
    <s v="ORD04590"/>
    <x v="101"/>
    <d v="2024-05-31T00:00:00"/>
    <s v="C0065"/>
    <s v="P009"/>
    <n v="3"/>
    <n v="0"/>
    <s v="UPI"/>
    <n v="20997"/>
    <n v="2146.86"/>
    <n v="2024"/>
    <n v="5"/>
    <s v="May"/>
    <s v="2024-05"/>
    <n v="0.10224603514787828"/>
    <x v="2"/>
    <x v="2"/>
    <x v="1"/>
    <x v="2"/>
    <x v="2"/>
  </r>
  <r>
    <s v="ORD04591"/>
    <x v="457"/>
    <d v="2024-01-10T00:00:00"/>
    <s v="C0290"/>
    <s v="P020"/>
    <n v="2"/>
    <n v="0.1"/>
    <s v="Credit Card"/>
    <n v="448.2"/>
    <n v="101.08"/>
    <n v="2024"/>
    <n v="1"/>
    <s v="Jan"/>
    <s v="2024-01"/>
    <n v="0.22552431950022311"/>
    <x v="3"/>
    <x v="3"/>
    <x v="1"/>
    <x v="2"/>
    <x v="17"/>
  </r>
  <r>
    <s v="ORD04592"/>
    <x v="153"/>
    <d v="2024-10-18T00:00:00"/>
    <s v="C0376"/>
    <s v="P009"/>
    <n v="1"/>
    <n v="0.15"/>
    <s v="UPI"/>
    <n v="5949.15"/>
    <n v="1195.92"/>
    <n v="2024"/>
    <n v="10"/>
    <s v="Oct"/>
    <s v="2024-10"/>
    <n v="0.20102367565114346"/>
    <x v="2"/>
    <x v="2"/>
    <x v="3"/>
    <x v="0"/>
    <x v="2"/>
  </r>
  <r>
    <s v="ORD04593"/>
    <x v="686"/>
    <d v="2025-01-24T00:00:00"/>
    <s v="C0257"/>
    <s v="P015"/>
    <n v="2"/>
    <n v="0"/>
    <s v="UPI"/>
    <n v="1398"/>
    <n v="412.85"/>
    <n v="2025"/>
    <n v="1"/>
    <s v="Jan"/>
    <s v="2025-01"/>
    <n v="0.29531473533619457"/>
    <x v="3"/>
    <x v="6"/>
    <x v="2"/>
    <x v="1"/>
    <x v="11"/>
  </r>
  <r>
    <s v="ORD04594"/>
    <x v="553"/>
    <d v="2024-02-21T00:00:00"/>
    <s v="C0467"/>
    <s v="P013"/>
    <n v="2"/>
    <n v="0.1"/>
    <s v="Credit Card"/>
    <n v="1078.2"/>
    <n v="292.26"/>
    <n v="2024"/>
    <n v="2"/>
    <s v="Feb"/>
    <s v="2024-02"/>
    <n v="0.27106288258208122"/>
    <x v="0"/>
    <x v="0"/>
    <x v="2"/>
    <x v="1"/>
    <x v="0"/>
  </r>
  <r>
    <s v="ORD04595"/>
    <x v="5"/>
    <d v="2025-06-03T00:00:00"/>
    <s v="C0386"/>
    <s v="P016"/>
    <n v="1"/>
    <n v="0.1"/>
    <s v="UPI"/>
    <n v="1439.1"/>
    <n v="407.23"/>
    <n v="2025"/>
    <n v="5"/>
    <s v="May"/>
    <s v="2025-05"/>
    <n v="0.28297547078034885"/>
    <x v="4"/>
    <x v="4"/>
    <x v="1"/>
    <x v="2"/>
    <x v="5"/>
  </r>
  <r>
    <s v="ORD04596"/>
    <x v="511"/>
    <d v="2025-09-30T00:00:00"/>
    <s v="C0213"/>
    <s v="P002"/>
    <n v="3"/>
    <n v="0.05"/>
    <s v="Debit Card"/>
    <n v="2562.15"/>
    <n v="463.61"/>
    <n v="2025"/>
    <n v="9"/>
    <s v="Sep"/>
    <s v="2025-09"/>
    <n v="0.18094569014304393"/>
    <x v="1"/>
    <x v="1"/>
    <x v="2"/>
    <x v="1"/>
    <x v="3"/>
  </r>
  <r>
    <s v="ORD04597"/>
    <x v="641"/>
    <d v="2025-08-11T00:00:00"/>
    <s v="C0148"/>
    <s v="P014"/>
    <n v="1"/>
    <n v="0.1"/>
    <s v="UPI"/>
    <n v="719.1"/>
    <n v="134.28"/>
    <n v="2025"/>
    <n v="8"/>
    <s v="Aug"/>
    <s v="2025-08"/>
    <n v="0.18673341677096369"/>
    <x v="0"/>
    <x v="6"/>
    <x v="1"/>
    <x v="1"/>
    <x v="13"/>
  </r>
  <r>
    <s v="ORD04598"/>
    <x v="212"/>
    <d v="2025-11-12T00:00:00"/>
    <s v="C0061"/>
    <s v="P006"/>
    <n v="1"/>
    <n v="0"/>
    <s v="Credit Card"/>
    <n v="1499"/>
    <n v="284.58"/>
    <n v="2025"/>
    <n v="11"/>
    <s v="Nov"/>
    <s v="2025-11"/>
    <n v="0.18984656437625083"/>
    <x v="1"/>
    <x v="1"/>
    <x v="1"/>
    <x v="0"/>
    <x v="6"/>
  </r>
  <r>
    <s v="ORD04599"/>
    <x v="200"/>
    <d v="2024-10-06T00:00:00"/>
    <s v="C0471"/>
    <s v="P002"/>
    <n v="2"/>
    <n v="0.1"/>
    <s v="Credit Card"/>
    <n v="1618.2"/>
    <n v="392.83"/>
    <n v="2024"/>
    <n v="10"/>
    <s v="Oct"/>
    <s v="2024-10"/>
    <n v="0.24275738474848596"/>
    <x v="1"/>
    <x v="1"/>
    <x v="1"/>
    <x v="0"/>
    <x v="3"/>
  </r>
  <r>
    <s v="ORD04600"/>
    <x v="531"/>
    <d v="2024-10-31T00:00:00"/>
    <s v="C0149"/>
    <s v="P008"/>
    <n v="2"/>
    <n v="0"/>
    <s v="UPI"/>
    <n v="798"/>
    <n v="247.47"/>
    <n v="2024"/>
    <n v="10"/>
    <s v="Oct"/>
    <s v="2024-10"/>
    <n v="0.31011278195488723"/>
    <x v="3"/>
    <x v="3"/>
    <x v="2"/>
    <x v="2"/>
    <x v="4"/>
  </r>
  <r>
    <s v="ORD04601"/>
    <x v="384"/>
    <d v="2025-08-12T00:00:00"/>
    <s v="C0088"/>
    <s v="P004"/>
    <n v="1"/>
    <n v="0.1"/>
    <s v="Credit Card"/>
    <n v="1799.1"/>
    <n v="414.47"/>
    <n v="2025"/>
    <n v="8"/>
    <s v="Aug"/>
    <s v="2025-08"/>
    <n v="0.23037629926074152"/>
    <x v="1"/>
    <x v="5"/>
    <x v="0"/>
    <x v="2"/>
    <x v="10"/>
  </r>
  <r>
    <s v="ORD04602"/>
    <x v="350"/>
    <d v="2025-10-13T00:00:00"/>
    <s v="C0324"/>
    <s v="P014"/>
    <n v="1"/>
    <n v="0.05"/>
    <s v="Credit Card"/>
    <n v="759.05"/>
    <n v="194.97"/>
    <n v="2025"/>
    <n v="10"/>
    <s v="Oct"/>
    <s v="2025-10"/>
    <n v="0.25686054937092417"/>
    <x v="0"/>
    <x v="6"/>
    <x v="3"/>
    <x v="2"/>
    <x v="13"/>
  </r>
  <r>
    <s v="ORD04603"/>
    <x v="573"/>
    <d v="2025-09-12T00:00:00"/>
    <s v="C0383"/>
    <s v="P011"/>
    <n v="1"/>
    <n v="0"/>
    <s v="UPI"/>
    <n v="1299"/>
    <n v="401.73"/>
    <n v="2025"/>
    <n v="9"/>
    <s v="Sep"/>
    <s v="2025-09"/>
    <n v="0.30926096997690533"/>
    <x v="0"/>
    <x v="7"/>
    <x v="3"/>
    <x v="1"/>
    <x v="12"/>
  </r>
  <r>
    <s v="ORD04604"/>
    <x v="439"/>
    <d v="2025-09-02T00:00:00"/>
    <s v="C0396"/>
    <s v="P014"/>
    <n v="1"/>
    <n v="0.05"/>
    <s v="UPI"/>
    <n v="759.05"/>
    <n v="227.13"/>
    <n v="2025"/>
    <n v="8"/>
    <s v="Aug"/>
    <s v="2025-08"/>
    <n v="0.29922929978262303"/>
    <x v="0"/>
    <x v="6"/>
    <x v="0"/>
    <x v="2"/>
    <x v="13"/>
  </r>
  <r>
    <s v="ORD04605"/>
    <x v="720"/>
    <d v="2024-05-16T00:00:00"/>
    <s v="C0278"/>
    <s v="P012"/>
    <n v="1"/>
    <n v="0"/>
    <s v="Credit Card"/>
    <n v="899"/>
    <n v="254.45"/>
    <n v="2024"/>
    <n v="5"/>
    <s v="May"/>
    <s v="2024-05"/>
    <n v="0.28303670745272524"/>
    <x v="0"/>
    <x v="8"/>
    <x v="1"/>
    <x v="2"/>
    <x v="14"/>
  </r>
  <r>
    <s v="ORD04606"/>
    <x v="344"/>
    <d v="2025-08-03T00:00:00"/>
    <s v="C0404"/>
    <s v="P016"/>
    <n v="1"/>
    <n v="0"/>
    <s v="UPI"/>
    <n v="1599"/>
    <n v="544.39"/>
    <n v="2025"/>
    <n v="8"/>
    <s v="Aug"/>
    <s v="2025-08"/>
    <n v="0.34045653533458409"/>
    <x v="4"/>
    <x v="4"/>
    <x v="0"/>
    <x v="2"/>
    <x v="5"/>
  </r>
  <r>
    <s v="ORD04607"/>
    <x v="164"/>
    <d v="2024-05-30T00:00:00"/>
    <s v="C0082"/>
    <s v="P006"/>
    <n v="1"/>
    <n v="0"/>
    <s v="Credit Card"/>
    <n v="1499"/>
    <n v="348.11"/>
    <n v="2024"/>
    <n v="5"/>
    <s v="May"/>
    <s v="2024-05"/>
    <n v="0.23222815210140094"/>
    <x v="1"/>
    <x v="1"/>
    <x v="0"/>
    <x v="2"/>
    <x v="6"/>
  </r>
  <r>
    <s v="ORD04608"/>
    <x v="287"/>
    <d v="2025-05-05T00:00:00"/>
    <s v="C0129"/>
    <s v="P020"/>
    <n v="2"/>
    <n v="0.1"/>
    <s v="Debit Card"/>
    <n v="448.2"/>
    <n v="133"/>
    <n v="2025"/>
    <n v="5"/>
    <s v="May"/>
    <s v="2025-05"/>
    <n v="0.29674252565818832"/>
    <x v="3"/>
    <x v="3"/>
    <x v="0"/>
    <x v="1"/>
    <x v="17"/>
  </r>
  <r>
    <s v="ORD04609"/>
    <x v="256"/>
    <d v="2025-04-23T00:00:00"/>
    <s v="C0286"/>
    <s v="P001"/>
    <n v="4"/>
    <n v="0.15"/>
    <s v="UPI"/>
    <n v="1696.6"/>
    <n v="327.35000000000002"/>
    <n v="2025"/>
    <n v="4"/>
    <s v="Apr"/>
    <s v="2025-04"/>
    <n v="0.19294471295532242"/>
    <x v="1"/>
    <x v="1"/>
    <x v="3"/>
    <x v="0"/>
    <x v="8"/>
  </r>
  <r>
    <s v="ORD04610"/>
    <x v="8"/>
    <d v="2024-06-11T00:00:00"/>
    <s v="C0382"/>
    <s v="P012"/>
    <n v="2"/>
    <n v="0.15"/>
    <s v="Credit Card"/>
    <n v="1528.3"/>
    <n v="402.38"/>
    <n v="2024"/>
    <n v="6"/>
    <s v="Jun"/>
    <s v="2024-06"/>
    <n v="0.26328600405679514"/>
    <x v="0"/>
    <x v="8"/>
    <x v="0"/>
    <x v="2"/>
    <x v="14"/>
  </r>
  <r>
    <s v="ORD04611"/>
    <x v="510"/>
    <d v="2025-01-19T00:00:00"/>
    <s v="C0353"/>
    <s v="P007"/>
    <n v="2"/>
    <n v="0.15"/>
    <s v="Credit Card"/>
    <n v="1868.3"/>
    <n v="480.89"/>
    <n v="2025"/>
    <n v="1"/>
    <s v="Jan"/>
    <s v="2025-01"/>
    <n v="0.25739442273724777"/>
    <x v="3"/>
    <x v="9"/>
    <x v="1"/>
    <x v="2"/>
    <x v="19"/>
  </r>
  <r>
    <s v="ORD04612"/>
    <x v="419"/>
    <d v="2024-06-15T00:00:00"/>
    <s v="C0280"/>
    <s v="P008"/>
    <n v="1"/>
    <n v="0.1"/>
    <s v="Credit Card"/>
    <n v="359.1"/>
    <n v="116.14"/>
    <n v="2024"/>
    <n v="6"/>
    <s v="Jun"/>
    <s v="2024-06"/>
    <n v="0.3234196602617655"/>
    <x v="3"/>
    <x v="3"/>
    <x v="1"/>
    <x v="2"/>
    <x v="4"/>
  </r>
  <r>
    <s v="ORD04613"/>
    <x v="563"/>
    <d v="2025-03-18T00:00:00"/>
    <s v="C0270"/>
    <s v="P009"/>
    <n v="3"/>
    <n v="0"/>
    <s v="UPI"/>
    <n v="20997"/>
    <n v="4238.75"/>
    <n v="2025"/>
    <n v="3"/>
    <s v="Mar"/>
    <s v="2025-03"/>
    <n v="0.20187407724913084"/>
    <x v="2"/>
    <x v="2"/>
    <x v="0"/>
    <x v="1"/>
    <x v="2"/>
  </r>
  <r>
    <s v="ORD04614"/>
    <x v="710"/>
    <d v="2024-07-11T00:00:00"/>
    <s v="C0292"/>
    <s v="P002"/>
    <n v="2"/>
    <n v="0.1"/>
    <s v="Credit Card"/>
    <n v="1618.2"/>
    <n v="331.76"/>
    <n v="2024"/>
    <n v="7"/>
    <s v="Jul"/>
    <s v="2024-07"/>
    <n v="0.20501792114695339"/>
    <x v="1"/>
    <x v="1"/>
    <x v="2"/>
    <x v="0"/>
    <x v="3"/>
  </r>
  <r>
    <s v="ORD04615"/>
    <x v="725"/>
    <d v="2025-02-20T00:00:00"/>
    <s v="C0453"/>
    <s v="P017"/>
    <n v="2"/>
    <n v="0.1"/>
    <s v="UPI"/>
    <n v="1438.2"/>
    <n v="394.89"/>
    <n v="2025"/>
    <n v="2"/>
    <s v="Feb"/>
    <s v="2025-02"/>
    <n v="0.27457238214434709"/>
    <x v="0"/>
    <x v="0"/>
    <x v="0"/>
    <x v="2"/>
    <x v="15"/>
  </r>
  <r>
    <s v="ORD04616"/>
    <x v="265"/>
    <d v="2024-12-07T00:00:00"/>
    <s v="C0203"/>
    <s v="P020"/>
    <n v="1"/>
    <n v="0"/>
    <s v="UPI"/>
    <n v="249"/>
    <n v="79.5"/>
    <n v="2024"/>
    <n v="12"/>
    <s v="Dec"/>
    <s v="2024-12"/>
    <n v="0.31927710843373491"/>
    <x v="3"/>
    <x v="3"/>
    <x v="3"/>
    <x v="1"/>
    <x v="17"/>
  </r>
  <r>
    <s v="ORD04617"/>
    <x v="439"/>
    <d v="2025-09-02T00:00:00"/>
    <s v="C0024"/>
    <s v="P013"/>
    <n v="1"/>
    <n v="0.1"/>
    <s v="Credit Card"/>
    <n v="539.1"/>
    <n v="118.33"/>
    <n v="2025"/>
    <n v="8"/>
    <s v="Aug"/>
    <s v="2025-08"/>
    <n v="0.21949545538861062"/>
    <x v="0"/>
    <x v="0"/>
    <x v="1"/>
    <x v="0"/>
    <x v="0"/>
  </r>
  <r>
    <s v="ORD04618"/>
    <x v="712"/>
    <d v="2024-07-02T00:00:00"/>
    <s v="C0444"/>
    <s v="P005"/>
    <n v="2"/>
    <n v="0.05"/>
    <s v="UPI"/>
    <n v="4748.1000000000004"/>
    <n v="1001.86"/>
    <n v="2024"/>
    <n v="6"/>
    <s v="Jun"/>
    <s v="2024-06"/>
    <n v="0.21100229565510414"/>
    <x v="1"/>
    <x v="5"/>
    <x v="0"/>
    <x v="0"/>
    <x v="7"/>
  </r>
  <r>
    <s v="ORD04619"/>
    <x v="153"/>
    <d v="2024-10-18T00:00:00"/>
    <s v="C0351"/>
    <s v="P010"/>
    <n v="1"/>
    <n v="0.15"/>
    <s v="UPI"/>
    <n v="5099.1499999999996"/>
    <n v="744.38"/>
    <n v="2024"/>
    <n v="10"/>
    <s v="Oct"/>
    <s v="2024-10"/>
    <n v="0.14598119294392203"/>
    <x v="2"/>
    <x v="2"/>
    <x v="3"/>
    <x v="2"/>
    <x v="9"/>
  </r>
  <r>
    <s v="ORD04620"/>
    <x v="234"/>
    <d v="2024-07-06T00:00:00"/>
    <s v="C0311"/>
    <s v="P012"/>
    <n v="3"/>
    <n v="0.1"/>
    <s v="UPI"/>
    <n v="2427.3000000000002"/>
    <n v="603.45000000000005"/>
    <n v="2024"/>
    <n v="7"/>
    <s v="Jul"/>
    <s v="2024-07"/>
    <n v="0.24860956618464961"/>
    <x v="0"/>
    <x v="8"/>
    <x v="0"/>
    <x v="0"/>
    <x v="14"/>
  </r>
  <r>
    <s v="ORD04621"/>
    <x v="623"/>
    <d v="2024-05-20T00:00:00"/>
    <s v="C0461"/>
    <s v="P017"/>
    <n v="1"/>
    <n v="0.2"/>
    <s v="UPI"/>
    <n v="639.20000000000005"/>
    <n v="189.66"/>
    <n v="2024"/>
    <n v="5"/>
    <s v="May"/>
    <s v="2024-05"/>
    <n v="0.29671464330413011"/>
    <x v="0"/>
    <x v="0"/>
    <x v="3"/>
    <x v="2"/>
    <x v="15"/>
  </r>
  <r>
    <s v="ORD04622"/>
    <x v="19"/>
    <d v="2024-05-14T00:00:00"/>
    <s v="C0208"/>
    <s v="P006"/>
    <n v="1"/>
    <n v="0"/>
    <s v="UPI"/>
    <n v="1499"/>
    <n v="329.81"/>
    <n v="2024"/>
    <n v="5"/>
    <s v="May"/>
    <s v="2024-05"/>
    <n v="0.22002001334222815"/>
    <x v="1"/>
    <x v="1"/>
    <x v="3"/>
    <x v="2"/>
    <x v="6"/>
  </r>
  <r>
    <s v="ORD04623"/>
    <x v="125"/>
    <d v="2024-07-17T00:00:00"/>
    <s v="C0280"/>
    <s v="P003"/>
    <n v="2"/>
    <n v="0"/>
    <s v="UPI"/>
    <n v="2598"/>
    <n v="624.36"/>
    <n v="2024"/>
    <n v="7"/>
    <s v="Jul"/>
    <s v="2024-07"/>
    <n v="0.24032332563510392"/>
    <x v="1"/>
    <x v="1"/>
    <x v="1"/>
    <x v="2"/>
    <x v="1"/>
  </r>
  <r>
    <s v="ORD04624"/>
    <x v="361"/>
    <d v="2024-11-16T00:00:00"/>
    <s v="C0205"/>
    <s v="P015"/>
    <n v="3"/>
    <n v="0.2"/>
    <s v="UPI"/>
    <n v="1677.6"/>
    <n v="437.69"/>
    <n v="2024"/>
    <n v="11"/>
    <s v="Nov"/>
    <s v="2024-11"/>
    <n v="0.26090247973295183"/>
    <x v="3"/>
    <x v="6"/>
    <x v="0"/>
    <x v="2"/>
    <x v="11"/>
  </r>
  <r>
    <s v="ORD04625"/>
    <x v="119"/>
    <d v="2024-05-26T00:00:00"/>
    <s v="C0152"/>
    <s v="P007"/>
    <n v="1"/>
    <n v="0"/>
    <s v="Debit Card"/>
    <n v="1099"/>
    <n v="340.42"/>
    <n v="2024"/>
    <n v="5"/>
    <s v="May"/>
    <s v="2024-05"/>
    <n v="0.30975432211101001"/>
    <x v="3"/>
    <x v="9"/>
    <x v="1"/>
    <x v="1"/>
    <x v="19"/>
  </r>
  <r>
    <s v="ORD04626"/>
    <x v="276"/>
    <d v="2024-01-18T00:00:00"/>
    <s v="C0438"/>
    <s v="P006"/>
    <n v="2"/>
    <n v="0.05"/>
    <s v="UPI"/>
    <n v="2848.1"/>
    <n v="620.28"/>
    <n v="2024"/>
    <n v="1"/>
    <s v="Jan"/>
    <s v="2024-01"/>
    <n v="0.21778729679435413"/>
    <x v="1"/>
    <x v="1"/>
    <x v="1"/>
    <x v="2"/>
    <x v="6"/>
  </r>
  <r>
    <s v="ORD04627"/>
    <x v="33"/>
    <d v="2024-11-01T00:00:00"/>
    <s v="C0026"/>
    <s v="P004"/>
    <n v="1"/>
    <n v="0.1"/>
    <s v="Debit Card"/>
    <n v="1799.1"/>
    <n v="443.83"/>
    <n v="2024"/>
    <n v="10"/>
    <s v="Oct"/>
    <s v="2024-10"/>
    <n v="0.24669557000722583"/>
    <x v="1"/>
    <x v="5"/>
    <x v="0"/>
    <x v="1"/>
    <x v="10"/>
  </r>
  <r>
    <s v="ORD04628"/>
    <x v="606"/>
    <d v="2025-02-27T00:00:00"/>
    <s v="C0194"/>
    <s v="P019"/>
    <n v="2"/>
    <n v="0.15"/>
    <s v="UPI"/>
    <n v="678.3"/>
    <n v="169.83"/>
    <n v="2025"/>
    <n v="2"/>
    <s v="Feb"/>
    <s v="2025-02"/>
    <n v="0.25037593984962409"/>
    <x v="1"/>
    <x v="1"/>
    <x v="0"/>
    <x v="2"/>
    <x v="18"/>
  </r>
  <r>
    <s v="ORD04629"/>
    <x v="309"/>
    <d v="2024-09-02T00:00:00"/>
    <s v="C0336"/>
    <s v="P005"/>
    <n v="3"/>
    <n v="0"/>
    <s v="Credit Card"/>
    <n v="7497"/>
    <n v="1372.62"/>
    <n v="2024"/>
    <n v="9"/>
    <s v="Sep"/>
    <s v="2024-09"/>
    <n v="0.18308923569427771"/>
    <x v="1"/>
    <x v="5"/>
    <x v="0"/>
    <x v="1"/>
    <x v="7"/>
  </r>
  <r>
    <s v="ORD04630"/>
    <x v="334"/>
    <d v="2024-04-19T00:00:00"/>
    <s v="C0422"/>
    <s v="P003"/>
    <n v="3"/>
    <n v="0"/>
    <s v="UPI"/>
    <n v="3897"/>
    <n v="764.11"/>
    <n v="2024"/>
    <n v="4"/>
    <s v="Apr"/>
    <s v="2024-04"/>
    <n v="0.19607646907877854"/>
    <x v="1"/>
    <x v="1"/>
    <x v="3"/>
    <x v="2"/>
    <x v="1"/>
  </r>
  <r>
    <s v="ORD04631"/>
    <x v="151"/>
    <d v="2024-04-02T00:00:00"/>
    <s v="C0238"/>
    <s v="P009"/>
    <n v="1"/>
    <n v="0.05"/>
    <s v="Cash"/>
    <n v="6649.05"/>
    <n v="1100.96"/>
    <n v="2024"/>
    <n v="3"/>
    <s v="Mar"/>
    <s v="2024-03"/>
    <n v="0.16558154924387694"/>
    <x v="2"/>
    <x v="2"/>
    <x v="0"/>
    <x v="1"/>
    <x v="2"/>
  </r>
  <r>
    <s v="ORD04632"/>
    <x v="514"/>
    <d v="2024-05-09T00:00:00"/>
    <s v="C0321"/>
    <s v="P006"/>
    <n v="1"/>
    <n v="0.05"/>
    <s v="Debit Card"/>
    <n v="1424.05"/>
    <n v="401.77"/>
    <n v="2024"/>
    <n v="5"/>
    <s v="May"/>
    <s v="2024-05"/>
    <n v="0.28213194761419896"/>
    <x v="1"/>
    <x v="1"/>
    <x v="2"/>
    <x v="1"/>
    <x v="6"/>
  </r>
  <r>
    <s v="ORD04633"/>
    <x v="513"/>
    <d v="2024-12-07T00:00:00"/>
    <s v="C0497"/>
    <s v="P013"/>
    <n v="2"/>
    <n v="0"/>
    <s v="UPI"/>
    <n v="1198"/>
    <n v="356.43"/>
    <n v="2024"/>
    <n v="12"/>
    <s v="Dec"/>
    <s v="2024-12"/>
    <n v="0.29752086811352252"/>
    <x v="0"/>
    <x v="0"/>
    <x v="1"/>
    <x v="0"/>
    <x v="0"/>
  </r>
  <r>
    <s v="ORD04634"/>
    <x v="203"/>
    <d v="2024-01-06T00:00:00"/>
    <s v="C0075"/>
    <s v="P020"/>
    <n v="1"/>
    <n v="0.15"/>
    <s v="UPI"/>
    <n v="211.65"/>
    <n v="60"/>
    <n v="2024"/>
    <n v="1"/>
    <s v="Jan"/>
    <s v="2024-01"/>
    <n v="0.28348688873139616"/>
    <x v="3"/>
    <x v="3"/>
    <x v="3"/>
    <x v="0"/>
    <x v="17"/>
  </r>
  <r>
    <s v="ORD04635"/>
    <x v="108"/>
    <d v="2024-11-23T00:00:00"/>
    <s v="C0435"/>
    <s v="P004"/>
    <n v="2"/>
    <n v="0.1"/>
    <s v="Credit Card"/>
    <n v="3598.2"/>
    <n v="1136.67"/>
    <n v="2024"/>
    <n v="11"/>
    <s v="Nov"/>
    <s v="2024-11"/>
    <n v="0.31589961647490417"/>
    <x v="1"/>
    <x v="5"/>
    <x v="0"/>
    <x v="2"/>
    <x v="10"/>
  </r>
  <r>
    <s v="ORD04636"/>
    <x v="463"/>
    <d v="2025-02-14T00:00:00"/>
    <s v="C0163"/>
    <s v="P002"/>
    <n v="2"/>
    <n v="0.15"/>
    <s v="Cash"/>
    <n v="1528.3"/>
    <n v="266.10000000000002"/>
    <n v="2025"/>
    <n v="2"/>
    <s v="Feb"/>
    <s v="2025-02"/>
    <n v="0.17411502977164173"/>
    <x v="1"/>
    <x v="1"/>
    <x v="3"/>
    <x v="0"/>
    <x v="3"/>
  </r>
  <r>
    <s v="ORD04637"/>
    <x v="400"/>
    <d v="2024-11-05T00:00:00"/>
    <s v="C0299"/>
    <s v="P004"/>
    <n v="1"/>
    <n v="0"/>
    <s v="Credit Card"/>
    <n v="1999"/>
    <n v="423.29"/>
    <n v="2024"/>
    <n v="11"/>
    <s v="Nov"/>
    <s v="2024-11"/>
    <n v="0.21175087543771887"/>
    <x v="1"/>
    <x v="5"/>
    <x v="1"/>
    <x v="2"/>
    <x v="10"/>
  </r>
  <r>
    <s v="ORD04638"/>
    <x v="439"/>
    <d v="2025-08-30T00:00:00"/>
    <s v="C0029"/>
    <s v="P008"/>
    <n v="3"/>
    <n v="0.1"/>
    <s v="Credit Card"/>
    <n v="1077.3"/>
    <n v="345.95"/>
    <n v="2025"/>
    <n v="8"/>
    <s v="Aug"/>
    <s v="2025-08"/>
    <n v="0.32112689130232991"/>
    <x v="3"/>
    <x v="3"/>
    <x v="1"/>
    <x v="2"/>
    <x v="4"/>
  </r>
  <r>
    <s v="ORD04639"/>
    <x v="190"/>
    <d v="2025-12-25T00:00:00"/>
    <s v="C0165"/>
    <s v="P013"/>
    <n v="1"/>
    <n v="0.2"/>
    <s v="UPI"/>
    <n v="479.2"/>
    <n v="120.54"/>
    <n v="2025"/>
    <n v="12"/>
    <s v="Dec"/>
    <s v="2025-12"/>
    <n v="0.25154424040066781"/>
    <x v="0"/>
    <x v="0"/>
    <x v="2"/>
    <x v="2"/>
    <x v="0"/>
  </r>
  <r>
    <s v="ORD04640"/>
    <x v="449"/>
    <d v="2024-08-17T00:00:00"/>
    <s v="C0337"/>
    <s v="P010"/>
    <n v="5"/>
    <n v="0.1"/>
    <s v="UPI"/>
    <n v="26995.5"/>
    <n v="4057.5"/>
    <n v="2024"/>
    <n v="8"/>
    <s v="Aug"/>
    <s v="2024-08"/>
    <n v="0.15030282824915264"/>
    <x v="2"/>
    <x v="2"/>
    <x v="0"/>
    <x v="2"/>
    <x v="9"/>
  </r>
  <r>
    <s v="ORD04641"/>
    <x v="578"/>
    <d v="2024-12-15T00:00:00"/>
    <s v="C0186"/>
    <s v="P018"/>
    <n v="3"/>
    <n v="0"/>
    <s v="UPI"/>
    <n v="2997"/>
    <n v="790.97"/>
    <n v="2024"/>
    <n v="12"/>
    <s v="Dec"/>
    <s v="2024-12"/>
    <n v="0.26392058725392059"/>
    <x v="0"/>
    <x v="7"/>
    <x v="2"/>
    <x v="1"/>
    <x v="16"/>
  </r>
  <r>
    <s v="ORD04642"/>
    <x v="581"/>
    <d v="2024-11-17T00:00:00"/>
    <s v="C0054"/>
    <s v="P009"/>
    <n v="2"/>
    <n v="0.2"/>
    <s v="UPI"/>
    <n v="11198.4"/>
    <n v="3064.52"/>
    <n v="2024"/>
    <n v="11"/>
    <s v="Nov"/>
    <s v="2024-11"/>
    <n v="0.27365695099299903"/>
    <x v="2"/>
    <x v="2"/>
    <x v="2"/>
    <x v="0"/>
    <x v="2"/>
  </r>
  <r>
    <s v="ORD04643"/>
    <x v="547"/>
    <d v="2025-07-14T00:00:00"/>
    <s v="C0295"/>
    <s v="P001"/>
    <n v="1"/>
    <n v="0.05"/>
    <s v="UPI"/>
    <n v="474.05"/>
    <n v="90.42"/>
    <n v="2025"/>
    <n v="7"/>
    <s v="Jul"/>
    <s v="2025-07"/>
    <n v="0.19073937348380973"/>
    <x v="1"/>
    <x v="1"/>
    <x v="1"/>
    <x v="2"/>
    <x v="8"/>
  </r>
  <r>
    <s v="ORD04644"/>
    <x v="712"/>
    <d v="2024-07-01T00:00:00"/>
    <s v="C0042"/>
    <s v="P013"/>
    <n v="4"/>
    <n v="0.1"/>
    <s v="UPI"/>
    <n v="2156.4"/>
    <n v="483.87"/>
    <n v="2024"/>
    <n v="6"/>
    <s v="Jun"/>
    <s v="2024-06"/>
    <n v="0.22438786867000557"/>
    <x v="0"/>
    <x v="0"/>
    <x v="0"/>
    <x v="1"/>
    <x v="0"/>
  </r>
  <r>
    <s v="ORD04645"/>
    <x v="573"/>
    <d v="2025-09-11T00:00:00"/>
    <s v="C0412"/>
    <s v="P018"/>
    <n v="3"/>
    <n v="0"/>
    <s v="Credit Card"/>
    <n v="2997"/>
    <n v="636.41999999999996"/>
    <n v="2025"/>
    <n v="9"/>
    <s v="Sep"/>
    <s v="2025-09"/>
    <n v="0.21235235235235234"/>
    <x v="0"/>
    <x v="7"/>
    <x v="3"/>
    <x v="2"/>
    <x v="16"/>
  </r>
  <r>
    <s v="ORD04646"/>
    <x v="277"/>
    <d v="2025-12-14T00:00:00"/>
    <s v="C0285"/>
    <s v="P015"/>
    <n v="1"/>
    <n v="0.1"/>
    <s v="Credit Card"/>
    <n v="629.1"/>
    <n v="166.91"/>
    <n v="2025"/>
    <n v="12"/>
    <s v="Dec"/>
    <s v="2025-12"/>
    <n v="0.26531553012239706"/>
    <x v="3"/>
    <x v="6"/>
    <x v="1"/>
    <x v="2"/>
    <x v="11"/>
  </r>
  <r>
    <s v="ORD04647"/>
    <x v="78"/>
    <d v="2025-01-24T00:00:00"/>
    <s v="C0427"/>
    <s v="P002"/>
    <n v="1"/>
    <n v="0.15"/>
    <s v="UPI"/>
    <n v="764.15"/>
    <n v="197.07"/>
    <n v="2025"/>
    <n v="1"/>
    <s v="Jan"/>
    <s v="2025-01"/>
    <n v="0.25789439246221291"/>
    <x v="1"/>
    <x v="1"/>
    <x v="2"/>
    <x v="1"/>
    <x v="3"/>
  </r>
  <r>
    <s v="ORD04648"/>
    <x v="573"/>
    <d v="2025-09-11T00:00:00"/>
    <s v="C0387"/>
    <s v="P011"/>
    <n v="1"/>
    <n v="0.05"/>
    <s v="Debit Card"/>
    <n v="1234.05"/>
    <n v="376.22"/>
    <n v="2025"/>
    <n v="9"/>
    <s v="Sep"/>
    <s v="2025-09"/>
    <n v="0.30486609132531101"/>
    <x v="0"/>
    <x v="7"/>
    <x v="2"/>
    <x v="2"/>
    <x v="12"/>
  </r>
  <r>
    <s v="ORD04649"/>
    <x v="254"/>
    <d v="2024-04-22T00:00:00"/>
    <s v="C0500"/>
    <s v="P014"/>
    <n v="5"/>
    <n v="0"/>
    <s v="UPI"/>
    <n v="3995"/>
    <n v="821.81"/>
    <n v="2024"/>
    <n v="4"/>
    <s v="Apr"/>
    <s v="2024-04"/>
    <n v="0.20570963704630787"/>
    <x v="0"/>
    <x v="6"/>
    <x v="0"/>
    <x v="1"/>
    <x v="13"/>
  </r>
  <r>
    <s v="ORD04650"/>
    <x v="554"/>
    <d v="2025-06-15T00:00:00"/>
    <s v="C0138"/>
    <s v="P015"/>
    <n v="3"/>
    <n v="0"/>
    <s v="UPI"/>
    <n v="2097"/>
    <n v="631.84"/>
    <n v="2025"/>
    <n v="6"/>
    <s v="Jun"/>
    <s v="2025-06"/>
    <n v="0.30130662851692896"/>
    <x v="3"/>
    <x v="6"/>
    <x v="1"/>
    <x v="2"/>
    <x v="11"/>
  </r>
  <r>
    <s v="ORD04651"/>
    <x v="463"/>
    <d v="2025-02-15T00:00:00"/>
    <s v="C0187"/>
    <s v="P014"/>
    <n v="4"/>
    <n v="0"/>
    <s v="Debit Card"/>
    <n v="3196"/>
    <n v="885.54"/>
    <n v="2025"/>
    <n v="2"/>
    <s v="Feb"/>
    <s v="2025-02"/>
    <n v="0.27707759699624529"/>
    <x v="0"/>
    <x v="6"/>
    <x v="0"/>
    <x v="2"/>
    <x v="13"/>
  </r>
  <r>
    <s v="ORD04652"/>
    <x v="52"/>
    <d v="2024-10-24T00:00:00"/>
    <s v="C0490"/>
    <s v="P016"/>
    <n v="3"/>
    <n v="0.05"/>
    <s v="Debit Card"/>
    <n v="4557.1499999999996"/>
    <n v="1258.31"/>
    <n v="2024"/>
    <n v="10"/>
    <s v="Oct"/>
    <s v="2024-10"/>
    <n v="0.27611774903174136"/>
    <x v="4"/>
    <x v="4"/>
    <x v="0"/>
    <x v="2"/>
    <x v="5"/>
  </r>
  <r>
    <s v="ORD04653"/>
    <x v="293"/>
    <d v="2024-06-20T00:00:00"/>
    <s v="C0398"/>
    <s v="P015"/>
    <n v="2"/>
    <n v="0.1"/>
    <s v="Debit Card"/>
    <n v="1258.2"/>
    <n v="384.97"/>
    <n v="2024"/>
    <n v="6"/>
    <s v="Jun"/>
    <s v="2024-06"/>
    <n v="0.30596884438086158"/>
    <x v="3"/>
    <x v="6"/>
    <x v="0"/>
    <x v="2"/>
    <x v="11"/>
  </r>
  <r>
    <s v="ORD04654"/>
    <x v="523"/>
    <d v="2024-12-01T00:00:00"/>
    <s v="C0204"/>
    <s v="P019"/>
    <n v="1"/>
    <n v="0"/>
    <s v="UPI"/>
    <n v="399"/>
    <n v="93.03"/>
    <n v="2024"/>
    <n v="11"/>
    <s v="Nov"/>
    <s v="2024-11"/>
    <n v="0.23315789473684212"/>
    <x v="1"/>
    <x v="1"/>
    <x v="3"/>
    <x v="2"/>
    <x v="18"/>
  </r>
  <r>
    <s v="ORD04655"/>
    <x v="299"/>
    <d v="2025-05-09T00:00:00"/>
    <s v="C0431"/>
    <s v="P009"/>
    <n v="1"/>
    <n v="0"/>
    <s v="UPI"/>
    <n v="6999"/>
    <n v="1527.32"/>
    <n v="2025"/>
    <n v="5"/>
    <s v="May"/>
    <s v="2025-05"/>
    <n v="0.21821974567795399"/>
    <x v="2"/>
    <x v="2"/>
    <x v="0"/>
    <x v="1"/>
    <x v="2"/>
  </r>
  <r>
    <s v="ORD04656"/>
    <x v="351"/>
    <d v="2024-07-15T00:00:00"/>
    <s v="C0042"/>
    <s v="P005"/>
    <n v="1"/>
    <n v="0.05"/>
    <s v="Credit Card"/>
    <n v="2374.0500000000002"/>
    <n v="337.29"/>
    <n v="2024"/>
    <n v="7"/>
    <s v="Jul"/>
    <s v="2024-07"/>
    <n v="0.14207367157389272"/>
    <x v="1"/>
    <x v="5"/>
    <x v="0"/>
    <x v="1"/>
    <x v="7"/>
  </r>
  <r>
    <s v="ORD04657"/>
    <x v="263"/>
    <d v="2024-01-17T00:00:00"/>
    <s v="C0350"/>
    <s v="P005"/>
    <n v="2"/>
    <n v="0.05"/>
    <s v="UPI"/>
    <n v="4748.1000000000004"/>
    <n v="1092.97"/>
    <n v="2024"/>
    <n v="1"/>
    <s v="Jan"/>
    <s v="2024-01"/>
    <n v="0.23019102377793221"/>
    <x v="1"/>
    <x v="5"/>
    <x v="0"/>
    <x v="0"/>
    <x v="7"/>
  </r>
  <r>
    <s v="ORD04658"/>
    <x v="351"/>
    <d v="2024-07-15T00:00:00"/>
    <s v="C0416"/>
    <s v="P011"/>
    <n v="4"/>
    <n v="0.1"/>
    <s v="UPI"/>
    <n v="4676.3999999999996"/>
    <n v="1302.3699999999999"/>
    <n v="2024"/>
    <n v="7"/>
    <s v="Jul"/>
    <s v="2024-07"/>
    <n v="0.27849841758617738"/>
    <x v="0"/>
    <x v="7"/>
    <x v="0"/>
    <x v="2"/>
    <x v="12"/>
  </r>
  <r>
    <s v="ORD04659"/>
    <x v="287"/>
    <d v="2025-05-09T00:00:00"/>
    <s v="C0288"/>
    <s v="P020"/>
    <n v="5"/>
    <n v="0.1"/>
    <s v="Credit Card"/>
    <n v="1120.5"/>
    <n v="354.79"/>
    <n v="2025"/>
    <n v="5"/>
    <s v="May"/>
    <s v="2025-05"/>
    <n v="0.31663543061133426"/>
    <x v="3"/>
    <x v="3"/>
    <x v="1"/>
    <x v="2"/>
    <x v="17"/>
  </r>
  <r>
    <s v="ORD04660"/>
    <x v="60"/>
    <d v="2024-07-02T00:00:00"/>
    <s v="C0426"/>
    <s v="P004"/>
    <n v="1"/>
    <n v="0.15"/>
    <s v="UPI"/>
    <n v="1699.15"/>
    <n v="421.76"/>
    <n v="2024"/>
    <n v="6"/>
    <s v="Jun"/>
    <s v="2024-06"/>
    <n v="0.24821822676043903"/>
    <x v="1"/>
    <x v="5"/>
    <x v="1"/>
    <x v="1"/>
    <x v="10"/>
  </r>
  <r>
    <s v="ORD04661"/>
    <x v="576"/>
    <d v="2025-10-18T00:00:00"/>
    <s v="C0416"/>
    <s v="P020"/>
    <n v="2"/>
    <n v="0"/>
    <s v="UPI"/>
    <n v="498"/>
    <n v="118.4"/>
    <n v="2025"/>
    <n v="10"/>
    <s v="Oct"/>
    <s v="2025-10"/>
    <n v="0.23775100401606428"/>
    <x v="3"/>
    <x v="3"/>
    <x v="0"/>
    <x v="2"/>
    <x v="17"/>
  </r>
  <r>
    <s v="ORD04662"/>
    <x v="361"/>
    <d v="2024-11-16T00:00:00"/>
    <s v="C0026"/>
    <s v="P018"/>
    <n v="2"/>
    <n v="0.05"/>
    <s v="UPI"/>
    <n v="1898.1"/>
    <n v="569.33000000000004"/>
    <n v="2024"/>
    <n v="11"/>
    <s v="Nov"/>
    <s v="2024-11"/>
    <n v="0.29994731573678945"/>
    <x v="0"/>
    <x v="7"/>
    <x v="0"/>
    <x v="1"/>
    <x v="16"/>
  </r>
  <r>
    <s v="ORD04663"/>
    <x v="717"/>
    <d v="2025-11-25T00:00:00"/>
    <s v="C0371"/>
    <s v="P003"/>
    <n v="2"/>
    <n v="0.05"/>
    <s v="UPI"/>
    <n v="2468.1"/>
    <n v="607.39"/>
    <n v="2025"/>
    <n v="11"/>
    <s v="Nov"/>
    <s v="2025-11"/>
    <n v="0.24609618735059358"/>
    <x v="1"/>
    <x v="1"/>
    <x v="1"/>
    <x v="1"/>
    <x v="1"/>
  </r>
  <r>
    <s v="ORD04664"/>
    <x v="636"/>
    <d v="2024-01-31T00:00:00"/>
    <s v="C0385"/>
    <s v="P004"/>
    <n v="2"/>
    <n v="0"/>
    <s v="UPI"/>
    <n v="3998"/>
    <n v="882.2"/>
    <n v="2024"/>
    <n v="1"/>
    <s v="Jan"/>
    <s v="2024-01"/>
    <n v="0.22066033016508255"/>
    <x v="1"/>
    <x v="5"/>
    <x v="3"/>
    <x v="2"/>
    <x v="10"/>
  </r>
  <r>
    <s v="ORD04665"/>
    <x v="648"/>
    <d v="2025-08-20T00:00:00"/>
    <s v="C0056"/>
    <s v="P014"/>
    <n v="1"/>
    <n v="0.05"/>
    <s v="Credit Card"/>
    <n v="759.05"/>
    <n v="190.72"/>
    <n v="2025"/>
    <n v="8"/>
    <s v="Aug"/>
    <s v="2025-08"/>
    <n v="0.25126144522758714"/>
    <x v="0"/>
    <x v="6"/>
    <x v="2"/>
    <x v="2"/>
    <x v="13"/>
  </r>
  <r>
    <s v="ORD04666"/>
    <x v="130"/>
    <d v="2025-11-13T00:00:00"/>
    <s v="C0253"/>
    <s v="P007"/>
    <n v="4"/>
    <n v="0.1"/>
    <s v="UPI"/>
    <n v="3956.4"/>
    <n v="1352.02"/>
    <n v="2025"/>
    <n v="11"/>
    <s v="Nov"/>
    <s v="2025-11"/>
    <n v="0.34172985542412293"/>
    <x v="3"/>
    <x v="9"/>
    <x v="0"/>
    <x v="2"/>
    <x v="19"/>
  </r>
  <r>
    <s v="ORD04667"/>
    <x v="150"/>
    <d v="2024-04-08T00:00:00"/>
    <s v="C0122"/>
    <s v="P008"/>
    <n v="2"/>
    <n v="0"/>
    <s v="Debit Card"/>
    <n v="798"/>
    <n v="243.34"/>
    <n v="2024"/>
    <n v="4"/>
    <s v="Apr"/>
    <s v="2024-04"/>
    <n v="0.30493734335839601"/>
    <x v="3"/>
    <x v="3"/>
    <x v="3"/>
    <x v="2"/>
    <x v="4"/>
  </r>
  <r>
    <s v="ORD04668"/>
    <x v="166"/>
    <d v="2025-01-16T00:00:00"/>
    <s v="C0106"/>
    <s v="P016"/>
    <n v="3"/>
    <n v="0"/>
    <s v="UPI"/>
    <n v="4797"/>
    <n v="1465.23"/>
    <n v="2025"/>
    <n v="1"/>
    <s v="Jan"/>
    <s v="2025-01"/>
    <n v="0.30544715447154475"/>
    <x v="4"/>
    <x v="4"/>
    <x v="1"/>
    <x v="0"/>
    <x v="5"/>
  </r>
  <r>
    <s v="ORD04669"/>
    <x v="684"/>
    <d v="2025-03-20T00:00:00"/>
    <s v="C0130"/>
    <s v="P020"/>
    <n v="1"/>
    <n v="0.1"/>
    <s v="Debit Card"/>
    <n v="224.1"/>
    <n v="56.08"/>
    <n v="2025"/>
    <n v="3"/>
    <s v="Mar"/>
    <s v="2025-03"/>
    <n v="0.25024542614904061"/>
    <x v="3"/>
    <x v="3"/>
    <x v="0"/>
    <x v="0"/>
    <x v="17"/>
  </r>
  <r>
    <s v="ORD04670"/>
    <x v="484"/>
    <d v="2024-10-25T00:00:00"/>
    <s v="C0337"/>
    <s v="P015"/>
    <n v="1"/>
    <n v="0.1"/>
    <s v="Credit Card"/>
    <n v="629.1"/>
    <n v="171.16"/>
    <n v="2024"/>
    <n v="10"/>
    <s v="Oct"/>
    <s v="2024-10"/>
    <n v="0.27207121284374503"/>
    <x v="3"/>
    <x v="6"/>
    <x v="0"/>
    <x v="2"/>
    <x v="11"/>
  </r>
  <r>
    <s v="ORD04671"/>
    <x v="99"/>
    <d v="2024-12-28T00:00:00"/>
    <s v="C0158"/>
    <s v="P007"/>
    <n v="1"/>
    <n v="0.05"/>
    <s v="UPI"/>
    <n v="1044.05"/>
    <n v="261.18"/>
    <n v="2024"/>
    <n v="12"/>
    <s v="Dec"/>
    <s v="2024-12"/>
    <n v="0.25016043292945744"/>
    <x v="3"/>
    <x v="9"/>
    <x v="1"/>
    <x v="2"/>
    <x v="19"/>
  </r>
  <r>
    <s v="ORD04672"/>
    <x v="268"/>
    <d v="2025-01-10T00:00:00"/>
    <s v="C0376"/>
    <s v="P017"/>
    <n v="3"/>
    <n v="0.1"/>
    <s v="UPI"/>
    <n v="2157.3000000000002"/>
    <n v="407.11"/>
    <n v="2025"/>
    <n v="1"/>
    <s v="Jan"/>
    <s v="2025-01"/>
    <n v="0.18871274278032726"/>
    <x v="0"/>
    <x v="0"/>
    <x v="3"/>
    <x v="0"/>
    <x v="15"/>
  </r>
  <r>
    <s v="ORD04673"/>
    <x v="565"/>
    <d v="2025-07-08T00:00:00"/>
    <s v="C0231"/>
    <s v="P012"/>
    <n v="4"/>
    <n v="0.2"/>
    <s v="UPI"/>
    <n v="2876.8"/>
    <n v="741.73"/>
    <n v="2025"/>
    <n v="7"/>
    <s v="Jul"/>
    <s v="2025-07"/>
    <n v="0.25783161846496105"/>
    <x v="0"/>
    <x v="8"/>
    <x v="1"/>
    <x v="2"/>
    <x v="14"/>
  </r>
  <r>
    <s v="ORD04674"/>
    <x v="414"/>
    <d v="2024-10-31T00:00:00"/>
    <s v="C0455"/>
    <s v="P018"/>
    <n v="1"/>
    <n v="0"/>
    <s v="Credit Card"/>
    <n v="999"/>
    <n v="188.43"/>
    <n v="2024"/>
    <n v="10"/>
    <s v="Oct"/>
    <s v="2024-10"/>
    <n v="0.18861861861861862"/>
    <x v="0"/>
    <x v="7"/>
    <x v="1"/>
    <x v="1"/>
    <x v="16"/>
  </r>
  <r>
    <s v="ORD04675"/>
    <x v="634"/>
    <d v="2025-02-26T00:00:00"/>
    <s v="C0308"/>
    <s v="P014"/>
    <n v="3"/>
    <n v="0"/>
    <s v="UPI"/>
    <n v="2397"/>
    <n v="546.48"/>
    <n v="2025"/>
    <n v="2"/>
    <s v="Feb"/>
    <s v="2025-02"/>
    <n v="0.22798498122653318"/>
    <x v="0"/>
    <x v="6"/>
    <x v="3"/>
    <x v="2"/>
    <x v="13"/>
  </r>
  <r>
    <s v="ORD04676"/>
    <x v="480"/>
    <d v="2024-09-04T00:00:00"/>
    <s v="C0091"/>
    <s v="P015"/>
    <n v="2"/>
    <n v="0"/>
    <s v="Credit Card"/>
    <n v="1398"/>
    <n v="376.3"/>
    <n v="2024"/>
    <n v="9"/>
    <s v="Sep"/>
    <s v="2024-09"/>
    <n v="0.269170243204578"/>
    <x v="3"/>
    <x v="6"/>
    <x v="2"/>
    <x v="1"/>
    <x v="11"/>
  </r>
  <r>
    <s v="ORD04677"/>
    <x v="552"/>
    <d v="2025-12-24T00:00:00"/>
    <s v="C0393"/>
    <s v="P015"/>
    <n v="1"/>
    <n v="0.1"/>
    <s v="Credit Card"/>
    <n v="629.1"/>
    <n v="144.01"/>
    <n v="2025"/>
    <n v="12"/>
    <s v="Dec"/>
    <s v="2025-12"/>
    <n v="0.22891432204736922"/>
    <x v="3"/>
    <x v="6"/>
    <x v="0"/>
    <x v="2"/>
    <x v="11"/>
  </r>
  <r>
    <s v="ORD04678"/>
    <x v="196"/>
    <d v="2024-08-29T00:00:00"/>
    <s v="C0022"/>
    <s v="P005"/>
    <n v="2"/>
    <n v="0.05"/>
    <s v="Credit Card"/>
    <n v="4748.1000000000004"/>
    <n v="1213.8800000000001"/>
    <n v="2024"/>
    <n v="8"/>
    <s v="Aug"/>
    <s v="2024-08"/>
    <n v="0.25565594658916196"/>
    <x v="1"/>
    <x v="5"/>
    <x v="3"/>
    <x v="2"/>
    <x v="7"/>
  </r>
  <r>
    <s v="ORD04679"/>
    <x v="632"/>
    <d v="2025-06-19T00:00:00"/>
    <s v="C0290"/>
    <s v="P016"/>
    <n v="3"/>
    <n v="0.2"/>
    <s v="Credit Card"/>
    <n v="3837.6"/>
    <n v="1135.94"/>
    <n v="2025"/>
    <n v="6"/>
    <s v="Jun"/>
    <s v="2025-06"/>
    <n v="0.29600271002710027"/>
    <x v="4"/>
    <x v="4"/>
    <x v="1"/>
    <x v="2"/>
    <x v="5"/>
  </r>
  <r>
    <s v="ORD04680"/>
    <x v="506"/>
    <d v="2024-07-07T00:00:00"/>
    <s v="C0110"/>
    <s v="P005"/>
    <n v="1"/>
    <n v="0.1"/>
    <s v="UPI"/>
    <n v="2249.1"/>
    <n v="313.98"/>
    <n v="2024"/>
    <n v="7"/>
    <s v="Jul"/>
    <s v="2024-07"/>
    <n v="0.13960250766973459"/>
    <x v="1"/>
    <x v="5"/>
    <x v="0"/>
    <x v="2"/>
    <x v="7"/>
  </r>
  <r>
    <s v="ORD04681"/>
    <x v="660"/>
    <d v="2025-04-16T00:00:00"/>
    <s v="C0049"/>
    <s v="P002"/>
    <n v="1"/>
    <n v="0.05"/>
    <s v="Debit Card"/>
    <n v="854.05"/>
    <n v="213"/>
    <n v="2025"/>
    <n v="4"/>
    <s v="Apr"/>
    <s v="2025-04"/>
    <n v="0.24939991803758563"/>
    <x v="1"/>
    <x v="1"/>
    <x v="1"/>
    <x v="0"/>
    <x v="3"/>
  </r>
  <r>
    <s v="ORD04682"/>
    <x v="34"/>
    <d v="2024-12-30T00:00:00"/>
    <s v="C0129"/>
    <s v="P020"/>
    <n v="2"/>
    <n v="0"/>
    <s v="Debit Card"/>
    <n v="498"/>
    <n v="170.28"/>
    <n v="2024"/>
    <n v="12"/>
    <s v="Dec"/>
    <s v="2024-12"/>
    <n v="0.34192771084337348"/>
    <x v="3"/>
    <x v="3"/>
    <x v="0"/>
    <x v="1"/>
    <x v="17"/>
  </r>
  <r>
    <s v="ORD04683"/>
    <x v="24"/>
    <d v="2024-10-13T00:00:00"/>
    <s v="C0073"/>
    <s v="P009"/>
    <n v="1"/>
    <n v="0.05"/>
    <s v="Cash"/>
    <n v="6649.05"/>
    <n v="1238.72"/>
    <n v="2024"/>
    <n v="10"/>
    <s v="Oct"/>
    <s v="2024-10"/>
    <n v="0.18630029853888902"/>
    <x v="2"/>
    <x v="2"/>
    <x v="2"/>
    <x v="2"/>
    <x v="2"/>
  </r>
  <r>
    <s v="ORD04684"/>
    <x v="447"/>
    <d v="2025-07-09T00:00:00"/>
    <s v="C0340"/>
    <s v="P009"/>
    <n v="4"/>
    <n v="0"/>
    <s v="UPI"/>
    <n v="27996"/>
    <n v="5646.24"/>
    <n v="2025"/>
    <n v="7"/>
    <s v="Jul"/>
    <s v="2025-07"/>
    <n v="0.20168024003429061"/>
    <x v="2"/>
    <x v="2"/>
    <x v="0"/>
    <x v="2"/>
    <x v="2"/>
  </r>
  <r>
    <s v="ORD04685"/>
    <x v="367"/>
    <d v="2024-12-05T00:00:00"/>
    <s v="C0053"/>
    <s v="P004"/>
    <n v="2"/>
    <n v="0.15"/>
    <s v="Debit Card"/>
    <n v="3398.3"/>
    <n v="786.12"/>
    <n v="2024"/>
    <n v="12"/>
    <s v="Dec"/>
    <s v="2024-12"/>
    <n v="0.23132742842009238"/>
    <x v="1"/>
    <x v="5"/>
    <x v="3"/>
    <x v="2"/>
    <x v="10"/>
  </r>
  <r>
    <s v="ORD04686"/>
    <x v="136"/>
    <d v="2024-06-15T00:00:00"/>
    <s v="C0467"/>
    <s v="P015"/>
    <n v="1"/>
    <n v="0.05"/>
    <s v="Debit Card"/>
    <n v="664.05"/>
    <n v="199.2"/>
    <n v="2024"/>
    <n v="6"/>
    <s v="Jun"/>
    <s v="2024-06"/>
    <n v="0.29997741133950756"/>
    <x v="3"/>
    <x v="6"/>
    <x v="2"/>
    <x v="1"/>
    <x v="11"/>
  </r>
  <r>
    <s v="ORD04687"/>
    <x v="342"/>
    <d v="2024-06-12T00:00:00"/>
    <s v="C0356"/>
    <s v="P011"/>
    <n v="1"/>
    <n v="0"/>
    <s v="Credit Card"/>
    <n v="1299"/>
    <n v="300.22000000000003"/>
    <n v="2024"/>
    <n v="6"/>
    <s v="Jun"/>
    <s v="2024-06"/>
    <n v="0.23111624326404928"/>
    <x v="0"/>
    <x v="7"/>
    <x v="2"/>
    <x v="1"/>
    <x v="12"/>
  </r>
  <r>
    <s v="ORD04688"/>
    <x v="399"/>
    <d v="2025-04-20T00:00:00"/>
    <s v="C0380"/>
    <s v="P001"/>
    <n v="4"/>
    <n v="0.05"/>
    <s v="Credit Card"/>
    <n v="1896.2"/>
    <n v="367.64"/>
    <n v="2025"/>
    <n v="4"/>
    <s v="Apr"/>
    <s v="2025-04"/>
    <n v="0.19388250184579683"/>
    <x v="1"/>
    <x v="1"/>
    <x v="0"/>
    <x v="2"/>
    <x v="8"/>
  </r>
  <r>
    <s v="ORD04689"/>
    <x v="524"/>
    <d v="2025-08-24T00:00:00"/>
    <s v="C0168"/>
    <s v="P018"/>
    <n v="2"/>
    <n v="0"/>
    <s v="Cash"/>
    <n v="1998"/>
    <n v="425.83"/>
    <n v="2025"/>
    <n v="8"/>
    <s v="Aug"/>
    <s v="2025-08"/>
    <n v="0.21312812812812812"/>
    <x v="0"/>
    <x v="7"/>
    <x v="2"/>
    <x v="1"/>
    <x v="16"/>
  </r>
  <r>
    <s v="ORD04690"/>
    <x v="698"/>
    <d v="2024-11-20T00:00:00"/>
    <s v="C0045"/>
    <s v="P001"/>
    <n v="2"/>
    <n v="0.05"/>
    <s v="Cash"/>
    <n v="948.1"/>
    <n v="212.57"/>
    <n v="2024"/>
    <n v="11"/>
    <s v="Nov"/>
    <s v="2024-11"/>
    <n v="0.22420630735154518"/>
    <x v="1"/>
    <x v="1"/>
    <x v="1"/>
    <x v="0"/>
    <x v="8"/>
  </r>
  <r>
    <s v="ORD04691"/>
    <x v="263"/>
    <d v="2024-01-16T00:00:00"/>
    <s v="C0452"/>
    <s v="P008"/>
    <n v="1"/>
    <n v="0"/>
    <s v="Credit Card"/>
    <n v="399"/>
    <n v="120.73"/>
    <n v="2024"/>
    <n v="1"/>
    <s v="Jan"/>
    <s v="2024-01"/>
    <n v="0.30258145363408523"/>
    <x v="3"/>
    <x v="3"/>
    <x v="3"/>
    <x v="2"/>
    <x v="4"/>
  </r>
  <r>
    <s v="ORD04692"/>
    <x v="120"/>
    <d v="2025-03-02T00:00:00"/>
    <s v="C0393"/>
    <s v="P016"/>
    <n v="3"/>
    <n v="0.1"/>
    <s v="UPI"/>
    <n v="4317.3"/>
    <n v="1390.75"/>
    <n v="2025"/>
    <n v="2"/>
    <s v="Feb"/>
    <s v="2025-02"/>
    <n v="0.32213420424802536"/>
    <x v="4"/>
    <x v="4"/>
    <x v="0"/>
    <x v="2"/>
    <x v="5"/>
  </r>
  <r>
    <s v="ORD04693"/>
    <x v="246"/>
    <d v="2024-03-18T00:00:00"/>
    <s v="C0105"/>
    <s v="P018"/>
    <n v="1"/>
    <n v="0.05"/>
    <s v="Debit Card"/>
    <n v="949.05"/>
    <n v="223.33"/>
    <n v="2024"/>
    <n v="3"/>
    <s v="Mar"/>
    <s v="2024-03"/>
    <n v="0.23531953005637218"/>
    <x v="0"/>
    <x v="7"/>
    <x v="2"/>
    <x v="2"/>
    <x v="16"/>
  </r>
  <r>
    <s v="ORD04694"/>
    <x v="214"/>
    <d v="2025-08-14T00:00:00"/>
    <s v="C0150"/>
    <s v="P009"/>
    <n v="2"/>
    <n v="0.05"/>
    <s v="UPI"/>
    <n v="13298.1"/>
    <n v="2303.33"/>
    <n v="2025"/>
    <n v="8"/>
    <s v="Aug"/>
    <s v="2025-08"/>
    <n v="0.1732074506884442"/>
    <x v="2"/>
    <x v="2"/>
    <x v="2"/>
    <x v="0"/>
    <x v="2"/>
  </r>
  <r>
    <s v="ORD04695"/>
    <x v="199"/>
    <d v="2024-07-23T00:00:00"/>
    <s v="C0146"/>
    <s v="P012"/>
    <n v="4"/>
    <n v="0.1"/>
    <s v="UPI"/>
    <n v="3236.4"/>
    <n v="786.66"/>
    <n v="2024"/>
    <n v="7"/>
    <s v="Jul"/>
    <s v="2024-07"/>
    <n v="0.24306637004078605"/>
    <x v="0"/>
    <x v="8"/>
    <x v="3"/>
    <x v="2"/>
    <x v="14"/>
  </r>
  <r>
    <s v="ORD04696"/>
    <x v="4"/>
    <d v="2025-06-08T00:00:00"/>
    <s v="C0204"/>
    <s v="P019"/>
    <n v="1"/>
    <n v="0"/>
    <s v="Cash"/>
    <n v="399"/>
    <n v="80.739999999999995"/>
    <n v="2025"/>
    <n v="6"/>
    <s v="Jun"/>
    <s v="2025-06"/>
    <n v="0.20235588972431076"/>
    <x v="1"/>
    <x v="1"/>
    <x v="3"/>
    <x v="2"/>
    <x v="18"/>
  </r>
  <r>
    <s v="ORD04697"/>
    <x v="616"/>
    <d v="2025-05-23T00:00:00"/>
    <s v="C0362"/>
    <s v="P018"/>
    <n v="2"/>
    <n v="0.05"/>
    <s v="Debit Card"/>
    <n v="1898.1"/>
    <n v="346.48"/>
    <n v="2025"/>
    <n v="5"/>
    <s v="May"/>
    <s v="2025-05"/>
    <n v="0.18254043517201413"/>
    <x v="0"/>
    <x v="7"/>
    <x v="3"/>
    <x v="1"/>
    <x v="16"/>
  </r>
  <r>
    <s v="ORD04698"/>
    <x v="282"/>
    <d v="2025-11-22T00:00:00"/>
    <s v="C0299"/>
    <s v="P005"/>
    <n v="1"/>
    <n v="0.05"/>
    <s v="Cash"/>
    <n v="2374.0500000000002"/>
    <n v="506.11"/>
    <n v="2025"/>
    <n v="11"/>
    <s v="Nov"/>
    <s v="2025-11"/>
    <n v="0.21318422105684379"/>
    <x v="1"/>
    <x v="5"/>
    <x v="1"/>
    <x v="2"/>
    <x v="7"/>
  </r>
  <r>
    <s v="ORD04699"/>
    <x v="251"/>
    <d v="2024-02-09T00:00:00"/>
    <s v="C0167"/>
    <s v="P002"/>
    <n v="2"/>
    <n v="0.05"/>
    <s v="Credit Card"/>
    <n v="1708.1"/>
    <n v="357.92"/>
    <n v="2024"/>
    <n v="2"/>
    <s v="Feb"/>
    <s v="2024-02"/>
    <n v="0.20954276681693113"/>
    <x v="1"/>
    <x v="1"/>
    <x v="3"/>
    <x v="2"/>
    <x v="3"/>
  </r>
  <r>
    <s v="ORD04700"/>
    <x v="422"/>
    <d v="2024-03-03T00:00:00"/>
    <s v="C0201"/>
    <s v="P007"/>
    <n v="1"/>
    <n v="0.2"/>
    <s v="Credit Card"/>
    <n v="879.2"/>
    <n v="244.72"/>
    <n v="2024"/>
    <n v="2"/>
    <s v="Feb"/>
    <s v="2024-02"/>
    <n v="0.27834394904458598"/>
    <x v="3"/>
    <x v="9"/>
    <x v="1"/>
    <x v="2"/>
    <x v="19"/>
  </r>
  <r>
    <s v="ORD04701"/>
    <x v="478"/>
    <d v="2025-08-02T00:00:00"/>
    <s v="C0134"/>
    <s v="P010"/>
    <n v="4"/>
    <n v="0"/>
    <s v="Cash"/>
    <n v="23996"/>
    <n v="3871.92"/>
    <n v="2025"/>
    <n v="7"/>
    <s v="Jul"/>
    <s v="2025-07"/>
    <n v="0.16135689281546925"/>
    <x v="2"/>
    <x v="2"/>
    <x v="2"/>
    <x v="1"/>
    <x v="9"/>
  </r>
  <r>
    <s v="ORD04702"/>
    <x v="581"/>
    <d v="2024-11-18T00:00:00"/>
    <s v="C0211"/>
    <s v="P015"/>
    <n v="1"/>
    <n v="0.1"/>
    <s v="UPI"/>
    <n v="629.1"/>
    <n v="182.55"/>
    <n v="2024"/>
    <n v="11"/>
    <s v="Nov"/>
    <s v="2024-11"/>
    <n v="0.29017644253695757"/>
    <x v="3"/>
    <x v="6"/>
    <x v="2"/>
    <x v="0"/>
    <x v="11"/>
  </r>
  <r>
    <s v="ORD04703"/>
    <x v="110"/>
    <d v="2025-03-15T00:00:00"/>
    <s v="C0048"/>
    <s v="P007"/>
    <n v="2"/>
    <n v="0.05"/>
    <s v="Debit Card"/>
    <n v="2088.1"/>
    <n v="782.61"/>
    <n v="2025"/>
    <n v="3"/>
    <s v="Mar"/>
    <s v="2025-03"/>
    <n v="0.37479526842584171"/>
    <x v="3"/>
    <x v="9"/>
    <x v="3"/>
    <x v="2"/>
    <x v="19"/>
  </r>
  <r>
    <s v="ORD04704"/>
    <x v="670"/>
    <d v="2025-09-28T00:00:00"/>
    <s v="C0126"/>
    <s v="P005"/>
    <n v="3"/>
    <n v="0.05"/>
    <s v="Credit Card"/>
    <n v="7122.15"/>
    <n v="1762.07"/>
    <n v="2025"/>
    <n v="9"/>
    <s v="Sep"/>
    <s v="2025-09"/>
    <n v="0.24740703298863406"/>
    <x v="1"/>
    <x v="5"/>
    <x v="1"/>
    <x v="0"/>
    <x v="7"/>
  </r>
  <r>
    <s v="ORD04705"/>
    <x v="233"/>
    <d v="2025-11-09T00:00:00"/>
    <s v="C0239"/>
    <s v="P015"/>
    <n v="5"/>
    <n v="0.1"/>
    <s v="UPI"/>
    <n v="3145.5"/>
    <n v="-263.57"/>
    <n v="2025"/>
    <n v="11"/>
    <s v="Nov"/>
    <s v="2025-11"/>
    <n v="-8.3792719758384995E-2"/>
    <x v="3"/>
    <x v="6"/>
    <x v="0"/>
    <x v="0"/>
    <x v="11"/>
  </r>
  <r>
    <s v="ORD04706"/>
    <x v="617"/>
    <d v="2025-02-14T00:00:00"/>
    <s v="C0007"/>
    <s v="P020"/>
    <n v="2"/>
    <n v="0"/>
    <s v="UPI"/>
    <n v="498"/>
    <n v="135.57"/>
    <n v="2025"/>
    <n v="2"/>
    <s v="Feb"/>
    <s v="2025-02"/>
    <n v="0.27222891566265056"/>
    <x v="3"/>
    <x v="3"/>
    <x v="2"/>
    <x v="1"/>
    <x v="17"/>
  </r>
  <r>
    <s v="ORD04707"/>
    <x v="78"/>
    <d v="2025-01-21T00:00:00"/>
    <s v="C0464"/>
    <s v="P020"/>
    <n v="2"/>
    <n v="0.1"/>
    <s v="UPI"/>
    <n v="448.2"/>
    <n v="123.71"/>
    <n v="2025"/>
    <n v="1"/>
    <s v="Jan"/>
    <s v="2025-01"/>
    <n v="0.27601517179830432"/>
    <x v="3"/>
    <x v="3"/>
    <x v="0"/>
    <x v="2"/>
    <x v="17"/>
  </r>
  <r>
    <s v="ORD04708"/>
    <x v="724"/>
    <d v="2025-11-02T00:00:00"/>
    <s v="C0453"/>
    <s v="P015"/>
    <n v="1"/>
    <n v="0"/>
    <s v="Credit Card"/>
    <n v="699"/>
    <n v="198.55"/>
    <n v="2025"/>
    <n v="11"/>
    <s v="Nov"/>
    <s v="2025-11"/>
    <n v="0.28404864091559373"/>
    <x v="3"/>
    <x v="6"/>
    <x v="0"/>
    <x v="2"/>
    <x v="11"/>
  </r>
  <r>
    <s v="ORD04709"/>
    <x v="261"/>
    <d v="2025-07-27T00:00:00"/>
    <s v="C0272"/>
    <s v="P010"/>
    <n v="1"/>
    <n v="0.05"/>
    <s v="UPI"/>
    <n v="5699.05"/>
    <n v="1024.82"/>
    <n v="2025"/>
    <n v="7"/>
    <s v="Jul"/>
    <s v="2025-07"/>
    <n v="0.17982295294829839"/>
    <x v="2"/>
    <x v="2"/>
    <x v="0"/>
    <x v="2"/>
    <x v="9"/>
  </r>
  <r>
    <s v="ORD04710"/>
    <x v="152"/>
    <d v="2024-03-20T00:00:00"/>
    <s v="C0385"/>
    <s v="P014"/>
    <n v="2"/>
    <n v="0.1"/>
    <s v="Credit Card"/>
    <n v="1438.2"/>
    <n v="336.79"/>
    <n v="2024"/>
    <n v="3"/>
    <s v="Mar"/>
    <s v="2024-03"/>
    <n v="0.2341746627729106"/>
    <x v="0"/>
    <x v="6"/>
    <x v="3"/>
    <x v="2"/>
    <x v="13"/>
  </r>
  <r>
    <s v="ORD04711"/>
    <x v="125"/>
    <d v="2024-07-15T00:00:00"/>
    <s v="C0371"/>
    <s v="P010"/>
    <n v="1"/>
    <n v="0"/>
    <s v="Credit Card"/>
    <n v="5999"/>
    <n v="974.02"/>
    <n v="2024"/>
    <n v="7"/>
    <s v="Jul"/>
    <s v="2024-07"/>
    <n v="0.16236372728788132"/>
    <x v="2"/>
    <x v="2"/>
    <x v="1"/>
    <x v="1"/>
    <x v="9"/>
  </r>
  <r>
    <s v="ORD04712"/>
    <x v="92"/>
    <d v="2024-10-12T00:00:00"/>
    <s v="C0037"/>
    <s v="P017"/>
    <n v="1"/>
    <n v="0.1"/>
    <s v="Debit Card"/>
    <n v="719.1"/>
    <n v="196.02"/>
    <n v="2024"/>
    <n v="10"/>
    <s v="Oct"/>
    <s v="2024-10"/>
    <n v="0.27259073842302878"/>
    <x v="0"/>
    <x v="0"/>
    <x v="1"/>
    <x v="1"/>
    <x v="15"/>
  </r>
  <r>
    <s v="ORD04713"/>
    <x v="295"/>
    <d v="2025-06-13T00:00:00"/>
    <s v="C0487"/>
    <s v="P014"/>
    <n v="1"/>
    <n v="0"/>
    <s v="UPI"/>
    <n v="799"/>
    <n v="-91.21"/>
    <n v="2025"/>
    <n v="6"/>
    <s v="Jun"/>
    <s v="2025-06"/>
    <n v="-0.11415519399249061"/>
    <x v="0"/>
    <x v="6"/>
    <x v="2"/>
    <x v="2"/>
    <x v="13"/>
  </r>
  <r>
    <s v="ORD04714"/>
    <x v="258"/>
    <d v="2025-06-09T00:00:00"/>
    <s v="C0211"/>
    <s v="P002"/>
    <n v="2"/>
    <n v="0.1"/>
    <s v="Credit Card"/>
    <n v="1618.2"/>
    <n v="388.4"/>
    <n v="2025"/>
    <n v="6"/>
    <s v="Jun"/>
    <s v="2025-06"/>
    <n v="0.2400197750587072"/>
    <x v="1"/>
    <x v="1"/>
    <x v="2"/>
    <x v="0"/>
    <x v="3"/>
  </r>
  <r>
    <s v="ORD04715"/>
    <x v="56"/>
    <d v="2025-09-07T00:00:00"/>
    <s v="C0165"/>
    <s v="P016"/>
    <n v="1"/>
    <n v="0.05"/>
    <s v="UPI"/>
    <n v="1519.05"/>
    <n v="444.13"/>
    <n v="2025"/>
    <n v="9"/>
    <s v="Sep"/>
    <s v="2025-09"/>
    <n v="0.29237352292551266"/>
    <x v="4"/>
    <x v="4"/>
    <x v="2"/>
    <x v="2"/>
    <x v="5"/>
  </r>
  <r>
    <s v="ORD04716"/>
    <x v="95"/>
    <d v="2024-06-07T00:00:00"/>
    <s v="C0125"/>
    <s v="P013"/>
    <n v="1"/>
    <n v="0.1"/>
    <s v="UPI"/>
    <n v="539.1"/>
    <n v="100.74"/>
    <n v="2024"/>
    <n v="6"/>
    <s v="Jun"/>
    <s v="2024-06"/>
    <n v="0.186867000556483"/>
    <x v="0"/>
    <x v="0"/>
    <x v="0"/>
    <x v="2"/>
    <x v="0"/>
  </r>
  <r>
    <s v="ORD04717"/>
    <x v="315"/>
    <d v="2024-12-06T00:00:00"/>
    <s v="C0337"/>
    <s v="P009"/>
    <n v="1"/>
    <n v="0.15"/>
    <s v="UPI"/>
    <n v="5949.15"/>
    <n v="850.78"/>
    <n v="2024"/>
    <n v="12"/>
    <s v="Dec"/>
    <s v="2024-12"/>
    <n v="0.14300866510341814"/>
    <x v="2"/>
    <x v="2"/>
    <x v="0"/>
    <x v="2"/>
    <x v="2"/>
  </r>
  <r>
    <s v="ORD04718"/>
    <x v="687"/>
    <d v="2024-05-05T00:00:00"/>
    <s v="C0192"/>
    <s v="P007"/>
    <n v="2"/>
    <n v="0.05"/>
    <s v="Credit Card"/>
    <n v="2088.1"/>
    <n v="467.7"/>
    <n v="2024"/>
    <n v="5"/>
    <s v="May"/>
    <s v="2024-05"/>
    <n v="0.22398352569321392"/>
    <x v="3"/>
    <x v="9"/>
    <x v="2"/>
    <x v="2"/>
    <x v="19"/>
  </r>
  <r>
    <s v="ORD04719"/>
    <x v="182"/>
    <d v="2024-10-07T00:00:00"/>
    <s v="C0218"/>
    <s v="P016"/>
    <n v="2"/>
    <n v="0"/>
    <s v="UPI"/>
    <n v="3198"/>
    <n v="982.55"/>
    <n v="2024"/>
    <n v="10"/>
    <s v="Oct"/>
    <s v="2024-10"/>
    <n v="0.30723889931207005"/>
    <x v="4"/>
    <x v="4"/>
    <x v="1"/>
    <x v="2"/>
    <x v="5"/>
  </r>
  <r>
    <s v="ORD04720"/>
    <x v="58"/>
    <d v="2025-09-15T00:00:00"/>
    <s v="C0214"/>
    <s v="P010"/>
    <n v="2"/>
    <n v="0.15"/>
    <s v="UPI"/>
    <n v="10198.299999999999"/>
    <n v="1229.18"/>
    <n v="2025"/>
    <n v="9"/>
    <s v="Sep"/>
    <s v="2025-09"/>
    <n v="0.12052793112577588"/>
    <x v="2"/>
    <x v="2"/>
    <x v="0"/>
    <x v="1"/>
    <x v="9"/>
  </r>
  <r>
    <s v="ORD04721"/>
    <x v="538"/>
    <d v="2025-10-23T00:00:00"/>
    <s v="C0062"/>
    <s v="P009"/>
    <n v="3"/>
    <n v="0"/>
    <s v="UPI"/>
    <n v="20997"/>
    <n v="-635.49"/>
    <n v="2025"/>
    <n v="10"/>
    <s v="Oct"/>
    <s v="2025-10"/>
    <n v="-3.0265752250321475E-2"/>
    <x v="2"/>
    <x v="2"/>
    <x v="0"/>
    <x v="1"/>
    <x v="2"/>
  </r>
  <r>
    <s v="ORD04722"/>
    <x v="644"/>
    <d v="2025-12-30T00:00:00"/>
    <s v="C0328"/>
    <s v="P007"/>
    <n v="1"/>
    <n v="0.1"/>
    <s v="Cash"/>
    <n v="989.1"/>
    <n v="264.18"/>
    <n v="2025"/>
    <n v="12"/>
    <s v="Dec"/>
    <s v="2025-12"/>
    <n v="0.26709129511677282"/>
    <x v="3"/>
    <x v="9"/>
    <x v="0"/>
    <x v="2"/>
    <x v="19"/>
  </r>
  <r>
    <s v="ORD04723"/>
    <x v="689"/>
    <d v="2025-11-05T00:00:00"/>
    <s v="C0445"/>
    <s v="P016"/>
    <n v="1"/>
    <n v="0.15"/>
    <s v="Cash"/>
    <n v="1359.15"/>
    <n v="396.01"/>
    <n v="2025"/>
    <n v="11"/>
    <s v="Nov"/>
    <s v="2025-11"/>
    <n v="0.29136592723393295"/>
    <x v="4"/>
    <x v="4"/>
    <x v="0"/>
    <x v="2"/>
    <x v="5"/>
  </r>
  <r>
    <s v="ORD04724"/>
    <x v="189"/>
    <d v="2024-05-12T00:00:00"/>
    <s v="C0381"/>
    <s v="P009"/>
    <n v="1"/>
    <n v="0.1"/>
    <s v="UPI"/>
    <n v="6299.1"/>
    <n v="1327.96"/>
    <n v="2024"/>
    <n v="5"/>
    <s v="May"/>
    <s v="2024-05"/>
    <n v="0.2108174183613532"/>
    <x v="2"/>
    <x v="2"/>
    <x v="0"/>
    <x v="1"/>
    <x v="2"/>
  </r>
  <r>
    <s v="ORD04725"/>
    <x v="462"/>
    <d v="2024-11-12T00:00:00"/>
    <s v="C0161"/>
    <s v="P017"/>
    <n v="2"/>
    <n v="0"/>
    <s v="UPI"/>
    <n v="1598"/>
    <n v="458.46"/>
    <n v="2024"/>
    <n v="11"/>
    <s v="Nov"/>
    <s v="2024-11"/>
    <n v="0.28689612015018773"/>
    <x v="0"/>
    <x v="0"/>
    <x v="1"/>
    <x v="2"/>
    <x v="15"/>
  </r>
  <r>
    <s v="ORD04726"/>
    <x v="352"/>
    <d v="2024-11-30T00:00:00"/>
    <s v="C0066"/>
    <s v="P020"/>
    <n v="2"/>
    <n v="0"/>
    <s v="Cash"/>
    <n v="498"/>
    <n v="126.49"/>
    <n v="2024"/>
    <n v="11"/>
    <s v="Nov"/>
    <s v="2024-11"/>
    <n v="0.25399598393574296"/>
    <x v="3"/>
    <x v="3"/>
    <x v="3"/>
    <x v="2"/>
    <x v="17"/>
  </r>
  <r>
    <s v="ORD04727"/>
    <x v="727"/>
    <d v="2024-06-01T00:00:00"/>
    <s v="C0286"/>
    <s v="P007"/>
    <n v="1"/>
    <n v="0"/>
    <s v="UPI"/>
    <n v="1099"/>
    <n v="306.98"/>
    <n v="2024"/>
    <n v="5"/>
    <s v="May"/>
    <s v="2024-05"/>
    <n v="0.27932666060054595"/>
    <x v="3"/>
    <x v="9"/>
    <x v="3"/>
    <x v="0"/>
    <x v="19"/>
  </r>
  <r>
    <s v="ORD04728"/>
    <x v="359"/>
    <d v="2025-04-01T00:00:00"/>
    <s v="C0239"/>
    <s v="P011"/>
    <n v="2"/>
    <n v="0.05"/>
    <s v="UPI"/>
    <n v="2468.1"/>
    <n v="580.62"/>
    <n v="2025"/>
    <n v="3"/>
    <s v="Mar"/>
    <s v="2025-03"/>
    <n v="0.2352497872857664"/>
    <x v="0"/>
    <x v="7"/>
    <x v="0"/>
    <x v="0"/>
    <x v="12"/>
  </r>
  <r>
    <s v="ORD04729"/>
    <x v="544"/>
    <d v="2024-02-10T00:00:00"/>
    <s v="C0020"/>
    <s v="P008"/>
    <n v="2"/>
    <n v="0"/>
    <s v="UPI"/>
    <n v="798"/>
    <n v="235.22"/>
    <n v="2024"/>
    <n v="2"/>
    <s v="Feb"/>
    <s v="2024-02"/>
    <n v="0.29476190476190478"/>
    <x v="3"/>
    <x v="3"/>
    <x v="3"/>
    <x v="2"/>
    <x v="4"/>
  </r>
  <r>
    <s v="ORD04730"/>
    <x v="18"/>
    <d v="2025-11-16T00:00:00"/>
    <s v="C0188"/>
    <s v="P007"/>
    <n v="5"/>
    <n v="0.1"/>
    <s v="Cash"/>
    <n v="4945.5"/>
    <n v="1370.35"/>
    <n v="2025"/>
    <n v="11"/>
    <s v="Nov"/>
    <s v="2025-11"/>
    <n v="0.27709028409665348"/>
    <x v="3"/>
    <x v="9"/>
    <x v="1"/>
    <x v="0"/>
    <x v="19"/>
  </r>
  <r>
    <s v="ORD04731"/>
    <x v="59"/>
    <d v="2025-02-27T00:00:00"/>
    <s v="C0082"/>
    <s v="P019"/>
    <n v="2"/>
    <n v="0.05"/>
    <s v="Debit Card"/>
    <n v="758.1"/>
    <n v="178.8"/>
    <n v="2025"/>
    <n v="2"/>
    <s v="Feb"/>
    <s v="2025-02"/>
    <n v="0.23585278986941038"/>
    <x v="1"/>
    <x v="1"/>
    <x v="0"/>
    <x v="2"/>
    <x v="18"/>
  </r>
  <r>
    <s v="ORD04732"/>
    <x v="398"/>
    <d v="2024-01-25T00:00:00"/>
    <s v="C0363"/>
    <s v="P020"/>
    <n v="2"/>
    <n v="0.15"/>
    <s v="UPI"/>
    <n v="423.3"/>
    <n v="101.73"/>
    <n v="2024"/>
    <n v="1"/>
    <s v="Jan"/>
    <s v="2024-01"/>
    <n v="0.24032600992204112"/>
    <x v="3"/>
    <x v="3"/>
    <x v="1"/>
    <x v="1"/>
    <x v="17"/>
  </r>
  <r>
    <s v="ORD04733"/>
    <x v="431"/>
    <d v="2024-07-28T00:00:00"/>
    <s v="C0202"/>
    <s v="P012"/>
    <n v="2"/>
    <n v="0.1"/>
    <s v="UPI"/>
    <n v="1618.2"/>
    <n v="417.47"/>
    <n v="2024"/>
    <n v="7"/>
    <s v="Jul"/>
    <s v="2024-07"/>
    <n v="0.25798417995303424"/>
    <x v="0"/>
    <x v="8"/>
    <x v="2"/>
    <x v="2"/>
    <x v="14"/>
  </r>
  <r>
    <s v="ORD04734"/>
    <x v="651"/>
    <d v="2025-10-02T00:00:00"/>
    <s v="C0408"/>
    <s v="P007"/>
    <n v="5"/>
    <n v="0.15"/>
    <s v="Cash"/>
    <n v="4670.75"/>
    <n v="1078.45"/>
    <n v="2025"/>
    <n v="9"/>
    <s v="Sep"/>
    <s v="2025-09"/>
    <n v="0.23089439597495051"/>
    <x v="3"/>
    <x v="9"/>
    <x v="2"/>
    <x v="2"/>
    <x v="19"/>
  </r>
  <r>
    <s v="ORD04735"/>
    <x v="43"/>
    <d v="2024-12-23T00:00:00"/>
    <s v="C0132"/>
    <s v="P008"/>
    <n v="5"/>
    <n v="0"/>
    <s v="Credit Card"/>
    <n v="1995"/>
    <n v="504.08"/>
    <n v="2024"/>
    <n v="12"/>
    <s v="Dec"/>
    <s v="2024-12"/>
    <n v="0.25267167919799499"/>
    <x v="3"/>
    <x v="3"/>
    <x v="2"/>
    <x v="0"/>
    <x v="4"/>
  </r>
  <r>
    <s v="ORD04736"/>
    <x v="312"/>
    <d v="2025-03-18T00:00:00"/>
    <s v="C0037"/>
    <s v="P007"/>
    <n v="2"/>
    <n v="0.05"/>
    <s v="Credit Card"/>
    <n v="2088.1"/>
    <n v="592.07000000000005"/>
    <n v="2025"/>
    <n v="3"/>
    <s v="Mar"/>
    <s v="2025-03"/>
    <n v="0.28354484938460806"/>
    <x v="3"/>
    <x v="9"/>
    <x v="1"/>
    <x v="1"/>
    <x v="19"/>
  </r>
  <r>
    <s v="ORD04737"/>
    <x v="442"/>
    <d v="2025-12-30T00:00:00"/>
    <s v="C0132"/>
    <s v="P006"/>
    <n v="2"/>
    <n v="0"/>
    <s v="UPI"/>
    <n v="2998"/>
    <n v="454.82"/>
    <n v="2025"/>
    <n v="12"/>
    <s v="Dec"/>
    <s v="2025-12"/>
    <n v="0.15170780520346897"/>
    <x v="1"/>
    <x v="1"/>
    <x v="2"/>
    <x v="0"/>
    <x v="6"/>
  </r>
  <r>
    <s v="ORD04738"/>
    <x v="150"/>
    <d v="2024-04-10T00:00:00"/>
    <s v="C0077"/>
    <s v="P009"/>
    <n v="2"/>
    <n v="0"/>
    <s v="Debit Card"/>
    <n v="13998"/>
    <n v="1447.92"/>
    <n v="2024"/>
    <n v="4"/>
    <s v="Apr"/>
    <s v="2024-04"/>
    <n v="0.10343763394770682"/>
    <x v="2"/>
    <x v="2"/>
    <x v="3"/>
    <x v="0"/>
    <x v="2"/>
  </r>
  <r>
    <s v="ORD04739"/>
    <x v="587"/>
    <d v="2024-06-15T00:00:00"/>
    <s v="C0089"/>
    <s v="P013"/>
    <n v="1"/>
    <n v="0.1"/>
    <s v="UPI"/>
    <n v="539.1"/>
    <n v="112.94"/>
    <n v="2024"/>
    <n v="6"/>
    <s v="Jun"/>
    <s v="2024-06"/>
    <n v="0.20949731033203486"/>
    <x v="0"/>
    <x v="0"/>
    <x v="2"/>
    <x v="0"/>
    <x v="0"/>
  </r>
  <r>
    <s v="ORD04740"/>
    <x v="101"/>
    <d v="2024-05-29T00:00:00"/>
    <s v="C0461"/>
    <s v="P007"/>
    <n v="2"/>
    <n v="0.1"/>
    <s v="Debit Card"/>
    <n v="1978.2"/>
    <n v="488.88"/>
    <n v="2024"/>
    <n v="5"/>
    <s v="May"/>
    <s v="2024-05"/>
    <n v="0.24713375796178344"/>
    <x v="3"/>
    <x v="9"/>
    <x v="3"/>
    <x v="2"/>
    <x v="19"/>
  </r>
  <r>
    <s v="ORD04741"/>
    <x v="482"/>
    <d v="2025-06-15T00:00:00"/>
    <s v="C0402"/>
    <s v="P008"/>
    <n v="1"/>
    <n v="0"/>
    <s v="UPI"/>
    <n v="399"/>
    <n v="100.06"/>
    <n v="2025"/>
    <n v="6"/>
    <s v="Jun"/>
    <s v="2025-06"/>
    <n v="0.25077694235588971"/>
    <x v="3"/>
    <x v="3"/>
    <x v="2"/>
    <x v="0"/>
    <x v="4"/>
  </r>
  <r>
    <s v="ORD04742"/>
    <x v="509"/>
    <d v="2024-10-24T00:00:00"/>
    <s v="C0253"/>
    <s v="P017"/>
    <n v="4"/>
    <n v="0"/>
    <s v="UPI"/>
    <n v="3196"/>
    <n v="740.36"/>
    <n v="2024"/>
    <n v="10"/>
    <s v="Oct"/>
    <s v="2024-10"/>
    <n v="0.23165206508135169"/>
    <x v="0"/>
    <x v="0"/>
    <x v="0"/>
    <x v="2"/>
    <x v="15"/>
  </r>
  <r>
    <s v="ORD04743"/>
    <x v="351"/>
    <d v="2024-07-18T00:00:00"/>
    <s v="C0344"/>
    <s v="P017"/>
    <n v="2"/>
    <n v="0"/>
    <s v="Credit Card"/>
    <n v="1598"/>
    <n v="416.65"/>
    <n v="2024"/>
    <n v="7"/>
    <s v="Jul"/>
    <s v="2024-07"/>
    <n v="0.2607321652065081"/>
    <x v="0"/>
    <x v="0"/>
    <x v="0"/>
    <x v="2"/>
    <x v="15"/>
  </r>
  <r>
    <s v="ORD04744"/>
    <x v="584"/>
    <d v="2025-10-27T00:00:00"/>
    <s v="C0194"/>
    <s v="P016"/>
    <n v="3"/>
    <n v="0.1"/>
    <s v="Debit Card"/>
    <n v="4317.3"/>
    <n v="1591.31"/>
    <n v="2025"/>
    <n v="10"/>
    <s v="Oct"/>
    <s v="2025-10"/>
    <n v="0.36858916452412382"/>
    <x v="4"/>
    <x v="4"/>
    <x v="0"/>
    <x v="2"/>
    <x v="5"/>
  </r>
  <r>
    <s v="ORD04745"/>
    <x v="675"/>
    <d v="2025-04-25T00:00:00"/>
    <s v="C0176"/>
    <s v="P002"/>
    <n v="2"/>
    <n v="0.15"/>
    <s v="UPI"/>
    <n v="1528.3"/>
    <n v="302.63"/>
    <n v="2025"/>
    <n v="4"/>
    <s v="Apr"/>
    <s v="2025-04"/>
    <n v="0.19801740495975922"/>
    <x v="1"/>
    <x v="1"/>
    <x v="2"/>
    <x v="2"/>
    <x v="3"/>
  </r>
  <r>
    <s v="ORD04746"/>
    <x v="696"/>
    <d v="2024-05-06T00:00:00"/>
    <s v="C0033"/>
    <s v="P008"/>
    <n v="2"/>
    <n v="0"/>
    <s v="UPI"/>
    <n v="798"/>
    <n v="234.09"/>
    <n v="2024"/>
    <n v="5"/>
    <s v="May"/>
    <s v="2024-05"/>
    <n v="0.29334586466165413"/>
    <x v="3"/>
    <x v="3"/>
    <x v="3"/>
    <x v="1"/>
    <x v="4"/>
  </r>
  <r>
    <s v="ORD04747"/>
    <x v="575"/>
    <d v="2025-02-08T00:00:00"/>
    <s v="C0058"/>
    <s v="P017"/>
    <n v="1"/>
    <n v="0.05"/>
    <s v="Credit Card"/>
    <n v="759.05"/>
    <n v="222.85"/>
    <n v="2025"/>
    <n v="2"/>
    <s v="Feb"/>
    <s v="2025-02"/>
    <n v="0.29359067255121535"/>
    <x v="0"/>
    <x v="0"/>
    <x v="3"/>
    <x v="1"/>
    <x v="15"/>
  </r>
  <r>
    <s v="ORD04748"/>
    <x v="705"/>
    <d v="2025-12-03T00:00:00"/>
    <s v="C0467"/>
    <s v="P013"/>
    <n v="2"/>
    <n v="0.15"/>
    <s v="Credit Card"/>
    <n v="1018.3"/>
    <n v="292.58999999999997"/>
    <n v="2025"/>
    <n v="11"/>
    <s v="Nov"/>
    <s v="2025-11"/>
    <n v="0.28733182755573011"/>
    <x v="0"/>
    <x v="0"/>
    <x v="2"/>
    <x v="1"/>
    <x v="0"/>
  </r>
  <r>
    <s v="ORD04749"/>
    <x v="156"/>
    <d v="2025-03-28T00:00:00"/>
    <s v="C0201"/>
    <s v="P018"/>
    <n v="2"/>
    <n v="0"/>
    <s v="Debit Card"/>
    <n v="1998"/>
    <n v="444.58"/>
    <n v="2025"/>
    <n v="3"/>
    <s v="Mar"/>
    <s v="2025-03"/>
    <n v="0.2225125125125125"/>
    <x v="0"/>
    <x v="7"/>
    <x v="1"/>
    <x v="2"/>
    <x v="16"/>
  </r>
  <r>
    <s v="ORD04750"/>
    <x v="64"/>
    <d v="2025-10-24T00:00:00"/>
    <s v="C0028"/>
    <s v="P010"/>
    <n v="1"/>
    <n v="0.1"/>
    <s v="Credit Card"/>
    <n v="5399.1"/>
    <n v="1136.83"/>
    <n v="2025"/>
    <n v="10"/>
    <s v="Oct"/>
    <s v="2025-10"/>
    <n v="0.21055916726861881"/>
    <x v="2"/>
    <x v="2"/>
    <x v="3"/>
    <x v="2"/>
    <x v="9"/>
  </r>
  <r>
    <s v="ORD04751"/>
    <x v="579"/>
    <d v="2024-04-16T00:00:00"/>
    <s v="C0035"/>
    <s v="P002"/>
    <n v="3"/>
    <n v="0"/>
    <s v="UPI"/>
    <n v="2697"/>
    <n v="715.17"/>
    <n v="2024"/>
    <n v="4"/>
    <s v="Apr"/>
    <s v="2024-04"/>
    <n v="0.26517241379310341"/>
    <x v="1"/>
    <x v="1"/>
    <x v="3"/>
    <x v="2"/>
    <x v="3"/>
  </r>
  <r>
    <s v="ORD04752"/>
    <x v="51"/>
    <d v="2025-04-09T00:00:00"/>
    <s v="C0487"/>
    <s v="P002"/>
    <n v="1"/>
    <n v="0.05"/>
    <s v="Credit Card"/>
    <n v="854.05"/>
    <n v="233.65"/>
    <n v="2025"/>
    <n v="4"/>
    <s v="Apr"/>
    <s v="2025-04"/>
    <n v="0.27357883027925767"/>
    <x v="1"/>
    <x v="1"/>
    <x v="2"/>
    <x v="2"/>
    <x v="3"/>
  </r>
  <r>
    <s v="ORD04753"/>
    <x v="383"/>
    <d v="2025-12-19T00:00:00"/>
    <s v="C0125"/>
    <s v="P014"/>
    <n v="2"/>
    <n v="0.05"/>
    <s v="UPI"/>
    <n v="1518.1"/>
    <n v="462.87"/>
    <n v="2025"/>
    <n v="12"/>
    <s v="Dec"/>
    <s v="2025-12"/>
    <n v="0.30490086292075624"/>
    <x v="0"/>
    <x v="6"/>
    <x v="0"/>
    <x v="2"/>
    <x v="13"/>
  </r>
  <r>
    <s v="ORD04754"/>
    <x v="88"/>
    <d v="2025-12-13T00:00:00"/>
    <s v="C0394"/>
    <s v="P016"/>
    <n v="1"/>
    <n v="0.1"/>
    <s v="Cash"/>
    <n v="1439.1"/>
    <n v="-171.6"/>
    <n v="2025"/>
    <n v="12"/>
    <s v="Dec"/>
    <s v="2025-12"/>
    <n v="-0.11924119241192413"/>
    <x v="4"/>
    <x v="4"/>
    <x v="3"/>
    <x v="2"/>
    <x v="5"/>
  </r>
  <r>
    <s v="ORD04755"/>
    <x v="35"/>
    <d v="2025-02-02T00:00:00"/>
    <s v="C0321"/>
    <s v="P007"/>
    <n v="3"/>
    <n v="0"/>
    <s v="Credit Card"/>
    <n v="3297"/>
    <n v="950.82"/>
    <n v="2025"/>
    <n v="1"/>
    <s v="Jan"/>
    <s v="2025-01"/>
    <n v="0.2883894449499545"/>
    <x v="3"/>
    <x v="9"/>
    <x v="2"/>
    <x v="1"/>
    <x v="19"/>
  </r>
  <r>
    <s v="ORD04756"/>
    <x v="625"/>
    <d v="2024-12-06T00:00:00"/>
    <s v="C0042"/>
    <s v="P012"/>
    <n v="1"/>
    <n v="0"/>
    <s v="Credit Card"/>
    <n v="899"/>
    <n v="203.03"/>
    <n v="2024"/>
    <n v="12"/>
    <s v="Dec"/>
    <s v="2024-12"/>
    <n v="0.22583982202447164"/>
    <x v="0"/>
    <x v="8"/>
    <x v="0"/>
    <x v="1"/>
    <x v="14"/>
  </r>
  <r>
    <s v="ORD04757"/>
    <x v="215"/>
    <d v="2025-08-22T00:00:00"/>
    <s v="C0085"/>
    <s v="P014"/>
    <n v="2"/>
    <n v="0"/>
    <s v="UPI"/>
    <n v="1598"/>
    <n v="326.44"/>
    <n v="2025"/>
    <n v="8"/>
    <s v="Aug"/>
    <s v="2025-08"/>
    <n v="0.20428035043804757"/>
    <x v="0"/>
    <x v="6"/>
    <x v="0"/>
    <x v="2"/>
    <x v="13"/>
  </r>
  <r>
    <s v="ORD04758"/>
    <x v="319"/>
    <d v="2024-05-25T00:00:00"/>
    <s v="C0393"/>
    <s v="P004"/>
    <n v="1"/>
    <n v="0.05"/>
    <s v="UPI"/>
    <n v="1899.05"/>
    <n v="449.6"/>
    <n v="2024"/>
    <n v="5"/>
    <s v="May"/>
    <s v="2024-05"/>
    <n v="0.2367499539243306"/>
    <x v="1"/>
    <x v="5"/>
    <x v="0"/>
    <x v="2"/>
    <x v="10"/>
  </r>
  <r>
    <s v="ORD04759"/>
    <x v="456"/>
    <d v="2024-11-15T00:00:00"/>
    <s v="C0188"/>
    <s v="P004"/>
    <n v="1"/>
    <n v="0.15"/>
    <s v="Credit Card"/>
    <n v="1699.15"/>
    <n v="385.77"/>
    <n v="2024"/>
    <n v="11"/>
    <s v="Nov"/>
    <s v="2024-11"/>
    <n v="0.22703704793573254"/>
    <x v="1"/>
    <x v="5"/>
    <x v="1"/>
    <x v="0"/>
    <x v="10"/>
  </r>
  <r>
    <s v="ORD04760"/>
    <x v="277"/>
    <d v="2025-12-16T00:00:00"/>
    <s v="C0111"/>
    <s v="P018"/>
    <n v="3"/>
    <n v="0.1"/>
    <s v="UPI"/>
    <n v="2697.3"/>
    <n v="690.46"/>
    <n v="2025"/>
    <n v="12"/>
    <s v="Dec"/>
    <s v="2025-12"/>
    <n v="0.25598190783375968"/>
    <x v="0"/>
    <x v="7"/>
    <x v="3"/>
    <x v="2"/>
    <x v="16"/>
  </r>
  <r>
    <s v="ORD04761"/>
    <x v="227"/>
    <d v="2025-07-16T00:00:00"/>
    <s v="C0271"/>
    <s v="P003"/>
    <n v="1"/>
    <n v="0"/>
    <s v="Debit Card"/>
    <n v="1299"/>
    <n v="264.19"/>
    <n v="2025"/>
    <n v="7"/>
    <s v="Jul"/>
    <s v="2025-07"/>
    <n v="0.20337952270977674"/>
    <x v="1"/>
    <x v="1"/>
    <x v="1"/>
    <x v="2"/>
    <x v="1"/>
  </r>
  <r>
    <s v="ORD04762"/>
    <x v="295"/>
    <d v="2025-06-14T00:00:00"/>
    <s v="C0483"/>
    <s v="P001"/>
    <n v="2"/>
    <n v="0.15"/>
    <s v="Credit Card"/>
    <n v="848.3"/>
    <n v="259.33999999999997"/>
    <n v="2025"/>
    <n v="6"/>
    <s v="Jun"/>
    <s v="2025-06"/>
    <n v="0.30571731698691501"/>
    <x v="1"/>
    <x v="1"/>
    <x v="3"/>
    <x v="1"/>
    <x v="8"/>
  </r>
  <r>
    <s v="ORD04763"/>
    <x v="498"/>
    <d v="2025-07-11T00:00:00"/>
    <s v="C0441"/>
    <s v="P017"/>
    <n v="1"/>
    <n v="0"/>
    <s v="UPI"/>
    <n v="799"/>
    <n v="241.95"/>
    <n v="2025"/>
    <n v="7"/>
    <s v="Jul"/>
    <s v="2025-07"/>
    <n v="0.30281602002503127"/>
    <x v="0"/>
    <x v="0"/>
    <x v="0"/>
    <x v="2"/>
    <x v="15"/>
  </r>
  <r>
    <s v="ORD04764"/>
    <x v="224"/>
    <d v="2025-02-06T00:00:00"/>
    <s v="C0325"/>
    <s v="P007"/>
    <n v="1"/>
    <n v="0.05"/>
    <s v="UPI"/>
    <n v="1044.05"/>
    <n v="277.04000000000002"/>
    <n v="2025"/>
    <n v="2"/>
    <s v="Feb"/>
    <s v="2025-02"/>
    <n v="0.26535127627987171"/>
    <x v="3"/>
    <x v="9"/>
    <x v="3"/>
    <x v="2"/>
    <x v="19"/>
  </r>
  <r>
    <s v="ORD04765"/>
    <x v="370"/>
    <d v="2025-11-12T00:00:00"/>
    <s v="C0105"/>
    <s v="P016"/>
    <n v="2"/>
    <n v="0.1"/>
    <s v="Credit Card"/>
    <n v="2878.2"/>
    <n v="861.09"/>
    <n v="2025"/>
    <n v="11"/>
    <s v="Nov"/>
    <s v="2025-11"/>
    <n v="0.29917656868876386"/>
    <x v="4"/>
    <x v="4"/>
    <x v="2"/>
    <x v="2"/>
    <x v="5"/>
  </r>
  <r>
    <s v="ORD04766"/>
    <x v="236"/>
    <d v="2024-11-10T00:00:00"/>
    <s v="C0406"/>
    <s v="P005"/>
    <n v="2"/>
    <n v="0"/>
    <s v="UPI"/>
    <n v="4998"/>
    <n v="1186.2"/>
    <n v="2024"/>
    <n v="11"/>
    <s v="Nov"/>
    <s v="2024-11"/>
    <n v="0.23733493397358946"/>
    <x v="1"/>
    <x v="5"/>
    <x v="0"/>
    <x v="2"/>
    <x v="7"/>
  </r>
  <r>
    <s v="ORD04767"/>
    <x v="438"/>
    <d v="2025-05-14T00:00:00"/>
    <s v="C0320"/>
    <s v="P019"/>
    <n v="2"/>
    <n v="0"/>
    <s v="Credit Card"/>
    <n v="798"/>
    <n v="204.25"/>
    <n v="2025"/>
    <n v="5"/>
    <s v="May"/>
    <s v="2025-05"/>
    <n v="0.25595238095238093"/>
    <x v="1"/>
    <x v="1"/>
    <x v="2"/>
    <x v="2"/>
    <x v="18"/>
  </r>
  <r>
    <s v="ORD04768"/>
    <x v="498"/>
    <d v="2025-07-13T00:00:00"/>
    <s v="C0041"/>
    <s v="P007"/>
    <n v="2"/>
    <n v="0"/>
    <s v="Credit Card"/>
    <n v="2198"/>
    <n v="652.54"/>
    <n v="2025"/>
    <n v="7"/>
    <s v="Jul"/>
    <s v="2025-07"/>
    <n v="0.29687898089171971"/>
    <x v="3"/>
    <x v="9"/>
    <x v="1"/>
    <x v="2"/>
    <x v="19"/>
  </r>
  <r>
    <s v="ORD04769"/>
    <x v="206"/>
    <d v="2025-09-04T00:00:00"/>
    <s v="C0215"/>
    <s v="P014"/>
    <n v="1"/>
    <n v="0.1"/>
    <s v="UPI"/>
    <n v="719.1"/>
    <n v="182.66"/>
    <n v="2025"/>
    <n v="9"/>
    <s v="Sep"/>
    <s v="2025-09"/>
    <n v="0.25401195939368654"/>
    <x v="0"/>
    <x v="6"/>
    <x v="2"/>
    <x v="2"/>
    <x v="13"/>
  </r>
  <r>
    <s v="ORD04770"/>
    <x v="205"/>
    <d v="2024-04-19T00:00:00"/>
    <s v="C0071"/>
    <s v="P002"/>
    <n v="1"/>
    <n v="0.05"/>
    <s v="Debit Card"/>
    <n v="854.05"/>
    <n v="145.52000000000001"/>
    <n v="2024"/>
    <n v="4"/>
    <s v="Apr"/>
    <s v="2024-04"/>
    <n v="0.17038815057666415"/>
    <x v="1"/>
    <x v="1"/>
    <x v="1"/>
    <x v="1"/>
    <x v="3"/>
  </r>
  <r>
    <s v="ORD04771"/>
    <x v="285"/>
    <d v="2025-01-10T00:00:00"/>
    <s v="C0056"/>
    <s v="P003"/>
    <n v="1"/>
    <n v="0.05"/>
    <s v="Credit Card"/>
    <n v="1234.05"/>
    <n v="356.27"/>
    <n v="2025"/>
    <n v="1"/>
    <s v="Jan"/>
    <s v="2025-01"/>
    <n v="0.28869980957011465"/>
    <x v="1"/>
    <x v="1"/>
    <x v="2"/>
    <x v="2"/>
    <x v="1"/>
  </r>
  <r>
    <s v="ORD04772"/>
    <x v="38"/>
    <d v="2025-09-09T00:00:00"/>
    <s v="C0407"/>
    <s v="P017"/>
    <n v="3"/>
    <n v="0.1"/>
    <s v="Cash"/>
    <n v="2157.3000000000002"/>
    <n v="491.67"/>
    <n v="2025"/>
    <n v="9"/>
    <s v="Sep"/>
    <s v="2025-09"/>
    <n v="0.22790988735919898"/>
    <x v="0"/>
    <x v="0"/>
    <x v="1"/>
    <x v="2"/>
    <x v="15"/>
  </r>
  <r>
    <s v="ORD04773"/>
    <x v="431"/>
    <d v="2024-07-27T00:00:00"/>
    <s v="C0236"/>
    <s v="P016"/>
    <n v="3"/>
    <n v="0.1"/>
    <s v="Credit Card"/>
    <n v="4317.3"/>
    <n v="1455.55"/>
    <n v="2024"/>
    <n v="7"/>
    <s v="Jul"/>
    <s v="2024-07"/>
    <n v="0.33714358511106474"/>
    <x v="4"/>
    <x v="4"/>
    <x v="3"/>
    <x v="2"/>
    <x v="5"/>
  </r>
  <r>
    <s v="ORD04774"/>
    <x v="532"/>
    <d v="2024-02-13T00:00:00"/>
    <s v="C0281"/>
    <s v="P008"/>
    <n v="1"/>
    <n v="0.1"/>
    <s v="Credit Card"/>
    <n v="359.1"/>
    <n v="100.94"/>
    <n v="2024"/>
    <n v="2"/>
    <s v="Feb"/>
    <s v="2024-02"/>
    <n v="0.28109161793372317"/>
    <x v="3"/>
    <x v="3"/>
    <x v="0"/>
    <x v="0"/>
    <x v="4"/>
  </r>
  <r>
    <s v="ORD04775"/>
    <x v="309"/>
    <d v="2024-09-04T00:00:00"/>
    <s v="C0475"/>
    <s v="P018"/>
    <n v="1"/>
    <n v="0.05"/>
    <s v="UPI"/>
    <n v="949.05"/>
    <n v="278.79000000000002"/>
    <n v="2024"/>
    <n v="9"/>
    <s v="Sep"/>
    <s v="2024-09"/>
    <n v="0.29375691480954641"/>
    <x v="0"/>
    <x v="7"/>
    <x v="2"/>
    <x v="2"/>
    <x v="16"/>
  </r>
  <r>
    <s v="ORD04776"/>
    <x v="218"/>
    <d v="2024-10-15T00:00:00"/>
    <s v="C0105"/>
    <s v="P015"/>
    <n v="1"/>
    <n v="0"/>
    <s v="UPI"/>
    <n v="699"/>
    <n v="163.89"/>
    <n v="2024"/>
    <n v="10"/>
    <s v="Oct"/>
    <s v="2024-10"/>
    <n v="0.2344635193133047"/>
    <x v="3"/>
    <x v="6"/>
    <x v="2"/>
    <x v="2"/>
    <x v="11"/>
  </r>
  <r>
    <s v="ORD04777"/>
    <x v="694"/>
    <d v="2024-12-24T00:00:00"/>
    <s v="C0390"/>
    <s v="P007"/>
    <n v="5"/>
    <n v="0"/>
    <s v="UPI"/>
    <n v="5495"/>
    <n v="1416.42"/>
    <n v="2024"/>
    <n v="12"/>
    <s v="Dec"/>
    <s v="2024-12"/>
    <n v="0.25776524112829846"/>
    <x v="3"/>
    <x v="9"/>
    <x v="3"/>
    <x v="1"/>
    <x v="19"/>
  </r>
  <r>
    <s v="ORD04778"/>
    <x v="104"/>
    <d v="2025-04-24T00:00:00"/>
    <s v="C0375"/>
    <s v="P009"/>
    <n v="3"/>
    <n v="0.1"/>
    <s v="Credit Card"/>
    <n v="18897.3"/>
    <n v="-1023.61"/>
    <n v="2025"/>
    <n v="4"/>
    <s v="Apr"/>
    <s v="2025-04"/>
    <n v="-5.4166997401745229E-2"/>
    <x v="2"/>
    <x v="2"/>
    <x v="3"/>
    <x v="2"/>
    <x v="2"/>
  </r>
  <r>
    <s v="ORD04779"/>
    <x v="596"/>
    <d v="2024-03-28T00:00:00"/>
    <s v="C0162"/>
    <s v="P006"/>
    <n v="1"/>
    <n v="0.1"/>
    <s v="UPI"/>
    <n v="1349.1"/>
    <n v="253.51"/>
    <n v="2024"/>
    <n v="3"/>
    <s v="Mar"/>
    <s v="2024-03"/>
    <n v="0.18791045882440147"/>
    <x v="1"/>
    <x v="1"/>
    <x v="0"/>
    <x v="1"/>
    <x v="6"/>
  </r>
  <r>
    <s v="ORD04780"/>
    <x v="588"/>
    <d v="2024-04-23T00:00:00"/>
    <s v="C0191"/>
    <s v="P018"/>
    <n v="2"/>
    <n v="0.2"/>
    <s v="Credit Card"/>
    <n v="1598.4"/>
    <n v="369.57"/>
    <n v="2024"/>
    <n v="4"/>
    <s v="Apr"/>
    <s v="2024-04"/>
    <n v="0.23121246246246244"/>
    <x v="0"/>
    <x v="7"/>
    <x v="3"/>
    <x v="0"/>
    <x v="16"/>
  </r>
  <r>
    <s v="ORD04781"/>
    <x v="597"/>
    <d v="2024-07-13T00:00:00"/>
    <s v="C0009"/>
    <s v="P018"/>
    <n v="1"/>
    <n v="0"/>
    <s v="UPI"/>
    <n v="999"/>
    <n v="294.89"/>
    <n v="2024"/>
    <n v="7"/>
    <s v="Jul"/>
    <s v="2024-07"/>
    <n v="0.29518518518518516"/>
    <x v="0"/>
    <x v="7"/>
    <x v="3"/>
    <x v="0"/>
    <x v="16"/>
  </r>
  <r>
    <s v="ORD04782"/>
    <x v="305"/>
    <d v="2024-09-11T00:00:00"/>
    <s v="C0060"/>
    <s v="P014"/>
    <n v="2"/>
    <n v="0"/>
    <s v="Credit Card"/>
    <n v="1598"/>
    <n v="430.4"/>
    <n v="2024"/>
    <n v="9"/>
    <s v="Sep"/>
    <s v="2024-09"/>
    <n v="0.26933667083854818"/>
    <x v="0"/>
    <x v="6"/>
    <x v="0"/>
    <x v="2"/>
    <x v="13"/>
  </r>
  <r>
    <s v="ORD04783"/>
    <x v="667"/>
    <d v="2025-12-25T00:00:00"/>
    <s v="C0381"/>
    <s v="P014"/>
    <n v="2"/>
    <n v="0"/>
    <s v="Credit Card"/>
    <n v="1598"/>
    <n v="480.47"/>
    <n v="2025"/>
    <n v="12"/>
    <s v="Dec"/>
    <s v="2025-12"/>
    <n v="0.3006695869837297"/>
    <x v="0"/>
    <x v="6"/>
    <x v="0"/>
    <x v="1"/>
    <x v="13"/>
  </r>
  <r>
    <s v="ORD04784"/>
    <x v="529"/>
    <d v="2024-10-19T00:00:00"/>
    <s v="C0305"/>
    <s v="P014"/>
    <n v="1"/>
    <n v="0"/>
    <s v="Credit Card"/>
    <n v="799"/>
    <n v="201.58"/>
    <n v="2024"/>
    <n v="10"/>
    <s v="Oct"/>
    <s v="2024-10"/>
    <n v="0.25229036295369212"/>
    <x v="0"/>
    <x v="6"/>
    <x v="1"/>
    <x v="2"/>
    <x v="13"/>
  </r>
  <r>
    <s v="ORD04785"/>
    <x v="604"/>
    <d v="2025-10-09T00:00:00"/>
    <s v="C0225"/>
    <s v="P004"/>
    <n v="3"/>
    <n v="0.05"/>
    <s v="Cash"/>
    <n v="5697.15"/>
    <n v="1221.7"/>
    <n v="2025"/>
    <n v="10"/>
    <s v="Oct"/>
    <s v="2025-10"/>
    <n v="0.21444055361013842"/>
    <x v="1"/>
    <x v="5"/>
    <x v="0"/>
    <x v="2"/>
    <x v="10"/>
  </r>
  <r>
    <s v="ORD04786"/>
    <x v="199"/>
    <d v="2024-07-21T00:00:00"/>
    <s v="C0307"/>
    <s v="P004"/>
    <n v="2"/>
    <n v="0.2"/>
    <s v="Debit Card"/>
    <n v="3198.4"/>
    <n v="557.25"/>
    <n v="2024"/>
    <n v="7"/>
    <s v="Jul"/>
    <s v="2024-07"/>
    <n v="0.17422773886943471"/>
    <x v="1"/>
    <x v="5"/>
    <x v="2"/>
    <x v="2"/>
    <x v="10"/>
  </r>
  <r>
    <s v="ORD04787"/>
    <x v="391"/>
    <d v="2024-11-23T00:00:00"/>
    <s v="C0188"/>
    <s v="P015"/>
    <n v="1"/>
    <n v="0.05"/>
    <s v="UPI"/>
    <n v="664.05"/>
    <n v="210.28"/>
    <n v="2024"/>
    <n v="11"/>
    <s v="Nov"/>
    <s v="2024-11"/>
    <n v="0.31666290188991797"/>
    <x v="3"/>
    <x v="6"/>
    <x v="1"/>
    <x v="0"/>
    <x v="11"/>
  </r>
  <r>
    <s v="ORD04788"/>
    <x v="502"/>
    <d v="2025-05-30T00:00:00"/>
    <s v="C0070"/>
    <s v="P015"/>
    <n v="2"/>
    <n v="0.05"/>
    <s v="Credit Card"/>
    <n v="1328.1"/>
    <n v="364.37"/>
    <n v="2025"/>
    <n v="5"/>
    <s v="May"/>
    <s v="2025-05"/>
    <n v="0.2743543407875913"/>
    <x v="3"/>
    <x v="6"/>
    <x v="2"/>
    <x v="1"/>
    <x v="11"/>
  </r>
  <r>
    <s v="ORD04789"/>
    <x v="704"/>
    <d v="2025-02-17T00:00:00"/>
    <s v="C0293"/>
    <s v="P018"/>
    <n v="2"/>
    <n v="0.1"/>
    <s v="Credit Card"/>
    <n v="1798.2"/>
    <n v="461.8"/>
    <n v="2025"/>
    <n v="2"/>
    <s v="Feb"/>
    <s v="2025-02"/>
    <n v="0.25681236792347906"/>
    <x v="0"/>
    <x v="7"/>
    <x v="0"/>
    <x v="2"/>
    <x v="16"/>
  </r>
  <r>
    <s v="ORD04790"/>
    <x v="439"/>
    <d v="2025-08-30T00:00:00"/>
    <s v="C0287"/>
    <s v="P014"/>
    <n v="4"/>
    <n v="0"/>
    <s v="Debit Card"/>
    <n v="3196"/>
    <n v="736.43"/>
    <n v="2025"/>
    <n v="8"/>
    <s v="Aug"/>
    <s v="2025-08"/>
    <n v="0.23042240300375469"/>
    <x v="0"/>
    <x v="6"/>
    <x v="3"/>
    <x v="2"/>
    <x v="13"/>
  </r>
  <r>
    <s v="ORD04791"/>
    <x v="659"/>
    <d v="2025-05-25T00:00:00"/>
    <s v="C0482"/>
    <s v="P001"/>
    <n v="1"/>
    <n v="0.1"/>
    <s v="Debit Card"/>
    <n v="449.1"/>
    <n v="143.53"/>
    <n v="2025"/>
    <n v="5"/>
    <s v="May"/>
    <s v="2025-05"/>
    <n v="0.31959474504564683"/>
    <x v="1"/>
    <x v="1"/>
    <x v="3"/>
    <x v="0"/>
    <x v="8"/>
  </r>
  <r>
    <s v="ORD04792"/>
    <x v="220"/>
    <d v="2026-01-04T00:00:00"/>
    <s v="C0169"/>
    <s v="P010"/>
    <n v="1"/>
    <n v="0.1"/>
    <s v="UPI"/>
    <n v="5399.1"/>
    <n v="995.09"/>
    <n v="2025"/>
    <n v="12"/>
    <s v="Dec"/>
    <s v="2025-12"/>
    <n v="0.1843066436998759"/>
    <x v="2"/>
    <x v="2"/>
    <x v="2"/>
    <x v="2"/>
    <x v="9"/>
  </r>
  <r>
    <s v="ORD04793"/>
    <x v="524"/>
    <d v="2025-08-27T00:00:00"/>
    <s v="C0062"/>
    <s v="P020"/>
    <n v="2"/>
    <n v="0"/>
    <s v="Debit Card"/>
    <n v="498"/>
    <n v="126.98"/>
    <n v="2025"/>
    <n v="8"/>
    <s v="Aug"/>
    <s v="2025-08"/>
    <n v="0.25497991967871486"/>
    <x v="3"/>
    <x v="3"/>
    <x v="0"/>
    <x v="1"/>
    <x v="17"/>
  </r>
  <r>
    <s v="ORD04794"/>
    <x v="435"/>
    <d v="2024-03-14T00:00:00"/>
    <s v="C0349"/>
    <s v="P010"/>
    <n v="2"/>
    <n v="0.1"/>
    <s v="UPI"/>
    <n v="10798.2"/>
    <n v="1505.54"/>
    <n v="2024"/>
    <n v="3"/>
    <s v="Mar"/>
    <s v="2024-03"/>
    <n v="0.1394250893667463"/>
    <x v="2"/>
    <x v="2"/>
    <x v="0"/>
    <x v="1"/>
    <x v="9"/>
  </r>
  <r>
    <s v="ORD04795"/>
    <x v="663"/>
    <d v="2024-09-04T00:00:00"/>
    <s v="C0442"/>
    <s v="P010"/>
    <n v="1"/>
    <n v="0.05"/>
    <s v="Debit Card"/>
    <n v="5699.05"/>
    <n v="1131.21"/>
    <n v="2024"/>
    <n v="9"/>
    <s v="Sep"/>
    <s v="2024-09"/>
    <n v="0.19849097656626982"/>
    <x v="2"/>
    <x v="2"/>
    <x v="0"/>
    <x v="0"/>
    <x v="9"/>
  </r>
  <r>
    <s v="ORD04796"/>
    <x v="248"/>
    <d v="2025-10-05T00:00:00"/>
    <s v="C0014"/>
    <s v="P002"/>
    <n v="5"/>
    <n v="0"/>
    <s v="UPI"/>
    <n v="4495"/>
    <n v="870.38"/>
    <n v="2025"/>
    <n v="10"/>
    <s v="Oct"/>
    <s v="2025-10"/>
    <n v="0.19363292547274749"/>
    <x v="1"/>
    <x v="1"/>
    <x v="3"/>
    <x v="1"/>
    <x v="3"/>
  </r>
  <r>
    <s v="ORD04797"/>
    <x v="667"/>
    <d v="2025-12-28T00:00:00"/>
    <s v="C0164"/>
    <s v="P008"/>
    <n v="1"/>
    <n v="0"/>
    <s v="UPI"/>
    <n v="399"/>
    <n v="105.42"/>
    <n v="2025"/>
    <n v="12"/>
    <s v="Dec"/>
    <s v="2025-12"/>
    <n v="0.26421052631578945"/>
    <x v="3"/>
    <x v="3"/>
    <x v="1"/>
    <x v="2"/>
    <x v="4"/>
  </r>
  <r>
    <s v="ORD04798"/>
    <x v="308"/>
    <d v="2025-09-01T00:00:00"/>
    <s v="C0420"/>
    <s v="P001"/>
    <n v="1"/>
    <n v="0.05"/>
    <s v="Debit Card"/>
    <n v="474.05"/>
    <n v="78.94"/>
    <n v="2025"/>
    <n v="8"/>
    <s v="Aug"/>
    <s v="2025-08"/>
    <n v="0.16652251872165383"/>
    <x v="1"/>
    <x v="1"/>
    <x v="3"/>
    <x v="0"/>
    <x v="8"/>
  </r>
  <r>
    <s v="ORD04799"/>
    <x v="641"/>
    <d v="2025-08-10T00:00:00"/>
    <s v="C0245"/>
    <s v="P001"/>
    <n v="3"/>
    <n v="0"/>
    <s v="Credit Card"/>
    <n v="1497"/>
    <n v="332.85"/>
    <n v="2025"/>
    <n v="8"/>
    <s v="Aug"/>
    <s v="2025-08"/>
    <n v="0.22234468937875754"/>
    <x v="1"/>
    <x v="1"/>
    <x v="3"/>
    <x v="2"/>
    <x v="8"/>
  </r>
  <r>
    <s v="ORD04800"/>
    <x v="640"/>
    <d v="2025-07-22T00:00:00"/>
    <s v="C0335"/>
    <s v="P004"/>
    <n v="1"/>
    <n v="0"/>
    <s v="Cash"/>
    <n v="1999"/>
    <n v="443.72"/>
    <n v="2025"/>
    <n v="7"/>
    <s v="Jul"/>
    <s v="2025-07"/>
    <n v="0.22197098549274638"/>
    <x v="1"/>
    <x v="5"/>
    <x v="3"/>
    <x v="0"/>
    <x v="10"/>
  </r>
  <r>
    <s v="ORD04801"/>
    <x v="326"/>
    <d v="2024-12-11T00:00:00"/>
    <s v="C0008"/>
    <s v="P007"/>
    <n v="1"/>
    <n v="0.05"/>
    <s v="UPI"/>
    <n v="1044.05"/>
    <n v="360.23"/>
    <n v="2024"/>
    <n v="12"/>
    <s v="Dec"/>
    <s v="2024-12"/>
    <n v="0.34503136822949093"/>
    <x v="3"/>
    <x v="9"/>
    <x v="0"/>
    <x v="0"/>
    <x v="19"/>
  </r>
  <r>
    <s v="ORD04802"/>
    <x v="145"/>
    <d v="2024-02-25T00:00:00"/>
    <s v="C0154"/>
    <s v="P009"/>
    <n v="2"/>
    <n v="0.05"/>
    <s v="Credit Card"/>
    <n v="13298.1"/>
    <n v="2144.2399999999998"/>
    <n v="2024"/>
    <n v="2"/>
    <s v="Feb"/>
    <s v="2024-02"/>
    <n v="0.16124408750122196"/>
    <x v="2"/>
    <x v="2"/>
    <x v="0"/>
    <x v="2"/>
    <x v="2"/>
  </r>
  <r>
    <s v="ORD04803"/>
    <x v="653"/>
    <d v="2025-12-31T00:00:00"/>
    <s v="C0036"/>
    <s v="P016"/>
    <n v="1"/>
    <n v="0.1"/>
    <s v="Debit Card"/>
    <n v="1439.1"/>
    <n v="321.06"/>
    <n v="2025"/>
    <n v="12"/>
    <s v="Dec"/>
    <s v="2025-12"/>
    <n v="0.22309776943923287"/>
    <x v="4"/>
    <x v="4"/>
    <x v="3"/>
    <x v="0"/>
    <x v="5"/>
  </r>
  <r>
    <s v="ORD04804"/>
    <x v="697"/>
    <d v="2025-06-12T00:00:00"/>
    <s v="C0048"/>
    <s v="P005"/>
    <n v="5"/>
    <n v="0.2"/>
    <s v="UPI"/>
    <n v="9996"/>
    <n v="2121.34"/>
    <n v="2025"/>
    <n v="6"/>
    <s v="Jun"/>
    <s v="2025-06"/>
    <n v="0.21221888755502202"/>
    <x v="1"/>
    <x v="5"/>
    <x v="3"/>
    <x v="2"/>
    <x v="7"/>
  </r>
  <r>
    <s v="ORD04805"/>
    <x v="655"/>
    <d v="2025-09-03T00:00:00"/>
    <s v="C0085"/>
    <s v="P002"/>
    <n v="2"/>
    <n v="0.1"/>
    <s v="UPI"/>
    <n v="1618.2"/>
    <n v="429.8"/>
    <n v="2025"/>
    <n v="9"/>
    <s v="Sep"/>
    <s v="2025-09"/>
    <n v="0.26560375726115437"/>
    <x v="1"/>
    <x v="1"/>
    <x v="0"/>
    <x v="2"/>
    <x v="3"/>
  </r>
  <r>
    <s v="ORD04806"/>
    <x v="176"/>
    <d v="2025-06-16T00:00:00"/>
    <s v="C0028"/>
    <s v="P011"/>
    <n v="2"/>
    <n v="0.05"/>
    <s v="UPI"/>
    <n v="2468.1"/>
    <n v="669.76"/>
    <n v="2025"/>
    <n v="6"/>
    <s v="Jun"/>
    <s v="2025-06"/>
    <n v="0.27136663830476887"/>
    <x v="0"/>
    <x v="7"/>
    <x v="3"/>
    <x v="2"/>
    <x v="12"/>
  </r>
  <r>
    <s v="ORD04807"/>
    <x v="227"/>
    <d v="2025-07-14T00:00:00"/>
    <s v="C0196"/>
    <s v="P018"/>
    <n v="1"/>
    <n v="0.1"/>
    <s v="Cash"/>
    <n v="899.1"/>
    <n v="258.95999999999998"/>
    <n v="2025"/>
    <n v="7"/>
    <s v="Jul"/>
    <s v="2025-07"/>
    <n v="0.28802135468802131"/>
    <x v="0"/>
    <x v="7"/>
    <x v="0"/>
    <x v="0"/>
    <x v="16"/>
  </r>
  <r>
    <s v="ORD04808"/>
    <x v="517"/>
    <d v="2024-07-12T00:00:00"/>
    <s v="C0446"/>
    <s v="P019"/>
    <n v="1"/>
    <n v="0.1"/>
    <s v="Debit Card"/>
    <n v="359.1"/>
    <n v="84.68"/>
    <n v="2024"/>
    <n v="7"/>
    <s v="Jul"/>
    <s v="2024-07"/>
    <n v="0.23581175160122528"/>
    <x v="1"/>
    <x v="1"/>
    <x v="2"/>
    <x v="2"/>
    <x v="18"/>
  </r>
  <r>
    <s v="ORD04809"/>
    <x v="571"/>
    <d v="2024-02-28T00:00:00"/>
    <s v="C0208"/>
    <s v="P013"/>
    <n v="2"/>
    <n v="0"/>
    <s v="UPI"/>
    <n v="1198"/>
    <n v="281.10000000000002"/>
    <n v="2024"/>
    <n v="2"/>
    <s v="Feb"/>
    <s v="2024-02"/>
    <n v="0.23464106844741237"/>
    <x v="0"/>
    <x v="0"/>
    <x v="3"/>
    <x v="2"/>
    <x v="0"/>
  </r>
  <r>
    <s v="ORD04810"/>
    <x v="380"/>
    <d v="2025-03-13T00:00:00"/>
    <s v="C0470"/>
    <s v="P011"/>
    <n v="2"/>
    <n v="0"/>
    <s v="UPI"/>
    <n v="2598"/>
    <n v="547.27"/>
    <n v="2025"/>
    <n v="3"/>
    <s v="Mar"/>
    <s v="2025-03"/>
    <n v="0.21065050038491145"/>
    <x v="0"/>
    <x v="7"/>
    <x v="3"/>
    <x v="0"/>
    <x v="12"/>
  </r>
  <r>
    <s v="ORD04811"/>
    <x v="459"/>
    <d v="2024-04-23T00:00:00"/>
    <s v="C0204"/>
    <s v="P020"/>
    <n v="3"/>
    <n v="0.1"/>
    <s v="UPI"/>
    <n v="672.3"/>
    <n v="165.12"/>
    <n v="2024"/>
    <n v="4"/>
    <s v="Apr"/>
    <s v="2024-04"/>
    <n v="0.2456046407853637"/>
    <x v="3"/>
    <x v="3"/>
    <x v="3"/>
    <x v="2"/>
    <x v="17"/>
  </r>
  <r>
    <s v="ORD04812"/>
    <x v="514"/>
    <d v="2024-05-12T00:00:00"/>
    <s v="C0464"/>
    <s v="P019"/>
    <n v="1"/>
    <n v="0.1"/>
    <s v="Credit Card"/>
    <n v="359.1"/>
    <n v="71.430000000000007"/>
    <n v="2024"/>
    <n v="5"/>
    <s v="May"/>
    <s v="2024-05"/>
    <n v="0.19891395154553049"/>
    <x v="1"/>
    <x v="1"/>
    <x v="0"/>
    <x v="2"/>
    <x v="18"/>
  </r>
  <r>
    <s v="ORD04813"/>
    <x v="729"/>
    <d v="2025-12-08T00:00:00"/>
    <s v="C0307"/>
    <s v="P017"/>
    <n v="2"/>
    <n v="0.2"/>
    <s v="Cash"/>
    <n v="1278.4000000000001"/>
    <n v="347.97"/>
    <n v="2025"/>
    <n v="12"/>
    <s v="Dec"/>
    <s v="2025-12"/>
    <n v="0.27219180225281603"/>
    <x v="0"/>
    <x v="0"/>
    <x v="2"/>
    <x v="2"/>
    <x v="15"/>
  </r>
  <r>
    <s v="ORD04814"/>
    <x v="391"/>
    <d v="2024-11-26T00:00:00"/>
    <s v="C0104"/>
    <s v="P005"/>
    <n v="1"/>
    <n v="0.1"/>
    <s v="Credit Card"/>
    <n v="2249.1"/>
    <n v="488.47"/>
    <n v="2024"/>
    <n v="11"/>
    <s v="Nov"/>
    <s v="2024-11"/>
    <n v="0.21718465163843317"/>
    <x v="1"/>
    <x v="5"/>
    <x v="0"/>
    <x v="2"/>
    <x v="7"/>
  </r>
  <r>
    <s v="ORD04815"/>
    <x v="142"/>
    <d v="2024-01-10T00:00:00"/>
    <s v="C0230"/>
    <s v="P013"/>
    <n v="2"/>
    <n v="0.15"/>
    <s v="UPI"/>
    <n v="1018.3"/>
    <n v="190.45"/>
    <n v="2024"/>
    <n v="1"/>
    <s v="Jan"/>
    <s v="2024-01"/>
    <n v="0.18702739860551901"/>
    <x v="0"/>
    <x v="0"/>
    <x v="0"/>
    <x v="2"/>
    <x v="0"/>
  </r>
  <r>
    <s v="ORD04816"/>
    <x v="50"/>
    <d v="2024-02-01T00:00:00"/>
    <s v="C0426"/>
    <s v="P020"/>
    <n v="2"/>
    <n v="0"/>
    <s v="Credit Card"/>
    <n v="498"/>
    <n v="145.02000000000001"/>
    <n v="2024"/>
    <n v="1"/>
    <s v="Jan"/>
    <s v="2024-01"/>
    <n v="0.29120481927710845"/>
    <x v="3"/>
    <x v="3"/>
    <x v="1"/>
    <x v="1"/>
    <x v="17"/>
  </r>
  <r>
    <s v="ORD04817"/>
    <x v="638"/>
    <d v="2024-04-22T00:00:00"/>
    <s v="C0101"/>
    <s v="P001"/>
    <n v="1"/>
    <n v="0.05"/>
    <s v="Cash"/>
    <n v="474.05"/>
    <n v="124.58"/>
    <n v="2024"/>
    <n v="4"/>
    <s v="Apr"/>
    <s v="2024-04"/>
    <n v="0.26279928277607845"/>
    <x v="1"/>
    <x v="1"/>
    <x v="1"/>
    <x v="2"/>
    <x v="8"/>
  </r>
  <r>
    <s v="ORD04818"/>
    <x v="161"/>
    <d v="2025-11-06T00:00:00"/>
    <s v="C0029"/>
    <s v="P010"/>
    <n v="2"/>
    <n v="0.15"/>
    <s v="Credit Card"/>
    <n v="10198.299999999999"/>
    <n v="1272.42"/>
    <n v="2025"/>
    <n v="11"/>
    <s v="Nov"/>
    <s v="2025-11"/>
    <n v="0.12476785346577372"/>
    <x v="2"/>
    <x v="2"/>
    <x v="1"/>
    <x v="2"/>
    <x v="9"/>
  </r>
  <r>
    <s v="ORD04819"/>
    <x v="252"/>
    <d v="2024-05-14T00:00:00"/>
    <s v="C0127"/>
    <s v="P008"/>
    <n v="1"/>
    <n v="0"/>
    <s v="Cash"/>
    <n v="399"/>
    <n v="119.4"/>
    <n v="2024"/>
    <n v="5"/>
    <s v="May"/>
    <s v="2024-05"/>
    <n v="0.29924812030075187"/>
    <x v="3"/>
    <x v="3"/>
    <x v="0"/>
    <x v="0"/>
    <x v="4"/>
  </r>
  <r>
    <s v="ORD04820"/>
    <x v="292"/>
    <d v="2024-07-11T00:00:00"/>
    <s v="C0338"/>
    <s v="P008"/>
    <n v="2"/>
    <n v="0"/>
    <s v="UPI"/>
    <n v="798"/>
    <n v="164.48"/>
    <n v="2024"/>
    <n v="7"/>
    <s v="Jul"/>
    <s v="2024-07"/>
    <n v="0.20611528822055136"/>
    <x v="3"/>
    <x v="3"/>
    <x v="0"/>
    <x v="1"/>
    <x v="4"/>
  </r>
  <r>
    <s v="ORD04821"/>
    <x v="390"/>
    <d v="2025-11-09T00:00:00"/>
    <s v="C0010"/>
    <s v="P019"/>
    <n v="2"/>
    <n v="0.05"/>
    <s v="Debit Card"/>
    <n v="758.1"/>
    <n v="143.55000000000001"/>
    <n v="2025"/>
    <n v="11"/>
    <s v="Nov"/>
    <s v="2025-11"/>
    <n v="0.18935496636327662"/>
    <x v="1"/>
    <x v="1"/>
    <x v="0"/>
    <x v="2"/>
    <x v="18"/>
  </r>
  <r>
    <s v="ORD04822"/>
    <x v="171"/>
    <d v="2025-12-10T00:00:00"/>
    <s v="C0106"/>
    <s v="P006"/>
    <n v="1"/>
    <n v="0.1"/>
    <s v="Credit Card"/>
    <n v="1349.1"/>
    <n v="236.19"/>
    <n v="2025"/>
    <n v="12"/>
    <s v="Dec"/>
    <s v="2025-12"/>
    <n v="0.17507227040249057"/>
    <x v="1"/>
    <x v="1"/>
    <x v="1"/>
    <x v="0"/>
    <x v="6"/>
  </r>
  <r>
    <s v="ORD04823"/>
    <x v="79"/>
    <d v="2025-04-22T00:00:00"/>
    <s v="C0167"/>
    <s v="P012"/>
    <n v="4"/>
    <n v="0"/>
    <s v="Credit Card"/>
    <n v="3596"/>
    <n v="985.17"/>
    <n v="2025"/>
    <n v="4"/>
    <s v="Apr"/>
    <s v="2025-04"/>
    <n v="0.27396273637374857"/>
    <x v="0"/>
    <x v="8"/>
    <x v="3"/>
    <x v="2"/>
    <x v="14"/>
  </r>
  <r>
    <s v="ORD04824"/>
    <x v="181"/>
    <d v="2025-01-01T00:00:00"/>
    <s v="C0466"/>
    <s v="P007"/>
    <n v="2"/>
    <n v="0.1"/>
    <s v="Credit Card"/>
    <n v="1978.2"/>
    <n v="669.15"/>
    <n v="2024"/>
    <n v="12"/>
    <s v="Dec"/>
    <s v="2024-12"/>
    <n v="0.33826205641492263"/>
    <x v="3"/>
    <x v="9"/>
    <x v="3"/>
    <x v="1"/>
    <x v="19"/>
  </r>
  <r>
    <s v="ORD04825"/>
    <x v="497"/>
    <d v="2024-07-23T00:00:00"/>
    <s v="C0257"/>
    <s v="P016"/>
    <n v="4"/>
    <n v="0"/>
    <s v="UPI"/>
    <n v="6396"/>
    <n v="2156.5700000000002"/>
    <n v="2024"/>
    <n v="7"/>
    <s v="Jul"/>
    <s v="2024-07"/>
    <n v="0.33717479674796752"/>
    <x v="4"/>
    <x v="4"/>
    <x v="2"/>
    <x v="1"/>
    <x v="5"/>
  </r>
  <r>
    <s v="ORD04826"/>
    <x v="713"/>
    <d v="2024-07-31T00:00:00"/>
    <s v="C0295"/>
    <s v="P009"/>
    <n v="1"/>
    <n v="0.05"/>
    <s v="UPI"/>
    <n v="6649.05"/>
    <n v="1436.12"/>
    <n v="2024"/>
    <n v="7"/>
    <s v="Jul"/>
    <s v="2024-07"/>
    <n v="0.21598875027259531"/>
    <x v="2"/>
    <x v="2"/>
    <x v="1"/>
    <x v="2"/>
    <x v="2"/>
  </r>
  <r>
    <s v="ORD04827"/>
    <x v="566"/>
    <d v="2025-09-17T00:00:00"/>
    <s v="C0277"/>
    <s v="P010"/>
    <n v="4"/>
    <n v="0.2"/>
    <s v="Cash"/>
    <n v="19196.8"/>
    <n v="2829.62"/>
    <n v="2025"/>
    <n v="9"/>
    <s v="Sep"/>
    <s v="2025-09"/>
    <n v="0.14740060843473912"/>
    <x v="2"/>
    <x v="2"/>
    <x v="3"/>
    <x v="0"/>
    <x v="9"/>
  </r>
  <r>
    <s v="ORD04828"/>
    <x v="493"/>
    <d v="2024-10-06T00:00:00"/>
    <s v="C0065"/>
    <s v="P010"/>
    <n v="1"/>
    <n v="0"/>
    <s v="UPI"/>
    <n v="5999"/>
    <n v="1202.2"/>
    <n v="2024"/>
    <n v="10"/>
    <s v="Oct"/>
    <s v="2024-10"/>
    <n v="0.20040006667777963"/>
    <x v="2"/>
    <x v="2"/>
    <x v="1"/>
    <x v="2"/>
    <x v="9"/>
  </r>
  <r>
    <s v="ORD04829"/>
    <x v="246"/>
    <d v="2024-03-14T00:00:00"/>
    <s v="C0271"/>
    <s v="P010"/>
    <n v="2"/>
    <n v="0"/>
    <s v="Cash"/>
    <n v="11998"/>
    <n v="2260.21"/>
    <n v="2024"/>
    <n v="3"/>
    <s v="Mar"/>
    <s v="2024-03"/>
    <n v="0.18838223037172863"/>
    <x v="2"/>
    <x v="2"/>
    <x v="1"/>
    <x v="2"/>
    <x v="9"/>
  </r>
  <r>
    <s v="ORD04830"/>
    <x v="654"/>
    <d v="2025-11-10T00:00:00"/>
    <s v="C0388"/>
    <s v="P020"/>
    <n v="4"/>
    <n v="0.05"/>
    <s v="Credit Card"/>
    <n v="946.2"/>
    <n v="226.01"/>
    <n v="2025"/>
    <n v="11"/>
    <s v="Nov"/>
    <s v="2025-11"/>
    <n v="0.23886070598182199"/>
    <x v="3"/>
    <x v="3"/>
    <x v="0"/>
    <x v="2"/>
    <x v="17"/>
  </r>
  <r>
    <s v="ORD04831"/>
    <x v="332"/>
    <d v="2024-09-03T00:00:00"/>
    <s v="C0188"/>
    <s v="P016"/>
    <n v="1"/>
    <n v="0.05"/>
    <s v="Credit Card"/>
    <n v="1519.05"/>
    <n v="512.91999999999996"/>
    <n v="2024"/>
    <n v="8"/>
    <s v="Aug"/>
    <s v="2024-08"/>
    <n v="0.33765840492413018"/>
    <x v="4"/>
    <x v="4"/>
    <x v="1"/>
    <x v="0"/>
    <x v="5"/>
  </r>
  <r>
    <s v="ORD04832"/>
    <x v="257"/>
    <d v="2024-04-12T00:00:00"/>
    <s v="C0317"/>
    <s v="P001"/>
    <n v="1"/>
    <n v="0"/>
    <s v="Cash"/>
    <n v="499"/>
    <n v="117.36"/>
    <n v="2024"/>
    <n v="4"/>
    <s v="Apr"/>
    <s v="2024-04"/>
    <n v="0.23519038076152304"/>
    <x v="1"/>
    <x v="1"/>
    <x v="2"/>
    <x v="1"/>
    <x v="8"/>
  </r>
  <r>
    <s v="ORD04833"/>
    <x v="18"/>
    <d v="2025-11-20T00:00:00"/>
    <s v="C0404"/>
    <s v="P017"/>
    <n v="3"/>
    <n v="0.05"/>
    <s v="Debit Card"/>
    <n v="2277.15"/>
    <n v="551.85"/>
    <n v="2025"/>
    <n v="11"/>
    <s v="Nov"/>
    <s v="2025-11"/>
    <n v="0.24234240168631843"/>
    <x v="0"/>
    <x v="0"/>
    <x v="0"/>
    <x v="2"/>
    <x v="15"/>
  </r>
  <r>
    <s v="ORD04834"/>
    <x v="293"/>
    <d v="2024-06-24T00:00:00"/>
    <s v="C0138"/>
    <s v="P014"/>
    <n v="2"/>
    <n v="0.2"/>
    <s v="Credit Card"/>
    <n v="1278.4000000000001"/>
    <n v="356.35"/>
    <n v="2024"/>
    <n v="6"/>
    <s v="Jun"/>
    <s v="2024-06"/>
    <n v="0.27874687108886109"/>
    <x v="0"/>
    <x v="6"/>
    <x v="1"/>
    <x v="2"/>
    <x v="13"/>
  </r>
  <r>
    <s v="ORD04835"/>
    <x v="590"/>
    <d v="2025-10-18T00:00:00"/>
    <s v="C0343"/>
    <s v="P019"/>
    <n v="2"/>
    <n v="0"/>
    <s v="UPI"/>
    <n v="798"/>
    <n v="179.69"/>
    <n v="2025"/>
    <n v="10"/>
    <s v="Oct"/>
    <s v="2025-10"/>
    <n v="0.22517543859649122"/>
    <x v="1"/>
    <x v="1"/>
    <x v="0"/>
    <x v="0"/>
    <x v="18"/>
  </r>
  <r>
    <s v="ORD04836"/>
    <x v="292"/>
    <d v="2024-07-08T00:00:00"/>
    <s v="C0105"/>
    <s v="P017"/>
    <n v="1"/>
    <n v="0"/>
    <s v="Debit Card"/>
    <n v="799"/>
    <n v="233.34"/>
    <n v="2024"/>
    <n v="7"/>
    <s v="Jul"/>
    <s v="2024-07"/>
    <n v="0.29204005006257822"/>
    <x v="0"/>
    <x v="0"/>
    <x v="2"/>
    <x v="2"/>
    <x v="15"/>
  </r>
  <r>
    <s v="ORD04837"/>
    <x v="563"/>
    <d v="2025-03-21T00:00:00"/>
    <s v="C0034"/>
    <s v="P014"/>
    <n v="2"/>
    <n v="0.05"/>
    <s v="Debit Card"/>
    <n v="1518.1"/>
    <n v="479.84"/>
    <n v="2025"/>
    <n v="3"/>
    <s v="Mar"/>
    <s v="2025-03"/>
    <n v="0.31607930966339504"/>
    <x v="0"/>
    <x v="6"/>
    <x v="1"/>
    <x v="0"/>
    <x v="13"/>
  </r>
  <r>
    <s v="ORD04838"/>
    <x v="278"/>
    <d v="2024-03-29T00:00:00"/>
    <s v="C0380"/>
    <s v="P008"/>
    <n v="1"/>
    <n v="0.05"/>
    <s v="Debit Card"/>
    <n v="379.05"/>
    <n v="102.43"/>
    <n v="2024"/>
    <n v="3"/>
    <s v="Mar"/>
    <s v="2024-03"/>
    <n v="0.27022820208415776"/>
    <x v="3"/>
    <x v="3"/>
    <x v="0"/>
    <x v="2"/>
    <x v="4"/>
  </r>
  <r>
    <s v="ORD04839"/>
    <x v="104"/>
    <d v="2025-04-23T00:00:00"/>
    <s v="C0110"/>
    <s v="P009"/>
    <n v="4"/>
    <n v="0"/>
    <s v="Debit Card"/>
    <n v="27996"/>
    <n v="4754.95"/>
    <n v="2025"/>
    <n v="4"/>
    <s v="Apr"/>
    <s v="2025-04"/>
    <n v="0.16984390627232462"/>
    <x v="2"/>
    <x v="2"/>
    <x v="0"/>
    <x v="2"/>
    <x v="2"/>
  </r>
  <r>
    <s v="ORD04840"/>
    <x v="721"/>
    <d v="2024-02-23T00:00:00"/>
    <s v="C0432"/>
    <s v="P008"/>
    <n v="2"/>
    <n v="0.1"/>
    <s v="UPI"/>
    <n v="718.2"/>
    <n v="188.76"/>
    <n v="2024"/>
    <n v="2"/>
    <s v="Feb"/>
    <s v="2024-02"/>
    <n v="0.26282372598162068"/>
    <x v="3"/>
    <x v="3"/>
    <x v="0"/>
    <x v="2"/>
    <x v="4"/>
  </r>
  <r>
    <s v="ORD04841"/>
    <x v="459"/>
    <d v="2024-04-25T00:00:00"/>
    <s v="C0033"/>
    <s v="P013"/>
    <n v="2"/>
    <n v="0.2"/>
    <s v="Debit Card"/>
    <n v="958.4"/>
    <n v="240.18"/>
    <n v="2024"/>
    <n v="4"/>
    <s v="Apr"/>
    <s v="2024-04"/>
    <n v="0.25060517529215359"/>
    <x v="0"/>
    <x v="0"/>
    <x v="3"/>
    <x v="1"/>
    <x v="0"/>
  </r>
  <r>
    <s v="ORD04842"/>
    <x v="532"/>
    <d v="2024-02-13T00:00:00"/>
    <s v="C0354"/>
    <s v="P017"/>
    <n v="1"/>
    <n v="0"/>
    <s v="UPI"/>
    <n v="799"/>
    <n v="237.53"/>
    <n v="2024"/>
    <n v="2"/>
    <s v="Feb"/>
    <s v="2024-02"/>
    <n v="0.29728410513141429"/>
    <x v="0"/>
    <x v="0"/>
    <x v="1"/>
    <x v="1"/>
    <x v="15"/>
  </r>
  <r>
    <s v="ORD04843"/>
    <x v="619"/>
    <d v="2024-07-31T00:00:00"/>
    <s v="C0231"/>
    <s v="P019"/>
    <n v="3"/>
    <n v="0.1"/>
    <s v="UPI"/>
    <n v="1077.3"/>
    <n v="197"/>
    <n v="2024"/>
    <n v="7"/>
    <s v="Jul"/>
    <s v="2024-07"/>
    <n v="0.18286456882948113"/>
    <x v="1"/>
    <x v="1"/>
    <x v="1"/>
    <x v="2"/>
    <x v="18"/>
  </r>
  <r>
    <s v="ORD04844"/>
    <x v="269"/>
    <d v="2024-07-19T00:00:00"/>
    <s v="C0317"/>
    <s v="P007"/>
    <n v="2"/>
    <n v="0"/>
    <s v="UPI"/>
    <n v="2198"/>
    <n v="510.01"/>
    <n v="2024"/>
    <n v="7"/>
    <s v="Jul"/>
    <s v="2024-07"/>
    <n v="0.23203366696997269"/>
    <x v="3"/>
    <x v="9"/>
    <x v="2"/>
    <x v="1"/>
    <x v="19"/>
  </r>
  <r>
    <s v="ORD04845"/>
    <x v="22"/>
    <d v="2025-09-21T00:00:00"/>
    <s v="C0266"/>
    <s v="P017"/>
    <n v="3"/>
    <n v="0.1"/>
    <s v="UPI"/>
    <n v="2157.3000000000002"/>
    <n v="-52.5"/>
    <n v="2025"/>
    <n v="9"/>
    <s v="Sep"/>
    <s v="2025-09"/>
    <n v="-2.4335975524961757E-2"/>
    <x v="0"/>
    <x v="0"/>
    <x v="0"/>
    <x v="2"/>
    <x v="15"/>
  </r>
  <r>
    <s v="ORD04846"/>
    <x v="549"/>
    <d v="2024-01-28T00:00:00"/>
    <s v="C0182"/>
    <s v="P001"/>
    <n v="1"/>
    <n v="0.05"/>
    <s v="Credit Card"/>
    <n v="474.05"/>
    <n v="103.67"/>
    <n v="2024"/>
    <n v="1"/>
    <s v="Jan"/>
    <s v="2024-01"/>
    <n v="0.21869001160215168"/>
    <x v="1"/>
    <x v="1"/>
    <x v="2"/>
    <x v="1"/>
    <x v="8"/>
  </r>
  <r>
    <s v="ORD04847"/>
    <x v="718"/>
    <d v="2024-10-30T00:00:00"/>
    <s v="C0340"/>
    <s v="P005"/>
    <n v="3"/>
    <n v="0.05"/>
    <s v="UPI"/>
    <n v="7122.15"/>
    <n v="1615"/>
    <n v="2024"/>
    <n v="10"/>
    <s v="Oct"/>
    <s v="2024-10"/>
    <n v="0.22675736961451248"/>
    <x v="1"/>
    <x v="5"/>
    <x v="0"/>
    <x v="2"/>
    <x v="7"/>
  </r>
  <r>
    <s v="ORD04848"/>
    <x v="561"/>
    <d v="2024-03-20T00:00:00"/>
    <s v="C0065"/>
    <s v="P006"/>
    <n v="2"/>
    <n v="0.05"/>
    <s v="UPI"/>
    <n v="2848.1"/>
    <n v="431.56"/>
    <n v="2024"/>
    <n v="3"/>
    <s v="Mar"/>
    <s v="2024-03"/>
    <n v="0.15152557845581266"/>
    <x v="1"/>
    <x v="1"/>
    <x v="1"/>
    <x v="2"/>
    <x v="6"/>
  </r>
  <r>
    <s v="ORD04849"/>
    <x v="67"/>
    <d v="2024-05-21T00:00:00"/>
    <s v="C0333"/>
    <s v="P002"/>
    <n v="1"/>
    <n v="0"/>
    <s v="UPI"/>
    <n v="899"/>
    <n v="246.28"/>
    <n v="2024"/>
    <n v="5"/>
    <s v="May"/>
    <s v="2024-05"/>
    <n v="0.27394883203559511"/>
    <x v="1"/>
    <x v="1"/>
    <x v="0"/>
    <x v="1"/>
    <x v="3"/>
  </r>
  <r>
    <s v="ORD04850"/>
    <x v="337"/>
    <d v="2024-01-21T00:00:00"/>
    <s v="C0001"/>
    <s v="P016"/>
    <n v="1"/>
    <n v="0.1"/>
    <s v="Credit Card"/>
    <n v="1439.1"/>
    <n v="442.07"/>
    <n v="2024"/>
    <n v="1"/>
    <s v="Jan"/>
    <s v="2024-01"/>
    <n v="0.30718504620943649"/>
    <x v="4"/>
    <x v="4"/>
    <x v="2"/>
    <x v="1"/>
    <x v="5"/>
  </r>
  <r>
    <s v="ORD04851"/>
    <x v="312"/>
    <d v="2025-03-20T00:00:00"/>
    <s v="C0133"/>
    <s v="P005"/>
    <n v="1"/>
    <n v="0.05"/>
    <s v="Credit Card"/>
    <n v="2374.0500000000002"/>
    <n v="725.61"/>
    <n v="2025"/>
    <n v="3"/>
    <s v="Mar"/>
    <s v="2025-03"/>
    <n v="0.30564225690276109"/>
    <x v="1"/>
    <x v="5"/>
    <x v="0"/>
    <x v="2"/>
    <x v="7"/>
  </r>
  <r>
    <s v="ORD04852"/>
    <x v="619"/>
    <d v="2024-07-31T00:00:00"/>
    <s v="C0080"/>
    <s v="P005"/>
    <n v="1"/>
    <n v="0"/>
    <s v="Credit Card"/>
    <n v="2499"/>
    <n v="585.95000000000005"/>
    <n v="2024"/>
    <n v="7"/>
    <s v="Jul"/>
    <s v="2024-07"/>
    <n v="0.23447378951580633"/>
    <x v="1"/>
    <x v="5"/>
    <x v="3"/>
    <x v="2"/>
    <x v="7"/>
  </r>
  <r>
    <s v="ORD04853"/>
    <x v="381"/>
    <d v="2025-07-05T00:00:00"/>
    <s v="C0271"/>
    <s v="P012"/>
    <n v="1"/>
    <n v="0.15"/>
    <s v="Debit Card"/>
    <n v="764.15"/>
    <n v="180.3"/>
    <n v="2025"/>
    <n v="7"/>
    <s v="Jul"/>
    <s v="2025-07"/>
    <n v="0.23594843944251787"/>
    <x v="0"/>
    <x v="8"/>
    <x v="1"/>
    <x v="2"/>
    <x v="14"/>
  </r>
  <r>
    <s v="ORD04854"/>
    <x v="110"/>
    <d v="2025-03-12T00:00:00"/>
    <s v="C0241"/>
    <s v="P003"/>
    <n v="2"/>
    <n v="0"/>
    <s v="Credit Card"/>
    <n v="2598"/>
    <n v="594.74"/>
    <n v="2025"/>
    <n v="3"/>
    <s v="Mar"/>
    <s v="2025-03"/>
    <n v="0.22892224788298693"/>
    <x v="1"/>
    <x v="1"/>
    <x v="1"/>
    <x v="2"/>
    <x v="1"/>
  </r>
  <r>
    <s v="ORD04855"/>
    <x v="474"/>
    <d v="2024-07-26T00:00:00"/>
    <s v="C0028"/>
    <s v="P016"/>
    <n v="2"/>
    <n v="0.1"/>
    <s v="UPI"/>
    <n v="2878.2"/>
    <n v="1012.51"/>
    <n v="2024"/>
    <n v="7"/>
    <s v="Jul"/>
    <s v="2024-07"/>
    <n v="0.35178583837120425"/>
    <x v="4"/>
    <x v="4"/>
    <x v="3"/>
    <x v="2"/>
    <x v="5"/>
  </r>
  <r>
    <s v="ORD04856"/>
    <x v="557"/>
    <d v="2025-03-16T00:00:00"/>
    <s v="C0223"/>
    <s v="P006"/>
    <n v="2"/>
    <n v="0.05"/>
    <s v="Cash"/>
    <n v="2848.1"/>
    <n v="554.76"/>
    <n v="2025"/>
    <n v="3"/>
    <s v="Mar"/>
    <s v="2025-03"/>
    <n v="0.19478248656999403"/>
    <x v="1"/>
    <x v="1"/>
    <x v="0"/>
    <x v="2"/>
    <x v="6"/>
  </r>
  <r>
    <s v="ORD04857"/>
    <x v="72"/>
    <d v="2025-10-30T00:00:00"/>
    <s v="C0023"/>
    <s v="P015"/>
    <n v="1"/>
    <n v="0.05"/>
    <s v="UPI"/>
    <n v="664.05"/>
    <n v="199.52"/>
    <n v="2025"/>
    <n v="10"/>
    <s v="Oct"/>
    <s v="2025-10"/>
    <n v="0.30045930276334615"/>
    <x v="3"/>
    <x v="6"/>
    <x v="0"/>
    <x v="0"/>
    <x v="11"/>
  </r>
  <r>
    <s v="ORD04858"/>
    <x v="208"/>
    <d v="2024-02-13T00:00:00"/>
    <s v="C0496"/>
    <s v="P015"/>
    <n v="3"/>
    <n v="0"/>
    <s v="UPI"/>
    <n v="2097"/>
    <n v="619.29"/>
    <n v="2024"/>
    <n v="2"/>
    <s v="Feb"/>
    <s v="2024-02"/>
    <n v="0.29532188841201717"/>
    <x v="3"/>
    <x v="6"/>
    <x v="1"/>
    <x v="2"/>
    <x v="11"/>
  </r>
  <r>
    <s v="ORD04859"/>
    <x v="20"/>
    <d v="2025-02-17T00:00:00"/>
    <s v="C0109"/>
    <s v="P016"/>
    <n v="4"/>
    <n v="0"/>
    <s v="Credit Card"/>
    <n v="6396"/>
    <n v="2051.79"/>
    <n v="2025"/>
    <n v="2"/>
    <s v="Feb"/>
    <s v="2025-02"/>
    <n v="0.32079268292682928"/>
    <x v="4"/>
    <x v="4"/>
    <x v="1"/>
    <x v="2"/>
    <x v="5"/>
  </r>
  <r>
    <s v="ORD04860"/>
    <x v="172"/>
    <d v="2025-06-10T00:00:00"/>
    <s v="C0107"/>
    <s v="P020"/>
    <n v="1"/>
    <n v="0"/>
    <s v="Debit Card"/>
    <n v="249"/>
    <n v="61.8"/>
    <n v="2025"/>
    <n v="6"/>
    <s v="Jun"/>
    <s v="2025-06"/>
    <n v="0.24819277108433735"/>
    <x v="3"/>
    <x v="3"/>
    <x v="0"/>
    <x v="1"/>
    <x v="17"/>
  </r>
  <r>
    <s v="ORD04861"/>
    <x v="206"/>
    <d v="2025-09-06T00:00:00"/>
    <s v="C0145"/>
    <s v="P013"/>
    <n v="1"/>
    <n v="0.1"/>
    <s v="Debit Card"/>
    <n v="539.1"/>
    <n v="146.80000000000001"/>
    <n v="2025"/>
    <n v="9"/>
    <s v="Sep"/>
    <s v="2025-09"/>
    <n v="0.27230569467631238"/>
    <x v="0"/>
    <x v="0"/>
    <x v="0"/>
    <x v="2"/>
    <x v="0"/>
  </r>
  <r>
    <s v="ORD04862"/>
    <x v="508"/>
    <d v="2025-03-03T00:00:00"/>
    <s v="C0369"/>
    <s v="P012"/>
    <n v="2"/>
    <n v="0.1"/>
    <s v="UPI"/>
    <n v="1618.2"/>
    <n v="436.4"/>
    <n v="2025"/>
    <n v="3"/>
    <s v="Mar"/>
    <s v="2025-03"/>
    <n v="0.26968236311951549"/>
    <x v="0"/>
    <x v="8"/>
    <x v="3"/>
    <x v="0"/>
    <x v="14"/>
  </r>
  <r>
    <s v="ORD04863"/>
    <x v="259"/>
    <d v="2024-10-06T00:00:00"/>
    <s v="C0354"/>
    <s v="P010"/>
    <n v="2"/>
    <n v="0.1"/>
    <s v="Debit Card"/>
    <n v="10798.2"/>
    <n v="-1267.19"/>
    <n v="2024"/>
    <n v="10"/>
    <s v="Oct"/>
    <s v="2024-10"/>
    <n v="-0.11735196606841881"/>
    <x v="2"/>
    <x v="2"/>
    <x v="1"/>
    <x v="1"/>
    <x v="9"/>
  </r>
  <r>
    <s v="ORD04864"/>
    <x v="389"/>
    <d v="2025-03-26T00:00:00"/>
    <s v="C0397"/>
    <s v="P014"/>
    <n v="2"/>
    <n v="0.15"/>
    <s v="Debit Card"/>
    <n v="1358.3"/>
    <n v="423.86"/>
    <n v="2025"/>
    <n v="3"/>
    <s v="Mar"/>
    <s v="2025-03"/>
    <n v="0.31205182949274829"/>
    <x v="0"/>
    <x v="6"/>
    <x v="3"/>
    <x v="0"/>
    <x v="13"/>
  </r>
  <r>
    <s v="ORD04865"/>
    <x v="688"/>
    <d v="2025-01-06T00:00:00"/>
    <s v="C0398"/>
    <s v="P002"/>
    <n v="2"/>
    <n v="0.15"/>
    <s v="UPI"/>
    <n v="1528.3"/>
    <n v="356.18"/>
    <n v="2025"/>
    <n v="1"/>
    <s v="Jan"/>
    <s v="2025-01"/>
    <n v="0.23305633710658905"/>
    <x v="1"/>
    <x v="1"/>
    <x v="0"/>
    <x v="2"/>
    <x v="3"/>
  </r>
  <r>
    <s v="ORD04866"/>
    <x v="520"/>
    <d v="2024-08-10T00:00:00"/>
    <s v="C0139"/>
    <s v="P003"/>
    <n v="1"/>
    <n v="0.05"/>
    <s v="UPI"/>
    <n v="1234.05"/>
    <n v="281.39"/>
    <n v="2024"/>
    <n v="8"/>
    <s v="Aug"/>
    <s v="2024-08"/>
    <n v="0.22802155504234026"/>
    <x v="1"/>
    <x v="1"/>
    <x v="2"/>
    <x v="2"/>
    <x v="1"/>
  </r>
  <r>
    <s v="ORD04867"/>
    <x v="317"/>
    <d v="2025-08-01T00:00:00"/>
    <s v="C0284"/>
    <s v="P009"/>
    <n v="3"/>
    <n v="0.1"/>
    <s v="Debit Card"/>
    <n v="18897.3"/>
    <n v="2766.18"/>
    <n v="2025"/>
    <n v="7"/>
    <s v="Jul"/>
    <s v="2025-07"/>
    <n v="0.14637964153609245"/>
    <x v="2"/>
    <x v="2"/>
    <x v="2"/>
    <x v="2"/>
    <x v="2"/>
  </r>
  <r>
    <s v="ORD04868"/>
    <x v="615"/>
    <d v="2024-08-24T00:00:00"/>
    <s v="C0298"/>
    <s v="P011"/>
    <n v="1"/>
    <n v="0"/>
    <s v="UPI"/>
    <n v="1299"/>
    <n v="315.81"/>
    <n v="2024"/>
    <n v="8"/>
    <s v="Aug"/>
    <s v="2024-08"/>
    <n v="0.24311778290993072"/>
    <x v="0"/>
    <x v="7"/>
    <x v="1"/>
    <x v="2"/>
    <x v="12"/>
  </r>
  <r>
    <s v="ORD04869"/>
    <x v="144"/>
    <d v="2024-11-26T00:00:00"/>
    <s v="C0480"/>
    <s v="P011"/>
    <n v="1"/>
    <n v="0.1"/>
    <s v="UPI"/>
    <n v="1169.0999999999999"/>
    <n v="273.63"/>
    <n v="2024"/>
    <n v="11"/>
    <s v="Nov"/>
    <s v="2024-11"/>
    <n v="0.23405183474467542"/>
    <x v="0"/>
    <x v="7"/>
    <x v="0"/>
    <x v="1"/>
    <x v="12"/>
  </r>
  <r>
    <s v="ORD04870"/>
    <x v="143"/>
    <d v="2025-03-22T00:00:00"/>
    <s v="C0099"/>
    <s v="P010"/>
    <n v="1"/>
    <n v="0.1"/>
    <s v="UPI"/>
    <n v="5399.1"/>
    <n v="1156.21"/>
    <n v="2025"/>
    <n v="3"/>
    <s v="Mar"/>
    <s v="2025-03"/>
    <n v="0.21414865440536385"/>
    <x v="2"/>
    <x v="2"/>
    <x v="2"/>
    <x v="2"/>
    <x v="9"/>
  </r>
  <r>
    <s v="ORD04871"/>
    <x v="721"/>
    <d v="2024-02-24T00:00:00"/>
    <s v="C0317"/>
    <s v="P014"/>
    <n v="1"/>
    <n v="0"/>
    <s v="UPI"/>
    <n v="799"/>
    <n v="208.34"/>
    <n v="2024"/>
    <n v="2"/>
    <s v="Feb"/>
    <s v="2024-02"/>
    <n v="0.2607509386733417"/>
    <x v="0"/>
    <x v="6"/>
    <x v="2"/>
    <x v="1"/>
    <x v="13"/>
  </r>
  <r>
    <s v="ORD04872"/>
    <x v="320"/>
    <d v="2025-01-15T00:00:00"/>
    <s v="C0123"/>
    <s v="P009"/>
    <n v="2"/>
    <n v="0.05"/>
    <s v="UPI"/>
    <n v="13298.1"/>
    <n v="1936.63"/>
    <n v="2025"/>
    <n v="1"/>
    <s v="Jan"/>
    <s v="2025-01"/>
    <n v="0.14563208277874284"/>
    <x v="2"/>
    <x v="2"/>
    <x v="3"/>
    <x v="2"/>
    <x v="2"/>
  </r>
  <r>
    <s v="ORD04873"/>
    <x v="540"/>
    <d v="2024-09-22T00:00:00"/>
    <s v="C0320"/>
    <s v="P020"/>
    <n v="2"/>
    <n v="0.15"/>
    <s v="UPI"/>
    <n v="423.3"/>
    <n v="106.05"/>
    <n v="2024"/>
    <n v="9"/>
    <s v="Sep"/>
    <s v="2024-09"/>
    <n v="0.25053153791637134"/>
    <x v="3"/>
    <x v="3"/>
    <x v="2"/>
    <x v="2"/>
    <x v="17"/>
  </r>
  <r>
    <s v="ORD04874"/>
    <x v="346"/>
    <d v="2024-09-26T00:00:00"/>
    <s v="C0287"/>
    <s v="P010"/>
    <n v="4"/>
    <n v="0"/>
    <s v="UPI"/>
    <n v="23996"/>
    <n v="6462.54"/>
    <n v="2024"/>
    <n v="9"/>
    <s v="Sep"/>
    <s v="2024-09"/>
    <n v="0.26931738623103851"/>
    <x v="2"/>
    <x v="2"/>
    <x v="3"/>
    <x v="2"/>
    <x v="9"/>
  </r>
  <r>
    <s v="ORD04875"/>
    <x v="198"/>
    <d v="2024-12-25T00:00:00"/>
    <s v="C0081"/>
    <s v="P009"/>
    <n v="1"/>
    <n v="0.05"/>
    <s v="Cash"/>
    <n v="6649.05"/>
    <n v="1097.07"/>
    <n v="2024"/>
    <n v="12"/>
    <s v="Dec"/>
    <s v="2024-12"/>
    <n v="0.16499650325986417"/>
    <x v="2"/>
    <x v="2"/>
    <x v="3"/>
    <x v="2"/>
    <x v="2"/>
  </r>
  <r>
    <s v="ORD04876"/>
    <x v="456"/>
    <d v="2024-11-15T00:00:00"/>
    <s v="C0495"/>
    <s v="P005"/>
    <n v="5"/>
    <n v="0"/>
    <s v="UPI"/>
    <n v="12495"/>
    <n v="3045.02"/>
    <n v="2024"/>
    <n v="11"/>
    <s v="Nov"/>
    <s v="2024-11"/>
    <n v="0.24369907963185275"/>
    <x v="1"/>
    <x v="5"/>
    <x v="0"/>
    <x v="1"/>
    <x v="7"/>
  </r>
  <r>
    <s v="ORD04877"/>
    <x v="17"/>
    <d v="2024-11-24T00:00:00"/>
    <s v="C0457"/>
    <s v="P008"/>
    <n v="2"/>
    <n v="0.05"/>
    <s v="Credit Card"/>
    <n v="758.1"/>
    <n v="212.86"/>
    <n v="2024"/>
    <n v="11"/>
    <s v="Nov"/>
    <s v="2024-11"/>
    <n v="0.28078089961746472"/>
    <x v="3"/>
    <x v="3"/>
    <x v="0"/>
    <x v="2"/>
    <x v="4"/>
  </r>
  <r>
    <s v="ORD04878"/>
    <x v="72"/>
    <d v="2025-10-28T00:00:00"/>
    <s v="C0010"/>
    <s v="P011"/>
    <n v="2"/>
    <n v="0"/>
    <s v="Cash"/>
    <n v="2598"/>
    <n v="626.83000000000004"/>
    <n v="2025"/>
    <n v="10"/>
    <s v="Oct"/>
    <s v="2025-10"/>
    <n v="0.24127405696689763"/>
    <x v="0"/>
    <x v="7"/>
    <x v="0"/>
    <x v="2"/>
    <x v="12"/>
  </r>
  <r>
    <s v="ORD04879"/>
    <x v="627"/>
    <d v="2025-10-14T00:00:00"/>
    <s v="C0008"/>
    <s v="P001"/>
    <n v="3"/>
    <n v="0"/>
    <s v="Debit Card"/>
    <n v="1497"/>
    <n v="390.77"/>
    <n v="2025"/>
    <n v="10"/>
    <s v="Oct"/>
    <s v="2025-10"/>
    <n v="0.26103540414161658"/>
    <x v="1"/>
    <x v="1"/>
    <x v="0"/>
    <x v="0"/>
    <x v="8"/>
  </r>
  <r>
    <s v="ORD04880"/>
    <x v="622"/>
    <d v="2025-07-19T00:00:00"/>
    <s v="C0405"/>
    <s v="P010"/>
    <n v="2"/>
    <n v="0"/>
    <s v="UPI"/>
    <n v="11998"/>
    <n v="1968.7"/>
    <n v="2025"/>
    <n v="7"/>
    <s v="Jul"/>
    <s v="2025-07"/>
    <n v="0.16408568094682446"/>
    <x v="2"/>
    <x v="2"/>
    <x v="0"/>
    <x v="2"/>
    <x v="9"/>
  </r>
  <r>
    <s v="ORD04881"/>
    <x v="216"/>
    <d v="2025-09-23T00:00:00"/>
    <s v="C0205"/>
    <s v="P001"/>
    <n v="1"/>
    <n v="0.15"/>
    <s v="UPI"/>
    <n v="424.15"/>
    <n v="88.83"/>
    <n v="2025"/>
    <n v="9"/>
    <s v="Sep"/>
    <s v="2025-09"/>
    <n v="0.20943062595779796"/>
    <x v="1"/>
    <x v="1"/>
    <x v="0"/>
    <x v="2"/>
    <x v="8"/>
  </r>
  <r>
    <s v="ORD04882"/>
    <x v="634"/>
    <d v="2025-02-28T00:00:00"/>
    <s v="C0315"/>
    <s v="P007"/>
    <n v="3"/>
    <n v="0.05"/>
    <s v="Credit Card"/>
    <n v="3132.15"/>
    <n v="1027.72"/>
    <n v="2025"/>
    <n v="2"/>
    <s v="Feb"/>
    <s v="2025-02"/>
    <n v="0.32811966221285699"/>
    <x v="3"/>
    <x v="9"/>
    <x v="0"/>
    <x v="1"/>
    <x v="19"/>
  </r>
  <r>
    <s v="ORD04883"/>
    <x v="387"/>
    <d v="2024-02-20T00:00:00"/>
    <s v="C0434"/>
    <s v="P014"/>
    <n v="2"/>
    <n v="0.05"/>
    <s v="Cash"/>
    <n v="1518.1"/>
    <n v="359.08"/>
    <n v="2024"/>
    <n v="2"/>
    <s v="Feb"/>
    <s v="2024-02"/>
    <n v="0.23653250773993809"/>
    <x v="0"/>
    <x v="6"/>
    <x v="0"/>
    <x v="0"/>
    <x v="13"/>
  </r>
  <r>
    <s v="ORD04884"/>
    <x v="708"/>
    <d v="2025-08-27T00:00:00"/>
    <s v="C0197"/>
    <s v="P005"/>
    <n v="2"/>
    <n v="0.05"/>
    <s v="UPI"/>
    <n v="4748.1000000000004"/>
    <n v="810.92"/>
    <n v="2025"/>
    <n v="8"/>
    <s v="Aug"/>
    <s v="2025-08"/>
    <n v="0.17078831532613042"/>
    <x v="1"/>
    <x v="5"/>
    <x v="0"/>
    <x v="2"/>
    <x v="7"/>
  </r>
  <r>
    <s v="ORD04885"/>
    <x v="552"/>
    <d v="2025-12-22T00:00:00"/>
    <s v="C0198"/>
    <s v="P017"/>
    <n v="3"/>
    <n v="0"/>
    <s v="UPI"/>
    <n v="2397"/>
    <n v="504.63"/>
    <n v="2025"/>
    <n v="12"/>
    <s v="Dec"/>
    <s v="2025-12"/>
    <n v="0.21052565707133916"/>
    <x v="0"/>
    <x v="0"/>
    <x v="0"/>
    <x v="1"/>
    <x v="15"/>
  </r>
  <r>
    <s v="ORD04886"/>
    <x v="662"/>
    <d v="2024-09-27T00:00:00"/>
    <s v="C0030"/>
    <s v="P006"/>
    <n v="1"/>
    <n v="0.2"/>
    <s v="Debit Card"/>
    <n v="1199.2"/>
    <n v="285.42"/>
    <n v="2024"/>
    <n v="9"/>
    <s v="Sep"/>
    <s v="2024-09"/>
    <n v="0.23800867244829887"/>
    <x v="1"/>
    <x v="1"/>
    <x v="0"/>
    <x v="2"/>
    <x v="6"/>
  </r>
  <r>
    <s v="ORD04887"/>
    <x v="524"/>
    <d v="2025-08-28T00:00:00"/>
    <s v="C0479"/>
    <s v="P016"/>
    <n v="2"/>
    <n v="0.1"/>
    <s v="Credit Card"/>
    <n v="2878.2"/>
    <n v="792.83"/>
    <n v="2025"/>
    <n v="8"/>
    <s v="Aug"/>
    <s v="2025-08"/>
    <n v="0.27546035716767425"/>
    <x v="4"/>
    <x v="4"/>
    <x v="0"/>
    <x v="2"/>
    <x v="5"/>
  </r>
  <r>
    <s v="ORD04888"/>
    <x v="166"/>
    <d v="2025-01-18T00:00:00"/>
    <s v="C0401"/>
    <s v="P011"/>
    <n v="2"/>
    <n v="0.05"/>
    <s v="Debit Card"/>
    <n v="2468.1"/>
    <n v="714.63"/>
    <n v="2025"/>
    <n v="1"/>
    <s v="Jan"/>
    <s v="2025-01"/>
    <n v="0.28954661480491067"/>
    <x v="0"/>
    <x v="7"/>
    <x v="3"/>
    <x v="1"/>
    <x v="12"/>
  </r>
  <r>
    <s v="ORD04889"/>
    <x v="7"/>
    <d v="2024-04-28T00:00:00"/>
    <s v="C0459"/>
    <s v="P010"/>
    <n v="2"/>
    <n v="0.05"/>
    <s v="Credit Card"/>
    <n v="11398.1"/>
    <n v="2060.0100000000002"/>
    <n v="2024"/>
    <n v="4"/>
    <s v="Apr"/>
    <s v="2024-04"/>
    <n v="0.18073275370456482"/>
    <x v="2"/>
    <x v="2"/>
    <x v="3"/>
    <x v="1"/>
    <x v="9"/>
  </r>
  <r>
    <s v="ORD04890"/>
    <x v="640"/>
    <d v="2025-07-23T00:00:00"/>
    <s v="C0020"/>
    <s v="P015"/>
    <n v="1"/>
    <n v="0.1"/>
    <s v="UPI"/>
    <n v="629.1"/>
    <n v="192.93"/>
    <n v="2025"/>
    <n v="7"/>
    <s v="Jul"/>
    <s v="2025-07"/>
    <n v="0.30667620410109681"/>
    <x v="3"/>
    <x v="6"/>
    <x v="3"/>
    <x v="2"/>
    <x v="11"/>
  </r>
  <r>
    <s v="ORD04891"/>
    <x v="450"/>
    <d v="2024-04-28T00:00:00"/>
    <s v="C0048"/>
    <s v="P007"/>
    <n v="3"/>
    <n v="0"/>
    <s v="Credit Card"/>
    <n v="3297"/>
    <n v="963.99"/>
    <n v="2024"/>
    <n v="4"/>
    <s v="Apr"/>
    <s v="2024-04"/>
    <n v="0.29238398544131028"/>
    <x v="3"/>
    <x v="9"/>
    <x v="3"/>
    <x v="2"/>
    <x v="19"/>
  </r>
  <r>
    <s v="ORD04892"/>
    <x v="102"/>
    <d v="2025-09-22T00:00:00"/>
    <s v="C0457"/>
    <s v="P002"/>
    <n v="1"/>
    <n v="0"/>
    <s v="Credit Card"/>
    <n v="899"/>
    <n v="231.13"/>
    <n v="2025"/>
    <n v="9"/>
    <s v="Sep"/>
    <s v="2025-09"/>
    <n v="0.25709677419354837"/>
    <x v="1"/>
    <x v="1"/>
    <x v="0"/>
    <x v="2"/>
    <x v="3"/>
  </r>
  <r>
    <s v="ORD04893"/>
    <x v="599"/>
    <d v="2024-09-21T00:00:00"/>
    <s v="C0130"/>
    <s v="P012"/>
    <n v="2"/>
    <n v="0.05"/>
    <s v="Debit Card"/>
    <n v="1708.1"/>
    <n v="539.64"/>
    <n v="2024"/>
    <n v="9"/>
    <s v="Sep"/>
    <s v="2024-09"/>
    <n v="0.31592998068028805"/>
    <x v="0"/>
    <x v="8"/>
    <x v="0"/>
    <x v="0"/>
    <x v="14"/>
  </r>
  <r>
    <s v="ORD04894"/>
    <x v="77"/>
    <d v="2024-03-18T00:00:00"/>
    <s v="C0293"/>
    <s v="P019"/>
    <n v="4"/>
    <n v="0.2"/>
    <s v="Debit Card"/>
    <n v="1276.8"/>
    <n v="306.13"/>
    <n v="2024"/>
    <n v="3"/>
    <s v="Mar"/>
    <s v="2024-03"/>
    <n v="0.23976347117794486"/>
    <x v="1"/>
    <x v="1"/>
    <x v="0"/>
    <x v="2"/>
    <x v="18"/>
  </r>
  <r>
    <s v="ORD04895"/>
    <x v="675"/>
    <d v="2025-04-28T00:00:00"/>
    <s v="C0385"/>
    <s v="P012"/>
    <n v="1"/>
    <n v="0"/>
    <s v="Debit Card"/>
    <n v="899"/>
    <n v="240.98"/>
    <n v="2025"/>
    <n v="4"/>
    <s v="Apr"/>
    <s v="2025-04"/>
    <n v="0.26805339265850947"/>
    <x v="0"/>
    <x v="8"/>
    <x v="3"/>
    <x v="2"/>
    <x v="14"/>
  </r>
  <r>
    <s v="ORD04896"/>
    <x v="115"/>
    <d v="2024-11-02T00:00:00"/>
    <s v="C0132"/>
    <s v="P016"/>
    <n v="1"/>
    <n v="0.05"/>
    <s v="UPI"/>
    <n v="1519.05"/>
    <n v="514.84"/>
    <n v="2024"/>
    <n v="10"/>
    <s v="Oct"/>
    <s v="2024-10"/>
    <n v="0.33892235278628091"/>
    <x v="4"/>
    <x v="4"/>
    <x v="2"/>
    <x v="0"/>
    <x v="5"/>
  </r>
  <r>
    <s v="ORD04897"/>
    <x v="159"/>
    <d v="2024-01-08T00:00:00"/>
    <s v="C0356"/>
    <s v="P006"/>
    <n v="1"/>
    <n v="0"/>
    <s v="Credit Card"/>
    <n v="1499"/>
    <n v="-36.82"/>
    <n v="2024"/>
    <n v="1"/>
    <s v="Jan"/>
    <s v="2024-01"/>
    <n v="-2.4563042028018678E-2"/>
    <x v="1"/>
    <x v="1"/>
    <x v="2"/>
    <x v="1"/>
    <x v="6"/>
  </r>
  <r>
    <s v="ORD04898"/>
    <x v="333"/>
    <d v="2025-01-03T00:00:00"/>
    <s v="C0054"/>
    <s v="P003"/>
    <n v="2"/>
    <n v="0"/>
    <s v="Credit Card"/>
    <n v="2598"/>
    <n v="620.79999999999995"/>
    <n v="2024"/>
    <n v="12"/>
    <s v="Dec"/>
    <s v="2024-12"/>
    <n v="0.23895304080061583"/>
    <x v="1"/>
    <x v="1"/>
    <x v="2"/>
    <x v="0"/>
    <x v="1"/>
  </r>
  <r>
    <s v="ORD04899"/>
    <x v="226"/>
    <d v="2025-09-29T00:00:00"/>
    <s v="C0378"/>
    <s v="P002"/>
    <n v="4"/>
    <n v="0.05"/>
    <s v="Credit Card"/>
    <n v="3416.2"/>
    <n v="641.33000000000004"/>
    <n v="2025"/>
    <n v="9"/>
    <s v="Sep"/>
    <s v="2025-09"/>
    <n v="0.18773198290498216"/>
    <x v="1"/>
    <x v="1"/>
    <x v="3"/>
    <x v="0"/>
    <x v="3"/>
  </r>
  <r>
    <s v="ORD04900"/>
    <x v="172"/>
    <d v="2025-06-09T00:00:00"/>
    <s v="C0281"/>
    <s v="P020"/>
    <n v="2"/>
    <n v="0"/>
    <s v="UPI"/>
    <n v="498"/>
    <n v="126.21"/>
    <n v="2025"/>
    <n v="6"/>
    <s v="Jun"/>
    <s v="2025-06"/>
    <n v="0.25343373493975901"/>
    <x v="3"/>
    <x v="3"/>
    <x v="0"/>
    <x v="0"/>
    <x v="17"/>
  </r>
  <r>
    <s v="ORD04901"/>
    <x v="578"/>
    <d v="2024-12-18T00:00:00"/>
    <s v="C0387"/>
    <s v="P005"/>
    <n v="1"/>
    <n v="0.15"/>
    <s v="Debit Card"/>
    <n v="2124.15"/>
    <n v="431.94"/>
    <n v="2024"/>
    <n v="12"/>
    <s v="Dec"/>
    <s v="2024-12"/>
    <n v="0.20334722124143775"/>
    <x v="1"/>
    <x v="5"/>
    <x v="2"/>
    <x v="2"/>
    <x v="7"/>
  </r>
  <r>
    <s v="ORD04902"/>
    <x v="676"/>
    <d v="2025-03-14T00:00:00"/>
    <s v="C0265"/>
    <s v="P011"/>
    <n v="2"/>
    <n v="0.05"/>
    <s v="Credit Card"/>
    <n v="2468.1"/>
    <n v="726.61"/>
    <n v="2025"/>
    <n v="3"/>
    <s v="Mar"/>
    <s v="2025-03"/>
    <n v="0.29440055103115759"/>
    <x v="0"/>
    <x v="7"/>
    <x v="3"/>
    <x v="2"/>
    <x v="12"/>
  </r>
  <r>
    <s v="ORD04903"/>
    <x v="109"/>
    <d v="2024-08-07T00:00:00"/>
    <s v="C0470"/>
    <s v="P003"/>
    <n v="2"/>
    <n v="0"/>
    <s v="Credit Card"/>
    <n v="2598"/>
    <n v="558.79999999999995"/>
    <n v="2024"/>
    <n v="8"/>
    <s v="Aug"/>
    <s v="2024-08"/>
    <n v="0.2150885296381832"/>
    <x v="1"/>
    <x v="1"/>
    <x v="3"/>
    <x v="0"/>
    <x v="1"/>
  </r>
  <r>
    <s v="ORD04904"/>
    <x v="116"/>
    <d v="2025-03-09T00:00:00"/>
    <s v="C0215"/>
    <s v="P003"/>
    <n v="1"/>
    <n v="0.05"/>
    <s v="Debit Card"/>
    <n v="1234.05"/>
    <n v="237.77"/>
    <n v="2025"/>
    <n v="3"/>
    <s v="Mar"/>
    <s v="2025-03"/>
    <n v="0.19267452696406143"/>
    <x v="1"/>
    <x v="1"/>
    <x v="2"/>
    <x v="2"/>
    <x v="1"/>
  </r>
  <r>
    <s v="ORD04905"/>
    <x v="253"/>
    <d v="2025-05-14T00:00:00"/>
    <s v="C0460"/>
    <s v="P005"/>
    <n v="2"/>
    <n v="0.1"/>
    <s v="UPI"/>
    <n v="4498.2"/>
    <n v="1109.1400000000001"/>
    <n v="2025"/>
    <n v="5"/>
    <s v="May"/>
    <s v="2025-05"/>
    <n v="0.24657418522964744"/>
    <x v="1"/>
    <x v="5"/>
    <x v="2"/>
    <x v="2"/>
    <x v="7"/>
  </r>
  <r>
    <s v="ORD04906"/>
    <x v="621"/>
    <d v="2025-06-28T00:00:00"/>
    <s v="C0458"/>
    <s v="P011"/>
    <n v="1"/>
    <n v="0"/>
    <s v="UPI"/>
    <n v="1299"/>
    <n v="249.86"/>
    <n v="2025"/>
    <n v="6"/>
    <s v="Jun"/>
    <s v="2025-06"/>
    <n v="0.19234795996920709"/>
    <x v="0"/>
    <x v="7"/>
    <x v="1"/>
    <x v="2"/>
    <x v="12"/>
  </r>
  <r>
    <s v="ORD04907"/>
    <x v="499"/>
    <d v="2025-01-05T00:00:00"/>
    <s v="C0290"/>
    <s v="P003"/>
    <n v="3"/>
    <n v="0.05"/>
    <s v="Credit Card"/>
    <n v="3702.15"/>
    <n v="572.02"/>
    <n v="2025"/>
    <n v="1"/>
    <s v="Jan"/>
    <s v="2025-01"/>
    <n v="0.15451021703604662"/>
    <x v="1"/>
    <x v="1"/>
    <x v="1"/>
    <x v="2"/>
    <x v="1"/>
  </r>
  <r>
    <s v="ORD04908"/>
    <x v="70"/>
    <d v="2024-11-09T00:00:00"/>
    <s v="C0043"/>
    <s v="P013"/>
    <n v="1"/>
    <n v="0.1"/>
    <s v="Cash"/>
    <n v="539.1"/>
    <n v="130"/>
    <n v="2024"/>
    <n v="11"/>
    <s v="Nov"/>
    <s v="2024-11"/>
    <n v="0.24114264514932293"/>
    <x v="0"/>
    <x v="0"/>
    <x v="3"/>
    <x v="2"/>
    <x v="0"/>
  </r>
  <r>
    <s v="ORD04909"/>
    <x v="275"/>
    <d v="2025-06-23T00:00:00"/>
    <s v="C0074"/>
    <s v="P008"/>
    <n v="1"/>
    <n v="0"/>
    <s v="UPI"/>
    <n v="399"/>
    <n v="107.97"/>
    <n v="2025"/>
    <n v="6"/>
    <s v="Jun"/>
    <s v="2025-06"/>
    <n v="0.27060150375939851"/>
    <x v="3"/>
    <x v="3"/>
    <x v="2"/>
    <x v="0"/>
    <x v="4"/>
  </r>
  <r>
    <s v="ORD04910"/>
    <x v="145"/>
    <d v="2024-02-26T00:00:00"/>
    <s v="C0350"/>
    <s v="P020"/>
    <n v="3"/>
    <n v="0.15"/>
    <s v="UPI"/>
    <n v="634.95000000000005"/>
    <n v="200.97"/>
    <n v="2024"/>
    <n v="2"/>
    <s v="Feb"/>
    <s v="2024-02"/>
    <n v="0.31651311126860382"/>
    <x v="3"/>
    <x v="3"/>
    <x v="0"/>
    <x v="0"/>
    <x v="17"/>
  </r>
  <r>
    <s v="ORD04911"/>
    <x v="349"/>
    <d v="2025-06-29T00:00:00"/>
    <s v="C0278"/>
    <s v="P010"/>
    <n v="2"/>
    <n v="0"/>
    <s v="Cash"/>
    <n v="11998"/>
    <n v="2663.71"/>
    <n v="2025"/>
    <n v="6"/>
    <s v="Jun"/>
    <s v="2025-06"/>
    <n v="0.22201283547257877"/>
    <x v="2"/>
    <x v="2"/>
    <x v="1"/>
    <x v="2"/>
    <x v="9"/>
  </r>
  <r>
    <s v="ORD04912"/>
    <x v="240"/>
    <d v="2025-04-14T00:00:00"/>
    <s v="C0326"/>
    <s v="P002"/>
    <n v="1"/>
    <n v="0"/>
    <s v="Debit Card"/>
    <n v="899"/>
    <n v="194.59"/>
    <n v="2025"/>
    <n v="4"/>
    <s v="Apr"/>
    <s v="2025-04"/>
    <n v="0.21645161290322582"/>
    <x v="1"/>
    <x v="1"/>
    <x v="3"/>
    <x v="2"/>
    <x v="3"/>
  </r>
  <r>
    <s v="ORD04913"/>
    <x v="587"/>
    <d v="2024-06-14T00:00:00"/>
    <s v="C0242"/>
    <s v="P004"/>
    <n v="4"/>
    <n v="0.05"/>
    <s v="Debit Card"/>
    <n v="7596.2"/>
    <n v="1615.86"/>
    <n v="2024"/>
    <n v="6"/>
    <s v="Jun"/>
    <s v="2024-06"/>
    <n v="0.21271951765356362"/>
    <x v="1"/>
    <x v="5"/>
    <x v="1"/>
    <x v="2"/>
    <x v="10"/>
  </r>
  <r>
    <s v="ORD04914"/>
    <x v="485"/>
    <d v="2024-12-02T00:00:00"/>
    <s v="C0130"/>
    <s v="P018"/>
    <n v="2"/>
    <n v="0"/>
    <s v="UPI"/>
    <n v="1998"/>
    <n v="445.21"/>
    <n v="2024"/>
    <n v="11"/>
    <s v="Nov"/>
    <s v="2024-11"/>
    <n v="0.22282782782782781"/>
    <x v="0"/>
    <x v="7"/>
    <x v="0"/>
    <x v="0"/>
    <x v="16"/>
  </r>
  <r>
    <s v="ORD04915"/>
    <x v="645"/>
    <d v="2025-07-04T00:00:00"/>
    <s v="C0350"/>
    <s v="P019"/>
    <n v="1"/>
    <n v="0.1"/>
    <s v="Debit Card"/>
    <n v="359.1"/>
    <n v="77.62"/>
    <n v="2025"/>
    <n v="6"/>
    <s v="Jun"/>
    <s v="2025-06"/>
    <n v="0.21615148983570037"/>
    <x v="1"/>
    <x v="1"/>
    <x v="0"/>
    <x v="0"/>
    <x v="18"/>
  </r>
  <r>
    <s v="ORD04916"/>
    <x v="578"/>
    <d v="2024-12-15T00:00:00"/>
    <s v="C0194"/>
    <s v="P004"/>
    <n v="2"/>
    <n v="0.05"/>
    <s v="Credit Card"/>
    <n v="3798.1"/>
    <n v="495.68"/>
    <n v="2024"/>
    <n v="12"/>
    <s v="Dec"/>
    <s v="2024-12"/>
    <n v="0.13050735894262921"/>
    <x v="1"/>
    <x v="5"/>
    <x v="0"/>
    <x v="2"/>
    <x v="10"/>
  </r>
  <r>
    <s v="ORD04917"/>
    <x v="289"/>
    <d v="2024-09-30T00:00:00"/>
    <s v="C0032"/>
    <s v="P020"/>
    <n v="3"/>
    <n v="0"/>
    <s v="Credit Card"/>
    <n v="747"/>
    <n v="197.36"/>
    <n v="2024"/>
    <n v="9"/>
    <s v="Sep"/>
    <s v="2024-09"/>
    <n v="0.26420348058902277"/>
    <x v="3"/>
    <x v="3"/>
    <x v="1"/>
    <x v="2"/>
    <x v="17"/>
  </r>
  <r>
    <s v="ORD04918"/>
    <x v="552"/>
    <d v="2025-12-21T00:00:00"/>
    <s v="C0106"/>
    <s v="P009"/>
    <n v="2"/>
    <n v="0.15"/>
    <s v="UPI"/>
    <n v="11898.3"/>
    <n v="2108.0500000000002"/>
    <n v="2025"/>
    <n v="12"/>
    <s v="Dec"/>
    <s v="2025-12"/>
    <n v="0.17717236916198115"/>
    <x v="2"/>
    <x v="2"/>
    <x v="1"/>
    <x v="0"/>
    <x v="2"/>
  </r>
  <r>
    <s v="ORD04919"/>
    <x v="304"/>
    <d v="2025-02-18T00:00:00"/>
    <s v="C0400"/>
    <s v="P016"/>
    <n v="1"/>
    <n v="0.1"/>
    <s v="Debit Card"/>
    <n v="1439.1"/>
    <n v="392.19"/>
    <n v="2025"/>
    <n v="2"/>
    <s v="Feb"/>
    <s v="2025-02"/>
    <n v="0.27252449447571403"/>
    <x v="4"/>
    <x v="4"/>
    <x v="3"/>
    <x v="1"/>
    <x v="5"/>
  </r>
  <r>
    <s v="ORD04920"/>
    <x v="157"/>
    <d v="2025-05-15T00:00:00"/>
    <s v="C0204"/>
    <s v="P006"/>
    <n v="2"/>
    <n v="0.05"/>
    <s v="UPI"/>
    <n v="2848.1"/>
    <n v="562.41999999999996"/>
    <n v="2025"/>
    <n v="5"/>
    <s v="May"/>
    <s v="2025-05"/>
    <n v="0.19747199887644393"/>
    <x v="1"/>
    <x v="1"/>
    <x v="3"/>
    <x v="2"/>
    <x v="6"/>
  </r>
  <r>
    <s v="ORD04921"/>
    <x v="473"/>
    <d v="2024-04-04T00:00:00"/>
    <s v="C0001"/>
    <s v="P004"/>
    <n v="2"/>
    <n v="0.05"/>
    <s v="UPI"/>
    <n v="3798.1"/>
    <n v="795.86"/>
    <n v="2024"/>
    <n v="4"/>
    <s v="Apr"/>
    <s v="2024-04"/>
    <n v="0.20954161291171902"/>
    <x v="1"/>
    <x v="5"/>
    <x v="2"/>
    <x v="1"/>
    <x v="10"/>
  </r>
  <r>
    <s v="ORD04922"/>
    <x v="18"/>
    <d v="2025-11-17T00:00:00"/>
    <s v="C0245"/>
    <s v="P009"/>
    <n v="3"/>
    <n v="0"/>
    <s v="Credit Card"/>
    <n v="20997"/>
    <n v="3774.69"/>
    <n v="2025"/>
    <n v="11"/>
    <s v="Nov"/>
    <s v="2025-11"/>
    <n v="0.17977282468924133"/>
    <x v="2"/>
    <x v="2"/>
    <x v="3"/>
    <x v="2"/>
    <x v="2"/>
  </r>
  <r>
    <s v="ORD04923"/>
    <x v="406"/>
    <d v="2024-03-21T00:00:00"/>
    <s v="C0072"/>
    <s v="P013"/>
    <n v="1"/>
    <n v="0.1"/>
    <s v="UPI"/>
    <n v="539.1"/>
    <n v="151.06"/>
    <n v="2024"/>
    <n v="3"/>
    <s v="Mar"/>
    <s v="2024-03"/>
    <n v="0.28020775366351325"/>
    <x v="0"/>
    <x v="0"/>
    <x v="0"/>
    <x v="0"/>
    <x v="0"/>
  </r>
  <r>
    <s v="ORD04924"/>
    <x v="58"/>
    <d v="2025-09-18T00:00:00"/>
    <s v="C0432"/>
    <s v="P009"/>
    <n v="2"/>
    <n v="0.1"/>
    <s v="UPI"/>
    <n v="12598.2"/>
    <n v="2455.6999999999998"/>
    <n v="2025"/>
    <n v="9"/>
    <s v="Sep"/>
    <s v="2025-09"/>
    <n v="0.194924671778508"/>
    <x v="2"/>
    <x v="2"/>
    <x v="0"/>
    <x v="2"/>
    <x v="2"/>
  </r>
  <r>
    <s v="ORD04925"/>
    <x v="249"/>
    <d v="2024-08-06T00:00:00"/>
    <s v="C0306"/>
    <s v="P006"/>
    <n v="1"/>
    <n v="0"/>
    <s v="UPI"/>
    <n v="1499"/>
    <n v="376.01"/>
    <n v="2024"/>
    <n v="8"/>
    <s v="Aug"/>
    <s v="2024-08"/>
    <n v="0.25084056037358238"/>
    <x v="1"/>
    <x v="1"/>
    <x v="3"/>
    <x v="0"/>
    <x v="6"/>
  </r>
  <r>
    <s v="ORD04926"/>
    <x v="516"/>
    <d v="2024-12-25T00:00:00"/>
    <s v="C0397"/>
    <s v="P019"/>
    <n v="2"/>
    <n v="0.05"/>
    <s v="Debit Card"/>
    <n v="758.1"/>
    <n v="181.98"/>
    <n v="2024"/>
    <n v="12"/>
    <s v="Dec"/>
    <s v="2024-12"/>
    <n v="0.24004748713889987"/>
    <x v="1"/>
    <x v="1"/>
    <x v="3"/>
    <x v="0"/>
    <x v="18"/>
  </r>
  <r>
    <s v="ORD04927"/>
    <x v="573"/>
    <d v="2025-09-11T00:00:00"/>
    <s v="C0015"/>
    <s v="P014"/>
    <n v="4"/>
    <n v="0.05"/>
    <s v="UPI"/>
    <n v="3036.2"/>
    <n v="771.24"/>
    <n v="2025"/>
    <n v="9"/>
    <s v="Sep"/>
    <s v="2025-09"/>
    <n v="0.25401488702983993"/>
    <x v="0"/>
    <x v="6"/>
    <x v="3"/>
    <x v="2"/>
    <x v="13"/>
  </r>
  <r>
    <s v="ORD04928"/>
    <x v="241"/>
    <d v="2025-05-22T00:00:00"/>
    <s v="C0053"/>
    <s v="P015"/>
    <n v="1"/>
    <n v="0"/>
    <s v="Debit Card"/>
    <n v="699"/>
    <n v="250.31"/>
    <n v="2025"/>
    <n v="5"/>
    <s v="May"/>
    <s v="2025-05"/>
    <n v="0.35809728183118739"/>
    <x v="3"/>
    <x v="6"/>
    <x v="3"/>
    <x v="2"/>
    <x v="11"/>
  </r>
  <r>
    <s v="ORD04929"/>
    <x v="547"/>
    <d v="2025-07-16T00:00:00"/>
    <s v="C0428"/>
    <s v="P003"/>
    <n v="1"/>
    <n v="0.1"/>
    <s v="Credit Card"/>
    <n v="1169.0999999999999"/>
    <n v="227.9"/>
    <n v="2025"/>
    <n v="7"/>
    <s v="Jul"/>
    <s v="2025-07"/>
    <n v="0.19493627576768457"/>
    <x v="1"/>
    <x v="1"/>
    <x v="2"/>
    <x v="1"/>
    <x v="1"/>
  </r>
  <r>
    <s v="ORD04930"/>
    <x v="712"/>
    <d v="2024-06-30T00:00:00"/>
    <s v="C0008"/>
    <s v="P005"/>
    <n v="2"/>
    <n v="0"/>
    <s v="Credit Card"/>
    <n v="4998"/>
    <n v="939.84"/>
    <n v="2024"/>
    <n v="6"/>
    <s v="Jun"/>
    <s v="2024-06"/>
    <n v="0.18804321728691478"/>
    <x v="1"/>
    <x v="5"/>
    <x v="0"/>
    <x v="0"/>
    <x v="7"/>
  </r>
  <r>
    <s v="ORD04931"/>
    <x v="228"/>
    <d v="2025-08-02T00:00:00"/>
    <s v="C0330"/>
    <s v="P018"/>
    <n v="2"/>
    <n v="0"/>
    <s v="Credit Card"/>
    <n v="1998"/>
    <n v="488.83"/>
    <n v="2025"/>
    <n v="7"/>
    <s v="Jul"/>
    <s v="2025-07"/>
    <n v="0.24465965965965966"/>
    <x v="0"/>
    <x v="7"/>
    <x v="3"/>
    <x v="2"/>
    <x v="16"/>
  </r>
  <r>
    <s v="ORD04932"/>
    <x v="480"/>
    <d v="2024-09-06T00:00:00"/>
    <s v="C0046"/>
    <s v="P014"/>
    <n v="1"/>
    <n v="0"/>
    <s v="Debit Card"/>
    <n v="799"/>
    <n v="198.07"/>
    <n v="2024"/>
    <n v="9"/>
    <s v="Sep"/>
    <s v="2024-09"/>
    <n v="0.24789737171464329"/>
    <x v="0"/>
    <x v="6"/>
    <x v="0"/>
    <x v="2"/>
    <x v="13"/>
  </r>
  <r>
    <s v="ORD04933"/>
    <x v="74"/>
    <d v="2024-09-04T00:00:00"/>
    <s v="C0325"/>
    <s v="P016"/>
    <n v="2"/>
    <n v="0.05"/>
    <s v="UPI"/>
    <n v="3038.1"/>
    <n v="926.1"/>
    <n v="2024"/>
    <n v="8"/>
    <s v="Aug"/>
    <s v="2024-08"/>
    <n v="0.30482867581712259"/>
    <x v="4"/>
    <x v="4"/>
    <x v="3"/>
    <x v="2"/>
    <x v="5"/>
  </r>
  <r>
    <s v="ORD04934"/>
    <x v="180"/>
    <d v="2025-05-21T00:00:00"/>
    <s v="C0114"/>
    <s v="P014"/>
    <n v="3"/>
    <n v="0"/>
    <s v="UPI"/>
    <n v="2397"/>
    <n v="519.19000000000005"/>
    <n v="2025"/>
    <n v="5"/>
    <s v="May"/>
    <s v="2025-05"/>
    <n v="0.21659991656236965"/>
    <x v="0"/>
    <x v="6"/>
    <x v="0"/>
    <x v="1"/>
    <x v="13"/>
  </r>
  <r>
    <s v="ORD04935"/>
    <x v="375"/>
    <d v="2025-03-02T00:00:00"/>
    <s v="C0147"/>
    <s v="P009"/>
    <n v="2"/>
    <n v="0.15"/>
    <s v="Credit Card"/>
    <n v="11898.3"/>
    <n v="2956.78"/>
    <n v="2025"/>
    <n v="2"/>
    <s v="Feb"/>
    <s v="2025-02"/>
    <n v="0.24850440819276706"/>
    <x v="2"/>
    <x v="2"/>
    <x v="2"/>
    <x v="2"/>
    <x v="2"/>
  </r>
  <r>
    <s v="ORD04936"/>
    <x v="436"/>
    <d v="2024-11-18T00:00:00"/>
    <s v="C0495"/>
    <s v="P015"/>
    <n v="2"/>
    <n v="0.1"/>
    <s v="Cash"/>
    <n v="1258.2"/>
    <n v="337.09"/>
    <n v="2024"/>
    <n v="11"/>
    <s v="Nov"/>
    <s v="2024-11"/>
    <n v="0.26791448100460974"/>
    <x v="3"/>
    <x v="6"/>
    <x v="0"/>
    <x v="1"/>
    <x v="11"/>
  </r>
  <r>
    <s v="ORD04937"/>
    <x v="138"/>
    <d v="2024-04-01T00:00:00"/>
    <s v="C0166"/>
    <s v="P007"/>
    <n v="1"/>
    <n v="0"/>
    <s v="UPI"/>
    <n v="1099"/>
    <n v="270.64999999999998"/>
    <n v="2024"/>
    <n v="3"/>
    <s v="Mar"/>
    <s v="2024-03"/>
    <n v="0.2462693357597816"/>
    <x v="3"/>
    <x v="9"/>
    <x v="0"/>
    <x v="2"/>
    <x v="19"/>
  </r>
  <r>
    <s v="ORD04938"/>
    <x v="249"/>
    <d v="2024-08-05T00:00:00"/>
    <s v="C0379"/>
    <s v="P014"/>
    <n v="4"/>
    <n v="0.1"/>
    <s v="Credit Card"/>
    <n v="2876.4"/>
    <n v="745.7"/>
    <n v="2024"/>
    <n v="8"/>
    <s v="Aug"/>
    <s v="2024-08"/>
    <n v="0.25924767069948546"/>
    <x v="0"/>
    <x v="6"/>
    <x v="3"/>
    <x v="1"/>
    <x v="13"/>
  </r>
  <r>
    <s v="ORD04939"/>
    <x v="287"/>
    <d v="2025-05-08T00:00:00"/>
    <s v="C0139"/>
    <s v="P006"/>
    <n v="1"/>
    <n v="0.1"/>
    <s v="Cash"/>
    <n v="1349.1"/>
    <n v="348.54"/>
    <n v="2025"/>
    <n v="5"/>
    <s v="May"/>
    <s v="2025-05"/>
    <n v="0.25835001111852351"/>
    <x v="1"/>
    <x v="1"/>
    <x v="2"/>
    <x v="2"/>
    <x v="6"/>
  </r>
  <r>
    <s v="ORD04940"/>
    <x v="281"/>
    <d v="2025-06-05T00:00:00"/>
    <s v="C0117"/>
    <s v="P015"/>
    <n v="1"/>
    <n v="0"/>
    <s v="Debit Card"/>
    <n v="699"/>
    <n v="235.13"/>
    <n v="2025"/>
    <n v="6"/>
    <s v="Jun"/>
    <s v="2025-06"/>
    <n v="0.33638054363376252"/>
    <x v="3"/>
    <x v="6"/>
    <x v="0"/>
    <x v="2"/>
    <x v="11"/>
  </r>
  <r>
    <s v="ORD04941"/>
    <x v="200"/>
    <d v="2024-10-09T00:00:00"/>
    <s v="C0299"/>
    <s v="P020"/>
    <n v="1"/>
    <n v="0"/>
    <s v="UPI"/>
    <n v="249"/>
    <n v="48.82"/>
    <n v="2024"/>
    <n v="10"/>
    <s v="Oct"/>
    <s v="2024-10"/>
    <n v="0.19606425702811245"/>
    <x v="3"/>
    <x v="3"/>
    <x v="1"/>
    <x v="2"/>
    <x v="17"/>
  </r>
  <r>
    <s v="ORD04942"/>
    <x v="298"/>
    <d v="2025-12-24T00:00:00"/>
    <s v="C0276"/>
    <s v="P008"/>
    <n v="2"/>
    <n v="0"/>
    <s v="Credit Card"/>
    <n v="798"/>
    <n v="244.87"/>
    <n v="2025"/>
    <n v="12"/>
    <s v="Dec"/>
    <s v="2025-12"/>
    <n v="0.30685463659147871"/>
    <x v="3"/>
    <x v="3"/>
    <x v="2"/>
    <x v="2"/>
    <x v="4"/>
  </r>
  <r>
    <s v="ORD04943"/>
    <x v="626"/>
    <d v="2024-06-22T00:00:00"/>
    <s v="C0404"/>
    <s v="P002"/>
    <n v="3"/>
    <n v="0"/>
    <s v="UPI"/>
    <n v="2697"/>
    <n v="759.18"/>
    <n v="2024"/>
    <n v="6"/>
    <s v="Jun"/>
    <s v="2024-06"/>
    <n v="0.28149054505005561"/>
    <x v="1"/>
    <x v="1"/>
    <x v="0"/>
    <x v="2"/>
    <x v="3"/>
  </r>
  <r>
    <s v="ORD04944"/>
    <x v="160"/>
    <d v="2024-11-26T00:00:00"/>
    <s v="C0277"/>
    <s v="P008"/>
    <n v="1"/>
    <n v="0.1"/>
    <s v="Debit Card"/>
    <n v="359.1"/>
    <n v="93.07"/>
    <n v="2024"/>
    <n v="11"/>
    <s v="Nov"/>
    <s v="2024-11"/>
    <n v="0.25917571707045389"/>
    <x v="3"/>
    <x v="3"/>
    <x v="3"/>
    <x v="0"/>
    <x v="4"/>
  </r>
  <r>
    <s v="ORD04945"/>
    <x v="560"/>
    <d v="2025-10-14T00:00:00"/>
    <s v="C0338"/>
    <s v="P001"/>
    <n v="3"/>
    <n v="0.05"/>
    <s v="UPI"/>
    <n v="1422.15"/>
    <n v="301.33999999999997"/>
    <n v="2025"/>
    <n v="10"/>
    <s v="Oct"/>
    <s v="2025-10"/>
    <n v="0.21189044756179021"/>
    <x v="1"/>
    <x v="1"/>
    <x v="0"/>
    <x v="1"/>
    <x v="8"/>
  </r>
  <r>
    <s v="ORD04946"/>
    <x v="563"/>
    <d v="2025-03-18T00:00:00"/>
    <s v="C0313"/>
    <s v="P017"/>
    <n v="3"/>
    <n v="0.15"/>
    <s v="Debit Card"/>
    <n v="2037.45"/>
    <n v="441.72"/>
    <n v="2025"/>
    <n v="3"/>
    <s v="Mar"/>
    <s v="2025-03"/>
    <n v="0.21680041228005595"/>
    <x v="0"/>
    <x v="0"/>
    <x v="0"/>
    <x v="0"/>
    <x v="15"/>
  </r>
  <r>
    <s v="ORD04947"/>
    <x v="140"/>
    <d v="2025-01-28T00:00:00"/>
    <s v="C0178"/>
    <s v="P019"/>
    <n v="2"/>
    <n v="0.1"/>
    <s v="Cash"/>
    <n v="718.2"/>
    <n v="143.94999999999999"/>
    <n v="2025"/>
    <n v="1"/>
    <s v="Jan"/>
    <s v="2025-01"/>
    <n v="0.20043163464216093"/>
    <x v="1"/>
    <x v="1"/>
    <x v="0"/>
    <x v="0"/>
    <x v="18"/>
  </r>
  <r>
    <s v="ORD04948"/>
    <x v="702"/>
    <d v="2025-05-13T00:00:00"/>
    <s v="C0330"/>
    <s v="P005"/>
    <n v="3"/>
    <n v="0"/>
    <s v="Cash"/>
    <n v="7497"/>
    <n v="1369.83"/>
    <n v="2025"/>
    <n v="5"/>
    <s v="May"/>
    <s v="2025-05"/>
    <n v="0.18271708683473389"/>
    <x v="1"/>
    <x v="5"/>
    <x v="3"/>
    <x v="2"/>
    <x v="7"/>
  </r>
  <r>
    <s v="ORD04949"/>
    <x v="166"/>
    <d v="2025-01-20T00:00:00"/>
    <s v="C0354"/>
    <s v="P020"/>
    <n v="1"/>
    <n v="0.1"/>
    <s v="Debit Card"/>
    <n v="224.1"/>
    <n v="70.08"/>
    <n v="2025"/>
    <n v="1"/>
    <s v="Jan"/>
    <s v="2025-01"/>
    <n v="0.31271753681392234"/>
    <x v="3"/>
    <x v="3"/>
    <x v="1"/>
    <x v="1"/>
    <x v="17"/>
  </r>
  <r>
    <s v="ORD04950"/>
    <x v="400"/>
    <d v="2024-11-05T00:00:00"/>
    <s v="C0154"/>
    <s v="P016"/>
    <n v="1"/>
    <n v="0"/>
    <s v="UPI"/>
    <n v="1599"/>
    <n v="473.76"/>
    <n v="2024"/>
    <n v="11"/>
    <s v="Nov"/>
    <s v="2024-11"/>
    <n v="0.29628517823639772"/>
    <x v="4"/>
    <x v="4"/>
    <x v="0"/>
    <x v="2"/>
    <x v="5"/>
  </r>
  <r>
    <s v="ORD04951"/>
    <x v="161"/>
    <d v="2025-11-08T00:00:00"/>
    <s v="C0414"/>
    <s v="P007"/>
    <n v="3"/>
    <n v="0"/>
    <s v="UPI"/>
    <n v="3297"/>
    <n v="576.54999999999995"/>
    <n v="2025"/>
    <n v="11"/>
    <s v="Nov"/>
    <s v="2025-11"/>
    <n v="0.1748710949347892"/>
    <x v="3"/>
    <x v="9"/>
    <x v="2"/>
    <x v="2"/>
    <x v="19"/>
  </r>
  <r>
    <s v="ORD04952"/>
    <x v="494"/>
    <d v="2025-05-29T00:00:00"/>
    <s v="C0201"/>
    <s v="P007"/>
    <n v="2"/>
    <n v="0.1"/>
    <s v="Credit Card"/>
    <n v="1978.2"/>
    <n v="512.15"/>
    <n v="2025"/>
    <n v="5"/>
    <s v="May"/>
    <s v="2025-05"/>
    <n v="0.25889697704984327"/>
    <x v="3"/>
    <x v="9"/>
    <x v="1"/>
    <x v="2"/>
    <x v="19"/>
  </r>
  <r>
    <s v="ORD04953"/>
    <x v="292"/>
    <d v="2024-07-07T00:00:00"/>
    <s v="C0366"/>
    <s v="P018"/>
    <n v="1"/>
    <n v="0"/>
    <s v="Credit Card"/>
    <n v="999"/>
    <n v="225.6"/>
    <n v="2024"/>
    <n v="7"/>
    <s v="Jul"/>
    <s v="2024-07"/>
    <n v="0.22582582582582583"/>
    <x v="0"/>
    <x v="7"/>
    <x v="0"/>
    <x v="1"/>
    <x v="16"/>
  </r>
  <r>
    <s v="ORD04954"/>
    <x v="296"/>
    <d v="2025-06-04T00:00:00"/>
    <s v="C0115"/>
    <s v="P018"/>
    <n v="2"/>
    <n v="0"/>
    <s v="UPI"/>
    <n v="1998"/>
    <n v="-73.010000000000005"/>
    <n v="2025"/>
    <n v="5"/>
    <s v="May"/>
    <s v="2025-05"/>
    <n v="-3.6541541541541545E-2"/>
    <x v="0"/>
    <x v="7"/>
    <x v="1"/>
    <x v="2"/>
    <x v="16"/>
  </r>
  <r>
    <s v="ORD04955"/>
    <x v="131"/>
    <d v="2025-10-09T00:00:00"/>
    <s v="C0159"/>
    <s v="P002"/>
    <n v="3"/>
    <n v="0.1"/>
    <s v="UPI"/>
    <n v="2427.3000000000002"/>
    <n v="528.25"/>
    <n v="2025"/>
    <n v="10"/>
    <s v="Oct"/>
    <s v="2025-10"/>
    <n v="0.21762864087669426"/>
    <x v="1"/>
    <x v="1"/>
    <x v="2"/>
    <x v="2"/>
    <x v="3"/>
  </r>
  <r>
    <s v="ORD04956"/>
    <x v="508"/>
    <d v="2025-03-06T00:00:00"/>
    <s v="C0042"/>
    <s v="P015"/>
    <n v="2"/>
    <n v="0.15"/>
    <s v="Cash"/>
    <n v="1188.3"/>
    <n v="328.8"/>
    <n v="2025"/>
    <n v="3"/>
    <s v="Mar"/>
    <s v="2025-03"/>
    <n v="0.27669780358495333"/>
    <x v="3"/>
    <x v="6"/>
    <x v="0"/>
    <x v="1"/>
    <x v="11"/>
  </r>
  <r>
    <s v="ORD04957"/>
    <x v="126"/>
    <d v="2025-05-21T00:00:00"/>
    <s v="C0247"/>
    <s v="P014"/>
    <n v="1"/>
    <n v="0"/>
    <s v="Debit Card"/>
    <n v="799"/>
    <n v="217.73"/>
    <n v="2025"/>
    <n v="5"/>
    <s v="May"/>
    <s v="2025-05"/>
    <n v="0.27250312891113893"/>
    <x v="0"/>
    <x v="6"/>
    <x v="1"/>
    <x v="0"/>
    <x v="13"/>
  </r>
  <r>
    <s v="ORD04958"/>
    <x v="653"/>
    <d v="2026-01-01T00:00:00"/>
    <s v="C0068"/>
    <s v="P018"/>
    <n v="2"/>
    <n v="0"/>
    <s v="UPI"/>
    <n v="1998"/>
    <n v="573.47"/>
    <n v="2025"/>
    <n v="12"/>
    <s v="Dec"/>
    <s v="2025-12"/>
    <n v="0.28702202202202204"/>
    <x v="0"/>
    <x v="7"/>
    <x v="0"/>
    <x v="2"/>
    <x v="16"/>
  </r>
  <r>
    <s v="ORD04959"/>
    <x v="599"/>
    <d v="2024-09-20T00:00:00"/>
    <s v="C0445"/>
    <s v="P009"/>
    <n v="3"/>
    <n v="0.05"/>
    <s v="UPI"/>
    <n v="19947.150000000001"/>
    <n v="3777.27"/>
    <n v="2024"/>
    <n v="9"/>
    <s v="Sep"/>
    <s v="2024-09"/>
    <n v="0.18936389409013316"/>
    <x v="2"/>
    <x v="2"/>
    <x v="0"/>
    <x v="2"/>
    <x v="2"/>
  </r>
  <r>
    <s v="ORD04960"/>
    <x v="494"/>
    <d v="2025-05-31T00:00:00"/>
    <s v="C0445"/>
    <s v="P014"/>
    <n v="1"/>
    <n v="0.1"/>
    <s v="Credit Card"/>
    <n v="719.1"/>
    <n v="163.31"/>
    <n v="2025"/>
    <n v="5"/>
    <s v="May"/>
    <s v="2025-05"/>
    <n v="0.22710332359894311"/>
    <x v="0"/>
    <x v="6"/>
    <x v="0"/>
    <x v="2"/>
    <x v="13"/>
  </r>
  <r>
    <s v="ORD04961"/>
    <x v="723"/>
    <d v="2024-03-13T00:00:00"/>
    <s v="C0326"/>
    <s v="P005"/>
    <n v="1"/>
    <n v="0"/>
    <s v="Debit Card"/>
    <n v="2499"/>
    <n v="418.14"/>
    <n v="2024"/>
    <n v="3"/>
    <s v="Mar"/>
    <s v="2024-03"/>
    <n v="0.16732292917166866"/>
    <x v="1"/>
    <x v="5"/>
    <x v="3"/>
    <x v="2"/>
    <x v="7"/>
  </r>
  <r>
    <s v="ORD04962"/>
    <x v="256"/>
    <d v="2025-04-24T00:00:00"/>
    <s v="C0334"/>
    <s v="P011"/>
    <n v="2"/>
    <n v="0.15"/>
    <s v="Credit Card"/>
    <n v="2208.3000000000002"/>
    <n v="664.15"/>
    <n v="2025"/>
    <n v="4"/>
    <s v="Apr"/>
    <s v="2025-04"/>
    <n v="0.30075170945976537"/>
    <x v="0"/>
    <x v="7"/>
    <x v="1"/>
    <x v="0"/>
    <x v="12"/>
  </r>
  <r>
    <s v="ORD04963"/>
    <x v="139"/>
    <d v="2024-06-28T00:00:00"/>
    <s v="C0196"/>
    <s v="P008"/>
    <n v="2"/>
    <n v="0.1"/>
    <s v="Cash"/>
    <n v="718.2"/>
    <n v="286.29000000000002"/>
    <n v="2024"/>
    <n v="6"/>
    <s v="Jun"/>
    <s v="2024-06"/>
    <n v="0.39862155388471177"/>
    <x v="3"/>
    <x v="3"/>
    <x v="0"/>
    <x v="0"/>
    <x v="4"/>
  </r>
  <r>
    <s v="ORD04964"/>
    <x v="595"/>
    <d v="2025-04-03T00:00:00"/>
    <s v="C0090"/>
    <s v="P005"/>
    <n v="1"/>
    <n v="0.1"/>
    <s v="Debit Card"/>
    <n v="2249.1"/>
    <n v="504.57"/>
    <n v="2025"/>
    <n v="4"/>
    <s v="Apr"/>
    <s v="2025-04"/>
    <n v="0.22434307056155797"/>
    <x v="1"/>
    <x v="5"/>
    <x v="2"/>
    <x v="2"/>
    <x v="7"/>
  </r>
  <r>
    <s v="ORD04965"/>
    <x v="710"/>
    <d v="2024-07-12T00:00:00"/>
    <s v="C0111"/>
    <s v="P011"/>
    <n v="1"/>
    <n v="0.15"/>
    <s v="Cash"/>
    <n v="1104.1500000000001"/>
    <n v="288.26"/>
    <n v="2024"/>
    <n v="7"/>
    <s v="Jul"/>
    <s v="2024-07"/>
    <n v="0.26106960105058186"/>
    <x v="0"/>
    <x v="7"/>
    <x v="3"/>
    <x v="2"/>
    <x v="12"/>
  </r>
  <r>
    <s v="ORD04966"/>
    <x v="529"/>
    <d v="2024-10-22T00:00:00"/>
    <s v="C0368"/>
    <s v="P005"/>
    <n v="1"/>
    <n v="0.15"/>
    <s v="Debit Card"/>
    <n v="2124.15"/>
    <n v="579.14"/>
    <n v="2024"/>
    <n v="10"/>
    <s v="Oct"/>
    <s v="2024-10"/>
    <n v="0.27264552879975518"/>
    <x v="1"/>
    <x v="5"/>
    <x v="2"/>
    <x v="2"/>
    <x v="7"/>
  </r>
  <r>
    <s v="ORD04967"/>
    <x v="425"/>
    <d v="2025-06-06T00:00:00"/>
    <s v="C0359"/>
    <s v="P017"/>
    <n v="1"/>
    <n v="0"/>
    <s v="Debit Card"/>
    <n v="799"/>
    <n v="151.85"/>
    <n v="2025"/>
    <n v="6"/>
    <s v="Jun"/>
    <s v="2025-06"/>
    <n v="0.19005006257822277"/>
    <x v="0"/>
    <x v="0"/>
    <x v="0"/>
    <x v="2"/>
    <x v="15"/>
  </r>
  <r>
    <s v="ORD04968"/>
    <x v="23"/>
    <d v="2024-10-21T00:00:00"/>
    <s v="C0145"/>
    <s v="P004"/>
    <n v="1"/>
    <n v="0"/>
    <s v="Debit Card"/>
    <n v="1999"/>
    <n v="506.54"/>
    <n v="2024"/>
    <n v="10"/>
    <s v="Oct"/>
    <s v="2024-10"/>
    <n v="0.25339669834917461"/>
    <x v="1"/>
    <x v="5"/>
    <x v="0"/>
    <x v="2"/>
    <x v="10"/>
  </r>
  <r>
    <s v="ORD04969"/>
    <x v="6"/>
    <d v="2025-09-29T00:00:00"/>
    <s v="C0275"/>
    <s v="P015"/>
    <n v="2"/>
    <n v="0.1"/>
    <s v="UPI"/>
    <n v="1258.2"/>
    <n v="368.84"/>
    <n v="2025"/>
    <n v="9"/>
    <s v="Sep"/>
    <s v="2025-09"/>
    <n v="0.29314894293435062"/>
    <x v="3"/>
    <x v="6"/>
    <x v="2"/>
    <x v="1"/>
    <x v="11"/>
  </r>
  <r>
    <s v="ORD04970"/>
    <x v="24"/>
    <d v="2024-10-13T00:00:00"/>
    <s v="C0179"/>
    <s v="P019"/>
    <n v="2"/>
    <n v="0.2"/>
    <s v="UPI"/>
    <n v="638.4"/>
    <n v="123.26"/>
    <n v="2024"/>
    <n v="10"/>
    <s v="Oct"/>
    <s v="2024-10"/>
    <n v="0.1930764411027569"/>
    <x v="1"/>
    <x v="1"/>
    <x v="1"/>
    <x v="2"/>
    <x v="18"/>
  </r>
  <r>
    <s v="ORD04971"/>
    <x v="441"/>
    <d v="2025-06-29T00:00:00"/>
    <s v="C0241"/>
    <s v="P002"/>
    <n v="2"/>
    <n v="0.1"/>
    <s v="Debit Card"/>
    <n v="1618.2"/>
    <n v="326.55"/>
    <n v="2025"/>
    <n v="6"/>
    <s v="Jun"/>
    <s v="2025-06"/>
    <n v="0.20179829440118652"/>
    <x v="1"/>
    <x v="1"/>
    <x v="1"/>
    <x v="2"/>
    <x v="3"/>
  </r>
  <r>
    <s v="ORD04972"/>
    <x v="313"/>
    <d v="2025-01-16T00:00:00"/>
    <s v="C0326"/>
    <s v="P017"/>
    <n v="1"/>
    <n v="0.05"/>
    <s v="UPI"/>
    <n v="759.05"/>
    <n v="154.81"/>
    <n v="2025"/>
    <n v="1"/>
    <s v="Jan"/>
    <s v="2025-01"/>
    <n v="0.20395230880706147"/>
    <x v="0"/>
    <x v="0"/>
    <x v="3"/>
    <x v="2"/>
    <x v="15"/>
  </r>
  <r>
    <s v="ORD04973"/>
    <x v="538"/>
    <d v="2025-10-24T00:00:00"/>
    <s v="C0319"/>
    <s v="P012"/>
    <n v="1"/>
    <n v="0.1"/>
    <s v="Credit Card"/>
    <n v="809.1"/>
    <n v="234.14"/>
    <n v="2025"/>
    <n v="10"/>
    <s v="Oct"/>
    <s v="2025-10"/>
    <n v="0.289383265356569"/>
    <x v="0"/>
    <x v="8"/>
    <x v="3"/>
    <x v="0"/>
    <x v="14"/>
  </r>
  <r>
    <s v="ORD04974"/>
    <x v="95"/>
    <d v="2024-06-06T00:00:00"/>
    <s v="C0477"/>
    <s v="P017"/>
    <n v="1"/>
    <n v="0"/>
    <s v="Debit Card"/>
    <n v="799"/>
    <n v="170.67"/>
    <n v="2024"/>
    <n v="6"/>
    <s v="Jun"/>
    <s v="2024-06"/>
    <n v="0.21360450563204003"/>
    <x v="0"/>
    <x v="0"/>
    <x v="3"/>
    <x v="1"/>
    <x v="15"/>
  </r>
  <r>
    <s v="ORD04975"/>
    <x v="659"/>
    <d v="2025-05-25T00:00:00"/>
    <s v="C0331"/>
    <s v="P010"/>
    <n v="1"/>
    <n v="0.2"/>
    <s v="Debit Card"/>
    <n v="4799.2"/>
    <n v="933.07"/>
    <n v="2025"/>
    <n v="5"/>
    <s v="May"/>
    <s v="2025-05"/>
    <n v="0.194421986997833"/>
    <x v="2"/>
    <x v="2"/>
    <x v="1"/>
    <x v="0"/>
    <x v="9"/>
  </r>
  <r>
    <s v="ORD04976"/>
    <x v="635"/>
    <d v="2025-02-20T00:00:00"/>
    <s v="C0464"/>
    <s v="P018"/>
    <n v="1"/>
    <n v="0.05"/>
    <s v="UPI"/>
    <n v="949.05"/>
    <n v="183.24"/>
    <n v="2025"/>
    <n v="2"/>
    <s v="Feb"/>
    <s v="2025-02"/>
    <n v="0.19307728781412994"/>
    <x v="0"/>
    <x v="7"/>
    <x v="0"/>
    <x v="2"/>
    <x v="16"/>
  </r>
  <r>
    <s v="ORD04977"/>
    <x v="697"/>
    <d v="2025-06-16T00:00:00"/>
    <s v="C0414"/>
    <s v="P019"/>
    <n v="1"/>
    <n v="0.15"/>
    <s v="Credit Card"/>
    <n v="339.15"/>
    <n v="91.17"/>
    <n v="2025"/>
    <n v="6"/>
    <s v="Jun"/>
    <s v="2025-06"/>
    <n v="0.26881910659000446"/>
    <x v="1"/>
    <x v="1"/>
    <x v="2"/>
    <x v="2"/>
    <x v="18"/>
  </r>
  <r>
    <s v="ORD04978"/>
    <x v="694"/>
    <d v="2024-12-21T00:00:00"/>
    <s v="C0153"/>
    <s v="P018"/>
    <n v="5"/>
    <n v="0.05"/>
    <s v="Credit Card"/>
    <n v="4745.25"/>
    <n v="1152.29"/>
    <n v="2024"/>
    <n v="12"/>
    <s v="Dec"/>
    <s v="2024-12"/>
    <n v="0.24283019861967228"/>
    <x v="0"/>
    <x v="7"/>
    <x v="1"/>
    <x v="2"/>
    <x v="16"/>
  </r>
  <r>
    <s v="ORD04979"/>
    <x v="547"/>
    <d v="2025-07-16T00:00:00"/>
    <s v="C0104"/>
    <s v="P013"/>
    <n v="1"/>
    <n v="0.15"/>
    <s v="UPI"/>
    <n v="509.15"/>
    <n v="146.38999999999999"/>
    <n v="2025"/>
    <n v="7"/>
    <s v="Jul"/>
    <s v="2025-07"/>
    <n v="0.2875184130413434"/>
    <x v="0"/>
    <x v="0"/>
    <x v="0"/>
    <x v="2"/>
    <x v="0"/>
  </r>
  <r>
    <s v="ORD04980"/>
    <x v="234"/>
    <d v="2024-07-09T00:00:00"/>
    <s v="C0075"/>
    <s v="P014"/>
    <n v="4"/>
    <n v="0"/>
    <s v="Cash"/>
    <n v="3196"/>
    <n v="775.3"/>
    <n v="2024"/>
    <n v="7"/>
    <s v="Jul"/>
    <s v="2024-07"/>
    <n v="0.24258448060075091"/>
    <x v="0"/>
    <x v="6"/>
    <x v="3"/>
    <x v="0"/>
    <x v="13"/>
  </r>
  <r>
    <s v="ORD04981"/>
    <x v="376"/>
    <d v="2024-02-03T00:00:00"/>
    <s v="C0128"/>
    <s v="P016"/>
    <n v="1"/>
    <n v="0.1"/>
    <s v="Credit Card"/>
    <n v="1439.1"/>
    <n v="401.16"/>
    <n v="2024"/>
    <n v="1"/>
    <s v="Jan"/>
    <s v="2024-01"/>
    <n v="0.27875755680633735"/>
    <x v="4"/>
    <x v="4"/>
    <x v="2"/>
    <x v="2"/>
    <x v="5"/>
  </r>
  <r>
    <s v="ORD04982"/>
    <x v="599"/>
    <d v="2024-09-18T00:00:00"/>
    <s v="C0199"/>
    <s v="P018"/>
    <n v="1"/>
    <n v="0.2"/>
    <s v="Cash"/>
    <n v="799.2"/>
    <n v="162.30000000000001"/>
    <n v="2024"/>
    <n v="9"/>
    <s v="Sep"/>
    <s v="2024-09"/>
    <n v="0.20307807807807807"/>
    <x v="0"/>
    <x v="7"/>
    <x v="0"/>
    <x v="2"/>
    <x v="16"/>
  </r>
  <r>
    <s v="ORD04983"/>
    <x v="634"/>
    <d v="2025-02-25T00:00:00"/>
    <s v="C0154"/>
    <s v="P018"/>
    <n v="3"/>
    <n v="0.1"/>
    <s v="UPI"/>
    <n v="2697.3"/>
    <n v="773.81"/>
    <n v="2025"/>
    <n v="2"/>
    <s v="Feb"/>
    <s v="2025-02"/>
    <n v="0.28688317947577202"/>
    <x v="0"/>
    <x v="7"/>
    <x v="0"/>
    <x v="2"/>
    <x v="16"/>
  </r>
  <r>
    <s v="ORD04984"/>
    <x v="82"/>
    <d v="2025-06-15T00:00:00"/>
    <s v="C0056"/>
    <s v="P016"/>
    <n v="1"/>
    <n v="0.1"/>
    <s v="UPI"/>
    <n v="1439.1"/>
    <n v="413.41"/>
    <n v="2025"/>
    <n v="6"/>
    <s v="Jun"/>
    <s v="2025-06"/>
    <n v="0.28726982141616292"/>
    <x v="4"/>
    <x v="4"/>
    <x v="2"/>
    <x v="2"/>
    <x v="5"/>
  </r>
  <r>
    <s v="ORD04985"/>
    <x v="381"/>
    <d v="2025-07-06T00:00:00"/>
    <s v="C0278"/>
    <s v="P017"/>
    <n v="1"/>
    <n v="0"/>
    <s v="Debit Card"/>
    <n v="799"/>
    <n v="208.05"/>
    <n v="2025"/>
    <n v="7"/>
    <s v="Jul"/>
    <s v="2025-07"/>
    <n v="0.26038798498122656"/>
    <x v="0"/>
    <x v="0"/>
    <x v="1"/>
    <x v="2"/>
    <x v="15"/>
  </r>
  <r>
    <s v="ORD04986"/>
    <x v="519"/>
    <d v="2024-10-31T00:00:00"/>
    <s v="C0345"/>
    <s v="P007"/>
    <n v="5"/>
    <n v="0.05"/>
    <s v="Credit Card"/>
    <n v="5220.25"/>
    <n v="1332.31"/>
    <n v="2024"/>
    <n v="10"/>
    <s v="Oct"/>
    <s v="2024-10"/>
    <n v="0.25521957760643649"/>
    <x v="3"/>
    <x v="9"/>
    <x v="1"/>
    <x v="2"/>
    <x v="19"/>
  </r>
  <r>
    <s v="ORD04987"/>
    <x v="251"/>
    <d v="2024-02-13T00:00:00"/>
    <s v="C0019"/>
    <s v="P012"/>
    <n v="2"/>
    <n v="0.15"/>
    <s v="UPI"/>
    <n v="1528.3"/>
    <n v="381.16"/>
    <n v="2024"/>
    <n v="2"/>
    <s v="Feb"/>
    <s v="2024-02"/>
    <n v="0.24940129555715504"/>
    <x v="0"/>
    <x v="8"/>
    <x v="2"/>
    <x v="0"/>
    <x v="14"/>
  </r>
  <r>
    <s v="ORD04988"/>
    <x v="274"/>
    <d v="2025-05-04T00:00:00"/>
    <s v="C0159"/>
    <s v="P002"/>
    <n v="1"/>
    <n v="0"/>
    <s v="Cash"/>
    <n v="899"/>
    <n v="204.24"/>
    <n v="2025"/>
    <n v="5"/>
    <s v="May"/>
    <s v="2025-05"/>
    <n v="0.22718576195773083"/>
    <x v="1"/>
    <x v="1"/>
    <x v="2"/>
    <x v="2"/>
    <x v="3"/>
  </r>
  <r>
    <s v="ORD04989"/>
    <x v="131"/>
    <d v="2025-10-08T00:00:00"/>
    <s v="C0026"/>
    <s v="P010"/>
    <n v="1"/>
    <n v="0.1"/>
    <s v="Debit Card"/>
    <n v="5399.1"/>
    <n v="640.12"/>
    <n v="2025"/>
    <n v="10"/>
    <s v="Oct"/>
    <s v="2025-10"/>
    <n v="0.11856050082421143"/>
    <x v="2"/>
    <x v="2"/>
    <x v="0"/>
    <x v="1"/>
    <x v="9"/>
  </r>
  <r>
    <s v="ORD04990"/>
    <x v="577"/>
    <d v="2025-06-26T00:00:00"/>
    <s v="C0426"/>
    <s v="P005"/>
    <n v="4"/>
    <n v="0.1"/>
    <s v="Credit Card"/>
    <n v="8996.4"/>
    <n v="1764.43"/>
    <n v="2025"/>
    <n v="6"/>
    <s v="Jun"/>
    <s v="2025-06"/>
    <n v="0.19612622826908543"/>
    <x v="1"/>
    <x v="5"/>
    <x v="1"/>
    <x v="1"/>
    <x v="7"/>
  </r>
  <r>
    <s v="ORD04991"/>
    <x v="114"/>
    <d v="2025-11-01T00:00:00"/>
    <s v="C0169"/>
    <s v="P003"/>
    <n v="3"/>
    <n v="0"/>
    <s v="Credit Card"/>
    <n v="3897"/>
    <n v="1072.1600000000001"/>
    <n v="2025"/>
    <n v="10"/>
    <s v="Oct"/>
    <s v="2025-10"/>
    <n v="0.27512445470875035"/>
    <x v="1"/>
    <x v="1"/>
    <x v="2"/>
    <x v="2"/>
    <x v="1"/>
  </r>
  <r>
    <s v="ORD04992"/>
    <x v="200"/>
    <d v="2024-10-05T00:00:00"/>
    <s v="C0484"/>
    <s v="P019"/>
    <n v="2"/>
    <n v="0"/>
    <s v="UPI"/>
    <n v="798"/>
    <n v="152.72999999999999"/>
    <n v="2024"/>
    <n v="10"/>
    <s v="Oct"/>
    <s v="2024-10"/>
    <n v="0.191390977443609"/>
    <x v="1"/>
    <x v="1"/>
    <x v="2"/>
    <x v="2"/>
    <x v="18"/>
  </r>
  <r>
    <s v="ORD04993"/>
    <x v="631"/>
    <d v="2024-07-26T00:00:00"/>
    <s v="C0023"/>
    <s v="P013"/>
    <n v="1"/>
    <n v="0.05"/>
    <s v="Cash"/>
    <n v="569.04999999999995"/>
    <n v="160.24"/>
    <n v="2024"/>
    <n v="7"/>
    <s v="Jul"/>
    <s v="2024-07"/>
    <n v="0.2815921272295932"/>
    <x v="0"/>
    <x v="0"/>
    <x v="0"/>
    <x v="0"/>
    <x v="0"/>
  </r>
  <r>
    <s v="ORD04994"/>
    <x v="490"/>
    <d v="2024-03-08T00:00:00"/>
    <s v="C0047"/>
    <s v="P012"/>
    <n v="3"/>
    <n v="0"/>
    <s v="Debit Card"/>
    <n v="2697"/>
    <n v="705.05"/>
    <n v="2024"/>
    <n v="3"/>
    <s v="Mar"/>
    <s v="2024-03"/>
    <n v="0.26142009640341118"/>
    <x v="0"/>
    <x v="8"/>
    <x v="3"/>
    <x v="1"/>
    <x v="14"/>
  </r>
  <r>
    <s v="ORD04995"/>
    <x v="254"/>
    <d v="2024-04-18T00:00:00"/>
    <s v="C0013"/>
    <s v="P003"/>
    <n v="1"/>
    <n v="0.15"/>
    <s v="UPI"/>
    <n v="1104.1500000000001"/>
    <n v="262.67"/>
    <n v="2024"/>
    <n v="4"/>
    <s v="Apr"/>
    <s v="2024-04"/>
    <n v="0.23789340216456098"/>
    <x v="1"/>
    <x v="1"/>
    <x v="3"/>
    <x v="2"/>
    <x v="1"/>
  </r>
  <r>
    <s v="ORD04996"/>
    <x v="222"/>
    <d v="2024-09-28T00:00:00"/>
    <s v="C0217"/>
    <s v="P006"/>
    <n v="1"/>
    <n v="0.1"/>
    <s v="UPI"/>
    <n v="1349.1"/>
    <n v="326.73"/>
    <n v="2024"/>
    <n v="9"/>
    <s v="Sep"/>
    <s v="2024-09"/>
    <n v="0.24218367800756063"/>
    <x v="1"/>
    <x v="1"/>
    <x v="0"/>
    <x v="2"/>
    <x v="6"/>
  </r>
  <r>
    <s v="ORD04997"/>
    <x v="129"/>
    <d v="2024-08-12T00:00:00"/>
    <s v="C0322"/>
    <s v="P014"/>
    <n v="2"/>
    <n v="0.05"/>
    <s v="Debit Card"/>
    <n v="1518.1"/>
    <n v="380.61"/>
    <n v="2024"/>
    <n v="8"/>
    <s v="Aug"/>
    <s v="2024-08"/>
    <n v="0.25071470917594363"/>
    <x v="0"/>
    <x v="6"/>
    <x v="2"/>
    <x v="2"/>
    <x v="13"/>
  </r>
  <r>
    <s v="ORD04998"/>
    <x v="482"/>
    <d v="2025-06-17T00:00:00"/>
    <s v="C0194"/>
    <s v="P004"/>
    <n v="1"/>
    <n v="0"/>
    <s v="UPI"/>
    <n v="1999"/>
    <n v="399.97"/>
    <n v="2025"/>
    <n v="6"/>
    <s v="Jun"/>
    <s v="2025-06"/>
    <n v="0.20008504252126064"/>
    <x v="1"/>
    <x v="5"/>
    <x v="0"/>
    <x v="2"/>
    <x v="10"/>
  </r>
  <r>
    <s v="ORD04999"/>
    <x v="452"/>
    <d v="2024-04-01T00:00:00"/>
    <s v="C0144"/>
    <s v="P013"/>
    <n v="2"/>
    <n v="0.1"/>
    <s v="Cash"/>
    <n v="1078.2"/>
    <n v="241.44"/>
    <n v="2024"/>
    <n v="3"/>
    <s v="Mar"/>
    <s v="2024-03"/>
    <n v="0.22392877017250973"/>
    <x v="0"/>
    <x v="0"/>
    <x v="2"/>
    <x v="0"/>
    <x v="0"/>
  </r>
  <r>
    <s v="ORD05000"/>
    <x v="230"/>
    <d v="2025-11-26T00:00:00"/>
    <s v="C0073"/>
    <s v="P019"/>
    <n v="3"/>
    <n v="0.05"/>
    <s v="Cash"/>
    <n v="1137.1500000000001"/>
    <n v="237.01"/>
    <n v="2025"/>
    <n v="11"/>
    <s v="Nov"/>
    <s v="2025-11"/>
    <n v="0.20842457019742336"/>
    <x v="1"/>
    <x v="1"/>
    <x v="2"/>
    <x v="2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F1B9C0-D55E-4594-982A-44755A8D02E6}" name="Top 10 Products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C13" firstHeaderRow="0" firstDataRow="1" firstDataCol="1"/>
  <pivotFields count="23">
    <pivotField showAll="0"/>
    <pivotField numFmtId="14" showAll="0">
      <items count="731">
        <item x="61"/>
        <item x="448"/>
        <item x="318"/>
        <item x="203"/>
        <item x="706"/>
        <item x="722"/>
        <item x="159"/>
        <item x="142"/>
        <item x="457"/>
        <item x="492"/>
        <item x="27"/>
        <item x="263"/>
        <item x="607"/>
        <item x="465"/>
        <item x="12"/>
        <item x="276"/>
        <item x="211"/>
        <item x="122"/>
        <item x="121"/>
        <item x="337"/>
        <item x="413"/>
        <item x="398"/>
        <item x="31"/>
        <item x="476"/>
        <item x="86"/>
        <item x="549"/>
        <item x="217"/>
        <item x="489"/>
        <item x="50"/>
        <item x="636"/>
        <item x="376"/>
        <item x="113"/>
        <item x="405"/>
        <item x="210"/>
        <item x="471"/>
        <item x="544"/>
        <item x="360"/>
        <item x="357"/>
        <item x="251"/>
        <item x="354"/>
        <item x="209"/>
        <item x="208"/>
        <item x="532"/>
        <item x="260"/>
        <item x="695"/>
        <item x="387"/>
        <item x="16"/>
        <item x="693"/>
        <item x="97"/>
        <item x="553"/>
        <item x="49"/>
        <item x="721"/>
        <item x="179"/>
        <item x="145"/>
        <item x="133"/>
        <item x="594"/>
        <item x="643"/>
        <item x="571"/>
        <item x="187"/>
        <item x="422"/>
        <item x="250"/>
        <item x="329"/>
        <item x="93"/>
        <item x="433"/>
        <item x="525"/>
        <item x="490"/>
        <item x="570"/>
        <item x="656"/>
        <item x="25"/>
        <item x="567"/>
        <item x="723"/>
        <item x="435"/>
        <item x="246"/>
        <item x="646"/>
        <item x="77"/>
        <item x="526"/>
        <item x="561"/>
        <item x="152"/>
        <item x="406"/>
        <item x="598"/>
        <item x="266"/>
        <item x="169"/>
        <item x="596"/>
        <item x="98"/>
        <item x="163"/>
        <item x="278"/>
        <item x="138"/>
        <item x="151"/>
        <item x="271"/>
        <item x="452"/>
        <item x="691"/>
        <item x="368"/>
        <item x="473"/>
        <item x="726"/>
        <item x="21"/>
        <item x="150"/>
        <item x="614"/>
        <item x="237"/>
        <item x="336"/>
        <item x="483"/>
        <item x="585"/>
        <item x="257"/>
        <item x="451"/>
        <item x="579"/>
        <item x="611"/>
        <item x="46"/>
        <item x="334"/>
        <item x="254"/>
        <item x="205"/>
        <item x="588"/>
        <item x="459"/>
        <item x="638"/>
        <item x="127"/>
        <item x="128"/>
        <item x="191"/>
        <item x="450"/>
        <item x="71"/>
        <item x="7"/>
        <item x="175"/>
        <item x="154"/>
        <item x="496"/>
        <item x="453"/>
        <item x="696"/>
        <item x="356"/>
        <item x="687"/>
        <item x="505"/>
        <item x="45"/>
        <item x="189"/>
        <item x="514"/>
        <item x="19"/>
        <item x="252"/>
        <item x="642"/>
        <item x="44"/>
        <item x="29"/>
        <item x="720"/>
        <item x="637"/>
        <item x="67"/>
        <item x="623"/>
        <item x="690"/>
        <item x="327"/>
        <item x="37"/>
        <item x="319"/>
        <item x="454"/>
        <item x="119"/>
        <item x="341"/>
        <item x="207"/>
        <item x="164"/>
        <item x="101"/>
        <item x="231"/>
        <item x="727"/>
        <item x="162"/>
        <item x="290"/>
        <item x="213"/>
        <item x="244"/>
        <item x="603"/>
        <item x="95"/>
        <item x="13"/>
        <item x="185"/>
        <item x="8"/>
        <item x="342"/>
        <item x="90"/>
        <item x="136"/>
        <item x="419"/>
        <item x="587"/>
        <item x="158"/>
        <item x="440"/>
        <item x="556"/>
        <item x="221"/>
        <item x="626"/>
        <item x="302"/>
        <item x="293"/>
        <item x="255"/>
        <item x="591"/>
        <item x="677"/>
        <item x="124"/>
        <item x="358"/>
        <item x="91"/>
        <item x="139"/>
        <item x="84"/>
        <item x="87"/>
        <item x="712"/>
        <item x="60"/>
        <item x="294"/>
        <item x="507"/>
        <item x="506"/>
        <item x="479"/>
        <item x="234"/>
        <item x="292"/>
        <item x="710"/>
        <item x="597"/>
        <item x="373"/>
        <item x="397"/>
        <item x="517"/>
        <item x="125"/>
        <item x="351"/>
        <item x="2"/>
        <item x="716"/>
        <item x="504"/>
        <item x="429"/>
        <item x="269"/>
        <item x="199"/>
        <item x="68"/>
        <item x="631"/>
        <item x="497"/>
        <item x="649"/>
        <item x="431"/>
        <item x="474"/>
        <item x="421"/>
        <item x="192"/>
        <item x="39"/>
        <item x="619"/>
        <item x="713"/>
        <item x="608"/>
        <item x="445"/>
        <item x="109"/>
        <item x="10"/>
        <item x="249"/>
        <item x="36"/>
        <item x="668"/>
        <item x="520"/>
        <item x="530"/>
        <item x="129"/>
        <item x="284"/>
        <item x="363"/>
        <item x="449"/>
        <item x="178"/>
        <item x="235"/>
        <item x="9"/>
        <item x="147"/>
        <item x="569"/>
        <item x="488"/>
        <item x="615"/>
        <item x="388"/>
        <item x="639"/>
        <item x="201"/>
        <item x="432"/>
        <item x="196"/>
        <item x="589"/>
        <item x="146"/>
        <item x="680"/>
        <item x="543"/>
        <item x="396"/>
        <item x="332"/>
        <item x="74"/>
        <item x="309"/>
        <item x="480"/>
        <item x="663"/>
        <item x="580"/>
        <item x="728"/>
        <item x="279"/>
        <item x="305"/>
        <item x="703"/>
        <item x="586"/>
        <item x="1"/>
        <item x="672"/>
        <item x="177"/>
        <item x="418"/>
        <item x="382"/>
        <item x="335"/>
        <item x="599"/>
        <item x="15"/>
        <item x="366"/>
        <item x="540"/>
        <item x="132"/>
        <item x="664"/>
        <item x="314"/>
        <item x="346"/>
        <item x="222"/>
        <item x="662"/>
        <item x="401"/>
        <item x="410"/>
        <item x="311"/>
        <item x="289"/>
        <item x="306"/>
        <item x="259"/>
        <item x="493"/>
        <item x="548"/>
        <item x="200"/>
        <item x="522"/>
        <item x="182"/>
        <item x="197"/>
        <item x="503"/>
        <item x="24"/>
        <item x="495"/>
        <item x="92"/>
        <item x="118"/>
        <item x="218"/>
        <item x="153"/>
        <item x="0"/>
        <item x="682"/>
        <item x="529"/>
        <item x="23"/>
        <item x="321"/>
        <item x="509"/>
        <item x="385"/>
        <item x="52"/>
        <item x="53"/>
        <item x="484"/>
        <item x="718"/>
        <item x="531"/>
        <item x="362"/>
        <item x="33"/>
        <item x="414"/>
        <item x="519"/>
        <item x="115"/>
        <item x="400"/>
        <item x="468"/>
        <item x="512"/>
        <item x="66"/>
        <item x="236"/>
        <item x="301"/>
        <item x="239"/>
        <item x="70"/>
        <item x="462"/>
        <item x="709"/>
        <item x="361"/>
        <item x="456"/>
        <item x="112"/>
        <item x="328"/>
        <item x="436"/>
        <item x="581"/>
        <item x="698"/>
        <item x="348"/>
        <item x="17"/>
        <item x="673"/>
        <item x="391"/>
        <item x="108"/>
        <item x="144"/>
        <item x="343"/>
        <item x="160"/>
        <item x="523"/>
        <item x="352"/>
        <item x="679"/>
        <item x="485"/>
        <item x="280"/>
        <item x="367"/>
        <item x="625"/>
        <item x="437"/>
        <item x="265"/>
        <item x="315"/>
        <item x="513"/>
        <item x="103"/>
        <item x="533"/>
        <item x="326"/>
        <item x="372"/>
        <item x="32"/>
        <item x="81"/>
        <item x="578"/>
        <item x="141"/>
        <item x="539"/>
        <item x="541"/>
        <item x="470"/>
        <item x="369"/>
        <item x="572"/>
        <item x="694"/>
        <item x="43"/>
        <item x="345"/>
        <item x="516"/>
        <item x="198"/>
        <item x="106"/>
        <item x="99"/>
        <item x="546"/>
        <item x="34"/>
        <item x="181"/>
        <item x="242"/>
        <item x="333"/>
        <item x="499"/>
        <item x="624"/>
        <item x="688"/>
        <item x="458"/>
        <item x="63"/>
        <item x="285"/>
        <item x="537"/>
        <item x="268"/>
        <item x="486"/>
        <item x="320"/>
        <item x="313"/>
        <item x="48"/>
        <item x="658"/>
        <item x="137"/>
        <item x="166"/>
        <item x="412"/>
        <item x="460"/>
        <item x="510"/>
        <item x="545"/>
        <item x="78"/>
        <item x="417"/>
        <item x="686"/>
        <item x="316"/>
        <item x="461"/>
        <item x="140"/>
        <item x="444"/>
        <item x="612"/>
        <item x="378"/>
        <item x="355"/>
        <item x="35"/>
        <item x="297"/>
        <item x="671"/>
        <item x="325"/>
        <item x="575"/>
        <item x="224"/>
        <item x="286"/>
        <item x="700"/>
        <item x="477"/>
        <item x="57"/>
        <item x="238"/>
        <item x="55"/>
        <item x="617"/>
        <item x="704"/>
        <item x="463"/>
        <item x="20"/>
        <item x="393"/>
        <item x="635"/>
        <item x="304"/>
        <item x="725"/>
        <item x="307"/>
        <item x="528"/>
        <item x="80"/>
        <item x="339"/>
        <item x="59"/>
        <item x="634"/>
        <item x="375"/>
        <item x="606"/>
        <item x="120"/>
        <item x="443"/>
        <item x="300"/>
        <item x="508"/>
        <item x="455"/>
        <item x="116"/>
        <item x="409"/>
        <item x="65"/>
        <item x="323"/>
        <item x="711"/>
        <item x="665"/>
        <item x="110"/>
        <item x="69"/>
        <item x="380"/>
        <item x="676"/>
        <item x="557"/>
        <item x="312"/>
        <item x="563"/>
        <item x="204"/>
        <item x="143"/>
        <item x="684"/>
        <item x="472"/>
        <item x="574"/>
        <item x="593"/>
        <item x="389"/>
        <item x="491"/>
        <item x="245"/>
        <item x="681"/>
        <item x="156"/>
        <item x="416"/>
        <item x="359"/>
        <item x="223"/>
        <item x="582"/>
        <item x="595"/>
        <item x="135"/>
        <item x="407"/>
        <item x="42"/>
        <item x="633"/>
        <item x="51"/>
        <item x="353"/>
        <item x="715"/>
        <item x="609"/>
        <item x="270"/>
        <item x="240"/>
        <item x="660"/>
        <item x="96"/>
        <item x="536"/>
        <item x="174"/>
        <item x="652"/>
        <item x="527"/>
        <item x="399"/>
        <item x="79"/>
        <item x="104"/>
        <item x="117"/>
        <item x="256"/>
        <item x="685"/>
        <item x="675"/>
        <item x="583"/>
        <item x="243"/>
        <item x="559"/>
        <item x="395"/>
        <item x="267"/>
        <item x="661"/>
        <item x="692"/>
        <item x="628"/>
        <item x="274"/>
        <item x="287"/>
        <item x="155"/>
        <item x="420"/>
        <item x="299"/>
        <item x="202"/>
        <item x="438"/>
        <item x="702"/>
        <item x="262"/>
        <item x="253"/>
        <item x="620"/>
        <item x="157"/>
        <item x="89"/>
        <item x="126"/>
        <item x="719"/>
        <item x="487"/>
        <item x="616"/>
        <item x="180"/>
        <item x="241"/>
        <item x="659"/>
        <item x="562"/>
        <item x="605"/>
        <item x="502"/>
        <item x="232"/>
        <item x="494"/>
        <item x="170"/>
        <item x="464"/>
        <item x="296"/>
        <item x="5"/>
        <item x="707"/>
        <item x="281"/>
        <item x="425"/>
        <item x="194"/>
        <item x="4"/>
        <item x="172"/>
        <item x="258"/>
        <item x="386"/>
        <item x="193"/>
        <item x="295"/>
        <item x="697"/>
        <item x="82"/>
        <item x="482"/>
        <item x="554"/>
        <item x="176"/>
        <item x="650"/>
        <item x="632"/>
        <item x="377"/>
        <item x="430"/>
        <item x="75"/>
        <item x="275"/>
        <item x="411"/>
        <item x="621"/>
        <item x="349"/>
        <item x="577"/>
        <item x="592"/>
        <item x="441"/>
        <item x="303"/>
        <item x="645"/>
        <item x="167"/>
        <item x="469"/>
        <item x="28"/>
        <item x="381"/>
        <item x="195"/>
        <item x="447"/>
        <item x="565"/>
        <item x="678"/>
        <item x="498"/>
        <item x="371"/>
        <item x="227"/>
        <item x="547"/>
        <item x="613"/>
        <item x="107"/>
        <item x="428"/>
        <item x="622"/>
        <item x="330"/>
        <item x="699"/>
        <item x="640"/>
        <item x="62"/>
        <item x="365"/>
        <item x="261"/>
        <item x="408"/>
        <item x="273"/>
        <item x="394"/>
        <item x="338"/>
        <item x="602"/>
        <item x="73"/>
        <item x="228"/>
        <item x="317"/>
        <item x="478"/>
        <item x="148"/>
        <item x="344"/>
        <item x="558"/>
        <item x="647"/>
        <item x="542"/>
        <item x="331"/>
        <item x="324"/>
        <item x="392"/>
        <item x="641"/>
        <item x="214"/>
        <item x="384"/>
        <item x="123"/>
        <item x="426"/>
        <item x="264"/>
        <item x="183"/>
        <item x="283"/>
        <item x="714"/>
        <item x="648"/>
        <item x="564"/>
        <item x="3"/>
        <item x="215"/>
        <item x="708"/>
        <item x="524"/>
        <item x="76"/>
        <item x="669"/>
        <item x="47"/>
        <item x="424"/>
        <item x="701"/>
        <item x="439"/>
        <item x="308"/>
        <item x="149"/>
        <item x="206"/>
        <item x="655"/>
        <item x="555"/>
        <item x="56"/>
        <item x="521"/>
        <item x="288"/>
        <item x="38"/>
        <item x="347"/>
        <item x="573"/>
        <item x="534"/>
        <item x="291"/>
        <item x="566"/>
        <item x="58"/>
        <item x="40"/>
        <item x="165"/>
        <item x="610"/>
        <item x="629"/>
        <item x="22"/>
        <item x="600"/>
        <item x="216"/>
        <item x="102"/>
        <item x="466"/>
        <item x="186"/>
        <item x="550"/>
        <item x="226"/>
        <item x="6"/>
        <item x="670"/>
        <item x="481"/>
        <item x="511"/>
        <item x="651"/>
        <item x="83"/>
        <item x="248"/>
        <item x="501"/>
        <item x="134"/>
        <item x="131"/>
        <item x="604"/>
        <item x="219"/>
        <item x="630"/>
        <item x="14"/>
        <item x="350"/>
        <item x="560"/>
        <item x="618"/>
        <item x="627"/>
        <item x="590"/>
        <item x="518"/>
        <item x="272"/>
        <item x="576"/>
        <item x="423"/>
        <item x="538"/>
        <item x="415"/>
        <item x="26"/>
        <item x="64"/>
        <item x="94"/>
        <item x="584"/>
        <item x="85"/>
        <item x="322"/>
        <item x="72"/>
        <item x="374"/>
        <item x="683"/>
        <item x="515"/>
        <item x="114"/>
        <item x="724"/>
        <item x="379"/>
        <item x="161"/>
        <item x="689"/>
        <item x="390"/>
        <item x="233"/>
        <item x="212"/>
        <item x="130"/>
        <item x="654"/>
        <item x="657"/>
        <item x="370"/>
        <item x="551"/>
        <item x="41"/>
        <item x="674"/>
        <item x="18"/>
        <item x="427"/>
        <item x="403"/>
        <item x="282"/>
        <item x="100"/>
        <item x="340"/>
        <item x="446"/>
        <item x="666"/>
        <item x="230"/>
        <item x="717"/>
        <item x="467"/>
        <item x="11"/>
        <item x="310"/>
        <item x="364"/>
        <item x="705"/>
        <item x="168"/>
        <item x="105"/>
        <item x="225"/>
        <item x="601"/>
        <item x="402"/>
        <item x="229"/>
        <item x="729"/>
        <item x="173"/>
        <item x="568"/>
        <item x="171"/>
        <item x="88"/>
        <item x="277"/>
        <item x="30"/>
        <item x="247"/>
        <item x="184"/>
        <item x="535"/>
        <item x="404"/>
        <item x="434"/>
        <item x="383"/>
        <item x="500"/>
        <item x="552"/>
        <item x="190"/>
        <item x="298"/>
        <item x="111"/>
        <item x="667"/>
        <item x="475"/>
        <item x="54"/>
        <item x="188"/>
        <item x="644"/>
        <item x="442"/>
        <item x="653"/>
        <item x="220"/>
        <item t="default"/>
      </items>
    </pivotField>
    <pivotField numFmtId="14" showAll="0"/>
    <pivotField showAll="0"/>
    <pivotField showAll="0"/>
    <pivotField numFmtId="164" showAll="0"/>
    <pivotField numFmtId="9" showAll="0"/>
    <pivotField showAll="0"/>
    <pivotField dataField="1" numFmtId="164" showAll="0"/>
    <pivotField dataField="1" numFmtId="164" showAll="0"/>
    <pivotField numFmtId="1" showAll="0"/>
    <pivotField numFmtId="1" showAll="0"/>
    <pivotField showAll="0"/>
    <pivotField showAll="0"/>
    <pivotField numFmtId="165" showAll="0"/>
    <pivotField showAll="0"/>
    <pivotField showAll="0"/>
    <pivotField showAll="0"/>
    <pivotField showAll="0"/>
    <pivotField axis="axisRow" showAll="0" measureFilter="1" sortType="descending">
      <items count="21">
        <item x="5"/>
        <item x="10"/>
        <item x="11"/>
        <item x="7"/>
        <item x="3"/>
        <item x="19"/>
        <item x="16"/>
        <item x="18"/>
        <item x="4"/>
        <item x="2"/>
        <item x="17"/>
        <item x="6"/>
        <item x="13"/>
        <item x="9"/>
        <item x="12"/>
        <item x="15"/>
        <item x="1"/>
        <item x="14"/>
        <item x="0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9"/>
  </rowFields>
  <rowItems count="10">
    <i>
      <x v="9"/>
    </i>
    <i>
      <x v="13"/>
    </i>
    <i>
      <x v="3"/>
    </i>
    <i>
      <x/>
    </i>
    <i>
      <x v="1"/>
    </i>
    <i>
      <x v="11"/>
    </i>
    <i>
      <x v="16"/>
    </i>
    <i>
      <x v="5"/>
    </i>
    <i>
      <x v="14"/>
    </i>
    <i>
      <x v="6"/>
    </i>
  </rowItems>
  <colFields count="1">
    <field x="-2"/>
  </colFields>
  <colItems count="2">
    <i>
      <x/>
    </i>
    <i i="1">
      <x v="1"/>
    </i>
  </colItems>
  <dataFields count="2">
    <dataField name="Sum of Sales" fld="8" baseField="0" baseItem="0" numFmtId="164"/>
    <dataField name="Sum of Profit" fld="9" baseField="0" baseItem="0" numFmtId="164"/>
  </dataFields>
  <pivotTableStyleInfo name="PivotStyleLight16" showRowHeaders="1" showColHeaders="1" showRowStripes="0" showColStripes="0" showLastColumn="1"/>
  <filters count="1">
    <filter fld="19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F750BC-0904-4600-9BF9-E781F50F854C}" name="Bottom 10 Products by Profit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D13" firstHeaderRow="0" firstDataRow="1" firstDataCol="1"/>
  <pivotFields count="23">
    <pivotField showAll="0"/>
    <pivotField numFmtId="14" showAll="0">
      <items count="731">
        <item x="61"/>
        <item x="448"/>
        <item x="318"/>
        <item x="203"/>
        <item x="706"/>
        <item x="722"/>
        <item x="159"/>
        <item x="142"/>
        <item x="457"/>
        <item x="492"/>
        <item x="27"/>
        <item x="263"/>
        <item x="607"/>
        <item x="465"/>
        <item x="12"/>
        <item x="276"/>
        <item x="211"/>
        <item x="122"/>
        <item x="121"/>
        <item x="337"/>
        <item x="413"/>
        <item x="398"/>
        <item x="31"/>
        <item x="476"/>
        <item x="86"/>
        <item x="549"/>
        <item x="217"/>
        <item x="489"/>
        <item x="50"/>
        <item x="636"/>
        <item x="376"/>
        <item x="113"/>
        <item x="405"/>
        <item x="210"/>
        <item x="471"/>
        <item x="544"/>
        <item x="360"/>
        <item x="357"/>
        <item x="251"/>
        <item x="354"/>
        <item x="209"/>
        <item x="208"/>
        <item x="532"/>
        <item x="260"/>
        <item x="695"/>
        <item x="387"/>
        <item x="16"/>
        <item x="693"/>
        <item x="97"/>
        <item x="553"/>
        <item x="49"/>
        <item x="721"/>
        <item x="179"/>
        <item x="145"/>
        <item x="133"/>
        <item x="594"/>
        <item x="643"/>
        <item x="571"/>
        <item x="187"/>
        <item x="422"/>
        <item x="250"/>
        <item x="329"/>
        <item x="93"/>
        <item x="433"/>
        <item x="525"/>
        <item x="490"/>
        <item x="570"/>
        <item x="656"/>
        <item x="25"/>
        <item x="567"/>
        <item x="723"/>
        <item x="435"/>
        <item x="246"/>
        <item x="646"/>
        <item x="77"/>
        <item x="526"/>
        <item x="561"/>
        <item x="152"/>
        <item x="406"/>
        <item x="598"/>
        <item x="266"/>
        <item x="169"/>
        <item x="596"/>
        <item x="98"/>
        <item x="163"/>
        <item x="278"/>
        <item x="138"/>
        <item x="151"/>
        <item x="271"/>
        <item x="452"/>
        <item x="691"/>
        <item x="368"/>
        <item x="473"/>
        <item x="726"/>
        <item x="21"/>
        <item x="150"/>
        <item x="614"/>
        <item x="237"/>
        <item x="336"/>
        <item x="483"/>
        <item x="585"/>
        <item x="257"/>
        <item x="451"/>
        <item x="579"/>
        <item x="611"/>
        <item x="46"/>
        <item x="334"/>
        <item x="254"/>
        <item x="205"/>
        <item x="588"/>
        <item x="459"/>
        <item x="638"/>
        <item x="127"/>
        <item x="128"/>
        <item x="191"/>
        <item x="450"/>
        <item x="71"/>
        <item x="7"/>
        <item x="175"/>
        <item x="154"/>
        <item x="496"/>
        <item x="453"/>
        <item x="696"/>
        <item x="356"/>
        <item x="687"/>
        <item x="505"/>
        <item x="45"/>
        <item x="189"/>
        <item x="514"/>
        <item x="19"/>
        <item x="252"/>
        <item x="642"/>
        <item x="44"/>
        <item x="29"/>
        <item x="720"/>
        <item x="637"/>
        <item x="67"/>
        <item x="623"/>
        <item x="690"/>
        <item x="327"/>
        <item x="37"/>
        <item x="319"/>
        <item x="454"/>
        <item x="119"/>
        <item x="341"/>
        <item x="207"/>
        <item x="164"/>
        <item x="101"/>
        <item x="231"/>
        <item x="727"/>
        <item x="162"/>
        <item x="290"/>
        <item x="213"/>
        <item x="244"/>
        <item x="603"/>
        <item x="95"/>
        <item x="13"/>
        <item x="185"/>
        <item x="8"/>
        <item x="342"/>
        <item x="90"/>
        <item x="136"/>
        <item x="419"/>
        <item x="587"/>
        <item x="158"/>
        <item x="440"/>
        <item x="556"/>
        <item x="221"/>
        <item x="626"/>
        <item x="302"/>
        <item x="293"/>
        <item x="255"/>
        <item x="591"/>
        <item x="677"/>
        <item x="124"/>
        <item x="358"/>
        <item x="91"/>
        <item x="139"/>
        <item x="84"/>
        <item x="87"/>
        <item x="712"/>
        <item x="60"/>
        <item x="294"/>
        <item x="507"/>
        <item x="506"/>
        <item x="479"/>
        <item x="234"/>
        <item x="292"/>
        <item x="710"/>
        <item x="597"/>
        <item x="373"/>
        <item x="397"/>
        <item x="517"/>
        <item x="125"/>
        <item x="351"/>
        <item x="2"/>
        <item x="716"/>
        <item x="504"/>
        <item x="429"/>
        <item x="269"/>
        <item x="199"/>
        <item x="68"/>
        <item x="631"/>
        <item x="497"/>
        <item x="649"/>
        <item x="431"/>
        <item x="474"/>
        <item x="421"/>
        <item x="192"/>
        <item x="39"/>
        <item x="619"/>
        <item x="713"/>
        <item x="608"/>
        <item x="445"/>
        <item x="109"/>
        <item x="10"/>
        <item x="249"/>
        <item x="36"/>
        <item x="668"/>
        <item x="520"/>
        <item x="530"/>
        <item x="129"/>
        <item x="284"/>
        <item x="363"/>
        <item x="449"/>
        <item x="178"/>
        <item x="235"/>
        <item x="9"/>
        <item x="147"/>
        <item x="569"/>
        <item x="488"/>
        <item x="615"/>
        <item x="388"/>
        <item x="639"/>
        <item x="201"/>
        <item x="432"/>
        <item x="196"/>
        <item x="589"/>
        <item x="146"/>
        <item x="680"/>
        <item x="543"/>
        <item x="396"/>
        <item x="332"/>
        <item x="74"/>
        <item x="309"/>
        <item x="480"/>
        <item x="663"/>
        <item x="580"/>
        <item x="728"/>
        <item x="279"/>
        <item x="305"/>
        <item x="703"/>
        <item x="586"/>
        <item x="1"/>
        <item x="672"/>
        <item x="177"/>
        <item x="418"/>
        <item x="382"/>
        <item x="335"/>
        <item x="599"/>
        <item x="15"/>
        <item x="366"/>
        <item x="540"/>
        <item x="132"/>
        <item x="664"/>
        <item x="314"/>
        <item x="346"/>
        <item x="222"/>
        <item x="662"/>
        <item x="401"/>
        <item x="410"/>
        <item x="311"/>
        <item x="289"/>
        <item x="306"/>
        <item x="259"/>
        <item x="493"/>
        <item x="548"/>
        <item x="200"/>
        <item x="522"/>
        <item x="182"/>
        <item x="197"/>
        <item x="503"/>
        <item x="24"/>
        <item x="495"/>
        <item x="92"/>
        <item x="118"/>
        <item x="218"/>
        <item x="153"/>
        <item x="0"/>
        <item x="682"/>
        <item x="529"/>
        <item x="23"/>
        <item x="321"/>
        <item x="509"/>
        <item x="385"/>
        <item x="52"/>
        <item x="53"/>
        <item x="484"/>
        <item x="718"/>
        <item x="531"/>
        <item x="362"/>
        <item x="33"/>
        <item x="414"/>
        <item x="519"/>
        <item x="115"/>
        <item x="400"/>
        <item x="468"/>
        <item x="512"/>
        <item x="66"/>
        <item x="236"/>
        <item x="301"/>
        <item x="239"/>
        <item x="70"/>
        <item x="462"/>
        <item x="709"/>
        <item x="361"/>
        <item x="456"/>
        <item x="112"/>
        <item x="328"/>
        <item x="436"/>
        <item x="581"/>
        <item x="698"/>
        <item x="348"/>
        <item x="17"/>
        <item x="673"/>
        <item x="391"/>
        <item x="108"/>
        <item x="144"/>
        <item x="343"/>
        <item x="160"/>
        <item x="523"/>
        <item x="352"/>
        <item x="679"/>
        <item x="485"/>
        <item x="280"/>
        <item x="367"/>
        <item x="625"/>
        <item x="437"/>
        <item x="265"/>
        <item x="315"/>
        <item x="513"/>
        <item x="103"/>
        <item x="533"/>
        <item x="326"/>
        <item x="372"/>
        <item x="32"/>
        <item x="81"/>
        <item x="578"/>
        <item x="141"/>
        <item x="539"/>
        <item x="541"/>
        <item x="470"/>
        <item x="369"/>
        <item x="572"/>
        <item x="694"/>
        <item x="43"/>
        <item x="345"/>
        <item x="516"/>
        <item x="198"/>
        <item x="106"/>
        <item x="99"/>
        <item x="546"/>
        <item x="34"/>
        <item x="181"/>
        <item x="242"/>
        <item x="333"/>
        <item x="499"/>
        <item x="624"/>
        <item x="688"/>
        <item x="458"/>
        <item x="63"/>
        <item x="285"/>
        <item x="537"/>
        <item x="268"/>
        <item x="486"/>
        <item x="320"/>
        <item x="313"/>
        <item x="48"/>
        <item x="658"/>
        <item x="137"/>
        <item x="166"/>
        <item x="412"/>
        <item x="460"/>
        <item x="510"/>
        <item x="545"/>
        <item x="78"/>
        <item x="417"/>
        <item x="686"/>
        <item x="316"/>
        <item x="461"/>
        <item x="140"/>
        <item x="444"/>
        <item x="612"/>
        <item x="378"/>
        <item x="355"/>
        <item x="35"/>
        <item x="297"/>
        <item x="671"/>
        <item x="325"/>
        <item x="575"/>
        <item x="224"/>
        <item x="286"/>
        <item x="700"/>
        <item x="477"/>
        <item x="57"/>
        <item x="238"/>
        <item x="55"/>
        <item x="617"/>
        <item x="704"/>
        <item x="463"/>
        <item x="20"/>
        <item x="393"/>
        <item x="635"/>
        <item x="304"/>
        <item x="725"/>
        <item x="307"/>
        <item x="528"/>
        <item x="80"/>
        <item x="339"/>
        <item x="59"/>
        <item x="634"/>
        <item x="375"/>
        <item x="606"/>
        <item x="120"/>
        <item x="443"/>
        <item x="300"/>
        <item x="508"/>
        <item x="455"/>
        <item x="116"/>
        <item x="409"/>
        <item x="65"/>
        <item x="323"/>
        <item x="711"/>
        <item x="665"/>
        <item x="110"/>
        <item x="69"/>
        <item x="380"/>
        <item x="676"/>
        <item x="557"/>
        <item x="312"/>
        <item x="563"/>
        <item x="204"/>
        <item x="143"/>
        <item x="684"/>
        <item x="472"/>
        <item x="574"/>
        <item x="593"/>
        <item x="389"/>
        <item x="491"/>
        <item x="245"/>
        <item x="681"/>
        <item x="156"/>
        <item x="416"/>
        <item x="359"/>
        <item x="223"/>
        <item x="582"/>
        <item x="595"/>
        <item x="135"/>
        <item x="407"/>
        <item x="42"/>
        <item x="633"/>
        <item x="51"/>
        <item x="353"/>
        <item x="715"/>
        <item x="609"/>
        <item x="270"/>
        <item x="240"/>
        <item x="660"/>
        <item x="96"/>
        <item x="536"/>
        <item x="174"/>
        <item x="652"/>
        <item x="527"/>
        <item x="399"/>
        <item x="79"/>
        <item x="104"/>
        <item x="117"/>
        <item x="256"/>
        <item x="685"/>
        <item x="675"/>
        <item x="583"/>
        <item x="243"/>
        <item x="559"/>
        <item x="395"/>
        <item x="267"/>
        <item x="661"/>
        <item x="692"/>
        <item x="628"/>
        <item x="274"/>
        <item x="287"/>
        <item x="155"/>
        <item x="420"/>
        <item x="299"/>
        <item x="202"/>
        <item x="438"/>
        <item x="702"/>
        <item x="262"/>
        <item x="253"/>
        <item x="620"/>
        <item x="157"/>
        <item x="89"/>
        <item x="126"/>
        <item x="719"/>
        <item x="487"/>
        <item x="616"/>
        <item x="180"/>
        <item x="241"/>
        <item x="659"/>
        <item x="562"/>
        <item x="605"/>
        <item x="502"/>
        <item x="232"/>
        <item x="494"/>
        <item x="170"/>
        <item x="464"/>
        <item x="296"/>
        <item x="5"/>
        <item x="707"/>
        <item x="281"/>
        <item x="425"/>
        <item x="194"/>
        <item x="4"/>
        <item x="172"/>
        <item x="258"/>
        <item x="386"/>
        <item x="193"/>
        <item x="295"/>
        <item x="697"/>
        <item x="82"/>
        <item x="482"/>
        <item x="554"/>
        <item x="176"/>
        <item x="650"/>
        <item x="632"/>
        <item x="377"/>
        <item x="430"/>
        <item x="75"/>
        <item x="275"/>
        <item x="411"/>
        <item x="621"/>
        <item x="349"/>
        <item x="577"/>
        <item x="592"/>
        <item x="441"/>
        <item x="303"/>
        <item x="645"/>
        <item x="167"/>
        <item x="469"/>
        <item x="28"/>
        <item x="381"/>
        <item x="195"/>
        <item x="447"/>
        <item x="565"/>
        <item x="678"/>
        <item x="498"/>
        <item x="371"/>
        <item x="227"/>
        <item x="547"/>
        <item x="613"/>
        <item x="107"/>
        <item x="428"/>
        <item x="622"/>
        <item x="330"/>
        <item x="699"/>
        <item x="640"/>
        <item x="62"/>
        <item x="365"/>
        <item x="261"/>
        <item x="408"/>
        <item x="273"/>
        <item x="394"/>
        <item x="338"/>
        <item x="602"/>
        <item x="73"/>
        <item x="228"/>
        <item x="317"/>
        <item x="478"/>
        <item x="148"/>
        <item x="344"/>
        <item x="558"/>
        <item x="647"/>
        <item x="542"/>
        <item x="331"/>
        <item x="324"/>
        <item x="392"/>
        <item x="641"/>
        <item x="214"/>
        <item x="384"/>
        <item x="123"/>
        <item x="426"/>
        <item x="264"/>
        <item x="183"/>
        <item x="283"/>
        <item x="714"/>
        <item x="648"/>
        <item x="564"/>
        <item x="3"/>
        <item x="215"/>
        <item x="708"/>
        <item x="524"/>
        <item x="76"/>
        <item x="669"/>
        <item x="47"/>
        <item x="424"/>
        <item x="701"/>
        <item x="439"/>
        <item x="308"/>
        <item x="149"/>
        <item x="206"/>
        <item x="655"/>
        <item x="555"/>
        <item x="56"/>
        <item x="521"/>
        <item x="288"/>
        <item x="38"/>
        <item x="347"/>
        <item x="573"/>
        <item x="534"/>
        <item x="291"/>
        <item x="566"/>
        <item x="58"/>
        <item x="40"/>
        <item x="165"/>
        <item x="610"/>
        <item x="629"/>
        <item x="22"/>
        <item x="600"/>
        <item x="216"/>
        <item x="102"/>
        <item x="466"/>
        <item x="186"/>
        <item x="550"/>
        <item x="226"/>
        <item x="6"/>
        <item x="670"/>
        <item x="481"/>
        <item x="511"/>
        <item x="651"/>
        <item x="83"/>
        <item x="248"/>
        <item x="501"/>
        <item x="134"/>
        <item x="131"/>
        <item x="604"/>
        <item x="219"/>
        <item x="630"/>
        <item x="14"/>
        <item x="350"/>
        <item x="560"/>
        <item x="618"/>
        <item x="627"/>
        <item x="590"/>
        <item x="518"/>
        <item x="272"/>
        <item x="576"/>
        <item x="423"/>
        <item x="538"/>
        <item x="415"/>
        <item x="26"/>
        <item x="64"/>
        <item x="94"/>
        <item x="584"/>
        <item x="85"/>
        <item x="322"/>
        <item x="72"/>
        <item x="374"/>
        <item x="683"/>
        <item x="515"/>
        <item x="114"/>
        <item x="724"/>
        <item x="379"/>
        <item x="161"/>
        <item x="689"/>
        <item x="390"/>
        <item x="233"/>
        <item x="212"/>
        <item x="130"/>
        <item x="654"/>
        <item x="657"/>
        <item x="370"/>
        <item x="551"/>
        <item x="41"/>
        <item x="674"/>
        <item x="18"/>
        <item x="427"/>
        <item x="403"/>
        <item x="282"/>
        <item x="100"/>
        <item x="340"/>
        <item x="446"/>
        <item x="666"/>
        <item x="230"/>
        <item x="717"/>
        <item x="467"/>
        <item x="11"/>
        <item x="310"/>
        <item x="364"/>
        <item x="705"/>
        <item x="168"/>
        <item x="105"/>
        <item x="225"/>
        <item x="601"/>
        <item x="402"/>
        <item x="229"/>
        <item x="729"/>
        <item x="173"/>
        <item x="568"/>
        <item x="171"/>
        <item x="88"/>
        <item x="277"/>
        <item x="30"/>
        <item x="247"/>
        <item x="184"/>
        <item x="535"/>
        <item x="404"/>
        <item x="434"/>
        <item x="383"/>
        <item x="500"/>
        <item x="552"/>
        <item x="190"/>
        <item x="298"/>
        <item x="111"/>
        <item x="667"/>
        <item x="475"/>
        <item x="54"/>
        <item x="188"/>
        <item x="644"/>
        <item x="442"/>
        <item x="653"/>
        <item x="220"/>
        <item t="default"/>
      </items>
    </pivotField>
    <pivotField numFmtId="14" showAll="0"/>
    <pivotField showAll="0"/>
    <pivotField showAll="0"/>
    <pivotField dataField="1" numFmtId="164" showAll="0"/>
    <pivotField numFmtId="9" showAll="0"/>
    <pivotField showAll="0"/>
    <pivotField dataField="1" numFmtId="164" showAll="0"/>
    <pivotField dataField="1" numFmtId="164" showAll="0"/>
    <pivotField numFmtId="1" showAll="0"/>
    <pivotField numFmtId="1" showAll="0"/>
    <pivotField showAll="0"/>
    <pivotField showAll="0"/>
    <pivotField numFmtId="165" showAll="0"/>
    <pivotField showAll="0"/>
    <pivotField showAll="0"/>
    <pivotField showAll="0"/>
    <pivotField showAll="0"/>
    <pivotField axis="axisRow" showAll="0" measureFilter="1" sortType="ascending">
      <items count="21">
        <item x="5"/>
        <item x="10"/>
        <item x="11"/>
        <item x="7"/>
        <item x="3"/>
        <item x="19"/>
        <item x="16"/>
        <item x="18"/>
        <item x="4"/>
        <item x="2"/>
        <item x="17"/>
        <item x="6"/>
        <item x="13"/>
        <item x="9"/>
        <item x="12"/>
        <item x="15"/>
        <item x="1"/>
        <item x="14"/>
        <item x="0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9"/>
  </rowFields>
  <rowItems count="10">
    <i>
      <x v="10"/>
    </i>
    <i>
      <x v="7"/>
    </i>
    <i>
      <x v="8"/>
    </i>
    <i>
      <x v="19"/>
    </i>
    <i>
      <x v="18"/>
    </i>
    <i>
      <x v="4"/>
    </i>
    <i>
      <x v="12"/>
    </i>
    <i>
      <x v="2"/>
    </i>
    <i>
      <x v="15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9" baseField="0" baseItem="0" numFmtId="164"/>
    <dataField name="Sum of Sales" fld="8" baseField="0" baseItem="0" numFmtId="164"/>
    <dataField name="Sum of Quantity" fld="5" baseField="0" baseItem="0" numFmtId="164"/>
  </dataFields>
  <formats count="1">
    <format dxfId="9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9" type="count" evalOrder="-1" id="1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8A97FA-7FC3-4AE4-959D-51EA33976D85}" name="Order date by sales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C29" firstHeaderRow="0" firstDataRow="1" firstDataCol="1"/>
  <pivotFields count="23">
    <pivotField showAll="0"/>
    <pivotField numFmtId="14" showAll="0">
      <items count="731">
        <item x="61"/>
        <item x="448"/>
        <item x="318"/>
        <item x="203"/>
        <item x="706"/>
        <item x="722"/>
        <item x="159"/>
        <item x="142"/>
        <item x="457"/>
        <item x="492"/>
        <item x="27"/>
        <item x="263"/>
        <item x="607"/>
        <item x="465"/>
        <item x="12"/>
        <item x="276"/>
        <item x="211"/>
        <item x="122"/>
        <item x="121"/>
        <item x="337"/>
        <item x="413"/>
        <item x="398"/>
        <item x="31"/>
        <item x="476"/>
        <item x="86"/>
        <item x="549"/>
        <item x="217"/>
        <item x="489"/>
        <item x="50"/>
        <item x="636"/>
        <item x="376"/>
        <item x="113"/>
        <item x="405"/>
        <item x="210"/>
        <item x="471"/>
        <item x="544"/>
        <item x="360"/>
        <item x="357"/>
        <item x="251"/>
        <item x="354"/>
        <item x="209"/>
        <item x="208"/>
        <item x="532"/>
        <item x="260"/>
        <item x="695"/>
        <item x="387"/>
        <item x="16"/>
        <item x="693"/>
        <item x="97"/>
        <item x="553"/>
        <item x="49"/>
        <item x="721"/>
        <item x="179"/>
        <item x="145"/>
        <item x="133"/>
        <item x="594"/>
        <item x="643"/>
        <item x="571"/>
        <item x="187"/>
        <item x="422"/>
        <item x="250"/>
        <item x="329"/>
        <item x="93"/>
        <item x="433"/>
        <item x="525"/>
        <item x="490"/>
        <item x="570"/>
        <item x="656"/>
        <item x="25"/>
        <item x="567"/>
        <item x="723"/>
        <item x="435"/>
        <item x="246"/>
        <item x="646"/>
        <item x="77"/>
        <item x="526"/>
        <item x="561"/>
        <item x="152"/>
        <item x="406"/>
        <item x="598"/>
        <item x="266"/>
        <item x="169"/>
        <item x="596"/>
        <item x="98"/>
        <item x="163"/>
        <item x="278"/>
        <item x="138"/>
        <item x="151"/>
        <item x="271"/>
        <item x="452"/>
        <item x="691"/>
        <item x="368"/>
        <item x="473"/>
        <item x="726"/>
        <item x="21"/>
        <item x="150"/>
        <item x="614"/>
        <item x="237"/>
        <item x="336"/>
        <item x="483"/>
        <item x="585"/>
        <item x="257"/>
        <item x="451"/>
        <item x="579"/>
        <item x="611"/>
        <item x="46"/>
        <item x="334"/>
        <item x="254"/>
        <item x="205"/>
        <item x="588"/>
        <item x="459"/>
        <item x="638"/>
        <item x="127"/>
        <item x="128"/>
        <item x="191"/>
        <item x="450"/>
        <item x="71"/>
        <item x="7"/>
        <item x="175"/>
        <item x="154"/>
        <item x="496"/>
        <item x="453"/>
        <item x="696"/>
        <item x="356"/>
        <item x="687"/>
        <item x="505"/>
        <item x="45"/>
        <item x="189"/>
        <item x="514"/>
        <item x="19"/>
        <item x="252"/>
        <item x="642"/>
        <item x="44"/>
        <item x="29"/>
        <item x="720"/>
        <item x="637"/>
        <item x="67"/>
        <item x="623"/>
        <item x="690"/>
        <item x="327"/>
        <item x="37"/>
        <item x="319"/>
        <item x="454"/>
        <item x="119"/>
        <item x="341"/>
        <item x="207"/>
        <item x="164"/>
        <item x="101"/>
        <item x="231"/>
        <item x="727"/>
        <item x="162"/>
        <item x="290"/>
        <item x="213"/>
        <item x="244"/>
        <item x="603"/>
        <item x="95"/>
        <item x="13"/>
        <item x="185"/>
        <item x="8"/>
        <item x="342"/>
        <item x="90"/>
        <item x="136"/>
        <item x="419"/>
        <item x="587"/>
        <item x="158"/>
        <item x="440"/>
        <item x="556"/>
        <item x="221"/>
        <item x="626"/>
        <item x="302"/>
        <item x="293"/>
        <item x="255"/>
        <item x="591"/>
        <item x="677"/>
        <item x="124"/>
        <item x="358"/>
        <item x="91"/>
        <item x="139"/>
        <item x="84"/>
        <item x="87"/>
        <item x="712"/>
        <item x="60"/>
        <item x="294"/>
        <item x="507"/>
        <item x="506"/>
        <item x="479"/>
        <item x="234"/>
        <item x="292"/>
        <item x="710"/>
        <item x="597"/>
        <item x="373"/>
        <item x="397"/>
        <item x="517"/>
        <item x="125"/>
        <item x="351"/>
        <item x="2"/>
        <item x="716"/>
        <item x="504"/>
        <item x="429"/>
        <item x="269"/>
        <item x="199"/>
        <item x="68"/>
        <item x="631"/>
        <item x="497"/>
        <item x="649"/>
        <item x="431"/>
        <item x="474"/>
        <item x="421"/>
        <item x="192"/>
        <item x="39"/>
        <item x="619"/>
        <item x="713"/>
        <item x="608"/>
        <item x="445"/>
        <item x="109"/>
        <item x="10"/>
        <item x="249"/>
        <item x="36"/>
        <item x="668"/>
        <item x="520"/>
        <item x="530"/>
        <item x="129"/>
        <item x="284"/>
        <item x="363"/>
        <item x="449"/>
        <item x="178"/>
        <item x="235"/>
        <item x="9"/>
        <item x="147"/>
        <item x="569"/>
        <item x="488"/>
        <item x="615"/>
        <item x="388"/>
        <item x="639"/>
        <item x="201"/>
        <item x="432"/>
        <item x="196"/>
        <item x="589"/>
        <item x="146"/>
        <item x="680"/>
        <item x="543"/>
        <item x="396"/>
        <item x="332"/>
        <item x="74"/>
        <item x="309"/>
        <item x="480"/>
        <item x="663"/>
        <item x="580"/>
        <item x="728"/>
        <item x="279"/>
        <item x="305"/>
        <item x="703"/>
        <item x="586"/>
        <item x="1"/>
        <item x="672"/>
        <item x="177"/>
        <item x="418"/>
        <item x="382"/>
        <item x="335"/>
        <item x="599"/>
        <item x="15"/>
        <item x="366"/>
        <item x="540"/>
        <item x="132"/>
        <item x="664"/>
        <item x="314"/>
        <item x="346"/>
        <item x="222"/>
        <item x="662"/>
        <item x="401"/>
        <item x="410"/>
        <item x="311"/>
        <item x="289"/>
        <item x="306"/>
        <item x="259"/>
        <item x="493"/>
        <item x="548"/>
        <item x="200"/>
        <item x="522"/>
        <item x="182"/>
        <item x="197"/>
        <item x="503"/>
        <item x="24"/>
        <item x="495"/>
        <item x="92"/>
        <item x="118"/>
        <item x="218"/>
        <item x="153"/>
        <item x="0"/>
        <item x="682"/>
        <item x="529"/>
        <item x="23"/>
        <item x="321"/>
        <item x="509"/>
        <item x="385"/>
        <item x="52"/>
        <item x="53"/>
        <item x="484"/>
        <item x="718"/>
        <item x="531"/>
        <item x="362"/>
        <item x="33"/>
        <item x="414"/>
        <item x="519"/>
        <item x="115"/>
        <item x="400"/>
        <item x="468"/>
        <item x="512"/>
        <item x="66"/>
        <item x="236"/>
        <item x="301"/>
        <item x="239"/>
        <item x="70"/>
        <item x="462"/>
        <item x="709"/>
        <item x="361"/>
        <item x="456"/>
        <item x="112"/>
        <item x="328"/>
        <item x="436"/>
        <item x="581"/>
        <item x="698"/>
        <item x="348"/>
        <item x="17"/>
        <item x="673"/>
        <item x="391"/>
        <item x="108"/>
        <item x="144"/>
        <item x="343"/>
        <item x="160"/>
        <item x="523"/>
        <item x="352"/>
        <item x="679"/>
        <item x="485"/>
        <item x="280"/>
        <item x="367"/>
        <item x="625"/>
        <item x="437"/>
        <item x="265"/>
        <item x="315"/>
        <item x="513"/>
        <item x="103"/>
        <item x="533"/>
        <item x="326"/>
        <item x="372"/>
        <item x="32"/>
        <item x="81"/>
        <item x="578"/>
        <item x="141"/>
        <item x="539"/>
        <item x="541"/>
        <item x="470"/>
        <item x="369"/>
        <item x="572"/>
        <item x="694"/>
        <item x="43"/>
        <item x="345"/>
        <item x="516"/>
        <item x="198"/>
        <item x="106"/>
        <item x="99"/>
        <item x="546"/>
        <item x="34"/>
        <item x="181"/>
        <item x="242"/>
        <item x="333"/>
        <item x="499"/>
        <item x="624"/>
        <item x="688"/>
        <item x="458"/>
        <item x="63"/>
        <item x="285"/>
        <item x="537"/>
        <item x="268"/>
        <item x="486"/>
        <item x="320"/>
        <item x="313"/>
        <item x="48"/>
        <item x="658"/>
        <item x="137"/>
        <item x="166"/>
        <item x="412"/>
        <item x="460"/>
        <item x="510"/>
        <item x="545"/>
        <item x="78"/>
        <item x="417"/>
        <item x="686"/>
        <item x="316"/>
        <item x="461"/>
        <item x="140"/>
        <item x="444"/>
        <item x="612"/>
        <item x="378"/>
        <item x="355"/>
        <item x="35"/>
        <item x="297"/>
        <item x="671"/>
        <item x="325"/>
        <item x="575"/>
        <item x="224"/>
        <item x="286"/>
        <item x="700"/>
        <item x="477"/>
        <item x="57"/>
        <item x="238"/>
        <item x="55"/>
        <item x="617"/>
        <item x="704"/>
        <item x="463"/>
        <item x="20"/>
        <item x="393"/>
        <item x="635"/>
        <item x="304"/>
        <item x="725"/>
        <item x="307"/>
        <item x="528"/>
        <item x="80"/>
        <item x="339"/>
        <item x="59"/>
        <item x="634"/>
        <item x="375"/>
        <item x="606"/>
        <item x="120"/>
        <item x="443"/>
        <item x="300"/>
        <item x="508"/>
        <item x="455"/>
        <item x="116"/>
        <item x="409"/>
        <item x="65"/>
        <item x="323"/>
        <item x="711"/>
        <item x="665"/>
        <item x="110"/>
        <item x="69"/>
        <item x="380"/>
        <item x="676"/>
        <item x="557"/>
        <item x="312"/>
        <item x="563"/>
        <item x="204"/>
        <item x="143"/>
        <item x="684"/>
        <item x="472"/>
        <item x="574"/>
        <item x="593"/>
        <item x="389"/>
        <item x="491"/>
        <item x="245"/>
        <item x="681"/>
        <item x="156"/>
        <item x="416"/>
        <item x="359"/>
        <item x="223"/>
        <item x="582"/>
        <item x="595"/>
        <item x="135"/>
        <item x="407"/>
        <item x="42"/>
        <item x="633"/>
        <item x="51"/>
        <item x="353"/>
        <item x="715"/>
        <item x="609"/>
        <item x="270"/>
        <item x="240"/>
        <item x="660"/>
        <item x="96"/>
        <item x="536"/>
        <item x="174"/>
        <item x="652"/>
        <item x="527"/>
        <item x="399"/>
        <item x="79"/>
        <item x="104"/>
        <item x="117"/>
        <item x="256"/>
        <item x="685"/>
        <item x="675"/>
        <item x="583"/>
        <item x="243"/>
        <item x="559"/>
        <item x="395"/>
        <item x="267"/>
        <item x="661"/>
        <item x="692"/>
        <item x="628"/>
        <item x="274"/>
        <item x="287"/>
        <item x="155"/>
        <item x="420"/>
        <item x="299"/>
        <item x="202"/>
        <item x="438"/>
        <item x="702"/>
        <item x="262"/>
        <item x="253"/>
        <item x="620"/>
        <item x="157"/>
        <item x="89"/>
        <item x="126"/>
        <item x="719"/>
        <item x="487"/>
        <item x="616"/>
        <item x="180"/>
        <item x="241"/>
        <item x="659"/>
        <item x="562"/>
        <item x="605"/>
        <item x="502"/>
        <item x="232"/>
        <item x="494"/>
        <item x="170"/>
        <item x="464"/>
        <item x="296"/>
        <item x="5"/>
        <item x="707"/>
        <item x="281"/>
        <item x="425"/>
        <item x="194"/>
        <item x="4"/>
        <item x="172"/>
        <item x="258"/>
        <item x="386"/>
        <item x="193"/>
        <item x="295"/>
        <item x="697"/>
        <item x="82"/>
        <item x="482"/>
        <item x="554"/>
        <item x="176"/>
        <item x="650"/>
        <item x="632"/>
        <item x="377"/>
        <item x="430"/>
        <item x="75"/>
        <item x="275"/>
        <item x="411"/>
        <item x="621"/>
        <item x="349"/>
        <item x="577"/>
        <item x="592"/>
        <item x="441"/>
        <item x="303"/>
        <item x="645"/>
        <item x="167"/>
        <item x="469"/>
        <item x="28"/>
        <item x="381"/>
        <item x="195"/>
        <item x="447"/>
        <item x="565"/>
        <item x="678"/>
        <item x="498"/>
        <item x="371"/>
        <item x="227"/>
        <item x="547"/>
        <item x="613"/>
        <item x="107"/>
        <item x="428"/>
        <item x="622"/>
        <item x="330"/>
        <item x="699"/>
        <item x="640"/>
        <item x="62"/>
        <item x="365"/>
        <item x="261"/>
        <item x="408"/>
        <item x="273"/>
        <item x="394"/>
        <item x="338"/>
        <item x="602"/>
        <item x="73"/>
        <item x="228"/>
        <item x="317"/>
        <item x="478"/>
        <item x="148"/>
        <item x="344"/>
        <item x="558"/>
        <item x="647"/>
        <item x="542"/>
        <item x="331"/>
        <item x="324"/>
        <item x="392"/>
        <item x="641"/>
        <item x="214"/>
        <item x="384"/>
        <item x="123"/>
        <item x="426"/>
        <item x="264"/>
        <item x="183"/>
        <item x="283"/>
        <item x="714"/>
        <item x="648"/>
        <item x="564"/>
        <item x="3"/>
        <item x="215"/>
        <item x="708"/>
        <item x="524"/>
        <item x="76"/>
        <item x="669"/>
        <item x="47"/>
        <item x="424"/>
        <item x="701"/>
        <item x="439"/>
        <item x="308"/>
        <item x="149"/>
        <item x="206"/>
        <item x="655"/>
        <item x="555"/>
        <item x="56"/>
        <item x="521"/>
        <item x="288"/>
        <item x="38"/>
        <item x="347"/>
        <item x="573"/>
        <item x="534"/>
        <item x="291"/>
        <item x="566"/>
        <item x="58"/>
        <item x="40"/>
        <item x="165"/>
        <item x="610"/>
        <item x="629"/>
        <item x="22"/>
        <item x="600"/>
        <item x="216"/>
        <item x="102"/>
        <item x="466"/>
        <item x="186"/>
        <item x="550"/>
        <item x="226"/>
        <item x="6"/>
        <item x="670"/>
        <item x="481"/>
        <item x="511"/>
        <item x="651"/>
        <item x="83"/>
        <item x="248"/>
        <item x="501"/>
        <item x="134"/>
        <item x="131"/>
        <item x="604"/>
        <item x="219"/>
        <item x="630"/>
        <item x="14"/>
        <item x="350"/>
        <item x="560"/>
        <item x="618"/>
        <item x="627"/>
        <item x="590"/>
        <item x="518"/>
        <item x="272"/>
        <item x="576"/>
        <item x="423"/>
        <item x="538"/>
        <item x="415"/>
        <item x="26"/>
        <item x="64"/>
        <item x="94"/>
        <item x="584"/>
        <item x="85"/>
        <item x="322"/>
        <item x="72"/>
        <item x="374"/>
        <item x="683"/>
        <item x="515"/>
        <item x="114"/>
        <item x="724"/>
        <item x="379"/>
        <item x="161"/>
        <item x="689"/>
        <item x="390"/>
        <item x="233"/>
        <item x="212"/>
        <item x="130"/>
        <item x="654"/>
        <item x="657"/>
        <item x="370"/>
        <item x="551"/>
        <item x="41"/>
        <item x="674"/>
        <item x="18"/>
        <item x="427"/>
        <item x="403"/>
        <item x="282"/>
        <item x="100"/>
        <item x="340"/>
        <item x="446"/>
        <item x="666"/>
        <item x="230"/>
        <item x="717"/>
        <item x="467"/>
        <item x="11"/>
        <item x="310"/>
        <item x="364"/>
        <item x="705"/>
        <item x="168"/>
        <item x="105"/>
        <item x="225"/>
        <item x="601"/>
        <item x="402"/>
        <item x="229"/>
        <item x="729"/>
        <item x="173"/>
        <item x="568"/>
        <item x="171"/>
        <item x="88"/>
        <item x="277"/>
        <item x="30"/>
        <item x="247"/>
        <item x="184"/>
        <item x="535"/>
        <item x="404"/>
        <item x="434"/>
        <item x="383"/>
        <item x="500"/>
        <item x="552"/>
        <item x="190"/>
        <item x="298"/>
        <item x="111"/>
        <item x="667"/>
        <item x="475"/>
        <item x="54"/>
        <item x="188"/>
        <item x="644"/>
        <item x="442"/>
        <item x="653"/>
        <item x="220"/>
        <item t="default"/>
      </items>
    </pivotField>
    <pivotField numFmtId="14" showAll="0"/>
    <pivotField showAll="0"/>
    <pivotField showAll="0"/>
    <pivotField numFmtId="164" showAll="0"/>
    <pivotField numFmtId="9" showAll="0"/>
    <pivotField showAll="0"/>
    <pivotField dataField="1" numFmtId="164" showAll="0"/>
    <pivotField dataField="1" numFmtId="164" showAll="0"/>
    <pivotField numFmtId="1" showAll="0"/>
    <pivotField numFmtId="1"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axis="axisRow"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sd="0" x="3"/>
        <item sd="0" x="4"/>
        <item t="default"/>
      </items>
    </pivotField>
  </pivotFields>
  <rowFields count="2">
    <field x="22"/>
    <field x="20"/>
  </rowFields>
  <rowItems count="26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Fields count="1">
    <field x="-2"/>
  </colFields>
  <colItems count="2">
    <i>
      <x/>
    </i>
    <i i="1">
      <x v="1"/>
    </i>
  </colItems>
  <dataFields count="2">
    <dataField name="Sum of Sales" fld="8" baseField="0" baseItem="0" numFmtId="164"/>
    <dataField name="Sum of Profit" fld="9" baseField="0" baseItem="0" numFmtId="164"/>
  </dataFields>
  <formats count="1">
    <format dxfId="8">
      <pivotArea field="2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5D680C-860B-4BAA-8F18-5CCF1C412D6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/>
  <pivotFields count="23">
    <pivotField showAll="0"/>
    <pivotField numFmtId="14" showAll="0">
      <items count="731">
        <item x="61"/>
        <item x="448"/>
        <item x="318"/>
        <item x="203"/>
        <item x="706"/>
        <item x="722"/>
        <item x="159"/>
        <item x="142"/>
        <item x="457"/>
        <item x="492"/>
        <item x="27"/>
        <item x="263"/>
        <item x="607"/>
        <item x="465"/>
        <item x="12"/>
        <item x="276"/>
        <item x="211"/>
        <item x="122"/>
        <item x="121"/>
        <item x="337"/>
        <item x="413"/>
        <item x="398"/>
        <item x="31"/>
        <item x="476"/>
        <item x="86"/>
        <item x="549"/>
        <item x="217"/>
        <item x="489"/>
        <item x="50"/>
        <item x="636"/>
        <item x="376"/>
        <item x="113"/>
        <item x="405"/>
        <item x="210"/>
        <item x="471"/>
        <item x="544"/>
        <item x="360"/>
        <item x="357"/>
        <item x="251"/>
        <item x="354"/>
        <item x="209"/>
        <item x="208"/>
        <item x="532"/>
        <item x="260"/>
        <item x="695"/>
        <item x="387"/>
        <item x="16"/>
        <item x="693"/>
        <item x="97"/>
        <item x="553"/>
        <item x="49"/>
        <item x="721"/>
        <item x="179"/>
        <item x="145"/>
        <item x="133"/>
        <item x="594"/>
        <item x="643"/>
        <item x="571"/>
        <item x="187"/>
        <item x="422"/>
        <item x="250"/>
        <item x="329"/>
        <item x="93"/>
        <item x="433"/>
        <item x="525"/>
        <item x="490"/>
        <item x="570"/>
        <item x="656"/>
        <item x="25"/>
        <item x="567"/>
        <item x="723"/>
        <item x="435"/>
        <item x="246"/>
        <item x="646"/>
        <item x="77"/>
        <item x="526"/>
        <item x="561"/>
        <item x="152"/>
        <item x="406"/>
        <item x="598"/>
        <item x="266"/>
        <item x="169"/>
        <item x="596"/>
        <item x="98"/>
        <item x="163"/>
        <item x="278"/>
        <item x="138"/>
        <item x="151"/>
        <item x="271"/>
        <item x="452"/>
        <item x="691"/>
        <item x="368"/>
        <item x="473"/>
        <item x="726"/>
        <item x="21"/>
        <item x="150"/>
        <item x="614"/>
        <item x="237"/>
        <item x="336"/>
        <item x="483"/>
        <item x="585"/>
        <item x="257"/>
        <item x="451"/>
        <item x="579"/>
        <item x="611"/>
        <item x="46"/>
        <item x="334"/>
        <item x="254"/>
        <item x="205"/>
        <item x="588"/>
        <item x="459"/>
        <item x="638"/>
        <item x="127"/>
        <item x="128"/>
        <item x="191"/>
        <item x="450"/>
        <item x="71"/>
        <item x="7"/>
        <item x="175"/>
        <item x="154"/>
        <item x="496"/>
        <item x="453"/>
        <item x="696"/>
        <item x="356"/>
        <item x="687"/>
        <item x="505"/>
        <item x="45"/>
        <item x="189"/>
        <item x="514"/>
        <item x="19"/>
        <item x="252"/>
        <item x="642"/>
        <item x="44"/>
        <item x="29"/>
        <item x="720"/>
        <item x="637"/>
        <item x="67"/>
        <item x="623"/>
        <item x="690"/>
        <item x="327"/>
        <item x="37"/>
        <item x="319"/>
        <item x="454"/>
        <item x="119"/>
        <item x="341"/>
        <item x="207"/>
        <item x="164"/>
        <item x="101"/>
        <item x="231"/>
        <item x="727"/>
        <item x="162"/>
        <item x="290"/>
        <item x="213"/>
        <item x="244"/>
        <item x="603"/>
        <item x="95"/>
        <item x="13"/>
        <item x="185"/>
        <item x="8"/>
        <item x="342"/>
        <item x="90"/>
        <item x="136"/>
        <item x="419"/>
        <item x="587"/>
        <item x="158"/>
        <item x="440"/>
        <item x="556"/>
        <item x="221"/>
        <item x="626"/>
        <item x="302"/>
        <item x="293"/>
        <item x="255"/>
        <item x="591"/>
        <item x="677"/>
        <item x="124"/>
        <item x="358"/>
        <item x="91"/>
        <item x="139"/>
        <item x="84"/>
        <item x="87"/>
        <item x="712"/>
        <item x="60"/>
        <item x="294"/>
        <item x="507"/>
        <item x="506"/>
        <item x="479"/>
        <item x="234"/>
        <item x="292"/>
        <item x="710"/>
        <item x="597"/>
        <item x="373"/>
        <item x="397"/>
        <item x="517"/>
        <item x="125"/>
        <item x="351"/>
        <item x="2"/>
        <item x="716"/>
        <item x="504"/>
        <item x="429"/>
        <item x="269"/>
        <item x="199"/>
        <item x="68"/>
        <item x="631"/>
        <item x="497"/>
        <item x="649"/>
        <item x="431"/>
        <item x="474"/>
        <item x="421"/>
        <item x="192"/>
        <item x="39"/>
        <item x="619"/>
        <item x="713"/>
        <item x="608"/>
        <item x="445"/>
        <item x="109"/>
        <item x="10"/>
        <item x="249"/>
        <item x="36"/>
        <item x="668"/>
        <item x="520"/>
        <item x="530"/>
        <item x="129"/>
        <item x="284"/>
        <item x="363"/>
        <item x="449"/>
        <item x="178"/>
        <item x="235"/>
        <item x="9"/>
        <item x="147"/>
        <item x="569"/>
        <item x="488"/>
        <item x="615"/>
        <item x="388"/>
        <item x="639"/>
        <item x="201"/>
        <item x="432"/>
        <item x="196"/>
        <item x="589"/>
        <item x="146"/>
        <item x="680"/>
        <item x="543"/>
        <item x="396"/>
        <item x="332"/>
        <item x="74"/>
        <item x="309"/>
        <item x="480"/>
        <item x="663"/>
        <item x="580"/>
        <item x="728"/>
        <item x="279"/>
        <item x="305"/>
        <item x="703"/>
        <item x="586"/>
        <item x="1"/>
        <item x="672"/>
        <item x="177"/>
        <item x="418"/>
        <item x="382"/>
        <item x="335"/>
        <item x="599"/>
        <item x="15"/>
        <item x="366"/>
        <item x="540"/>
        <item x="132"/>
        <item x="664"/>
        <item x="314"/>
        <item x="346"/>
        <item x="222"/>
        <item x="662"/>
        <item x="401"/>
        <item x="410"/>
        <item x="311"/>
        <item x="289"/>
        <item x="306"/>
        <item x="259"/>
        <item x="493"/>
        <item x="548"/>
        <item x="200"/>
        <item x="522"/>
        <item x="182"/>
        <item x="197"/>
        <item x="503"/>
        <item x="24"/>
        <item x="495"/>
        <item x="92"/>
        <item x="118"/>
        <item x="218"/>
        <item x="153"/>
        <item x="0"/>
        <item x="682"/>
        <item x="529"/>
        <item x="23"/>
        <item x="321"/>
        <item x="509"/>
        <item x="385"/>
        <item x="52"/>
        <item x="53"/>
        <item x="484"/>
        <item x="718"/>
        <item x="531"/>
        <item x="362"/>
        <item x="33"/>
        <item x="414"/>
        <item x="519"/>
        <item x="115"/>
        <item x="400"/>
        <item x="468"/>
        <item x="512"/>
        <item x="66"/>
        <item x="236"/>
        <item x="301"/>
        <item x="239"/>
        <item x="70"/>
        <item x="462"/>
        <item x="709"/>
        <item x="361"/>
        <item x="456"/>
        <item x="112"/>
        <item x="328"/>
        <item x="436"/>
        <item x="581"/>
        <item x="698"/>
        <item x="348"/>
        <item x="17"/>
        <item x="673"/>
        <item x="391"/>
        <item x="108"/>
        <item x="144"/>
        <item x="343"/>
        <item x="160"/>
        <item x="523"/>
        <item x="352"/>
        <item x="679"/>
        <item x="485"/>
        <item x="280"/>
        <item x="367"/>
        <item x="625"/>
        <item x="437"/>
        <item x="265"/>
        <item x="315"/>
        <item x="513"/>
        <item x="103"/>
        <item x="533"/>
        <item x="326"/>
        <item x="372"/>
        <item x="32"/>
        <item x="81"/>
        <item x="578"/>
        <item x="141"/>
        <item x="539"/>
        <item x="541"/>
        <item x="470"/>
        <item x="369"/>
        <item x="572"/>
        <item x="694"/>
        <item x="43"/>
        <item x="345"/>
        <item x="516"/>
        <item x="198"/>
        <item x="106"/>
        <item x="99"/>
        <item x="546"/>
        <item x="34"/>
        <item x="181"/>
        <item x="242"/>
        <item x="333"/>
        <item x="499"/>
        <item x="624"/>
        <item x="688"/>
        <item x="458"/>
        <item x="63"/>
        <item x="285"/>
        <item x="537"/>
        <item x="268"/>
        <item x="486"/>
        <item x="320"/>
        <item x="313"/>
        <item x="48"/>
        <item x="658"/>
        <item x="137"/>
        <item x="166"/>
        <item x="412"/>
        <item x="460"/>
        <item x="510"/>
        <item x="545"/>
        <item x="78"/>
        <item x="417"/>
        <item x="686"/>
        <item x="316"/>
        <item x="461"/>
        <item x="140"/>
        <item x="444"/>
        <item x="612"/>
        <item x="378"/>
        <item x="355"/>
        <item x="35"/>
        <item x="297"/>
        <item x="671"/>
        <item x="325"/>
        <item x="575"/>
        <item x="224"/>
        <item x="286"/>
        <item x="700"/>
        <item x="477"/>
        <item x="57"/>
        <item x="238"/>
        <item x="55"/>
        <item x="617"/>
        <item x="704"/>
        <item x="463"/>
        <item x="20"/>
        <item x="393"/>
        <item x="635"/>
        <item x="304"/>
        <item x="725"/>
        <item x="307"/>
        <item x="528"/>
        <item x="80"/>
        <item x="339"/>
        <item x="59"/>
        <item x="634"/>
        <item x="375"/>
        <item x="606"/>
        <item x="120"/>
        <item x="443"/>
        <item x="300"/>
        <item x="508"/>
        <item x="455"/>
        <item x="116"/>
        <item x="409"/>
        <item x="65"/>
        <item x="323"/>
        <item x="711"/>
        <item x="665"/>
        <item x="110"/>
        <item x="69"/>
        <item x="380"/>
        <item x="676"/>
        <item x="557"/>
        <item x="312"/>
        <item x="563"/>
        <item x="204"/>
        <item x="143"/>
        <item x="684"/>
        <item x="472"/>
        <item x="574"/>
        <item x="593"/>
        <item x="389"/>
        <item x="491"/>
        <item x="245"/>
        <item x="681"/>
        <item x="156"/>
        <item x="416"/>
        <item x="359"/>
        <item x="223"/>
        <item x="582"/>
        <item x="595"/>
        <item x="135"/>
        <item x="407"/>
        <item x="42"/>
        <item x="633"/>
        <item x="51"/>
        <item x="353"/>
        <item x="715"/>
        <item x="609"/>
        <item x="270"/>
        <item x="240"/>
        <item x="660"/>
        <item x="96"/>
        <item x="536"/>
        <item x="174"/>
        <item x="652"/>
        <item x="527"/>
        <item x="399"/>
        <item x="79"/>
        <item x="104"/>
        <item x="117"/>
        <item x="256"/>
        <item x="685"/>
        <item x="675"/>
        <item x="583"/>
        <item x="243"/>
        <item x="559"/>
        <item x="395"/>
        <item x="267"/>
        <item x="661"/>
        <item x="692"/>
        <item x="628"/>
        <item x="274"/>
        <item x="287"/>
        <item x="155"/>
        <item x="420"/>
        <item x="299"/>
        <item x="202"/>
        <item x="438"/>
        <item x="702"/>
        <item x="262"/>
        <item x="253"/>
        <item x="620"/>
        <item x="157"/>
        <item x="89"/>
        <item x="126"/>
        <item x="719"/>
        <item x="487"/>
        <item x="616"/>
        <item x="180"/>
        <item x="241"/>
        <item x="659"/>
        <item x="562"/>
        <item x="605"/>
        <item x="502"/>
        <item x="232"/>
        <item x="494"/>
        <item x="170"/>
        <item x="464"/>
        <item x="296"/>
        <item x="5"/>
        <item x="707"/>
        <item x="281"/>
        <item x="425"/>
        <item x="194"/>
        <item x="4"/>
        <item x="172"/>
        <item x="258"/>
        <item x="386"/>
        <item x="193"/>
        <item x="295"/>
        <item x="697"/>
        <item x="82"/>
        <item x="482"/>
        <item x="554"/>
        <item x="176"/>
        <item x="650"/>
        <item x="632"/>
        <item x="377"/>
        <item x="430"/>
        <item x="75"/>
        <item x="275"/>
        <item x="411"/>
        <item x="621"/>
        <item x="349"/>
        <item x="577"/>
        <item x="592"/>
        <item x="441"/>
        <item x="303"/>
        <item x="645"/>
        <item x="167"/>
        <item x="469"/>
        <item x="28"/>
        <item x="381"/>
        <item x="195"/>
        <item x="447"/>
        <item x="565"/>
        <item x="678"/>
        <item x="498"/>
        <item x="371"/>
        <item x="227"/>
        <item x="547"/>
        <item x="613"/>
        <item x="107"/>
        <item x="428"/>
        <item x="622"/>
        <item x="330"/>
        <item x="699"/>
        <item x="640"/>
        <item x="62"/>
        <item x="365"/>
        <item x="261"/>
        <item x="408"/>
        <item x="273"/>
        <item x="394"/>
        <item x="338"/>
        <item x="602"/>
        <item x="73"/>
        <item x="228"/>
        <item x="317"/>
        <item x="478"/>
        <item x="148"/>
        <item x="344"/>
        <item x="558"/>
        <item x="647"/>
        <item x="542"/>
        <item x="331"/>
        <item x="324"/>
        <item x="392"/>
        <item x="641"/>
        <item x="214"/>
        <item x="384"/>
        <item x="123"/>
        <item x="426"/>
        <item x="264"/>
        <item x="183"/>
        <item x="283"/>
        <item x="714"/>
        <item x="648"/>
        <item x="564"/>
        <item x="3"/>
        <item x="215"/>
        <item x="708"/>
        <item x="524"/>
        <item x="76"/>
        <item x="669"/>
        <item x="47"/>
        <item x="424"/>
        <item x="701"/>
        <item x="439"/>
        <item x="308"/>
        <item x="149"/>
        <item x="206"/>
        <item x="655"/>
        <item x="555"/>
        <item x="56"/>
        <item x="521"/>
        <item x="288"/>
        <item x="38"/>
        <item x="347"/>
        <item x="573"/>
        <item x="534"/>
        <item x="291"/>
        <item x="566"/>
        <item x="58"/>
        <item x="40"/>
        <item x="165"/>
        <item x="610"/>
        <item x="629"/>
        <item x="22"/>
        <item x="600"/>
        <item x="216"/>
        <item x="102"/>
        <item x="466"/>
        <item x="186"/>
        <item x="550"/>
        <item x="226"/>
        <item x="6"/>
        <item x="670"/>
        <item x="481"/>
        <item x="511"/>
        <item x="651"/>
        <item x="83"/>
        <item x="248"/>
        <item x="501"/>
        <item x="134"/>
        <item x="131"/>
        <item x="604"/>
        <item x="219"/>
        <item x="630"/>
        <item x="14"/>
        <item x="350"/>
        <item x="560"/>
        <item x="618"/>
        <item x="627"/>
        <item x="590"/>
        <item x="518"/>
        <item x="272"/>
        <item x="576"/>
        <item x="423"/>
        <item x="538"/>
        <item x="415"/>
        <item x="26"/>
        <item x="64"/>
        <item x="94"/>
        <item x="584"/>
        <item x="85"/>
        <item x="322"/>
        <item x="72"/>
        <item x="374"/>
        <item x="683"/>
        <item x="515"/>
        <item x="114"/>
        <item x="724"/>
        <item x="379"/>
        <item x="161"/>
        <item x="689"/>
        <item x="390"/>
        <item x="233"/>
        <item x="212"/>
        <item x="130"/>
        <item x="654"/>
        <item x="657"/>
        <item x="370"/>
        <item x="551"/>
        <item x="41"/>
        <item x="674"/>
        <item x="18"/>
        <item x="427"/>
        <item x="403"/>
        <item x="282"/>
        <item x="100"/>
        <item x="340"/>
        <item x="446"/>
        <item x="666"/>
        <item x="230"/>
        <item x="717"/>
        <item x="467"/>
        <item x="11"/>
        <item x="310"/>
        <item x="364"/>
        <item x="705"/>
        <item x="168"/>
        <item x="105"/>
        <item x="225"/>
        <item x="601"/>
        <item x="402"/>
        <item x="229"/>
        <item x="729"/>
        <item x="173"/>
        <item x="568"/>
        <item x="171"/>
        <item x="88"/>
        <item x="277"/>
        <item x="30"/>
        <item x="247"/>
        <item x="184"/>
        <item x="535"/>
        <item x="404"/>
        <item x="434"/>
        <item x="383"/>
        <item x="500"/>
        <item x="552"/>
        <item x="190"/>
        <item x="298"/>
        <item x="111"/>
        <item x="667"/>
        <item x="475"/>
        <item x="54"/>
        <item x="188"/>
        <item x="644"/>
        <item x="442"/>
        <item x="653"/>
        <item x="220"/>
        <item t="default"/>
      </items>
    </pivotField>
    <pivotField numFmtId="14" showAll="0"/>
    <pivotField showAll="0"/>
    <pivotField showAll="0"/>
    <pivotField numFmtId="164" showAll="0"/>
    <pivotField numFmtId="9" showAll="0"/>
    <pivotField showAll="0"/>
    <pivotField dataField="1" numFmtId="164" showAll="0"/>
    <pivotField dataField="1" numFmtId="164" showAll="0"/>
    <pivotField numFmtId="1" showAll="0"/>
    <pivotField numFmtId="1" showAll="0"/>
    <pivotField showAll="0"/>
    <pivotField showAll="0"/>
    <pivotField numFmtId="165" showAll="0"/>
    <pivotField axis="axisRow" showAll="0">
      <items count="6">
        <item x="2"/>
        <item x="0"/>
        <item x="4"/>
        <item x="3"/>
        <item x="1"/>
        <item t="default"/>
      </items>
    </pivotField>
    <pivotField axis="axisRow" showAll="0">
      <items count="11">
        <item x="1"/>
        <item x="5"/>
        <item x="4"/>
        <item x="8"/>
        <item x="2"/>
        <item x="0"/>
        <item x="7"/>
        <item x="9"/>
        <item x="3"/>
        <item x="6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2">
    <field x="15"/>
    <field x="16"/>
  </rowFields>
  <rowItems count="17">
    <i>
      <x/>
    </i>
    <i r="1">
      <x v="4"/>
    </i>
    <i>
      <x v="1"/>
    </i>
    <i r="1">
      <x v="3"/>
    </i>
    <i r="1">
      <x v="5"/>
    </i>
    <i r="1">
      <x v="6"/>
    </i>
    <i r="1">
      <x v="9"/>
    </i>
    <i>
      <x v="2"/>
    </i>
    <i r="1">
      <x v="2"/>
    </i>
    <i>
      <x v="3"/>
    </i>
    <i r="1">
      <x v="7"/>
    </i>
    <i r="1">
      <x v="8"/>
    </i>
    <i r="1">
      <x v="9"/>
    </i>
    <i>
      <x v="4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8" baseField="0" baseItem="0" numFmtId="164"/>
    <dataField name="Sum of Profit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9DAC61-371F-4A13-998E-A2A7100C79D0}" name="Sales by Reg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23">
    <pivotField showAll="0"/>
    <pivotField numFmtId="14" showAll="0">
      <items count="731">
        <item x="61"/>
        <item x="448"/>
        <item x="318"/>
        <item x="203"/>
        <item x="706"/>
        <item x="722"/>
        <item x="159"/>
        <item x="142"/>
        <item x="457"/>
        <item x="492"/>
        <item x="27"/>
        <item x="263"/>
        <item x="607"/>
        <item x="465"/>
        <item x="12"/>
        <item x="276"/>
        <item x="211"/>
        <item x="122"/>
        <item x="121"/>
        <item x="337"/>
        <item x="413"/>
        <item x="398"/>
        <item x="31"/>
        <item x="476"/>
        <item x="86"/>
        <item x="549"/>
        <item x="217"/>
        <item x="489"/>
        <item x="50"/>
        <item x="636"/>
        <item x="376"/>
        <item x="113"/>
        <item x="405"/>
        <item x="210"/>
        <item x="471"/>
        <item x="544"/>
        <item x="360"/>
        <item x="357"/>
        <item x="251"/>
        <item x="354"/>
        <item x="209"/>
        <item x="208"/>
        <item x="532"/>
        <item x="260"/>
        <item x="695"/>
        <item x="387"/>
        <item x="16"/>
        <item x="693"/>
        <item x="97"/>
        <item x="553"/>
        <item x="49"/>
        <item x="721"/>
        <item x="179"/>
        <item x="145"/>
        <item x="133"/>
        <item x="594"/>
        <item x="643"/>
        <item x="571"/>
        <item x="187"/>
        <item x="422"/>
        <item x="250"/>
        <item x="329"/>
        <item x="93"/>
        <item x="433"/>
        <item x="525"/>
        <item x="490"/>
        <item x="570"/>
        <item x="656"/>
        <item x="25"/>
        <item x="567"/>
        <item x="723"/>
        <item x="435"/>
        <item x="246"/>
        <item x="646"/>
        <item x="77"/>
        <item x="526"/>
        <item x="561"/>
        <item x="152"/>
        <item x="406"/>
        <item x="598"/>
        <item x="266"/>
        <item x="169"/>
        <item x="596"/>
        <item x="98"/>
        <item x="163"/>
        <item x="278"/>
        <item x="138"/>
        <item x="151"/>
        <item x="271"/>
        <item x="452"/>
        <item x="691"/>
        <item x="368"/>
        <item x="473"/>
        <item x="726"/>
        <item x="21"/>
        <item x="150"/>
        <item x="614"/>
        <item x="237"/>
        <item x="336"/>
        <item x="483"/>
        <item x="585"/>
        <item x="257"/>
        <item x="451"/>
        <item x="579"/>
        <item x="611"/>
        <item x="46"/>
        <item x="334"/>
        <item x="254"/>
        <item x="205"/>
        <item x="588"/>
        <item x="459"/>
        <item x="638"/>
        <item x="127"/>
        <item x="128"/>
        <item x="191"/>
        <item x="450"/>
        <item x="71"/>
        <item x="7"/>
        <item x="175"/>
        <item x="154"/>
        <item x="496"/>
        <item x="453"/>
        <item x="696"/>
        <item x="356"/>
        <item x="687"/>
        <item x="505"/>
        <item x="45"/>
        <item x="189"/>
        <item x="514"/>
        <item x="19"/>
        <item x="252"/>
        <item x="642"/>
        <item x="44"/>
        <item x="29"/>
        <item x="720"/>
        <item x="637"/>
        <item x="67"/>
        <item x="623"/>
        <item x="690"/>
        <item x="327"/>
        <item x="37"/>
        <item x="319"/>
        <item x="454"/>
        <item x="119"/>
        <item x="341"/>
        <item x="207"/>
        <item x="164"/>
        <item x="101"/>
        <item x="231"/>
        <item x="727"/>
        <item x="162"/>
        <item x="290"/>
        <item x="213"/>
        <item x="244"/>
        <item x="603"/>
        <item x="95"/>
        <item x="13"/>
        <item x="185"/>
        <item x="8"/>
        <item x="342"/>
        <item x="90"/>
        <item x="136"/>
        <item x="419"/>
        <item x="587"/>
        <item x="158"/>
        <item x="440"/>
        <item x="556"/>
        <item x="221"/>
        <item x="626"/>
        <item x="302"/>
        <item x="293"/>
        <item x="255"/>
        <item x="591"/>
        <item x="677"/>
        <item x="124"/>
        <item x="358"/>
        <item x="91"/>
        <item x="139"/>
        <item x="84"/>
        <item x="87"/>
        <item x="712"/>
        <item x="60"/>
        <item x="294"/>
        <item x="507"/>
        <item x="506"/>
        <item x="479"/>
        <item x="234"/>
        <item x="292"/>
        <item x="710"/>
        <item x="597"/>
        <item x="373"/>
        <item x="397"/>
        <item x="517"/>
        <item x="125"/>
        <item x="351"/>
        <item x="2"/>
        <item x="716"/>
        <item x="504"/>
        <item x="429"/>
        <item x="269"/>
        <item x="199"/>
        <item x="68"/>
        <item x="631"/>
        <item x="497"/>
        <item x="649"/>
        <item x="431"/>
        <item x="474"/>
        <item x="421"/>
        <item x="192"/>
        <item x="39"/>
        <item x="619"/>
        <item x="713"/>
        <item x="608"/>
        <item x="445"/>
        <item x="109"/>
        <item x="10"/>
        <item x="249"/>
        <item x="36"/>
        <item x="668"/>
        <item x="520"/>
        <item x="530"/>
        <item x="129"/>
        <item x="284"/>
        <item x="363"/>
        <item x="449"/>
        <item x="178"/>
        <item x="235"/>
        <item x="9"/>
        <item x="147"/>
        <item x="569"/>
        <item x="488"/>
        <item x="615"/>
        <item x="388"/>
        <item x="639"/>
        <item x="201"/>
        <item x="432"/>
        <item x="196"/>
        <item x="589"/>
        <item x="146"/>
        <item x="680"/>
        <item x="543"/>
        <item x="396"/>
        <item x="332"/>
        <item x="74"/>
        <item x="309"/>
        <item x="480"/>
        <item x="663"/>
        <item x="580"/>
        <item x="728"/>
        <item x="279"/>
        <item x="305"/>
        <item x="703"/>
        <item x="586"/>
        <item x="1"/>
        <item x="672"/>
        <item x="177"/>
        <item x="418"/>
        <item x="382"/>
        <item x="335"/>
        <item x="599"/>
        <item x="15"/>
        <item x="366"/>
        <item x="540"/>
        <item x="132"/>
        <item x="664"/>
        <item x="314"/>
        <item x="346"/>
        <item x="222"/>
        <item x="662"/>
        <item x="401"/>
        <item x="410"/>
        <item x="311"/>
        <item x="289"/>
        <item x="306"/>
        <item x="259"/>
        <item x="493"/>
        <item x="548"/>
        <item x="200"/>
        <item x="522"/>
        <item x="182"/>
        <item x="197"/>
        <item x="503"/>
        <item x="24"/>
        <item x="495"/>
        <item x="92"/>
        <item x="118"/>
        <item x="218"/>
        <item x="153"/>
        <item x="0"/>
        <item x="682"/>
        <item x="529"/>
        <item x="23"/>
        <item x="321"/>
        <item x="509"/>
        <item x="385"/>
        <item x="52"/>
        <item x="53"/>
        <item x="484"/>
        <item x="718"/>
        <item x="531"/>
        <item x="362"/>
        <item x="33"/>
        <item x="414"/>
        <item x="519"/>
        <item x="115"/>
        <item x="400"/>
        <item x="468"/>
        <item x="512"/>
        <item x="66"/>
        <item x="236"/>
        <item x="301"/>
        <item x="239"/>
        <item x="70"/>
        <item x="462"/>
        <item x="709"/>
        <item x="361"/>
        <item x="456"/>
        <item x="112"/>
        <item x="328"/>
        <item x="436"/>
        <item x="581"/>
        <item x="698"/>
        <item x="348"/>
        <item x="17"/>
        <item x="673"/>
        <item x="391"/>
        <item x="108"/>
        <item x="144"/>
        <item x="343"/>
        <item x="160"/>
        <item x="523"/>
        <item x="352"/>
        <item x="679"/>
        <item x="485"/>
        <item x="280"/>
        <item x="367"/>
        <item x="625"/>
        <item x="437"/>
        <item x="265"/>
        <item x="315"/>
        <item x="513"/>
        <item x="103"/>
        <item x="533"/>
        <item x="326"/>
        <item x="372"/>
        <item x="32"/>
        <item x="81"/>
        <item x="578"/>
        <item x="141"/>
        <item x="539"/>
        <item x="541"/>
        <item x="470"/>
        <item x="369"/>
        <item x="572"/>
        <item x="694"/>
        <item x="43"/>
        <item x="345"/>
        <item x="516"/>
        <item x="198"/>
        <item x="106"/>
        <item x="99"/>
        <item x="546"/>
        <item x="34"/>
        <item x="181"/>
        <item x="242"/>
        <item x="333"/>
        <item x="499"/>
        <item x="624"/>
        <item x="688"/>
        <item x="458"/>
        <item x="63"/>
        <item x="285"/>
        <item x="537"/>
        <item x="268"/>
        <item x="486"/>
        <item x="320"/>
        <item x="313"/>
        <item x="48"/>
        <item x="658"/>
        <item x="137"/>
        <item x="166"/>
        <item x="412"/>
        <item x="460"/>
        <item x="510"/>
        <item x="545"/>
        <item x="78"/>
        <item x="417"/>
        <item x="686"/>
        <item x="316"/>
        <item x="461"/>
        <item x="140"/>
        <item x="444"/>
        <item x="612"/>
        <item x="378"/>
        <item x="355"/>
        <item x="35"/>
        <item x="297"/>
        <item x="671"/>
        <item x="325"/>
        <item x="575"/>
        <item x="224"/>
        <item x="286"/>
        <item x="700"/>
        <item x="477"/>
        <item x="57"/>
        <item x="238"/>
        <item x="55"/>
        <item x="617"/>
        <item x="704"/>
        <item x="463"/>
        <item x="20"/>
        <item x="393"/>
        <item x="635"/>
        <item x="304"/>
        <item x="725"/>
        <item x="307"/>
        <item x="528"/>
        <item x="80"/>
        <item x="339"/>
        <item x="59"/>
        <item x="634"/>
        <item x="375"/>
        <item x="606"/>
        <item x="120"/>
        <item x="443"/>
        <item x="300"/>
        <item x="508"/>
        <item x="455"/>
        <item x="116"/>
        <item x="409"/>
        <item x="65"/>
        <item x="323"/>
        <item x="711"/>
        <item x="665"/>
        <item x="110"/>
        <item x="69"/>
        <item x="380"/>
        <item x="676"/>
        <item x="557"/>
        <item x="312"/>
        <item x="563"/>
        <item x="204"/>
        <item x="143"/>
        <item x="684"/>
        <item x="472"/>
        <item x="574"/>
        <item x="593"/>
        <item x="389"/>
        <item x="491"/>
        <item x="245"/>
        <item x="681"/>
        <item x="156"/>
        <item x="416"/>
        <item x="359"/>
        <item x="223"/>
        <item x="582"/>
        <item x="595"/>
        <item x="135"/>
        <item x="407"/>
        <item x="42"/>
        <item x="633"/>
        <item x="51"/>
        <item x="353"/>
        <item x="715"/>
        <item x="609"/>
        <item x="270"/>
        <item x="240"/>
        <item x="660"/>
        <item x="96"/>
        <item x="536"/>
        <item x="174"/>
        <item x="652"/>
        <item x="527"/>
        <item x="399"/>
        <item x="79"/>
        <item x="104"/>
        <item x="117"/>
        <item x="256"/>
        <item x="685"/>
        <item x="675"/>
        <item x="583"/>
        <item x="243"/>
        <item x="559"/>
        <item x="395"/>
        <item x="267"/>
        <item x="661"/>
        <item x="692"/>
        <item x="628"/>
        <item x="274"/>
        <item x="287"/>
        <item x="155"/>
        <item x="420"/>
        <item x="299"/>
        <item x="202"/>
        <item x="438"/>
        <item x="702"/>
        <item x="262"/>
        <item x="253"/>
        <item x="620"/>
        <item x="157"/>
        <item x="89"/>
        <item x="126"/>
        <item x="719"/>
        <item x="487"/>
        <item x="616"/>
        <item x="180"/>
        <item x="241"/>
        <item x="659"/>
        <item x="562"/>
        <item x="605"/>
        <item x="502"/>
        <item x="232"/>
        <item x="494"/>
        <item x="170"/>
        <item x="464"/>
        <item x="296"/>
        <item x="5"/>
        <item x="707"/>
        <item x="281"/>
        <item x="425"/>
        <item x="194"/>
        <item x="4"/>
        <item x="172"/>
        <item x="258"/>
        <item x="386"/>
        <item x="193"/>
        <item x="295"/>
        <item x="697"/>
        <item x="82"/>
        <item x="482"/>
        <item x="554"/>
        <item x="176"/>
        <item x="650"/>
        <item x="632"/>
        <item x="377"/>
        <item x="430"/>
        <item x="75"/>
        <item x="275"/>
        <item x="411"/>
        <item x="621"/>
        <item x="349"/>
        <item x="577"/>
        <item x="592"/>
        <item x="441"/>
        <item x="303"/>
        <item x="645"/>
        <item x="167"/>
        <item x="469"/>
        <item x="28"/>
        <item x="381"/>
        <item x="195"/>
        <item x="447"/>
        <item x="565"/>
        <item x="678"/>
        <item x="498"/>
        <item x="371"/>
        <item x="227"/>
        <item x="547"/>
        <item x="613"/>
        <item x="107"/>
        <item x="428"/>
        <item x="622"/>
        <item x="330"/>
        <item x="699"/>
        <item x="640"/>
        <item x="62"/>
        <item x="365"/>
        <item x="261"/>
        <item x="408"/>
        <item x="273"/>
        <item x="394"/>
        <item x="338"/>
        <item x="602"/>
        <item x="73"/>
        <item x="228"/>
        <item x="317"/>
        <item x="478"/>
        <item x="148"/>
        <item x="344"/>
        <item x="558"/>
        <item x="647"/>
        <item x="542"/>
        <item x="331"/>
        <item x="324"/>
        <item x="392"/>
        <item x="641"/>
        <item x="214"/>
        <item x="384"/>
        <item x="123"/>
        <item x="426"/>
        <item x="264"/>
        <item x="183"/>
        <item x="283"/>
        <item x="714"/>
        <item x="648"/>
        <item x="564"/>
        <item x="3"/>
        <item x="215"/>
        <item x="708"/>
        <item x="524"/>
        <item x="76"/>
        <item x="669"/>
        <item x="47"/>
        <item x="424"/>
        <item x="701"/>
        <item x="439"/>
        <item x="308"/>
        <item x="149"/>
        <item x="206"/>
        <item x="655"/>
        <item x="555"/>
        <item x="56"/>
        <item x="521"/>
        <item x="288"/>
        <item x="38"/>
        <item x="347"/>
        <item x="573"/>
        <item x="534"/>
        <item x="291"/>
        <item x="566"/>
        <item x="58"/>
        <item x="40"/>
        <item x="165"/>
        <item x="610"/>
        <item x="629"/>
        <item x="22"/>
        <item x="600"/>
        <item x="216"/>
        <item x="102"/>
        <item x="466"/>
        <item x="186"/>
        <item x="550"/>
        <item x="226"/>
        <item x="6"/>
        <item x="670"/>
        <item x="481"/>
        <item x="511"/>
        <item x="651"/>
        <item x="83"/>
        <item x="248"/>
        <item x="501"/>
        <item x="134"/>
        <item x="131"/>
        <item x="604"/>
        <item x="219"/>
        <item x="630"/>
        <item x="14"/>
        <item x="350"/>
        <item x="560"/>
        <item x="618"/>
        <item x="627"/>
        <item x="590"/>
        <item x="518"/>
        <item x="272"/>
        <item x="576"/>
        <item x="423"/>
        <item x="538"/>
        <item x="415"/>
        <item x="26"/>
        <item x="64"/>
        <item x="94"/>
        <item x="584"/>
        <item x="85"/>
        <item x="322"/>
        <item x="72"/>
        <item x="374"/>
        <item x="683"/>
        <item x="515"/>
        <item x="114"/>
        <item x="724"/>
        <item x="379"/>
        <item x="161"/>
        <item x="689"/>
        <item x="390"/>
        <item x="233"/>
        <item x="212"/>
        <item x="130"/>
        <item x="654"/>
        <item x="657"/>
        <item x="370"/>
        <item x="551"/>
        <item x="41"/>
        <item x="674"/>
        <item x="18"/>
        <item x="427"/>
        <item x="403"/>
        <item x="282"/>
        <item x="100"/>
        <item x="340"/>
        <item x="446"/>
        <item x="666"/>
        <item x="230"/>
        <item x="717"/>
        <item x="467"/>
        <item x="11"/>
        <item x="310"/>
        <item x="364"/>
        <item x="705"/>
        <item x="168"/>
        <item x="105"/>
        <item x="225"/>
        <item x="601"/>
        <item x="402"/>
        <item x="229"/>
        <item x="729"/>
        <item x="173"/>
        <item x="568"/>
        <item x="171"/>
        <item x="88"/>
        <item x="277"/>
        <item x="30"/>
        <item x="247"/>
        <item x="184"/>
        <item x="535"/>
        <item x="404"/>
        <item x="434"/>
        <item x="383"/>
        <item x="500"/>
        <item x="552"/>
        <item x="190"/>
        <item x="298"/>
        <item x="111"/>
        <item x="667"/>
        <item x="475"/>
        <item x="54"/>
        <item x="188"/>
        <item x="644"/>
        <item x="442"/>
        <item x="653"/>
        <item x="220"/>
        <item t="default"/>
      </items>
    </pivotField>
    <pivotField numFmtId="14" showAll="0"/>
    <pivotField showAll="0"/>
    <pivotField showAll="0"/>
    <pivotField numFmtId="164" showAll="0"/>
    <pivotField numFmtId="9" showAll="0"/>
    <pivotField showAll="0"/>
    <pivotField dataField="1" numFmtId="164" showAll="0"/>
    <pivotField dataField="1" numFmtId="164" showAll="0"/>
    <pivotField numFmtId="1" showAll="0"/>
    <pivotField numFmtId="1" showAll="0"/>
    <pivotField showAll="0"/>
    <pivotField showAll="0"/>
    <pivotField numFmtId="165" showAll="0"/>
    <pivotField showAll="0"/>
    <pivotField showAll="0"/>
    <pivotField axis="axisRow" showAll="0" sortType="de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7"/>
  </rowFields>
  <rowItems count="5">
    <i>
      <x v="3"/>
    </i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8" baseField="0" baseItem="0" numFmtId="164"/>
    <dataField name="Sum of Profit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D0655E-2FDE-4DF6-AD1C-419FAB60DE00}" name="Sales by Customer Segmen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3">
    <pivotField showAll="0"/>
    <pivotField numFmtId="14" showAll="0">
      <items count="731">
        <item x="61"/>
        <item x="448"/>
        <item x="318"/>
        <item x="203"/>
        <item x="706"/>
        <item x="722"/>
        <item x="159"/>
        <item x="142"/>
        <item x="457"/>
        <item x="492"/>
        <item x="27"/>
        <item x="263"/>
        <item x="607"/>
        <item x="465"/>
        <item x="12"/>
        <item x="276"/>
        <item x="211"/>
        <item x="122"/>
        <item x="121"/>
        <item x="337"/>
        <item x="413"/>
        <item x="398"/>
        <item x="31"/>
        <item x="476"/>
        <item x="86"/>
        <item x="549"/>
        <item x="217"/>
        <item x="489"/>
        <item x="50"/>
        <item x="636"/>
        <item x="376"/>
        <item x="113"/>
        <item x="405"/>
        <item x="210"/>
        <item x="471"/>
        <item x="544"/>
        <item x="360"/>
        <item x="357"/>
        <item x="251"/>
        <item x="354"/>
        <item x="209"/>
        <item x="208"/>
        <item x="532"/>
        <item x="260"/>
        <item x="695"/>
        <item x="387"/>
        <item x="16"/>
        <item x="693"/>
        <item x="97"/>
        <item x="553"/>
        <item x="49"/>
        <item x="721"/>
        <item x="179"/>
        <item x="145"/>
        <item x="133"/>
        <item x="594"/>
        <item x="643"/>
        <item x="571"/>
        <item x="187"/>
        <item x="422"/>
        <item x="250"/>
        <item x="329"/>
        <item x="93"/>
        <item x="433"/>
        <item x="525"/>
        <item x="490"/>
        <item x="570"/>
        <item x="656"/>
        <item x="25"/>
        <item x="567"/>
        <item x="723"/>
        <item x="435"/>
        <item x="246"/>
        <item x="646"/>
        <item x="77"/>
        <item x="526"/>
        <item x="561"/>
        <item x="152"/>
        <item x="406"/>
        <item x="598"/>
        <item x="266"/>
        <item x="169"/>
        <item x="596"/>
        <item x="98"/>
        <item x="163"/>
        <item x="278"/>
        <item x="138"/>
        <item x="151"/>
        <item x="271"/>
        <item x="452"/>
        <item x="691"/>
        <item x="368"/>
        <item x="473"/>
        <item x="726"/>
        <item x="21"/>
        <item x="150"/>
        <item x="614"/>
        <item x="237"/>
        <item x="336"/>
        <item x="483"/>
        <item x="585"/>
        <item x="257"/>
        <item x="451"/>
        <item x="579"/>
        <item x="611"/>
        <item x="46"/>
        <item x="334"/>
        <item x="254"/>
        <item x="205"/>
        <item x="588"/>
        <item x="459"/>
        <item x="638"/>
        <item x="127"/>
        <item x="128"/>
        <item x="191"/>
        <item x="450"/>
        <item x="71"/>
        <item x="7"/>
        <item x="175"/>
        <item x="154"/>
        <item x="496"/>
        <item x="453"/>
        <item x="696"/>
        <item x="356"/>
        <item x="687"/>
        <item x="505"/>
        <item x="45"/>
        <item x="189"/>
        <item x="514"/>
        <item x="19"/>
        <item x="252"/>
        <item x="642"/>
        <item x="44"/>
        <item x="29"/>
        <item x="720"/>
        <item x="637"/>
        <item x="67"/>
        <item x="623"/>
        <item x="690"/>
        <item x="327"/>
        <item x="37"/>
        <item x="319"/>
        <item x="454"/>
        <item x="119"/>
        <item x="341"/>
        <item x="207"/>
        <item x="164"/>
        <item x="101"/>
        <item x="231"/>
        <item x="727"/>
        <item x="162"/>
        <item x="290"/>
        <item x="213"/>
        <item x="244"/>
        <item x="603"/>
        <item x="95"/>
        <item x="13"/>
        <item x="185"/>
        <item x="8"/>
        <item x="342"/>
        <item x="90"/>
        <item x="136"/>
        <item x="419"/>
        <item x="587"/>
        <item x="158"/>
        <item x="440"/>
        <item x="556"/>
        <item x="221"/>
        <item x="626"/>
        <item x="302"/>
        <item x="293"/>
        <item x="255"/>
        <item x="591"/>
        <item x="677"/>
        <item x="124"/>
        <item x="358"/>
        <item x="91"/>
        <item x="139"/>
        <item x="84"/>
        <item x="87"/>
        <item x="712"/>
        <item x="60"/>
        <item x="294"/>
        <item x="507"/>
        <item x="506"/>
        <item x="479"/>
        <item x="234"/>
        <item x="292"/>
        <item x="710"/>
        <item x="597"/>
        <item x="373"/>
        <item x="397"/>
        <item x="517"/>
        <item x="125"/>
        <item x="351"/>
        <item x="2"/>
        <item x="716"/>
        <item x="504"/>
        <item x="429"/>
        <item x="269"/>
        <item x="199"/>
        <item x="68"/>
        <item x="631"/>
        <item x="497"/>
        <item x="649"/>
        <item x="431"/>
        <item x="474"/>
        <item x="421"/>
        <item x="192"/>
        <item x="39"/>
        <item x="619"/>
        <item x="713"/>
        <item x="608"/>
        <item x="445"/>
        <item x="109"/>
        <item x="10"/>
        <item x="249"/>
        <item x="36"/>
        <item x="668"/>
        <item x="520"/>
        <item x="530"/>
        <item x="129"/>
        <item x="284"/>
        <item x="363"/>
        <item x="449"/>
        <item x="178"/>
        <item x="235"/>
        <item x="9"/>
        <item x="147"/>
        <item x="569"/>
        <item x="488"/>
        <item x="615"/>
        <item x="388"/>
        <item x="639"/>
        <item x="201"/>
        <item x="432"/>
        <item x="196"/>
        <item x="589"/>
        <item x="146"/>
        <item x="680"/>
        <item x="543"/>
        <item x="396"/>
        <item x="332"/>
        <item x="74"/>
        <item x="309"/>
        <item x="480"/>
        <item x="663"/>
        <item x="580"/>
        <item x="728"/>
        <item x="279"/>
        <item x="305"/>
        <item x="703"/>
        <item x="586"/>
        <item x="1"/>
        <item x="672"/>
        <item x="177"/>
        <item x="418"/>
        <item x="382"/>
        <item x="335"/>
        <item x="599"/>
        <item x="15"/>
        <item x="366"/>
        <item x="540"/>
        <item x="132"/>
        <item x="664"/>
        <item x="314"/>
        <item x="346"/>
        <item x="222"/>
        <item x="662"/>
        <item x="401"/>
        <item x="410"/>
        <item x="311"/>
        <item x="289"/>
        <item x="306"/>
        <item x="259"/>
        <item x="493"/>
        <item x="548"/>
        <item x="200"/>
        <item x="522"/>
        <item x="182"/>
        <item x="197"/>
        <item x="503"/>
        <item x="24"/>
        <item x="495"/>
        <item x="92"/>
        <item x="118"/>
        <item x="218"/>
        <item x="153"/>
        <item x="0"/>
        <item x="682"/>
        <item x="529"/>
        <item x="23"/>
        <item x="321"/>
        <item x="509"/>
        <item x="385"/>
        <item x="52"/>
        <item x="53"/>
        <item x="484"/>
        <item x="718"/>
        <item x="531"/>
        <item x="362"/>
        <item x="33"/>
        <item x="414"/>
        <item x="519"/>
        <item x="115"/>
        <item x="400"/>
        <item x="468"/>
        <item x="512"/>
        <item x="66"/>
        <item x="236"/>
        <item x="301"/>
        <item x="239"/>
        <item x="70"/>
        <item x="462"/>
        <item x="709"/>
        <item x="361"/>
        <item x="456"/>
        <item x="112"/>
        <item x="328"/>
        <item x="436"/>
        <item x="581"/>
        <item x="698"/>
        <item x="348"/>
        <item x="17"/>
        <item x="673"/>
        <item x="391"/>
        <item x="108"/>
        <item x="144"/>
        <item x="343"/>
        <item x="160"/>
        <item x="523"/>
        <item x="352"/>
        <item x="679"/>
        <item x="485"/>
        <item x="280"/>
        <item x="367"/>
        <item x="625"/>
        <item x="437"/>
        <item x="265"/>
        <item x="315"/>
        <item x="513"/>
        <item x="103"/>
        <item x="533"/>
        <item x="326"/>
        <item x="372"/>
        <item x="32"/>
        <item x="81"/>
        <item x="578"/>
        <item x="141"/>
        <item x="539"/>
        <item x="541"/>
        <item x="470"/>
        <item x="369"/>
        <item x="572"/>
        <item x="694"/>
        <item x="43"/>
        <item x="345"/>
        <item x="516"/>
        <item x="198"/>
        <item x="106"/>
        <item x="99"/>
        <item x="546"/>
        <item x="34"/>
        <item x="181"/>
        <item x="242"/>
        <item x="333"/>
        <item x="499"/>
        <item x="624"/>
        <item x="688"/>
        <item x="458"/>
        <item x="63"/>
        <item x="285"/>
        <item x="537"/>
        <item x="268"/>
        <item x="486"/>
        <item x="320"/>
        <item x="313"/>
        <item x="48"/>
        <item x="658"/>
        <item x="137"/>
        <item x="166"/>
        <item x="412"/>
        <item x="460"/>
        <item x="510"/>
        <item x="545"/>
        <item x="78"/>
        <item x="417"/>
        <item x="686"/>
        <item x="316"/>
        <item x="461"/>
        <item x="140"/>
        <item x="444"/>
        <item x="612"/>
        <item x="378"/>
        <item x="355"/>
        <item x="35"/>
        <item x="297"/>
        <item x="671"/>
        <item x="325"/>
        <item x="575"/>
        <item x="224"/>
        <item x="286"/>
        <item x="700"/>
        <item x="477"/>
        <item x="57"/>
        <item x="238"/>
        <item x="55"/>
        <item x="617"/>
        <item x="704"/>
        <item x="463"/>
        <item x="20"/>
        <item x="393"/>
        <item x="635"/>
        <item x="304"/>
        <item x="725"/>
        <item x="307"/>
        <item x="528"/>
        <item x="80"/>
        <item x="339"/>
        <item x="59"/>
        <item x="634"/>
        <item x="375"/>
        <item x="606"/>
        <item x="120"/>
        <item x="443"/>
        <item x="300"/>
        <item x="508"/>
        <item x="455"/>
        <item x="116"/>
        <item x="409"/>
        <item x="65"/>
        <item x="323"/>
        <item x="711"/>
        <item x="665"/>
        <item x="110"/>
        <item x="69"/>
        <item x="380"/>
        <item x="676"/>
        <item x="557"/>
        <item x="312"/>
        <item x="563"/>
        <item x="204"/>
        <item x="143"/>
        <item x="684"/>
        <item x="472"/>
        <item x="574"/>
        <item x="593"/>
        <item x="389"/>
        <item x="491"/>
        <item x="245"/>
        <item x="681"/>
        <item x="156"/>
        <item x="416"/>
        <item x="359"/>
        <item x="223"/>
        <item x="582"/>
        <item x="595"/>
        <item x="135"/>
        <item x="407"/>
        <item x="42"/>
        <item x="633"/>
        <item x="51"/>
        <item x="353"/>
        <item x="715"/>
        <item x="609"/>
        <item x="270"/>
        <item x="240"/>
        <item x="660"/>
        <item x="96"/>
        <item x="536"/>
        <item x="174"/>
        <item x="652"/>
        <item x="527"/>
        <item x="399"/>
        <item x="79"/>
        <item x="104"/>
        <item x="117"/>
        <item x="256"/>
        <item x="685"/>
        <item x="675"/>
        <item x="583"/>
        <item x="243"/>
        <item x="559"/>
        <item x="395"/>
        <item x="267"/>
        <item x="661"/>
        <item x="692"/>
        <item x="628"/>
        <item x="274"/>
        <item x="287"/>
        <item x="155"/>
        <item x="420"/>
        <item x="299"/>
        <item x="202"/>
        <item x="438"/>
        <item x="702"/>
        <item x="262"/>
        <item x="253"/>
        <item x="620"/>
        <item x="157"/>
        <item x="89"/>
        <item x="126"/>
        <item x="719"/>
        <item x="487"/>
        <item x="616"/>
        <item x="180"/>
        <item x="241"/>
        <item x="659"/>
        <item x="562"/>
        <item x="605"/>
        <item x="502"/>
        <item x="232"/>
        <item x="494"/>
        <item x="170"/>
        <item x="464"/>
        <item x="296"/>
        <item x="5"/>
        <item x="707"/>
        <item x="281"/>
        <item x="425"/>
        <item x="194"/>
        <item x="4"/>
        <item x="172"/>
        <item x="258"/>
        <item x="386"/>
        <item x="193"/>
        <item x="295"/>
        <item x="697"/>
        <item x="82"/>
        <item x="482"/>
        <item x="554"/>
        <item x="176"/>
        <item x="650"/>
        <item x="632"/>
        <item x="377"/>
        <item x="430"/>
        <item x="75"/>
        <item x="275"/>
        <item x="411"/>
        <item x="621"/>
        <item x="349"/>
        <item x="577"/>
        <item x="592"/>
        <item x="441"/>
        <item x="303"/>
        <item x="645"/>
        <item x="167"/>
        <item x="469"/>
        <item x="28"/>
        <item x="381"/>
        <item x="195"/>
        <item x="447"/>
        <item x="565"/>
        <item x="678"/>
        <item x="498"/>
        <item x="371"/>
        <item x="227"/>
        <item x="547"/>
        <item x="613"/>
        <item x="107"/>
        <item x="428"/>
        <item x="622"/>
        <item x="330"/>
        <item x="699"/>
        <item x="640"/>
        <item x="62"/>
        <item x="365"/>
        <item x="261"/>
        <item x="408"/>
        <item x="273"/>
        <item x="394"/>
        <item x="338"/>
        <item x="602"/>
        <item x="73"/>
        <item x="228"/>
        <item x="317"/>
        <item x="478"/>
        <item x="148"/>
        <item x="344"/>
        <item x="558"/>
        <item x="647"/>
        <item x="542"/>
        <item x="331"/>
        <item x="324"/>
        <item x="392"/>
        <item x="641"/>
        <item x="214"/>
        <item x="384"/>
        <item x="123"/>
        <item x="426"/>
        <item x="264"/>
        <item x="183"/>
        <item x="283"/>
        <item x="714"/>
        <item x="648"/>
        <item x="564"/>
        <item x="3"/>
        <item x="215"/>
        <item x="708"/>
        <item x="524"/>
        <item x="76"/>
        <item x="669"/>
        <item x="47"/>
        <item x="424"/>
        <item x="701"/>
        <item x="439"/>
        <item x="308"/>
        <item x="149"/>
        <item x="206"/>
        <item x="655"/>
        <item x="555"/>
        <item x="56"/>
        <item x="521"/>
        <item x="288"/>
        <item x="38"/>
        <item x="347"/>
        <item x="573"/>
        <item x="534"/>
        <item x="291"/>
        <item x="566"/>
        <item x="58"/>
        <item x="40"/>
        <item x="165"/>
        <item x="610"/>
        <item x="629"/>
        <item x="22"/>
        <item x="600"/>
        <item x="216"/>
        <item x="102"/>
        <item x="466"/>
        <item x="186"/>
        <item x="550"/>
        <item x="226"/>
        <item x="6"/>
        <item x="670"/>
        <item x="481"/>
        <item x="511"/>
        <item x="651"/>
        <item x="83"/>
        <item x="248"/>
        <item x="501"/>
        <item x="134"/>
        <item x="131"/>
        <item x="604"/>
        <item x="219"/>
        <item x="630"/>
        <item x="14"/>
        <item x="350"/>
        <item x="560"/>
        <item x="618"/>
        <item x="627"/>
        <item x="590"/>
        <item x="518"/>
        <item x="272"/>
        <item x="576"/>
        <item x="423"/>
        <item x="538"/>
        <item x="415"/>
        <item x="26"/>
        <item x="64"/>
        <item x="94"/>
        <item x="584"/>
        <item x="85"/>
        <item x="322"/>
        <item x="72"/>
        <item x="374"/>
        <item x="683"/>
        <item x="515"/>
        <item x="114"/>
        <item x="724"/>
        <item x="379"/>
        <item x="161"/>
        <item x="689"/>
        <item x="390"/>
        <item x="233"/>
        <item x="212"/>
        <item x="130"/>
        <item x="654"/>
        <item x="657"/>
        <item x="370"/>
        <item x="551"/>
        <item x="41"/>
        <item x="674"/>
        <item x="18"/>
        <item x="427"/>
        <item x="403"/>
        <item x="282"/>
        <item x="100"/>
        <item x="340"/>
        <item x="446"/>
        <item x="666"/>
        <item x="230"/>
        <item x="717"/>
        <item x="467"/>
        <item x="11"/>
        <item x="310"/>
        <item x="364"/>
        <item x="705"/>
        <item x="168"/>
        <item x="105"/>
        <item x="225"/>
        <item x="601"/>
        <item x="402"/>
        <item x="229"/>
        <item x="729"/>
        <item x="173"/>
        <item x="568"/>
        <item x="171"/>
        <item x="88"/>
        <item x="277"/>
        <item x="30"/>
        <item x="247"/>
        <item x="184"/>
        <item x="535"/>
        <item x="404"/>
        <item x="434"/>
        <item x="383"/>
        <item x="500"/>
        <item x="552"/>
        <item x="190"/>
        <item x="298"/>
        <item x="111"/>
        <item x="667"/>
        <item x="475"/>
        <item x="54"/>
        <item x="188"/>
        <item x="644"/>
        <item x="442"/>
        <item x="653"/>
        <item x="220"/>
        <item t="default"/>
      </items>
    </pivotField>
    <pivotField numFmtId="14" showAll="0"/>
    <pivotField showAll="0"/>
    <pivotField showAll="0"/>
    <pivotField numFmtId="164" showAll="0"/>
    <pivotField numFmtId="9" showAll="0"/>
    <pivotField showAll="0"/>
    <pivotField dataField="1" numFmtId="164" showAll="0"/>
    <pivotField dataField="1" numFmtId="164" showAll="0"/>
    <pivotField numFmtId="1" showAll="0"/>
    <pivotField numFmtId="1" showAll="0"/>
    <pivotField showAll="0"/>
    <pivotField showAll="0"/>
    <pivotField numFmtId="165"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8" baseField="0" baseItem="0" numFmtId="164"/>
    <dataField name="Sum of Profit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12E558-82A0-4C9E-93FF-9F32078BF558}" name="Table2" displayName="Table2" ref="A1:T5001" totalsRowShown="0" headerRowDxfId="35" headerRowBorderDxfId="34" tableBorderDxfId="33">
  <autoFilter ref="A1:T5001" xr:uid="{6A12E558-82A0-4C9E-93FF-9F32078BF558}"/>
  <tableColumns count="20">
    <tableColumn id="1" xr3:uid="{D2380956-6594-4047-A17C-A66489AD8A36}" name="Order_ID"/>
    <tableColumn id="2" xr3:uid="{89D1FF5E-F475-487F-9F90-A2DC802ECCD6}" name="Order_Date" dataDxfId="32"/>
    <tableColumn id="3" xr3:uid="{F3A462DD-72CA-4C66-B1B4-1EF30D910074}" name="Ship_Date" dataDxfId="31"/>
    <tableColumn id="4" xr3:uid="{23A12273-1A51-4935-8D87-141651E9F595}" name="Customer_ID"/>
    <tableColumn id="5" xr3:uid="{1B7F888A-DDF9-4403-B39B-AC2E027C074D}" name="Product_ID"/>
    <tableColumn id="6" xr3:uid="{EC2B453F-7921-42FE-9F2D-E71E8CFCFDD6}" name="Quantity" dataDxfId="30"/>
    <tableColumn id="7" xr3:uid="{DED06785-9A9E-4AAC-805E-D1ACD4D6AEC9}" name="Discount" dataDxfId="29"/>
    <tableColumn id="8" xr3:uid="{C7B26CCD-64B2-4AE9-9C5C-C0352FE018BF}" name="Payment_Mode"/>
    <tableColumn id="9" xr3:uid="{00903CA5-3F69-43B6-88C3-1974F7CC050E}" name="Sales" dataDxfId="28"/>
    <tableColumn id="10" xr3:uid="{222FC4F3-5930-46EE-B120-C8FE1F813FCB}" name="Profit" dataDxfId="27"/>
    <tableColumn id="12" xr3:uid="{C4D28D4A-3DC7-401E-9D00-80FA4C936BED}" name="Year" dataDxfId="26">
      <calculatedColumnFormula>YEAR(Table2[[#This Row],[Order_Date]])</calculatedColumnFormula>
    </tableColumn>
    <tableColumn id="13" xr3:uid="{4288F64A-67D3-49FB-8871-A93B96666778}" name="Month_Number" dataDxfId="25">
      <calculatedColumnFormula>MONTH(Table2[[#This Row],[Order_Date]])</calculatedColumnFormula>
    </tableColumn>
    <tableColumn id="14" xr3:uid="{6AB0D220-4AAB-4079-BF28-C2C6DA16956A}" name="Month" dataDxfId="24">
      <calculatedColumnFormula>TEXT(Table2[[#This Row],[Order_Date]],"mmm")</calculatedColumnFormula>
    </tableColumn>
    <tableColumn id="15" xr3:uid="{B1D6B55E-A33C-494C-8943-821EABAC00C6}" name="Year_Month" dataDxfId="23">
      <calculatedColumnFormula>TEXT(Table2[[#This Row],[Order_Date]],"YYYY-MM")</calculatedColumnFormula>
    </tableColumn>
    <tableColumn id="16" xr3:uid="{68C51B74-2E51-4D5F-B634-0E82BA7C2F43}" name="Profit_Margin" dataDxfId="22">
      <calculatedColumnFormula>IFERROR(Table2[[#This Row],[Profit]]/Table2[[#This Row],[Sales]],0)</calculatedColumnFormula>
    </tableColumn>
    <tableColumn id="17" xr3:uid="{9383BC97-466C-4120-B445-41516DD76590}" name="Category" dataDxfId="21"/>
    <tableColumn id="18" xr3:uid="{5080B8B7-DFC1-4C60-B798-F59CBBE69DC7}" name="Sub_Category" dataDxfId="20"/>
    <tableColumn id="11" xr3:uid="{4DCB2FC0-DAF1-41BE-B2D7-898BE225A6E1}" name="Region" dataDxfId="19">
      <calculatedColumnFormula>_xlfn.XLOOKUP(Table2[[#This Row],[Customer_ID]],Table1[Customer_ID],Table1[Region],"Not Found")</calculatedColumnFormula>
    </tableColumn>
    <tableColumn id="19" xr3:uid="{A2B2CE22-12A4-40AB-95F3-D4B04BA024A0}" name="Segment" dataDxfId="18">
      <calculatedColumnFormula>_xlfn.XLOOKUP(Table2[[#This Row],[Customer_ID]],Table1[Customer_ID],Table1[Segment],"Not Found")</calculatedColumnFormula>
    </tableColumn>
    <tableColumn id="20" xr3:uid="{C3299A0C-6B72-4E8C-8112-5ADFBA28B4CD}" name="Product_Name" dataDxfId="17">
      <calculatedColumnFormula>_xlfn.XLOOKUP(Table2[[#This Row],[Product_ID]],Table4[Product_ID],Table4[Product_Name],"Not Found")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B413CC-27AE-4271-BA9A-A021361E4BF1}" name="Table5" displayName="Table5" ref="B3:F4" totalsRowShown="0" headerRowDxfId="16" dataDxfId="15">
  <tableColumns count="5">
    <tableColumn id="1" xr3:uid="{FF9D4C57-32C6-4723-96FC-87241A47C620}" name="Total_Profit" dataDxfId="14">
      <calculatedColumnFormula>SUM(Table2[Profit])</calculatedColumnFormula>
    </tableColumn>
    <tableColumn id="2" xr3:uid="{D8B59F06-5627-4AB9-9421-D869D10C4E53}" name="Total_Quantity" dataDxfId="13">
      <calculatedColumnFormula>SUM(Table2[Quantity])</calculatedColumnFormula>
    </tableColumn>
    <tableColumn id="3" xr3:uid="{E50B1411-BE8B-48E1-8F82-AB710D5AC19C}" name="Total Orders" dataDxfId="12">
      <calculatedColumnFormula>COUNTA(Table2[Order_ID])</calculatedColumnFormula>
    </tableColumn>
    <tableColumn id="4" xr3:uid="{FF57672A-FF80-41EC-ACC8-09C1FE276DCD}" name="Profit_Margin" dataDxfId="11">
      <calculatedColumnFormula>Table5[[#This Row],[Total_Profit]]/A4</calculatedColumnFormula>
    </tableColumn>
    <tableColumn id="5" xr3:uid="{6A7C4498-243A-40E6-B07A-48011846B98B}" name="Average Order Value" dataDxfId="10">
      <calculatedColumnFormula>A4/Table5[[#This Row],[Total Orders]]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23F88B-A20D-4087-9FC5-0970AA1F8030}" name="Table1" displayName="Table1" ref="A1:F501" totalsRowShown="0" headerRowDxfId="7" headerRowBorderDxfId="6" tableBorderDxfId="5">
  <autoFilter ref="A1:F501" xr:uid="{7F23F88B-A20D-4087-9FC5-0970AA1F8030}"/>
  <tableColumns count="6">
    <tableColumn id="1" xr3:uid="{0F8D0328-6F07-4A20-A35C-28B1F524D29A}" name="Customer_ID"/>
    <tableColumn id="2" xr3:uid="{D4408D37-5650-4906-AF72-126009552B74}" name="Customer_Name"/>
    <tableColumn id="3" xr3:uid="{F05A0F40-24C1-4D16-9EE2-3167FA62565C}" name="Segment"/>
    <tableColumn id="4" xr3:uid="{D5661381-F99D-42D7-BA33-21E01BEB9FC4}" name="City"/>
    <tableColumn id="5" xr3:uid="{CEE36B3D-D28A-4F14-B220-258F6729ABF9}" name="State"/>
    <tableColumn id="6" xr3:uid="{983FD68B-35BD-4BF1-AB95-CEC264B0643C}" name="Reg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1FFA20-F107-4BC2-A9C6-2C19548D6E5A}" name="Table4" displayName="Table4" ref="A1:E21" totalsRowShown="0" headerRowDxfId="4" headerRowBorderDxfId="3" tableBorderDxfId="2">
  <autoFilter ref="A1:E21" xr:uid="{E31FFA20-F107-4BC2-A9C6-2C19548D6E5A}"/>
  <tableColumns count="5">
    <tableColumn id="1" xr3:uid="{7BE7DA3D-BCB3-4E19-BD38-6CA5FAC3C658}" name="Product_ID"/>
    <tableColumn id="2" xr3:uid="{D369BFEE-52A6-4DD0-AD99-0AE4E162E482}" name="Product_Name"/>
    <tableColumn id="3" xr3:uid="{0A6DB832-644F-4D2E-9894-267FFD2B832F}" name="Sub_Category"/>
    <tableColumn id="4" xr3:uid="{B3C76A48-4BAC-4866-A345-5F2E0E126B53}" name="Category"/>
    <tableColumn id="5" xr3:uid="{2A82C1BA-09AA-451C-BC4E-67F1073D385A}" name="Unit_Pric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01"/>
  <sheetViews>
    <sheetView topLeftCell="A2" workbookViewId="0">
      <selection activeCell="C22" sqref="C22"/>
    </sheetView>
  </sheetViews>
  <sheetFormatPr defaultRowHeight="14.4" x14ac:dyDescent="0.3"/>
  <cols>
    <col min="1" max="1" width="12.6640625" customWidth="1"/>
    <col min="2" max="2" width="18.109375" style="4" bestFit="1" customWidth="1"/>
    <col min="3" max="3" width="18.6640625" style="4" customWidth="1"/>
    <col min="4" max="4" width="17.21875" customWidth="1"/>
    <col min="5" max="5" width="15.33203125" customWidth="1"/>
    <col min="6" max="6" width="12.6640625" style="8" customWidth="1"/>
    <col min="7" max="7" width="12.6640625" style="6" customWidth="1"/>
    <col min="8" max="8" width="19" customWidth="1"/>
    <col min="9" max="10" width="12.6640625" style="8" customWidth="1"/>
    <col min="11" max="11" width="11.109375" style="12" customWidth="1"/>
    <col min="12" max="12" width="18" style="12" customWidth="1"/>
    <col min="13" max="13" width="11.33203125" customWidth="1"/>
    <col min="14" max="14" width="13.88671875" customWidth="1"/>
    <col min="15" max="15" width="15.21875" style="9" customWidth="1"/>
    <col min="16" max="16" width="13.88671875" customWidth="1"/>
    <col min="17" max="17" width="16.21875" customWidth="1"/>
    <col min="18" max="18" width="10.33203125" customWidth="1"/>
    <col min="19" max="19" width="14.33203125" customWidth="1"/>
    <col min="20" max="20" width="15" customWidth="1"/>
  </cols>
  <sheetData>
    <row r="1" spans="1:20" x14ac:dyDescent="0.3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7" t="s">
        <v>5</v>
      </c>
      <c r="G1" s="5" t="s">
        <v>6</v>
      </c>
      <c r="H1" s="2" t="s">
        <v>7</v>
      </c>
      <c r="I1" s="7" t="s">
        <v>8</v>
      </c>
      <c r="J1" s="7" t="s">
        <v>9</v>
      </c>
      <c r="K1" s="11" t="s">
        <v>6124</v>
      </c>
      <c r="L1" s="13" t="s">
        <v>6127</v>
      </c>
      <c r="M1" s="2" t="s">
        <v>6125</v>
      </c>
      <c r="N1" s="2" t="s">
        <v>6126</v>
      </c>
      <c r="O1" s="14" t="s">
        <v>6128</v>
      </c>
      <c r="P1" s="20" t="s">
        <v>6074</v>
      </c>
      <c r="Q1" s="20" t="s">
        <v>6073</v>
      </c>
      <c r="R1" s="2" t="s">
        <v>5538</v>
      </c>
      <c r="S1" s="2" t="s">
        <v>5535</v>
      </c>
      <c r="T1" s="20" t="s">
        <v>6072</v>
      </c>
    </row>
    <row r="2" spans="1:20" x14ac:dyDescent="0.3">
      <c r="A2" t="s">
        <v>10</v>
      </c>
      <c r="B2" s="4">
        <v>45580</v>
      </c>
      <c r="C2" s="4">
        <v>45582</v>
      </c>
      <c r="D2" t="s">
        <v>11</v>
      </c>
      <c r="E2" t="s">
        <v>12</v>
      </c>
      <c r="F2" s="8">
        <v>1</v>
      </c>
      <c r="G2" s="10">
        <v>0.1</v>
      </c>
      <c r="H2" t="s">
        <v>13</v>
      </c>
      <c r="I2" s="8">
        <v>539.1</v>
      </c>
      <c r="J2" s="8">
        <v>140.91999999999999</v>
      </c>
      <c r="K2" s="12">
        <f>YEAR(Table2[[#This Row],[Order_Date]])</f>
        <v>2024</v>
      </c>
      <c r="L2" s="12">
        <f>MONTH(Table2[[#This Row],[Order_Date]])</f>
        <v>10</v>
      </c>
      <c r="M2" t="str">
        <f>TEXT(Table2[[#This Row],[Order_Date]],"mmm")</f>
        <v>Oct</v>
      </c>
      <c r="N2" t="str">
        <f>TEXT(Table2[[#This Row],[Order_Date]],"YYYY-MM")</f>
        <v>2024-10</v>
      </c>
      <c r="O2" s="9">
        <f>IFERROR(Table2[[#This Row],[Profit]]/Table2[[#This Row],[Sales]],0)</f>
        <v>0.26139862734186603</v>
      </c>
      <c r="P2" t="str">
        <f>_xlfn.XLOOKUP(Table2[[#This Row],[Product_ID]],Table4[Product_ID],Table4[Category],"Not Found")</f>
        <v>Home</v>
      </c>
      <c r="Q2" t="str">
        <f>_xlfn.XLOOKUP(Table2[[#This Row],[Product_ID]],Table4[Product_ID],Table4[Sub_Category],"Not Found")</f>
        <v>Kitchen</v>
      </c>
      <c r="R2" t="str">
        <f>_xlfn.XLOOKUP(Table2[[#This Row],[Customer_ID]],Table1[Customer_ID],Table1[Region],"Not Found")</f>
        <v>West</v>
      </c>
      <c r="S2" t="str">
        <f>_xlfn.XLOOKUP(Table2[[#This Row],[Customer_ID]],Table1[Customer_ID],Table1[Segment],"Not Found")</f>
        <v>Home Office</v>
      </c>
      <c r="T2" t="str">
        <f>_xlfn.XLOOKUP(Table2[[#This Row],[Product_ID]],Table4[Product_ID],Table4[Product_Name],"Not Found")</f>
        <v>Water Bottle</v>
      </c>
    </row>
    <row r="3" spans="1:20" x14ac:dyDescent="0.3">
      <c r="A3" t="s">
        <v>14</v>
      </c>
      <c r="B3" s="4">
        <v>45545</v>
      </c>
      <c r="C3" s="4">
        <v>45546</v>
      </c>
      <c r="D3" t="s">
        <v>15</v>
      </c>
      <c r="E3" t="s">
        <v>16</v>
      </c>
      <c r="F3" s="8">
        <v>2</v>
      </c>
      <c r="G3" s="10">
        <v>0.05</v>
      </c>
      <c r="H3" t="s">
        <v>17</v>
      </c>
      <c r="I3" s="8">
        <v>2468.1</v>
      </c>
      <c r="J3" s="8">
        <v>-105.95</v>
      </c>
      <c r="K3" s="12">
        <f>YEAR(Table2[[#This Row],[Order_Date]])</f>
        <v>2024</v>
      </c>
      <c r="L3" s="12">
        <f>MONTH(Table2[[#This Row],[Order_Date]])</f>
        <v>9</v>
      </c>
      <c r="M3" t="str">
        <f>TEXT(Table2[[#This Row],[Order_Date]],"mmm")</f>
        <v>Sep</v>
      </c>
      <c r="N3" t="str">
        <f>TEXT(Table2[[#This Row],[Order_Date]],"YYYY-MM")</f>
        <v>2024-09</v>
      </c>
      <c r="O3" s="9">
        <f>IFERROR(Table2[[#This Row],[Profit]]/Table2[[#This Row],[Sales]],0)</f>
        <v>-4.2927758194562619E-2</v>
      </c>
      <c r="P3" t="str">
        <f>_xlfn.XLOOKUP(Table2[[#This Row],[Product_ID]],Table4[Product_ID],Table4[Category],"Not Found")</f>
        <v>Technology</v>
      </c>
      <c r="Q3" t="str">
        <f>_xlfn.XLOOKUP(Table2[[#This Row],[Product_ID]],Table4[Product_ID],Table4[Sub_Category],"Not Found")</f>
        <v>Accessories</v>
      </c>
      <c r="R3" t="str">
        <f>_xlfn.XLOOKUP(Table2[[#This Row],[Customer_ID]],Table1[Customer_ID],Table1[Region],"Not Found")</f>
        <v>East</v>
      </c>
      <c r="S3" t="str">
        <f>_xlfn.XLOOKUP(Table2[[#This Row],[Customer_ID]],Table1[Customer_ID],Table1[Segment],"Not Found")</f>
        <v>Corporate</v>
      </c>
      <c r="T3" t="str">
        <f>_xlfn.XLOOKUP(Table2[[#This Row],[Product_ID]],Table4[Product_ID],Table4[Product_Name],"Not Found")</f>
        <v>USB-C Hub</v>
      </c>
    </row>
    <row r="4" spans="1:20" x14ac:dyDescent="0.3">
      <c r="A4" t="s">
        <v>18</v>
      </c>
      <c r="B4" s="4">
        <v>45487</v>
      </c>
      <c r="C4" s="4">
        <v>45491</v>
      </c>
      <c r="D4" t="s">
        <v>19</v>
      </c>
      <c r="E4" t="s">
        <v>20</v>
      </c>
      <c r="F4" s="8">
        <v>1</v>
      </c>
      <c r="G4" s="10">
        <v>0</v>
      </c>
      <c r="H4" t="s">
        <v>21</v>
      </c>
      <c r="I4" s="8">
        <v>6999</v>
      </c>
      <c r="J4" s="8">
        <v>1052.23</v>
      </c>
      <c r="K4" s="12">
        <f>YEAR(Table2[[#This Row],[Order_Date]])</f>
        <v>2024</v>
      </c>
      <c r="L4" s="12">
        <f>MONTH(Table2[[#This Row],[Order_Date]])</f>
        <v>7</v>
      </c>
      <c r="M4" t="str">
        <f>TEXT(Table2[[#This Row],[Order_Date]],"mmm")</f>
        <v>Jul</v>
      </c>
      <c r="N4" t="str">
        <f>TEXT(Table2[[#This Row],[Order_Date]],"YYYY-MM")</f>
        <v>2024-07</v>
      </c>
      <c r="O4" s="9">
        <f>IFERROR(Table2[[#This Row],[Profit]]/Table2[[#This Row],[Sales]],0)</f>
        <v>0.15034004857836833</v>
      </c>
      <c r="P4" t="str">
        <f>_xlfn.XLOOKUP(Table2[[#This Row],[Product_ID]],Table4[Product_ID],Table4[Category],"Not Found")</f>
        <v>Furniture</v>
      </c>
      <c r="Q4" t="str">
        <f>_xlfn.XLOOKUP(Table2[[#This Row],[Product_ID]],Table4[Product_ID],Table4[Sub_Category],"Not Found")</f>
        <v>Furniture</v>
      </c>
      <c r="R4" t="str">
        <f>_xlfn.XLOOKUP(Table2[[#This Row],[Customer_ID]],Table1[Customer_ID],Table1[Region],"Not Found")</f>
        <v>West</v>
      </c>
      <c r="S4" t="str">
        <f>_xlfn.XLOOKUP(Table2[[#This Row],[Customer_ID]],Table1[Customer_ID],Table1[Segment],"Not Found")</f>
        <v>Consumer</v>
      </c>
      <c r="T4" t="str">
        <f>_xlfn.XLOOKUP(Table2[[#This Row],[Product_ID]],Table4[Product_ID],Table4[Product_Name],"Not Found")</f>
        <v>Office Chair</v>
      </c>
    </row>
    <row r="5" spans="1:20" x14ac:dyDescent="0.3">
      <c r="A5" t="s">
        <v>22</v>
      </c>
      <c r="B5" s="4">
        <v>45889</v>
      </c>
      <c r="C5" s="4">
        <v>45894</v>
      </c>
      <c r="D5" t="s">
        <v>23</v>
      </c>
      <c r="E5" t="s">
        <v>12</v>
      </c>
      <c r="F5" s="8">
        <v>1</v>
      </c>
      <c r="G5" s="10">
        <v>0</v>
      </c>
      <c r="H5" t="s">
        <v>13</v>
      </c>
      <c r="I5" s="8">
        <v>599</v>
      </c>
      <c r="J5" s="8">
        <v>149.21</v>
      </c>
      <c r="K5" s="12">
        <f>YEAR(Table2[[#This Row],[Order_Date]])</f>
        <v>2025</v>
      </c>
      <c r="L5" s="12">
        <f>MONTH(Table2[[#This Row],[Order_Date]])</f>
        <v>8</v>
      </c>
      <c r="M5" t="str">
        <f>TEXT(Table2[[#This Row],[Order_Date]],"mmm")</f>
        <v>Aug</v>
      </c>
      <c r="N5" t="str">
        <f>TEXT(Table2[[#This Row],[Order_Date]],"YYYY-MM")</f>
        <v>2025-08</v>
      </c>
      <c r="O5" s="9">
        <f>IFERROR(Table2[[#This Row],[Profit]]/Table2[[#This Row],[Sales]],0)</f>
        <v>0.24909849749582638</v>
      </c>
      <c r="P5" t="str">
        <f>_xlfn.XLOOKUP(Table2[[#This Row],[Product_ID]],Table4[Product_ID],Table4[Category],"Not Found")</f>
        <v>Home</v>
      </c>
      <c r="Q5" t="str">
        <f>_xlfn.XLOOKUP(Table2[[#This Row],[Product_ID]],Table4[Product_ID],Table4[Sub_Category],"Not Found")</f>
        <v>Kitchen</v>
      </c>
      <c r="R5" t="str">
        <f>_xlfn.XLOOKUP(Table2[[#This Row],[Customer_ID]],Table1[Customer_ID],Table1[Region],"Not Found")</f>
        <v>North</v>
      </c>
      <c r="S5" t="str">
        <f>_xlfn.XLOOKUP(Table2[[#This Row],[Customer_ID]],Table1[Customer_ID],Table1[Segment],"Not Found")</f>
        <v>Corporate</v>
      </c>
      <c r="T5" t="str">
        <f>_xlfn.XLOOKUP(Table2[[#This Row],[Product_ID]],Table4[Product_ID],Table4[Product_Name],"Not Found")</f>
        <v>Water Bottle</v>
      </c>
    </row>
    <row r="6" spans="1:20" x14ac:dyDescent="0.3">
      <c r="A6" t="s">
        <v>24</v>
      </c>
      <c r="B6" s="4">
        <v>45813</v>
      </c>
      <c r="C6" s="4">
        <v>45815</v>
      </c>
      <c r="D6" t="s">
        <v>25</v>
      </c>
      <c r="E6" t="s">
        <v>26</v>
      </c>
      <c r="F6" s="8">
        <v>2</v>
      </c>
      <c r="G6" s="10">
        <v>0</v>
      </c>
      <c r="H6" t="s">
        <v>13</v>
      </c>
      <c r="I6" s="8">
        <v>1798</v>
      </c>
      <c r="J6" s="8">
        <v>353.06</v>
      </c>
      <c r="K6" s="12">
        <f>YEAR(Table2[[#This Row],[Order_Date]])</f>
        <v>2025</v>
      </c>
      <c r="L6" s="12">
        <f>MONTH(Table2[[#This Row],[Order_Date]])</f>
        <v>6</v>
      </c>
      <c r="M6" t="str">
        <f>TEXT(Table2[[#This Row],[Order_Date]],"mmm")</f>
        <v>Jun</v>
      </c>
      <c r="N6" t="str">
        <f>TEXT(Table2[[#This Row],[Order_Date]],"YYYY-MM")</f>
        <v>2025-06</v>
      </c>
      <c r="O6" s="9">
        <f>IFERROR(Table2[[#This Row],[Profit]]/Table2[[#This Row],[Sales]],0)</f>
        <v>0.19636262513904337</v>
      </c>
      <c r="P6" t="str">
        <f>_xlfn.XLOOKUP(Table2[[#This Row],[Product_ID]],Table4[Product_ID],Table4[Category],"Not Found")</f>
        <v>Technology</v>
      </c>
      <c r="Q6" t="str">
        <f>_xlfn.XLOOKUP(Table2[[#This Row],[Product_ID]],Table4[Product_ID],Table4[Sub_Category],"Not Found")</f>
        <v>Accessories</v>
      </c>
      <c r="R6" t="str">
        <f>_xlfn.XLOOKUP(Table2[[#This Row],[Customer_ID]],Table1[Customer_ID],Table1[Region],"Not Found")</f>
        <v>South</v>
      </c>
      <c r="S6" t="str">
        <f>_xlfn.XLOOKUP(Table2[[#This Row],[Customer_ID]],Table1[Customer_ID],Table1[Segment],"Not Found")</f>
        <v>Corporate</v>
      </c>
      <c r="T6" t="str">
        <f>_xlfn.XLOOKUP(Table2[[#This Row],[Product_ID]],Table4[Product_ID],Table4[Product_Name],"Not Found")</f>
        <v>Keyboard</v>
      </c>
    </row>
    <row r="7" spans="1:20" x14ac:dyDescent="0.3">
      <c r="A7" t="s">
        <v>27</v>
      </c>
      <c r="B7" s="4">
        <v>45808</v>
      </c>
      <c r="C7" s="4">
        <v>45813</v>
      </c>
      <c r="D7" t="s">
        <v>28</v>
      </c>
      <c r="E7" t="s">
        <v>29</v>
      </c>
      <c r="F7" s="8">
        <v>3</v>
      </c>
      <c r="G7" s="10">
        <v>0.05</v>
      </c>
      <c r="H7" t="s">
        <v>30</v>
      </c>
      <c r="I7" s="8">
        <v>1137.1500000000001</v>
      </c>
      <c r="J7" s="8">
        <v>378.46</v>
      </c>
      <c r="K7" s="12">
        <f>YEAR(Table2[[#This Row],[Order_Date]])</f>
        <v>2025</v>
      </c>
      <c r="L7" s="12">
        <f>MONTH(Table2[[#This Row],[Order_Date]])</f>
        <v>5</v>
      </c>
      <c r="M7" t="str">
        <f>TEXT(Table2[[#This Row],[Order_Date]],"mmm")</f>
        <v>May</v>
      </c>
      <c r="N7" t="str">
        <f>TEXT(Table2[[#This Row],[Order_Date]],"YYYY-MM")</f>
        <v>2025-05</v>
      </c>
      <c r="O7" s="9">
        <f>IFERROR(Table2[[#This Row],[Profit]]/Table2[[#This Row],[Sales]],0)</f>
        <v>0.33281449237127902</v>
      </c>
      <c r="P7" t="str">
        <f>_xlfn.XLOOKUP(Table2[[#This Row],[Product_ID]],Table4[Product_ID],Table4[Category],"Not Found")</f>
        <v>Office</v>
      </c>
      <c r="Q7" t="str">
        <f>_xlfn.XLOOKUP(Table2[[#This Row],[Product_ID]],Table4[Product_ID],Table4[Sub_Category],"Not Found")</f>
        <v>Paper</v>
      </c>
      <c r="R7" t="str">
        <f>_xlfn.XLOOKUP(Table2[[#This Row],[Customer_ID]],Table1[Customer_ID],Table1[Region],"Not Found")</f>
        <v>West</v>
      </c>
      <c r="S7" t="str">
        <f>_xlfn.XLOOKUP(Table2[[#This Row],[Customer_ID]],Table1[Customer_ID],Table1[Segment],"Not Found")</f>
        <v>Home Office</v>
      </c>
      <c r="T7" t="str">
        <f>_xlfn.XLOOKUP(Table2[[#This Row],[Product_ID]],Table4[Product_ID],Table4[Product_Name],"Not Found")</f>
        <v>Notebook Set</v>
      </c>
    </row>
    <row r="8" spans="1:20" x14ac:dyDescent="0.3">
      <c r="A8" t="s">
        <v>31</v>
      </c>
      <c r="B8" s="4">
        <v>45926</v>
      </c>
      <c r="C8" s="4">
        <v>45929</v>
      </c>
      <c r="D8" t="s">
        <v>32</v>
      </c>
      <c r="E8" t="s">
        <v>20</v>
      </c>
      <c r="F8" s="8">
        <v>2</v>
      </c>
      <c r="G8" s="10">
        <v>0.05</v>
      </c>
      <c r="H8" t="s">
        <v>13</v>
      </c>
      <c r="I8" s="8">
        <v>13298.1</v>
      </c>
      <c r="J8" s="8">
        <v>1591.15</v>
      </c>
      <c r="K8" s="12">
        <f>YEAR(Table2[[#This Row],[Order_Date]])</f>
        <v>2025</v>
      </c>
      <c r="L8" s="12">
        <f>MONTH(Table2[[#This Row],[Order_Date]])</f>
        <v>9</v>
      </c>
      <c r="M8" t="str">
        <f>TEXT(Table2[[#This Row],[Order_Date]],"mmm")</f>
        <v>Sep</v>
      </c>
      <c r="N8" t="str">
        <f>TEXT(Table2[[#This Row],[Order_Date]],"YYYY-MM")</f>
        <v>2025-09</v>
      </c>
      <c r="O8" s="9">
        <f>IFERROR(Table2[[#This Row],[Profit]]/Table2[[#This Row],[Sales]],0)</f>
        <v>0.11965243155037186</v>
      </c>
      <c r="P8" t="str">
        <f>_xlfn.XLOOKUP(Table2[[#This Row],[Product_ID]],Table4[Product_ID],Table4[Category],"Not Found")</f>
        <v>Furniture</v>
      </c>
      <c r="Q8" t="str">
        <f>_xlfn.XLOOKUP(Table2[[#This Row],[Product_ID]],Table4[Product_ID],Table4[Sub_Category],"Not Found")</f>
        <v>Furniture</v>
      </c>
      <c r="R8" t="str">
        <f>_xlfn.XLOOKUP(Table2[[#This Row],[Customer_ID]],Table1[Customer_ID],Table1[Region],"Not Found")</f>
        <v>North</v>
      </c>
      <c r="S8" t="str">
        <f>_xlfn.XLOOKUP(Table2[[#This Row],[Customer_ID]],Table1[Customer_ID],Table1[Segment],"Not Found")</f>
        <v>Home Office</v>
      </c>
      <c r="T8" t="str">
        <f>_xlfn.XLOOKUP(Table2[[#This Row],[Product_ID]],Table4[Product_ID],Table4[Product_Name],"Not Found")</f>
        <v>Office Chair</v>
      </c>
    </row>
    <row r="9" spans="1:20" x14ac:dyDescent="0.3">
      <c r="A9" t="s">
        <v>33</v>
      </c>
      <c r="B9" s="4">
        <v>45409</v>
      </c>
      <c r="C9" s="4">
        <v>45411</v>
      </c>
      <c r="D9" t="s">
        <v>34</v>
      </c>
      <c r="E9" t="s">
        <v>35</v>
      </c>
      <c r="F9" s="8">
        <v>1</v>
      </c>
      <c r="G9" s="10">
        <v>0</v>
      </c>
      <c r="H9" t="s">
        <v>21</v>
      </c>
      <c r="I9" s="8">
        <v>1599</v>
      </c>
      <c r="J9" s="8">
        <v>512.5</v>
      </c>
      <c r="K9" s="12">
        <f>YEAR(Table2[[#This Row],[Order_Date]])</f>
        <v>2024</v>
      </c>
      <c r="L9" s="12">
        <f>MONTH(Table2[[#This Row],[Order_Date]])</f>
        <v>4</v>
      </c>
      <c r="M9" t="str">
        <f>TEXT(Table2[[#This Row],[Order_Date]],"mmm")</f>
        <v>Apr</v>
      </c>
      <c r="N9" t="str">
        <f>TEXT(Table2[[#This Row],[Order_Date]],"YYYY-MM")</f>
        <v>2024-04</v>
      </c>
      <c r="O9" s="9">
        <f>IFERROR(Table2[[#This Row],[Profit]]/Table2[[#This Row],[Sales]],0)</f>
        <v>0.32051282051282054</v>
      </c>
      <c r="P9" t="str">
        <f>_xlfn.XLOOKUP(Table2[[#This Row],[Product_ID]],Table4[Product_ID],Table4[Category],"Not Found")</f>
        <v>Lifestyle</v>
      </c>
      <c r="Q9" t="str">
        <f>_xlfn.XLOOKUP(Table2[[#This Row],[Product_ID]],Table4[Product_ID],Table4[Sub_Category],"Not Found")</f>
        <v>Bags</v>
      </c>
      <c r="R9" t="str">
        <f>_xlfn.XLOOKUP(Table2[[#This Row],[Customer_ID]],Table1[Customer_ID],Table1[Region],"Not Found")</f>
        <v>East</v>
      </c>
      <c r="S9" t="str">
        <f>_xlfn.XLOOKUP(Table2[[#This Row],[Customer_ID]],Table1[Customer_ID],Table1[Segment],"Not Found")</f>
        <v>Consumer</v>
      </c>
      <c r="T9" t="str">
        <f>_xlfn.XLOOKUP(Table2[[#This Row],[Product_ID]],Table4[Product_ID],Table4[Product_Name],"Not Found")</f>
        <v>Backpack</v>
      </c>
    </row>
    <row r="10" spans="1:20" x14ac:dyDescent="0.3">
      <c r="A10" t="s">
        <v>36</v>
      </c>
      <c r="B10" s="4">
        <v>45450</v>
      </c>
      <c r="C10" s="4">
        <v>45454</v>
      </c>
      <c r="D10" t="s">
        <v>37</v>
      </c>
      <c r="E10" t="s">
        <v>26</v>
      </c>
      <c r="F10" s="8">
        <v>2</v>
      </c>
      <c r="G10" s="10">
        <v>0</v>
      </c>
      <c r="H10" t="s">
        <v>13</v>
      </c>
      <c r="I10" s="8">
        <v>1798</v>
      </c>
      <c r="J10" s="8">
        <v>346.89</v>
      </c>
      <c r="K10" s="12">
        <f>YEAR(Table2[[#This Row],[Order_Date]])</f>
        <v>2024</v>
      </c>
      <c r="L10" s="12">
        <f>MONTH(Table2[[#This Row],[Order_Date]])</f>
        <v>6</v>
      </c>
      <c r="M10" t="str">
        <f>TEXT(Table2[[#This Row],[Order_Date]],"mmm")</f>
        <v>Jun</v>
      </c>
      <c r="N10" t="str">
        <f>TEXT(Table2[[#This Row],[Order_Date]],"YYYY-MM")</f>
        <v>2024-06</v>
      </c>
      <c r="O10" s="9">
        <f>IFERROR(Table2[[#This Row],[Profit]]/Table2[[#This Row],[Sales]],0)</f>
        <v>0.19293103448275861</v>
      </c>
      <c r="P10" t="str">
        <f>_xlfn.XLOOKUP(Table2[[#This Row],[Product_ID]],Table4[Product_ID],Table4[Category],"Not Found")</f>
        <v>Technology</v>
      </c>
      <c r="Q10" t="str">
        <f>_xlfn.XLOOKUP(Table2[[#This Row],[Product_ID]],Table4[Product_ID],Table4[Sub_Category],"Not Found")</f>
        <v>Accessories</v>
      </c>
      <c r="R10" t="str">
        <f>_xlfn.XLOOKUP(Table2[[#This Row],[Customer_ID]],Table1[Customer_ID],Table1[Region],"Not Found")</f>
        <v>North</v>
      </c>
      <c r="S10" t="str">
        <f>_xlfn.XLOOKUP(Table2[[#This Row],[Customer_ID]],Table1[Customer_ID],Table1[Segment],"Not Found")</f>
        <v>Consumer</v>
      </c>
      <c r="T10" t="str">
        <f>_xlfn.XLOOKUP(Table2[[#This Row],[Product_ID]],Table4[Product_ID],Table4[Product_Name],"Not Found")</f>
        <v>Keyboard</v>
      </c>
    </row>
    <row r="11" spans="1:20" x14ac:dyDescent="0.3">
      <c r="A11" t="s">
        <v>38</v>
      </c>
      <c r="B11" s="4">
        <v>45519</v>
      </c>
      <c r="C11" s="4">
        <v>45522</v>
      </c>
      <c r="D11" t="s">
        <v>39</v>
      </c>
      <c r="E11" t="s">
        <v>40</v>
      </c>
      <c r="F11" s="8">
        <v>1</v>
      </c>
      <c r="G11" s="10">
        <v>0</v>
      </c>
      <c r="H11" t="s">
        <v>13</v>
      </c>
      <c r="I11" s="8">
        <v>1499</v>
      </c>
      <c r="J11" s="8">
        <v>270.24</v>
      </c>
      <c r="K11" s="12">
        <f>YEAR(Table2[[#This Row],[Order_Date]])</f>
        <v>2024</v>
      </c>
      <c r="L11" s="12">
        <f>MONTH(Table2[[#This Row],[Order_Date]])</f>
        <v>8</v>
      </c>
      <c r="M11" t="str">
        <f>TEXT(Table2[[#This Row],[Order_Date]],"mmm")</f>
        <v>Aug</v>
      </c>
      <c r="N11" t="str">
        <f>TEXT(Table2[[#This Row],[Order_Date]],"YYYY-MM")</f>
        <v>2024-08</v>
      </c>
      <c r="O11" s="9">
        <f>IFERROR(Table2[[#This Row],[Profit]]/Table2[[#This Row],[Sales]],0)</f>
        <v>0.18028018679119415</v>
      </c>
      <c r="P11" t="str">
        <f>_xlfn.XLOOKUP(Table2[[#This Row],[Product_ID]],Table4[Product_ID],Table4[Category],"Not Found")</f>
        <v>Technology</v>
      </c>
      <c r="Q11" t="str">
        <f>_xlfn.XLOOKUP(Table2[[#This Row],[Product_ID]],Table4[Product_ID],Table4[Sub_Category],"Not Found")</f>
        <v>Accessories</v>
      </c>
      <c r="R11" t="str">
        <f>_xlfn.XLOOKUP(Table2[[#This Row],[Customer_ID]],Table1[Customer_ID],Table1[Region],"Not Found")</f>
        <v>East</v>
      </c>
      <c r="S11" t="str">
        <f>_xlfn.XLOOKUP(Table2[[#This Row],[Customer_ID]],Table1[Customer_ID],Table1[Segment],"Not Found")</f>
        <v>Consumer</v>
      </c>
      <c r="T11" t="str">
        <f>_xlfn.XLOOKUP(Table2[[#This Row],[Product_ID]],Table4[Product_ID],Table4[Product_Name],"Not Found")</f>
        <v>Power Bank</v>
      </c>
    </row>
    <row r="12" spans="1:20" x14ac:dyDescent="0.3">
      <c r="A12" t="s">
        <v>41</v>
      </c>
      <c r="B12" s="4">
        <v>45507</v>
      </c>
      <c r="C12" s="4">
        <v>45509</v>
      </c>
      <c r="D12" t="s">
        <v>42</v>
      </c>
      <c r="E12" t="s">
        <v>29</v>
      </c>
      <c r="F12" s="8">
        <v>1</v>
      </c>
      <c r="G12" s="10">
        <v>0.05</v>
      </c>
      <c r="H12" t="s">
        <v>13</v>
      </c>
      <c r="I12" s="8">
        <v>379.05</v>
      </c>
      <c r="J12" s="8">
        <v>102.12</v>
      </c>
      <c r="K12" s="12">
        <f>YEAR(Table2[[#This Row],[Order_Date]])</f>
        <v>2024</v>
      </c>
      <c r="L12" s="12">
        <f>MONTH(Table2[[#This Row],[Order_Date]])</f>
        <v>8</v>
      </c>
      <c r="M12" t="str">
        <f>TEXT(Table2[[#This Row],[Order_Date]],"mmm")</f>
        <v>Aug</v>
      </c>
      <c r="N12" t="str">
        <f>TEXT(Table2[[#This Row],[Order_Date]],"YYYY-MM")</f>
        <v>2024-08</v>
      </c>
      <c r="O12" s="9">
        <f>IFERROR(Table2[[#This Row],[Profit]]/Table2[[#This Row],[Sales]],0)</f>
        <v>0.26941036802532647</v>
      </c>
      <c r="P12" t="str">
        <f>_xlfn.XLOOKUP(Table2[[#This Row],[Product_ID]],Table4[Product_ID],Table4[Category],"Not Found")</f>
        <v>Office</v>
      </c>
      <c r="Q12" t="str">
        <f>_xlfn.XLOOKUP(Table2[[#This Row],[Product_ID]],Table4[Product_ID],Table4[Sub_Category],"Not Found")</f>
        <v>Paper</v>
      </c>
      <c r="R12" t="str">
        <f>_xlfn.XLOOKUP(Table2[[#This Row],[Customer_ID]],Table1[Customer_ID],Table1[Region],"Not Found")</f>
        <v>South</v>
      </c>
      <c r="S12" t="str">
        <f>_xlfn.XLOOKUP(Table2[[#This Row],[Customer_ID]],Table1[Customer_ID],Table1[Segment],"Not Found")</f>
        <v>Corporate</v>
      </c>
      <c r="T12" t="str">
        <f>_xlfn.XLOOKUP(Table2[[#This Row],[Product_ID]],Table4[Product_ID],Table4[Product_Name],"Not Found")</f>
        <v>Notebook Set</v>
      </c>
    </row>
    <row r="13" spans="1:20" x14ac:dyDescent="0.3">
      <c r="A13" t="s">
        <v>43</v>
      </c>
      <c r="B13" s="4">
        <v>45987</v>
      </c>
      <c r="C13" s="4">
        <v>45991</v>
      </c>
      <c r="D13" t="s">
        <v>44</v>
      </c>
      <c r="E13" t="s">
        <v>45</v>
      </c>
      <c r="F13" s="8">
        <v>2</v>
      </c>
      <c r="G13" s="10">
        <v>0.05</v>
      </c>
      <c r="H13" t="s">
        <v>13</v>
      </c>
      <c r="I13" s="8">
        <v>4748.1000000000004</v>
      </c>
      <c r="J13" s="8">
        <v>1259.01</v>
      </c>
      <c r="K13" s="12">
        <f>YEAR(Table2[[#This Row],[Order_Date]])</f>
        <v>2025</v>
      </c>
      <c r="L13" s="12">
        <f>MONTH(Table2[[#This Row],[Order_Date]])</f>
        <v>11</v>
      </c>
      <c r="M13" t="str">
        <f>TEXT(Table2[[#This Row],[Order_Date]],"mmm")</f>
        <v>Nov</v>
      </c>
      <c r="N13" t="str">
        <f>TEXT(Table2[[#This Row],[Order_Date]],"YYYY-MM")</f>
        <v>2025-11</v>
      </c>
      <c r="O13" s="9">
        <f>IFERROR(Table2[[#This Row],[Profit]]/Table2[[#This Row],[Sales]],0)</f>
        <v>0.26516080116257029</v>
      </c>
      <c r="P13" t="str">
        <f>_xlfn.XLOOKUP(Table2[[#This Row],[Product_ID]],Table4[Product_ID],Table4[Category],"Not Found")</f>
        <v>Technology</v>
      </c>
      <c r="Q13" t="str">
        <f>_xlfn.XLOOKUP(Table2[[#This Row],[Product_ID]],Table4[Product_ID],Table4[Sub_Category],"Not Found")</f>
        <v>Audio</v>
      </c>
      <c r="R13" t="str">
        <f>_xlfn.XLOOKUP(Table2[[#This Row],[Customer_ID]],Table1[Customer_ID],Table1[Region],"Not Found")</f>
        <v>North</v>
      </c>
      <c r="S13" t="str">
        <f>_xlfn.XLOOKUP(Table2[[#This Row],[Customer_ID]],Table1[Customer_ID],Table1[Segment],"Not Found")</f>
        <v>Corporate</v>
      </c>
      <c r="T13" t="str">
        <f>_xlfn.XLOOKUP(Table2[[#This Row],[Product_ID]],Table4[Product_ID],Table4[Product_Name],"Not Found")</f>
        <v>Headphones</v>
      </c>
    </row>
    <row r="14" spans="1:20" x14ac:dyDescent="0.3">
      <c r="A14" t="s">
        <v>46</v>
      </c>
      <c r="B14" s="4">
        <v>45306</v>
      </c>
      <c r="C14" s="4">
        <v>45309</v>
      </c>
      <c r="D14" t="s">
        <v>47</v>
      </c>
      <c r="E14" t="s">
        <v>20</v>
      </c>
      <c r="F14" s="8">
        <v>3</v>
      </c>
      <c r="G14" s="10">
        <v>0.05</v>
      </c>
      <c r="H14" t="s">
        <v>13</v>
      </c>
      <c r="I14" s="8">
        <v>19947.150000000001</v>
      </c>
      <c r="J14" s="8">
        <v>3142.07</v>
      </c>
      <c r="K14" s="12">
        <f>YEAR(Table2[[#This Row],[Order_Date]])</f>
        <v>2024</v>
      </c>
      <c r="L14" s="12">
        <f>MONTH(Table2[[#This Row],[Order_Date]])</f>
        <v>1</v>
      </c>
      <c r="M14" t="str">
        <f>TEXT(Table2[[#This Row],[Order_Date]],"mmm")</f>
        <v>Jan</v>
      </c>
      <c r="N14" t="str">
        <f>TEXT(Table2[[#This Row],[Order_Date]],"YYYY-MM")</f>
        <v>2024-01</v>
      </c>
      <c r="O14" s="9">
        <f>IFERROR(Table2[[#This Row],[Profit]]/Table2[[#This Row],[Sales]],0)</f>
        <v>0.15751974592861637</v>
      </c>
      <c r="P14" t="str">
        <f>_xlfn.XLOOKUP(Table2[[#This Row],[Product_ID]],Table4[Product_ID],Table4[Category],"Not Found")</f>
        <v>Furniture</v>
      </c>
      <c r="Q14" t="str">
        <f>_xlfn.XLOOKUP(Table2[[#This Row],[Product_ID]],Table4[Product_ID],Table4[Sub_Category],"Not Found")</f>
        <v>Furniture</v>
      </c>
      <c r="R14" t="str">
        <f>_xlfn.XLOOKUP(Table2[[#This Row],[Customer_ID]],Table1[Customer_ID],Table1[Region],"Not Found")</f>
        <v>South</v>
      </c>
      <c r="S14" t="str">
        <f>_xlfn.XLOOKUP(Table2[[#This Row],[Customer_ID]],Table1[Customer_ID],Table1[Segment],"Not Found")</f>
        <v>Consumer</v>
      </c>
      <c r="T14" t="str">
        <f>_xlfn.XLOOKUP(Table2[[#This Row],[Product_ID]],Table4[Product_ID],Table4[Product_Name],"Not Found")</f>
        <v>Office Chair</v>
      </c>
    </row>
    <row r="15" spans="1:20" x14ac:dyDescent="0.3">
      <c r="A15" t="s">
        <v>48</v>
      </c>
      <c r="B15" s="4">
        <v>45448</v>
      </c>
      <c r="C15" s="4">
        <v>45452</v>
      </c>
      <c r="D15" t="s">
        <v>49</v>
      </c>
      <c r="E15" t="s">
        <v>50</v>
      </c>
      <c r="F15" s="8">
        <v>2</v>
      </c>
      <c r="G15" s="10">
        <v>0.1</v>
      </c>
      <c r="H15" t="s">
        <v>13</v>
      </c>
      <c r="I15" s="8">
        <v>898.2</v>
      </c>
      <c r="J15" s="8">
        <v>140.88</v>
      </c>
      <c r="K15" s="12">
        <f>YEAR(Table2[[#This Row],[Order_Date]])</f>
        <v>2024</v>
      </c>
      <c r="L15" s="12">
        <f>MONTH(Table2[[#This Row],[Order_Date]])</f>
        <v>6</v>
      </c>
      <c r="M15" t="str">
        <f>TEXT(Table2[[#This Row],[Order_Date]],"mmm")</f>
        <v>Jun</v>
      </c>
      <c r="N15" t="str">
        <f>TEXT(Table2[[#This Row],[Order_Date]],"YYYY-MM")</f>
        <v>2024-06</v>
      </c>
      <c r="O15" s="9">
        <f>IFERROR(Table2[[#This Row],[Profit]]/Table2[[#This Row],[Sales]],0)</f>
        <v>0.15684702738810954</v>
      </c>
      <c r="P15" t="str">
        <f>_xlfn.XLOOKUP(Table2[[#This Row],[Product_ID]],Table4[Product_ID],Table4[Category],"Not Found")</f>
        <v>Technology</v>
      </c>
      <c r="Q15" t="str">
        <f>_xlfn.XLOOKUP(Table2[[#This Row],[Product_ID]],Table4[Product_ID],Table4[Sub_Category],"Not Found")</f>
        <v>Accessories</v>
      </c>
      <c r="R15" t="str">
        <f>_xlfn.XLOOKUP(Table2[[#This Row],[Customer_ID]],Table1[Customer_ID],Table1[Region],"Not Found")</f>
        <v>West</v>
      </c>
      <c r="S15" t="str">
        <f>_xlfn.XLOOKUP(Table2[[#This Row],[Customer_ID]],Table1[Customer_ID],Table1[Segment],"Not Found")</f>
        <v>Consumer</v>
      </c>
      <c r="T15" t="str">
        <f>_xlfn.XLOOKUP(Table2[[#This Row],[Product_ID]],Table4[Product_ID],Table4[Product_Name],"Not Found")</f>
        <v>Wireless Mouse</v>
      </c>
    </row>
    <row r="16" spans="1:20" x14ac:dyDescent="0.3">
      <c r="A16" t="s">
        <v>51</v>
      </c>
      <c r="B16" s="4">
        <v>45939</v>
      </c>
      <c r="C16" s="4">
        <v>45941</v>
      </c>
      <c r="D16" t="s">
        <v>52</v>
      </c>
      <c r="E16" t="s">
        <v>20</v>
      </c>
      <c r="F16" s="8">
        <v>2</v>
      </c>
      <c r="G16" s="10">
        <v>0.1</v>
      </c>
      <c r="H16" t="s">
        <v>13</v>
      </c>
      <c r="I16" s="8">
        <v>12598.2</v>
      </c>
      <c r="J16" s="8">
        <v>1851.27</v>
      </c>
      <c r="K16" s="12">
        <f>YEAR(Table2[[#This Row],[Order_Date]])</f>
        <v>2025</v>
      </c>
      <c r="L16" s="12">
        <f>MONTH(Table2[[#This Row],[Order_Date]])</f>
        <v>10</v>
      </c>
      <c r="M16" t="str">
        <f>TEXT(Table2[[#This Row],[Order_Date]],"mmm")</f>
        <v>Oct</v>
      </c>
      <c r="N16" t="str">
        <f>TEXT(Table2[[#This Row],[Order_Date]],"YYYY-MM")</f>
        <v>2025-10</v>
      </c>
      <c r="O16" s="9">
        <f>IFERROR(Table2[[#This Row],[Profit]]/Table2[[#This Row],[Sales]],0)</f>
        <v>0.14694718293089487</v>
      </c>
      <c r="P16" t="str">
        <f>_xlfn.XLOOKUP(Table2[[#This Row],[Product_ID]],Table4[Product_ID],Table4[Category],"Not Found")</f>
        <v>Furniture</v>
      </c>
      <c r="Q16" t="str">
        <f>_xlfn.XLOOKUP(Table2[[#This Row],[Product_ID]],Table4[Product_ID],Table4[Sub_Category],"Not Found")</f>
        <v>Furniture</v>
      </c>
      <c r="R16" t="str">
        <f>_xlfn.XLOOKUP(Table2[[#This Row],[Customer_ID]],Table1[Customer_ID],Table1[Region],"Not Found")</f>
        <v>East</v>
      </c>
      <c r="S16" t="str">
        <f>_xlfn.XLOOKUP(Table2[[#This Row],[Customer_ID]],Table1[Customer_ID],Table1[Segment],"Not Found")</f>
        <v>Corporate</v>
      </c>
      <c r="T16" t="str">
        <f>_xlfn.XLOOKUP(Table2[[#This Row],[Product_ID]],Table4[Product_ID],Table4[Product_Name],"Not Found")</f>
        <v>Office Chair</v>
      </c>
    </row>
    <row r="17" spans="1:20" x14ac:dyDescent="0.3">
      <c r="A17" t="s">
        <v>53</v>
      </c>
      <c r="B17" s="4">
        <v>45552</v>
      </c>
      <c r="C17" s="4">
        <v>45555</v>
      </c>
      <c r="D17" t="s">
        <v>54</v>
      </c>
      <c r="E17" t="s">
        <v>55</v>
      </c>
      <c r="F17" s="8">
        <v>1</v>
      </c>
      <c r="G17" s="10">
        <v>0.05</v>
      </c>
      <c r="H17" t="s">
        <v>13</v>
      </c>
      <c r="I17" s="8">
        <v>5699.05</v>
      </c>
      <c r="J17" s="8">
        <v>1050.5</v>
      </c>
      <c r="K17" s="12">
        <f>YEAR(Table2[[#This Row],[Order_Date]])</f>
        <v>2024</v>
      </c>
      <c r="L17" s="12">
        <f>MONTH(Table2[[#This Row],[Order_Date]])</f>
        <v>9</v>
      </c>
      <c r="M17" t="str">
        <f>TEXT(Table2[[#This Row],[Order_Date]],"mmm")</f>
        <v>Sep</v>
      </c>
      <c r="N17" t="str">
        <f>TEXT(Table2[[#This Row],[Order_Date]],"YYYY-MM")</f>
        <v>2024-09</v>
      </c>
      <c r="O17" s="9">
        <f>IFERROR(Table2[[#This Row],[Profit]]/Table2[[#This Row],[Sales]],0)</f>
        <v>0.18432896710855318</v>
      </c>
      <c r="P17" t="str">
        <f>_xlfn.XLOOKUP(Table2[[#This Row],[Product_ID]],Table4[Product_ID],Table4[Category],"Not Found")</f>
        <v>Furniture</v>
      </c>
      <c r="Q17" t="str">
        <f>_xlfn.XLOOKUP(Table2[[#This Row],[Product_ID]],Table4[Product_ID],Table4[Sub_Category],"Not Found")</f>
        <v>Furniture</v>
      </c>
      <c r="R17" t="str">
        <f>_xlfn.XLOOKUP(Table2[[#This Row],[Customer_ID]],Table1[Customer_ID],Table1[Region],"Not Found")</f>
        <v>North</v>
      </c>
      <c r="S17" t="str">
        <f>_xlfn.XLOOKUP(Table2[[#This Row],[Customer_ID]],Table1[Customer_ID],Table1[Segment],"Not Found")</f>
        <v>Consumer</v>
      </c>
      <c r="T17" t="str">
        <f>_xlfn.XLOOKUP(Table2[[#This Row],[Product_ID]],Table4[Product_ID],Table4[Product_Name],"Not Found")</f>
        <v>Study Table</v>
      </c>
    </row>
    <row r="18" spans="1:20" x14ac:dyDescent="0.3">
      <c r="A18" t="s">
        <v>56</v>
      </c>
      <c r="B18" s="4">
        <v>45448</v>
      </c>
      <c r="C18" s="4">
        <v>45449</v>
      </c>
      <c r="D18" t="s">
        <v>57</v>
      </c>
      <c r="E18" t="s">
        <v>58</v>
      </c>
      <c r="F18" s="8">
        <v>2</v>
      </c>
      <c r="G18" s="10">
        <v>0</v>
      </c>
      <c r="H18" t="s">
        <v>17</v>
      </c>
      <c r="I18" s="8">
        <v>3998</v>
      </c>
      <c r="J18" s="8">
        <v>653.34</v>
      </c>
      <c r="K18" s="12">
        <f>YEAR(Table2[[#This Row],[Order_Date]])</f>
        <v>2024</v>
      </c>
      <c r="L18" s="12">
        <f>MONTH(Table2[[#This Row],[Order_Date]])</f>
        <v>6</v>
      </c>
      <c r="M18" t="str">
        <f>TEXT(Table2[[#This Row],[Order_Date]],"mmm")</f>
        <v>Jun</v>
      </c>
      <c r="N18" t="str">
        <f>TEXT(Table2[[#This Row],[Order_Date]],"YYYY-MM")</f>
        <v>2024-06</v>
      </c>
      <c r="O18" s="9">
        <f>IFERROR(Table2[[#This Row],[Profit]]/Table2[[#This Row],[Sales]],0)</f>
        <v>0.1634167083541771</v>
      </c>
      <c r="P18" t="str">
        <f>_xlfn.XLOOKUP(Table2[[#This Row],[Product_ID]],Table4[Product_ID],Table4[Category],"Not Found")</f>
        <v>Technology</v>
      </c>
      <c r="Q18" t="str">
        <f>_xlfn.XLOOKUP(Table2[[#This Row],[Product_ID]],Table4[Product_ID],Table4[Sub_Category],"Not Found")</f>
        <v>Audio</v>
      </c>
      <c r="R18" t="str">
        <f>_xlfn.XLOOKUP(Table2[[#This Row],[Customer_ID]],Table1[Customer_ID],Table1[Region],"Not Found")</f>
        <v>North</v>
      </c>
      <c r="S18" t="str">
        <f>_xlfn.XLOOKUP(Table2[[#This Row],[Customer_ID]],Table1[Customer_ID],Table1[Segment],"Not Found")</f>
        <v>Home Office</v>
      </c>
      <c r="T18" t="str">
        <f>_xlfn.XLOOKUP(Table2[[#This Row],[Product_ID]],Table4[Product_ID],Table4[Product_Name],"Not Found")</f>
        <v>Bluetooth Speaker</v>
      </c>
    </row>
    <row r="19" spans="1:20" x14ac:dyDescent="0.3">
      <c r="A19" t="s">
        <v>59</v>
      </c>
      <c r="B19" s="4">
        <v>45338</v>
      </c>
      <c r="C19" s="4">
        <v>45343</v>
      </c>
      <c r="D19" t="s">
        <v>60</v>
      </c>
      <c r="E19" t="s">
        <v>16</v>
      </c>
      <c r="F19" s="8">
        <v>1</v>
      </c>
      <c r="G19" s="10">
        <v>0.05</v>
      </c>
      <c r="H19" t="s">
        <v>21</v>
      </c>
      <c r="I19" s="8">
        <v>1234.05</v>
      </c>
      <c r="J19" s="8">
        <v>302.64</v>
      </c>
      <c r="K19" s="12">
        <f>YEAR(Table2[[#This Row],[Order_Date]])</f>
        <v>2024</v>
      </c>
      <c r="L19" s="12">
        <f>MONTH(Table2[[#This Row],[Order_Date]])</f>
        <v>2</v>
      </c>
      <c r="M19" t="str">
        <f>TEXT(Table2[[#This Row],[Order_Date]],"mmm")</f>
        <v>Feb</v>
      </c>
      <c r="N19" t="str">
        <f>TEXT(Table2[[#This Row],[Order_Date]],"YYYY-MM")</f>
        <v>2024-02</v>
      </c>
      <c r="O19" s="9">
        <f>IFERROR(Table2[[#This Row],[Profit]]/Table2[[#This Row],[Sales]],0)</f>
        <v>0.24524127871642154</v>
      </c>
      <c r="P19" t="str">
        <f>_xlfn.XLOOKUP(Table2[[#This Row],[Product_ID]],Table4[Product_ID],Table4[Category],"Not Found")</f>
        <v>Technology</v>
      </c>
      <c r="Q19" t="str">
        <f>_xlfn.XLOOKUP(Table2[[#This Row],[Product_ID]],Table4[Product_ID],Table4[Sub_Category],"Not Found")</f>
        <v>Accessories</v>
      </c>
      <c r="R19" t="str">
        <f>_xlfn.XLOOKUP(Table2[[#This Row],[Customer_ID]],Table1[Customer_ID],Table1[Region],"Not Found")</f>
        <v>East</v>
      </c>
      <c r="S19" t="str">
        <f>_xlfn.XLOOKUP(Table2[[#This Row],[Customer_ID]],Table1[Customer_ID],Table1[Segment],"Not Found")</f>
        <v>Consumer</v>
      </c>
      <c r="T19" t="str">
        <f>_xlfn.XLOOKUP(Table2[[#This Row],[Product_ID]],Table4[Product_ID],Table4[Product_Name],"Not Found")</f>
        <v>USB-C Hub</v>
      </c>
    </row>
    <row r="20" spans="1:20" x14ac:dyDescent="0.3">
      <c r="A20" t="s">
        <v>61</v>
      </c>
      <c r="B20" s="4">
        <v>45615</v>
      </c>
      <c r="C20" s="4">
        <v>45616</v>
      </c>
      <c r="D20" t="s">
        <v>62</v>
      </c>
      <c r="E20" t="s">
        <v>55</v>
      </c>
      <c r="F20" s="8">
        <v>4</v>
      </c>
      <c r="G20" s="10">
        <v>0.05</v>
      </c>
      <c r="H20" t="s">
        <v>21</v>
      </c>
      <c r="I20" s="8">
        <v>22796.2</v>
      </c>
      <c r="J20" s="8">
        <v>2841.73</v>
      </c>
      <c r="K20" s="12">
        <f>YEAR(Table2[[#This Row],[Order_Date]])</f>
        <v>2024</v>
      </c>
      <c r="L20" s="12">
        <f>MONTH(Table2[[#This Row],[Order_Date]])</f>
        <v>11</v>
      </c>
      <c r="M20" t="str">
        <f>TEXT(Table2[[#This Row],[Order_Date]],"mmm")</f>
        <v>Nov</v>
      </c>
      <c r="N20" t="str">
        <f>TEXT(Table2[[#This Row],[Order_Date]],"YYYY-MM")</f>
        <v>2024-11</v>
      </c>
      <c r="O20" s="9">
        <f>IFERROR(Table2[[#This Row],[Profit]]/Table2[[#This Row],[Sales]],0)</f>
        <v>0.12465805704459515</v>
      </c>
      <c r="P20" t="str">
        <f>_xlfn.XLOOKUP(Table2[[#This Row],[Product_ID]],Table4[Product_ID],Table4[Category],"Not Found")</f>
        <v>Furniture</v>
      </c>
      <c r="Q20" t="str">
        <f>_xlfn.XLOOKUP(Table2[[#This Row],[Product_ID]],Table4[Product_ID],Table4[Sub_Category],"Not Found")</f>
        <v>Furniture</v>
      </c>
      <c r="R20" t="str">
        <f>_xlfn.XLOOKUP(Table2[[#This Row],[Customer_ID]],Table1[Customer_ID],Table1[Region],"Not Found")</f>
        <v>North</v>
      </c>
      <c r="S20" t="str">
        <f>_xlfn.XLOOKUP(Table2[[#This Row],[Customer_ID]],Table1[Customer_ID],Table1[Segment],"Not Found")</f>
        <v>Home Office</v>
      </c>
      <c r="T20" t="str">
        <f>_xlfn.XLOOKUP(Table2[[#This Row],[Product_ID]],Table4[Product_ID],Table4[Product_Name],"Not Found")</f>
        <v>Study Table</v>
      </c>
    </row>
    <row r="21" spans="1:20" x14ac:dyDescent="0.3">
      <c r="A21" t="s">
        <v>63</v>
      </c>
      <c r="B21" s="4">
        <v>45976</v>
      </c>
      <c r="C21" s="4">
        <v>45980</v>
      </c>
      <c r="D21" t="s">
        <v>64</v>
      </c>
      <c r="E21" t="s">
        <v>65</v>
      </c>
      <c r="F21" s="8">
        <v>3</v>
      </c>
      <c r="G21" s="10">
        <v>0</v>
      </c>
      <c r="H21" t="s">
        <v>17</v>
      </c>
      <c r="I21" s="8">
        <v>2097</v>
      </c>
      <c r="J21" s="8">
        <v>551.77</v>
      </c>
      <c r="K21" s="12">
        <f>YEAR(Table2[[#This Row],[Order_Date]])</f>
        <v>2025</v>
      </c>
      <c r="L21" s="12">
        <f>MONTH(Table2[[#This Row],[Order_Date]])</f>
        <v>11</v>
      </c>
      <c r="M21" t="str">
        <f>TEXT(Table2[[#This Row],[Order_Date]],"mmm")</f>
        <v>Nov</v>
      </c>
      <c r="N21" t="str">
        <f>TEXT(Table2[[#This Row],[Order_Date]],"YYYY-MM")</f>
        <v>2025-11</v>
      </c>
      <c r="O21" s="9">
        <f>IFERROR(Table2[[#This Row],[Profit]]/Table2[[#This Row],[Sales]],0)</f>
        <v>0.26312350977587029</v>
      </c>
      <c r="P21" t="str">
        <f>_xlfn.XLOOKUP(Table2[[#This Row],[Product_ID]],Table4[Product_ID],Table4[Category],"Not Found")</f>
        <v>Office</v>
      </c>
      <c r="Q21" t="str">
        <f>_xlfn.XLOOKUP(Table2[[#This Row],[Product_ID]],Table4[Product_ID],Table4[Sub_Category],"Not Found")</f>
        <v>Storage</v>
      </c>
      <c r="R21" t="str">
        <f>_xlfn.XLOOKUP(Table2[[#This Row],[Customer_ID]],Table1[Customer_ID],Table1[Region],"Not Found")</f>
        <v>West</v>
      </c>
      <c r="S21" t="str">
        <f>_xlfn.XLOOKUP(Table2[[#This Row],[Customer_ID]],Table1[Customer_ID],Table1[Segment],"Not Found")</f>
        <v>Consumer</v>
      </c>
      <c r="T21" t="str">
        <f>_xlfn.XLOOKUP(Table2[[#This Row],[Product_ID]],Table4[Product_ID],Table4[Product_Name],"Not Found")</f>
        <v>Desk Organizer</v>
      </c>
    </row>
    <row r="22" spans="1:20" x14ac:dyDescent="0.3">
      <c r="A22" t="s">
        <v>66</v>
      </c>
      <c r="B22" s="4">
        <v>45421</v>
      </c>
      <c r="C22" s="4">
        <v>45423</v>
      </c>
      <c r="D22" t="s">
        <v>67</v>
      </c>
      <c r="E22" t="s">
        <v>68</v>
      </c>
      <c r="F22" s="8">
        <v>2</v>
      </c>
      <c r="G22" s="10">
        <v>0.2</v>
      </c>
      <c r="H22" t="s">
        <v>30</v>
      </c>
      <c r="I22" s="8">
        <v>2078.4</v>
      </c>
      <c r="J22" s="8">
        <v>579.17999999999995</v>
      </c>
      <c r="K22" s="12">
        <f>YEAR(Table2[[#This Row],[Order_Date]])</f>
        <v>2024</v>
      </c>
      <c r="L22" s="12">
        <f>MONTH(Table2[[#This Row],[Order_Date]])</f>
        <v>5</v>
      </c>
      <c r="M22" t="str">
        <f>TEXT(Table2[[#This Row],[Order_Date]],"mmm")</f>
        <v>May</v>
      </c>
      <c r="N22" t="str">
        <f>TEXT(Table2[[#This Row],[Order_Date]],"YYYY-MM")</f>
        <v>2024-05</v>
      </c>
      <c r="O22" s="9">
        <f>IFERROR(Table2[[#This Row],[Profit]]/Table2[[#This Row],[Sales]],0)</f>
        <v>0.27866628175519625</v>
      </c>
      <c r="P22" t="str">
        <f>_xlfn.XLOOKUP(Table2[[#This Row],[Product_ID]],Table4[Product_ID],Table4[Category],"Not Found")</f>
        <v>Home</v>
      </c>
      <c r="Q22" t="str">
        <f>_xlfn.XLOOKUP(Table2[[#This Row],[Product_ID]],Table4[Product_ID],Table4[Sub_Category],"Not Found")</f>
        <v>Lighting</v>
      </c>
      <c r="R22" t="str">
        <f>_xlfn.XLOOKUP(Table2[[#This Row],[Customer_ID]],Table1[Customer_ID],Table1[Region],"Not Found")</f>
        <v>South</v>
      </c>
      <c r="S22" t="str">
        <f>_xlfn.XLOOKUP(Table2[[#This Row],[Customer_ID]],Table1[Customer_ID],Table1[Segment],"Not Found")</f>
        <v>Corporate</v>
      </c>
      <c r="T22" t="str">
        <f>_xlfn.XLOOKUP(Table2[[#This Row],[Product_ID]],Table4[Product_ID],Table4[Product_Name],"Not Found")</f>
        <v>Table Lamp</v>
      </c>
    </row>
    <row r="23" spans="1:20" x14ac:dyDescent="0.3">
      <c r="A23" t="s">
        <v>69</v>
      </c>
      <c r="B23" s="4">
        <v>45702</v>
      </c>
      <c r="C23" s="4">
        <v>45707</v>
      </c>
      <c r="D23" t="s">
        <v>70</v>
      </c>
      <c r="E23" t="s">
        <v>71</v>
      </c>
      <c r="F23" s="8">
        <v>2</v>
      </c>
      <c r="G23" s="10">
        <v>0.05</v>
      </c>
      <c r="H23" t="s">
        <v>13</v>
      </c>
      <c r="I23" s="8">
        <v>1518.1</v>
      </c>
      <c r="J23" s="8">
        <v>352.84</v>
      </c>
      <c r="K23" s="12">
        <f>YEAR(Table2[[#This Row],[Order_Date]])</f>
        <v>2025</v>
      </c>
      <c r="L23" s="12">
        <f>MONTH(Table2[[#This Row],[Order_Date]])</f>
        <v>2</v>
      </c>
      <c r="M23" t="str">
        <f>TEXT(Table2[[#This Row],[Order_Date]],"mmm")</f>
        <v>Feb</v>
      </c>
      <c r="N23" t="str">
        <f>TEXT(Table2[[#This Row],[Order_Date]],"YYYY-MM")</f>
        <v>2025-02</v>
      </c>
      <c r="O23" s="9">
        <f>IFERROR(Table2[[#This Row],[Profit]]/Table2[[#This Row],[Sales]],0)</f>
        <v>0.23242210658059417</v>
      </c>
      <c r="P23" t="str">
        <f>_xlfn.XLOOKUP(Table2[[#This Row],[Product_ID]],Table4[Product_ID],Table4[Category],"Not Found")</f>
        <v>Home</v>
      </c>
      <c r="Q23" t="str">
        <f>_xlfn.XLOOKUP(Table2[[#This Row],[Product_ID]],Table4[Product_ID],Table4[Sub_Category],"Not Found")</f>
        <v>Storage</v>
      </c>
      <c r="R23" t="str">
        <f>_xlfn.XLOOKUP(Table2[[#This Row],[Customer_ID]],Table1[Customer_ID],Table1[Region],"Not Found")</f>
        <v>South</v>
      </c>
      <c r="S23" t="str">
        <f>_xlfn.XLOOKUP(Table2[[#This Row],[Customer_ID]],Table1[Customer_ID],Table1[Segment],"Not Found")</f>
        <v>Consumer</v>
      </c>
      <c r="T23" t="str">
        <f>_xlfn.XLOOKUP(Table2[[#This Row],[Product_ID]],Table4[Product_ID],Table4[Product_Name],"Not Found")</f>
        <v>Storage Box</v>
      </c>
    </row>
    <row r="24" spans="1:20" x14ac:dyDescent="0.3">
      <c r="A24" t="s">
        <v>72</v>
      </c>
      <c r="B24" s="4">
        <v>45386</v>
      </c>
      <c r="C24" s="4">
        <v>45388</v>
      </c>
      <c r="D24" t="s">
        <v>73</v>
      </c>
      <c r="E24" t="s">
        <v>40</v>
      </c>
      <c r="F24" s="8">
        <v>3</v>
      </c>
      <c r="G24" s="10">
        <v>0.1</v>
      </c>
      <c r="H24" t="s">
        <v>13</v>
      </c>
      <c r="I24" s="8">
        <v>4047.3</v>
      </c>
      <c r="J24" s="8">
        <v>700.14</v>
      </c>
      <c r="K24" s="12">
        <f>YEAR(Table2[[#This Row],[Order_Date]])</f>
        <v>2024</v>
      </c>
      <c r="L24" s="12">
        <f>MONTH(Table2[[#This Row],[Order_Date]])</f>
        <v>4</v>
      </c>
      <c r="M24" t="str">
        <f>TEXT(Table2[[#This Row],[Order_Date]],"mmm")</f>
        <v>Apr</v>
      </c>
      <c r="N24" t="str">
        <f>TEXT(Table2[[#This Row],[Order_Date]],"YYYY-MM")</f>
        <v>2024-04</v>
      </c>
      <c r="O24" s="9">
        <f>IFERROR(Table2[[#This Row],[Profit]]/Table2[[#This Row],[Sales]],0)</f>
        <v>0.17298940034096805</v>
      </c>
      <c r="P24" t="str">
        <f>_xlfn.XLOOKUP(Table2[[#This Row],[Product_ID]],Table4[Product_ID],Table4[Category],"Not Found")</f>
        <v>Technology</v>
      </c>
      <c r="Q24" t="str">
        <f>_xlfn.XLOOKUP(Table2[[#This Row],[Product_ID]],Table4[Product_ID],Table4[Sub_Category],"Not Found")</f>
        <v>Accessories</v>
      </c>
      <c r="R24" t="str">
        <f>_xlfn.XLOOKUP(Table2[[#This Row],[Customer_ID]],Table1[Customer_ID],Table1[Region],"Not Found")</f>
        <v>West</v>
      </c>
      <c r="S24" t="str">
        <f>_xlfn.XLOOKUP(Table2[[#This Row],[Customer_ID]],Table1[Customer_ID],Table1[Segment],"Not Found")</f>
        <v>Consumer</v>
      </c>
      <c r="T24" t="str">
        <f>_xlfn.XLOOKUP(Table2[[#This Row],[Product_ID]],Table4[Product_ID],Table4[Product_Name],"Not Found")</f>
        <v>Power Bank</v>
      </c>
    </row>
    <row r="25" spans="1:20" x14ac:dyDescent="0.3">
      <c r="A25" t="s">
        <v>74</v>
      </c>
      <c r="B25" s="4">
        <v>45918</v>
      </c>
      <c r="C25" s="4">
        <v>45922</v>
      </c>
      <c r="D25" t="s">
        <v>75</v>
      </c>
      <c r="E25" t="s">
        <v>76</v>
      </c>
      <c r="F25" s="8">
        <v>2</v>
      </c>
      <c r="G25" s="10">
        <v>0.05</v>
      </c>
      <c r="H25" t="s">
        <v>13</v>
      </c>
      <c r="I25" s="8">
        <v>1708.1</v>
      </c>
      <c r="J25" s="8">
        <v>421.6</v>
      </c>
      <c r="K25" s="12">
        <f>YEAR(Table2[[#This Row],[Order_Date]])</f>
        <v>2025</v>
      </c>
      <c r="L25" s="12">
        <f>MONTH(Table2[[#This Row],[Order_Date]])</f>
        <v>9</v>
      </c>
      <c r="M25" t="str">
        <f>TEXT(Table2[[#This Row],[Order_Date]],"mmm")</f>
        <v>Sep</v>
      </c>
      <c r="N25" t="str">
        <f>TEXT(Table2[[#This Row],[Order_Date]],"YYYY-MM")</f>
        <v>2025-09</v>
      </c>
      <c r="O25" s="9">
        <f>IFERROR(Table2[[#This Row],[Profit]]/Table2[[#This Row],[Sales]],0)</f>
        <v>0.24682395644283125</v>
      </c>
      <c r="P25" t="str">
        <f>_xlfn.XLOOKUP(Table2[[#This Row],[Product_ID]],Table4[Product_ID],Table4[Category],"Not Found")</f>
        <v>Home</v>
      </c>
      <c r="Q25" t="str">
        <f>_xlfn.XLOOKUP(Table2[[#This Row],[Product_ID]],Table4[Product_ID],Table4[Sub_Category],"Not Found")</f>
        <v>Decor</v>
      </c>
      <c r="R25" t="str">
        <f>_xlfn.XLOOKUP(Table2[[#This Row],[Customer_ID]],Table1[Customer_ID],Table1[Region],"Not Found")</f>
        <v>South</v>
      </c>
      <c r="S25" t="str">
        <f>_xlfn.XLOOKUP(Table2[[#This Row],[Customer_ID]],Table1[Customer_ID],Table1[Segment],"Not Found")</f>
        <v>Corporate</v>
      </c>
      <c r="T25" t="str">
        <f>_xlfn.XLOOKUP(Table2[[#This Row],[Product_ID]],Table4[Product_ID],Table4[Product_Name],"Not Found")</f>
        <v>Wall Clock</v>
      </c>
    </row>
    <row r="26" spans="1:20" x14ac:dyDescent="0.3">
      <c r="A26" t="s">
        <v>77</v>
      </c>
      <c r="B26" s="4">
        <v>45583</v>
      </c>
      <c r="C26" s="4">
        <v>45585</v>
      </c>
      <c r="D26" t="s">
        <v>78</v>
      </c>
      <c r="E26" t="s">
        <v>12</v>
      </c>
      <c r="F26" s="8">
        <v>1</v>
      </c>
      <c r="G26" s="10">
        <v>0</v>
      </c>
      <c r="H26" t="s">
        <v>21</v>
      </c>
      <c r="I26" s="8">
        <v>599</v>
      </c>
      <c r="J26" s="8">
        <v>139.41</v>
      </c>
      <c r="K26" s="12">
        <f>YEAR(Table2[[#This Row],[Order_Date]])</f>
        <v>2024</v>
      </c>
      <c r="L26" s="12">
        <f>MONTH(Table2[[#This Row],[Order_Date]])</f>
        <v>10</v>
      </c>
      <c r="M26" t="str">
        <f>TEXT(Table2[[#This Row],[Order_Date]],"mmm")</f>
        <v>Oct</v>
      </c>
      <c r="N26" t="str">
        <f>TEXT(Table2[[#This Row],[Order_Date]],"YYYY-MM")</f>
        <v>2024-10</v>
      </c>
      <c r="O26" s="9">
        <f>IFERROR(Table2[[#This Row],[Profit]]/Table2[[#This Row],[Sales]],0)</f>
        <v>0.23273789649415691</v>
      </c>
      <c r="P26" t="str">
        <f>_xlfn.XLOOKUP(Table2[[#This Row],[Product_ID]],Table4[Product_ID],Table4[Category],"Not Found")</f>
        <v>Home</v>
      </c>
      <c r="Q26" t="str">
        <f>_xlfn.XLOOKUP(Table2[[#This Row],[Product_ID]],Table4[Product_ID],Table4[Sub_Category],"Not Found")</f>
        <v>Kitchen</v>
      </c>
      <c r="R26" t="str">
        <f>_xlfn.XLOOKUP(Table2[[#This Row],[Customer_ID]],Table1[Customer_ID],Table1[Region],"Not Found")</f>
        <v>East</v>
      </c>
      <c r="S26" t="str">
        <f>_xlfn.XLOOKUP(Table2[[#This Row],[Customer_ID]],Table1[Customer_ID],Table1[Segment],"Not Found")</f>
        <v>Corporate</v>
      </c>
      <c r="T26" t="str">
        <f>_xlfn.XLOOKUP(Table2[[#This Row],[Product_ID]],Table4[Product_ID],Table4[Product_Name],"Not Found")</f>
        <v>Water Bottle</v>
      </c>
    </row>
    <row r="27" spans="1:20" x14ac:dyDescent="0.3">
      <c r="A27" t="s">
        <v>79</v>
      </c>
      <c r="B27" s="4">
        <v>45574</v>
      </c>
      <c r="C27" s="4">
        <v>45577</v>
      </c>
      <c r="D27" t="s">
        <v>80</v>
      </c>
      <c r="E27" t="s">
        <v>81</v>
      </c>
      <c r="F27" s="8">
        <v>1</v>
      </c>
      <c r="G27" s="10">
        <v>0</v>
      </c>
      <c r="H27" t="s">
        <v>21</v>
      </c>
      <c r="I27" s="8">
        <v>799</v>
      </c>
      <c r="J27" s="8">
        <v>233.64</v>
      </c>
      <c r="K27" s="12">
        <f>YEAR(Table2[[#This Row],[Order_Date]])</f>
        <v>2024</v>
      </c>
      <c r="L27" s="12">
        <f>MONTH(Table2[[#This Row],[Order_Date]])</f>
        <v>10</v>
      </c>
      <c r="M27" t="str">
        <f>TEXT(Table2[[#This Row],[Order_Date]],"mmm")</f>
        <v>Oct</v>
      </c>
      <c r="N27" t="str">
        <f>TEXT(Table2[[#This Row],[Order_Date]],"YYYY-MM")</f>
        <v>2024-10</v>
      </c>
      <c r="O27" s="9">
        <f>IFERROR(Table2[[#This Row],[Profit]]/Table2[[#This Row],[Sales]],0)</f>
        <v>0.29241551939924904</v>
      </c>
      <c r="P27" t="str">
        <f>_xlfn.XLOOKUP(Table2[[#This Row],[Product_ID]],Table4[Product_ID],Table4[Category],"Not Found")</f>
        <v>Home</v>
      </c>
      <c r="Q27" t="str">
        <f>_xlfn.XLOOKUP(Table2[[#This Row],[Product_ID]],Table4[Product_ID],Table4[Sub_Category],"Not Found")</f>
        <v>Kitchen</v>
      </c>
      <c r="R27" t="str">
        <f>_xlfn.XLOOKUP(Table2[[#This Row],[Customer_ID]],Table1[Customer_ID],Table1[Region],"Not Found")</f>
        <v>South</v>
      </c>
      <c r="S27" t="str">
        <f>_xlfn.XLOOKUP(Table2[[#This Row],[Customer_ID]],Table1[Customer_ID],Table1[Segment],"Not Found")</f>
        <v>Corporate</v>
      </c>
      <c r="T27" t="str">
        <f>_xlfn.XLOOKUP(Table2[[#This Row],[Product_ID]],Table4[Product_ID],Table4[Product_Name],"Not Found")</f>
        <v>Travel Mug</v>
      </c>
    </row>
    <row r="28" spans="1:20" x14ac:dyDescent="0.3">
      <c r="A28" t="s">
        <v>82</v>
      </c>
      <c r="B28" s="4">
        <v>45360</v>
      </c>
      <c r="C28" s="4">
        <v>45363</v>
      </c>
      <c r="D28" t="s">
        <v>83</v>
      </c>
      <c r="E28" t="s">
        <v>35</v>
      </c>
      <c r="F28" s="8">
        <v>2</v>
      </c>
      <c r="G28" s="10">
        <v>0.1</v>
      </c>
      <c r="H28" t="s">
        <v>17</v>
      </c>
      <c r="I28" s="8">
        <v>2878.2</v>
      </c>
      <c r="J28" s="8">
        <v>946.26</v>
      </c>
      <c r="K28" s="12">
        <f>YEAR(Table2[[#This Row],[Order_Date]])</f>
        <v>2024</v>
      </c>
      <c r="L28" s="12">
        <f>MONTH(Table2[[#This Row],[Order_Date]])</f>
        <v>3</v>
      </c>
      <c r="M28" t="str">
        <f>TEXT(Table2[[#This Row],[Order_Date]],"mmm")</f>
        <v>Mar</v>
      </c>
      <c r="N28" t="str">
        <f>TEXT(Table2[[#This Row],[Order_Date]],"YYYY-MM")</f>
        <v>2024-03</v>
      </c>
      <c r="O28" s="9">
        <f>IFERROR(Table2[[#This Row],[Profit]]/Table2[[#This Row],[Sales]],0)</f>
        <v>0.32876797998749219</v>
      </c>
      <c r="P28" t="str">
        <f>_xlfn.XLOOKUP(Table2[[#This Row],[Product_ID]],Table4[Product_ID],Table4[Category],"Not Found")</f>
        <v>Lifestyle</v>
      </c>
      <c r="Q28" t="str">
        <f>_xlfn.XLOOKUP(Table2[[#This Row],[Product_ID]],Table4[Product_ID],Table4[Sub_Category],"Not Found")</f>
        <v>Bags</v>
      </c>
      <c r="R28" t="str">
        <f>_xlfn.XLOOKUP(Table2[[#This Row],[Customer_ID]],Table1[Customer_ID],Table1[Region],"Not Found")</f>
        <v>East</v>
      </c>
      <c r="S28" t="str">
        <f>_xlfn.XLOOKUP(Table2[[#This Row],[Customer_ID]],Table1[Customer_ID],Table1[Segment],"Not Found")</f>
        <v>Consumer</v>
      </c>
      <c r="T28" t="str">
        <f>_xlfn.XLOOKUP(Table2[[#This Row],[Product_ID]],Table4[Product_ID],Table4[Product_Name],"Not Found")</f>
        <v>Backpack</v>
      </c>
    </row>
    <row r="29" spans="1:20" x14ac:dyDescent="0.3">
      <c r="A29" t="s">
        <v>84</v>
      </c>
      <c r="B29" s="4">
        <v>45951</v>
      </c>
      <c r="C29" s="4">
        <v>45955</v>
      </c>
      <c r="D29" t="s">
        <v>85</v>
      </c>
      <c r="E29" t="s">
        <v>16</v>
      </c>
      <c r="F29" s="8">
        <v>4</v>
      </c>
      <c r="G29" s="10">
        <v>0</v>
      </c>
      <c r="H29" t="s">
        <v>13</v>
      </c>
      <c r="I29" s="8">
        <v>5196</v>
      </c>
      <c r="J29" s="8">
        <v>1235.2</v>
      </c>
      <c r="K29" s="12">
        <f>YEAR(Table2[[#This Row],[Order_Date]])</f>
        <v>2025</v>
      </c>
      <c r="L29" s="12">
        <f>MONTH(Table2[[#This Row],[Order_Date]])</f>
        <v>10</v>
      </c>
      <c r="M29" t="str">
        <f>TEXT(Table2[[#This Row],[Order_Date]],"mmm")</f>
        <v>Oct</v>
      </c>
      <c r="N29" t="str">
        <f>TEXT(Table2[[#This Row],[Order_Date]],"YYYY-MM")</f>
        <v>2025-10</v>
      </c>
      <c r="O29" s="9">
        <f>IFERROR(Table2[[#This Row],[Profit]]/Table2[[#This Row],[Sales]],0)</f>
        <v>0.23772132409545804</v>
      </c>
      <c r="P29" t="str">
        <f>_xlfn.XLOOKUP(Table2[[#This Row],[Product_ID]],Table4[Product_ID],Table4[Category],"Not Found")</f>
        <v>Technology</v>
      </c>
      <c r="Q29" t="str">
        <f>_xlfn.XLOOKUP(Table2[[#This Row],[Product_ID]],Table4[Product_ID],Table4[Sub_Category],"Not Found")</f>
        <v>Accessories</v>
      </c>
      <c r="R29" t="str">
        <f>_xlfn.XLOOKUP(Table2[[#This Row],[Customer_ID]],Table1[Customer_ID],Table1[Region],"Not Found")</f>
        <v>West</v>
      </c>
      <c r="S29" t="str">
        <f>_xlfn.XLOOKUP(Table2[[#This Row],[Customer_ID]],Table1[Customer_ID],Table1[Segment],"Not Found")</f>
        <v>Consumer</v>
      </c>
      <c r="T29" t="str">
        <f>_xlfn.XLOOKUP(Table2[[#This Row],[Product_ID]],Table4[Product_ID],Table4[Product_Name],"Not Found")</f>
        <v>USB-C Hub</v>
      </c>
    </row>
    <row r="30" spans="1:20" x14ac:dyDescent="0.3">
      <c r="A30" t="s">
        <v>86</v>
      </c>
      <c r="B30" s="4">
        <v>45302</v>
      </c>
      <c r="C30" s="4">
        <v>45304</v>
      </c>
      <c r="D30" t="s">
        <v>87</v>
      </c>
      <c r="E30" t="s">
        <v>26</v>
      </c>
      <c r="F30" s="8">
        <v>1</v>
      </c>
      <c r="G30" s="10">
        <v>0</v>
      </c>
      <c r="H30" t="s">
        <v>17</v>
      </c>
      <c r="I30" s="8">
        <v>899</v>
      </c>
      <c r="J30" s="8">
        <v>198.46</v>
      </c>
      <c r="K30" s="12">
        <f>YEAR(Table2[[#This Row],[Order_Date]])</f>
        <v>2024</v>
      </c>
      <c r="L30" s="12">
        <f>MONTH(Table2[[#This Row],[Order_Date]])</f>
        <v>1</v>
      </c>
      <c r="M30" t="str">
        <f>TEXT(Table2[[#This Row],[Order_Date]],"mmm")</f>
        <v>Jan</v>
      </c>
      <c r="N30" t="str">
        <f>TEXT(Table2[[#This Row],[Order_Date]],"YYYY-MM")</f>
        <v>2024-01</v>
      </c>
      <c r="O30" s="9">
        <f>IFERROR(Table2[[#This Row],[Profit]]/Table2[[#This Row],[Sales]],0)</f>
        <v>0.22075639599555061</v>
      </c>
      <c r="P30" t="str">
        <f>_xlfn.XLOOKUP(Table2[[#This Row],[Product_ID]],Table4[Product_ID],Table4[Category],"Not Found")</f>
        <v>Technology</v>
      </c>
      <c r="Q30" t="str">
        <f>_xlfn.XLOOKUP(Table2[[#This Row],[Product_ID]],Table4[Product_ID],Table4[Sub_Category],"Not Found")</f>
        <v>Accessories</v>
      </c>
      <c r="R30" t="str">
        <f>_xlfn.XLOOKUP(Table2[[#This Row],[Customer_ID]],Table1[Customer_ID],Table1[Region],"Not Found")</f>
        <v>South</v>
      </c>
      <c r="S30" t="str">
        <f>_xlfn.XLOOKUP(Table2[[#This Row],[Customer_ID]],Table1[Customer_ID],Table1[Segment],"Not Found")</f>
        <v>Consumer</v>
      </c>
      <c r="T30" t="str">
        <f>_xlfn.XLOOKUP(Table2[[#This Row],[Product_ID]],Table4[Product_ID],Table4[Product_Name],"Not Found")</f>
        <v>Keyboard</v>
      </c>
    </row>
    <row r="31" spans="1:20" x14ac:dyDescent="0.3">
      <c r="A31" t="s">
        <v>88</v>
      </c>
      <c r="B31" s="4">
        <v>45545</v>
      </c>
      <c r="C31" s="4">
        <v>45549</v>
      </c>
      <c r="D31" t="s">
        <v>89</v>
      </c>
      <c r="E31" t="s">
        <v>68</v>
      </c>
      <c r="F31" s="8">
        <v>1</v>
      </c>
      <c r="G31" s="10">
        <v>0.2</v>
      </c>
      <c r="H31" t="s">
        <v>13</v>
      </c>
      <c r="I31" s="8">
        <v>1039.2</v>
      </c>
      <c r="J31" s="8">
        <v>251.84</v>
      </c>
      <c r="K31" s="12">
        <f>YEAR(Table2[[#This Row],[Order_Date]])</f>
        <v>2024</v>
      </c>
      <c r="L31" s="12">
        <f>MONTH(Table2[[#This Row],[Order_Date]])</f>
        <v>9</v>
      </c>
      <c r="M31" t="str">
        <f>TEXT(Table2[[#This Row],[Order_Date]],"mmm")</f>
        <v>Sep</v>
      </c>
      <c r="N31" t="str">
        <f>TEXT(Table2[[#This Row],[Order_Date]],"YYYY-MM")</f>
        <v>2024-09</v>
      </c>
      <c r="O31" s="9">
        <f>IFERROR(Table2[[#This Row],[Profit]]/Table2[[#This Row],[Sales]],0)</f>
        <v>0.24234026173979983</v>
      </c>
      <c r="P31" t="str">
        <f>_xlfn.XLOOKUP(Table2[[#This Row],[Product_ID]],Table4[Product_ID],Table4[Category],"Not Found")</f>
        <v>Home</v>
      </c>
      <c r="Q31" t="str">
        <f>_xlfn.XLOOKUP(Table2[[#This Row],[Product_ID]],Table4[Product_ID],Table4[Sub_Category],"Not Found")</f>
        <v>Lighting</v>
      </c>
      <c r="R31" t="str">
        <f>_xlfn.XLOOKUP(Table2[[#This Row],[Customer_ID]],Table1[Customer_ID],Table1[Region],"Not Found")</f>
        <v>North</v>
      </c>
      <c r="S31" t="str">
        <f>_xlfn.XLOOKUP(Table2[[#This Row],[Customer_ID]],Table1[Customer_ID],Table1[Segment],"Not Found")</f>
        <v>Home Office</v>
      </c>
      <c r="T31" t="str">
        <f>_xlfn.XLOOKUP(Table2[[#This Row],[Product_ID]],Table4[Product_ID],Table4[Product_Name],"Not Found")</f>
        <v>Table Lamp</v>
      </c>
    </row>
    <row r="32" spans="1:20" x14ac:dyDescent="0.3">
      <c r="A32" t="s">
        <v>90</v>
      </c>
      <c r="B32" s="4">
        <v>45841</v>
      </c>
      <c r="C32" s="4">
        <v>45846</v>
      </c>
      <c r="D32" t="s">
        <v>91</v>
      </c>
      <c r="E32" t="s">
        <v>20</v>
      </c>
      <c r="F32" s="8">
        <v>1</v>
      </c>
      <c r="G32" s="10">
        <v>0.05</v>
      </c>
      <c r="H32" t="s">
        <v>17</v>
      </c>
      <c r="I32" s="8">
        <v>6649.05</v>
      </c>
      <c r="J32" s="8">
        <v>1144.69</v>
      </c>
      <c r="K32" s="12">
        <f>YEAR(Table2[[#This Row],[Order_Date]])</f>
        <v>2025</v>
      </c>
      <c r="L32" s="12">
        <f>MONTH(Table2[[#This Row],[Order_Date]])</f>
        <v>7</v>
      </c>
      <c r="M32" t="str">
        <f>TEXT(Table2[[#This Row],[Order_Date]],"mmm")</f>
        <v>Jul</v>
      </c>
      <c r="N32" t="str">
        <f>TEXT(Table2[[#This Row],[Order_Date]],"YYYY-MM")</f>
        <v>2025-07</v>
      </c>
      <c r="O32" s="9">
        <f>IFERROR(Table2[[#This Row],[Profit]]/Table2[[#This Row],[Sales]],0)</f>
        <v>0.17215842864770156</v>
      </c>
      <c r="P32" t="str">
        <f>_xlfn.XLOOKUP(Table2[[#This Row],[Product_ID]],Table4[Product_ID],Table4[Category],"Not Found")</f>
        <v>Furniture</v>
      </c>
      <c r="Q32" t="str">
        <f>_xlfn.XLOOKUP(Table2[[#This Row],[Product_ID]],Table4[Product_ID],Table4[Sub_Category],"Not Found")</f>
        <v>Furniture</v>
      </c>
      <c r="R32" t="str">
        <f>_xlfn.XLOOKUP(Table2[[#This Row],[Customer_ID]],Table1[Customer_ID],Table1[Region],"Not Found")</f>
        <v>West</v>
      </c>
      <c r="S32" t="str">
        <f>_xlfn.XLOOKUP(Table2[[#This Row],[Customer_ID]],Table1[Customer_ID],Table1[Segment],"Not Found")</f>
        <v>Home Office</v>
      </c>
      <c r="T32" t="str">
        <f>_xlfn.XLOOKUP(Table2[[#This Row],[Product_ID]],Table4[Product_ID],Table4[Product_Name],"Not Found")</f>
        <v>Office Chair</v>
      </c>
    </row>
    <row r="33" spans="1:20" x14ac:dyDescent="0.3">
      <c r="A33" t="s">
        <v>92</v>
      </c>
      <c r="B33" s="4">
        <v>45425</v>
      </c>
      <c r="C33" s="4">
        <v>45427</v>
      </c>
      <c r="D33" t="s">
        <v>93</v>
      </c>
      <c r="E33" t="s">
        <v>16</v>
      </c>
      <c r="F33" s="8">
        <v>3</v>
      </c>
      <c r="G33" s="10">
        <v>0</v>
      </c>
      <c r="H33" t="s">
        <v>17</v>
      </c>
      <c r="I33" s="8">
        <v>3897</v>
      </c>
      <c r="J33" s="8">
        <v>624.15</v>
      </c>
      <c r="K33" s="12">
        <f>YEAR(Table2[[#This Row],[Order_Date]])</f>
        <v>2024</v>
      </c>
      <c r="L33" s="12">
        <f>MONTH(Table2[[#This Row],[Order_Date]])</f>
        <v>5</v>
      </c>
      <c r="M33" t="str">
        <f>TEXT(Table2[[#This Row],[Order_Date]],"mmm")</f>
        <v>May</v>
      </c>
      <c r="N33" t="str">
        <f>TEXT(Table2[[#This Row],[Order_Date]],"YYYY-MM")</f>
        <v>2024-05</v>
      </c>
      <c r="O33" s="9">
        <f>IFERROR(Table2[[#This Row],[Profit]]/Table2[[#This Row],[Sales]],0)</f>
        <v>0.16016166281755195</v>
      </c>
      <c r="P33" t="str">
        <f>_xlfn.XLOOKUP(Table2[[#This Row],[Product_ID]],Table4[Product_ID],Table4[Category],"Not Found")</f>
        <v>Technology</v>
      </c>
      <c r="Q33" t="str">
        <f>_xlfn.XLOOKUP(Table2[[#This Row],[Product_ID]],Table4[Product_ID],Table4[Sub_Category],"Not Found")</f>
        <v>Accessories</v>
      </c>
      <c r="R33" t="str">
        <f>_xlfn.XLOOKUP(Table2[[#This Row],[Customer_ID]],Table1[Customer_ID],Table1[Region],"Not Found")</f>
        <v>West</v>
      </c>
      <c r="S33" t="str">
        <f>_xlfn.XLOOKUP(Table2[[#This Row],[Customer_ID]],Table1[Customer_ID],Table1[Segment],"Not Found")</f>
        <v>Corporate</v>
      </c>
      <c r="T33" t="str">
        <f>_xlfn.XLOOKUP(Table2[[#This Row],[Product_ID]],Table4[Product_ID],Table4[Product_Name],"Not Found")</f>
        <v>USB-C Hub</v>
      </c>
    </row>
    <row r="34" spans="1:20" x14ac:dyDescent="0.3">
      <c r="A34" t="s">
        <v>94</v>
      </c>
      <c r="B34" s="4">
        <v>46003</v>
      </c>
      <c r="C34" s="4">
        <v>46006</v>
      </c>
      <c r="D34" t="s">
        <v>95</v>
      </c>
      <c r="E34" t="s">
        <v>96</v>
      </c>
      <c r="F34" s="8">
        <v>1</v>
      </c>
      <c r="G34" s="10">
        <v>0</v>
      </c>
      <c r="H34" t="s">
        <v>13</v>
      </c>
      <c r="I34" s="8">
        <v>999</v>
      </c>
      <c r="J34" s="8">
        <v>249.85</v>
      </c>
      <c r="K34" s="12">
        <f>YEAR(Table2[[#This Row],[Order_Date]])</f>
        <v>2025</v>
      </c>
      <c r="L34" s="12">
        <f>MONTH(Table2[[#This Row],[Order_Date]])</f>
        <v>12</v>
      </c>
      <c r="M34" t="str">
        <f>TEXT(Table2[[#This Row],[Order_Date]],"mmm")</f>
        <v>Dec</v>
      </c>
      <c r="N34" t="str">
        <f>TEXT(Table2[[#This Row],[Order_Date]],"YYYY-MM")</f>
        <v>2025-12</v>
      </c>
      <c r="O34" s="9">
        <f>IFERROR(Table2[[#This Row],[Profit]]/Table2[[#This Row],[Sales]],0)</f>
        <v>0.25010010010010009</v>
      </c>
      <c r="P34" t="str">
        <f>_xlfn.XLOOKUP(Table2[[#This Row],[Product_ID]],Table4[Product_ID],Table4[Category],"Not Found")</f>
        <v>Home</v>
      </c>
      <c r="Q34" t="str">
        <f>_xlfn.XLOOKUP(Table2[[#This Row],[Product_ID]],Table4[Product_ID],Table4[Sub_Category],"Not Found")</f>
        <v>Lighting</v>
      </c>
      <c r="R34" t="str">
        <f>_xlfn.XLOOKUP(Table2[[#This Row],[Customer_ID]],Table1[Customer_ID],Table1[Region],"Not Found")</f>
        <v>East</v>
      </c>
      <c r="S34" t="str">
        <f>_xlfn.XLOOKUP(Table2[[#This Row],[Customer_ID]],Table1[Customer_ID],Table1[Segment],"Not Found")</f>
        <v>Corporate</v>
      </c>
      <c r="T34" t="str">
        <f>_xlfn.XLOOKUP(Table2[[#This Row],[Product_ID]],Table4[Product_ID],Table4[Product_Name],"Not Found")</f>
        <v>LED Strip Light</v>
      </c>
    </row>
    <row r="35" spans="1:20" x14ac:dyDescent="0.3">
      <c r="A35" t="s">
        <v>97</v>
      </c>
      <c r="B35" s="4">
        <v>45314</v>
      </c>
      <c r="C35" s="4">
        <v>45315</v>
      </c>
      <c r="D35" t="s">
        <v>98</v>
      </c>
      <c r="E35" t="s">
        <v>99</v>
      </c>
      <c r="F35" s="8">
        <v>1</v>
      </c>
      <c r="G35" s="10">
        <v>0.05</v>
      </c>
      <c r="H35" t="s">
        <v>13</v>
      </c>
      <c r="I35" s="8">
        <v>236.55</v>
      </c>
      <c r="J35" s="8">
        <v>59.67</v>
      </c>
      <c r="K35" s="12">
        <f>YEAR(Table2[[#This Row],[Order_Date]])</f>
        <v>2024</v>
      </c>
      <c r="L35" s="12">
        <f>MONTH(Table2[[#This Row],[Order_Date]])</f>
        <v>1</v>
      </c>
      <c r="M35" t="str">
        <f>TEXT(Table2[[#This Row],[Order_Date]],"mmm")</f>
        <v>Jan</v>
      </c>
      <c r="N35" t="str">
        <f>TEXT(Table2[[#This Row],[Order_Date]],"YYYY-MM")</f>
        <v>2024-01</v>
      </c>
      <c r="O35" s="9">
        <f>IFERROR(Table2[[#This Row],[Profit]]/Table2[[#This Row],[Sales]],0)</f>
        <v>0.25225110970196574</v>
      </c>
      <c r="P35" t="str">
        <f>_xlfn.XLOOKUP(Table2[[#This Row],[Product_ID]],Table4[Product_ID],Table4[Category],"Not Found")</f>
        <v>Office</v>
      </c>
      <c r="Q35" t="str">
        <f>_xlfn.XLOOKUP(Table2[[#This Row],[Product_ID]],Table4[Product_ID],Table4[Sub_Category],"Not Found")</f>
        <v>Paper</v>
      </c>
      <c r="R35" t="str">
        <f>_xlfn.XLOOKUP(Table2[[#This Row],[Customer_ID]],Table1[Customer_ID],Table1[Region],"Not Found")</f>
        <v>West</v>
      </c>
      <c r="S35" t="str">
        <f>_xlfn.XLOOKUP(Table2[[#This Row],[Customer_ID]],Table1[Customer_ID],Table1[Segment],"Not Found")</f>
        <v>Consumer</v>
      </c>
      <c r="T35" t="str">
        <f>_xlfn.XLOOKUP(Table2[[#This Row],[Product_ID]],Table4[Product_ID],Table4[Product_Name],"Not Found")</f>
        <v>Pen Set</v>
      </c>
    </row>
    <row r="36" spans="1:20" x14ac:dyDescent="0.3">
      <c r="A36" t="s">
        <v>100</v>
      </c>
      <c r="B36" s="4">
        <v>45637</v>
      </c>
      <c r="C36" s="4">
        <v>45640</v>
      </c>
      <c r="D36" t="s">
        <v>101</v>
      </c>
      <c r="E36" t="s">
        <v>65</v>
      </c>
      <c r="F36" s="8">
        <v>2</v>
      </c>
      <c r="G36" s="10">
        <v>0</v>
      </c>
      <c r="H36" t="s">
        <v>21</v>
      </c>
      <c r="I36" s="8">
        <v>1398</v>
      </c>
      <c r="J36" s="8">
        <v>387.25</v>
      </c>
      <c r="K36" s="12">
        <f>YEAR(Table2[[#This Row],[Order_Date]])</f>
        <v>2024</v>
      </c>
      <c r="L36" s="12">
        <f>MONTH(Table2[[#This Row],[Order_Date]])</f>
        <v>12</v>
      </c>
      <c r="M36" t="str">
        <f>TEXT(Table2[[#This Row],[Order_Date]],"mmm")</f>
        <v>Dec</v>
      </c>
      <c r="N36" t="str">
        <f>TEXT(Table2[[#This Row],[Order_Date]],"YYYY-MM")</f>
        <v>2024-12</v>
      </c>
      <c r="O36" s="9">
        <f>IFERROR(Table2[[#This Row],[Profit]]/Table2[[#This Row],[Sales]],0)</f>
        <v>0.27700286123032902</v>
      </c>
      <c r="P36" t="str">
        <f>_xlfn.XLOOKUP(Table2[[#This Row],[Product_ID]],Table4[Product_ID],Table4[Category],"Not Found")</f>
        <v>Office</v>
      </c>
      <c r="Q36" t="str">
        <f>_xlfn.XLOOKUP(Table2[[#This Row],[Product_ID]],Table4[Product_ID],Table4[Sub_Category],"Not Found")</f>
        <v>Storage</v>
      </c>
      <c r="R36" t="str">
        <f>_xlfn.XLOOKUP(Table2[[#This Row],[Customer_ID]],Table1[Customer_ID],Table1[Region],"Not Found")</f>
        <v>South</v>
      </c>
      <c r="S36" t="str">
        <f>_xlfn.XLOOKUP(Table2[[#This Row],[Customer_ID]],Table1[Customer_ID],Table1[Segment],"Not Found")</f>
        <v>Corporate</v>
      </c>
      <c r="T36" t="str">
        <f>_xlfn.XLOOKUP(Table2[[#This Row],[Product_ID]],Table4[Product_ID],Table4[Product_Name],"Not Found")</f>
        <v>Desk Organizer</v>
      </c>
    </row>
    <row r="37" spans="1:20" x14ac:dyDescent="0.3">
      <c r="A37" t="s">
        <v>102</v>
      </c>
      <c r="B37" s="4">
        <v>45593</v>
      </c>
      <c r="C37" s="4">
        <v>45595</v>
      </c>
      <c r="D37" t="s">
        <v>103</v>
      </c>
      <c r="E37" t="s">
        <v>71</v>
      </c>
      <c r="F37" s="8">
        <v>2</v>
      </c>
      <c r="G37" s="10">
        <v>0</v>
      </c>
      <c r="H37" t="s">
        <v>17</v>
      </c>
      <c r="I37" s="8">
        <v>1598</v>
      </c>
      <c r="J37" s="8">
        <v>402.42</v>
      </c>
      <c r="K37" s="12">
        <f>YEAR(Table2[[#This Row],[Order_Date]])</f>
        <v>2024</v>
      </c>
      <c r="L37" s="12">
        <f>MONTH(Table2[[#This Row],[Order_Date]])</f>
        <v>10</v>
      </c>
      <c r="M37" t="str">
        <f>TEXT(Table2[[#This Row],[Order_Date]],"mmm")</f>
        <v>Oct</v>
      </c>
      <c r="N37" t="str">
        <f>TEXT(Table2[[#This Row],[Order_Date]],"YYYY-MM")</f>
        <v>2024-10</v>
      </c>
      <c r="O37" s="9">
        <f>IFERROR(Table2[[#This Row],[Profit]]/Table2[[#This Row],[Sales]],0)</f>
        <v>0.25182728410513144</v>
      </c>
      <c r="P37" t="str">
        <f>_xlfn.XLOOKUP(Table2[[#This Row],[Product_ID]],Table4[Product_ID],Table4[Category],"Not Found")</f>
        <v>Home</v>
      </c>
      <c r="Q37" t="str">
        <f>_xlfn.XLOOKUP(Table2[[#This Row],[Product_ID]],Table4[Product_ID],Table4[Sub_Category],"Not Found")</f>
        <v>Storage</v>
      </c>
      <c r="R37" t="str">
        <f>_xlfn.XLOOKUP(Table2[[#This Row],[Customer_ID]],Table1[Customer_ID],Table1[Region],"Not Found")</f>
        <v>West</v>
      </c>
      <c r="S37" t="str">
        <f>_xlfn.XLOOKUP(Table2[[#This Row],[Customer_ID]],Table1[Customer_ID],Table1[Segment],"Not Found")</f>
        <v>Consumer</v>
      </c>
      <c r="T37" t="str">
        <f>_xlfn.XLOOKUP(Table2[[#This Row],[Product_ID]],Table4[Product_ID],Table4[Product_Name],"Not Found")</f>
        <v>Storage Box</v>
      </c>
    </row>
    <row r="38" spans="1:20" x14ac:dyDescent="0.3">
      <c r="A38" t="s">
        <v>104</v>
      </c>
      <c r="B38" s="4">
        <v>45654</v>
      </c>
      <c r="C38" s="4">
        <v>45656</v>
      </c>
      <c r="D38" t="s">
        <v>105</v>
      </c>
      <c r="E38" t="s">
        <v>26</v>
      </c>
      <c r="F38" s="8">
        <v>1</v>
      </c>
      <c r="G38" s="10">
        <v>0.05</v>
      </c>
      <c r="H38" t="s">
        <v>13</v>
      </c>
      <c r="I38" s="8">
        <v>854.05</v>
      </c>
      <c r="J38" s="8">
        <v>173.38</v>
      </c>
      <c r="K38" s="12">
        <f>YEAR(Table2[[#This Row],[Order_Date]])</f>
        <v>2024</v>
      </c>
      <c r="L38" s="12">
        <f>MONTH(Table2[[#This Row],[Order_Date]])</f>
        <v>12</v>
      </c>
      <c r="M38" t="str">
        <f>TEXT(Table2[[#This Row],[Order_Date]],"mmm")</f>
        <v>Dec</v>
      </c>
      <c r="N38" t="str">
        <f>TEXT(Table2[[#This Row],[Order_Date]],"YYYY-MM")</f>
        <v>2024-12</v>
      </c>
      <c r="O38" s="9">
        <f>IFERROR(Table2[[#This Row],[Profit]]/Table2[[#This Row],[Sales]],0)</f>
        <v>0.20300919149932675</v>
      </c>
      <c r="P38" t="str">
        <f>_xlfn.XLOOKUP(Table2[[#This Row],[Product_ID]],Table4[Product_ID],Table4[Category],"Not Found")</f>
        <v>Technology</v>
      </c>
      <c r="Q38" t="str">
        <f>_xlfn.XLOOKUP(Table2[[#This Row],[Product_ID]],Table4[Product_ID],Table4[Sub_Category],"Not Found")</f>
        <v>Accessories</v>
      </c>
      <c r="R38" t="str">
        <f>_xlfn.XLOOKUP(Table2[[#This Row],[Customer_ID]],Table1[Customer_ID],Table1[Region],"Not Found")</f>
        <v>East</v>
      </c>
      <c r="S38" t="str">
        <f>_xlfn.XLOOKUP(Table2[[#This Row],[Customer_ID]],Table1[Customer_ID],Table1[Segment],"Not Found")</f>
        <v>Home Office</v>
      </c>
      <c r="T38" t="str">
        <f>_xlfn.XLOOKUP(Table2[[#This Row],[Product_ID]],Table4[Product_ID],Table4[Product_Name],"Not Found")</f>
        <v>Keyboard</v>
      </c>
    </row>
    <row r="39" spans="1:20" x14ac:dyDescent="0.3">
      <c r="A39" t="s">
        <v>106</v>
      </c>
      <c r="B39" s="4">
        <v>45687</v>
      </c>
      <c r="C39" s="4">
        <v>45689</v>
      </c>
      <c r="D39" t="s">
        <v>107</v>
      </c>
      <c r="E39" t="s">
        <v>81</v>
      </c>
      <c r="F39" s="8">
        <v>1</v>
      </c>
      <c r="G39" s="10">
        <v>0</v>
      </c>
      <c r="H39" t="s">
        <v>17</v>
      </c>
      <c r="I39" s="8">
        <v>799</v>
      </c>
      <c r="J39" s="8">
        <v>225.84</v>
      </c>
      <c r="K39" s="12">
        <f>YEAR(Table2[[#This Row],[Order_Date]])</f>
        <v>2025</v>
      </c>
      <c r="L39" s="12">
        <f>MONTH(Table2[[#This Row],[Order_Date]])</f>
        <v>1</v>
      </c>
      <c r="M39" t="str">
        <f>TEXT(Table2[[#This Row],[Order_Date]],"mmm")</f>
        <v>Jan</v>
      </c>
      <c r="N39" t="str">
        <f>TEXT(Table2[[#This Row],[Order_Date]],"YYYY-MM")</f>
        <v>2025-01</v>
      </c>
      <c r="O39" s="9">
        <f>IFERROR(Table2[[#This Row],[Profit]]/Table2[[#This Row],[Sales]],0)</f>
        <v>0.28265331664580728</v>
      </c>
      <c r="P39" t="str">
        <f>_xlfn.XLOOKUP(Table2[[#This Row],[Product_ID]],Table4[Product_ID],Table4[Category],"Not Found")</f>
        <v>Home</v>
      </c>
      <c r="Q39" t="str">
        <f>_xlfn.XLOOKUP(Table2[[#This Row],[Product_ID]],Table4[Product_ID],Table4[Sub_Category],"Not Found")</f>
        <v>Kitchen</v>
      </c>
      <c r="R39" t="str">
        <f>_xlfn.XLOOKUP(Table2[[#This Row],[Customer_ID]],Table1[Customer_ID],Table1[Region],"Not Found")</f>
        <v>East</v>
      </c>
      <c r="S39" t="str">
        <f>_xlfn.XLOOKUP(Table2[[#This Row],[Customer_ID]],Table1[Customer_ID],Table1[Segment],"Not Found")</f>
        <v>Home Office</v>
      </c>
      <c r="T39" t="str">
        <f>_xlfn.XLOOKUP(Table2[[#This Row],[Product_ID]],Table4[Product_ID],Table4[Product_Name],"Not Found")</f>
        <v>Travel Mug</v>
      </c>
    </row>
    <row r="40" spans="1:20" x14ac:dyDescent="0.3">
      <c r="A40" t="s">
        <v>108</v>
      </c>
      <c r="B40" s="4">
        <v>45509</v>
      </c>
      <c r="C40" s="4">
        <v>45511</v>
      </c>
      <c r="D40" t="s">
        <v>109</v>
      </c>
      <c r="E40" t="s">
        <v>29</v>
      </c>
      <c r="F40" s="8">
        <v>2</v>
      </c>
      <c r="G40" s="10">
        <v>0.1</v>
      </c>
      <c r="H40" t="s">
        <v>30</v>
      </c>
      <c r="I40" s="8">
        <v>718.2</v>
      </c>
      <c r="J40" s="8">
        <v>174.08</v>
      </c>
      <c r="K40" s="12">
        <f>YEAR(Table2[[#This Row],[Order_Date]])</f>
        <v>2024</v>
      </c>
      <c r="L40" s="12">
        <f>MONTH(Table2[[#This Row],[Order_Date]])</f>
        <v>8</v>
      </c>
      <c r="M40" t="str">
        <f>TEXT(Table2[[#This Row],[Order_Date]],"mmm")</f>
        <v>Aug</v>
      </c>
      <c r="N40" t="str">
        <f>TEXT(Table2[[#This Row],[Order_Date]],"YYYY-MM")</f>
        <v>2024-08</v>
      </c>
      <c r="O40" s="9">
        <f>IFERROR(Table2[[#This Row],[Profit]]/Table2[[#This Row],[Sales]],0)</f>
        <v>0.24238373712057923</v>
      </c>
      <c r="P40" t="str">
        <f>_xlfn.XLOOKUP(Table2[[#This Row],[Product_ID]],Table4[Product_ID],Table4[Category],"Not Found")</f>
        <v>Office</v>
      </c>
      <c r="Q40" t="str">
        <f>_xlfn.XLOOKUP(Table2[[#This Row],[Product_ID]],Table4[Product_ID],Table4[Sub_Category],"Not Found")</f>
        <v>Paper</v>
      </c>
      <c r="R40" t="str">
        <f>_xlfn.XLOOKUP(Table2[[#This Row],[Customer_ID]],Table1[Customer_ID],Table1[Region],"Not Found")</f>
        <v>East</v>
      </c>
      <c r="S40" t="str">
        <f>_xlfn.XLOOKUP(Table2[[#This Row],[Customer_ID]],Table1[Customer_ID],Table1[Segment],"Not Found")</f>
        <v>Consumer</v>
      </c>
      <c r="T40" t="str">
        <f>_xlfn.XLOOKUP(Table2[[#This Row],[Product_ID]],Table4[Product_ID],Table4[Product_Name],"Not Found")</f>
        <v>Notebook Set</v>
      </c>
    </row>
    <row r="41" spans="1:20" x14ac:dyDescent="0.3">
      <c r="A41" t="s">
        <v>110</v>
      </c>
      <c r="B41" s="4">
        <v>45432</v>
      </c>
      <c r="C41" s="4">
        <v>45437</v>
      </c>
      <c r="D41" t="s">
        <v>111</v>
      </c>
      <c r="E41" t="s">
        <v>55</v>
      </c>
      <c r="F41" s="8">
        <v>2</v>
      </c>
      <c r="G41" s="10">
        <v>0.1</v>
      </c>
      <c r="H41" t="s">
        <v>13</v>
      </c>
      <c r="I41" s="8">
        <v>10798.2</v>
      </c>
      <c r="J41" s="8">
        <v>1756.99</v>
      </c>
      <c r="K41" s="12">
        <f>YEAR(Table2[[#This Row],[Order_Date]])</f>
        <v>2024</v>
      </c>
      <c r="L41" s="12">
        <f>MONTH(Table2[[#This Row],[Order_Date]])</f>
        <v>5</v>
      </c>
      <c r="M41" t="str">
        <f>TEXT(Table2[[#This Row],[Order_Date]],"mmm")</f>
        <v>May</v>
      </c>
      <c r="N41" t="str">
        <f>TEXT(Table2[[#This Row],[Order_Date]],"YYYY-MM")</f>
        <v>2024-05</v>
      </c>
      <c r="O41" s="9">
        <f>IFERROR(Table2[[#This Row],[Profit]]/Table2[[#This Row],[Sales]],0)</f>
        <v>0.16271137782222961</v>
      </c>
      <c r="P41" t="str">
        <f>_xlfn.XLOOKUP(Table2[[#This Row],[Product_ID]],Table4[Product_ID],Table4[Category],"Not Found")</f>
        <v>Furniture</v>
      </c>
      <c r="Q41" t="str">
        <f>_xlfn.XLOOKUP(Table2[[#This Row],[Product_ID]],Table4[Product_ID],Table4[Sub_Category],"Not Found")</f>
        <v>Furniture</v>
      </c>
      <c r="R41" t="str">
        <f>_xlfn.XLOOKUP(Table2[[#This Row],[Customer_ID]],Table1[Customer_ID],Table1[Region],"Not Found")</f>
        <v>East</v>
      </c>
      <c r="S41" t="str">
        <f>_xlfn.XLOOKUP(Table2[[#This Row],[Customer_ID]],Table1[Customer_ID],Table1[Segment],"Not Found")</f>
        <v>Consumer</v>
      </c>
      <c r="T41" t="str">
        <f>_xlfn.XLOOKUP(Table2[[#This Row],[Product_ID]],Table4[Product_ID],Table4[Product_Name],"Not Found")</f>
        <v>Study Table</v>
      </c>
    </row>
    <row r="42" spans="1:20" x14ac:dyDescent="0.3">
      <c r="A42" t="s">
        <v>112</v>
      </c>
      <c r="B42" s="4">
        <v>45907</v>
      </c>
      <c r="C42" s="4">
        <v>45908</v>
      </c>
      <c r="D42" t="s">
        <v>113</v>
      </c>
      <c r="E42" t="s">
        <v>96</v>
      </c>
      <c r="F42" s="8">
        <v>5</v>
      </c>
      <c r="G42" s="10">
        <v>0</v>
      </c>
      <c r="H42" t="s">
        <v>13</v>
      </c>
      <c r="I42" s="8">
        <v>4995</v>
      </c>
      <c r="J42" s="8">
        <v>1191.3399999999999</v>
      </c>
      <c r="K42" s="12">
        <f>YEAR(Table2[[#This Row],[Order_Date]])</f>
        <v>2025</v>
      </c>
      <c r="L42" s="12">
        <f>MONTH(Table2[[#This Row],[Order_Date]])</f>
        <v>9</v>
      </c>
      <c r="M42" t="str">
        <f>TEXT(Table2[[#This Row],[Order_Date]],"mmm")</f>
        <v>Sep</v>
      </c>
      <c r="N42" t="str">
        <f>TEXT(Table2[[#This Row],[Order_Date]],"YYYY-MM")</f>
        <v>2025-09</v>
      </c>
      <c r="O42" s="9">
        <f>IFERROR(Table2[[#This Row],[Profit]]/Table2[[#This Row],[Sales]],0)</f>
        <v>0.23850650650650648</v>
      </c>
      <c r="P42" t="str">
        <f>_xlfn.XLOOKUP(Table2[[#This Row],[Product_ID]],Table4[Product_ID],Table4[Category],"Not Found")</f>
        <v>Home</v>
      </c>
      <c r="Q42" t="str">
        <f>_xlfn.XLOOKUP(Table2[[#This Row],[Product_ID]],Table4[Product_ID],Table4[Sub_Category],"Not Found")</f>
        <v>Lighting</v>
      </c>
      <c r="R42" t="str">
        <f>_xlfn.XLOOKUP(Table2[[#This Row],[Customer_ID]],Table1[Customer_ID],Table1[Region],"Not Found")</f>
        <v>South</v>
      </c>
      <c r="S42" t="str">
        <f>_xlfn.XLOOKUP(Table2[[#This Row],[Customer_ID]],Table1[Customer_ID],Table1[Segment],"Not Found")</f>
        <v>Consumer</v>
      </c>
      <c r="T42" t="str">
        <f>_xlfn.XLOOKUP(Table2[[#This Row],[Product_ID]],Table4[Product_ID],Table4[Product_Name],"Not Found")</f>
        <v>LED Strip Light</v>
      </c>
    </row>
    <row r="43" spans="1:20" x14ac:dyDescent="0.3">
      <c r="A43" t="s">
        <v>114</v>
      </c>
      <c r="B43" s="4">
        <v>45501</v>
      </c>
      <c r="C43" s="4">
        <v>45504</v>
      </c>
      <c r="D43" t="s">
        <v>115</v>
      </c>
      <c r="E43" t="s">
        <v>116</v>
      </c>
      <c r="F43" s="8">
        <v>2</v>
      </c>
      <c r="G43" s="10">
        <v>0</v>
      </c>
      <c r="H43" t="s">
        <v>17</v>
      </c>
      <c r="I43" s="8">
        <v>798</v>
      </c>
      <c r="J43" s="8">
        <v>207.83</v>
      </c>
      <c r="K43" s="12">
        <f>YEAR(Table2[[#This Row],[Order_Date]])</f>
        <v>2024</v>
      </c>
      <c r="L43" s="12">
        <f>MONTH(Table2[[#This Row],[Order_Date]])</f>
        <v>7</v>
      </c>
      <c r="M43" t="str">
        <f>TEXT(Table2[[#This Row],[Order_Date]],"mmm")</f>
        <v>Jul</v>
      </c>
      <c r="N43" t="str">
        <f>TEXT(Table2[[#This Row],[Order_Date]],"YYYY-MM")</f>
        <v>2024-07</v>
      </c>
      <c r="O43" s="9">
        <f>IFERROR(Table2[[#This Row],[Profit]]/Table2[[#This Row],[Sales]],0)</f>
        <v>0.26043859649122808</v>
      </c>
      <c r="P43" t="str">
        <f>_xlfn.XLOOKUP(Table2[[#This Row],[Product_ID]],Table4[Product_ID],Table4[Category],"Not Found")</f>
        <v>Technology</v>
      </c>
      <c r="Q43" t="str">
        <f>_xlfn.XLOOKUP(Table2[[#This Row],[Product_ID]],Table4[Product_ID],Table4[Sub_Category],"Not Found")</f>
        <v>Accessories</v>
      </c>
      <c r="R43" t="str">
        <f>_xlfn.XLOOKUP(Table2[[#This Row],[Customer_ID]],Table1[Customer_ID],Table1[Region],"Not Found")</f>
        <v>North</v>
      </c>
      <c r="S43" t="str">
        <f>_xlfn.XLOOKUP(Table2[[#This Row],[Customer_ID]],Table1[Customer_ID],Table1[Segment],"Not Found")</f>
        <v>Consumer</v>
      </c>
      <c r="T43" t="str">
        <f>_xlfn.XLOOKUP(Table2[[#This Row],[Product_ID]],Table4[Product_ID],Table4[Product_Name],"Not Found")</f>
        <v>Mobile Holder</v>
      </c>
    </row>
    <row r="44" spans="1:20" x14ac:dyDescent="0.3">
      <c r="A44" t="s">
        <v>117</v>
      </c>
      <c r="B44" s="4">
        <v>45914</v>
      </c>
      <c r="C44" s="4">
        <v>45919</v>
      </c>
      <c r="D44" t="s">
        <v>118</v>
      </c>
      <c r="E44" t="s">
        <v>29</v>
      </c>
      <c r="F44" s="8">
        <v>1</v>
      </c>
      <c r="G44" s="10">
        <v>0.05</v>
      </c>
      <c r="H44" t="s">
        <v>17</v>
      </c>
      <c r="I44" s="8">
        <v>379.05</v>
      </c>
      <c r="J44" s="8">
        <v>106.55</v>
      </c>
      <c r="K44" s="12">
        <f>YEAR(Table2[[#This Row],[Order_Date]])</f>
        <v>2025</v>
      </c>
      <c r="L44" s="12">
        <f>MONTH(Table2[[#This Row],[Order_Date]])</f>
        <v>9</v>
      </c>
      <c r="M44" t="str">
        <f>TEXT(Table2[[#This Row],[Order_Date]],"mmm")</f>
        <v>Sep</v>
      </c>
      <c r="N44" t="str">
        <f>TEXT(Table2[[#This Row],[Order_Date]],"YYYY-MM")</f>
        <v>2025-09</v>
      </c>
      <c r="O44" s="9">
        <f>IFERROR(Table2[[#This Row],[Profit]]/Table2[[#This Row],[Sales]],0)</f>
        <v>0.2810974805434639</v>
      </c>
      <c r="P44" t="str">
        <f>_xlfn.XLOOKUP(Table2[[#This Row],[Product_ID]],Table4[Product_ID],Table4[Category],"Not Found")</f>
        <v>Office</v>
      </c>
      <c r="Q44" t="str">
        <f>_xlfn.XLOOKUP(Table2[[#This Row],[Product_ID]],Table4[Product_ID],Table4[Sub_Category],"Not Found")</f>
        <v>Paper</v>
      </c>
      <c r="R44" t="str">
        <f>_xlfn.XLOOKUP(Table2[[#This Row],[Customer_ID]],Table1[Customer_ID],Table1[Region],"Not Found")</f>
        <v>West</v>
      </c>
      <c r="S44" t="str">
        <f>_xlfn.XLOOKUP(Table2[[#This Row],[Customer_ID]],Table1[Customer_ID],Table1[Segment],"Not Found")</f>
        <v>Consumer</v>
      </c>
      <c r="T44" t="str">
        <f>_xlfn.XLOOKUP(Table2[[#This Row],[Product_ID]],Table4[Product_ID],Table4[Product_Name],"Not Found")</f>
        <v>Notebook Set</v>
      </c>
    </row>
    <row r="45" spans="1:20" x14ac:dyDescent="0.3">
      <c r="A45" t="s">
        <v>119</v>
      </c>
      <c r="B45" s="4">
        <v>45907</v>
      </c>
      <c r="C45" s="4">
        <v>45911</v>
      </c>
      <c r="D45" t="s">
        <v>120</v>
      </c>
      <c r="E45" t="s">
        <v>29</v>
      </c>
      <c r="F45" s="8">
        <v>2</v>
      </c>
      <c r="G45" s="10">
        <v>0.05</v>
      </c>
      <c r="H45" t="s">
        <v>13</v>
      </c>
      <c r="I45" s="8">
        <v>758.1</v>
      </c>
      <c r="J45" s="8">
        <v>211.81</v>
      </c>
      <c r="K45" s="12">
        <f>YEAR(Table2[[#This Row],[Order_Date]])</f>
        <v>2025</v>
      </c>
      <c r="L45" s="12">
        <f>MONTH(Table2[[#This Row],[Order_Date]])</f>
        <v>9</v>
      </c>
      <c r="M45" t="str">
        <f>TEXT(Table2[[#This Row],[Order_Date]],"mmm")</f>
        <v>Sep</v>
      </c>
      <c r="N45" t="str">
        <f>TEXT(Table2[[#This Row],[Order_Date]],"YYYY-MM")</f>
        <v>2025-09</v>
      </c>
      <c r="O45" s="9">
        <f>IFERROR(Table2[[#This Row],[Profit]]/Table2[[#This Row],[Sales]],0)</f>
        <v>0.27939585806621819</v>
      </c>
      <c r="P45" t="str">
        <f>_xlfn.XLOOKUP(Table2[[#This Row],[Product_ID]],Table4[Product_ID],Table4[Category],"Not Found")</f>
        <v>Office</v>
      </c>
      <c r="Q45" t="str">
        <f>_xlfn.XLOOKUP(Table2[[#This Row],[Product_ID]],Table4[Product_ID],Table4[Sub_Category],"Not Found")</f>
        <v>Paper</v>
      </c>
      <c r="R45" t="str">
        <f>_xlfn.XLOOKUP(Table2[[#This Row],[Customer_ID]],Table1[Customer_ID],Table1[Region],"Not Found")</f>
        <v>East</v>
      </c>
      <c r="S45" t="str">
        <f>_xlfn.XLOOKUP(Table2[[#This Row],[Customer_ID]],Table1[Customer_ID],Table1[Segment],"Not Found")</f>
        <v>Consumer</v>
      </c>
      <c r="T45" t="str">
        <f>_xlfn.XLOOKUP(Table2[[#This Row],[Product_ID]],Table4[Product_ID],Table4[Product_Name],"Not Found")</f>
        <v>Notebook Set</v>
      </c>
    </row>
    <row r="46" spans="1:20" x14ac:dyDescent="0.3">
      <c r="A46" t="s">
        <v>121</v>
      </c>
      <c r="B46" s="4">
        <v>45974</v>
      </c>
      <c r="C46" s="4">
        <v>45976</v>
      </c>
      <c r="D46" t="s">
        <v>122</v>
      </c>
      <c r="E46" t="s">
        <v>16</v>
      </c>
      <c r="F46" s="8">
        <v>1</v>
      </c>
      <c r="G46" s="10">
        <v>0</v>
      </c>
      <c r="H46" t="s">
        <v>13</v>
      </c>
      <c r="I46" s="8">
        <v>1299</v>
      </c>
      <c r="J46" s="8">
        <v>325.36</v>
      </c>
      <c r="K46" s="12">
        <f>YEAR(Table2[[#This Row],[Order_Date]])</f>
        <v>2025</v>
      </c>
      <c r="L46" s="12">
        <f>MONTH(Table2[[#This Row],[Order_Date]])</f>
        <v>11</v>
      </c>
      <c r="M46" t="str">
        <f>TEXT(Table2[[#This Row],[Order_Date]],"mmm")</f>
        <v>Nov</v>
      </c>
      <c r="N46" t="str">
        <f>TEXT(Table2[[#This Row],[Order_Date]],"YYYY-MM")</f>
        <v>2025-11</v>
      </c>
      <c r="O46" s="9">
        <f>IFERROR(Table2[[#This Row],[Profit]]/Table2[[#This Row],[Sales]],0)</f>
        <v>0.25046959199384145</v>
      </c>
      <c r="P46" t="str">
        <f>_xlfn.XLOOKUP(Table2[[#This Row],[Product_ID]],Table4[Product_ID],Table4[Category],"Not Found")</f>
        <v>Technology</v>
      </c>
      <c r="Q46" t="str">
        <f>_xlfn.XLOOKUP(Table2[[#This Row],[Product_ID]],Table4[Product_ID],Table4[Sub_Category],"Not Found")</f>
        <v>Accessories</v>
      </c>
      <c r="R46" t="str">
        <f>_xlfn.XLOOKUP(Table2[[#This Row],[Customer_ID]],Table1[Customer_ID],Table1[Region],"Not Found")</f>
        <v>North</v>
      </c>
      <c r="S46" t="str">
        <f>_xlfn.XLOOKUP(Table2[[#This Row],[Customer_ID]],Table1[Customer_ID],Table1[Segment],"Not Found")</f>
        <v>Home Office</v>
      </c>
      <c r="T46" t="str">
        <f>_xlfn.XLOOKUP(Table2[[#This Row],[Product_ID]],Table4[Product_ID],Table4[Product_Name],"Not Found")</f>
        <v>USB-C Hub</v>
      </c>
    </row>
    <row r="47" spans="1:20" x14ac:dyDescent="0.3">
      <c r="A47" t="s">
        <v>123</v>
      </c>
      <c r="B47" s="4">
        <v>45751</v>
      </c>
      <c r="C47" s="4">
        <v>45754</v>
      </c>
      <c r="D47" t="s">
        <v>124</v>
      </c>
      <c r="E47" t="s">
        <v>16</v>
      </c>
      <c r="F47" s="8">
        <v>1</v>
      </c>
      <c r="G47" s="10">
        <v>0</v>
      </c>
      <c r="H47" t="s">
        <v>13</v>
      </c>
      <c r="I47" s="8">
        <v>1299</v>
      </c>
      <c r="J47" s="8">
        <v>262.04000000000002</v>
      </c>
      <c r="K47" s="12">
        <f>YEAR(Table2[[#This Row],[Order_Date]])</f>
        <v>2025</v>
      </c>
      <c r="L47" s="12">
        <f>MONTH(Table2[[#This Row],[Order_Date]])</f>
        <v>4</v>
      </c>
      <c r="M47" t="str">
        <f>TEXT(Table2[[#This Row],[Order_Date]],"mmm")</f>
        <v>Apr</v>
      </c>
      <c r="N47" t="str">
        <f>TEXT(Table2[[#This Row],[Order_Date]],"YYYY-MM")</f>
        <v>2025-04</v>
      </c>
      <c r="O47" s="9">
        <f>IFERROR(Table2[[#This Row],[Profit]]/Table2[[#This Row],[Sales]],0)</f>
        <v>0.20172440338722095</v>
      </c>
      <c r="P47" t="str">
        <f>_xlfn.XLOOKUP(Table2[[#This Row],[Product_ID]],Table4[Product_ID],Table4[Category],"Not Found")</f>
        <v>Technology</v>
      </c>
      <c r="Q47" t="str">
        <f>_xlfn.XLOOKUP(Table2[[#This Row],[Product_ID]],Table4[Product_ID],Table4[Sub_Category],"Not Found")</f>
        <v>Accessories</v>
      </c>
      <c r="R47" t="str">
        <f>_xlfn.XLOOKUP(Table2[[#This Row],[Customer_ID]],Table1[Customer_ID],Table1[Region],"Not Found")</f>
        <v>North</v>
      </c>
      <c r="S47" t="str">
        <f>_xlfn.XLOOKUP(Table2[[#This Row],[Customer_ID]],Table1[Customer_ID],Table1[Segment],"Not Found")</f>
        <v>Consumer</v>
      </c>
      <c r="T47" t="str">
        <f>_xlfn.XLOOKUP(Table2[[#This Row],[Product_ID]],Table4[Product_ID],Table4[Product_Name],"Not Found")</f>
        <v>USB-C Hub</v>
      </c>
    </row>
    <row r="48" spans="1:20" x14ac:dyDescent="0.3">
      <c r="A48" t="s">
        <v>125</v>
      </c>
      <c r="B48" s="4">
        <v>45647</v>
      </c>
      <c r="C48" s="4">
        <v>45651</v>
      </c>
      <c r="D48" t="s">
        <v>126</v>
      </c>
      <c r="E48" t="s">
        <v>76</v>
      </c>
      <c r="F48" s="8">
        <v>4</v>
      </c>
      <c r="G48" s="10">
        <v>0.2</v>
      </c>
      <c r="H48" t="s">
        <v>17</v>
      </c>
      <c r="I48" s="8">
        <v>2876.8</v>
      </c>
      <c r="J48" s="8">
        <v>807.32</v>
      </c>
      <c r="K48" s="12">
        <f>YEAR(Table2[[#This Row],[Order_Date]])</f>
        <v>2024</v>
      </c>
      <c r="L48" s="12">
        <f>MONTH(Table2[[#This Row],[Order_Date]])</f>
        <v>12</v>
      </c>
      <c r="M48" t="str">
        <f>TEXT(Table2[[#This Row],[Order_Date]],"mmm")</f>
        <v>Dec</v>
      </c>
      <c r="N48" t="str">
        <f>TEXT(Table2[[#This Row],[Order_Date]],"YYYY-MM")</f>
        <v>2024-12</v>
      </c>
      <c r="O48" s="9">
        <f>IFERROR(Table2[[#This Row],[Profit]]/Table2[[#This Row],[Sales]],0)</f>
        <v>0.28063125695216906</v>
      </c>
      <c r="P48" t="str">
        <f>_xlfn.XLOOKUP(Table2[[#This Row],[Product_ID]],Table4[Product_ID],Table4[Category],"Not Found")</f>
        <v>Home</v>
      </c>
      <c r="Q48" t="str">
        <f>_xlfn.XLOOKUP(Table2[[#This Row],[Product_ID]],Table4[Product_ID],Table4[Sub_Category],"Not Found")</f>
        <v>Decor</v>
      </c>
      <c r="R48" t="str">
        <f>_xlfn.XLOOKUP(Table2[[#This Row],[Customer_ID]],Table1[Customer_ID],Table1[Region],"Not Found")</f>
        <v>North</v>
      </c>
      <c r="S48" t="str">
        <f>_xlfn.XLOOKUP(Table2[[#This Row],[Customer_ID]],Table1[Customer_ID],Table1[Segment],"Not Found")</f>
        <v>Consumer</v>
      </c>
      <c r="T48" t="str">
        <f>_xlfn.XLOOKUP(Table2[[#This Row],[Product_ID]],Table4[Product_ID],Table4[Product_Name],"Not Found")</f>
        <v>Wall Clock</v>
      </c>
    </row>
    <row r="49" spans="1:20" x14ac:dyDescent="0.3">
      <c r="A49" t="s">
        <v>127</v>
      </c>
      <c r="B49" s="4">
        <v>45615</v>
      </c>
      <c r="C49" s="4">
        <v>45616</v>
      </c>
      <c r="D49" t="s">
        <v>128</v>
      </c>
      <c r="E49" t="s">
        <v>81</v>
      </c>
      <c r="F49" s="8">
        <v>3</v>
      </c>
      <c r="G49" s="10">
        <v>0</v>
      </c>
      <c r="H49" t="s">
        <v>13</v>
      </c>
      <c r="I49" s="8">
        <v>2397</v>
      </c>
      <c r="J49" s="8">
        <v>632.62</v>
      </c>
      <c r="K49" s="12">
        <f>YEAR(Table2[[#This Row],[Order_Date]])</f>
        <v>2024</v>
      </c>
      <c r="L49" s="12">
        <f>MONTH(Table2[[#This Row],[Order_Date]])</f>
        <v>11</v>
      </c>
      <c r="M49" t="str">
        <f>TEXT(Table2[[#This Row],[Order_Date]],"mmm")</f>
        <v>Nov</v>
      </c>
      <c r="N49" t="str">
        <f>TEXT(Table2[[#This Row],[Order_Date]],"YYYY-MM")</f>
        <v>2024-11</v>
      </c>
      <c r="O49" s="9">
        <f>IFERROR(Table2[[#This Row],[Profit]]/Table2[[#This Row],[Sales]],0)</f>
        <v>0.26392156862745098</v>
      </c>
      <c r="P49" t="str">
        <f>_xlfn.XLOOKUP(Table2[[#This Row],[Product_ID]],Table4[Product_ID],Table4[Category],"Not Found")</f>
        <v>Home</v>
      </c>
      <c r="Q49" t="str">
        <f>_xlfn.XLOOKUP(Table2[[#This Row],[Product_ID]],Table4[Product_ID],Table4[Sub_Category],"Not Found")</f>
        <v>Kitchen</v>
      </c>
      <c r="R49" t="str">
        <f>_xlfn.XLOOKUP(Table2[[#This Row],[Customer_ID]],Table1[Customer_ID],Table1[Region],"Not Found")</f>
        <v>West</v>
      </c>
      <c r="S49" t="str">
        <f>_xlfn.XLOOKUP(Table2[[#This Row],[Customer_ID]],Table1[Customer_ID],Table1[Segment],"Not Found")</f>
        <v>Consumer</v>
      </c>
      <c r="T49" t="str">
        <f>_xlfn.XLOOKUP(Table2[[#This Row],[Product_ID]],Table4[Product_ID],Table4[Product_Name],"Not Found")</f>
        <v>Travel Mug</v>
      </c>
    </row>
    <row r="50" spans="1:20" x14ac:dyDescent="0.3">
      <c r="A50" t="s">
        <v>129</v>
      </c>
      <c r="B50" s="4">
        <v>45424</v>
      </c>
      <c r="C50" s="4">
        <v>45427</v>
      </c>
      <c r="D50" t="s">
        <v>130</v>
      </c>
      <c r="E50" t="s">
        <v>58</v>
      </c>
      <c r="F50" s="8">
        <v>1</v>
      </c>
      <c r="G50" s="10">
        <v>0.2</v>
      </c>
      <c r="H50" t="s">
        <v>17</v>
      </c>
      <c r="I50" s="8">
        <v>1599.2</v>
      </c>
      <c r="J50" s="8">
        <v>421.09</v>
      </c>
      <c r="K50" s="12">
        <f>YEAR(Table2[[#This Row],[Order_Date]])</f>
        <v>2024</v>
      </c>
      <c r="L50" s="12">
        <f>MONTH(Table2[[#This Row],[Order_Date]])</f>
        <v>5</v>
      </c>
      <c r="M50" t="str">
        <f>TEXT(Table2[[#This Row],[Order_Date]],"mmm")</f>
        <v>May</v>
      </c>
      <c r="N50" t="str">
        <f>TEXT(Table2[[#This Row],[Order_Date]],"YYYY-MM")</f>
        <v>2024-05</v>
      </c>
      <c r="O50" s="9">
        <f>IFERROR(Table2[[#This Row],[Profit]]/Table2[[#This Row],[Sales]],0)</f>
        <v>0.26331290645322658</v>
      </c>
      <c r="P50" t="str">
        <f>_xlfn.XLOOKUP(Table2[[#This Row],[Product_ID]],Table4[Product_ID],Table4[Category],"Not Found")</f>
        <v>Technology</v>
      </c>
      <c r="Q50" t="str">
        <f>_xlfn.XLOOKUP(Table2[[#This Row],[Product_ID]],Table4[Product_ID],Table4[Sub_Category],"Not Found")</f>
        <v>Audio</v>
      </c>
      <c r="R50" t="str">
        <f>_xlfn.XLOOKUP(Table2[[#This Row],[Customer_ID]],Table1[Customer_ID],Table1[Region],"Not Found")</f>
        <v>East</v>
      </c>
      <c r="S50" t="str">
        <f>_xlfn.XLOOKUP(Table2[[#This Row],[Customer_ID]],Table1[Customer_ID],Table1[Segment],"Not Found")</f>
        <v>Consumer</v>
      </c>
      <c r="T50" t="str">
        <f>_xlfn.XLOOKUP(Table2[[#This Row],[Product_ID]],Table4[Product_ID],Table4[Product_Name],"Not Found")</f>
        <v>Bluetooth Speaker</v>
      </c>
    </row>
    <row r="51" spans="1:20" x14ac:dyDescent="0.3">
      <c r="A51" t="s">
        <v>131</v>
      </c>
      <c r="B51" s="4">
        <v>45418</v>
      </c>
      <c r="C51" s="4">
        <v>45423</v>
      </c>
      <c r="D51" t="s">
        <v>132</v>
      </c>
      <c r="E51" t="s">
        <v>81</v>
      </c>
      <c r="F51" s="8">
        <v>1</v>
      </c>
      <c r="G51" s="10">
        <v>0</v>
      </c>
      <c r="H51" t="s">
        <v>30</v>
      </c>
      <c r="I51" s="8">
        <v>799</v>
      </c>
      <c r="J51" s="8">
        <v>189.15</v>
      </c>
      <c r="K51" s="12">
        <f>YEAR(Table2[[#This Row],[Order_Date]])</f>
        <v>2024</v>
      </c>
      <c r="L51" s="12">
        <f>MONTH(Table2[[#This Row],[Order_Date]])</f>
        <v>5</v>
      </c>
      <c r="M51" t="str">
        <f>TEXT(Table2[[#This Row],[Order_Date]],"mmm")</f>
        <v>May</v>
      </c>
      <c r="N51" t="str">
        <f>TEXT(Table2[[#This Row],[Order_Date]],"YYYY-MM")</f>
        <v>2024-05</v>
      </c>
      <c r="O51" s="9">
        <f>IFERROR(Table2[[#This Row],[Profit]]/Table2[[#This Row],[Sales]],0)</f>
        <v>0.23673341677096371</v>
      </c>
      <c r="P51" t="str">
        <f>_xlfn.XLOOKUP(Table2[[#This Row],[Product_ID]],Table4[Product_ID],Table4[Category],"Not Found")</f>
        <v>Home</v>
      </c>
      <c r="Q51" t="str">
        <f>_xlfn.XLOOKUP(Table2[[#This Row],[Product_ID]],Table4[Product_ID],Table4[Sub_Category],"Not Found")</f>
        <v>Kitchen</v>
      </c>
      <c r="R51" t="str">
        <f>_xlfn.XLOOKUP(Table2[[#This Row],[Customer_ID]],Table1[Customer_ID],Table1[Region],"Not Found")</f>
        <v>East</v>
      </c>
      <c r="S51" t="str">
        <f>_xlfn.XLOOKUP(Table2[[#This Row],[Customer_ID]],Table1[Customer_ID],Table1[Segment],"Not Found")</f>
        <v>Consumer</v>
      </c>
      <c r="T51" t="str">
        <f>_xlfn.XLOOKUP(Table2[[#This Row],[Product_ID]],Table4[Product_ID],Table4[Product_Name],"Not Found")</f>
        <v>Travel Mug</v>
      </c>
    </row>
    <row r="52" spans="1:20" x14ac:dyDescent="0.3">
      <c r="A52" t="s">
        <v>133</v>
      </c>
      <c r="B52" s="4">
        <v>45397</v>
      </c>
      <c r="C52" s="4">
        <v>45401</v>
      </c>
      <c r="D52" t="s">
        <v>134</v>
      </c>
      <c r="E52" t="s">
        <v>71</v>
      </c>
      <c r="F52" s="8">
        <v>1</v>
      </c>
      <c r="G52" s="10">
        <v>0</v>
      </c>
      <c r="H52" t="s">
        <v>30</v>
      </c>
      <c r="I52" s="8">
        <v>799</v>
      </c>
      <c r="J52" s="8">
        <v>191.52</v>
      </c>
      <c r="K52" s="12">
        <f>YEAR(Table2[[#This Row],[Order_Date]])</f>
        <v>2024</v>
      </c>
      <c r="L52" s="12">
        <f>MONTH(Table2[[#This Row],[Order_Date]])</f>
        <v>4</v>
      </c>
      <c r="M52" t="str">
        <f>TEXT(Table2[[#This Row],[Order_Date]],"mmm")</f>
        <v>Apr</v>
      </c>
      <c r="N52" t="str">
        <f>TEXT(Table2[[#This Row],[Order_Date]],"YYYY-MM")</f>
        <v>2024-04</v>
      </c>
      <c r="O52" s="9">
        <f>IFERROR(Table2[[#This Row],[Profit]]/Table2[[#This Row],[Sales]],0)</f>
        <v>0.23969962453066335</v>
      </c>
      <c r="P52" t="str">
        <f>_xlfn.XLOOKUP(Table2[[#This Row],[Product_ID]],Table4[Product_ID],Table4[Category],"Not Found")</f>
        <v>Home</v>
      </c>
      <c r="Q52" t="str">
        <f>_xlfn.XLOOKUP(Table2[[#This Row],[Product_ID]],Table4[Product_ID],Table4[Sub_Category],"Not Found")</f>
        <v>Storage</v>
      </c>
      <c r="R52" t="str">
        <f>_xlfn.XLOOKUP(Table2[[#This Row],[Customer_ID]],Table1[Customer_ID],Table1[Region],"Not Found")</f>
        <v>West</v>
      </c>
      <c r="S52" t="str">
        <f>_xlfn.XLOOKUP(Table2[[#This Row],[Customer_ID]],Table1[Customer_ID],Table1[Segment],"Not Found")</f>
        <v>Corporate</v>
      </c>
      <c r="T52" t="str">
        <f>_xlfn.XLOOKUP(Table2[[#This Row],[Product_ID]],Table4[Product_ID],Table4[Product_Name],"Not Found")</f>
        <v>Storage Box</v>
      </c>
    </row>
    <row r="53" spans="1:20" x14ac:dyDescent="0.3">
      <c r="A53" t="s">
        <v>135</v>
      </c>
      <c r="B53" s="4">
        <v>45895</v>
      </c>
      <c r="C53" s="4">
        <v>45898</v>
      </c>
      <c r="D53" t="s">
        <v>136</v>
      </c>
      <c r="E53" t="s">
        <v>116</v>
      </c>
      <c r="F53" s="8">
        <v>1</v>
      </c>
      <c r="G53" s="10">
        <v>0.05</v>
      </c>
      <c r="H53" t="s">
        <v>17</v>
      </c>
      <c r="I53" s="8">
        <v>379.05</v>
      </c>
      <c r="J53" s="8">
        <v>85.28</v>
      </c>
      <c r="K53" s="12">
        <f>YEAR(Table2[[#This Row],[Order_Date]])</f>
        <v>2025</v>
      </c>
      <c r="L53" s="12">
        <f>MONTH(Table2[[#This Row],[Order_Date]])</f>
        <v>8</v>
      </c>
      <c r="M53" t="str">
        <f>TEXT(Table2[[#This Row],[Order_Date]],"mmm")</f>
        <v>Aug</v>
      </c>
      <c r="N53" t="str">
        <f>TEXT(Table2[[#This Row],[Order_Date]],"YYYY-MM")</f>
        <v>2025-08</v>
      </c>
      <c r="O53" s="9">
        <f>IFERROR(Table2[[#This Row],[Profit]]/Table2[[#This Row],[Sales]],0)</f>
        <v>0.2249835114101042</v>
      </c>
      <c r="P53" t="str">
        <f>_xlfn.XLOOKUP(Table2[[#This Row],[Product_ID]],Table4[Product_ID],Table4[Category],"Not Found")</f>
        <v>Technology</v>
      </c>
      <c r="Q53" t="str">
        <f>_xlfn.XLOOKUP(Table2[[#This Row],[Product_ID]],Table4[Product_ID],Table4[Sub_Category],"Not Found")</f>
        <v>Accessories</v>
      </c>
      <c r="R53" t="str">
        <f>_xlfn.XLOOKUP(Table2[[#This Row],[Customer_ID]],Table1[Customer_ID],Table1[Region],"Not Found")</f>
        <v>West</v>
      </c>
      <c r="S53" t="str">
        <f>_xlfn.XLOOKUP(Table2[[#This Row],[Customer_ID]],Table1[Customer_ID],Table1[Segment],"Not Found")</f>
        <v>Consumer</v>
      </c>
      <c r="T53" t="str">
        <f>_xlfn.XLOOKUP(Table2[[#This Row],[Product_ID]],Table4[Product_ID],Table4[Product_Name],"Not Found")</f>
        <v>Mobile Holder</v>
      </c>
    </row>
    <row r="54" spans="1:20" x14ac:dyDescent="0.3">
      <c r="A54" t="s">
        <v>137</v>
      </c>
      <c r="B54" s="4">
        <v>45669</v>
      </c>
      <c r="C54" s="4">
        <v>45674</v>
      </c>
      <c r="D54" t="s">
        <v>138</v>
      </c>
      <c r="E54" t="s">
        <v>20</v>
      </c>
      <c r="F54" s="8">
        <v>2</v>
      </c>
      <c r="G54" s="10">
        <v>0</v>
      </c>
      <c r="H54" t="s">
        <v>17</v>
      </c>
      <c r="I54" s="8">
        <v>13998</v>
      </c>
      <c r="J54" s="8">
        <v>2489.85</v>
      </c>
      <c r="K54" s="12">
        <f>YEAR(Table2[[#This Row],[Order_Date]])</f>
        <v>2025</v>
      </c>
      <c r="L54" s="12">
        <f>MONTH(Table2[[#This Row],[Order_Date]])</f>
        <v>1</v>
      </c>
      <c r="M54" t="str">
        <f>TEXT(Table2[[#This Row],[Order_Date]],"mmm")</f>
        <v>Jan</v>
      </c>
      <c r="N54" t="str">
        <f>TEXT(Table2[[#This Row],[Order_Date]],"YYYY-MM")</f>
        <v>2025-01</v>
      </c>
      <c r="O54" s="9">
        <f>IFERROR(Table2[[#This Row],[Profit]]/Table2[[#This Row],[Sales]],0)</f>
        <v>0.17787183883411917</v>
      </c>
      <c r="P54" t="str">
        <f>_xlfn.XLOOKUP(Table2[[#This Row],[Product_ID]],Table4[Product_ID],Table4[Category],"Not Found")</f>
        <v>Furniture</v>
      </c>
      <c r="Q54" t="str">
        <f>_xlfn.XLOOKUP(Table2[[#This Row],[Product_ID]],Table4[Product_ID],Table4[Sub_Category],"Not Found")</f>
        <v>Furniture</v>
      </c>
      <c r="R54" t="str">
        <f>_xlfn.XLOOKUP(Table2[[#This Row],[Customer_ID]],Table1[Customer_ID],Table1[Region],"Not Found")</f>
        <v>East</v>
      </c>
      <c r="S54" t="str">
        <f>_xlfn.XLOOKUP(Table2[[#This Row],[Customer_ID]],Table1[Customer_ID],Table1[Segment],"Not Found")</f>
        <v>Consumer</v>
      </c>
      <c r="T54" t="str">
        <f>_xlfn.XLOOKUP(Table2[[#This Row],[Product_ID]],Table4[Product_ID],Table4[Product_Name],"Not Found")</f>
        <v>Office Chair</v>
      </c>
    </row>
    <row r="55" spans="1:20" x14ac:dyDescent="0.3">
      <c r="A55" t="s">
        <v>139</v>
      </c>
      <c r="B55" s="4">
        <v>45342</v>
      </c>
      <c r="C55" s="4">
        <v>45344</v>
      </c>
      <c r="D55" t="s">
        <v>140</v>
      </c>
      <c r="E55" t="s">
        <v>76</v>
      </c>
      <c r="F55" s="8">
        <v>1</v>
      </c>
      <c r="G55" s="10">
        <v>0</v>
      </c>
      <c r="H55" t="s">
        <v>21</v>
      </c>
      <c r="I55" s="8">
        <v>899</v>
      </c>
      <c r="J55" s="8">
        <v>248.9</v>
      </c>
      <c r="K55" s="12">
        <f>YEAR(Table2[[#This Row],[Order_Date]])</f>
        <v>2024</v>
      </c>
      <c r="L55" s="12">
        <f>MONTH(Table2[[#This Row],[Order_Date]])</f>
        <v>2</v>
      </c>
      <c r="M55" t="str">
        <f>TEXT(Table2[[#This Row],[Order_Date]],"mmm")</f>
        <v>Feb</v>
      </c>
      <c r="N55" t="str">
        <f>TEXT(Table2[[#This Row],[Order_Date]],"YYYY-MM")</f>
        <v>2024-02</v>
      </c>
      <c r="O55" s="9">
        <f>IFERROR(Table2[[#This Row],[Profit]]/Table2[[#This Row],[Sales]],0)</f>
        <v>0.27686318131256954</v>
      </c>
      <c r="P55" t="str">
        <f>_xlfn.XLOOKUP(Table2[[#This Row],[Product_ID]],Table4[Product_ID],Table4[Category],"Not Found")</f>
        <v>Home</v>
      </c>
      <c r="Q55" t="str">
        <f>_xlfn.XLOOKUP(Table2[[#This Row],[Product_ID]],Table4[Product_ID],Table4[Sub_Category],"Not Found")</f>
        <v>Decor</v>
      </c>
      <c r="R55" t="str">
        <f>_xlfn.XLOOKUP(Table2[[#This Row],[Customer_ID]],Table1[Customer_ID],Table1[Region],"Not Found")</f>
        <v>North</v>
      </c>
      <c r="S55" t="str">
        <f>_xlfn.XLOOKUP(Table2[[#This Row],[Customer_ID]],Table1[Customer_ID],Table1[Segment],"Not Found")</f>
        <v>Consumer</v>
      </c>
      <c r="T55" t="str">
        <f>_xlfn.XLOOKUP(Table2[[#This Row],[Product_ID]],Table4[Product_ID],Table4[Product_Name],"Not Found")</f>
        <v>Wall Clock</v>
      </c>
    </row>
    <row r="56" spans="1:20" x14ac:dyDescent="0.3">
      <c r="A56" t="s">
        <v>141</v>
      </c>
      <c r="B56" s="4">
        <v>45320</v>
      </c>
      <c r="C56" s="4">
        <v>45323</v>
      </c>
      <c r="D56" t="s">
        <v>142</v>
      </c>
      <c r="E56" t="s">
        <v>45</v>
      </c>
      <c r="F56" s="8">
        <v>4</v>
      </c>
      <c r="G56" s="10">
        <v>0</v>
      </c>
      <c r="H56" t="s">
        <v>21</v>
      </c>
      <c r="I56" s="8">
        <v>9996</v>
      </c>
      <c r="J56" s="8">
        <v>2123.39</v>
      </c>
      <c r="K56" s="12">
        <f>YEAR(Table2[[#This Row],[Order_Date]])</f>
        <v>2024</v>
      </c>
      <c r="L56" s="12">
        <f>MONTH(Table2[[#This Row],[Order_Date]])</f>
        <v>1</v>
      </c>
      <c r="M56" t="str">
        <f>TEXT(Table2[[#This Row],[Order_Date]],"mmm")</f>
        <v>Jan</v>
      </c>
      <c r="N56" t="str">
        <f>TEXT(Table2[[#This Row],[Order_Date]],"YYYY-MM")</f>
        <v>2024-01</v>
      </c>
      <c r="O56" s="9">
        <f>IFERROR(Table2[[#This Row],[Profit]]/Table2[[#This Row],[Sales]],0)</f>
        <v>0.21242396958783513</v>
      </c>
      <c r="P56" t="str">
        <f>_xlfn.XLOOKUP(Table2[[#This Row],[Product_ID]],Table4[Product_ID],Table4[Category],"Not Found")</f>
        <v>Technology</v>
      </c>
      <c r="Q56" t="str">
        <f>_xlfn.XLOOKUP(Table2[[#This Row],[Product_ID]],Table4[Product_ID],Table4[Sub_Category],"Not Found")</f>
        <v>Audio</v>
      </c>
      <c r="R56" t="str">
        <f>_xlfn.XLOOKUP(Table2[[#This Row],[Customer_ID]],Table1[Customer_ID],Table1[Region],"Not Found")</f>
        <v>North</v>
      </c>
      <c r="S56" t="str">
        <f>_xlfn.XLOOKUP(Table2[[#This Row],[Customer_ID]],Table1[Customer_ID],Table1[Segment],"Not Found")</f>
        <v>Corporate</v>
      </c>
      <c r="T56" t="str">
        <f>_xlfn.XLOOKUP(Table2[[#This Row],[Product_ID]],Table4[Product_ID],Table4[Product_Name],"Not Found")</f>
        <v>Headphones</v>
      </c>
    </row>
    <row r="57" spans="1:20" x14ac:dyDescent="0.3">
      <c r="A57" t="s">
        <v>143</v>
      </c>
      <c r="B57" s="4">
        <v>45753</v>
      </c>
      <c r="C57" s="4">
        <v>45755</v>
      </c>
      <c r="D57" t="s">
        <v>144</v>
      </c>
      <c r="E57" t="s">
        <v>68</v>
      </c>
      <c r="F57" s="8">
        <v>1</v>
      </c>
      <c r="G57" s="10">
        <v>0.2</v>
      </c>
      <c r="H57" t="s">
        <v>21</v>
      </c>
      <c r="I57" s="8">
        <v>1039.2</v>
      </c>
      <c r="J57" s="8">
        <v>221.23</v>
      </c>
      <c r="K57" s="12">
        <f>YEAR(Table2[[#This Row],[Order_Date]])</f>
        <v>2025</v>
      </c>
      <c r="L57" s="12">
        <f>MONTH(Table2[[#This Row],[Order_Date]])</f>
        <v>4</v>
      </c>
      <c r="M57" t="str">
        <f>TEXT(Table2[[#This Row],[Order_Date]],"mmm")</f>
        <v>Apr</v>
      </c>
      <c r="N57" t="str">
        <f>TEXT(Table2[[#This Row],[Order_Date]],"YYYY-MM")</f>
        <v>2025-04</v>
      </c>
      <c r="O57" s="9">
        <f>IFERROR(Table2[[#This Row],[Profit]]/Table2[[#This Row],[Sales]],0)</f>
        <v>0.21288491147036179</v>
      </c>
      <c r="P57" t="str">
        <f>_xlfn.XLOOKUP(Table2[[#This Row],[Product_ID]],Table4[Product_ID],Table4[Category],"Not Found")</f>
        <v>Home</v>
      </c>
      <c r="Q57" t="str">
        <f>_xlfn.XLOOKUP(Table2[[#This Row],[Product_ID]],Table4[Product_ID],Table4[Sub_Category],"Not Found")</f>
        <v>Lighting</v>
      </c>
      <c r="R57" t="str">
        <f>_xlfn.XLOOKUP(Table2[[#This Row],[Customer_ID]],Table1[Customer_ID],Table1[Region],"Not Found")</f>
        <v>South</v>
      </c>
      <c r="S57" t="str">
        <f>_xlfn.XLOOKUP(Table2[[#This Row],[Customer_ID]],Table1[Customer_ID],Table1[Segment],"Not Found")</f>
        <v>Consumer</v>
      </c>
      <c r="T57" t="str">
        <f>_xlfn.XLOOKUP(Table2[[#This Row],[Product_ID]],Table4[Product_ID],Table4[Product_Name],"Not Found")</f>
        <v>Table Lamp</v>
      </c>
    </row>
    <row r="58" spans="1:20" x14ac:dyDescent="0.3">
      <c r="A58" t="s">
        <v>145</v>
      </c>
      <c r="B58" s="4">
        <v>45587</v>
      </c>
      <c r="C58" s="4">
        <v>45591</v>
      </c>
      <c r="D58" t="s">
        <v>146</v>
      </c>
      <c r="E58" t="s">
        <v>99</v>
      </c>
      <c r="F58" s="8">
        <v>2</v>
      </c>
      <c r="G58" s="10">
        <v>0.05</v>
      </c>
      <c r="H58" t="s">
        <v>13</v>
      </c>
      <c r="I58" s="8">
        <v>473.1</v>
      </c>
      <c r="J58" s="8">
        <v>154.9</v>
      </c>
      <c r="K58" s="12">
        <f>YEAR(Table2[[#This Row],[Order_Date]])</f>
        <v>2024</v>
      </c>
      <c r="L58" s="12">
        <f>MONTH(Table2[[#This Row],[Order_Date]])</f>
        <v>10</v>
      </c>
      <c r="M58" t="str">
        <f>TEXT(Table2[[#This Row],[Order_Date]],"mmm")</f>
        <v>Oct</v>
      </c>
      <c r="N58" t="str">
        <f>TEXT(Table2[[#This Row],[Order_Date]],"YYYY-MM")</f>
        <v>2024-10</v>
      </c>
      <c r="O58" s="9">
        <f>IFERROR(Table2[[#This Row],[Profit]]/Table2[[#This Row],[Sales]],0)</f>
        <v>0.32741492284929191</v>
      </c>
      <c r="P58" t="str">
        <f>_xlfn.XLOOKUP(Table2[[#This Row],[Product_ID]],Table4[Product_ID],Table4[Category],"Not Found")</f>
        <v>Office</v>
      </c>
      <c r="Q58" t="str">
        <f>_xlfn.XLOOKUP(Table2[[#This Row],[Product_ID]],Table4[Product_ID],Table4[Sub_Category],"Not Found")</f>
        <v>Paper</v>
      </c>
      <c r="R58" t="str">
        <f>_xlfn.XLOOKUP(Table2[[#This Row],[Customer_ID]],Table1[Customer_ID],Table1[Region],"Not Found")</f>
        <v>South</v>
      </c>
      <c r="S58" t="str">
        <f>_xlfn.XLOOKUP(Table2[[#This Row],[Customer_ID]],Table1[Customer_ID],Table1[Segment],"Not Found")</f>
        <v>Consumer</v>
      </c>
      <c r="T58" t="str">
        <f>_xlfn.XLOOKUP(Table2[[#This Row],[Product_ID]],Table4[Product_ID],Table4[Product_Name],"Not Found")</f>
        <v>Pen Set</v>
      </c>
    </row>
    <row r="59" spans="1:20" x14ac:dyDescent="0.3">
      <c r="A59" t="s">
        <v>147</v>
      </c>
      <c r="B59" s="4">
        <v>45588</v>
      </c>
      <c r="C59" s="4">
        <v>45592</v>
      </c>
      <c r="D59" t="s">
        <v>148</v>
      </c>
      <c r="E59" t="s">
        <v>16</v>
      </c>
      <c r="F59" s="8">
        <v>3</v>
      </c>
      <c r="G59" s="10">
        <v>0.05</v>
      </c>
      <c r="H59" t="s">
        <v>13</v>
      </c>
      <c r="I59" s="8">
        <v>3702.15</v>
      </c>
      <c r="J59" s="8">
        <v>1062.6400000000001</v>
      </c>
      <c r="K59" s="12">
        <f>YEAR(Table2[[#This Row],[Order_Date]])</f>
        <v>2024</v>
      </c>
      <c r="L59" s="12">
        <f>MONTH(Table2[[#This Row],[Order_Date]])</f>
        <v>10</v>
      </c>
      <c r="M59" t="str">
        <f>TEXT(Table2[[#This Row],[Order_Date]],"mmm")</f>
        <v>Oct</v>
      </c>
      <c r="N59" t="str">
        <f>TEXT(Table2[[#This Row],[Order_Date]],"YYYY-MM")</f>
        <v>2024-10</v>
      </c>
      <c r="O59" s="9">
        <f>IFERROR(Table2[[#This Row],[Profit]]/Table2[[#This Row],[Sales]],0)</f>
        <v>0.28703321043177615</v>
      </c>
      <c r="P59" t="str">
        <f>_xlfn.XLOOKUP(Table2[[#This Row],[Product_ID]],Table4[Product_ID],Table4[Category],"Not Found")</f>
        <v>Technology</v>
      </c>
      <c r="Q59" t="str">
        <f>_xlfn.XLOOKUP(Table2[[#This Row],[Product_ID]],Table4[Product_ID],Table4[Sub_Category],"Not Found")</f>
        <v>Accessories</v>
      </c>
      <c r="R59" t="str">
        <f>_xlfn.XLOOKUP(Table2[[#This Row],[Customer_ID]],Table1[Customer_ID],Table1[Region],"Not Found")</f>
        <v>North</v>
      </c>
      <c r="S59" t="str">
        <f>_xlfn.XLOOKUP(Table2[[#This Row],[Customer_ID]],Table1[Customer_ID],Table1[Segment],"Not Found")</f>
        <v>Consumer</v>
      </c>
      <c r="T59" t="str">
        <f>_xlfn.XLOOKUP(Table2[[#This Row],[Product_ID]],Table4[Product_ID],Table4[Product_Name],"Not Found")</f>
        <v>USB-C Hub</v>
      </c>
    </row>
    <row r="60" spans="1:20" x14ac:dyDescent="0.3">
      <c r="A60" t="s">
        <v>149</v>
      </c>
      <c r="B60" s="4">
        <v>46017</v>
      </c>
      <c r="C60" s="4">
        <v>46021</v>
      </c>
      <c r="D60" t="s">
        <v>150</v>
      </c>
      <c r="E60" t="s">
        <v>65</v>
      </c>
      <c r="F60" s="8">
        <v>2</v>
      </c>
      <c r="G60" s="10">
        <v>0.1</v>
      </c>
      <c r="H60" t="s">
        <v>30</v>
      </c>
      <c r="I60" s="8">
        <v>1258.2</v>
      </c>
      <c r="J60" s="8">
        <v>283.27</v>
      </c>
      <c r="K60" s="12">
        <f>YEAR(Table2[[#This Row],[Order_Date]])</f>
        <v>2025</v>
      </c>
      <c r="L60" s="12">
        <f>MONTH(Table2[[#This Row],[Order_Date]])</f>
        <v>12</v>
      </c>
      <c r="M60" t="str">
        <f>TEXT(Table2[[#This Row],[Order_Date]],"mmm")</f>
        <v>Dec</v>
      </c>
      <c r="N60" t="str">
        <f>TEXT(Table2[[#This Row],[Order_Date]],"YYYY-MM")</f>
        <v>2025-12</v>
      </c>
      <c r="O60" s="9">
        <f>IFERROR(Table2[[#This Row],[Profit]]/Table2[[#This Row],[Sales]],0)</f>
        <v>0.22513908758543949</v>
      </c>
      <c r="P60" t="str">
        <f>_xlfn.XLOOKUP(Table2[[#This Row],[Product_ID]],Table4[Product_ID],Table4[Category],"Not Found")</f>
        <v>Office</v>
      </c>
      <c r="Q60" t="str">
        <f>_xlfn.XLOOKUP(Table2[[#This Row],[Product_ID]],Table4[Product_ID],Table4[Sub_Category],"Not Found")</f>
        <v>Storage</v>
      </c>
      <c r="R60" t="str">
        <f>_xlfn.XLOOKUP(Table2[[#This Row],[Customer_ID]],Table1[Customer_ID],Table1[Region],"Not Found")</f>
        <v>North</v>
      </c>
      <c r="S60" t="str">
        <f>_xlfn.XLOOKUP(Table2[[#This Row],[Customer_ID]],Table1[Customer_ID],Table1[Segment],"Not Found")</f>
        <v>Corporate</v>
      </c>
      <c r="T60" t="str">
        <f>_xlfn.XLOOKUP(Table2[[#This Row],[Product_ID]],Table4[Product_ID],Table4[Product_Name],"Not Found")</f>
        <v>Desk Organizer</v>
      </c>
    </row>
    <row r="61" spans="1:20" x14ac:dyDescent="0.3">
      <c r="A61" t="s">
        <v>151</v>
      </c>
      <c r="B61" s="4">
        <v>45698</v>
      </c>
      <c r="C61" s="4">
        <v>45700</v>
      </c>
      <c r="D61" t="s">
        <v>152</v>
      </c>
      <c r="E61" t="s">
        <v>71</v>
      </c>
      <c r="F61" s="8">
        <v>1</v>
      </c>
      <c r="G61" s="10">
        <v>0.1</v>
      </c>
      <c r="H61" t="s">
        <v>30</v>
      </c>
      <c r="I61" s="8">
        <v>719.1</v>
      </c>
      <c r="J61" s="8">
        <v>191.86</v>
      </c>
      <c r="K61" s="12">
        <f>YEAR(Table2[[#This Row],[Order_Date]])</f>
        <v>2025</v>
      </c>
      <c r="L61" s="12">
        <f>MONTH(Table2[[#This Row],[Order_Date]])</f>
        <v>2</v>
      </c>
      <c r="M61" t="str">
        <f>TEXT(Table2[[#This Row],[Order_Date]],"mmm")</f>
        <v>Feb</v>
      </c>
      <c r="N61" t="str">
        <f>TEXT(Table2[[#This Row],[Order_Date]],"YYYY-MM")</f>
        <v>2025-02</v>
      </c>
      <c r="O61" s="9">
        <f>IFERROR(Table2[[#This Row],[Profit]]/Table2[[#This Row],[Sales]],0)</f>
        <v>0.26680572938395219</v>
      </c>
      <c r="P61" t="str">
        <f>_xlfn.XLOOKUP(Table2[[#This Row],[Product_ID]],Table4[Product_ID],Table4[Category],"Not Found")</f>
        <v>Home</v>
      </c>
      <c r="Q61" t="str">
        <f>_xlfn.XLOOKUP(Table2[[#This Row],[Product_ID]],Table4[Product_ID],Table4[Sub_Category],"Not Found")</f>
        <v>Storage</v>
      </c>
      <c r="R61" t="str">
        <f>_xlfn.XLOOKUP(Table2[[#This Row],[Customer_ID]],Table1[Customer_ID],Table1[Region],"Not Found")</f>
        <v>West</v>
      </c>
      <c r="S61" t="str">
        <f>_xlfn.XLOOKUP(Table2[[#This Row],[Customer_ID]],Table1[Customer_ID],Table1[Segment],"Not Found")</f>
        <v>Consumer</v>
      </c>
      <c r="T61" t="str">
        <f>_xlfn.XLOOKUP(Table2[[#This Row],[Product_ID]],Table4[Product_ID],Table4[Product_Name],"Not Found")</f>
        <v>Storage Box</v>
      </c>
    </row>
    <row r="62" spans="1:20" x14ac:dyDescent="0.3">
      <c r="A62" t="s">
        <v>153</v>
      </c>
      <c r="B62" s="4">
        <v>45904</v>
      </c>
      <c r="C62" s="4">
        <v>45906</v>
      </c>
      <c r="D62" t="s">
        <v>154</v>
      </c>
      <c r="E62" t="s">
        <v>68</v>
      </c>
      <c r="F62" s="8">
        <v>1</v>
      </c>
      <c r="G62" s="10">
        <v>0.1</v>
      </c>
      <c r="H62" t="s">
        <v>17</v>
      </c>
      <c r="I62" s="8">
        <v>1169.0999999999999</v>
      </c>
      <c r="J62" s="8">
        <v>322.85000000000002</v>
      </c>
      <c r="K62" s="12">
        <f>YEAR(Table2[[#This Row],[Order_Date]])</f>
        <v>2025</v>
      </c>
      <c r="L62" s="12">
        <f>MONTH(Table2[[#This Row],[Order_Date]])</f>
        <v>9</v>
      </c>
      <c r="M62" t="str">
        <f>TEXT(Table2[[#This Row],[Order_Date]],"mmm")</f>
        <v>Sep</v>
      </c>
      <c r="N62" t="str">
        <f>TEXT(Table2[[#This Row],[Order_Date]],"YYYY-MM")</f>
        <v>2025-09</v>
      </c>
      <c r="O62" s="9">
        <f>IFERROR(Table2[[#This Row],[Profit]]/Table2[[#This Row],[Sales]],0)</f>
        <v>0.27615259601402792</v>
      </c>
      <c r="P62" t="str">
        <f>_xlfn.XLOOKUP(Table2[[#This Row],[Product_ID]],Table4[Product_ID],Table4[Category],"Not Found")</f>
        <v>Home</v>
      </c>
      <c r="Q62" t="str">
        <f>_xlfn.XLOOKUP(Table2[[#This Row],[Product_ID]],Table4[Product_ID],Table4[Sub_Category],"Not Found")</f>
        <v>Lighting</v>
      </c>
      <c r="R62" t="str">
        <f>_xlfn.XLOOKUP(Table2[[#This Row],[Customer_ID]],Table1[Customer_ID],Table1[Region],"Not Found")</f>
        <v>West</v>
      </c>
      <c r="S62" t="str">
        <f>_xlfn.XLOOKUP(Table2[[#This Row],[Customer_ID]],Table1[Customer_ID],Table1[Segment],"Not Found")</f>
        <v>Consumer</v>
      </c>
      <c r="T62" t="str">
        <f>_xlfn.XLOOKUP(Table2[[#This Row],[Product_ID]],Table4[Product_ID],Table4[Product_Name],"Not Found")</f>
        <v>Table Lamp</v>
      </c>
    </row>
    <row r="63" spans="1:20" x14ac:dyDescent="0.3">
      <c r="A63" t="s">
        <v>155</v>
      </c>
      <c r="B63" s="4">
        <v>45696</v>
      </c>
      <c r="C63" s="4">
        <v>45701</v>
      </c>
      <c r="D63" t="s">
        <v>156</v>
      </c>
      <c r="E63" t="s">
        <v>99</v>
      </c>
      <c r="F63" s="8">
        <v>1</v>
      </c>
      <c r="G63" s="10">
        <v>0</v>
      </c>
      <c r="H63" t="s">
        <v>30</v>
      </c>
      <c r="I63" s="8">
        <v>249</v>
      </c>
      <c r="J63" s="8">
        <v>71.84</v>
      </c>
      <c r="K63" s="12">
        <f>YEAR(Table2[[#This Row],[Order_Date]])</f>
        <v>2025</v>
      </c>
      <c r="L63" s="12">
        <f>MONTH(Table2[[#This Row],[Order_Date]])</f>
        <v>2</v>
      </c>
      <c r="M63" t="str">
        <f>TEXT(Table2[[#This Row],[Order_Date]],"mmm")</f>
        <v>Feb</v>
      </c>
      <c r="N63" t="str">
        <f>TEXT(Table2[[#This Row],[Order_Date]],"YYYY-MM")</f>
        <v>2025-02</v>
      </c>
      <c r="O63" s="9">
        <f>IFERROR(Table2[[#This Row],[Profit]]/Table2[[#This Row],[Sales]],0)</f>
        <v>0.28851405622489962</v>
      </c>
      <c r="P63" t="str">
        <f>_xlfn.XLOOKUP(Table2[[#This Row],[Product_ID]],Table4[Product_ID],Table4[Category],"Not Found")</f>
        <v>Office</v>
      </c>
      <c r="Q63" t="str">
        <f>_xlfn.XLOOKUP(Table2[[#This Row],[Product_ID]],Table4[Product_ID],Table4[Sub_Category],"Not Found")</f>
        <v>Paper</v>
      </c>
      <c r="R63" t="str">
        <f>_xlfn.XLOOKUP(Table2[[#This Row],[Customer_ID]],Table1[Customer_ID],Table1[Region],"Not Found")</f>
        <v>East</v>
      </c>
      <c r="S63" t="str">
        <f>_xlfn.XLOOKUP(Table2[[#This Row],[Customer_ID]],Table1[Customer_ID],Table1[Segment],"Not Found")</f>
        <v>Home Office</v>
      </c>
      <c r="T63" t="str">
        <f>_xlfn.XLOOKUP(Table2[[#This Row],[Product_ID]],Table4[Product_ID],Table4[Product_Name],"Not Found")</f>
        <v>Pen Set</v>
      </c>
    </row>
    <row r="64" spans="1:20" x14ac:dyDescent="0.3">
      <c r="A64" t="s">
        <v>157</v>
      </c>
      <c r="B64" s="4">
        <v>45637</v>
      </c>
      <c r="C64" s="4">
        <v>45640</v>
      </c>
      <c r="D64" t="s">
        <v>64</v>
      </c>
      <c r="E64" t="s">
        <v>29</v>
      </c>
      <c r="F64" s="8">
        <v>4</v>
      </c>
      <c r="G64" s="10">
        <v>0</v>
      </c>
      <c r="H64" t="s">
        <v>21</v>
      </c>
      <c r="I64" s="8">
        <v>1596</v>
      </c>
      <c r="J64" s="8">
        <v>534.79999999999995</v>
      </c>
      <c r="K64" s="12">
        <f>YEAR(Table2[[#This Row],[Order_Date]])</f>
        <v>2024</v>
      </c>
      <c r="L64" s="12">
        <f>MONTH(Table2[[#This Row],[Order_Date]])</f>
        <v>12</v>
      </c>
      <c r="M64" t="str">
        <f>TEXT(Table2[[#This Row],[Order_Date]],"mmm")</f>
        <v>Dec</v>
      </c>
      <c r="N64" t="str">
        <f>TEXT(Table2[[#This Row],[Order_Date]],"YYYY-MM")</f>
        <v>2024-12</v>
      </c>
      <c r="O64" s="9">
        <f>IFERROR(Table2[[#This Row],[Profit]]/Table2[[#This Row],[Sales]],0)</f>
        <v>0.3350877192982456</v>
      </c>
      <c r="P64" t="str">
        <f>_xlfn.XLOOKUP(Table2[[#This Row],[Product_ID]],Table4[Product_ID],Table4[Category],"Not Found")</f>
        <v>Office</v>
      </c>
      <c r="Q64" t="str">
        <f>_xlfn.XLOOKUP(Table2[[#This Row],[Product_ID]],Table4[Product_ID],Table4[Sub_Category],"Not Found")</f>
        <v>Paper</v>
      </c>
      <c r="R64" t="str">
        <f>_xlfn.XLOOKUP(Table2[[#This Row],[Customer_ID]],Table1[Customer_ID],Table1[Region],"Not Found")</f>
        <v>West</v>
      </c>
      <c r="S64" t="str">
        <f>_xlfn.XLOOKUP(Table2[[#This Row],[Customer_ID]],Table1[Customer_ID],Table1[Segment],"Not Found")</f>
        <v>Consumer</v>
      </c>
      <c r="T64" t="str">
        <f>_xlfn.XLOOKUP(Table2[[#This Row],[Product_ID]],Table4[Product_ID],Table4[Product_Name],"Not Found")</f>
        <v>Notebook Set</v>
      </c>
    </row>
    <row r="65" spans="1:20" x14ac:dyDescent="0.3">
      <c r="A65" t="s">
        <v>158</v>
      </c>
      <c r="B65" s="4">
        <v>45913</v>
      </c>
      <c r="C65" s="4">
        <v>45918</v>
      </c>
      <c r="D65" t="s">
        <v>159</v>
      </c>
      <c r="E65" t="s">
        <v>58</v>
      </c>
      <c r="F65" s="8">
        <v>4</v>
      </c>
      <c r="G65" s="10">
        <v>0</v>
      </c>
      <c r="H65" t="s">
        <v>17</v>
      </c>
      <c r="I65" s="8">
        <v>7996</v>
      </c>
      <c r="J65" s="8">
        <v>1383.58</v>
      </c>
      <c r="K65" s="12">
        <f>YEAR(Table2[[#This Row],[Order_Date]])</f>
        <v>2025</v>
      </c>
      <c r="L65" s="12">
        <f>MONTH(Table2[[#This Row],[Order_Date]])</f>
        <v>9</v>
      </c>
      <c r="M65" t="str">
        <f>TEXT(Table2[[#This Row],[Order_Date]],"mmm")</f>
        <v>Sep</v>
      </c>
      <c r="N65" t="str">
        <f>TEXT(Table2[[#This Row],[Order_Date]],"YYYY-MM")</f>
        <v>2025-09</v>
      </c>
      <c r="O65" s="9">
        <f>IFERROR(Table2[[#This Row],[Profit]]/Table2[[#This Row],[Sales]],0)</f>
        <v>0.17303401700850424</v>
      </c>
      <c r="P65" t="str">
        <f>_xlfn.XLOOKUP(Table2[[#This Row],[Product_ID]],Table4[Product_ID],Table4[Category],"Not Found")</f>
        <v>Technology</v>
      </c>
      <c r="Q65" t="str">
        <f>_xlfn.XLOOKUP(Table2[[#This Row],[Product_ID]],Table4[Product_ID],Table4[Sub_Category],"Not Found")</f>
        <v>Audio</v>
      </c>
      <c r="R65" t="str">
        <f>_xlfn.XLOOKUP(Table2[[#This Row],[Customer_ID]],Table1[Customer_ID],Table1[Region],"Not Found")</f>
        <v>South</v>
      </c>
      <c r="S65" t="str">
        <f>_xlfn.XLOOKUP(Table2[[#This Row],[Customer_ID]],Table1[Customer_ID],Table1[Segment],"Not Found")</f>
        <v>Home Office</v>
      </c>
      <c r="T65" t="str">
        <f>_xlfn.XLOOKUP(Table2[[#This Row],[Product_ID]],Table4[Product_ID],Table4[Product_Name],"Not Found")</f>
        <v>Bluetooth Speaker</v>
      </c>
    </row>
    <row r="66" spans="1:20" x14ac:dyDescent="0.3">
      <c r="A66" t="s">
        <v>160</v>
      </c>
      <c r="B66" s="4">
        <v>45711</v>
      </c>
      <c r="C66" s="4">
        <v>45713</v>
      </c>
      <c r="D66" t="s">
        <v>161</v>
      </c>
      <c r="E66" t="s">
        <v>76</v>
      </c>
      <c r="F66" s="8">
        <v>4</v>
      </c>
      <c r="G66" s="10">
        <v>0</v>
      </c>
      <c r="H66" t="s">
        <v>13</v>
      </c>
      <c r="I66" s="8">
        <v>3596</v>
      </c>
      <c r="J66" s="8">
        <v>828.05</v>
      </c>
      <c r="K66" s="12">
        <f>YEAR(Table2[[#This Row],[Order_Date]])</f>
        <v>2025</v>
      </c>
      <c r="L66" s="12">
        <f>MONTH(Table2[[#This Row],[Order_Date]])</f>
        <v>2</v>
      </c>
      <c r="M66" t="str">
        <f>TEXT(Table2[[#This Row],[Order_Date]],"mmm")</f>
        <v>Feb</v>
      </c>
      <c r="N66" t="str">
        <f>TEXT(Table2[[#This Row],[Order_Date]],"YYYY-MM")</f>
        <v>2025-02</v>
      </c>
      <c r="O66" s="9">
        <f>IFERROR(Table2[[#This Row],[Profit]]/Table2[[#This Row],[Sales]],0)</f>
        <v>0.23026974416017795</v>
      </c>
      <c r="P66" t="str">
        <f>_xlfn.XLOOKUP(Table2[[#This Row],[Product_ID]],Table4[Product_ID],Table4[Category],"Not Found")</f>
        <v>Home</v>
      </c>
      <c r="Q66" t="str">
        <f>_xlfn.XLOOKUP(Table2[[#This Row],[Product_ID]],Table4[Product_ID],Table4[Sub_Category],"Not Found")</f>
        <v>Decor</v>
      </c>
      <c r="R66" t="str">
        <f>_xlfn.XLOOKUP(Table2[[#This Row],[Customer_ID]],Table1[Customer_ID],Table1[Region],"Not Found")</f>
        <v>West</v>
      </c>
      <c r="S66" t="str">
        <f>_xlfn.XLOOKUP(Table2[[#This Row],[Customer_ID]],Table1[Customer_ID],Table1[Segment],"Not Found")</f>
        <v>Corporate</v>
      </c>
      <c r="T66" t="str">
        <f>_xlfn.XLOOKUP(Table2[[#This Row],[Product_ID]],Table4[Product_ID],Table4[Product_Name],"Not Found")</f>
        <v>Wall Clock</v>
      </c>
    </row>
    <row r="67" spans="1:20" x14ac:dyDescent="0.3">
      <c r="A67" t="s">
        <v>162</v>
      </c>
      <c r="B67" s="4">
        <v>45473</v>
      </c>
      <c r="C67" s="4">
        <v>45476</v>
      </c>
      <c r="D67" t="s">
        <v>163</v>
      </c>
      <c r="E67" t="s">
        <v>29</v>
      </c>
      <c r="F67" s="8">
        <v>3</v>
      </c>
      <c r="G67" s="10">
        <v>0</v>
      </c>
      <c r="H67" t="s">
        <v>17</v>
      </c>
      <c r="I67" s="8">
        <v>1197</v>
      </c>
      <c r="J67" s="8">
        <v>339.63</v>
      </c>
      <c r="K67" s="12">
        <f>YEAR(Table2[[#This Row],[Order_Date]])</f>
        <v>2024</v>
      </c>
      <c r="L67" s="12">
        <f>MONTH(Table2[[#This Row],[Order_Date]])</f>
        <v>6</v>
      </c>
      <c r="M67" t="str">
        <f>TEXT(Table2[[#This Row],[Order_Date]],"mmm")</f>
        <v>Jun</v>
      </c>
      <c r="N67" t="str">
        <f>TEXT(Table2[[#This Row],[Order_Date]],"YYYY-MM")</f>
        <v>2024-06</v>
      </c>
      <c r="O67" s="9">
        <f>IFERROR(Table2[[#This Row],[Profit]]/Table2[[#This Row],[Sales]],0)</f>
        <v>0.28373433583959901</v>
      </c>
      <c r="P67" t="str">
        <f>_xlfn.XLOOKUP(Table2[[#This Row],[Product_ID]],Table4[Product_ID],Table4[Category],"Not Found")</f>
        <v>Office</v>
      </c>
      <c r="Q67" t="str">
        <f>_xlfn.XLOOKUP(Table2[[#This Row],[Product_ID]],Table4[Product_ID],Table4[Sub_Category],"Not Found")</f>
        <v>Paper</v>
      </c>
      <c r="R67" t="str">
        <f>_xlfn.XLOOKUP(Table2[[#This Row],[Customer_ID]],Table1[Customer_ID],Table1[Region],"Not Found")</f>
        <v>West</v>
      </c>
      <c r="S67" t="str">
        <f>_xlfn.XLOOKUP(Table2[[#This Row],[Customer_ID]],Table1[Customer_ID],Table1[Segment],"Not Found")</f>
        <v>Consumer</v>
      </c>
      <c r="T67" t="str">
        <f>_xlfn.XLOOKUP(Table2[[#This Row],[Product_ID]],Table4[Product_ID],Table4[Product_Name],"Not Found")</f>
        <v>Notebook Set</v>
      </c>
    </row>
    <row r="68" spans="1:20" x14ac:dyDescent="0.3">
      <c r="A68" t="s">
        <v>164</v>
      </c>
      <c r="B68" s="4">
        <v>45292</v>
      </c>
      <c r="C68" s="4">
        <v>45296</v>
      </c>
      <c r="D68" t="s">
        <v>165</v>
      </c>
      <c r="E68" t="s">
        <v>40</v>
      </c>
      <c r="F68" s="8">
        <v>1</v>
      </c>
      <c r="G68" s="10">
        <v>0</v>
      </c>
      <c r="H68" t="s">
        <v>17</v>
      </c>
      <c r="I68" s="8">
        <v>1499</v>
      </c>
      <c r="J68" s="8">
        <v>378.04</v>
      </c>
      <c r="K68" s="12">
        <f>YEAR(Table2[[#This Row],[Order_Date]])</f>
        <v>2024</v>
      </c>
      <c r="L68" s="12">
        <f>MONTH(Table2[[#This Row],[Order_Date]])</f>
        <v>1</v>
      </c>
      <c r="M68" t="str">
        <f>TEXT(Table2[[#This Row],[Order_Date]],"mmm")</f>
        <v>Jan</v>
      </c>
      <c r="N68" t="str">
        <f>TEXT(Table2[[#This Row],[Order_Date]],"YYYY-MM")</f>
        <v>2024-01</v>
      </c>
      <c r="O68" s="9">
        <f>IFERROR(Table2[[#This Row],[Profit]]/Table2[[#This Row],[Sales]],0)</f>
        <v>0.25219479653102067</v>
      </c>
      <c r="P68" t="str">
        <f>_xlfn.XLOOKUP(Table2[[#This Row],[Product_ID]],Table4[Product_ID],Table4[Category],"Not Found")</f>
        <v>Technology</v>
      </c>
      <c r="Q68" t="str">
        <f>_xlfn.XLOOKUP(Table2[[#This Row],[Product_ID]],Table4[Product_ID],Table4[Sub_Category],"Not Found")</f>
        <v>Accessories</v>
      </c>
      <c r="R68" t="str">
        <f>_xlfn.XLOOKUP(Table2[[#This Row],[Customer_ID]],Table1[Customer_ID],Table1[Region],"Not Found")</f>
        <v>South</v>
      </c>
      <c r="S68" t="str">
        <f>_xlfn.XLOOKUP(Table2[[#This Row],[Customer_ID]],Table1[Customer_ID],Table1[Segment],"Not Found")</f>
        <v>Corporate</v>
      </c>
      <c r="T68" t="str">
        <f>_xlfn.XLOOKUP(Table2[[#This Row],[Product_ID]],Table4[Product_ID],Table4[Product_Name],"Not Found")</f>
        <v>Power Bank</v>
      </c>
    </row>
    <row r="69" spans="1:20" x14ac:dyDescent="0.3">
      <c r="A69" t="s">
        <v>166</v>
      </c>
      <c r="B69" s="4">
        <v>45858</v>
      </c>
      <c r="C69" s="4">
        <v>45863</v>
      </c>
      <c r="D69" t="s">
        <v>142</v>
      </c>
      <c r="E69" t="s">
        <v>65</v>
      </c>
      <c r="F69" s="8">
        <v>4</v>
      </c>
      <c r="G69" s="10">
        <v>0.15</v>
      </c>
      <c r="H69" t="s">
        <v>30</v>
      </c>
      <c r="I69" s="8">
        <v>2376.6</v>
      </c>
      <c r="J69" s="8">
        <v>765.87</v>
      </c>
      <c r="K69" s="12">
        <f>YEAR(Table2[[#This Row],[Order_Date]])</f>
        <v>2025</v>
      </c>
      <c r="L69" s="12">
        <f>MONTH(Table2[[#This Row],[Order_Date]])</f>
        <v>7</v>
      </c>
      <c r="M69" t="str">
        <f>TEXT(Table2[[#This Row],[Order_Date]],"mmm")</f>
        <v>Jul</v>
      </c>
      <c r="N69" t="str">
        <f>TEXT(Table2[[#This Row],[Order_Date]],"YYYY-MM")</f>
        <v>2025-07</v>
      </c>
      <c r="O69" s="9">
        <f>IFERROR(Table2[[#This Row],[Profit]]/Table2[[#This Row],[Sales]],0)</f>
        <v>0.32225448119161831</v>
      </c>
      <c r="P69" t="str">
        <f>_xlfn.XLOOKUP(Table2[[#This Row],[Product_ID]],Table4[Product_ID],Table4[Category],"Not Found")</f>
        <v>Office</v>
      </c>
      <c r="Q69" t="str">
        <f>_xlfn.XLOOKUP(Table2[[#This Row],[Product_ID]],Table4[Product_ID],Table4[Sub_Category],"Not Found")</f>
        <v>Storage</v>
      </c>
      <c r="R69" t="str">
        <f>_xlfn.XLOOKUP(Table2[[#This Row],[Customer_ID]],Table1[Customer_ID],Table1[Region],"Not Found")</f>
        <v>North</v>
      </c>
      <c r="S69" t="str">
        <f>_xlfn.XLOOKUP(Table2[[#This Row],[Customer_ID]],Table1[Customer_ID],Table1[Segment],"Not Found")</f>
        <v>Corporate</v>
      </c>
      <c r="T69" t="str">
        <f>_xlfn.XLOOKUP(Table2[[#This Row],[Product_ID]],Table4[Product_ID],Table4[Product_Name],"Not Found")</f>
        <v>Desk Organizer</v>
      </c>
    </row>
    <row r="70" spans="1:20" x14ac:dyDescent="0.3">
      <c r="A70" t="s">
        <v>167</v>
      </c>
      <c r="B70" s="4">
        <v>45662</v>
      </c>
      <c r="C70" s="4">
        <v>45667</v>
      </c>
      <c r="D70" t="s">
        <v>168</v>
      </c>
      <c r="E70" t="s">
        <v>76</v>
      </c>
      <c r="F70" s="8">
        <v>5</v>
      </c>
      <c r="G70" s="10">
        <v>0.15</v>
      </c>
      <c r="H70" t="s">
        <v>17</v>
      </c>
      <c r="I70" s="8">
        <v>3820.75</v>
      </c>
      <c r="J70" s="8">
        <v>793.93</v>
      </c>
      <c r="K70" s="12">
        <f>YEAR(Table2[[#This Row],[Order_Date]])</f>
        <v>2025</v>
      </c>
      <c r="L70" s="12">
        <f>MONTH(Table2[[#This Row],[Order_Date]])</f>
        <v>1</v>
      </c>
      <c r="M70" t="str">
        <f>TEXT(Table2[[#This Row],[Order_Date]],"mmm")</f>
        <v>Jan</v>
      </c>
      <c r="N70" t="str">
        <f>TEXT(Table2[[#This Row],[Order_Date]],"YYYY-MM")</f>
        <v>2025-01</v>
      </c>
      <c r="O70" s="9">
        <f>IFERROR(Table2[[#This Row],[Profit]]/Table2[[#This Row],[Sales]],0)</f>
        <v>0.20779428122750768</v>
      </c>
      <c r="P70" t="str">
        <f>_xlfn.XLOOKUP(Table2[[#This Row],[Product_ID]],Table4[Product_ID],Table4[Category],"Not Found")</f>
        <v>Home</v>
      </c>
      <c r="Q70" t="str">
        <f>_xlfn.XLOOKUP(Table2[[#This Row],[Product_ID]],Table4[Product_ID],Table4[Sub_Category],"Not Found")</f>
        <v>Decor</v>
      </c>
      <c r="R70" t="str">
        <f>_xlfn.XLOOKUP(Table2[[#This Row],[Customer_ID]],Table1[Customer_ID],Table1[Region],"Not Found")</f>
        <v>West</v>
      </c>
      <c r="S70" t="str">
        <f>_xlfn.XLOOKUP(Table2[[#This Row],[Customer_ID]],Table1[Customer_ID],Table1[Segment],"Not Found")</f>
        <v>Home Office</v>
      </c>
      <c r="T70" t="str">
        <f>_xlfn.XLOOKUP(Table2[[#This Row],[Product_ID]],Table4[Product_ID],Table4[Product_Name],"Not Found")</f>
        <v>Wall Clock</v>
      </c>
    </row>
    <row r="71" spans="1:20" x14ac:dyDescent="0.3">
      <c r="A71" t="s">
        <v>169</v>
      </c>
      <c r="B71" s="4">
        <v>45952</v>
      </c>
      <c r="C71" s="4">
        <v>45957</v>
      </c>
      <c r="D71" t="s">
        <v>170</v>
      </c>
      <c r="E71" t="s">
        <v>35</v>
      </c>
      <c r="F71" s="8">
        <v>1</v>
      </c>
      <c r="G71" s="10">
        <v>0</v>
      </c>
      <c r="H71" t="s">
        <v>21</v>
      </c>
      <c r="I71" s="8">
        <v>1599</v>
      </c>
      <c r="J71" s="8">
        <v>380.29</v>
      </c>
      <c r="K71" s="12">
        <f>YEAR(Table2[[#This Row],[Order_Date]])</f>
        <v>2025</v>
      </c>
      <c r="L71" s="12">
        <f>MONTH(Table2[[#This Row],[Order_Date]])</f>
        <v>10</v>
      </c>
      <c r="M71" t="str">
        <f>TEXT(Table2[[#This Row],[Order_Date]],"mmm")</f>
        <v>Oct</v>
      </c>
      <c r="N71" t="str">
        <f>TEXT(Table2[[#This Row],[Order_Date]],"YYYY-MM")</f>
        <v>2025-10</v>
      </c>
      <c r="O71" s="9">
        <f>IFERROR(Table2[[#This Row],[Profit]]/Table2[[#This Row],[Sales]],0)</f>
        <v>0.23782989368355223</v>
      </c>
      <c r="P71" t="str">
        <f>_xlfn.XLOOKUP(Table2[[#This Row],[Product_ID]],Table4[Product_ID],Table4[Category],"Not Found")</f>
        <v>Lifestyle</v>
      </c>
      <c r="Q71" t="str">
        <f>_xlfn.XLOOKUP(Table2[[#This Row],[Product_ID]],Table4[Product_ID],Table4[Sub_Category],"Not Found")</f>
        <v>Bags</v>
      </c>
      <c r="R71" t="str">
        <f>_xlfn.XLOOKUP(Table2[[#This Row],[Customer_ID]],Table1[Customer_ID],Table1[Region],"Not Found")</f>
        <v>South</v>
      </c>
      <c r="S71" t="str">
        <f>_xlfn.XLOOKUP(Table2[[#This Row],[Customer_ID]],Table1[Customer_ID],Table1[Segment],"Not Found")</f>
        <v>Home Office</v>
      </c>
      <c r="T71" t="str">
        <f>_xlfn.XLOOKUP(Table2[[#This Row],[Product_ID]],Table4[Product_ID],Table4[Product_Name],"Not Found")</f>
        <v>Backpack</v>
      </c>
    </row>
    <row r="72" spans="1:20" x14ac:dyDescent="0.3">
      <c r="A72" t="s">
        <v>171</v>
      </c>
      <c r="B72" s="4">
        <v>45722</v>
      </c>
      <c r="C72" s="4">
        <v>45724</v>
      </c>
      <c r="D72" t="s">
        <v>172</v>
      </c>
      <c r="E72" t="s">
        <v>35</v>
      </c>
      <c r="F72" s="8">
        <v>1</v>
      </c>
      <c r="G72" s="10">
        <v>0</v>
      </c>
      <c r="H72" t="s">
        <v>21</v>
      </c>
      <c r="I72" s="8">
        <v>1599</v>
      </c>
      <c r="J72" s="8">
        <v>523.33000000000004</v>
      </c>
      <c r="K72" s="12">
        <f>YEAR(Table2[[#This Row],[Order_Date]])</f>
        <v>2025</v>
      </c>
      <c r="L72" s="12">
        <f>MONTH(Table2[[#This Row],[Order_Date]])</f>
        <v>3</v>
      </c>
      <c r="M72" t="str">
        <f>TEXT(Table2[[#This Row],[Order_Date]],"mmm")</f>
        <v>Mar</v>
      </c>
      <c r="N72" t="str">
        <f>TEXT(Table2[[#This Row],[Order_Date]],"YYYY-MM")</f>
        <v>2025-03</v>
      </c>
      <c r="O72" s="9">
        <f>IFERROR(Table2[[#This Row],[Profit]]/Table2[[#This Row],[Sales]],0)</f>
        <v>0.32728580362726706</v>
      </c>
      <c r="P72" t="str">
        <f>_xlfn.XLOOKUP(Table2[[#This Row],[Product_ID]],Table4[Product_ID],Table4[Category],"Not Found")</f>
        <v>Lifestyle</v>
      </c>
      <c r="Q72" t="str">
        <f>_xlfn.XLOOKUP(Table2[[#This Row],[Product_ID]],Table4[Product_ID],Table4[Sub_Category],"Not Found")</f>
        <v>Bags</v>
      </c>
      <c r="R72" t="str">
        <f>_xlfn.XLOOKUP(Table2[[#This Row],[Customer_ID]],Table1[Customer_ID],Table1[Region],"Not Found")</f>
        <v>West</v>
      </c>
      <c r="S72" t="str">
        <f>_xlfn.XLOOKUP(Table2[[#This Row],[Customer_ID]],Table1[Customer_ID],Table1[Segment],"Not Found")</f>
        <v>Consumer</v>
      </c>
      <c r="T72" t="str">
        <f>_xlfn.XLOOKUP(Table2[[#This Row],[Product_ID]],Table4[Product_ID],Table4[Product_Name],"Not Found")</f>
        <v>Backpack</v>
      </c>
    </row>
    <row r="73" spans="1:20" x14ac:dyDescent="0.3">
      <c r="A73" t="s">
        <v>173</v>
      </c>
      <c r="B73" s="4">
        <v>45600</v>
      </c>
      <c r="C73" s="4">
        <v>45603</v>
      </c>
      <c r="D73" t="s">
        <v>174</v>
      </c>
      <c r="E73" t="s">
        <v>99</v>
      </c>
      <c r="F73" s="8">
        <v>2</v>
      </c>
      <c r="G73" s="10">
        <v>0</v>
      </c>
      <c r="H73" t="s">
        <v>13</v>
      </c>
      <c r="I73" s="8">
        <v>498</v>
      </c>
      <c r="J73" s="8">
        <v>141.47</v>
      </c>
      <c r="K73" s="12">
        <f>YEAR(Table2[[#This Row],[Order_Date]])</f>
        <v>2024</v>
      </c>
      <c r="L73" s="12">
        <f>MONTH(Table2[[#This Row],[Order_Date]])</f>
        <v>11</v>
      </c>
      <c r="M73" t="str">
        <f>TEXT(Table2[[#This Row],[Order_Date]],"mmm")</f>
        <v>Nov</v>
      </c>
      <c r="N73" t="str">
        <f>TEXT(Table2[[#This Row],[Order_Date]],"YYYY-MM")</f>
        <v>2024-11</v>
      </c>
      <c r="O73" s="9">
        <f>IFERROR(Table2[[#This Row],[Profit]]/Table2[[#This Row],[Sales]],0)</f>
        <v>0.28407630522088351</v>
      </c>
      <c r="P73" t="str">
        <f>_xlfn.XLOOKUP(Table2[[#This Row],[Product_ID]],Table4[Product_ID],Table4[Category],"Not Found")</f>
        <v>Office</v>
      </c>
      <c r="Q73" t="str">
        <f>_xlfn.XLOOKUP(Table2[[#This Row],[Product_ID]],Table4[Product_ID],Table4[Sub_Category],"Not Found")</f>
        <v>Paper</v>
      </c>
      <c r="R73" t="str">
        <f>_xlfn.XLOOKUP(Table2[[#This Row],[Customer_ID]],Table1[Customer_ID],Table1[Region],"Not Found")</f>
        <v>South</v>
      </c>
      <c r="S73" t="str">
        <f>_xlfn.XLOOKUP(Table2[[#This Row],[Customer_ID]],Table1[Customer_ID],Table1[Segment],"Not Found")</f>
        <v>Home Office</v>
      </c>
      <c r="T73" t="str">
        <f>_xlfn.XLOOKUP(Table2[[#This Row],[Product_ID]],Table4[Product_ID],Table4[Product_Name],"Not Found")</f>
        <v>Pen Set</v>
      </c>
    </row>
    <row r="74" spans="1:20" x14ac:dyDescent="0.3">
      <c r="A74" t="s">
        <v>175</v>
      </c>
      <c r="B74" s="4">
        <v>45428</v>
      </c>
      <c r="C74" s="4">
        <v>45432</v>
      </c>
      <c r="D74" t="s">
        <v>176</v>
      </c>
      <c r="E74" t="s">
        <v>99</v>
      </c>
      <c r="F74" s="8">
        <v>1</v>
      </c>
      <c r="G74" s="10">
        <v>0</v>
      </c>
      <c r="H74" t="s">
        <v>13</v>
      </c>
      <c r="I74" s="8">
        <v>249</v>
      </c>
      <c r="J74" s="8">
        <v>71.150000000000006</v>
      </c>
      <c r="K74" s="12">
        <f>YEAR(Table2[[#This Row],[Order_Date]])</f>
        <v>2024</v>
      </c>
      <c r="L74" s="12">
        <f>MONTH(Table2[[#This Row],[Order_Date]])</f>
        <v>5</v>
      </c>
      <c r="M74" t="str">
        <f>TEXT(Table2[[#This Row],[Order_Date]],"mmm")</f>
        <v>May</v>
      </c>
      <c r="N74" t="str">
        <f>TEXT(Table2[[#This Row],[Order_Date]],"YYYY-MM")</f>
        <v>2024-05</v>
      </c>
      <c r="O74" s="9">
        <f>IFERROR(Table2[[#This Row],[Profit]]/Table2[[#This Row],[Sales]],0)</f>
        <v>0.28574297188755021</v>
      </c>
      <c r="P74" t="str">
        <f>_xlfn.XLOOKUP(Table2[[#This Row],[Product_ID]],Table4[Product_ID],Table4[Category],"Not Found")</f>
        <v>Office</v>
      </c>
      <c r="Q74" t="str">
        <f>_xlfn.XLOOKUP(Table2[[#This Row],[Product_ID]],Table4[Product_ID],Table4[Sub_Category],"Not Found")</f>
        <v>Paper</v>
      </c>
      <c r="R74" t="str">
        <f>_xlfn.XLOOKUP(Table2[[#This Row],[Customer_ID]],Table1[Customer_ID],Table1[Region],"Not Found")</f>
        <v>South</v>
      </c>
      <c r="S74" t="str">
        <f>_xlfn.XLOOKUP(Table2[[#This Row],[Customer_ID]],Table1[Customer_ID],Table1[Segment],"Not Found")</f>
        <v>Home Office</v>
      </c>
      <c r="T74" t="str">
        <f>_xlfn.XLOOKUP(Table2[[#This Row],[Product_ID]],Table4[Product_ID],Table4[Product_Name],"Not Found")</f>
        <v>Pen Set</v>
      </c>
    </row>
    <row r="75" spans="1:20" x14ac:dyDescent="0.3">
      <c r="A75" t="s">
        <v>177</v>
      </c>
      <c r="B75" s="4">
        <v>45493</v>
      </c>
      <c r="C75" s="4">
        <v>45495</v>
      </c>
      <c r="D75" t="s">
        <v>178</v>
      </c>
      <c r="E75" t="s">
        <v>58</v>
      </c>
      <c r="F75" s="8">
        <v>1</v>
      </c>
      <c r="G75" s="10">
        <v>0</v>
      </c>
      <c r="H75" t="s">
        <v>17</v>
      </c>
      <c r="I75" s="8">
        <v>1999</v>
      </c>
      <c r="J75" s="8">
        <v>496.02</v>
      </c>
      <c r="K75" s="12">
        <f>YEAR(Table2[[#This Row],[Order_Date]])</f>
        <v>2024</v>
      </c>
      <c r="L75" s="12">
        <f>MONTH(Table2[[#This Row],[Order_Date]])</f>
        <v>7</v>
      </c>
      <c r="M75" t="str">
        <f>TEXT(Table2[[#This Row],[Order_Date]],"mmm")</f>
        <v>Jul</v>
      </c>
      <c r="N75" t="str">
        <f>TEXT(Table2[[#This Row],[Order_Date]],"YYYY-MM")</f>
        <v>2024-07</v>
      </c>
      <c r="O75" s="9">
        <f>IFERROR(Table2[[#This Row],[Profit]]/Table2[[#This Row],[Sales]],0)</f>
        <v>0.24813406703351676</v>
      </c>
      <c r="P75" t="str">
        <f>_xlfn.XLOOKUP(Table2[[#This Row],[Product_ID]],Table4[Product_ID],Table4[Category],"Not Found")</f>
        <v>Technology</v>
      </c>
      <c r="Q75" t="str">
        <f>_xlfn.XLOOKUP(Table2[[#This Row],[Product_ID]],Table4[Product_ID],Table4[Sub_Category],"Not Found")</f>
        <v>Audio</v>
      </c>
      <c r="R75" t="str">
        <f>_xlfn.XLOOKUP(Table2[[#This Row],[Customer_ID]],Table1[Customer_ID],Table1[Region],"Not Found")</f>
        <v>South</v>
      </c>
      <c r="S75" t="str">
        <f>_xlfn.XLOOKUP(Table2[[#This Row],[Customer_ID]],Table1[Customer_ID],Table1[Segment],"Not Found")</f>
        <v>Consumer</v>
      </c>
      <c r="T75" t="str">
        <f>_xlfn.XLOOKUP(Table2[[#This Row],[Product_ID]],Table4[Product_ID],Table4[Product_Name],"Not Found")</f>
        <v>Bluetooth Speaker</v>
      </c>
    </row>
    <row r="76" spans="1:20" x14ac:dyDescent="0.3">
      <c r="A76" t="s">
        <v>179</v>
      </c>
      <c r="B76" s="4">
        <v>45727</v>
      </c>
      <c r="C76" s="4">
        <v>45731</v>
      </c>
      <c r="D76" t="s">
        <v>180</v>
      </c>
      <c r="E76" t="s">
        <v>68</v>
      </c>
      <c r="F76" s="8">
        <v>4</v>
      </c>
      <c r="G76" s="10">
        <v>0.15</v>
      </c>
      <c r="H76" t="s">
        <v>13</v>
      </c>
      <c r="I76" s="8">
        <v>4416.6000000000004</v>
      </c>
      <c r="J76" s="8">
        <v>978.95</v>
      </c>
      <c r="K76" s="12">
        <f>YEAR(Table2[[#This Row],[Order_Date]])</f>
        <v>2025</v>
      </c>
      <c r="L76" s="12">
        <f>MONTH(Table2[[#This Row],[Order_Date]])</f>
        <v>3</v>
      </c>
      <c r="M76" t="str">
        <f>TEXT(Table2[[#This Row],[Order_Date]],"mmm")</f>
        <v>Mar</v>
      </c>
      <c r="N76" t="str">
        <f>TEXT(Table2[[#This Row],[Order_Date]],"YYYY-MM")</f>
        <v>2025-03</v>
      </c>
      <c r="O76" s="9">
        <f>IFERROR(Table2[[#This Row],[Profit]]/Table2[[#This Row],[Sales]],0)</f>
        <v>0.22165240230041208</v>
      </c>
      <c r="P76" t="str">
        <f>_xlfn.XLOOKUP(Table2[[#This Row],[Product_ID]],Table4[Product_ID],Table4[Category],"Not Found")</f>
        <v>Home</v>
      </c>
      <c r="Q76" t="str">
        <f>_xlfn.XLOOKUP(Table2[[#This Row],[Product_ID]],Table4[Product_ID],Table4[Sub_Category],"Not Found")</f>
        <v>Lighting</v>
      </c>
      <c r="R76" t="str">
        <f>_xlfn.XLOOKUP(Table2[[#This Row],[Customer_ID]],Table1[Customer_ID],Table1[Region],"Not Found")</f>
        <v>South</v>
      </c>
      <c r="S76" t="str">
        <f>_xlfn.XLOOKUP(Table2[[#This Row],[Customer_ID]],Table1[Customer_ID],Table1[Segment],"Not Found")</f>
        <v>Consumer</v>
      </c>
      <c r="T76" t="str">
        <f>_xlfn.XLOOKUP(Table2[[#This Row],[Product_ID]],Table4[Product_ID],Table4[Product_Name],"Not Found")</f>
        <v>Table Lamp</v>
      </c>
    </row>
    <row r="77" spans="1:20" x14ac:dyDescent="0.3">
      <c r="A77" t="s">
        <v>181</v>
      </c>
      <c r="B77" s="4">
        <v>45604</v>
      </c>
      <c r="C77" s="4">
        <v>45605</v>
      </c>
      <c r="D77" t="s">
        <v>130</v>
      </c>
      <c r="E77" t="s">
        <v>12</v>
      </c>
      <c r="F77" s="8">
        <v>4</v>
      </c>
      <c r="G77" s="10">
        <v>0</v>
      </c>
      <c r="H77" t="s">
        <v>17</v>
      </c>
      <c r="I77" s="8">
        <v>2396</v>
      </c>
      <c r="J77" s="8">
        <v>578.89</v>
      </c>
      <c r="K77" s="12">
        <f>YEAR(Table2[[#This Row],[Order_Date]])</f>
        <v>2024</v>
      </c>
      <c r="L77" s="12">
        <f>MONTH(Table2[[#This Row],[Order_Date]])</f>
        <v>11</v>
      </c>
      <c r="M77" t="str">
        <f>TEXT(Table2[[#This Row],[Order_Date]],"mmm")</f>
        <v>Nov</v>
      </c>
      <c r="N77" t="str">
        <f>TEXT(Table2[[#This Row],[Order_Date]],"YYYY-MM")</f>
        <v>2024-11</v>
      </c>
      <c r="O77" s="9">
        <f>IFERROR(Table2[[#This Row],[Profit]]/Table2[[#This Row],[Sales]],0)</f>
        <v>0.24160684474123539</v>
      </c>
      <c r="P77" t="str">
        <f>_xlfn.XLOOKUP(Table2[[#This Row],[Product_ID]],Table4[Product_ID],Table4[Category],"Not Found")</f>
        <v>Home</v>
      </c>
      <c r="Q77" t="str">
        <f>_xlfn.XLOOKUP(Table2[[#This Row],[Product_ID]],Table4[Product_ID],Table4[Sub_Category],"Not Found")</f>
        <v>Kitchen</v>
      </c>
      <c r="R77" t="str">
        <f>_xlfn.XLOOKUP(Table2[[#This Row],[Customer_ID]],Table1[Customer_ID],Table1[Region],"Not Found")</f>
        <v>East</v>
      </c>
      <c r="S77" t="str">
        <f>_xlfn.XLOOKUP(Table2[[#This Row],[Customer_ID]],Table1[Customer_ID],Table1[Segment],"Not Found")</f>
        <v>Consumer</v>
      </c>
      <c r="T77" t="str">
        <f>_xlfn.XLOOKUP(Table2[[#This Row],[Product_ID]],Table4[Product_ID],Table4[Product_Name],"Not Found")</f>
        <v>Water Bottle</v>
      </c>
    </row>
    <row r="78" spans="1:20" x14ac:dyDescent="0.3">
      <c r="A78" t="s">
        <v>182</v>
      </c>
      <c r="B78" s="4">
        <v>45408</v>
      </c>
      <c r="C78" s="4">
        <v>45409</v>
      </c>
      <c r="D78" t="s">
        <v>25</v>
      </c>
      <c r="E78" t="s">
        <v>20</v>
      </c>
      <c r="F78" s="8">
        <v>1</v>
      </c>
      <c r="G78" s="10">
        <v>0</v>
      </c>
      <c r="H78" t="s">
        <v>13</v>
      </c>
      <c r="I78" s="8">
        <v>6999</v>
      </c>
      <c r="J78" s="8">
        <v>1388.11</v>
      </c>
      <c r="K78" s="12">
        <f>YEAR(Table2[[#This Row],[Order_Date]])</f>
        <v>2024</v>
      </c>
      <c r="L78" s="12">
        <f>MONTH(Table2[[#This Row],[Order_Date]])</f>
        <v>4</v>
      </c>
      <c r="M78" t="str">
        <f>TEXT(Table2[[#This Row],[Order_Date]],"mmm")</f>
        <v>Apr</v>
      </c>
      <c r="N78" t="str">
        <f>TEXT(Table2[[#This Row],[Order_Date]],"YYYY-MM")</f>
        <v>2024-04</v>
      </c>
      <c r="O78" s="9">
        <f>IFERROR(Table2[[#This Row],[Profit]]/Table2[[#This Row],[Sales]],0)</f>
        <v>0.19832976139448491</v>
      </c>
      <c r="P78" t="str">
        <f>_xlfn.XLOOKUP(Table2[[#This Row],[Product_ID]],Table4[Product_ID],Table4[Category],"Not Found")</f>
        <v>Furniture</v>
      </c>
      <c r="Q78" t="str">
        <f>_xlfn.XLOOKUP(Table2[[#This Row],[Product_ID]],Table4[Product_ID],Table4[Sub_Category],"Not Found")</f>
        <v>Furniture</v>
      </c>
      <c r="R78" t="str">
        <f>_xlfn.XLOOKUP(Table2[[#This Row],[Customer_ID]],Table1[Customer_ID],Table1[Region],"Not Found")</f>
        <v>South</v>
      </c>
      <c r="S78" t="str">
        <f>_xlfn.XLOOKUP(Table2[[#This Row],[Customer_ID]],Table1[Customer_ID],Table1[Segment],"Not Found")</f>
        <v>Corporate</v>
      </c>
      <c r="T78" t="str">
        <f>_xlfn.XLOOKUP(Table2[[#This Row],[Product_ID]],Table4[Product_ID],Table4[Product_Name],"Not Found")</f>
        <v>Office Chair</v>
      </c>
    </row>
    <row r="79" spans="1:20" x14ac:dyDescent="0.3">
      <c r="A79" t="s">
        <v>183</v>
      </c>
      <c r="B79" s="4">
        <v>45957</v>
      </c>
      <c r="C79" s="4">
        <v>45961</v>
      </c>
      <c r="D79" t="s">
        <v>184</v>
      </c>
      <c r="E79" t="s">
        <v>58</v>
      </c>
      <c r="F79" s="8">
        <v>1</v>
      </c>
      <c r="G79" s="10">
        <v>0</v>
      </c>
      <c r="H79" t="s">
        <v>13</v>
      </c>
      <c r="I79" s="8">
        <v>1999</v>
      </c>
      <c r="J79" s="8">
        <v>373.26</v>
      </c>
      <c r="K79" s="12">
        <f>YEAR(Table2[[#This Row],[Order_Date]])</f>
        <v>2025</v>
      </c>
      <c r="L79" s="12">
        <f>MONTH(Table2[[#This Row],[Order_Date]])</f>
        <v>10</v>
      </c>
      <c r="M79" t="str">
        <f>TEXT(Table2[[#This Row],[Order_Date]],"mmm")</f>
        <v>Oct</v>
      </c>
      <c r="N79" t="str">
        <f>TEXT(Table2[[#This Row],[Order_Date]],"YYYY-MM")</f>
        <v>2025-10</v>
      </c>
      <c r="O79" s="9">
        <f>IFERROR(Table2[[#This Row],[Profit]]/Table2[[#This Row],[Sales]],0)</f>
        <v>0.18672336168084042</v>
      </c>
      <c r="P79" t="str">
        <f>_xlfn.XLOOKUP(Table2[[#This Row],[Product_ID]],Table4[Product_ID],Table4[Category],"Not Found")</f>
        <v>Technology</v>
      </c>
      <c r="Q79" t="str">
        <f>_xlfn.XLOOKUP(Table2[[#This Row],[Product_ID]],Table4[Product_ID],Table4[Sub_Category],"Not Found")</f>
        <v>Audio</v>
      </c>
      <c r="R79" t="str">
        <f>_xlfn.XLOOKUP(Table2[[#This Row],[Customer_ID]],Table1[Customer_ID],Table1[Region],"Not Found")</f>
        <v>North</v>
      </c>
      <c r="S79" t="str">
        <f>_xlfn.XLOOKUP(Table2[[#This Row],[Customer_ID]],Table1[Customer_ID],Table1[Segment],"Not Found")</f>
        <v>Corporate</v>
      </c>
      <c r="T79" t="str">
        <f>_xlfn.XLOOKUP(Table2[[#This Row],[Product_ID]],Table4[Product_ID],Table4[Product_Name],"Not Found")</f>
        <v>Bluetooth Speaker</v>
      </c>
    </row>
    <row r="80" spans="1:20" x14ac:dyDescent="0.3">
      <c r="A80" t="s">
        <v>185</v>
      </c>
      <c r="B80" s="4">
        <v>45866</v>
      </c>
      <c r="C80" s="4">
        <v>45867</v>
      </c>
      <c r="D80" t="s">
        <v>78</v>
      </c>
      <c r="E80" t="s">
        <v>76</v>
      </c>
      <c r="F80" s="8">
        <v>3</v>
      </c>
      <c r="G80" s="10">
        <v>0.2</v>
      </c>
      <c r="H80" t="s">
        <v>13</v>
      </c>
      <c r="I80" s="8">
        <v>2157.6</v>
      </c>
      <c r="J80" s="8">
        <v>498.44</v>
      </c>
      <c r="K80" s="12">
        <f>YEAR(Table2[[#This Row],[Order_Date]])</f>
        <v>2025</v>
      </c>
      <c r="L80" s="12">
        <f>MONTH(Table2[[#This Row],[Order_Date]])</f>
        <v>7</v>
      </c>
      <c r="M80" t="str">
        <f>TEXT(Table2[[#This Row],[Order_Date]],"mmm")</f>
        <v>Jul</v>
      </c>
      <c r="N80" t="str">
        <f>TEXT(Table2[[#This Row],[Order_Date]],"YYYY-MM")</f>
        <v>2025-07</v>
      </c>
      <c r="O80" s="9">
        <f>IFERROR(Table2[[#This Row],[Profit]]/Table2[[#This Row],[Sales]],0)</f>
        <v>0.23101594364108269</v>
      </c>
      <c r="P80" t="str">
        <f>_xlfn.XLOOKUP(Table2[[#This Row],[Product_ID]],Table4[Product_ID],Table4[Category],"Not Found")</f>
        <v>Home</v>
      </c>
      <c r="Q80" t="str">
        <f>_xlfn.XLOOKUP(Table2[[#This Row],[Product_ID]],Table4[Product_ID],Table4[Sub_Category],"Not Found")</f>
        <v>Decor</v>
      </c>
      <c r="R80" t="str">
        <f>_xlfn.XLOOKUP(Table2[[#This Row],[Customer_ID]],Table1[Customer_ID],Table1[Region],"Not Found")</f>
        <v>East</v>
      </c>
      <c r="S80" t="str">
        <f>_xlfn.XLOOKUP(Table2[[#This Row],[Customer_ID]],Table1[Customer_ID],Table1[Segment],"Not Found")</f>
        <v>Corporate</v>
      </c>
      <c r="T80" t="str">
        <f>_xlfn.XLOOKUP(Table2[[#This Row],[Product_ID]],Table4[Product_ID],Table4[Product_Name],"Not Found")</f>
        <v>Wall Clock</v>
      </c>
    </row>
    <row r="81" spans="1:20" x14ac:dyDescent="0.3">
      <c r="A81" t="s">
        <v>186</v>
      </c>
      <c r="B81" s="4">
        <v>45535</v>
      </c>
      <c r="C81" s="4">
        <v>45538</v>
      </c>
      <c r="D81" t="s">
        <v>187</v>
      </c>
      <c r="E81" t="s">
        <v>20</v>
      </c>
      <c r="F81" s="8">
        <v>2</v>
      </c>
      <c r="G81" s="10">
        <v>0.15</v>
      </c>
      <c r="H81" t="s">
        <v>13</v>
      </c>
      <c r="I81" s="8">
        <v>11898.3</v>
      </c>
      <c r="J81" s="8">
        <v>2185.36</v>
      </c>
      <c r="K81" s="12">
        <f>YEAR(Table2[[#This Row],[Order_Date]])</f>
        <v>2024</v>
      </c>
      <c r="L81" s="12">
        <f>MONTH(Table2[[#This Row],[Order_Date]])</f>
        <v>8</v>
      </c>
      <c r="M81" t="str">
        <f>TEXT(Table2[[#This Row],[Order_Date]],"mmm")</f>
        <v>Aug</v>
      </c>
      <c r="N81" t="str">
        <f>TEXT(Table2[[#This Row],[Order_Date]],"YYYY-MM")</f>
        <v>2024-08</v>
      </c>
      <c r="O81" s="9">
        <f>IFERROR(Table2[[#This Row],[Profit]]/Table2[[#This Row],[Sales]],0)</f>
        <v>0.18366993604128323</v>
      </c>
      <c r="P81" t="str">
        <f>_xlfn.XLOOKUP(Table2[[#This Row],[Product_ID]],Table4[Product_ID],Table4[Category],"Not Found")</f>
        <v>Furniture</v>
      </c>
      <c r="Q81" t="str">
        <f>_xlfn.XLOOKUP(Table2[[#This Row],[Product_ID]],Table4[Product_ID],Table4[Sub_Category],"Not Found")</f>
        <v>Furniture</v>
      </c>
      <c r="R81" t="str">
        <f>_xlfn.XLOOKUP(Table2[[#This Row],[Customer_ID]],Table1[Customer_ID],Table1[Region],"Not Found")</f>
        <v>South</v>
      </c>
      <c r="S81" t="str">
        <f>_xlfn.XLOOKUP(Table2[[#This Row],[Customer_ID]],Table1[Customer_ID],Table1[Segment],"Not Found")</f>
        <v>Consumer</v>
      </c>
      <c r="T81" t="str">
        <f>_xlfn.XLOOKUP(Table2[[#This Row],[Product_ID]],Table4[Product_ID],Table4[Product_Name],"Not Found")</f>
        <v>Office Chair</v>
      </c>
    </row>
    <row r="82" spans="1:20" x14ac:dyDescent="0.3">
      <c r="A82" t="s">
        <v>188</v>
      </c>
      <c r="B82" s="4">
        <v>45828</v>
      </c>
      <c r="C82" s="4">
        <v>45831</v>
      </c>
      <c r="D82" t="s">
        <v>189</v>
      </c>
      <c r="E82" t="s">
        <v>12</v>
      </c>
      <c r="F82" s="8">
        <v>1</v>
      </c>
      <c r="G82" s="10">
        <v>0.1</v>
      </c>
      <c r="H82" t="s">
        <v>13</v>
      </c>
      <c r="I82" s="8">
        <v>539.1</v>
      </c>
      <c r="J82" s="8">
        <v>144.65</v>
      </c>
      <c r="K82" s="12">
        <f>YEAR(Table2[[#This Row],[Order_Date]])</f>
        <v>2025</v>
      </c>
      <c r="L82" s="12">
        <f>MONTH(Table2[[#This Row],[Order_Date]])</f>
        <v>6</v>
      </c>
      <c r="M82" t="str">
        <f>TEXT(Table2[[#This Row],[Order_Date]],"mmm")</f>
        <v>Jun</v>
      </c>
      <c r="N82" t="str">
        <f>TEXT(Table2[[#This Row],[Order_Date]],"YYYY-MM")</f>
        <v>2025-06</v>
      </c>
      <c r="O82" s="9">
        <f>IFERROR(Table2[[#This Row],[Profit]]/Table2[[#This Row],[Sales]],0)</f>
        <v>0.26831756631422743</v>
      </c>
      <c r="P82" t="str">
        <f>_xlfn.XLOOKUP(Table2[[#This Row],[Product_ID]],Table4[Product_ID],Table4[Category],"Not Found")</f>
        <v>Home</v>
      </c>
      <c r="Q82" t="str">
        <f>_xlfn.XLOOKUP(Table2[[#This Row],[Product_ID]],Table4[Product_ID],Table4[Sub_Category],"Not Found")</f>
        <v>Kitchen</v>
      </c>
      <c r="R82" t="str">
        <f>_xlfn.XLOOKUP(Table2[[#This Row],[Customer_ID]],Table1[Customer_ID],Table1[Region],"Not Found")</f>
        <v>West</v>
      </c>
      <c r="S82" t="str">
        <f>_xlfn.XLOOKUP(Table2[[#This Row],[Customer_ID]],Table1[Customer_ID],Table1[Segment],"Not Found")</f>
        <v>Consumer</v>
      </c>
      <c r="T82" t="str">
        <f>_xlfn.XLOOKUP(Table2[[#This Row],[Product_ID]],Table4[Product_ID],Table4[Product_Name],"Not Found")</f>
        <v>Water Bottle</v>
      </c>
    </row>
    <row r="83" spans="1:20" x14ac:dyDescent="0.3">
      <c r="A83" t="s">
        <v>190</v>
      </c>
      <c r="B83" s="4">
        <v>45893</v>
      </c>
      <c r="C83" s="4">
        <v>45895</v>
      </c>
      <c r="D83" t="s">
        <v>191</v>
      </c>
      <c r="E83" t="s">
        <v>35</v>
      </c>
      <c r="F83" s="8">
        <v>2</v>
      </c>
      <c r="G83" s="10">
        <v>0.05</v>
      </c>
      <c r="H83" t="s">
        <v>30</v>
      </c>
      <c r="I83" s="8">
        <v>3038.1</v>
      </c>
      <c r="J83" s="8">
        <v>757.64</v>
      </c>
      <c r="K83" s="12">
        <f>YEAR(Table2[[#This Row],[Order_Date]])</f>
        <v>2025</v>
      </c>
      <c r="L83" s="12">
        <f>MONTH(Table2[[#This Row],[Order_Date]])</f>
        <v>8</v>
      </c>
      <c r="M83" t="str">
        <f>TEXT(Table2[[#This Row],[Order_Date]],"mmm")</f>
        <v>Aug</v>
      </c>
      <c r="N83" t="str">
        <f>TEXT(Table2[[#This Row],[Order_Date]],"YYYY-MM")</f>
        <v>2025-08</v>
      </c>
      <c r="O83" s="9">
        <f>IFERROR(Table2[[#This Row],[Profit]]/Table2[[#This Row],[Sales]],0)</f>
        <v>0.24937954642704321</v>
      </c>
      <c r="P83" t="str">
        <f>_xlfn.XLOOKUP(Table2[[#This Row],[Product_ID]],Table4[Product_ID],Table4[Category],"Not Found")</f>
        <v>Lifestyle</v>
      </c>
      <c r="Q83" t="str">
        <f>_xlfn.XLOOKUP(Table2[[#This Row],[Product_ID]],Table4[Product_ID],Table4[Sub_Category],"Not Found")</f>
        <v>Bags</v>
      </c>
      <c r="R83" t="str">
        <f>_xlfn.XLOOKUP(Table2[[#This Row],[Customer_ID]],Table1[Customer_ID],Table1[Region],"Not Found")</f>
        <v>West</v>
      </c>
      <c r="S83" t="str">
        <f>_xlfn.XLOOKUP(Table2[[#This Row],[Customer_ID]],Table1[Customer_ID],Table1[Segment],"Not Found")</f>
        <v>Consumer</v>
      </c>
      <c r="T83" t="str">
        <f>_xlfn.XLOOKUP(Table2[[#This Row],[Product_ID]],Table4[Product_ID],Table4[Product_Name],"Not Found")</f>
        <v>Backpack</v>
      </c>
    </row>
    <row r="84" spans="1:20" x14ac:dyDescent="0.3">
      <c r="A84" t="s">
        <v>192</v>
      </c>
      <c r="B84" s="4">
        <v>45366</v>
      </c>
      <c r="C84" s="4">
        <v>45370</v>
      </c>
      <c r="D84" t="s">
        <v>193</v>
      </c>
      <c r="E84" t="s">
        <v>40</v>
      </c>
      <c r="F84" s="8">
        <v>3</v>
      </c>
      <c r="G84" s="10">
        <v>0</v>
      </c>
      <c r="H84" t="s">
        <v>13</v>
      </c>
      <c r="I84" s="8">
        <v>4497</v>
      </c>
      <c r="J84" s="8">
        <v>1094.33</v>
      </c>
      <c r="K84" s="12">
        <f>YEAR(Table2[[#This Row],[Order_Date]])</f>
        <v>2024</v>
      </c>
      <c r="L84" s="12">
        <f>MONTH(Table2[[#This Row],[Order_Date]])</f>
        <v>3</v>
      </c>
      <c r="M84" t="str">
        <f>TEXT(Table2[[#This Row],[Order_Date]],"mmm")</f>
        <v>Mar</v>
      </c>
      <c r="N84" t="str">
        <f>TEXT(Table2[[#This Row],[Order_Date]],"YYYY-MM")</f>
        <v>2024-03</v>
      </c>
      <c r="O84" s="9">
        <f>IFERROR(Table2[[#This Row],[Profit]]/Table2[[#This Row],[Sales]],0)</f>
        <v>0.24334667556148543</v>
      </c>
      <c r="P84" t="str">
        <f>_xlfn.XLOOKUP(Table2[[#This Row],[Product_ID]],Table4[Product_ID],Table4[Category],"Not Found")</f>
        <v>Technology</v>
      </c>
      <c r="Q84" t="str">
        <f>_xlfn.XLOOKUP(Table2[[#This Row],[Product_ID]],Table4[Product_ID],Table4[Sub_Category],"Not Found")</f>
        <v>Accessories</v>
      </c>
      <c r="R84" t="str">
        <f>_xlfn.XLOOKUP(Table2[[#This Row],[Customer_ID]],Table1[Customer_ID],Table1[Region],"Not Found")</f>
        <v>South</v>
      </c>
      <c r="S84" t="str">
        <f>_xlfn.XLOOKUP(Table2[[#This Row],[Customer_ID]],Table1[Customer_ID],Table1[Segment],"Not Found")</f>
        <v>Consumer</v>
      </c>
      <c r="T84" t="str">
        <f>_xlfn.XLOOKUP(Table2[[#This Row],[Product_ID]],Table4[Product_ID],Table4[Product_Name],"Not Found")</f>
        <v>Power Bank</v>
      </c>
    </row>
    <row r="85" spans="1:20" x14ac:dyDescent="0.3">
      <c r="A85" t="s">
        <v>194</v>
      </c>
      <c r="B85" s="4">
        <v>45677</v>
      </c>
      <c r="C85" s="4">
        <v>45679</v>
      </c>
      <c r="D85" t="s">
        <v>195</v>
      </c>
      <c r="E85" t="s">
        <v>55</v>
      </c>
      <c r="F85" s="8">
        <v>4</v>
      </c>
      <c r="G85" s="10">
        <v>0</v>
      </c>
      <c r="H85" t="s">
        <v>30</v>
      </c>
      <c r="I85" s="8">
        <v>23996</v>
      </c>
      <c r="J85" s="8">
        <v>-2485.61</v>
      </c>
      <c r="K85" s="12">
        <f>YEAR(Table2[[#This Row],[Order_Date]])</f>
        <v>2025</v>
      </c>
      <c r="L85" s="12">
        <f>MONTH(Table2[[#This Row],[Order_Date]])</f>
        <v>1</v>
      </c>
      <c r="M85" t="str">
        <f>TEXT(Table2[[#This Row],[Order_Date]],"mmm")</f>
        <v>Jan</v>
      </c>
      <c r="N85" t="str">
        <f>TEXT(Table2[[#This Row],[Order_Date]],"YYYY-MM")</f>
        <v>2025-01</v>
      </c>
      <c r="O85" s="9">
        <f>IFERROR(Table2[[#This Row],[Profit]]/Table2[[#This Row],[Sales]],0)</f>
        <v>-0.10358434739123187</v>
      </c>
      <c r="P85" t="str">
        <f>_xlfn.XLOOKUP(Table2[[#This Row],[Product_ID]],Table4[Product_ID],Table4[Category],"Not Found")</f>
        <v>Furniture</v>
      </c>
      <c r="Q85" t="str">
        <f>_xlfn.XLOOKUP(Table2[[#This Row],[Product_ID]],Table4[Product_ID],Table4[Sub_Category],"Not Found")</f>
        <v>Furniture</v>
      </c>
      <c r="R85" t="str">
        <f>_xlfn.XLOOKUP(Table2[[#This Row],[Customer_ID]],Table1[Customer_ID],Table1[Region],"Not Found")</f>
        <v>North</v>
      </c>
      <c r="S85" t="str">
        <f>_xlfn.XLOOKUP(Table2[[#This Row],[Customer_ID]],Table1[Customer_ID],Table1[Segment],"Not Found")</f>
        <v>Corporate</v>
      </c>
      <c r="T85" t="str">
        <f>_xlfn.XLOOKUP(Table2[[#This Row],[Product_ID]],Table4[Product_ID],Table4[Product_Name],"Not Found")</f>
        <v>Study Table</v>
      </c>
    </row>
    <row r="86" spans="1:20" x14ac:dyDescent="0.3">
      <c r="A86" t="s">
        <v>196</v>
      </c>
      <c r="B86" s="4">
        <v>45501</v>
      </c>
      <c r="C86" s="4">
        <v>45504</v>
      </c>
      <c r="D86" t="s">
        <v>197</v>
      </c>
      <c r="E86" t="s">
        <v>12</v>
      </c>
      <c r="F86" s="8">
        <v>1</v>
      </c>
      <c r="G86" s="10">
        <v>0.05</v>
      </c>
      <c r="H86" t="s">
        <v>30</v>
      </c>
      <c r="I86" s="8">
        <v>569.04999999999995</v>
      </c>
      <c r="J86" s="8">
        <v>125.49</v>
      </c>
      <c r="K86" s="12">
        <f>YEAR(Table2[[#This Row],[Order_Date]])</f>
        <v>2024</v>
      </c>
      <c r="L86" s="12">
        <f>MONTH(Table2[[#This Row],[Order_Date]])</f>
        <v>7</v>
      </c>
      <c r="M86" t="str">
        <f>TEXT(Table2[[#This Row],[Order_Date]],"mmm")</f>
        <v>Jul</v>
      </c>
      <c r="N86" t="str">
        <f>TEXT(Table2[[#This Row],[Order_Date]],"YYYY-MM")</f>
        <v>2024-07</v>
      </c>
      <c r="O86" s="9">
        <f>IFERROR(Table2[[#This Row],[Profit]]/Table2[[#This Row],[Sales]],0)</f>
        <v>0.22052543713206221</v>
      </c>
      <c r="P86" t="str">
        <f>_xlfn.XLOOKUP(Table2[[#This Row],[Product_ID]],Table4[Product_ID],Table4[Category],"Not Found")</f>
        <v>Home</v>
      </c>
      <c r="Q86" t="str">
        <f>_xlfn.XLOOKUP(Table2[[#This Row],[Product_ID]],Table4[Product_ID],Table4[Sub_Category],"Not Found")</f>
        <v>Kitchen</v>
      </c>
      <c r="R86" t="str">
        <f>_xlfn.XLOOKUP(Table2[[#This Row],[Customer_ID]],Table1[Customer_ID],Table1[Region],"Not Found")</f>
        <v>North</v>
      </c>
      <c r="S86" t="str">
        <f>_xlfn.XLOOKUP(Table2[[#This Row],[Customer_ID]],Table1[Customer_ID],Table1[Segment],"Not Found")</f>
        <v>Home Office</v>
      </c>
      <c r="T86" t="str">
        <f>_xlfn.XLOOKUP(Table2[[#This Row],[Product_ID]],Table4[Product_ID],Table4[Product_Name],"Not Found")</f>
        <v>Water Bottle</v>
      </c>
    </row>
    <row r="87" spans="1:20" x14ac:dyDescent="0.3">
      <c r="A87" t="s">
        <v>198</v>
      </c>
      <c r="B87" s="4">
        <v>45766</v>
      </c>
      <c r="C87" s="4">
        <v>45769</v>
      </c>
      <c r="D87" t="s">
        <v>199</v>
      </c>
      <c r="E87" t="s">
        <v>200</v>
      </c>
      <c r="F87" s="8">
        <v>1</v>
      </c>
      <c r="G87" s="10">
        <v>0.1</v>
      </c>
      <c r="H87" t="s">
        <v>30</v>
      </c>
      <c r="I87" s="8">
        <v>989.1</v>
      </c>
      <c r="J87" s="8">
        <v>354.81</v>
      </c>
      <c r="K87" s="12">
        <f>YEAR(Table2[[#This Row],[Order_Date]])</f>
        <v>2025</v>
      </c>
      <c r="L87" s="12">
        <f>MONTH(Table2[[#This Row],[Order_Date]])</f>
        <v>4</v>
      </c>
      <c r="M87" t="str">
        <f>TEXT(Table2[[#This Row],[Order_Date]],"mmm")</f>
        <v>Apr</v>
      </c>
      <c r="N87" t="str">
        <f>TEXT(Table2[[#This Row],[Order_Date]],"YYYY-MM")</f>
        <v>2025-04</v>
      </c>
      <c r="O87" s="9">
        <f>IFERROR(Table2[[#This Row],[Profit]]/Table2[[#This Row],[Sales]],0)</f>
        <v>0.35872004852896572</v>
      </c>
      <c r="P87" t="str">
        <f>_xlfn.XLOOKUP(Table2[[#This Row],[Product_ID]],Table4[Product_ID],Table4[Category],"Not Found")</f>
        <v>Office</v>
      </c>
      <c r="Q87" t="str">
        <f>_xlfn.XLOOKUP(Table2[[#This Row],[Product_ID]],Table4[Product_ID],Table4[Sub_Category],"Not Found")</f>
        <v>Office Supplies</v>
      </c>
      <c r="R87" t="str">
        <f>_xlfn.XLOOKUP(Table2[[#This Row],[Customer_ID]],Table1[Customer_ID],Table1[Region],"Not Found")</f>
        <v>South</v>
      </c>
      <c r="S87" t="str">
        <f>_xlfn.XLOOKUP(Table2[[#This Row],[Customer_ID]],Table1[Customer_ID],Table1[Segment],"Not Found")</f>
        <v>Consumer</v>
      </c>
      <c r="T87" t="str">
        <f>_xlfn.XLOOKUP(Table2[[#This Row],[Product_ID]],Table4[Product_ID],Table4[Product_Name],"Not Found")</f>
        <v>Laptop Stand</v>
      </c>
    </row>
    <row r="88" spans="1:20" x14ac:dyDescent="0.3">
      <c r="A88" t="s">
        <v>201</v>
      </c>
      <c r="B88" s="4">
        <v>45709</v>
      </c>
      <c r="C88" s="4">
        <v>45712</v>
      </c>
      <c r="D88" t="s">
        <v>202</v>
      </c>
      <c r="E88" t="s">
        <v>116</v>
      </c>
      <c r="F88" s="8">
        <v>4</v>
      </c>
      <c r="G88" s="10">
        <v>0</v>
      </c>
      <c r="H88" t="s">
        <v>17</v>
      </c>
      <c r="I88" s="8">
        <v>1596</v>
      </c>
      <c r="J88" s="8">
        <v>298.02</v>
      </c>
      <c r="K88" s="12">
        <f>YEAR(Table2[[#This Row],[Order_Date]])</f>
        <v>2025</v>
      </c>
      <c r="L88" s="12">
        <f>MONTH(Table2[[#This Row],[Order_Date]])</f>
        <v>2</v>
      </c>
      <c r="M88" t="str">
        <f>TEXT(Table2[[#This Row],[Order_Date]],"mmm")</f>
        <v>Feb</v>
      </c>
      <c r="N88" t="str">
        <f>TEXT(Table2[[#This Row],[Order_Date]],"YYYY-MM")</f>
        <v>2025-02</v>
      </c>
      <c r="O88" s="9">
        <f>IFERROR(Table2[[#This Row],[Profit]]/Table2[[#This Row],[Sales]],0)</f>
        <v>0.18672932330827066</v>
      </c>
      <c r="P88" t="str">
        <f>_xlfn.XLOOKUP(Table2[[#This Row],[Product_ID]],Table4[Product_ID],Table4[Category],"Not Found")</f>
        <v>Technology</v>
      </c>
      <c r="Q88" t="str">
        <f>_xlfn.XLOOKUP(Table2[[#This Row],[Product_ID]],Table4[Product_ID],Table4[Sub_Category],"Not Found")</f>
        <v>Accessories</v>
      </c>
      <c r="R88" t="str">
        <f>_xlfn.XLOOKUP(Table2[[#This Row],[Customer_ID]],Table1[Customer_ID],Table1[Region],"Not Found")</f>
        <v>West</v>
      </c>
      <c r="S88" t="str">
        <f>_xlfn.XLOOKUP(Table2[[#This Row],[Customer_ID]],Table1[Customer_ID],Table1[Segment],"Not Found")</f>
        <v>Consumer</v>
      </c>
      <c r="T88" t="str">
        <f>_xlfn.XLOOKUP(Table2[[#This Row],[Product_ID]],Table4[Product_ID],Table4[Product_Name],"Not Found")</f>
        <v>Mobile Holder</v>
      </c>
    </row>
    <row r="89" spans="1:20" x14ac:dyDescent="0.3">
      <c r="A89" t="s">
        <v>203</v>
      </c>
      <c r="B89" s="4">
        <v>45638</v>
      </c>
      <c r="C89" s="4">
        <v>45643</v>
      </c>
      <c r="D89" t="s">
        <v>204</v>
      </c>
      <c r="E89" t="s">
        <v>116</v>
      </c>
      <c r="F89" s="8">
        <v>1</v>
      </c>
      <c r="G89" s="10">
        <v>0</v>
      </c>
      <c r="H89" t="s">
        <v>21</v>
      </c>
      <c r="I89" s="8">
        <v>399</v>
      </c>
      <c r="J89" s="8">
        <v>98.04</v>
      </c>
      <c r="K89" s="12">
        <f>YEAR(Table2[[#This Row],[Order_Date]])</f>
        <v>2024</v>
      </c>
      <c r="L89" s="12">
        <f>MONTH(Table2[[#This Row],[Order_Date]])</f>
        <v>12</v>
      </c>
      <c r="M89" t="str">
        <f>TEXT(Table2[[#This Row],[Order_Date]],"mmm")</f>
        <v>Dec</v>
      </c>
      <c r="N89" t="str">
        <f>TEXT(Table2[[#This Row],[Order_Date]],"YYYY-MM")</f>
        <v>2024-12</v>
      </c>
      <c r="O89" s="9">
        <f>IFERROR(Table2[[#This Row],[Profit]]/Table2[[#This Row],[Sales]],0)</f>
        <v>0.24571428571428572</v>
      </c>
      <c r="P89" t="str">
        <f>_xlfn.XLOOKUP(Table2[[#This Row],[Product_ID]],Table4[Product_ID],Table4[Category],"Not Found")</f>
        <v>Technology</v>
      </c>
      <c r="Q89" t="str">
        <f>_xlfn.XLOOKUP(Table2[[#This Row],[Product_ID]],Table4[Product_ID],Table4[Sub_Category],"Not Found")</f>
        <v>Accessories</v>
      </c>
      <c r="R89" t="str">
        <f>_xlfn.XLOOKUP(Table2[[#This Row],[Customer_ID]],Table1[Customer_ID],Table1[Region],"Not Found")</f>
        <v>South</v>
      </c>
      <c r="S89" t="str">
        <f>_xlfn.XLOOKUP(Table2[[#This Row],[Customer_ID]],Table1[Customer_ID],Table1[Segment],"Not Found")</f>
        <v>Consumer</v>
      </c>
      <c r="T89" t="str">
        <f>_xlfn.XLOOKUP(Table2[[#This Row],[Product_ID]],Table4[Product_ID],Table4[Product_Name],"Not Found")</f>
        <v>Mobile Holder</v>
      </c>
    </row>
    <row r="90" spans="1:20" x14ac:dyDescent="0.3">
      <c r="A90" t="s">
        <v>205</v>
      </c>
      <c r="B90" s="4">
        <v>45820</v>
      </c>
      <c r="C90" s="4">
        <v>45821</v>
      </c>
      <c r="D90" t="s">
        <v>206</v>
      </c>
      <c r="E90" t="s">
        <v>81</v>
      </c>
      <c r="F90" s="8">
        <v>2</v>
      </c>
      <c r="G90" s="10">
        <v>0.05</v>
      </c>
      <c r="H90" t="s">
        <v>13</v>
      </c>
      <c r="I90" s="8">
        <v>1518.1</v>
      </c>
      <c r="J90" s="8">
        <v>394.27</v>
      </c>
      <c r="K90" s="12">
        <f>YEAR(Table2[[#This Row],[Order_Date]])</f>
        <v>2025</v>
      </c>
      <c r="L90" s="12">
        <f>MONTH(Table2[[#This Row],[Order_Date]])</f>
        <v>6</v>
      </c>
      <c r="M90" t="str">
        <f>TEXT(Table2[[#This Row],[Order_Date]],"mmm")</f>
        <v>Jun</v>
      </c>
      <c r="N90" t="str">
        <f>TEXT(Table2[[#This Row],[Order_Date]],"YYYY-MM")</f>
        <v>2025-06</v>
      </c>
      <c r="O90" s="9">
        <f>IFERROR(Table2[[#This Row],[Profit]]/Table2[[#This Row],[Sales]],0)</f>
        <v>0.25971279889335352</v>
      </c>
      <c r="P90" t="str">
        <f>_xlfn.XLOOKUP(Table2[[#This Row],[Product_ID]],Table4[Product_ID],Table4[Category],"Not Found")</f>
        <v>Home</v>
      </c>
      <c r="Q90" t="str">
        <f>_xlfn.XLOOKUP(Table2[[#This Row],[Product_ID]],Table4[Product_ID],Table4[Sub_Category],"Not Found")</f>
        <v>Kitchen</v>
      </c>
      <c r="R90" t="str">
        <f>_xlfn.XLOOKUP(Table2[[#This Row],[Customer_ID]],Table1[Customer_ID],Table1[Region],"Not Found")</f>
        <v>South</v>
      </c>
      <c r="S90" t="str">
        <f>_xlfn.XLOOKUP(Table2[[#This Row],[Customer_ID]],Table1[Customer_ID],Table1[Segment],"Not Found")</f>
        <v>Consumer</v>
      </c>
      <c r="T90" t="str">
        <f>_xlfn.XLOOKUP(Table2[[#This Row],[Product_ID]],Table4[Product_ID],Table4[Product_Name],"Not Found")</f>
        <v>Travel Mug</v>
      </c>
    </row>
    <row r="91" spans="1:20" x14ac:dyDescent="0.3">
      <c r="A91" t="s">
        <v>207</v>
      </c>
      <c r="B91" s="4">
        <v>45931</v>
      </c>
      <c r="C91" s="4">
        <v>45933</v>
      </c>
      <c r="D91" t="s">
        <v>208</v>
      </c>
      <c r="E91" t="s">
        <v>12</v>
      </c>
      <c r="F91" s="8">
        <v>1</v>
      </c>
      <c r="G91" s="10">
        <v>0</v>
      </c>
      <c r="H91" t="s">
        <v>13</v>
      </c>
      <c r="I91" s="8">
        <v>599</v>
      </c>
      <c r="J91" s="8">
        <v>141.08000000000001</v>
      </c>
      <c r="K91" s="12">
        <f>YEAR(Table2[[#This Row],[Order_Date]])</f>
        <v>2025</v>
      </c>
      <c r="L91" s="12">
        <f>MONTH(Table2[[#This Row],[Order_Date]])</f>
        <v>10</v>
      </c>
      <c r="M91" t="str">
        <f>TEXT(Table2[[#This Row],[Order_Date]],"mmm")</f>
        <v>Oct</v>
      </c>
      <c r="N91" t="str">
        <f>TEXT(Table2[[#This Row],[Order_Date]],"YYYY-MM")</f>
        <v>2025-10</v>
      </c>
      <c r="O91" s="9">
        <f>IFERROR(Table2[[#This Row],[Profit]]/Table2[[#This Row],[Sales]],0)</f>
        <v>0.23552587646076797</v>
      </c>
      <c r="P91" t="str">
        <f>_xlfn.XLOOKUP(Table2[[#This Row],[Product_ID]],Table4[Product_ID],Table4[Category],"Not Found")</f>
        <v>Home</v>
      </c>
      <c r="Q91" t="str">
        <f>_xlfn.XLOOKUP(Table2[[#This Row],[Product_ID]],Table4[Product_ID],Table4[Sub_Category],"Not Found")</f>
        <v>Kitchen</v>
      </c>
      <c r="R91" t="str">
        <f>_xlfn.XLOOKUP(Table2[[#This Row],[Customer_ID]],Table1[Customer_ID],Table1[Region],"Not Found")</f>
        <v>West</v>
      </c>
      <c r="S91" t="str">
        <f>_xlfn.XLOOKUP(Table2[[#This Row],[Customer_ID]],Table1[Customer_ID],Table1[Segment],"Not Found")</f>
        <v>Consumer</v>
      </c>
      <c r="T91" t="str">
        <f>_xlfn.XLOOKUP(Table2[[#This Row],[Product_ID]],Table4[Product_ID],Table4[Product_Name],"Not Found")</f>
        <v>Water Bottle</v>
      </c>
    </row>
    <row r="92" spans="1:20" x14ac:dyDescent="0.3">
      <c r="A92" t="s">
        <v>209</v>
      </c>
      <c r="B92" s="4">
        <v>45470</v>
      </c>
      <c r="C92" s="4">
        <v>45472</v>
      </c>
      <c r="D92" t="s">
        <v>210</v>
      </c>
      <c r="E92" t="s">
        <v>12</v>
      </c>
      <c r="F92" s="8">
        <v>1</v>
      </c>
      <c r="G92" s="10">
        <v>0.05</v>
      </c>
      <c r="H92" t="s">
        <v>21</v>
      </c>
      <c r="I92" s="8">
        <v>569.04999999999995</v>
      </c>
      <c r="J92" s="8">
        <v>144.06</v>
      </c>
      <c r="K92" s="12">
        <f>YEAR(Table2[[#This Row],[Order_Date]])</f>
        <v>2024</v>
      </c>
      <c r="L92" s="12">
        <f>MONTH(Table2[[#This Row],[Order_Date]])</f>
        <v>6</v>
      </c>
      <c r="M92" t="str">
        <f>TEXT(Table2[[#This Row],[Order_Date]],"mmm")</f>
        <v>Jun</v>
      </c>
      <c r="N92" t="str">
        <f>TEXT(Table2[[#This Row],[Order_Date]],"YYYY-MM")</f>
        <v>2024-06</v>
      </c>
      <c r="O92" s="9">
        <f>IFERROR(Table2[[#This Row],[Profit]]/Table2[[#This Row],[Sales]],0)</f>
        <v>0.25315877339425358</v>
      </c>
      <c r="P92" t="str">
        <f>_xlfn.XLOOKUP(Table2[[#This Row],[Product_ID]],Table4[Product_ID],Table4[Category],"Not Found")</f>
        <v>Home</v>
      </c>
      <c r="Q92" t="str">
        <f>_xlfn.XLOOKUP(Table2[[#This Row],[Product_ID]],Table4[Product_ID],Table4[Sub_Category],"Not Found")</f>
        <v>Kitchen</v>
      </c>
      <c r="R92" t="str">
        <f>_xlfn.XLOOKUP(Table2[[#This Row],[Customer_ID]],Table1[Customer_ID],Table1[Region],"Not Found")</f>
        <v>East</v>
      </c>
      <c r="S92" t="str">
        <f>_xlfn.XLOOKUP(Table2[[#This Row],[Customer_ID]],Table1[Customer_ID],Table1[Segment],"Not Found")</f>
        <v>Home Office</v>
      </c>
      <c r="T92" t="str">
        <f>_xlfn.XLOOKUP(Table2[[#This Row],[Product_ID]],Table4[Product_ID],Table4[Product_Name],"Not Found")</f>
        <v>Water Bottle</v>
      </c>
    </row>
    <row r="93" spans="1:20" x14ac:dyDescent="0.3">
      <c r="A93" t="s">
        <v>211</v>
      </c>
      <c r="B93" s="4">
        <v>45473</v>
      </c>
      <c r="C93" s="4">
        <v>45476</v>
      </c>
      <c r="D93" t="s">
        <v>212</v>
      </c>
      <c r="E93" t="s">
        <v>26</v>
      </c>
      <c r="F93" s="8">
        <v>1</v>
      </c>
      <c r="G93" s="10">
        <v>0.05</v>
      </c>
      <c r="H93" t="s">
        <v>13</v>
      </c>
      <c r="I93" s="8">
        <v>854.05</v>
      </c>
      <c r="J93" s="8">
        <v>203.84</v>
      </c>
      <c r="K93" s="12">
        <f>YEAR(Table2[[#This Row],[Order_Date]])</f>
        <v>2024</v>
      </c>
      <c r="L93" s="12">
        <f>MONTH(Table2[[#This Row],[Order_Date]])</f>
        <v>6</v>
      </c>
      <c r="M93" t="str">
        <f>TEXT(Table2[[#This Row],[Order_Date]],"mmm")</f>
        <v>Jun</v>
      </c>
      <c r="N93" t="str">
        <f>TEXT(Table2[[#This Row],[Order_Date]],"YYYY-MM")</f>
        <v>2024-06</v>
      </c>
      <c r="O93" s="9">
        <f>IFERROR(Table2[[#This Row],[Profit]]/Table2[[#This Row],[Sales]],0)</f>
        <v>0.23867455067033547</v>
      </c>
      <c r="P93" t="str">
        <f>_xlfn.XLOOKUP(Table2[[#This Row],[Product_ID]],Table4[Product_ID],Table4[Category],"Not Found")</f>
        <v>Technology</v>
      </c>
      <c r="Q93" t="str">
        <f>_xlfn.XLOOKUP(Table2[[#This Row],[Product_ID]],Table4[Product_ID],Table4[Sub_Category],"Not Found")</f>
        <v>Accessories</v>
      </c>
      <c r="R93" t="str">
        <f>_xlfn.XLOOKUP(Table2[[#This Row],[Customer_ID]],Table1[Customer_ID],Table1[Region],"Not Found")</f>
        <v>East</v>
      </c>
      <c r="S93" t="str">
        <f>_xlfn.XLOOKUP(Table2[[#This Row],[Customer_ID]],Table1[Customer_ID],Table1[Segment],"Not Found")</f>
        <v>Consumer</v>
      </c>
      <c r="T93" t="str">
        <f>_xlfn.XLOOKUP(Table2[[#This Row],[Product_ID]],Table4[Product_ID],Table4[Product_Name],"Not Found")</f>
        <v>Keyboard</v>
      </c>
    </row>
    <row r="94" spans="1:20" x14ac:dyDescent="0.3">
      <c r="A94" t="s">
        <v>213</v>
      </c>
      <c r="B94" s="4">
        <v>45955</v>
      </c>
      <c r="C94" s="4">
        <v>45960</v>
      </c>
      <c r="D94" t="s">
        <v>214</v>
      </c>
      <c r="E94" t="s">
        <v>55</v>
      </c>
      <c r="F94" s="8">
        <v>1</v>
      </c>
      <c r="G94" s="10">
        <v>0</v>
      </c>
      <c r="H94" t="s">
        <v>30</v>
      </c>
      <c r="I94" s="8">
        <v>5999</v>
      </c>
      <c r="J94" s="8">
        <v>1679.2</v>
      </c>
      <c r="K94" s="12">
        <f>YEAR(Table2[[#This Row],[Order_Date]])</f>
        <v>2025</v>
      </c>
      <c r="L94" s="12">
        <f>MONTH(Table2[[#This Row],[Order_Date]])</f>
        <v>10</v>
      </c>
      <c r="M94" t="str">
        <f>TEXT(Table2[[#This Row],[Order_Date]],"mmm")</f>
        <v>Oct</v>
      </c>
      <c r="N94" t="str">
        <f>TEXT(Table2[[#This Row],[Order_Date]],"YYYY-MM")</f>
        <v>2025-10</v>
      </c>
      <c r="O94" s="9">
        <f>IFERROR(Table2[[#This Row],[Profit]]/Table2[[#This Row],[Sales]],0)</f>
        <v>0.27991331888648108</v>
      </c>
      <c r="P94" t="str">
        <f>_xlfn.XLOOKUP(Table2[[#This Row],[Product_ID]],Table4[Product_ID],Table4[Category],"Not Found")</f>
        <v>Furniture</v>
      </c>
      <c r="Q94" t="str">
        <f>_xlfn.XLOOKUP(Table2[[#This Row],[Product_ID]],Table4[Product_ID],Table4[Sub_Category],"Not Found")</f>
        <v>Furniture</v>
      </c>
      <c r="R94" t="str">
        <f>_xlfn.XLOOKUP(Table2[[#This Row],[Customer_ID]],Table1[Customer_ID],Table1[Region],"Not Found")</f>
        <v>West</v>
      </c>
      <c r="S94" t="str">
        <f>_xlfn.XLOOKUP(Table2[[#This Row],[Customer_ID]],Table1[Customer_ID],Table1[Segment],"Not Found")</f>
        <v>Corporate</v>
      </c>
      <c r="T94" t="str">
        <f>_xlfn.XLOOKUP(Table2[[#This Row],[Product_ID]],Table4[Product_ID],Table4[Product_Name],"Not Found")</f>
        <v>Study Table</v>
      </c>
    </row>
    <row r="95" spans="1:20" x14ac:dyDescent="0.3">
      <c r="A95" t="s">
        <v>215</v>
      </c>
      <c r="B95" s="4">
        <v>45316</v>
      </c>
      <c r="C95" s="4">
        <v>45318</v>
      </c>
      <c r="D95" t="s">
        <v>216</v>
      </c>
      <c r="E95" t="s">
        <v>12</v>
      </c>
      <c r="F95" s="8">
        <v>4</v>
      </c>
      <c r="G95" s="10">
        <v>0.05</v>
      </c>
      <c r="H95" t="s">
        <v>17</v>
      </c>
      <c r="I95" s="8">
        <v>2276.1999999999998</v>
      </c>
      <c r="J95" s="8">
        <v>453.65</v>
      </c>
      <c r="K95" s="12">
        <f>YEAR(Table2[[#This Row],[Order_Date]])</f>
        <v>2024</v>
      </c>
      <c r="L95" s="12">
        <f>MONTH(Table2[[#This Row],[Order_Date]])</f>
        <v>1</v>
      </c>
      <c r="M95" t="str">
        <f>TEXT(Table2[[#This Row],[Order_Date]],"mmm")</f>
        <v>Jan</v>
      </c>
      <c r="N95" t="str">
        <f>TEXT(Table2[[#This Row],[Order_Date]],"YYYY-MM")</f>
        <v>2024-01</v>
      </c>
      <c r="O95" s="9">
        <f>IFERROR(Table2[[#This Row],[Profit]]/Table2[[#This Row],[Sales]],0)</f>
        <v>0.19930146735787718</v>
      </c>
      <c r="P95" t="str">
        <f>_xlfn.XLOOKUP(Table2[[#This Row],[Product_ID]],Table4[Product_ID],Table4[Category],"Not Found")</f>
        <v>Home</v>
      </c>
      <c r="Q95" t="str">
        <f>_xlfn.XLOOKUP(Table2[[#This Row],[Product_ID]],Table4[Product_ID],Table4[Sub_Category],"Not Found")</f>
        <v>Kitchen</v>
      </c>
      <c r="R95" t="str">
        <f>_xlfn.XLOOKUP(Table2[[#This Row],[Customer_ID]],Table1[Customer_ID],Table1[Region],"Not Found")</f>
        <v>South</v>
      </c>
      <c r="S95" t="str">
        <f>_xlfn.XLOOKUP(Table2[[#This Row],[Customer_ID]],Table1[Customer_ID],Table1[Segment],"Not Found")</f>
        <v>Home Office</v>
      </c>
      <c r="T95" t="str">
        <f>_xlfn.XLOOKUP(Table2[[#This Row],[Product_ID]],Table4[Product_ID],Table4[Product_Name],"Not Found")</f>
        <v>Water Bottle</v>
      </c>
    </row>
    <row r="96" spans="1:20" x14ac:dyDescent="0.3">
      <c r="A96" t="s">
        <v>217</v>
      </c>
      <c r="B96" s="4">
        <v>45471</v>
      </c>
      <c r="C96" s="4">
        <v>45473</v>
      </c>
      <c r="D96" t="s">
        <v>218</v>
      </c>
      <c r="E96" t="s">
        <v>20</v>
      </c>
      <c r="F96" s="8">
        <v>1</v>
      </c>
      <c r="G96" s="10">
        <v>0.15</v>
      </c>
      <c r="H96" t="s">
        <v>17</v>
      </c>
      <c r="I96" s="8">
        <v>5949.15</v>
      </c>
      <c r="J96" s="8">
        <v>506.34</v>
      </c>
      <c r="K96" s="12">
        <f>YEAR(Table2[[#This Row],[Order_Date]])</f>
        <v>2024</v>
      </c>
      <c r="L96" s="12">
        <f>MONTH(Table2[[#This Row],[Order_Date]])</f>
        <v>6</v>
      </c>
      <c r="M96" t="str">
        <f>TEXT(Table2[[#This Row],[Order_Date]],"mmm")</f>
        <v>Jun</v>
      </c>
      <c r="N96" t="str">
        <f>TEXT(Table2[[#This Row],[Order_Date]],"YYYY-MM")</f>
        <v>2024-06</v>
      </c>
      <c r="O96" s="9">
        <f>IFERROR(Table2[[#This Row],[Profit]]/Table2[[#This Row],[Sales]],0)</f>
        <v>8.511131842364035E-2</v>
      </c>
      <c r="P96" t="str">
        <f>_xlfn.XLOOKUP(Table2[[#This Row],[Product_ID]],Table4[Product_ID],Table4[Category],"Not Found")</f>
        <v>Furniture</v>
      </c>
      <c r="Q96" t="str">
        <f>_xlfn.XLOOKUP(Table2[[#This Row],[Product_ID]],Table4[Product_ID],Table4[Sub_Category],"Not Found")</f>
        <v>Furniture</v>
      </c>
      <c r="R96" t="str">
        <f>_xlfn.XLOOKUP(Table2[[#This Row],[Customer_ID]],Table1[Customer_ID],Table1[Region],"Not Found")</f>
        <v>South</v>
      </c>
      <c r="S96" t="str">
        <f>_xlfn.XLOOKUP(Table2[[#This Row],[Customer_ID]],Table1[Customer_ID],Table1[Segment],"Not Found")</f>
        <v>Consumer</v>
      </c>
      <c r="T96" t="str">
        <f>_xlfn.XLOOKUP(Table2[[#This Row],[Product_ID]],Table4[Product_ID],Table4[Product_Name],"Not Found")</f>
        <v>Office Chair</v>
      </c>
    </row>
    <row r="97" spans="1:20" x14ac:dyDescent="0.3">
      <c r="A97" t="s">
        <v>219</v>
      </c>
      <c r="B97" s="4">
        <v>46001</v>
      </c>
      <c r="C97" s="4">
        <v>46006</v>
      </c>
      <c r="D97" t="s">
        <v>28</v>
      </c>
      <c r="E97" t="s">
        <v>50</v>
      </c>
      <c r="F97" s="8">
        <v>3</v>
      </c>
      <c r="G97" s="10">
        <v>0</v>
      </c>
      <c r="H97" t="s">
        <v>13</v>
      </c>
      <c r="I97" s="8">
        <v>1497</v>
      </c>
      <c r="J97" s="8">
        <v>276.41000000000003</v>
      </c>
      <c r="K97" s="12">
        <f>YEAR(Table2[[#This Row],[Order_Date]])</f>
        <v>2025</v>
      </c>
      <c r="L97" s="12">
        <f>MONTH(Table2[[#This Row],[Order_Date]])</f>
        <v>12</v>
      </c>
      <c r="M97" t="str">
        <f>TEXT(Table2[[#This Row],[Order_Date]],"mmm")</f>
        <v>Dec</v>
      </c>
      <c r="N97" t="str">
        <f>TEXT(Table2[[#This Row],[Order_Date]],"YYYY-MM")</f>
        <v>2025-12</v>
      </c>
      <c r="O97" s="9">
        <f>IFERROR(Table2[[#This Row],[Profit]]/Table2[[#This Row],[Sales]],0)</f>
        <v>0.18464261857047429</v>
      </c>
      <c r="P97" t="str">
        <f>_xlfn.XLOOKUP(Table2[[#This Row],[Product_ID]],Table4[Product_ID],Table4[Category],"Not Found")</f>
        <v>Technology</v>
      </c>
      <c r="Q97" t="str">
        <f>_xlfn.XLOOKUP(Table2[[#This Row],[Product_ID]],Table4[Product_ID],Table4[Sub_Category],"Not Found")</f>
        <v>Accessories</v>
      </c>
      <c r="R97" t="str">
        <f>_xlfn.XLOOKUP(Table2[[#This Row],[Customer_ID]],Table1[Customer_ID],Table1[Region],"Not Found")</f>
        <v>West</v>
      </c>
      <c r="S97" t="str">
        <f>_xlfn.XLOOKUP(Table2[[#This Row],[Customer_ID]],Table1[Customer_ID],Table1[Segment],"Not Found")</f>
        <v>Home Office</v>
      </c>
      <c r="T97" t="str">
        <f>_xlfn.XLOOKUP(Table2[[#This Row],[Product_ID]],Table4[Product_ID],Table4[Product_Name],"Not Found")</f>
        <v>Wireless Mouse</v>
      </c>
    </row>
    <row r="98" spans="1:20" x14ac:dyDescent="0.3">
      <c r="A98" t="s">
        <v>220</v>
      </c>
      <c r="B98" s="4">
        <v>45792</v>
      </c>
      <c r="C98" s="4">
        <v>45795</v>
      </c>
      <c r="D98" t="s">
        <v>221</v>
      </c>
      <c r="E98" t="s">
        <v>71</v>
      </c>
      <c r="F98" s="8">
        <v>3</v>
      </c>
      <c r="G98" s="10">
        <v>0</v>
      </c>
      <c r="H98" t="s">
        <v>21</v>
      </c>
      <c r="I98" s="8">
        <v>2397</v>
      </c>
      <c r="J98" s="8">
        <v>596.72</v>
      </c>
      <c r="K98" s="12">
        <f>YEAR(Table2[[#This Row],[Order_Date]])</f>
        <v>2025</v>
      </c>
      <c r="L98" s="12">
        <f>MONTH(Table2[[#This Row],[Order_Date]])</f>
        <v>5</v>
      </c>
      <c r="M98" t="str">
        <f>TEXT(Table2[[#This Row],[Order_Date]],"mmm")</f>
        <v>May</v>
      </c>
      <c r="N98" t="str">
        <f>TEXT(Table2[[#This Row],[Order_Date]],"YYYY-MM")</f>
        <v>2025-05</v>
      </c>
      <c r="O98" s="9">
        <f>IFERROR(Table2[[#This Row],[Profit]]/Table2[[#This Row],[Sales]],0)</f>
        <v>0.24894451397580311</v>
      </c>
      <c r="P98" t="str">
        <f>_xlfn.XLOOKUP(Table2[[#This Row],[Product_ID]],Table4[Product_ID],Table4[Category],"Not Found")</f>
        <v>Home</v>
      </c>
      <c r="Q98" t="str">
        <f>_xlfn.XLOOKUP(Table2[[#This Row],[Product_ID]],Table4[Product_ID],Table4[Sub_Category],"Not Found")</f>
        <v>Storage</v>
      </c>
      <c r="R98" t="str">
        <f>_xlfn.XLOOKUP(Table2[[#This Row],[Customer_ID]],Table1[Customer_ID],Table1[Region],"Not Found")</f>
        <v>South</v>
      </c>
      <c r="S98" t="str">
        <f>_xlfn.XLOOKUP(Table2[[#This Row],[Customer_ID]],Table1[Customer_ID],Table1[Segment],"Not Found")</f>
        <v>Consumer</v>
      </c>
      <c r="T98" t="str">
        <f>_xlfn.XLOOKUP(Table2[[#This Row],[Product_ID]],Table4[Product_ID],Table4[Product_Name],"Not Found")</f>
        <v>Storage Box</v>
      </c>
    </row>
    <row r="99" spans="1:20" x14ac:dyDescent="0.3">
      <c r="A99" t="s">
        <v>222</v>
      </c>
      <c r="B99" s="4">
        <v>45452</v>
      </c>
      <c r="C99" s="4">
        <v>45457</v>
      </c>
      <c r="D99" t="s">
        <v>223</v>
      </c>
      <c r="E99" t="s">
        <v>35</v>
      </c>
      <c r="F99" s="8">
        <v>1</v>
      </c>
      <c r="G99" s="10">
        <v>0</v>
      </c>
      <c r="H99" t="s">
        <v>17</v>
      </c>
      <c r="I99" s="8">
        <v>1599</v>
      </c>
      <c r="J99" s="8">
        <v>516.94000000000005</v>
      </c>
      <c r="K99" s="12">
        <f>YEAR(Table2[[#This Row],[Order_Date]])</f>
        <v>2024</v>
      </c>
      <c r="L99" s="12">
        <f>MONTH(Table2[[#This Row],[Order_Date]])</f>
        <v>6</v>
      </c>
      <c r="M99" t="str">
        <f>TEXT(Table2[[#This Row],[Order_Date]],"mmm")</f>
        <v>Jun</v>
      </c>
      <c r="N99" t="str">
        <f>TEXT(Table2[[#This Row],[Order_Date]],"YYYY-MM")</f>
        <v>2024-06</v>
      </c>
      <c r="O99" s="9">
        <f>IFERROR(Table2[[#This Row],[Profit]]/Table2[[#This Row],[Sales]],0)</f>
        <v>0.32328955597248282</v>
      </c>
      <c r="P99" t="str">
        <f>_xlfn.XLOOKUP(Table2[[#This Row],[Product_ID]],Table4[Product_ID],Table4[Category],"Not Found")</f>
        <v>Lifestyle</v>
      </c>
      <c r="Q99" t="str">
        <f>_xlfn.XLOOKUP(Table2[[#This Row],[Product_ID]],Table4[Product_ID],Table4[Sub_Category],"Not Found")</f>
        <v>Bags</v>
      </c>
      <c r="R99" t="str">
        <f>_xlfn.XLOOKUP(Table2[[#This Row],[Customer_ID]],Table1[Customer_ID],Table1[Region],"Not Found")</f>
        <v>North</v>
      </c>
      <c r="S99" t="str">
        <f>_xlfn.XLOOKUP(Table2[[#This Row],[Customer_ID]],Table1[Customer_ID],Table1[Segment],"Not Found")</f>
        <v>Home Office</v>
      </c>
      <c r="T99" t="str">
        <f>_xlfn.XLOOKUP(Table2[[#This Row],[Product_ID]],Table4[Product_ID],Table4[Product_Name],"Not Found")</f>
        <v>Backpack</v>
      </c>
    </row>
    <row r="100" spans="1:20" x14ac:dyDescent="0.3">
      <c r="A100" t="s">
        <v>224</v>
      </c>
      <c r="B100" s="4">
        <v>45468</v>
      </c>
      <c r="C100" s="4">
        <v>45469</v>
      </c>
      <c r="D100" t="s">
        <v>225</v>
      </c>
      <c r="E100" t="s">
        <v>99</v>
      </c>
      <c r="F100" s="8">
        <v>2</v>
      </c>
      <c r="G100" s="10">
        <v>0.1</v>
      </c>
      <c r="H100" t="s">
        <v>21</v>
      </c>
      <c r="I100" s="8">
        <v>448.2</v>
      </c>
      <c r="J100" s="8">
        <v>127.01</v>
      </c>
      <c r="K100" s="12">
        <f>YEAR(Table2[[#This Row],[Order_Date]])</f>
        <v>2024</v>
      </c>
      <c r="L100" s="12">
        <f>MONTH(Table2[[#This Row],[Order_Date]])</f>
        <v>6</v>
      </c>
      <c r="M100" t="str">
        <f>TEXT(Table2[[#This Row],[Order_Date]],"mmm")</f>
        <v>Jun</v>
      </c>
      <c r="N100" t="str">
        <f>TEXT(Table2[[#This Row],[Order_Date]],"YYYY-MM")</f>
        <v>2024-06</v>
      </c>
      <c r="O100" s="9">
        <f>IFERROR(Table2[[#This Row],[Profit]]/Table2[[#This Row],[Sales]],0)</f>
        <v>0.28337795626952256</v>
      </c>
      <c r="P100" t="str">
        <f>_xlfn.XLOOKUP(Table2[[#This Row],[Product_ID]],Table4[Product_ID],Table4[Category],"Not Found")</f>
        <v>Office</v>
      </c>
      <c r="Q100" t="str">
        <f>_xlfn.XLOOKUP(Table2[[#This Row],[Product_ID]],Table4[Product_ID],Table4[Sub_Category],"Not Found")</f>
        <v>Paper</v>
      </c>
      <c r="R100" t="str">
        <f>_xlfn.XLOOKUP(Table2[[#This Row],[Customer_ID]],Table1[Customer_ID],Table1[Region],"Not Found")</f>
        <v>West</v>
      </c>
      <c r="S100" t="str">
        <f>_xlfn.XLOOKUP(Table2[[#This Row],[Customer_ID]],Table1[Customer_ID],Table1[Segment],"Not Found")</f>
        <v>Consumer</v>
      </c>
      <c r="T100" t="str">
        <f>_xlfn.XLOOKUP(Table2[[#This Row],[Product_ID]],Table4[Product_ID],Table4[Product_Name],"Not Found")</f>
        <v>Pen Set</v>
      </c>
    </row>
    <row r="101" spans="1:20" x14ac:dyDescent="0.3">
      <c r="A101" t="s">
        <v>226</v>
      </c>
      <c r="B101" s="4">
        <v>45576</v>
      </c>
      <c r="C101" s="4">
        <v>45578</v>
      </c>
      <c r="D101" t="s">
        <v>227</v>
      </c>
      <c r="E101" t="s">
        <v>65</v>
      </c>
      <c r="F101" s="8">
        <v>1</v>
      </c>
      <c r="G101" s="10">
        <v>0.1</v>
      </c>
      <c r="H101" t="s">
        <v>17</v>
      </c>
      <c r="I101" s="8">
        <v>629.1</v>
      </c>
      <c r="J101" s="8">
        <v>172.8</v>
      </c>
      <c r="K101" s="12">
        <f>YEAR(Table2[[#This Row],[Order_Date]])</f>
        <v>2024</v>
      </c>
      <c r="L101" s="12">
        <f>MONTH(Table2[[#This Row],[Order_Date]])</f>
        <v>10</v>
      </c>
      <c r="M101" t="str">
        <f>TEXT(Table2[[#This Row],[Order_Date]],"mmm")</f>
        <v>Oct</v>
      </c>
      <c r="N101" t="str">
        <f>TEXT(Table2[[#This Row],[Order_Date]],"YYYY-MM")</f>
        <v>2024-10</v>
      </c>
      <c r="O101" s="9">
        <f>IFERROR(Table2[[#This Row],[Profit]]/Table2[[#This Row],[Sales]],0)</f>
        <v>0.27467811158798283</v>
      </c>
      <c r="P101" t="str">
        <f>_xlfn.XLOOKUP(Table2[[#This Row],[Product_ID]],Table4[Product_ID],Table4[Category],"Not Found")</f>
        <v>Office</v>
      </c>
      <c r="Q101" t="str">
        <f>_xlfn.XLOOKUP(Table2[[#This Row],[Product_ID]],Table4[Product_ID],Table4[Sub_Category],"Not Found")</f>
        <v>Storage</v>
      </c>
      <c r="R101" t="str">
        <f>_xlfn.XLOOKUP(Table2[[#This Row],[Customer_ID]],Table1[Customer_ID],Table1[Region],"Not Found")</f>
        <v>West</v>
      </c>
      <c r="S101" t="str">
        <f>_xlfn.XLOOKUP(Table2[[#This Row],[Customer_ID]],Table1[Customer_ID],Table1[Segment],"Not Found")</f>
        <v>Consumer</v>
      </c>
      <c r="T101" t="str">
        <f>_xlfn.XLOOKUP(Table2[[#This Row],[Product_ID]],Table4[Product_ID],Table4[Product_Name],"Not Found")</f>
        <v>Desk Organizer</v>
      </c>
    </row>
    <row r="102" spans="1:20" x14ac:dyDescent="0.3">
      <c r="A102" t="s">
        <v>228</v>
      </c>
      <c r="B102" s="4">
        <v>45354</v>
      </c>
      <c r="C102" s="4">
        <v>45355</v>
      </c>
      <c r="D102" t="s">
        <v>229</v>
      </c>
      <c r="E102" t="s">
        <v>50</v>
      </c>
      <c r="F102" s="8">
        <v>3</v>
      </c>
      <c r="G102" s="10">
        <v>0.05</v>
      </c>
      <c r="H102" t="s">
        <v>13</v>
      </c>
      <c r="I102" s="8">
        <v>1422.15</v>
      </c>
      <c r="J102" s="8">
        <v>389.36</v>
      </c>
      <c r="K102" s="12">
        <f>YEAR(Table2[[#This Row],[Order_Date]])</f>
        <v>2024</v>
      </c>
      <c r="L102" s="12">
        <f>MONTH(Table2[[#This Row],[Order_Date]])</f>
        <v>3</v>
      </c>
      <c r="M102" t="str">
        <f>TEXT(Table2[[#This Row],[Order_Date]],"mmm")</f>
        <v>Mar</v>
      </c>
      <c r="N102" t="str">
        <f>TEXT(Table2[[#This Row],[Order_Date]],"YYYY-MM")</f>
        <v>2024-03</v>
      </c>
      <c r="O102" s="9">
        <f>IFERROR(Table2[[#This Row],[Profit]]/Table2[[#This Row],[Sales]],0)</f>
        <v>0.27378265302534893</v>
      </c>
      <c r="P102" t="str">
        <f>_xlfn.XLOOKUP(Table2[[#This Row],[Product_ID]],Table4[Product_ID],Table4[Category],"Not Found")</f>
        <v>Technology</v>
      </c>
      <c r="Q102" t="str">
        <f>_xlfn.XLOOKUP(Table2[[#This Row],[Product_ID]],Table4[Product_ID],Table4[Sub_Category],"Not Found")</f>
        <v>Accessories</v>
      </c>
      <c r="R102" t="str">
        <f>_xlfn.XLOOKUP(Table2[[#This Row],[Customer_ID]],Table1[Customer_ID],Table1[Region],"Not Found")</f>
        <v>North</v>
      </c>
      <c r="S102" t="str">
        <f>_xlfn.XLOOKUP(Table2[[#This Row],[Customer_ID]],Table1[Customer_ID],Table1[Segment],"Not Found")</f>
        <v>Consumer</v>
      </c>
      <c r="T102" t="str">
        <f>_xlfn.XLOOKUP(Table2[[#This Row],[Product_ID]],Table4[Product_ID],Table4[Product_Name],"Not Found")</f>
        <v>Wireless Mouse</v>
      </c>
    </row>
    <row r="103" spans="1:20" x14ac:dyDescent="0.3">
      <c r="A103" t="s">
        <v>230</v>
      </c>
      <c r="B103" s="4">
        <v>45953</v>
      </c>
      <c r="C103" s="4">
        <v>45955</v>
      </c>
      <c r="D103" t="s">
        <v>231</v>
      </c>
      <c r="E103" t="s">
        <v>81</v>
      </c>
      <c r="F103" s="8">
        <v>2</v>
      </c>
      <c r="G103" s="10">
        <v>0</v>
      </c>
      <c r="H103" t="s">
        <v>13</v>
      </c>
      <c r="I103" s="8">
        <v>1598</v>
      </c>
      <c r="J103" s="8">
        <v>355.27</v>
      </c>
      <c r="K103" s="12">
        <f>YEAR(Table2[[#This Row],[Order_Date]])</f>
        <v>2025</v>
      </c>
      <c r="L103" s="12">
        <f>MONTH(Table2[[#This Row],[Order_Date]])</f>
        <v>10</v>
      </c>
      <c r="M103" t="str">
        <f>TEXT(Table2[[#This Row],[Order_Date]],"mmm")</f>
        <v>Oct</v>
      </c>
      <c r="N103" t="str">
        <f>TEXT(Table2[[#This Row],[Order_Date]],"YYYY-MM")</f>
        <v>2025-10</v>
      </c>
      <c r="O103" s="9">
        <f>IFERROR(Table2[[#This Row],[Profit]]/Table2[[#This Row],[Sales]],0)</f>
        <v>0.22232165206508134</v>
      </c>
      <c r="P103" t="str">
        <f>_xlfn.XLOOKUP(Table2[[#This Row],[Product_ID]],Table4[Product_ID],Table4[Category],"Not Found")</f>
        <v>Home</v>
      </c>
      <c r="Q103" t="str">
        <f>_xlfn.XLOOKUP(Table2[[#This Row],[Product_ID]],Table4[Product_ID],Table4[Sub_Category],"Not Found")</f>
        <v>Kitchen</v>
      </c>
      <c r="R103" t="str">
        <f>_xlfn.XLOOKUP(Table2[[#This Row],[Customer_ID]],Table1[Customer_ID],Table1[Region],"Not Found")</f>
        <v>West</v>
      </c>
      <c r="S103" t="str">
        <f>_xlfn.XLOOKUP(Table2[[#This Row],[Customer_ID]],Table1[Customer_ID],Table1[Segment],"Not Found")</f>
        <v>Consumer</v>
      </c>
      <c r="T103" t="str">
        <f>_xlfn.XLOOKUP(Table2[[#This Row],[Product_ID]],Table4[Product_ID],Table4[Product_Name],"Not Found")</f>
        <v>Travel Mug</v>
      </c>
    </row>
    <row r="104" spans="1:20" x14ac:dyDescent="0.3">
      <c r="A104" t="s">
        <v>232</v>
      </c>
      <c r="B104" s="4">
        <v>45957</v>
      </c>
      <c r="C104" s="4">
        <v>45958</v>
      </c>
      <c r="D104" t="s">
        <v>233</v>
      </c>
      <c r="E104" t="s">
        <v>12</v>
      </c>
      <c r="F104" s="8">
        <v>1</v>
      </c>
      <c r="G104" s="10">
        <v>0.2</v>
      </c>
      <c r="H104" t="s">
        <v>13</v>
      </c>
      <c r="I104" s="8">
        <v>479.2</v>
      </c>
      <c r="J104" s="8">
        <v>147.68</v>
      </c>
      <c r="K104" s="12">
        <f>YEAR(Table2[[#This Row],[Order_Date]])</f>
        <v>2025</v>
      </c>
      <c r="L104" s="12">
        <f>MONTH(Table2[[#This Row],[Order_Date]])</f>
        <v>10</v>
      </c>
      <c r="M104" t="str">
        <f>TEXT(Table2[[#This Row],[Order_Date]],"mmm")</f>
        <v>Oct</v>
      </c>
      <c r="N104" t="str">
        <f>TEXT(Table2[[#This Row],[Order_Date]],"YYYY-MM")</f>
        <v>2025-10</v>
      </c>
      <c r="O104" s="9">
        <f>IFERROR(Table2[[#This Row],[Profit]]/Table2[[#This Row],[Sales]],0)</f>
        <v>0.30818030050083473</v>
      </c>
      <c r="P104" t="str">
        <f>_xlfn.XLOOKUP(Table2[[#This Row],[Product_ID]],Table4[Product_ID],Table4[Category],"Not Found")</f>
        <v>Home</v>
      </c>
      <c r="Q104" t="str">
        <f>_xlfn.XLOOKUP(Table2[[#This Row],[Product_ID]],Table4[Product_ID],Table4[Sub_Category],"Not Found")</f>
        <v>Kitchen</v>
      </c>
      <c r="R104" t="str">
        <f>_xlfn.XLOOKUP(Table2[[#This Row],[Customer_ID]],Table1[Customer_ID],Table1[Region],"Not Found")</f>
        <v>West</v>
      </c>
      <c r="S104" t="str">
        <f>_xlfn.XLOOKUP(Table2[[#This Row],[Customer_ID]],Table1[Customer_ID],Table1[Segment],"Not Found")</f>
        <v>Corporate</v>
      </c>
      <c r="T104" t="str">
        <f>_xlfn.XLOOKUP(Table2[[#This Row],[Product_ID]],Table4[Product_ID],Table4[Product_Name],"Not Found")</f>
        <v>Water Bottle</v>
      </c>
    </row>
    <row r="105" spans="1:20" x14ac:dyDescent="0.3">
      <c r="A105" t="s">
        <v>234</v>
      </c>
      <c r="B105" s="4">
        <v>45447</v>
      </c>
      <c r="C105" s="4">
        <v>45449</v>
      </c>
      <c r="D105" t="s">
        <v>235</v>
      </c>
      <c r="E105" t="s">
        <v>65</v>
      </c>
      <c r="F105" s="8">
        <v>1</v>
      </c>
      <c r="G105" s="10">
        <v>0.1</v>
      </c>
      <c r="H105" t="s">
        <v>13</v>
      </c>
      <c r="I105" s="8">
        <v>629.1</v>
      </c>
      <c r="J105" s="8">
        <v>189.81</v>
      </c>
      <c r="K105" s="12">
        <f>YEAR(Table2[[#This Row],[Order_Date]])</f>
        <v>2024</v>
      </c>
      <c r="L105" s="12">
        <f>MONTH(Table2[[#This Row],[Order_Date]])</f>
        <v>6</v>
      </c>
      <c r="M105" t="str">
        <f>TEXT(Table2[[#This Row],[Order_Date]],"mmm")</f>
        <v>Jun</v>
      </c>
      <c r="N105" t="str">
        <f>TEXT(Table2[[#This Row],[Order_Date]],"YYYY-MM")</f>
        <v>2024-06</v>
      </c>
      <c r="O105" s="9">
        <f>IFERROR(Table2[[#This Row],[Profit]]/Table2[[#This Row],[Sales]],0)</f>
        <v>0.30171673819742489</v>
      </c>
      <c r="P105" t="str">
        <f>_xlfn.XLOOKUP(Table2[[#This Row],[Product_ID]],Table4[Product_ID],Table4[Category],"Not Found")</f>
        <v>Office</v>
      </c>
      <c r="Q105" t="str">
        <f>_xlfn.XLOOKUP(Table2[[#This Row],[Product_ID]],Table4[Product_ID],Table4[Sub_Category],"Not Found")</f>
        <v>Storage</v>
      </c>
      <c r="R105" t="str">
        <f>_xlfn.XLOOKUP(Table2[[#This Row],[Customer_ID]],Table1[Customer_ID],Table1[Region],"Not Found")</f>
        <v>South</v>
      </c>
      <c r="S105" t="str">
        <f>_xlfn.XLOOKUP(Table2[[#This Row],[Customer_ID]],Table1[Customer_ID],Table1[Segment],"Not Found")</f>
        <v>Consumer</v>
      </c>
      <c r="T105" t="str">
        <f>_xlfn.XLOOKUP(Table2[[#This Row],[Product_ID]],Table4[Product_ID],Table4[Product_Name],"Not Found")</f>
        <v>Desk Organizer</v>
      </c>
    </row>
    <row r="106" spans="1:20" x14ac:dyDescent="0.3">
      <c r="A106" t="s">
        <v>236</v>
      </c>
      <c r="B106" s="4">
        <v>45760</v>
      </c>
      <c r="C106" s="4">
        <v>45763</v>
      </c>
      <c r="D106" t="s">
        <v>237</v>
      </c>
      <c r="E106" t="s">
        <v>35</v>
      </c>
      <c r="F106" s="8">
        <v>2</v>
      </c>
      <c r="G106" s="10">
        <v>0.05</v>
      </c>
      <c r="H106" t="s">
        <v>13</v>
      </c>
      <c r="I106" s="8">
        <v>3038.1</v>
      </c>
      <c r="J106" s="8">
        <v>1070.8900000000001</v>
      </c>
      <c r="K106" s="12">
        <f>YEAR(Table2[[#This Row],[Order_Date]])</f>
        <v>2025</v>
      </c>
      <c r="L106" s="12">
        <f>MONTH(Table2[[#This Row],[Order_Date]])</f>
        <v>4</v>
      </c>
      <c r="M106" t="str">
        <f>TEXT(Table2[[#This Row],[Order_Date]],"mmm")</f>
        <v>Apr</v>
      </c>
      <c r="N106" t="str">
        <f>TEXT(Table2[[#This Row],[Order_Date]],"YYYY-MM")</f>
        <v>2025-04</v>
      </c>
      <c r="O106" s="9">
        <f>IFERROR(Table2[[#This Row],[Profit]]/Table2[[#This Row],[Sales]],0)</f>
        <v>0.35248675158816367</v>
      </c>
      <c r="P106" t="str">
        <f>_xlfn.XLOOKUP(Table2[[#This Row],[Product_ID]],Table4[Product_ID],Table4[Category],"Not Found")</f>
        <v>Lifestyle</v>
      </c>
      <c r="Q106" t="str">
        <f>_xlfn.XLOOKUP(Table2[[#This Row],[Product_ID]],Table4[Product_ID],Table4[Sub_Category],"Not Found")</f>
        <v>Bags</v>
      </c>
      <c r="R106" t="str">
        <f>_xlfn.XLOOKUP(Table2[[#This Row],[Customer_ID]],Table1[Customer_ID],Table1[Region],"Not Found")</f>
        <v>West</v>
      </c>
      <c r="S106" t="str">
        <f>_xlfn.XLOOKUP(Table2[[#This Row],[Customer_ID]],Table1[Customer_ID],Table1[Segment],"Not Found")</f>
        <v>Corporate</v>
      </c>
      <c r="T106" t="str">
        <f>_xlfn.XLOOKUP(Table2[[#This Row],[Product_ID]],Table4[Product_ID],Table4[Product_Name],"Not Found")</f>
        <v>Backpack</v>
      </c>
    </row>
    <row r="107" spans="1:20" x14ac:dyDescent="0.3">
      <c r="A107" t="s">
        <v>238</v>
      </c>
      <c r="B107" s="4">
        <v>45340</v>
      </c>
      <c r="C107" s="4">
        <v>45344</v>
      </c>
      <c r="D107" t="s">
        <v>156</v>
      </c>
      <c r="E107" t="s">
        <v>35</v>
      </c>
      <c r="F107" s="8">
        <v>4</v>
      </c>
      <c r="G107" s="10">
        <v>0</v>
      </c>
      <c r="H107" t="s">
        <v>13</v>
      </c>
      <c r="I107" s="8">
        <v>6396</v>
      </c>
      <c r="J107" s="8">
        <v>1707.72</v>
      </c>
      <c r="K107" s="12">
        <f>YEAR(Table2[[#This Row],[Order_Date]])</f>
        <v>2024</v>
      </c>
      <c r="L107" s="12">
        <f>MONTH(Table2[[#This Row],[Order_Date]])</f>
        <v>2</v>
      </c>
      <c r="M107" t="str">
        <f>TEXT(Table2[[#This Row],[Order_Date]],"mmm")</f>
        <v>Feb</v>
      </c>
      <c r="N107" t="str">
        <f>TEXT(Table2[[#This Row],[Order_Date]],"YYYY-MM")</f>
        <v>2024-02</v>
      </c>
      <c r="O107" s="9">
        <f>IFERROR(Table2[[#This Row],[Profit]]/Table2[[#This Row],[Sales]],0)</f>
        <v>0.26699812382739213</v>
      </c>
      <c r="P107" t="str">
        <f>_xlfn.XLOOKUP(Table2[[#This Row],[Product_ID]],Table4[Product_ID],Table4[Category],"Not Found")</f>
        <v>Lifestyle</v>
      </c>
      <c r="Q107" t="str">
        <f>_xlfn.XLOOKUP(Table2[[#This Row],[Product_ID]],Table4[Product_ID],Table4[Sub_Category],"Not Found")</f>
        <v>Bags</v>
      </c>
      <c r="R107" t="str">
        <f>_xlfn.XLOOKUP(Table2[[#This Row],[Customer_ID]],Table1[Customer_ID],Table1[Region],"Not Found")</f>
        <v>East</v>
      </c>
      <c r="S107" t="str">
        <f>_xlfn.XLOOKUP(Table2[[#This Row],[Customer_ID]],Table1[Customer_ID],Table1[Segment],"Not Found")</f>
        <v>Home Office</v>
      </c>
      <c r="T107" t="str">
        <f>_xlfn.XLOOKUP(Table2[[#This Row],[Product_ID]],Table4[Product_ID],Table4[Product_Name],"Not Found")</f>
        <v>Backpack</v>
      </c>
    </row>
    <row r="108" spans="1:20" x14ac:dyDescent="0.3">
      <c r="A108" t="s">
        <v>239</v>
      </c>
      <c r="B108" s="4">
        <v>45375</v>
      </c>
      <c r="C108" s="4">
        <v>45380</v>
      </c>
      <c r="D108" t="s">
        <v>240</v>
      </c>
      <c r="E108" t="s">
        <v>26</v>
      </c>
      <c r="F108" s="8">
        <v>1</v>
      </c>
      <c r="G108" s="10">
        <v>0</v>
      </c>
      <c r="H108" t="s">
        <v>21</v>
      </c>
      <c r="I108" s="8">
        <v>899</v>
      </c>
      <c r="J108" s="8">
        <v>186.7</v>
      </c>
      <c r="K108" s="12">
        <f>YEAR(Table2[[#This Row],[Order_Date]])</f>
        <v>2024</v>
      </c>
      <c r="L108" s="12">
        <f>MONTH(Table2[[#This Row],[Order_Date]])</f>
        <v>3</v>
      </c>
      <c r="M108" t="str">
        <f>TEXT(Table2[[#This Row],[Order_Date]],"mmm")</f>
        <v>Mar</v>
      </c>
      <c r="N108" t="str">
        <f>TEXT(Table2[[#This Row],[Order_Date]],"YYYY-MM")</f>
        <v>2024-03</v>
      </c>
      <c r="O108" s="9">
        <f>IFERROR(Table2[[#This Row],[Profit]]/Table2[[#This Row],[Sales]],0)</f>
        <v>0.20767519466073414</v>
      </c>
      <c r="P108" t="str">
        <f>_xlfn.XLOOKUP(Table2[[#This Row],[Product_ID]],Table4[Product_ID],Table4[Category],"Not Found")</f>
        <v>Technology</v>
      </c>
      <c r="Q108" t="str">
        <f>_xlfn.XLOOKUP(Table2[[#This Row],[Product_ID]],Table4[Product_ID],Table4[Sub_Category],"Not Found")</f>
        <v>Accessories</v>
      </c>
      <c r="R108" t="str">
        <f>_xlfn.XLOOKUP(Table2[[#This Row],[Customer_ID]],Table1[Customer_ID],Table1[Region],"Not Found")</f>
        <v>South</v>
      </c>
      <c r="S108" t="str">
        <f>_xlfn.XLOOKUP(Table2[[#This Row],[Customer_ID]],Table1[Customer_ID],Table1[Segment],"Not Found")</f>
        <v>Consumer</v>
      </c>
      <c r="T108" t="str">
        <f>_xlfn.XLOOKUP(Table2[[#This Row],[Product_ID]],Table4[Product_ID],Table4[Product_Name],"Not Found")</f>
        <v>Keyboard</v>
      </c>
    </row>
    <row r="109" spans="1:20" x14ac:dyDescent="0.3">
      <c r="A109" t="s">
        <v>241</v>
      </c>
      <c r="B109" s="4">
        <v>45652</v>
      </c>
      <c r="C109" s="4">
        <v>45654</v>
      </c>
      <c r="D109" t="s">
        <v>195</v>
      </c>
      <c r="E109" t="s">
        <v>81</v>
      </c>
      <c r="F109" s="8">
        <v>2</v>
      </c>
      <c r="G109" s="10">
        <v>0.1</v>
      </c>
      <c r="H109" t="s">
        <v>17</v>
      </c>
      <c r="I109" s="8">
        <v>1438.2</v>
      </c>
      <c r="J109" s="8">
        <v>286</v>
      </c>
      <c r="K109" s="12">
        <f>YEAR(Table2[[#This Row],[Order_Date]])</f>
        <v>2024</v>
      </c>
      <c r="L109" s="12">
        <f>MONTH(Table2[[#This Row],[Order_Date]])</f>
        <v>12</v>
      </c>
      <c r="M109" t="str">
        <f>TEXT(Table2[[#This Row],[Order_Date]],"mmm")</f>
        <v>Dec</v>
      </c>
      <c r="N109" t="str">
        <f>TEXT(Table2[[#This Row],[Order_Date]],"YYYY-MM")</f>
        <v>2024-12</v>
      </c>
      <c r="O109" s="9">
        <f>IFERROR(Table2[[#This Row],[Profit]]/Table2[[#This Row],[Sales]],0)</f>
        <v>0.19885968571825893</v>
      </c>
      <c r="P109" t="str">
        <f>_xlfn.XLOOKUP(Table2[[#This Row],[Product_ID]],Table4[Product_ID],Table4[Category],"Not Found")</f>
        <v>Home</v>
      </c>
      <c r="Q109" t="str">
        <f>_xlfn.XLOOKUP(Table2[[#This Row],[Product_ID]],Table4[Product_ID],Table4[Sub_Category],"Not Found")</f>
        <v>Kitchen</v>
      </c>
      <c r="R109" t="str">
        <f>_xlfn.XLOOKUP(Table2[[#This Row],[Customer_ID]],Table1[Customer_ID],Table1[Region],"Not Found")</f>
        <v>North</v>
      </c>
      <c r="S109" t="str">
        <f>_xlfn.XLOOKUP(Table2[[#This Row],[Customer_ID]],Table1[Customer_ID],Table1[Segment],"Not Found")</f>
        <v>Corporate</v>
      </c>
      <c r="T109" t="str">
        <f>_xlfn.XLOOKUP(Table2[[#This Row],[Product_ID]],Table4[Product_ID],Table4[Product_Name],"Not Found")</f>
        <v>Travel Mug</v>
      </c>
    </row>
    <row r="110" spans="1:20" x14ac:dyDescent="0.3">
      <c r="A110" t="s">
        <v>242</v>
      </c>
      <c r="B110" s="4">
        <v>45980</v>
      </c>
      <c r="C110" s="4">
        <v>45985</v>
      </c>
      <c r="D110" t="s">
        <v>243</v>
      </c>
      <c r="E110" t="s">
        <v>68</v>
      </c>
      <c r="F110" s="8">
        <v>1</v>
      </c>
      <c r="G110" s="10">
        <v>0.05</v>
      </c>
      <c r="H110" t="s">
        <v>13</v>
      </c>
      <c r="I110" s="8">
        <v>1234.05</v>
      </c>
      <c r="J110" s="8">
        <v>321.48</v>
      </c>
      <c r="K110" s="12">
        <f>YEAR(Table2[[#This Row],[Order_Date]])</f>
        <v>2025</v>
      </c>
      <c r="L110" s="12">
        <f>MONTH(Table2[[#This Row],[Order_Date]])</f>
        <v>11</v>
      </c>
      <c r="M110" t="str">
        <f>TEXT(Table2[[#This Row],[Order_Date]],"mmm")</f>
        <v>Nov</v>
      </c>
      <c r="N110" t="str">
        <f>TEXT(Table2[[#This Row],[Order_Date]],"YYYY-MM")</f>
        <v>2025-11</v>
      </c>
      <c r="O110" s="9">
        <f>IFERROR(Table2[[#This Row],[Profit]]/Table2[[#This Row],[Sales]],0)</f>
        <v>0.26050808314087764</v>
      </c>
      <c r="P110" t="str">
        <f>_xlfn.XLOOKUP(Table2[[#This Row],[Product_ID]],Table4[Product_ID],Table4[Category],"Not Found")</f>
        <v>Home</v>
      </c>
      <c r="Q110" t="str">
        <f>_xlfn.XLOOKUP(Table2[[#This Row],[Product_ID]],Table4[Product_ID],Table4[Sub_Category],"Not Found")</f>
        <v>Lighting</v>
      </c>
      <c r="R110" t="str">
        <f>_xlfn.XLOOKUP(Table2[[#This Row],[Customer_ID]],Table1[Customer_ID],Table1[Region],"Not Found")</f>
        <v>East</v>
      </c>
      <c r="S110" t="str">
        <f>_xlfn.XLOOKUP(Table2[[#This Row],[Customer_ID]],Table1[Customer_ID],Table1[Segment],"Not Found")</f>
        <v>Consumer</v>
      </c>
      <c r="T110" t="str">
        <f>_xlfn.XLOOKUP(Table2[[#This Row],[Product_ID]],Table4[Product_ID],Table4[Product_Name],"Not Found")</f>
        <v>Table Lamp</v>
      </c>
    </row>
    <row r="111" spans="1:20" x14ac:dyDescent="0.3">
      <c r="A111" t="s">
        <v>244</v>
      </c>
      <c r="B111" s="4">
        <v>45439</v>
      </c>
      <c r="C111" s="4">
        <v>45441</v>
      </c>
      <c r="D111" t="s">
        <v>159</v>
      </c>
      <c r="E111" t="s">
        <v>29</v>
      </c>
      <c r="F111" s="8">
        <v>3</v>
      </c>
      <c r="G111" s="10">
        <v>0.05</v>
      </c>
      <c r="H111" t="s">
        <v>17</v>
      </c>
      <c r="I111" s="8">
        <v>1137.1500000000001</v>
      </c>
      <c r="J111" s="8">
        <v>331.18</v>
      </c>
      <c r="K111" s="12">
        <f>YEAR(Table2[[#This Row],[Order_Date]])</f>
        <v>2024</v>
      </c>
      <c r="L111" s="12">
        <f>MONTH(Table2[[#This Row],[Order_Date]])</f>
        <v>5</v>
      </c>
      <c r="M111" t="str">
        <f>TEXT(Table2[[#This Row],[Order_Date]],"mmm")</f>
        <v>May</v>
      </c>
      <c r="N111" t="str">
        <f>TEXT(Table2[[#This Row],[Order_Date]],"YYYY-MM")</f>
        <v>2024-05</v>
      </c>
      <c r="O111" s="9">
        <f>IFERROR(Table2[[#This Row],[Profit]]/Table2[[#This Row],[Sales]],0)</f>
        <v>0.29123686409004967</v>
      </c>
      <c r="P111" t="str">
        <f>_xlfn.XLOOKUP(Table2[[#This Row],[Product_ID]],Table4[Product_ID],Table4[Category],"Not Found")</f>
        <v>Office</v>
      </c>
      <c r="Q111" t="str">
        <f>_xlfn.XLOOKUP(Table2[[#This Row],[Product_ID]],Table4[Product_ID],Table4[Sub_Category],"Not Found")</f>
        <v>Paper</v>
      </c>
      <c r="R111" t="str">
        <f>_xlfn.XLOOKUP(Table2[[#This Row],[Customer_ID]],Table1[Customer_ID],Table1[Region],"Not Found")</f>
        <v>South</v>
      </c>
      <c r="S111" t="str">
        <f>_xlfn.XLOOKUP(Table2[[#This Row],[Customer_ID]],Table1[Customer_ID],Table1[Segment],"Not Found")</f>
        <v>Home Office</v>
      </c>
      <c r="T111" t="str">
        <f>_xlfn.XLOOKUP(Table2[[#This Row],[Product_ID]],Table4[Product_ID],Table4[Product_Name],"Not Found")</f>
        <v>Notebook Set</v>
      </c>
    </row>
    <row r="112" spans="1:20" x14ac:dyDescent="0.3">
      <c r="A112" t="s">
        <v>245</v>
      </c>
      <c r="B112" s="4">
        <v>45921</v>
      </c>
      <c r="C112" s="4">
        <v>45925</v>
      </c>
      <c r="D112" t="s">
        <v>120</v>
      </c>
      <c r="E112" t="s">
        <v>99</v>
      </c>
      <c r="F112" s="8">
        <v>1</v>
      </c>
      <c r="G112" s="10">
        <v>0</v>
      </c>
      <c r="H112" t="s">
        <v>17</v>
      </c>
      <c r="I112" s="8">
        <v>249</v>
      </c>
      <c r="J112" s="8">
        <v>87.22</v>
      </c>
      <c r="K112" s="12">
        <f>YEAR(Table2[[#This Row],[Order_Date]])</f>
        <v>2025</v>
      </c>
      <c r="L112" s="12">
        <f>MONTH(Table2[[#This Row],[Order_Date]])</f>
        <v>9</v>
      </c>
      <c r="M112" t="str">
        <f>TEXT(Table2[[#This Row],[Order_Date]],"mmm")</f>
        <v>Sep</v>
      </c>
      <c r="N112" t="str">
        <f>TEXT(Table2[[#This Row],[Order_Date]],"YYYY-MM")</f>
        <v>2025-09</v>
      </c>
      <c r="O112" s="9">
        <f>IFERROR(Table2[[#This Row],[Profit]]/Table2[[#This Row],[Sales]],0)</f>
        <v>0.35028112449799198</v>
      </c>
      <c r="P112" t="str">
        <f>_xlfn.XLOOKUP(Table2[[#This Row],[Product_ID]],Table4[Product_ID],Table4[Category],"Not Found")</f>
        <v>Office</v>
      </c>
      <c r="Q112" t="str">
        <f>_xlfn.XLOOKUP(Table2[[#This Row],[Product_ID]],Table4[Product_ID],Table4[Sub_Category],"Not Found")</f>
        <v>Paper</v>
      </c>
      <c r="R112" t="str">
        <f>_xlfn.XLOOKUP(Table2[[#This Row],[Customer_ID]],Table1[Customer_ID],Table1[Region],"Not Found")</f>
        <v>East</v>
      </c>
      <c r="S112" t="str">
        <f>_xlfn.XLOOKUP(Table2[[#This Row],[Customer_ID]],Table1[Customer_ID],Table1[Segment],"Not Found")</f>
        <v>Consumer</v>
      </c>
      <c r="T112" t="str">
        <f>_xlfn.XLOOKUP(Table2[[#This Row],[Product_ID]],Table4[Product_ID],Table4[Product_Name],"Not Found")</f>
        <v>Pen Set</v>
      </c>
    </row>
    <row r="113" spans="1:20" x14ac:dyDescent="0.3">
      <c r="A113" t="s">
        <v>246</v>
      </c>
      <c r="B113" s="4">
        <v>45633</v>
      </c>
      <c r="C113" s="4">
        <v>45636</v>
      </c>
      <c r="D113" t="s">
        <v>15</v>
      </c>
      <c r="E113" t="s">
        <v>16</v>
      </c>
      <c r="F113" s="8">
        <v>2</v>
      </c>
      <c r="G113" s="10">
        <v>0.05</v>
      </c>
      <c r="H113" t="s">
        <v>17</v>
      </c>
      <c r="I113" s="8">
        <v>2468.1</v>
      </c>
      <c r="J113" s="8">
        <v>549.96</v>
      </c>
      <c r="K113" s="12">
        <f>YEAR(Table2[[#This Row],[Order_Date]])</f>
        <v>2024</v>
      </c>
      <c r="L113" s="12">
        <f>MONTH(Table2[[#This Row],[Order_Date]])</f>
        <v>12</v>
      </c>
      <c r="M113" t="str">
        <f>TEXT(Table2[[#This Row],[Order_Date]],"mmm")</f>
        <v>Dec</v>
      </c>
      <c r="N113" t="str">
        <f>TEXT(Table2[[#This Row],[Order_Date]],"YYYY-MM")</f>
        <v>2024-12</v>
      </c>
      <c r="O113" s="9">
        <f>IFERROR(Table2[[#This Row],[Profit]]/Table2[[#This Row],[Sales]],0)</f>
        <v>0.22282727604229977</v>
      </c>
      <c r="P113" t="str">
        <f>_xlfn.XLOOKUP(Table2[[#This Row],[Product_ID]],Table4[Product_ID],Table4[Category],"Not Found")</f>
        <v>Technology</v>
      </c>
      <c r="Q113" t="str">
        <f>_xlfn.XLOOKUP(Table2[[#This Row],[Product_ID]],Table4[Product_ID],Table4[Sub_Category],"Not Found")</f>
        <v>Accessories</v>
      </c>
      <c r="R113" t="str">
        <f>_xlfn.XLOOKUP(Table2[[#This Row],[Customer_ID]],Table1[Customer_ID],Table1[Region],"Not Found")</f>
        <v>East</v>
      </c>
      <c r="S113" t="str">
        <f>_xlfn.XLOOKUP(Table2[[#This Row],[Customer_ID]],Table1[Customer_ID],Table1[Segment],"Not Found")</f>
        <v>Corporate</v>
      </c>
      <c r="T113" t="str">
        <f>_xlfn.XLOOKUP(Table2[[#This Row],[Product_ID]],Table4[Product_ID],Table4[Product_Name],"Not Found")</f>
        <v>USB-C Hub</v>
      </c>
    </row>
    <row r="114" spans="1:20" x14ac:dyDescent="0.3">
      <c r="A114" t="s">
        <v>247</v>
      </c>
      <c r="B114" s="4">
        <v>45767</v>
      </c>
      <c r="C114" s="4">
        <v>45770</v>
      </c>
      <c r="D114" t="s">
        <v>248</v>
      </c>
      <c r="E114" t="s">
        <v>76</v>
      </c>
      <c r="F114" s="8">
        <v>1</v>
      </c>
      <c r="G114" s="10">
        <v>0.1</v>
      </c>
      <c r="H114" t="s">
        <v>17</v>
      </c>
      <c r="I114" s="8">
        <v>809.1</v>
      </c>
      <c r="J114" s="8">
        <v>159.31</v>
      </c>
      <c r="K114" s="12">
        <f>YEAR(Table2[[#This Row],[Order_Date]])</f>
        <v>2025</v>
      </c>
      <c r="L114" s="12">
        <f>MONTH(Table2[[#This Row],[Order_Date]])</f>
        <v>4</v>
      </c>
      <c r="M114" t="str">
        <f>TEXT(Table2[[#This Row],[Order_Date]],"mmm")</f>
        <v>Apr</v>
      </c>
      <c r="N114" t="str">
        <f>TEXT(Table2[[#This Row],[Order_Date]],"YYYY-MM")</f>
        <v>2025-04</v>
      </c>
      <c r="O114" s="9">
        <f>IFERROR(Table2[[#This Row],[Profit]]/Table2[[#This Row],[Sales]],0)</f>
        <v>0.19689778766530713</v>
      </c>
      <c r="P114" t="str">
        <f>_xlfn.XLOOKUP(Table2[[#This Row],[Product_ID]],Table4[Product_ID],Table4[Category],"Not Found")</f>
        <v>Home</v>
      </c>
      <c r="Q114" t="str">
        <f>_xlfn.XLOOKUP(Table2[[#This Row],[Product_ID]],Table4[Product_ID],Table4[Sub_Category],"Not Found")</f>
        <v>Decor</v>
      </c>
      <c r="R114" t="str">
        <f>_xlfn.XLOOKUP(Table2[[#This Row],[Customer_ID]],Table1[Customer_ID],Table1[Region],"Not Found")</f>
        <v>North</v>
      </c>
      <c r="S114" t="str">
        <f>_xlfn.XLOOKUP(Table2[[#This Row],[Customer_ID]],Table1[Customer_ID],Table1[Segment],"Not Found")</f>
        <v>Corporate</v>
      </c>
      <c r="T114" t="str">
        <f>_xlfn.XLOOKUP(Table2[[#This Row],[Product_ID]],Table4[Product_ID],Table4[Product_Name],"Not Found")</f>
        <v>Wall Clock</v>
      </c>
    </row>
    <row r="115" spans="1:20" x14ac:dyDescent="0.3">
      <c r="A115" t="s">
        <v>249</v>
      </c>
      <c r="B115" s="4">
        <v>45354</v>
      </c>
      <c r="C115" s="4">
        <v>45359</v>
      </c>
      <c r="D115" t="s">
        <v>250</v>
      </c>
      <c r="E115" t="s">
        <v>99</v>
      </c>
      <c r="F115" s="8">
        <v>2</v>
      </c>
      <c r="G115" s="10">
        <v>0.15</v>
      </c>
      <c r="H115" t="s">
        <v>13</v>
      </c>
      <c r="I115" s="8">
        <v>423.3</v>
      </c>
      <c r="J115" s="8">
        <v>132.51</v>
      </c>
      <c r="K115" s="12">
        <f>YEAR(Table2[[#This Row],[Order_Date]])</f>
        <v>2024</v>
      </c>
      <c r="L115" s="12">
        <f>MONTH(Table2[[#This Row],[Order_Date]])</f>
        <v>3</v>
      </c>
      <c r="M115" t="str">
        <f>TEXT(Table2[[#This Row],[Order_Date]],"mmm")</f>
        <v>Mar</v>
      </c>
      <c r="N115" t="str">
        <f>TEXT(Table2[[#This Row],[Order_Date]],"YYYY-MM")</f>
        <v>2024-03</v>
      </c>
      <c r="O115" s="9">
        <f>IFERROR(Table2[[#This Row],[Profit]]/Table2[[#This Row],[Sales]],0)</f>
        <v>0.3130403968816442</v>
      </c>
      <c r="P115" t="str">
        <f>_xlfn.XLOOKUP(Table2[[#This Row],[Product_ID]],Table4[Product_ID],Table4[Category],"Not Found")</f>
        <v>Office</v>
      </c>
      <c r="Q115" t="str">
        <f>_xlfn.XLOOKUP(Table2[[#This Row],[Product_ID]],Table4[Product_ID],Table4[Sub_Category],"Not Found")</f>
        <v>Paper</v>
      </c>
      <c r="R115" t="str">
        <f>_xlfn.XLOOKUP(Table2[[#This Row],[Customer_ID]],Table1[Customer_ID],Table1[Region],"Not Found")</f>
        <v>South</v>
      </c>
      <c r="S115" t="str">
        <f>_xlfn.XLOOKUP(Table2[[#This Row],[Customer_ID]],Table1[Customer_ID],Table1[Segment],"Not Found")</f>
        <v>Consumer</v>
      </c>
      <c r="T115" t="str">
        <f>_xlfn.XLOOKUP(Table2[[#This Row],[Product_ID]],Table4[Product_ID],Table4[Product_Name],"Not Found")</f>
        <v>Pen Set</v>
      </c>
    </row>
    <row r="116" spans="1:20" x14ac:dyDescent="0.3">
      <c r="A116" t="s">
        <v>251</v>
      </c>
      <c r="B116" s="4">
        <v>45992</v>
      </c>
      <c r="C116" s="4">
        <v>45996</v>
      </c>
      <c r="D116" t="s">
        <v>252</v>
      </c>
      <c r="E116" t="s">
        <v>35</v>
      </c>
      <c r="F116" s="8">
        <v>3</v>
      </c>
      <c r="G116" s="10">
        <v>0</v>
      </c>
      <c r="H116" t="s">
        <v>13</v>
      </c>
      <c r="I116" s="8">
        <v>4797</v>
      </c>
      <c r="J116" s="8">
        <v>1285.76</v>
      </c>
      <c r="K116" s="12">
        <f>YEAR(Table2[[#This Row],[Order_Date]])</f>
        <v>2025</v>
      </c>
      <c r="L116" s="12">
        <f>MONTH(Table2[[#This Row],[Order_Date]])</f>
        <v>12</v>
      </c>
      <c r="M116" t="str">
        <f>TEXT(Table2[[#This Row],[Order_Date]],"mmm")</f>
        <v>Dec</v>
      </c>
      <c r="N116" t="str">
        <f>TEXT(Table2[[#This Row],[Order_Date]],"YYYY-MM")</f>
        <v>2025-12</v>
      </c>
      <c r="O116" s="9">
        <f>IFERROR(Table2[[#This Row],[Profit]]/Table2[[#This Row],[Sales]],0)</f>
        <v>0.26803418803418805</v>
      </c>
      <c r="P116" t="str">
        <f>_xlfn.XLOOKUP(Table2[[#This Row],[Product_ID]],Table4[Product_ID],Table4[Category],"Not Found")</f>
        <v>Lifestyle</v>
      </c>
      <c r="Q116" t="str">
        <f>_xlfn.XLOOKUP(Table2[[#This Row],[Product_ID]],Table4[Product_ID],Table4[Sub_Category],"Not Found")</f>
        <v>Bags</v>
      </c>
      <c r="R116" t="str">
        <f>_xlfn.XLOOKUP(Table2[[#This Row],[Customer_ID]],Table1[Customer_ID],Table1[Region],"Not Found")</f>
        <v>West</v>
      </c>
      <c r="S116" t="str">
        <f>_xlfn.XLOOKUP(Table2[[#This Row],[Customer_ID]],Table1[Customer_ID],Table1[Segment],"Not Found")</f>
        <v>Home Office</v>
      </c>
      <c r="T116" t="str">
        <f>_xlfn.XLOOKUP(Table2[[#This Row],[Product_ID]],Table4[Product_ID],Table4[Product_Name],"Not Found")</f>
        <v>Backpack</v>
      </c>
    </row>
    <row r="117" spans="1:20" x14ac:dyDescent="0.3">
      <c r="A117" t="s">
        <v>253</v>
      </c>
      <c r="B117" s="4">
        <v>45651</v>
      </c>
      <c r="C117" s="4">
        <v>45656</v>
      </c>
      <c r="D117" t="s">
        <v>254</v>
      </c>
      <c r="E117" t="s">
        <v>71</v>
      </c>
      <c r="F117" s="8">
        <v>3</v>
      </c>
      <c r="G117" s="10">
        <v>0.1</v>
      </c>
      <c r="H117" t="s">
        <v>13</v>
      </c>
      <c r="I117" s="8">
        <v>2157.3000000000002</v>
      </c>
      <c r="J117" s="8">
        <v>443.47</v>
      </c>
      <c r="K117" s="12">
        <f>YEAR(Table2[[#This Row],[Order_Date]])</f>
        <v>2024</v>
      </c>
      <c r="L117" s="12">
        <f>MONTH(Table2[[#This Row],[Order_Date]])</f>
        <v>12</v>
      </c>
      <c r="M117" t="str">
        <f>TEXT(Table2[[#This Row],[Order_Date]],"mmm")</f>
        <v>Dec</v>
      </c>
      <c r="N117" t="str">
        <f>TEXT(Table2[[#This Row],[Order_Date]],"YYYY-MM")</f>
        <v>2024-12</v>
      </c>
      <c r="O117" s="9">
        <f>IFERROR(Table2[[#This Row],[Profit]]/Table2[[#This Row],[Sales]],0)</f>
        <v>0.20556714411532934</v>
      </c>
      <c r="P117" t="str">
        <f>_xlfn.XLOOKUP(Table2[[#This Row],[Product_ID]],Table4[Product_ID],Table4[Category],"Not Found")</f>
        <v>Home</v>
      </c>
      <c r="Q117" t="str">
        <f>_xlfn.XLOOKUP(Table2[[#This Row],[Product_ID]],Table4[Product_ID],Table4[Sub_Category],"Not Found")</f>
        <v>Storage</v>
      </c>
      <c r="R117" t="str">
        <f>_xlfn.XLOOKUP(Table2[[#This Row],[Customer_ID]],Table1[Customer_ID],Table1[Region],"Not Found")</f>
        <v>North</v>
      </c>
      <c r="S117" t="str">
        <f>_xlfn.XLOOKUP(Table2[[#This Row],[Customer_ID]],Table1[Customer_ID],Table1[Segment],"Not Found")</f>
        <v>Consumer</v>
      </c>
      <c r="T117" t="str">
        <f>_xlfn.XLOOKUP(Table2[[#This Row],[Product_ID]],Table4[Product_ID],Table4[Product_Name],"Not Found")</f>
        <v>Storage Box</v>
      </c>
    </row>
    <row r="118" spans="1:20" x14ac:dyDescent="0.3">
      <c r="A118" t="s">
        <v>255</v>
      </c>
      <c r="B118" s="4">
        <v>45852</v>
      </c>
      <c r="C118" s="4">
        <v>45855</v>
      </c>
      <c r="D118" t="s">
        <v>256</v>
      </c>
      <c r="E118" t="s">
        <v>35</v>
      </c>
      <c r="F118" s="8">
        <v>3</v>
      </c>
      <c r="G118" s="10">
        <v>0.05</v>
      </c>
      <c r="H118" t="s">
        <v>13</v>
      </c>
      <c r="I118" s="8">
        <v>4557.1499999999996</v>
      </c>
      <c r="J118" s="8">
        <v>1479.11</v>
      </c>
      <c r="K118" s="12">
        <f>YEAR(Table2[[#This Row],[Order_Date]])</f>
        <v>2025</v>
      </c>
      <c r="L118" s="12">
        <f>MONTH(Table2[[#This Row],[Order_Date]])</f>
        <v>7</v>
      </c>
      <c r="M118" t="str">
        <f>TEXT(Table2[[#This Row],[Order_Date]],"mmm")</f>
        <v>Jul</v>
      </c>
      <c r="N118" t="str">
        <f>TEXT(Table2[[#This Row],[Order_Date]],"YYYY-MM")</f>
        <v>2025-07</v>
      </c>
      <c r="O118" s="9">
        <f>IFERROR(Table2[[#This Row],[Profit]]/Table2[[#This Row],[Sales]],0)</f>
        <v>0.32456908374751764</v>
      </c>
      <c r="P118" t="str">
        <f>_xlfn.XLOOKUP(Table2[[#This Row],[Product_ID]],Table4[Product_ID],Table4[Category],"Not Found")</f>
        <v>Lifestyle</v>
      </c>
      <c r="Q118" t="str">
        <f>_xlfn.XLOOKUP(Table2[[#This Row],[Product_ID]],Table4[Product_ID],Table4[Sub_Category],"Not Found")</f>
        <v>Bags</v>
      </c>
      <c r="R118" t="str">
        <f>_xlfn.XLOOKUP(Table2[[#This Row],[Customer_ID]],Table1[Customer_ID],Table1[Region],"Not Found")</f>
        <v>West</v>
      </c>
      <c r="S118" t="str">
        <f>_xlfn.XLOOKUP(Table2[[#This Row],[Customer_ID]],Table1[Customer_ID],Table1[Segment],"Not Found")</f>
        <v>Home Office</v>
      </c>
      <c r="T118" t="str">
        <f>_xlfn.XLOOKUP(Table2[[#This Row],[Product_ID]],Table4[Product_ID],Table4[Product_Name],"Not Found")</f>
        <v>Backpack</v>
      </c>
    </row>
    <row r="119" spans="1:20" x14ac:dyDescent="0.3">
      <c r="A119" t="s">
        <v>257</v>
      </c>
      <c r="B119" s="4">
        <v>45618</v>
      </c>
      <c r="C119" s="4">
        <v>45619</v>
      </c>
      <c r="D119" t="s">
        <v>258</v>
      </c>
      <c r="E119" t="s">
        <v>81</v>
      </c>
      <c r="F119" s="8">
        <v>2</v>
      </c>
      <c r="G119" s="10">
        <v>0.15</v>
      </c>
      <c r="H119" t="s">
        <v>17</v>
      </c>
      <c r="I119" s="8">
        <v>1358.3</v>
      </c>
      <c r="J119" s="8">
        <v>303.07</v>
      </c>
      <c r="K119" s="12">
        <f>YEAR(Table2[[#This Row],[Order_Date]])</f>
        <v>2024</v>
      </c>
      <c r="L119" s="12">
        <f>MONTH(Table2[[#This Row],[Order_Date]])</f>
        <v>11</v>
      </c>
      <c r="M119" t="str">
        <f>TEXT(Table2[[#This Row],[Order_Date]],"mmm")</f>
        <v>Nov</v>
      </c>
      <c r="N119" t="str">
        <f>TEXT(Table2[[#This Row],[Order_Date]],"YYYY-MM")</f>
        <v>2024-11</v>
      </c>
      <c r="O119" s="9">
        <f>IFERROR(Table2[[#This Row],[Profit]]/Table2[[#This Row],[Sales]],0)</f>
        <v>0.22312449385260988</v>
      </c>
      <c r="P119" t="str">
        <f>_xlfn.XLOOKUP(Table2[[#This Row],[Product_ID]],Table4[Product_ID],Table4[Category],"Not Found")</f>
        <v>Home</v>
      </c>
      <c r="Q119" t="str">
        <f>_xlfn.XLOOKUP(Table2[[#This Row],[Product_ID]],Table4[Product_ID],Table4[Sub_Category],"Not Found")</f>
        <v>Kitchen</v>
      </c>
      <c r="R119" t="str">
        <f>_xlfn.XLOOKUP(Table2[[#This Row],[Customer_ID]],Table1[Customer_ID],Table1[Region],"Not Found")</f>
        <v>West</v>
      </c>
      <c r="S119" t="str">
        <f>_xlfn.XLOOKUP(Table2[[#This Row],[Customer_ID]],Table1[Customer_ID],Table1[Segment],"Not Found")</f>
        <v>Consumer</v>
      </c>
      <c r="T119" t="str">
        <f>_xlfn.XLOOKUP(Table2[[#This Row],[Product_ID]],Table4[Product_ID],Table4[Product_Name],"Not Found")</f>
        <v>Travel Mug</v>
      </c>
    </row>
    <row r="120" spans="1:20" x14ac:dyDescent="0.3">
      <c r="A120" t="s">
        <v>259</v>
      </c>
      <c r="B120" s="4">
        <v>45432</v>
      </c>
      <c r="C120" s="4">
        <v>45437</v>
      </c>
      <c r="D120" t="s">
        <v>260</v>
      </c>
      <c r="E120" t="s">
        <v>68</v>
      </c>
      <c r="F120" s="8">
        <v>3</v>
      </c>
      <c r="G120" s="10">
        <v>0.1</v>
      </c>
      <c r="H120" t="s">
        <v>21</v>
      </c>
      <c r="I120" s="8">
        <v>3507.3</v>
      </c>
      <c r="J120" s="8">
        <v>803.31</v>
      </c>
      <c r="K120" s="12">
        <f>YEAR(Table2[[#This Row],[Order_Date]])</f>
        <v>2024</v>
      </c>
      <c r="L120" s="12">
        <f>MONTH(Table2[[#This Row],[Order_Date]])</f>
        <v>5</v>
      </c>
      <c r="M120" t="str">
        <f>TEXT(Table2[[#This Row],[Order_Date]],"mmm")</f>
        <v>May</v>
      </c>
      <c r="N120" t="str">
        <f>TEXT(Table2[[#This Row],[Order_Date]],"YYYY-MM")</f>
        <v>2024-05</v>
      </c>
      <c r="O120" s="9">
        <f>IFERROR(Table2[[#This Row],[Profit]]/Table2[[#This Row],[Sales]],0)</f>
        <v>0.22903943204174149</v>
      </c>
      <c r="P120" t="str">
        <f>_xlfn.XLOOKUP(Table2[[#This Row],[Product_ID]],Table4[Product_ID],Table4[Category],"Not Found")</f>
        <v>Home</v>
      </c>
      <c r="Q120" t="str">
        <f>_xlfn.XLOOKUP(Table2[[#This Row],[Product_ID]],Table4[Product_ID],Table4[Sub_Category],"Not Found")</f>
        <v>Lighting</v>
      </c>
      <c r="R120" t="str">
        <f>_xlfn.XLOOKUP(Table2[[#This Row],[Customer_ID]],Table1[Customer_ID],Table1[Region],"Not Found")</f>
        <v>West</v>
      </c>
      <c r="S120" t="str">
        <f>_xlfn.XLOOKUP(Table2[[#This Row],[Customer_ID]],Table1[Customer_ID],Table1[Segment],"Not Found")</f>
        <v>Home Office</v>
      </c>
      <c r="T120" t="str">
        <f>_xlfn.XLOOKUP(Table2[[#This Row],[Product_ID]],Table4[Product_ID],Table4[Product_Name],"Not Found")</f>
        <v>Table Lamp</v>
      </c>
    </row>
    <row r="121" spans="1:20" x14ac:dyDescent="0.3">
      <c r="A121" t="s">
        <v>261</v>
      </c>
      <c r="B121" s="4">
        <v>45506</v>
      </c>
      <c r="C121" s="4">
        <v>45508</v>
      </c>
      <c r="D121" t="s">
        <v>109</v>
      </c>
      <c r="E121" t="s">
        <v>81</v>
      </c>
      <c r="F121" s="8">
        <v>2</v>
      </c>
      <c r="G121" s="10">
        <v>0.2</v>
      </c>
      <c r="H121" t="s">
        <v>13</v>
      </c>
      <c r="I121" s="8">
        <v>1278.4000000000001</v>
      </c>
      <c r="J121" s="8">
        <v>382.35</v>
      </c>
      <c r="K121" s="12">
        <f>YEAR(Table2[[#This Row],[Order_Date]])</f>
        <v>2024</v>
      </c>
      <c r="L121" s="12">
        <f>MONTH(Table2[[#This Row],[Order_Date]])</f>
        <v>8</v>
      </c>
      <c r="M121" t="str">
        <f>TEXT(Table2[[#This Row],[Order_Date]],"mmm")</f>
        <v>Aug</v>
      </c>
      <c r="N121" t="str">
        <f>TEXT(Table2[[#This Row],[Order_Date]],"YYYY-MM")</f>
        <v>2024-08</v>
      </c>
      <c r="O121" s="9">
        <f>IFERROR(Table2[[#This Row],[Profit]]/Table2[[#This Row],[Sales]],0)</f>
        <v>0.29908479349186484</v>
      </c>
      <c r="P121" t="str">
        <f>_xlfn.XLOOKUP(Table2[[#This Row],[Product_ID]],Table4[Product_ID],Table4[Category],"Not Found")</f>
        <v>Home</v>
      </c>
      <c r="Q121" t="str">
        <f>_xlfn.XLOOKUP(Table2[[#This Row],[Product_ID]],Table4[Product_ID],Table4[Sub_Category],"Not Found")</f>
        <v>Kitchen</v>
      </c>
      <c r="R121" t="str">
        <f>_xlfn.XLOOKUP(Table2[[#This Row],[Customer_ID]],Table1[Customer_ID],Table1[Region],"Not Found")</f>
        <v>East</v>
      </c>
      <c r="S121" t="str">
        <f>_xlfn.XLOOKUP(Table2[[#This Row],[Customer_ID]],Table1[Customer_ID],Table1[Segment],"Not Found")</f>
        <v>Consumer</v>
      </c>
      <c r="T121" t="str">
        <f>_xlfn.XLOOKUP(Table2[[#This Row],[Product_ID]],Table4[Product_ID],Table4[Product_Name],"Not Found")</f>
        <v>Travel Mug</v>
      </c>
    </row>
    <row r="122" spans="1:20" x14ac:dyDescent="0.3">
      <c r="A122" t="s">
        <v>262</v>
      </c>
      <c r="B122" s="4">
        <v>45726</v>
      </c>
      <c r="C122" s="4">
        <v>45729</v>
      </c>
      <c r="D122" t="s">
        <v>263</v>
      </c>
      <c r="E122" t="s">
        <v>116</v>
      </c>
      <c r="F122" s="8">
        <v>4</v>
      </c>
      <c r="G122" s="10">
        <v>0.2</v>
      </c>
      <c r="H122" t="s">
        <v>21</v>
      </c>
      <c r="I122" s="8">
        <v>1276.8</v>
      </c>
      <c r="J122" s="8">
        <v>303.85000000000002</v>
      </c>
      <c r="K122" s="12">
        <f>YEAR(Table2[[#This Row],[Order_Date]])</f>
        <v>2025</v>
      </c>
      <c r="L122" s="12">
        <f>MONTH(Table2[[#This Row],[Order_Date]])</f>
        <v>3</v>
      </c>
      <c r="M122" t="str">
        <f>TEXT(Table2[[#This Row],[Order_Date]],"mmm")</f>
        <v>Mar</v>
      </c>
      <c r="N122" t="str">
        <f>TEXT(Table2[[#This Row],[Order_Date]],"YYYY-MM")</f>
        <v>2025-03</v>
      </c>
      <c r="O122" s="9">
        <f>IFERROR(Table2[[#This Row],[Profit]]/Table2[[#This Row],[Sales]],0)</f>
        <v>0.23797775689223061</v>
      </c>
      <c r="P122" t="str">
        <f>_xlfn.XLOOKUP(Table2[[#This Row],[Product_ID]],Table4[Product_ID],Table4[Category],"Not Found")</f>
        <v>Technology</v>
      </c>
      <c r="Q122" t="str">
        <f>_xlfn.XLOOKUP(Table2[[#This Row],[Product_ID]],Table4[Product_ID],Table4[Sub_Category],"Not Found")</f>
        <v>Accessories</v>
      </c>
      <c r="R122" t="str">
        <f>_xlfn.XLOOKUP(Table2[[#This Row],[Customer_ID]],Table1[Customer_ID],Table1[Region],"Not Found")</f>
        <v>East</v>
      </c>
      <c r="S122" t="str">
        <f>_xlfn.XLOOKUP(Table2[[#This Row],[Customer_ID]],Table1[Customer_ID],Table1[Segment],"Not Found")</f>
        <v>Corporate</v>
      </c>
      <c r="T122" t="str">
        <f>_xlfn.XLOOKUP(Table2[[#This Row],[Product_ID]],Table4[Product_ID],Table4[Product_Name],"Not Found")</f>
        <v>Mobile Holder</v>
      </c>
    </row>
    <row r="123" spans="1:20" x14ac:dyDescent="0.3">
      <c r="A123" t="s">
        <v>264</v>
      </c>
      <c r="B123" s="4">
        <v>46014</v>
      </c>
      <c r="C123" s="4">
        <v>46016</v>
      </c>
      <c r="D123" t="s">
        <v>265</v>
      </c>
      <c r="E123" t="s">
        <v>50</v>
      </c>
      <c r="F123" s="8">
        <v>2</v>
      </c>
      <c r="G123" s="10">
        <v>0</v>
      </c>
      <c r="H123" t="s">
        <v>21</v>
      </c>
      <c r="I123" s="8">
        <v>998</v>
      </c>
      <c r="J123" s="8">
        <v>240.41</v>
      </c>
      <c r="K123" s="12">
        <f>YEAR(Table2[[#This Row],[Order_Date]])</f>
        <v>2025</v>
      </c>
      <c r="L123" s="12">
        <f>MONTH(Table2[[#This Row],[Order_Date]])</f>
        <v>12</v>
      </c>
      <c r="M123" t="str">
        <f>TEXT(Table2[[#This Row],[Order_Date]],"mmm")</f>
        <v>Dec</v>
      </c>
      <c r="N123" t="str">
        <f>TEXT(Table2[[#This Row],[Order_Date]],"YYYY-MM")</f>
        <v>2025-12</v>
      </c>
      <c r="O123" s="9">
        <f>IFERROR(Table2[[#This Row],[Profit]]/Table2[[#This Row],[Sales]],0)</f>
        <v>0.24089178356713425</v>
      </c>
      <c r="P123" t="str">
        <f>_xlfn.XLOOKUP(Table2[[#This Row],[Product_ID]],Table4[Product_ID],Table4[Category],"Not Found")</f>
        <v>Technology</v>
      </c>
      <c r="Q123" t="str">
        <f>_xlfn.XLOOKUP(Table2[[#This Row],[Product_ID]],Table4[Product_ID],Table4[Sub_Category],"Not Found")</f>
        <v>Accessories</v>
      </c>
      <c r="R123" t="str">
        <f>_xlfn.XLOOKUP(Table2[[#This Row],[Customer_ID]],Table1[Customer_ID],Table1[Region],"Not Found")</f>
        <v>South</v>
      </c>
      <c r="S123" t="str">
        <f>_xlfn.XLOOKUP(Table2[[#This Row],[Customer_ID]],Table1[Customer_ID],Table1[Segment],"Not Found")</f>
        <v>Consumer</v>
      </c>
      <c r="T123" t="str">
        <f>_xlfn.XLOOKUP(Table2[[#This Row],[Product_ID]],Table4[Product_ID],Table4[Product_Name],"Not Found")</f>
        <v>Wireless Mouse</v>
      </c>
    </row>
    <row r="124" spans="1:20" x14ac:dyDescent="0.3">
      <c r="A124" t="s">
        <v>266</v>
      </c>
      <c r="B124" s="4">
        <v>45609</v>
      </c>
      <c r="C124" s="4">
        <v>45613</v>
      </c>
      <c r="D124" t="s">
        <v>267</v>
      </c>
      <c r="E124" t="s">
        <v>76</v>
      </c>
      <c r="F124" s="8">
        <v>2</v>
      </c>
      <c r="G124" s="10">
        <v>0.1</v>
      </c>
      <c r="H124" t="s">
        <v>13</v>
      </c>
      <c r="I124" s="8">
        <v>1618.2</v>
      </c>
      <c r="J124" s="8">
        <v>326.58999999999997</v>
      </c>
      <c r="K124" s="12">
        <f>YEAR(Table2[[#This Row],[Order_Date]])</f>
        <v>2024</v>
      </c>
      <c r="L124" s="12">
        <f>MONTH(Table2[[#This Row],[Order_Date]])</f>
        <v>11</v>
      </c>
      <c r="M124" t="str">
        <f>TEXT(Table2[[#This Row],[Order_Date]],"mmm")</f>
        <v>Nov</v>
      </c>
      <c r="N124" t="str">
        <f>TEXT(Table2[[#This Row],[Order_Date]],"YYYY-MM")</f>
        <v>2024-11</v>
      </c>
      <c r="O124" s="9">
        <f>IFERROR(Table2[[#This Row],[Profit]]/Table2[[#This Row],[Sales]],0)</f>
        <v>0.2018230132245705</v>
      </c>
      <c r="P124" t="str">
        <f>_xlfn.XLOOKUP(Table2[[#This Row],[Product_ID]],Table4[Product_ID],Table4[Category],"Not Found")</f>
        <v>Home</v>
      </c>
      <c r="Q124" t="str">
        <f>_xlfn.XLOOKUP(Table2[[#This Row],[Product_ID]],Table4[Product_ID],Table4[Sub_Category],"Not Found")</f>
        <v>Decor</v>
      </c>
      <c r="R124" t="str">
        <f>_xlfn.XLOOKUP(Table2[[#This Row],[Customer_ID]],Table1[Customer_ID],Table1[Region],"Not Found")</f>
        <v>West</v>
      </c>
      <c r="S124" t="str">
        <f>_xlfn.XLOOKUP(Table2[[#This Row],[Customer_ID]],Table1[Customer_ID],Table1[Segment],"Not Found")</f>
        <v>Corporate</v>
      </c>
      <c r="T124" t="str">
        <f>_xlfn.XLOOKUP(Table2[[#This Row],[Product_ID]],Table4[Product_ID],Table4[Product_Name],"Not Found")</f>
        <v>Wall Clock</v>
      </c>
    </row>
    <row r="125" spans="1:20" x14ac:dyDescent="0.3">
      <c r="A125" t="s">
        <v>268</v>
      </c>
      <c r="B125" s="4">
        <v>45323</v>
      </c>
      <c r="C125" s="4">
        <v>45326</v>
      </c>
      <c r="D125" t="s">
        <v>269</v>
      </c>
      <c r="E125" t="s">
        <v>65</v>
      </c>
      <c r="F125" s="8">
        <v>1</v>
      </c>
      <c r="G125" s="10">
        <v>0.05</v>
      </c>
      <c r="H125" t="s">
        <v>30</v>
      </c>
      <c r="I125" s="8">
        <v>664.05</v>
      </c>
      <c r="J125" s="8">
        <v>202.33</v>
      </c>
      <c r="K125" s="12">
        <f>YEAR(Table2[[#This Row],[Order_Date]])</f>
        <v>2024</v>
      </c>
      <c r="L125" s="12">
        <f>MONTH(Table2[[#This Row],[Order_Date]])</f>
        <v>2</v>
      </c>
      <c r="M125" t="str">
        <f>TEXT(Table2[[#This Row],[Order_Date]],"mmm")</f>
        <v>Feb</v>
      </c>
      <c r="N125" t="str">
        <f>TEXT(Table2[[#This Row],[Order_Date]],"YYYY-MM")</f>
        <v>2024-02</v>
      </c>
      <c r="O125" s="9">
        <f>IFERROR(Table2[[#This Row],[Profit]]/Table2[[#This Row],[Sales]],0)</f>
        <v>0.3046909118289286</v>
      </c>
      <c r="P125" t="str">
        <f>_xlfn.XLOOKUP(Table2[[#This Row],[Product_ID]],Table4[Product_ID],Table4[Category],"Not Found")</f>
        <v>Office</v>
      </c>
      <c r="Q125" t="str">
        <f>_xlfn.XLOOKUP(Table2[[#This Row],[Product_ID]],Table4[Product_ID],Table4[Sub_Category],"Not Found")</f>
        <v>Storage</v>
      </c>
      <c r="R125" t="str">
        <f>_xlfn.XLOOKUP(Table2[[#This Row],[Customer_ID]],Table1[Customer_ID],Table1[Region],"Not Found")</f>
        <v>West</v>
      </c>
      <c r="S125" t="str">
        <f>_xlfn.XLOOKUP(Table2[[#This Row],[Customer_ID]],Table1[Customer_ID],Table1[Segment],"Not Found")</f>
        <v>Consumer</v>
      </c>
      <c r="T125" t="str">
        <f>_xlfn.XLOOKUP(Table2[[#This Row],[Product_ID]],Table4[Product_ID],Table4[Product_Name],"Not Found")</f>
        <v>Desk Organizer</v>
      </c>
    </row>
    <row r="126" spans="1:20" x14ac:dyDescent="0.3">
      <c r="A126" t="s">
        <v>270</v>
      </c>
      <c r="B126" s="4">
        <v>45961</v>
      </c>
      <c r="C126" s="4">
        <v>45964</v>
      </c>
      <c r="D126" t="s">
        <v>271</v>
      </c>
      <c r="E126" t="s">
        <v>96</v>
      </c>
      <c r="F126" s="8">
        <v>2</v>
      </c>
      <c r="G126" s="10">
        <v>0</v>
      </c>
      <c r="H126" t="s">
        <v>13</v>
      </c>
      <c r="I126" s="8">
        <v>1998</v>
      </c>
      <c r="J126" s="8">
        <v>480.1</v>
      </c>
      <c r="K126" s="12">
        <f>YEAR(Table2[[#This Row],[Order_Date]])</f>
        <v>2025</v>
      </c>
      <c r="L126" s="12">
        <f>MONTH(Table2[[#This Row],[Order_Date]])</f>
        <v>10</v>
      </c>
      <c r="M126" t="str">
        <f>TEXT(Table2[[#This Row],[Order_Date]],"mmm")</f>
        <v>Oct</v>
      </c>
      <c r="N126" t="str">
        <f>TEXT(Table2[[#This Row],[Order_Date]],"YYYY-MM")</f>
        <v>2025-10</v>
      </c>
      <c r="O126" s="9">
        <f>IFERROR(Table2[[#This Row],[Profit]]/Table2[[#This Row],[Sales]],0)</f>
        <v>0.24029029029029031</v>
      </c>
      <c r="P126" t="str">
        <f>_xlfn.XLOOKUP(Table2[[#This Row],[Product_ID]],Table4[Product_ID],Table4[Category],"Not Found")</f>
        <v>Home</v>
      </c>
      <c r="Q126" t="str">
        <f>_xlfn.XLOOKUP(Table2[[#This Row],[Product_ID]],Table4[Product_ID],Table4[Sub_Category],"Not Found")</f>
        <v>Lighting</v>
      </c>
      <c r="R126" t="str">
        <f>_xlfn.XLOOKUP(Table2[[#This Row],[Customer_ID]],Table1[Customer_ID],Table1[Region],"Not Found")</f>
        <v>South</v>
      </c>
      <c r="S126" t="str">
        <f>_xlfn.XLOOKUP(Table2[[#This Row],[Customer_ID]],Table1[Customer_ID],Table1[Segment],"Not Found")</f>
        <v>Consumer</v>
      </c>
      <c r="T126" t="str">
        <f>_xlfn.XLOOKUP(Table2[[#This Row],[Product_ID]],Table4[Product_ID],Table4[Product_Name],"Not Found")</f>
        <v>LED Strip Light</v>
      </c>
    </row>
    <row r="127" spans="1:20" x14ac:dyDescent="0.3">
      <c r="A127" t="s">
        <v>272</v>
      </c>
      <c r="B127" s="4">
        <v>45576</v>
      </c>
      <c r="C127" s="4">
        <v>45581</v>
      </c>
      <c r="D127" t="s">
        <v>273</v>
      </c>
      <c r="E127" t="s">
        <v>71</v>
      </c>
      <c r="F127" s="8">
        <v>1</v>
      </c>
      <c r="G127" s="10">
        <v>0</v>
      </c>
      <c r="H127" t="s">
        <v>30</v>
      </c>
      <c r="I127" s="8">
        <v>799</v>
      </c>
      <c r="J127" s="8">
        <v>187.33</v>
      </c>
      <c r="K127" s="12">
        <f>YEAR(Table2[[#This Row],[Order_Date]])</f>
        <v>2024</v>
      </c>
      <c r="L127" s="12">
        <f>MONTH(Table2[[#This Row],[Order_Date]])</f>
        <v>10</v>
      </c>
      <c r="M127" t="str">
        <f>TEXT(Table2[[#This Row],[Order_Date]],"mmm")</f>
        <v>Oct</v>
      </c>
      <c r="N127" t="str">
        <f>TEXT(Table2[[#This Row],[Order_Date]],"YYYY-MM")</f>
        <v>2024-10</v>
      </c>
      <c r="O127" s="9">
        <f>IFERROR(Table2[[#This Row],[Profit]]/Table2[[#This Row],[Sales]],0)</f>
        <v>0.2344555694618273</v>
      </c>
      <c r="P127" t="str">
        <f>_xlfn.XLOOKUP(Table2[[#This Row],[Product_ID]],Table4[Product_ID],Table4[Category],"Not Found")</f>
        <v>Home</v>
      </c>
      <c r="Q127" t="str">
        <f>_xlfn.XLOOKUP(Table2[[#This Row],[Product_ID]],Table4[Product_ID],Table4[Sub_Category],"Not Found")</f>
        <v>Storage</v>
      </c>
      <c r="R127" t="str">
        <f>_xlfn.XLOOKUP(Table2[[#This Row],[Customer_ID]],Table1[Customer_ID],Table1[Region],"Not Found")</f>
        <v>South</v>
      </c>
      <c r="S127" t="str">
        <f>_xlfn.XLOOKUP(Table2[[#This Row],[Customer_ID]],Table1[Customer_ID],Table1[Segment],"Not Found")</f>
        <v>Consumer</v>
      </c>
      <c r="T127" t="str">
        <f>_xlfn.XLOOKUP(Table2[[#This Row],[Product_ID]],Table4[Product_ID],Table4[Product_Name],"Not Found")</f>
        <v>Storage Box</v>
      </c>
    </row>
    <row r="128" spans="1:20" x14ac:dyDescent="0.3">
      <c r="A128" t="s">
        <v>274</v>
      </c>
      <c r="B128" s="4">
        <v>45596</v>
      </c>
      <c r="C128" s="4">
        <v>45601</v>
      </c>
      <c r="D128" t="s">
        <v>275</v>
      </c>
      <c r="E128" t="s">
        <v>50</v>
      </c>
      <c r="F128" s="8">
        <v>3</v>
      </c>
      <c r="G128" s="10">
        <v>0</v>
      </c>
      <c r="H128" t="s">
        <v>13</v>
      </c>
      <c r="I128" s="8">
        <v>1497</v>
      </c>
      <c r="J128" s="8">
        <v>350.74</v>
      </c>
      <c r="K128" s="12">
        <f>YEAR(Table2[[#This Row],[Order_Date]])</f>
        <v>2024</v>
      </c>
      <c r="L128" s="12">
        <f>MONTH(Table2[[#This Row],[Order_Date]])</f>
        <v>10</v>
      </c>
      <c r="M128" t="str">
        <f>TEXT(Table2[[#This Row],[Order_Date]],"mmm")</f>
        <v>Oct</v>
      </c>
      <c r="N128" t="str">
        <f>TEXT(Table2[[#This Row],[Order_Date]],"YYYY-MM")</f>
        <v>2024-10</v>
      </c>
      <c r="O128" s="9">
        <f>IFERROR(Table2[[#This Row],[Profit]]/Table2[[#This Row],[Sales]],0)</f>
        <v>0.23429525718102873</v>
      </c>
      <c r="P128" t="str">
        <f>_xlfn.XLOOKUP(Table2[[#This Row],[Product_ID]],Table4[Product_ID],Table4[Category],"Not Found")</f>
        <v>Technology</v>
      </c>
      <c r="Q128" t="str">
        <f>_xlfn.XLOOKUP(Table2[[#This Row],[Product_ID]],Table4[Product_ID],Table4[Sub_Category],"Not Found")</f>
        <v>Accessories</v>
      </c>
      <c r="R128" t="str">
        <f>_xlfn.XLOOKUP(Table2[[#This Row],[Customer_ID]],Table1[Customer_ID],Table1[Region],"Not Found")</f>
        <v>South</v>
      </c>
      <c r="S128" t="str">
        <f>_xlfn.XLOOKUP(Table2[[#This Row],[Customer_ID]],Table1[Customer_ID],Table1[Segment],"Not Found")</f>
        <v>Home Office</v>
      </c>
      <c r="T128" t="str">
        <f>_xlfn.XLOOKUP(Table2[[#This Row],[Product_ID]],Table4[Product_ID],Table4[Product_Name],"Not Found")</f>
        <v>Wireless Mouse</v>
      </c>
    </row>
    <row r="129" spans="1:20" x14ac:dyDescent="0.3">
      <c r="A129" t="s">
        <v>276</v>
      </c>
      <c r="B129" s="4">
        <v>45720</v>
      </c>
      <c r="C129" s="4">
        <v>45722</v>
      </c>
      <c r="D129" t="s">
        <v>277</v>
      </c>
      <c r="E129" t="s">
        <v>12</v>
      </c>
      <c r="F129" s="8">
        <v>2</v>
      </c>
      <c r="G129" s="10">
        <v>0.1</v>
      </c>
      <c r="H129" t="s">
        <v>13</v>
      </c>
      <c r="I129" s="8">
        <v>1078.2</v>
      </c>
      <c r="J129" s="8">
        <v>269.86</v>
      </c>
      <c r="K129" s="12">
        <f>YEAR(Table2[[#This Row],[Order_Date]])</f>
        <v>2025</v>
      </c>
      <c r="L129" s="12">
        <f>MONTH(Table2[[#This Row],[Order_Date]])</f>
        <v>3</v>
      </c>
      <c r="M129" t="str">
        <f>TEXT(Table2[[#This Row],[Order_Date]],"mmm")</f>
        <v>Mar</v>
      </c>
      <c r="N129" t="str">
        <f>TEXT(Table2[[#This Row],[Order_Date]],"YYYY-MM")</f>
        <v>2025-03</v>
      </c>
      <c r="O129" s="9">
        <f>IFERROR(Table2[[#This Row],[Profit]]/Table2[[#This Row],[Sales]],0)</f>
        <v>0.25028751623075496</v>
      </c>
      <c r="P129" t="str">
        <f>_xlfn.XLOOKUP(Table2[[#This Row],[Product_ID]],Table4[Product_ID],Table4[Category],"Not Found")</f>
        <v>Home</v>
      </c>
      <c r="Q129" t="str">
        <f>_xlfn.XLOOKUP(Table2[[#This Row],[Product_ID]],Table4[Product_ID],Table4[Sub_Category],"Not Found")</f>
        <v>Kitchen</v>
      </c>
      <c r="R129" t="str">
        <f>_xlfn.XLOOKUP(Table2[[#This Row],[Customer_ID]],Table1[Customer_ID],Table1[Region],"Not Found")</f>
        <v>West</v>
      </c>
      <c r="S129" t="str">
        <f>_xlfn.XLOOKUP(Table2[[#This Row],[Customer_ID]],Table1[Customer_ID],Table1[Segment],"Not Found")</f>
        <v>Corporate</v>
      </c>
      <c r="T129" t="str">
        <f>_xlfn.XLOOKUP(Table2[[#This Row],[Product_ID]],Table4[Product_ID],Table4[Product_Name],"Not Found")</f>
        <v>Water Bottle</v>
      </c>
    </row>
    <row r="130" spans="1:20" x14ac:dyDescent="0.3">
      <c r="A130" t="s">
        <v>278</v>
      </c>
      <c r="B130" s="4">
        <v>45768</v>
      </c>
      <c r="C130" s="4">
        <v>45773</v>
      </c>
      <c r="D130" t="s">
        <v>279</v>
      </c>
      <c r="E130" t="s">
        <v>65</v>
      </c>
      <c r="F130" s="8">
        <v>5</v>
      </c>
      <c r="G130" s="10">
        <v>0</v>
      </c>
      <c r="H130" t="s">
        <v>17</v>
      </c>
      <c r="I130" s="8">
        <v>3495</v>
      </c>
      <c r="J130" s="8">
        <v>799.6</v>
      </c>
      <c r="K130" s="12">
        <f>YEAR(Table2[[#This Row],[Order_Date]])</f>
        <v>2025</v>
      </c>
      <c r="L130" s="12">
        <f>MONTH(Table2[[#This Row],[Order_Date]])</f>
        <v>4</v>
      </c>
      <c r="M130" t="str">
        <f>TEXT(Table2[[#This Row],[Order_Date]],"mmm")</f>
        <v>Apr</v>
      </c>
      <c r="N130" t="str">
        <f>TEXT(Table2[[#This Row],[Order_Date]],"YYYY-MM")</f>
        <v>2025-04</v>
      </c>
      <c r="O130" s="9">
        <f>IFERROR(Table2[[#This Row],[Profit]]/Table2[[#This Row],[Sales]],0)</f>
        <v>0.22878397711015738</v>
      </c>
      <c r="P130" t="str">
        <f>_xlfn.XLOOKUP(Table2[[#This Row],[Product_ID]],Table4[Product_ID],Table4[Category],"Not Found")</f>
        <v>Office</v>
      </c>
      <c r="Q130" t="str">
        <f>_xlfn.XLOOKUP(Table2[[#This Row],[Product_ID]],Table4[Product_ID],Table4[Sub_Category],"Not Found")</f>
        <v>Storage</v>
      </c>
      <c r="R130" t="str">
        <f>_xlfn.XLOOKUP(Table2[[#This Row],[Customer_ID]],Table1[Customer_ID],Table1[Region],"Not Found")</f>
        <v>North</v>
      </c>
      <c r="S130" t="str">
        <f>_xlfn.XLOOKUP(Table2[[#This Row],[Customer_ID]],Table1[Customer_ID],Table1[Segment],"Not Found")</f>
        <v>Consumer</v>
      </c>
      <c r="T130" t="str">
        <f>_xlfn.XLOOKUP(Table2[[#This Row],[Product_ID]],Table4[Product_ID],Table4[Product_Name],"Not Found")</f>
        <v>Desk Organizer</v>
      </c>
    </row>
    <row r="131" spans="1:20" x14ac:dyDescent="0.3">
      <c r="A131" t="s">
        <v>280</v>
      </c>
      <c r="B131" s="4">
        <v>45577</v>
      </c>
      <c r="C131" s="4">
        <v>45578</v>
      </c>
      <c r="D131" t="s">
        <v>281</v>
      </c>
      <c r="E131" t="s">
        <v>200</v>
      </c>
      <c r="F131" s="8">
        <v>1</v>
      </c>
      <c r="G131" s="10">
        <v>0.15</v>
      </c>
      <c r="H131" t="s">
        <v>30</v>
      </c>
      <c r="I131" s="8">
        <v>934.15</v>
      </c>
      <c r="J131" s="8">
        <v>292.69</v>
      </c>
      <c r="K131" s="12">
        <f>YEAR(Table2[[#This Row],[Order_Date]])</f>
        <v>2024</v>
      </c>
      <c r="L131" s="12">
        <f>MONTH(Table2[[#This Row],[Order_Date]])</f>
        <v>10</v>
      </c>
      <c r="M131" t="str">
        <f>TEXT(Table2[[#This Row],[Order_Date]],"mmm")</f>
        <v>Oct</v>
      </c>
      <c r="N131" t="str">
        <f>TEXT(Table2[[#This Row],[Order_Date]],"YYYY-MM")</f>
        <v>2024-10</v>
      </c>
      <c r="O131" s="9">
        <f>IFERROR(Table2[[#This Row],[Profit]]/Table2[[#This Row],[Sales]],0)</f>
        <v>0.31332227158379278</v>
      </c>
      <c r="P131" t="str">
        <f>_xlfn.XLOOKUP(Table2[[#This Row],[Product_ID]],Table4[Product_ID],Table4[Category],"Not Found")</f>
        <v>Office</v>
      </c>
      <c r="Q131" t="str">
        <f>_xlfn.XLOOKUP(Table2[[#This Row],[Product_ID]],Table4[Product_ID],Table4[Sub_Category],"Not Found")</f>
        <v>Office Supplies</v>
      </c>
      <c r="R131" t="str">
        <f>_xlfn.XLOOKUP(Table2[[#This Row],[Customer_ID]],Table1[Customer_ID],Table1[Region],"Not Found")</f>
        <v>East</v>
      </c>
      <c r="S131" t="str">
        <f>_xlfn.XLOOKUP(Table2[[#This Row],[Customer_ID]],Table1[Customer_ID],Table1[Segment],"Not Found")</f>
        <v>Home Office</v>
      </c>
      <c r="T131" t="str">
        <f>_xlfn.XLOOKUP(Table2[[#This Row],[Product_ID]],Table4[Product_ID],Table4[Product_Name],"Not Found")</f>
        <v>Laptop Stand</v>
      </c>
    </row>
    <row r="132" spans="1:20" x14ac:dyDescent="0.3">
      <c r="A132" t="s">
        <v>282</v>
      </c>
      <c r="B132" s="4">
        <v>45435</v>
      </c>
      <c r="C132" s="4">
        <v>45438</v>
      </c>
      <c r="D132" t="s">
        <v>283</v>
      </c>
      <c r="E132" t="s">
        <v>65</v>
      </c>
      <c r="F132" s="8">
        <v>1</v>
      </c>
      <c r="G132" s="10">
        <v>0.1</v>
      </c>
      <c r="H132" t="s">
        <v>13</v>
      </c>
      <c r="I132" s="8">
        <v>629.1</v>
      </c>
      <c r="J132" s="8">
        <v>199.21</v>
      </c>
      <c r="K132" s="12">
        <f>YEAR(Table2[[#This Row],[Order_Date]])</f>
        <v>2024</v>
      </c>
      <c r="L132" s="12">
        <f>MONTH(Table2[[#This Row],[Order_Date]])</f>
        <v>5</v>
      </c>
      <c r="M132" t="str">
        <f>TEXT(Table2[[#This Row],[Order_Date]],"mmm")</f>
        <v>May</v>
      </c>
      <c r="N132" t="str">
        <f>TEXT(Table2[[#This Row],[Order_Date]],"YYYY-MM")</f>
        <v>2024-05</v>
      </c>
      <c r="O132" s="9">
        <f>IFERROR(Table2[[#This Row],[Profit]]/Table2[[#This Row],[Sales]],0)</f>
        <v>0.31665871880464153</v>
      </c>
      <c r="P132" t="str">
        <f>_xlfn.XLOOKUP(Table2[[#This Row],[Product_ID]],Table4[Product_ID],Table4[Category],"Not Found")</f>
        <v>Office</v>
      </c>
      <c r="Q132" t="str">
        <f>_xlfn.XLOOKUP(Table2[[#This Row],[Product_ID]],Table4[Product_ID],Table4[Sub_Category],"Not Found")</f>
        <v>Storage</v>
      </c>
      <c r="R132" t="str">
        <f>_xlfn.XLOOKUP(Table2[[#This Row],[Customer_ID]],Table1[Customer_ID],Table1[Region],"Not Found")</f>
        <v>West</v>
      </c>
      <c r="S132" t="str">
        <f>_xlfn.XLOOKUP(Table2[[#This Row],[Customer_ID]],Table1[Customer_ID],Table1[Segment],"Not Found")</f>
        <v>Consumer</v>
      </c>
      <c r="T132" t="str">
        <f>_xlfn.XLOOKUP(Table2[[#This Row],[Product_ID]],Table4[Product_ID],Table4[Product_Name],"Not Found")</f>
        <v>Desk Organizer</v>
      </c>
    </row>
    <row r="133" spans="1:20" x14ac:dyDescent="0.3">
      <c r="A133" t="s">
        <v>284</v>
      </c>
      <c r="B133" s="4">
        <v>45715</v>
      </c>
      <c r="C133" s="4">
        <v>45719</v>
      </c>
      <c r="D133" t="s">
        <v>285</v>
      </c>
      <c r="E133" t="s">
        <v>99</v>
      </c>
      <c r="F133" s="8">
        <v>3</v>
      </c>
      <c r="G133" s="10">
        <v>0.1</v>
      </c>
      <c r="H133" t="s">
        <v>21</v>
      </c>
      <c r="I133" s="8">
        <v>672.3</v>
      </c>
      <c r="J133" s="8">
        <v>174.42</v>
      </c>
      <c r="K133" s="12">
        <f>YEAR(Table2[[#This Row],[Order_Date]])</f>
        <v>2025</v>
      </c>
      <c r="L133" s="12">
        <f>MONTH(Table2[[#This Row],[Order_Date]])</f>
        <v>2</v>
      </c>
      <c r="M133" t="str">
        <f>TEXT(Table2[[#This Row],[Order_Date]],"mmm")</f>
        <v>Feb</v>
      </c>
      <c r="N133" t="str">
        <f>TEXT(Table2[[#This Row],[Order_Date]],"YYYY-MM")</f>
        <v>2025-02</v>
      </c>
      <c r="O133" s="9">
        <f>IFERROR(Table2[[#This Row],[Profit]]/Table2[[#This Row],[Sales]],0)</f>
        <v>0.25943775100401606</v>
      </c>
      <c r="P133" t="str">
        <f>_xlfn.XLOOKUP(Table2[[#This Row],[Product_ID]],Table4[Product_ID],Table4[Category],"Not Found")</f>
        <v>Office</v>
      </c>
      <c r="Q133" t="str">
        <f>_xlfn.XLOOKUP(Table2[[#This Row],[Product_ID]],Table4[Product_ID],Table4[Sub_Category],"Not Found")</f>
        <v>Paper</v>
      </c>
      <c r="R133" t="str">
        <f>_xlfn.XLOOKUP(Table2[[#This Row],[Customer_ID]],Table1[Customer_ID],Table1[Region],"Not Found")</f>
        <v>West</v>
      </c>
      <c r="S133" t="str">
        <f>_xlfn.XLOOKUP(Table2[[#This Row],[Customer_ID]],Table1[Customer_ID],Table1[Segment],"Not Found")</f>
        <v>Home Office</v>
      </c>
      <c r="T133" t="str">
        <f>_xlfn.XLOOKUP(Table2[[#This Row],[Product_ID]],Table4[Product_ID],Table4[Product_Name],"Not Found")</f>
        <v>Pen Set</v>
      </c>
    </row>
    <row r="134" spans="1:20" x14ac:dyDescent="0.3">
      <c r="A134" t="s">
        <v>286</v>
      </c>
      <c r="B134" s="4">
        <v>45310</v>
      </c>
      <c r="C134" s="4">
        <v>45313</v>
      </c>
      <c r="D134" t="s">
        <v>287</v>
      </c>
      <c r="E134" t="s">
        <v>55</v>
      </c>
      <c r="F134" s="8">
        <v>1</v>
      </c>
      <c r="G134" s="10">
        <v>0</v>
      </c>
      <c r="H134" t="s">
        <v>21</v>
      </c>
      <c r="I134" s="8">
        <v>5999</v>
      </c>
      <c r="J134" s="8">
        <v>1207.67</v>
      </c>
      <c r="K134" s="12">
        <f>YEAR(Table2[[#This Row],[Order_Date]])</f>
        <v>2024</v>
      </c>
      <c r="L134" s="12">
        <f>MONTH(Table2[[#This Row],[Order_Date]])</f>
        <v>1</v>
      </c>
      <c r="M134" t="str">
        <f>TEXT(Table2[[#This Row],[Order_Date]],"mmm")</f>
        <v>Jan</v>
      </c>
      <c r="N134" t="str">
        <f>TEXT(Table2[[#This Row],[Order_Date]],"YYYY-MM")</f>
        <v>2024-01</v>
      </c>
      <c r="O134" s="9">
        <f>IFERROR(Table2[[#This Row],[Profit]]/Table2[[#This Row],[Sales]],0)</f>
        <v>0.20131188531421904</v>
      </c>
      <c r="P134" t="str">
        <f>_xlfn.XLOOKUP(Table2[[#This Row],[Product_ID]],Table4[Product_ID],Table4[Category],"Not Found")</f>
        <v>Furniture</v>
      </c>
      <c r="Q134" t="str">
        <f>_xlfn.XLOOKUP(Table2[[#This Row],[Product_ID]],Table4[Product_ID],Table4[Sub_Category],"Not Found")</f>
        <v>Furniture</v>
      </c>
      <c r="R134" t="str">
        <f>_xlfn.XLOOKUP(Table2[[#This Row],[Customer_ID]],Table1[Customer_ID],Table1[Region],"Not Found")</f>
        <v>South</v>
      </c>
      <c r="S134" t="str">
        <f>_xlfn.XLOOKUP(Table2[[#This Row],[Customer_ID]],Table1[Customer_ID],Table1[Segment],"Not Found")</f>
        <v>Consumer</v>
      </c>
      <c r="T134" t="str">
        <f>_xlfn.XLOOKUP(Table2[[#This Row],[Product_ID]],Table4[Product_ID],Table4[Product_Name],"Not Found")</f>
        <v>Study Table</v>
      </c>
    </row>
    <row r="135" spans="1:20" x14ac:dyDescent="0.3">
      <c r="A135" t="s">
        <v>288</v>
      </c>
      <c r="B135" s="4">
        <v>45309</v>
      </c>
      <c r="C135" s="4">
        <v>45311</v>
      </c>
      <c r="D135" t="s">
        <v>289</v>
      </c>
      <c r="E135" t="s">
        <v>71</v>
      </c>
      <c r="F135" s="8">
        <v>2</v>
      </c>
      <c r="G135" s="10">
        <v>0.05</v>
      </c>
      <c r="H135" t="s">
        <v>13</v>
      </c>
      <c r="I135" s="8">
        <v>1518.1</v>
      </c>
      <c r="J135" s="8">
        <v>428.06</v>
      </c>
      <c r="K135" s="12">
        <f>YEAR(Table2[[#This Row],[Order_Date]])</f>
        <v>2024</v>
      </c>
      <c r="L135" s="12">
        <f>MONTH(Table2[[#This Row],[Order_Date]])</f>
        <v>1</v>
      </c>
      <c r="M135" t="str">
        <f>TEXT(Table2[[#This Row],[Order_Date]],"mmm")</f>
        <v>Jan</v>
      </c>
      <c r="N135" t="str">
        <f>TEXT(Table2[[#This Row],[Order_Date]],"YYYY-MM")</f>
        <v>2024-01</v>
      </c>
      <c r="O135" s="9">
        <f>IFERROR(Table2[[#This Row],[Profit]]/Table2[[#This Row],[Sales]],0)</f>
        <v>0.28197088465845466</v>
      </c>
      <c r="P135" t="str">
        <f>_xlfn.XLOOKUP(Table2[[#This Row],[Product_ID]],Table4[Product_ID],Table4[Category],"Not Found")</f>
        <v>Home</v>
      </c>
      <c r="Q135" t="str">
        <f>_xlfn.XLOOKUP(Table2[[#This Row],[Product_ID]],Table4[Product_ID],Table4[Sub_Category],"Not Found")</f>
        <v>Storage</v>
      </c>
      <c r="R135" t="str">
        <f>_xlfn.XLOOKUP(Table2[[#This Row],[Customer_ID]],Table1[Customer_ID],Table1[Region],"Not Found")</f>
        <v>West</v>
      </c>
      <c r="S135" t="str">
        <f>_xlfn.XLOOKUP(Table2[[#This Row],[Customer_ID]],Table1[Customer_ID],Table1[Segment],"Not Found")</f>
        <v>Consumer</v>
      </c>
      <c r="T135" t="str">
        <f>_xlfn.XLOOKUP(Table2[[#This Row],[Product_ID]],Table4[Product_ID],Table4[Product_Name],"Not Found")</f>
        <v>Storage Box</v>
      </c>
    </row>
    <row r="136" spans="1:20" x14ac:dyDescent="0.3">
      <c r="A136" t="s">
        <v>290</v>
      </c>
      <c r="B136" s="4">
        <v>45881</v>
      </c>
      <c r="C136" s="4">
        <v>45886</v>
      </c>
      <c r="D136" t="s">
        <v>291</v>
      </c>
      <c r="E136" t="s">
        <v>40</v>
      </c>
      <c r="F136" s="8">
        <v>3</v>
      </c>
      <c r="G136" s="10">
        <v>0.05</v>
      </c>
      <c r="H136" t="s">
        <v>17</v>
      </c>
      <c r="I136" s="8">
        <v>4272.1499999999996</v>
      </c>
      <c r="J136" s="8">
        <v>660.46</v>
      </c>
      <c r="K136" s="12">
        <f>YEAR(Table2[[#This Row],[Order_Date]])</f>
        <v>2025</v>
      </c>
      <c r="L136" s="12">
        <f>MONTH(Table2[[#This Row],[Order_Date]])</f>
        <v>8</v>
      </c>
      <c r="M136" t="str">
        <f>TEXT(Table2[[#This Row],[Order_Date]],"mmm")</f>
        <v>Aug</v>
      </c>
      <c r="N136" t="str">
        <f>TEXT(Table2[[#This Row],[Order_Date]],"YYYY-MM")</f>
        <v>2025-08</v>
      </c>
      <c r="O136" s="9">
        <f>IFERROR(Table2[[#This Row],[Profit]]/Table2[[#This Row],[Sales]],0)</f>
        <v>0.15459663167257706</v>
      </c>
      <c r="P136" t="str">
        <f>_xlfn.XLOOKUP(Table2[[#This Row],[Product_ID]],Table4[Product_ID],Table4[Category],"Not Found")</f>
        <v>Technology</v>
      </c>
      <c r="Q136" t="str">
        <f>_xlfn.XLOOKUP(Table2[[#This Row],[Product_ID]],Table4[Product_ID],Table4[Sub_Category],"Not Found")</f>
        <v>Accessories</v>
      </c>
      <c r="R136" t="str">
        <f>_xlfn.XLOOKUP(Table2[[#This Row],[Customer_ID]],Table1[Customer_ID],Table1[Region],"Not Found")</f>
        <v>South</v>
      </c>
      <c r="S136" t="str">
        <f>_xlfn.XLOOKUP(Table2[[#This Row],[Customer_ID]],Table1[Customer_ID],Table1[Segment],"Not Found")</f>
        <v>Corporate</v>
      </c>
      <c r="T136" t="str">
        <f>_xlfn.XLOOKUP(Table2[[#This Row],[Product_ID]],Table4[Product_ID],Table4[Product_Name],"Not Found")</f>
        <v>Power Bank</v>
      </c>
    </row>
    <row r="137" spans="1:20" x14ac:dyDescent="0.3">
      <c r="A137" t="s">
        <v>292</v>
      </c>
      <c r="B137" s="4">
        <v>45662</v>
      </c>
      <c r="C137" s="4">
        <v>45665</v>
      </c>
      <c r="D137" t="s">
        <v>293</v>
      </c>
      <c r="E137" t="s">
        <v>71</v>
      </c>
      <c r="F137" s="8">
        <v>2</v>
      </c>
      <c r="G137" s="10">
        <v>0</v>
      </c>
      <c r="H137" t="s">
        <v>17</v>
      </c>
      <c r="I137" s="8">
        <v>1598</v>
      </c>
      <c r="J137" s="8">
        <v>370.68</v>
      </c>
      <c r="K137" s="12">
        <f>YEAR(Table2[[#This Row],[Order_Date]])</f>
        <v>2025</v>
      </c>
      <c r="L137" s="12">
        <f>MONTH(Table2[[#This Row],[Order_Date]])</f>
        <v>1</v>
      </c>
      <c r="M137" t="str">
        <f>TEXT(Table2[[#This Row],[Order_Date]],"mmm")</f>
        <v>Jan</v>
      </c>
      <c r="N137" t="str">
        <f>TEXT(Table2[[#This Row],[Order_Date]],"YYYY-MM")</f>
        <v>2025-01</v>
      </c>
      <c r="O137" s="9">
        <f>IFERROR(Table2[[#This Row],[Profit]]/Table2[[#This Row],[Sales]],0)</f>
        <v>0.23196495619524407</v>
      </c>
      <c r="P137" t="str">
        <f>_xlfn.XLOOKUP(Table2[[#This Row],[Product_ID]],Table4[Product_ID],Table4[Category],"Not Found")</f>
        <v>Home</v>
      </c>
      <c r="Q137" t="str">
        <f>_xlfn.XLOOKUP(Table2[[#This Row],[Product_ID]],Table4[Product_ID],Table4[Sub_Category],"Not Found")</f>
        <v>Storage</v>
      </c>
      <c r="R137" t="str">
        <f>_xlfn.XLOOKUP(Table2[[#This Row],[Customer_ID]],Table1[Customer_ID],Table1[Region],"Not Found")</f>
        <v>West</v>
      </c>
      <c r="S137" t="str">
        <f>_xlfn.XLOOKUP(Table2[[#This Row],[Customer_ID]],Table1[Customer_ID],Table1[Segment],"Not Found")</f>
        <v>Consumer</v>
      </c>
      <c r="T137" t="str">
        <f>_xlfn.XLOOKUP(Table2[[#This Row],[Product_ID]],Table4[Product_ID],Table4[Product_Name],"Not Found")</f>
        <v>Storage Box</v>
      </c>
    </row>
    <row r="138" spans="1:20" x14ac:dyDescent="0.3">
      <c r="A138" t="s">
        <v>294</v>
      </c>
      <c r="B138" s="4">
        <v>45466</v>
      </c>
      <c r="C138" s="4">
        <v>45471</v>
      </c>
      <c r="D138" t="s">
        <v>212</v>
      </c>
      <c r="E138" t="s">
        <v>76</v>
      </c>
      <c r="F138" s="8">
        <v>1</v>
      </c>
      <c r="G138" s="10">
        <v>0.1</v>
      </c>
      <c r="H138" t="s">
        <v>13</v>
      </c>
      <c r="I138" s="8">
        <v>809.1</v>
      </c>
      <c r="J138" s="8">
        <v>140.61000000000001</v>
      </c>
      <c r="K138" s="12">
        <f>YEAR(Table2[[#This Row],[Order_Date]])</f>
        <v>2024</v>
      </c>
      <c r="L138" s="12">
        <f>MONTH(Table2[[#This Row],[Order_Date]])</f>
        <v>6</v>
      </c>
      <c r="M138" t="str">
        <f>TEXT(Table2[[#This Row],[Order_Date]],"mmm")</f>
        <v>Jun</v>
      </c>
      <c r="N138" t="str">
        <f>TEXT(Table2[[#This Row],[Order_Date]],"YYYY-MM")</f>
        <v>2024-06</v>
      </c>
      <c r="O138" s="9">
        <f>IFERROR(Table2[[#This Row],[Profit]]/Table2[[#This Row],[Sales]],0)</f>
        <v>0.17378568780126066</v>
      </c>
      <c r="P138" t="str">
        <f>_xlfn.XLOOKUP(Table2[[#This Row],[Product_ID]],Table4[Product_ID],Table4[Category],"Not Found")</f>
        <v>Home</v>
      </c>
      <c r="Q138" t="str">
        <f>_xlfn.XLOOKUP(Table2[[#This Row],[Product_ID]],Table4[Product_ID],Table4[Sub_Category],"Not Found")</f>
        <v>Decor</v>
      </c>
      <c r="R138" t="str">
        <f>_xlfn.XLOOKUP(Table2[[#This Row],[Customer_ID]],Table1[Customer_ID],Table1[Region],"Not Found")</f>
        <v>East</v>
      </c>
      <c r="S138" t="str">
        <f>_xlfn.XLOOKUP(Table2[[#This Row],[Customer_ID]],Table1[Customer_ID],Table1[Segment],"Not Found")</f>
        <v>Consumer</v>
      </c>
      <c r="T138" t="str">
        <f>_xlfn.XLOOKUP(Table2[[#This Row],[Product_ID]],Table4[Product_ID],Table4[Product_Name],"Not Found")</f>
        <v>Wall Clock</v>
      </c>
    </row>
    <row r="139" spans="1:20" x14ac:dyDescent="0.3">
      <c r="A139" t="s">
        <v>295</v>
      </c>
      <c r="B139" s="4">
        <v>45485</v>
      </c>
      <c r="C139" s="4">
        <v>45487</v>
      </c>
      <c r="D139" t="s">
        <v>191</v>
      </c>
      <c r="E139" t="s">
        <v>68</v>
      </c>
      <c r="F139" s="8">
        <v>3</v>
      </c>
      <c r="G139" s="10">
        <v>0.1</v>
      </c>
      <c r="H139" t="s">
        <v>21</v>
      </c>
      <c r="I139" s="8">
        <v>3507.3</v>
      </c>
      <c r="J139" s="8">
        <v>954.66</v>
      </c>
      <c r="K139" s="12">
        <f>YEAR(Table2[[#This Row],[Order_Date]])</f>
        <v>2024</v>
      </c>
      <c r="L139" s="12">
        <f>MONTH(Table2[[#This Row],[Order_Date]])</f>
        <v>7</v>
      </c>
      <c r="M139" t="str">
        <f>TEXT(Table2[[#This Row],[Order_Date]],"mmm")</f>
        <v>Jul</v>
      </c>
      <c r="N139" t="str">
        <f>TEXT(Table2[[#This Row],[Order_Date]],"YYYY-MM")</f>
        <v>2024-07</v>
      </c>
      <c r="O139" s="9">
        <f>IFERROR(Table2[[#This Row],[Profit]]/Table2[[#This Row],[Sales]],0)</f>
        <v>0.27219228466341627</v>
      </c>
      <c r="P139" t="str">
        <f>_xlfn.XLOOKUP(Table2[[#This Row],[Product_ID]],Table4[Product_ID],Table4[Category],"Not Found")</f>
        <v>Home</v>
      </c>
      <c r="Q139" t="str">
        <f>_xlfn.XLOOKUP(Table2[[#This Row],[Product_ID]],Table4[Product_ID],Table4[Sub_Category],"Not Found")</f>
        <v>Lighting</v>
      </c>
      <c r="R139" t="str">
        <f>_xlfn.XLOOKUP(Table2[[#This Row],[Customer_ID]],Table1[Customer_ID],Table1[Region],"Not Found")</f>
        <v>West</v>
      </c>
      <c r="S139" t="str">
        <f>_xlfn.XLOOKUP(Table2[[#This Row],[Customer_ID]],Table1[Customer_ID],Table1[Segment],"Not Found")</f>
        <v>Consumer</v>
      </c>
      <c r="T139" t="str">
        <f>_xlfn.XLOOKUP(Table2[[#This Row],[Product_ID]],Table4[Product_ID],Table4[Product_Name],"Not Found")</f>
        <v>Table Lamp</v>
      </c>
    </row>
    <row r="140" spans="1:20" x14ac:dyDescent="0.3">
      <c r="A140" t="s">
        <v>296</v>
      </c>
      <c r="B140" s="4">
        <v>45793</v>
      </c>
      <c r="C140" s="4">
        <v>45798</v>
      </c>
      <c r="D140" t="s">
        <v>297</v>
      </c>
      <c r="E140" t="s">
        <v>99</v>
      </c>
      <c r="F140" s="8">
        <v>1</v>
      </c>
      <c r="G140" s="10">
        <v>0</v>
      </c>
      <c r="H140" t="s">
        <v>30</v>
      </c>
      <c r="I140" s="8">
        <v>249</v>
      </c>
      <c r="J140" s="8">
        <v>73.61</v>
      </c>
      <c r="K140" s="12">
        <f>YEAR(Table2[[#This Row],[Order_Date]])</f>
        <v>2025</v>
      </c>
      <c r="L140" s="12">
        <f>MONTH(Table2[[#This Row],[Order_Date]])</f>
        <v>5</v>
      </c>
      <c r="M140" t="str">
        <f>TEXT(Table2[[#This Row],[Order_Date]],"mmm")</f>
        <v>May</v>
      </c>
      <c r="N140" t="str">
        <f>TEXT(Table2[[#This Row],[Order_Date]],"YYYY-MM")</f>
        <v>2025-05</v>
      </c>
      <c r="O140" s="9">
        <f>IFERROR(Table2[[#This Row],[Profit]]/Table2[[#This Row],[Sales]],0)</f>
        <v>0.29562248995983936</v>
      </c>
      <c r="P140" t="str">
        <f>_xlfn.XLOOKUP(Table2[[#This Row],[Product_ID]],Table4[Product_ID],Table4[Category],"Not Found")</f>
        <v>Office</v>
      </c>
      <c r="Q140" t="str">
        <f>_xlfn.XLOOKUP(Table2[[#This Row],[Product_ID]],Table4[Product_ID],Table4[Sub_Category],"Not Found")</f>
        <v>Paper</v>
      </c>
      <c r="R140" t="str">
        <f>_xlfn.XLOOKUP(Table2[[#This Row],[Customer_ID]],Table1[Customer_ID],Table1[Region],"Not Found")</f>
        <v>South</v>
      </c>
      <c r="S140" t="str">
        <f>_xlfn.XLOOKUP(Table2[[#This Row],[Customer_ID]],Table1[Customer_ID],Table1[Segment],"Not Found")</f>
        <v>Consumer</v>
      </c>
      <c r="T140" t="str">
        <f>_xlfn.XLOOKUP(Table2[[#This Row],[Product_ID]],Table4[Product_ID],Table4[Product_Name],"Not Found")</f>
        <v>Pen Set</v>
      </c>
    </row>
    <row r="141" spans="1:20" x14ac:dyDescent="0.3">
      <c r="A141" t="s">
        <v>298</v>
      </c>
      <c r="B141" s="4">
        <v>45404</v>
      </c>
      <c r="C141" s="4">
        <v>45408</v>
      </c>
      <c r="D141" t="s">
        <v>299</v>
      </c>
      <c r="E141" t="s">
        <v>116</v>
      </c>
      <c r="F141" s="8">
        <v>3</v>
      </c>
      <c r="G141" s="10">
        <v>0.1</v>
      </c>
      <c r="H141" t="s">
        <v>21</v>
      </c>
      <c r="I141" s="8">
        <v>1077.3</v>
      </c>
      <c r="J141" s="8">
        <v>212.3</v>
      </c>
      <c r="K141" s="12">
        <f>YEAR(Table2[[#This Row],[Order_Date]])</f>
        <v>2024</v>
      </c>
      <c r="L141" s="12">
        <f>MONTH(Table2[[#This Row],[Order_Date]])</f>
        <v>4</v>
      </c>
      <c r="M141" t="str">
        <f>TEXT(Table2[[#This Row],[Order_Date]],"mmm")</f>
        <v>Apr</v>
      </c>
      <c r="N141" t="str">
        <f>TEXT(Table2[[#This Row],[Order_Date]],"YYYY-MM")</f>
        <v>2024-04</v>
      </c>
      <c r="O141" s="9">
        <f>IFERROR(Table2[[#This Row],[Profit]]/Table2[[#This Row],[Sales]],0)</f>
        <v>0.19706674092639007</v>
      </c>
      <c r="P141" t="str">
        <f>_xlfn.XLOOKUP(Table2[[#This Row],[Product_ID]],Table4[Product_ID],Table4[Category],"Not Found")</f>
        <v>Technology</v>
      </c>
      <c r="Q141" t="str">
        <f>_xlfn.XLOOKUP(Table2[[#This Row],[Product_ID]],Table4[Product_ID],Table4[Sub_Category],"Not Found")</f>
        <v>Accessories</v>
      </c>
      <c r="R141" t="str">
        <f>_xlfn.XLOOKUP(Table2[[#This Row],[Customer_ID]],Table1[Customer_ID],Table1[Region],"Not Found")</f>
        <v>East</v>
      </c>
      <c r="S141" t="str">
        <f>_xlfn.XLOOKUP(Table2[[#This Row],[Customer_ID]],Table1[Customer_ID],Table1[Segment],"Not Found")</f>
        <v>Home Office</v>
      </c>
      <c r="T141" t="str">
        <f>_xlfn.XLOOKUP(Table2[[#This Row],[Product_ID]],Table4[Product_ID],Table4[Product_Name],"Not Found")</f>
        <v>Mobile Holder</v>
      </c>
    </row>
    <row r="142" spans="1:20" x14ac:dyDescent="0.3">
      <c r="A142" t="s">
        <v>300</v>
      </c>
      <c r="B142" s="4">
        <v>45405</v>
      </c>
      <c r="C142" s="4">
        <v>45407</v>
      </c>
      <c r="D142" t="s">
        <v>301</v>
      </c>
      <c r="E142" t="s">
        <v>26</v>
      </c>
      <c r="F142" s="8">
        <v>1</v>
      </c>
      <c r="G142" s="10">
        <v>0</v>
      </c>
      <c r="H142" t="s">
        <v>30</v>
      </c>
      <c r="I142" s="8">
        <v>899</v>
      </c>
      <c r="J142" s="8">
        <v>-83.24</v>
      </c>
      <c r="K142" s="12">
        <f>YEAR(Table2[[#This Row],[Order_Date]])</f>
        <v>2024</v>
      </c>
      <c r="L142" s="12">
        <f>MONTH(Table2[[#This Row],[Order_Date]])</f>
        <v>4</v>
      </c>
      <c r="M142" t="str">
        <f>TEXT(Table2[[#This Row],[Order_Date]],"mmm")</f>
        <v>Apr</v>
      </c>
      <c r="N142" t="str">
        <f>TEXT(Table2[[#This Row],[Order_Date]],"YYYY-MM")</f>
        <v>2024-04</v>
      </c>
      <c r="O142" s="9">
        <f>IFERROR(Table2[[#This Row],[Profit]]/Table2[[#This Row],[Sales]],0)</f>
        <v>-9.2591768631813121E-2</v>
      </c>
      <c r="P142" t="str">
        <f>_xlfn.XLOOKUP(Table2[[#This Row],[Product_ID]],Table4[Product_ID],Table4[Category],"Not Found")</f>
        <v>Technology</v>
      </c>
      <c r="Q142" t="str">
        <f>_xlfn.XLOOKUP(Table2[[#This Row],[Product_ID]],Table4[Product_ID],Table4[Sub_Category],"Not Found")</f>
        <v>Accessories</v>
      </c>
      <c r="R142" t="str">
        <f>_xlfn.XLOOKUP(Table2[[#This Row],[Customer_ID]],Table1[Customer_ID],Table1[Region],"Not Found")</f>
        <v>East</v>
      </c>
      <c r="S142" t="str">
        <f>_xlfn.XLOOKUP(Table2[[#This Row],[Customer_ID]],Table1[Customer_ID],Table1[Segment],"Not Found")</f>
        <v>Home Office</v>
      </c>
      <c r="T142" t="str">
        <f>_xlfn.XLOOKUP(Table2[[#This Row],[Product_ID]],Table4[Product_ID],Table4[Product_Name],"Not Found")</f>
        <v>Keyboard</v>
      </c>
    </row>
    <row r="143" spans="1:20" x14ac:dyDescent="0.3">
      <c r="A143" t="s">
        <v>302</v>
      </c>
      <c r="B143" s="4">
        <v>45513</v>
      </c>
      <c r="C143" s="4">
        <v>45516</v>
      </c>
      <c r="D143" t="s">
        <v>303</v>
      </c>
      <c r="E143" t="s">
        <v>99</v>
      </c>
      <c r="F143" s="8">
        <v>2</v>
      </c>
      <c r="G143" s="10">
        <v>0.05</v>
      </c>
      <c r="H143" t="s">
        <v>13</v>
      </c>
      <c r="I143" s="8">
        <v>473.1</v>
      </c>
      <c r="J143" s="8">
        <v>126.37</v>
      </c>
      <c r="K143" s="12">
        <f>YEAR(Table2[[#This Row],[Order_Date]])</f>
        <v>2024</v>
      </c>
      <c r="L143" s="12">
        <f>MONTH(Table2[[#This Row],[Order_Date]])</f>
        <v>8</v>
      </c>
      <c r="M143" t="str">
        <f>TEXT(Table2[[#This Row],[Order_Date]],"mmm")</f>
        <v>Aug</v>
      </c>
      <c r="N143" t="str">
        <f>TEXT(Table2[[#This Row],[Order_Date]],"YYYY-MM")</f>
        <v>2024-08</v>
      </c>
      <c r="O143" s="9">
        <f>IFERROR(Table2[[#This Row],[Profit]]/Table2[[#This Row],[Sales]],0)</f>
        <v>0.26711054745296975</v>
      </c>
      <c r="P143" t="str">
        <f>_xlfn.XLOOKUP(Table2[[#This Row],[Product_ID]],Table4[Product_ID],Table4[Category],"Not Found")</f>
        <v>Office</v>
      </c>
      <c r="Q143" t="str">
        <f>_xlfn.XLOOKUP(Table2[[#This Row],[Product_ID]],Table4[Product_ID],Table4[Sub_Category],"Not Found")</f>
        <v>Paper</v>
      </c>
      <c r="R143" t="str">
        <f>_xlfn.XLOOKUP(Table2[[#This Row],[Customer_ID]],Table1[Customer_ID],Table1[Region],"Not Found")</f>
        <v>West</v>
      </c>
      <c r="S143" t="str">
        <f>_xlfn.XLOOKUP(Table2[[#This Row],[Customer_ID]],Table1[Customer_ID],Table1[Segment],"Not Found")</f>
        <v>Home Office</v>
      </c>
      <c r="T143" t="str">
        <f>_xlfn.XLOOKUP(Table2[[#This Row],[Product_ID]],Table4[Product_ID],Table4[Product_Name],"Not Found")</f>
        <v>Pen Set</v>
      </c>
    </row>
    <row r="144" spans="1:20" x14ac:dyDescent="0.3">
      <c r="A144" t="s">
        <v>304</v>
      </c>
      <c r="B144" s="4">
        <v>45969</v>
      </c>
      <c r="C144" s="4">
        <v>45972</v>
      </c>
      <c r="D144" t="s">
        <v>305</v>
      </c>
      <c r="E144" t="s">
        <v>50</v>
      </c>
      <c r="F144" s="8">
        <v>1</v>
      </c>
      <c r="G144" s="10">
        <v>0.05</v>
      </c>
      <c r="H144" t="s">
        <v>13</v>
      </c>
      <c r="I144" s="8">
        <v>474.05</v>
      </c>
      <c r="J144" s="8">
        <v>70.44</v>
      </c>
      <c r="K144" s="12">
        <f>YEAR(Table2[[#This Row],[Order_Date]])</f>
        <v>2025</v>
      </c>
      <c r="L144" s="12">
        <f>MONTH(Table2[[#This Row],[Order_Date]])</f>
        <v>11</v>
      </c>
      <c r="M144" t="str">
        <f>TEXT(Table2[[#This Row],[Order_Date]],"mmm")</f>
        <v>Nov</v>
      </c>
      <c r="N144" t="str">
        <f>TEXT(Table2[[#This Row],[Order_Date]],"YYYY-MM")</f>
        <v>2025-11</v>
      </c>
      <c r="O144" s="9">
        <f>IFERROR(Table2[[#This Row],[Profit]]/Table2[[#This Row],[Sales]],0)</f>
        <v>0.14859192068347221</v>
      </c>
      <c r="P144" t="str">
        <f>_xlfn.XLOOKUP(Table2[[#This Row],[Product_ID]],Table4[Product_ID],Table4[Category],"Not Found")</f>
        <v>Technology</v>
      </c>
      <c r="Q144" t="str">
        <f>_xlfn.XLOOKUP(Table2[[#This Row],[Product_ID]],Table4[Product_ID],Table4[Sub_Category],"Not Found")</f>
        <v>Accessories</v>
      </c>
      <c r="R144" t="str">
        <f>_xlfn.XLOOKUP(Table2[[#This Row],[Customer_ID]],Table1[Customer_ID],Table1[Region],"Not Found")</f>
        <v>South</v>
      </c>
      <c r="S144" t="str">
        <f>_xlfn.XLOOKUP(Table2[[#This Row],[Customer_ID]],Table1[Customer_ID],Table1[Segment],"Not Found")</f>
        <v>Consumer</v>
      </c>
      <c r="T144" t="str">
        <f>_xlfn.XLOOKUP(Table2[[#This Row],[Product_ID]],Table4[Product_ID],Table4[Product_Name],"Not Found")</f>
        <v>Wireless Mouse</v>
      </c>
    </row>
    <row r="145" spans="1:20" x14ac:dyDescent="0.3">
      <c r="A145" t="s">
        <v>306</v>
      </c>
      <c r="B145" s="4">
        <v>45935</v>
      </c>
      <c r="C145" s="4">
        <v>45939</v>
      </c>
      <c r="D145" t="s">
        <v>307</v>
      </c>
      <c r="E145" t="s">
        <v>29</v>
      </c>
      <c r="F145" s="8">
        <v>2</v>
      </c>
      <c r="G145" s="10">
        <v>0</v>
      </c>
      <c r="H145" t="s">
        <v>21</v>
      </c>
      <c r="I145" s="8">
        <v>798</v>
      </c>
      <c r="J145" s="8">
        <v>259.76</v>
      </c>
      <c r="K145" s="12">
        <f>YEAR(Table2[[#This Row],[Order_Date]])</f>
        <v>2025</v>
      </c>
      <c r="L145" s="12">
        <f>MONTH(Table2[[#This Row],[Order_Date]])</f>
        <v>10</v>
      </c>
      <c r="M145" t="str">
        <f>TEXT(Table2[[#This Row],[Order_Date]],"mmm")</f>
        <v>Oct</v>
      </c>
      <c r="N145" t="str">
        <f>TEXT(Table2[[#This Row],[Order_Date]],"YYYY-MM")</f>
        <v>2025-10</v>
      </c>
      <c r="O145" s="9">
        <f>IFERROR(Table2[[#This Row],[Profit]]/Table2[[#This Row],[Sales]],0)</f>
        <v>0.32551378446115287</v>
      </c>
      <c r="P145" t="str">
        <f>_xlfn.XLOOKUP(Table2[[#This Row],[Product_ID]],Table4[Product_ID],Table4[Category],"Not Found")</f>
        <v>Office</v>
      </c>
      <c r="Q145" t="str">
        <f>_xlfn.XLOOKUP(Table2[[#This Row],[Product_ID]],Table4[Product_ID],Table4[Sub_Category],"Not Found")</f>
        <v>Paper</v>
      </c>
      <c r="R145" t="str">
        <f>_xlfn.XLOOKUP(Table2[[#This Row],[Customer_ID]],Table1[Customer_ID],Table1[Region],"Not Found")</f>
        <v>West</v>
      </c>
      <c r="S145" t="str">
        <f>_xlfn.XLOOKUP(Table2[[#This Row],[Customer_ID]],Table1[Customer_ID],Table1[Segment],"Not Found")</f>
        <v>Corporate</v>
      </c>
      <c r="T145" t="str">
        <f>_xlfn.XLOOKUP(Table2[[#This Row],[Product_ID]],Table4[Product_ID],Table4[Product_Name],"Not Found")</f>
        <v>Notebook Set</v>
      </c>
    </row>
    <row r="146" spans="1:20" x14ac:dyDescent="0.3">
      <c r="A146" t="s">
        <v>308</v>
      </c>
      <c r="B146" s="4">
        <v>45555</v>
      </c>
      <c r="C146" s="4">
        <v>45556</v>
      </c>
      <c r="D146" t="s">
        <v>309</v>
      </c>
      <c r="E146" t="s">
        <v>71</v>
      </c>
      <c r="F146" s="8">
        <v>1</v>
      </c>
      <c r="G146" s="10">
        <v>0.1</v>
      </c>
      <c r="H146" t="s">
        <v>21</v>
      </c>
      <c r="I146" s="8">
        <v>719.1</v>
      </c>
      <c r="J146" s="8">
        <v>186.2</v>
      </c>
      <c r="K146" s="12">
        <f>YEAR(Table2[[#This Row],[Order_Date]])</f>
        <v>2024</v>
      </c>
      <c r="L146" s="12">
        <f>MONTH(Table2[[#This Row],[Order_Date]])</f>
        <v>9</v>
      </c>
      <c r="M146" t="str">
        <f>TEXT(Table2[[#This Row],[Order_Date]],"mmm")</f>
        <v>Sep</v>
      </c>
      <c r="N146" t="str">
        <f>TEXT(Table2[[#This Row],[Order_Date]],"YYYY-MM")</f>
        <v>2024-09</v>
      </c>
      <c r="O146" s="9">
        <f>IFERROR(Table2[[#This Row],[Profit]]/Table2[[#This Row],[Sales]],0)</f>
        <v>0.25893477958559308</v>
      </c>
      <c r="P146" t="str">
        <f>_xlfn.XLOOKUP(Table2[[#This Row],[Product_ID]],Table4[Product_ID],Table4[Category],"Not Found")</f>
        <v>Home</v>
      </c>
      <c r="Q146" t="str">
        <f>_xlfn.XLOOKUP(Table2[[#This Row],[Product_ID]],Table4[Product_ID],Table4[Sub_Category],"Not Found")</f>
        <v>Storage</v>
      </c>
      <c r="R146" t="str">
        <f>_xlfn.XLOOKUP(Table2[[#This Row],[Customer_ID]],Table1[Customer_ID],Table1[Region],"Not Found")</f>
        <v>South</v>
      </c>
      <c r="S146" t="str">
        <f>_xlfn.XLOOKUP(Table2[[#This Row],[Customer_ID]],Table1[Customer_ID],Table1[Segment],"Not Found")</f>
        <v>Corporate</v>
      </c>
      <c r="T146" t="str">
        <f>_xlfn.XLOOKUP(Table2[[#This Row],[Product_ID]],Table4[Product_ID],Table4[Product_Name],"Not Found")</f>
        <v>Storage Box</v>
      </c>
    </row>
    <row r="147" spans="1:20" x14ac:dyDescent="0.3">
      <c r="A147" t="s">
        <v>310</v>
      </c>
      <c r="B147" s="4">
        <v>45346</v>
      </c>
      <c r="C147" s="4">
        <v>45351</v>
      </c>
      <c r="D147" t="s">
        <v>311</v>
      </c>
      <c r="E147" t="s">
        <v>20</v>
      </c>
      <c r="F147" s="8">
        <v>3</v>
      </c>
      <c r="G147" s="10">
        <v>0.1</v>
      </c>
      <c r="H147" t="s">
        <v>13</v>
      </c>
      <c r="I147" s="8">
        <v>18897.3</v>
      </c>
      <c r="J147" s="8">
        <v>3306.09</v>
      </c>
      <c r="K147" s="12">
        <f>YEAR(Table2[[#This Row],[Order_Date]])</f>
        <v>2024</v>
      </c>
      <c r="L147" s="12">
        <f>MONTH(Table2[[#This Row],[Order_Date]])</f>
        <v>2</v>
      </c>
      <c r="M147" t="str">
        <f>TEXT(Table2[[#This Row],[Order_Date]],"mmm")</f>
        <v>Feb</v>
      </c>
      <c r="N147" t="str">
        <f>TEXT(Table2[[#This Row],[Order_Date]],"YYYY-MM")</f>
        <v>2024-02</v>
      </c>
      <c r="O147" s="9">
        <f>IFERROR(Table2[[#This Row],[Profit]]/Table2[[#This Row],[Sales]],0)</f>
        <v>0.17495038973821658</v>
      </c>
      <c r="P147" t="str">
        <f>_xlfn.XLOOKUP(Table2[[#This Row],[Product_ID]],Table4[Product_ID],Table4[Category],"Not Found")</f>
        <v>Furniture</v>
      </c>
      <c r="Q147" t="str">
        <f>_xlfn.XLOOKUP(Table2[[#This Row],[Product_ID]],Table4[Product_ID],Table4[Sub_Category],"Not Found")</f>
        <v>Furniture</v>
      </c>
      <c r="R147" t="str">
        <f>_xlfn.XLOOKUP(Table2[[#This Row],[Customer_ID]],Table1[Customer_ID],Table1[Region],"Not Found")</f>
        <v>East</v>
      </c>
      <c r="S147" t="str">
        <f>_xlfn.XLOOKUP(Table2[[#This Row],[Customer_ID]],Table1[Customer_ID],Table1[Segment],"Not Found")</f>
        <v>Consumer</v>
      </c>
      <c r="T147" t="str">
        <f>_xlfn.XLOOKUP(Table2[[#This Row],[Product_ID]],Table4[Product_ID],Table4[Product_Name],"Not Found")</f>
        <v>Office Chair</v>
      </c>
    </row>
    <row r="148" spans="1:20" x14ac:dyDescent="0.3">
      <c r="A148" t="s">
        <v>312</v>
      </c>
      <c r="B148" s="4">
        <v>45934</v>
      </c>
      <c r="C148" s="4">
        <v>45937</v>
      </c>
      <c r="D148" t="s">
        <v>313</v>
      </c>
      <c r="E148" t="s">
        <v>26</v>
      </c>
      <c r="F148" s="8">
        <v>2</v>
      </c>
      <c r="G148" s="10">
        <v>0.1</v>
      </c>
      <c r="H148" t="s">
        <v>13</v>
      </c>
      <c r="I148" s="8">
        <v>1618.2</v>
      </c>
      <c r="J148" s="8">
        <v>348.2</v>
      </c>
      <c r="K148" s="12">
        <f>YEAR(Table2[[#This Row],[Order_Date]])</f>
        <v>2025</v>
      </c>
      <c r="L148" s="12">
        <f>MONTH(Table2[[#This Row],[Order_Date]])</f>
        <v>10</v>
      </c>
      <c r="M148" t="str">
        <f>TEXT(Table2[[#This Row],[Order_Date]],"mmm")</f>
        <v>Oct</v>
      </c>
      <c r="N148" t="str">
        <f>TEXT(Table2[[#This Row],[Order_Date]],"YYYY-MM")</f>
        <v>2025-10</v>
      </c>
      <c r="O148" s="9">
        <f>IFERROR(Table2[[#This Row],[Profit]]/Table2[[#This Row],[Sales]],0)</f>
        <v>0.21517735755778022</v>
      </c>
      <c r="P148" t="str">
        <f>_xlfn.XLOOKUP(Table2[[#This Row],[Product_ID]],Table4[Product_ID],Table4[Category],"Not Found")</f>
        <v>Technology</v>
      </c>
      <c r="Q148" t="str">
        <f>_xlfn.XLOOKUP(Table2[[#This Row],[Product_ID]],Table4[Product_ID],Table4[Sub_Category],"Not Found")</f>
        <v>Accessories</v>
      </c>
      <c r="R148" t="str">
        <f>_xlfn.XLOOKUP(Table2[[#This Row],[Customer_ID]],Table1[Customer_ID],Table1[Region],"Not Found")</f>
        <v>South</v>
      </c>
      <c r="S148" t="str">
        <f>_xlfn.XLOOKUP(Table2[[#This Row],[Customer_ID]],Table1[Customer_ID],Table1[Segment],"Not Found")</f>
        <v>Home Office</v>
      </c>
      <c r="T148" t="str">
        <f>_xlfn.XLOOKUP(Table2[[#This Row],[Product_ID]],Table4[Product_ID],Table4[Product_Name],"Not Found")</f>
        <v>Keyboard</v>
      </c>
    </row>
    <row r="149" spans="1:20" x14ac:dyDescent="0.3">
      <c r="A149" t="s">
        <v>314</v>
      </c>
      <c r="B149" s="4">
        <v>45749</v>
      </c>
      <c r="C149" s="4">
        <v>45753</v>
      </c>
      <c r="D149" t="s">
        <v>315</v>
      </c>
      <c r="E149" t="s">
        <v>45</v>
      </c>
      <c r="F149" s="8">
        <v>1</v>
      </c>
      <c r="G149" s="10">
        <v>0</v>
      </c>
      <c r="H149" t="s">
        <v>21</v>
      </c>
      <c r="I149" s="8">
        <v>2499</v>
      </c>
      <c r="J149" s="8">
        <v>611.67999999999995</v>
      </c>
      <c r="K149" s="12">
        <f>YEAR(Table2[[#This Row],[Order_Date]])</f>
        <v>2025</v>
      </c>
      <c r="L149" s="12">
        <f>MONTH(Table2[[#This Row],[Order_Date]])</f>
        <v>4</v>
      </c>
      <c r="M149" t="str">
        <f>TEXT(Table2[[#This Row],[Order_Date]],"mmm")</f>
        <v>Apr</v>
      </c>
      <c r="N149" t="str">
        <f>TEXT(Table2[[#This Row],[Order_Date]],"YYYY-MM")</f>
        <v>2025-04</v>
      </c>
      <c r="O149" s="9">
        <f>IFERROR(Table2[[#This Row],[Profit]]/Table2[[#This Row],[Sales]],0)</f>
        <v>0.24476990796318526</v>
      </c>
      <c r="P149" t="str">
        <f>_xlfn.XLOOKUP(Table2[[#This Row],[Product_ID]],Table4[Product_ID],Table4[Category],"Not Found")</f>
        <v>Technology</v>
      </c>
      <c r="Q149" t="str">
        <f>_xlfn.XLOOKUP(Table2[[#This Row],[Product_ID]],Table4[Product_ID],Table4[Sub_Category],"Not Found")</f>
        <v>Audio</v>
      </c>
      <c r="R149" t="str">
        <f>_xlfn.XLOOKUP(Table2[[#This Row],[Customer_ID]],Table1[Customer_ID],Table1[Region],"Not Found")</f>
        <v>East</v>
      </c>
      <c r="S149" t="str">
        <f>_xlfn.XLOOKUP(Table2[[#This Row],[Customer_ID]],Table1[Customer_ID],Table1[Segment],"Not Found")</f>
        <v>Home Office</v>
      </c>
      <c r="T149" t="str">
        <f>_xlfn.XLOOKUP(Table2[[#This Row],[Product_ID]],Table4[Product_ID],Table4[Product_Name],"Not Found")</f>
        <v>Headphones</v>
      </c>
    </row>
    <row r="150" spans="1:20" x14ac:dyDescent="0.3">
      <c r="A150" t="s">
        <v>316</v>
      </c>
      <c r="B150" s="4">
        <v>45453</v>
      </c>
      <c r="C150" s="4">
        <v>45458</v>
      </c>
      <c r="D150" t="s">
        <v>317</v>
      </c>
      <c r="E150" t="s">
        <v>29</v>
      </c>
      <c r="F150" s="8">
        <v>2</v>
      </c>
      <c r="G150" s="10">
        <v>0</v>
      </c>
      <c r="H150" t="s">
        <v>13</v>
      </c>
      <c r="I150" s="8">
        <v>798</v>
      </c>
      <c r="J150" s="8">
        <v>179.12</v>
      </c>
      <c r="K150" s="12">
        <f>YEAR(Table2[[#This Row],[Order_Date]])</f>
        <v>2024</v>
      </c>
      <c r="L150" s="12">
        <f>MONTH(Table2[[#This Row],[Order_Date]])</f>
        <v>6</v>
      </c>
      <c r="M150" t="str">
        <f>TEXT(Table2[[#This Row],[Order_Date]],"mmm")</f>
        <v>Jun</v>
      </c>
      <c r="N150" t="str">
        <f>TEXT(Table2[[#This Row],[Order_Date]],"YYYY-MM")</f>
        <v>2024-06</v>
      </c>
      <c r="O150" s="9">
        <f>IFERROR(Table2[[#This Row],[Profit]]/Table2[[#This Row],[Sales]],0)</f>
        <v>0.22446115288220553</v>
      </c>
      <c r="P150" t="str">
        <f>_xlfn.XLOOKUP(Table2[[#This Row],[Product_ID]],Table4[Product_ID],Table4[Category],"Not Found")</f>
        <v>Office</v>
      </c>
      <c r="Q150" t="str">
        <f>_xlfn.XLOOKUP(Table2[[#This Row],[Product_ID]],Table4[Product_ID],Table4[Sub_Category],"Not Found")</f>
        <v>Paper</v>
      </c>
      <c r="R150" t="str">
        <f>_xlfn.XLOOKUP(Table2[[#This Row],[Customer_ID]],Table1[Customer_ID],Table1[Region],"Not Found")</f>
        <v>East</v>
      </c>
      <c r="S150" t="str">
        <f>_xlfn.XLOOKUP(Table2[[#This Row],[Customer_ID]],Table1[Customer_ID],Table1[Segment],"Not Found")</f>
        <v>Home Office</v>
      </c>
      <c r="T150" t="str">
        <f>_xlfn.XLOOKUP(Table2[[#This Row],[Product_ID]],Table4[Product_ID],Table4[Product_Name],"Not Found")</f>
        <v>Notebook Set</v>
      </c>
    </row>
    <row r="151" spans="1:20" x14ac:dyDescent="0.3">
      <c r="A151" t="s">
        <v>318</v>
      </c>
      <c r="B151" s="4">
        <v>45671</v>
      </c>
      <c r="C151" s="4">
        <v>45673</v>
      </c>
      <c r="D151" t="s">
        <v>307</v>
      </c>
      <c r="E151" t="s">
        <v>35</v>
      </c>
      <c r="F151" s="8">
        <v>2</v>
      </c>
      <c r="G151" s="10">
        <v>0</v>
      </c>
      <c r="H151" t="s">
        <v>13</v>
      </c>
      <c r="I151" s="8">
        <v>3198</v>
      </c>
      <c r="J151" s="8">
        <v>861.42</v>
      </c>
      <c r="K151" s="12">
        <f>YEAR(Table2[[#This Row],[Order_Date]])</f>
        <v>2025</v>
      </c>
      <c r="L151" s="12">
        <f>MONTH(Table2[[#This Row],[Order_Date]])</f>
        <v>1</v>
      </c>
      <c r="M151" t="str">
        <f>TEXT(Table2[[#This Row],[Order_Date]],"mmm")</f>
        <v>Jan</v>
      </c>
      <c r="N151" t="str">
        <f>TEXT(Table2[[#This Row],[Order_Date]],"YYYY-MM")</f>
        <v>2025-01</v>
      </c>
      <c r="O151" s="9">
        <f>IFERROR(Table2[[#This Row],[Profit]]/Table2[[#This Row],[Sales]],0)</f>
        <v>0.26936210131332083</v>
      </c>
      <c r="P151" t="str">
        <f>_xlfn.XLOOKUP(Table2[[#This Row],[Product_ID]],Table4[Product_ID],Table4[Category],"Not Found")</f>
        <v>Lifestyle</v>
      </c>
      <c r="Q151" t="str">
        <f>_xlfn.XLOOKUP(Table2[[#This Row],[Product_ID]],Table4[Product_ID],Table4[Sub_Category],"Not Found")</f>
        <v>Bags</v>
      </c>
      <c r="R151" t="str">
        <f>_xlfn.XLOOKUP(Table2[[#This Row],[Customer_ID]],Table1[Customer_ID],Table1[Region],"Not Found")</f>
        <v>West</v>
      </c>
      <c r="S151" t="str">
        <f>_xlfn.XLOOKUP(Table2[[#This Row],[Customer_ID]],Table1[Customer_ID],Table1[Segment],"Not Found")</f>
        <v>Corporate</v>
      </c>
      <c r="T151" t="str">
        <f>_xlfn.XLOOKUP(Table2[[#This Row],[Product_ID]],Table4[Product_ID],Table4[Product_Name],"Not Found")</f>
        <v>Backpack</v>
      </c>
    </row>
    <row r="152" spans="1:20" x14ac:dyDescent="0.3">
      <c r="A152" t="s">
        <v>319</v>
      </c>
      <c r="B152" s="4">
        <v>45378</v>
      </c>
      <c r="C152" s="4">
        <v>45382</v>
      </c>
      <c r="D152" t="s">
        <v>320</v>
      </c>
      <c r="E152" t="s">
        <v>35</v>
      </c>
      <c r="F152" s="8">
        <v>1</v>
      </c>
      <c r="G152" s="10">
        <v>0.2</v>
      </c>
      <c r="H152" t="s">
        <v>17</v>
      </c>
      <c r="I152" s="8">
        <v>1279.2</v>
      </c>
      <c r="J152" s="8">
        <v>393.29</v>
      </c>
      <c r="K152" s="12">
        <f>YEAR(Table2[[#This Row],[Order_Date]])</f>
        <v>2024</v>
      </c>
      <c r="L152" s="12">
        <f>MONTH(Table2[[#This Row],[Order_Date]])</f>
        <v>3</v>
      </c>
      <c r="M152" t="str">
        <f>TEXT(Table2[[#This Row],[Order_Date]],"mmm")</f>
        <v>Mar</v>
      </c>
      <c r="N152" t="str">
        <f>TEXT(Table2[[#This Row],[Order_Date]],"YYYY-MM")</f>
        <v>2024-03</v>
      </c>
      <c r="O152" s="9">
        <f>IFERROR(Table2[[#This Row],[Profit]]/Table2[[#This Row],[Sales]],0)</f>
        <v>0.30744996873045655</v>
      </c>
      <c r="P152" t="str">
        <f>_xlfn.XLOOKUP(Table2[[#This Row],[Product_ID]],Table4[Product_ID],Table4[Category],"Not Found")</f>
        <v>Lifestyle</v>
      </c>
      <c r="Q152" t="str">
        <f>_xlfn.XLOOKUP(Table2[[#This Row],[Product_ID]],Table4[Product_ID],Table4[Sub_Category],"Not Found")</f>
        <v>Bags</v>
      </c>
      <c r="R152" t="str">
        <f>_xlfn.XLOOKUP(Table2[[#This Row],[Customer_ID]],Table1[Customer_ID],Table1[Region],"Not Found")</f>
        <v>South</v>
      </c>
      <c r="S152" t="str">
        <f>_xlfn.XLOOKUP(Table2[[#This Row],[Customer_ID]],Table1[Customer_ID],Table1[Segment],"Not Found")</f>
        <v>Corporate</v>
      </c>
      <c r="T152" t="str">
        <f>_xlfn.XLOOKUP(Table2[[#This Row],[Product_ID]],Table4[Product_ID],Table4[Product_Name],"Not Found")</f>
        <v>Backpack</v>
      </c>
    </row>
    <row r="153" spans="1:20" x14ac:dyDescent="0.3">
      <c r="A153" t="s">
        <v>321</v>
      </c>
      <c r="B153" s="4">
        <v>45346</v>
      </c>
      <c r="C153" s="4">
        <v>45348</v>
      </c>
      <c r="D153" t="s">
        <v>322</v>
      </c>
      <c r="E153" t="s">
        <v>12</v>
      </c>
      <c r="F153" s="8">
        <v>1</v>
      </c>
      <c r="G153" s="10">
        <v>0</v>
      </c>
      <c r="H153" t="s">
        <v>30</v>
      </c>
      <c r="I153" s="8">
        <v>599</v>
      </c>
      <c r="J153" s="8">
        <v>173.14</v>
      </c>
      <c r="K153" s="12">
        <f>YEAR(Table2[[#This Row],[Order_Date]])</f>
        <v>2024</v>
      </c>
      <c r="L153" s="12">
        <f>MONTH(Table2[[#This Row],[Order_Date]])</f>
        <v>2</v>
      </c>
      <c r="M153" t="str">
        <f>TEXT(Table2[[#This Row],[Order_Date]],"mmm")</f>
        <v>Feb</v>
      </c>
      <c r="N153" t="str">
        <f>TEXT(Table2[[#This Row],[Order_Date]],"YYYY-MM")</f>
        <v>2024-02</v>
      </c>
      <c r="O153" s="9">
        <f>IFERROR(Table2[[#This Row],[Profit]]/Table2[[#This Row],[Sales]],0)</f>
        <v>0.28904841402337228</v>
      </c>
      <c r="P153" t="str">
        <f>_xlfn.XLOOKUP(Table2[[#This Row],[Product_ID]],Table4[Product_ID],Table4[Category],"Not Found")</f>
        <v>Home</v>
      </c>
      <c r="Q153" t="str">
        <f>_xlfn.XLOOKUP(Table2[[#This Row],[Product_ID]],Table4[Product_ID],Table4[Sub_Category],"Not Found")</f>
        <v>Kitchen</v>
      </c>
      <c r="R153" t="str">
        <f>_xlfn.XLOOKUP(Table2[[#This Row],[Customer_ID]],Table1[Customer_ID],Table1[Region],"Not Found")</f>
        <v>South</v>
      </c>
      <c r="S153" t="str">
        <f>_xlfn.XLOOKUP(Table2[[#This Row],[Customer_ID]],Table1[Customer_ID],Table1[Segment],"Not Found")</f>
        <v>Consumer</v>
      </c>
      <c r="T153" t="str">
        <f>_xlfn.XLOOKUP(Table2[[#This Row],[Product_ID]],Table4[Product_ID],Table4[Product_Name],"Not Found")</f>
        <v>Water Bottle</v>
      </c>
    </row>
    <row r="154" spans="1:20" x14ac:dyDescent="0.3">
      <c r="A154" t="s">
        <v>323</v>
      </c>
      <c r="B154" s="4">
        <v>45767</v>
      </c>
      <c r="C154" s="4">
        <v>45769</v>
      </c>
      <c r="D154" t="s">
        <v>320</v>
      </c>
      <c r="E154" t="s">
        <v>99</v>
      </c>
      <c r="F154" s="8">
        <v>1</v>
      </c>
      <c r="G154" s="10">
        <v>0.05</v>
      </c>
      <c r="H154" t="s">
        <v>21</v>
      </c>
      <c r="I154" s="8">
        <v>236.55</v>
      </c>
      <c r="J154" s="8">
        <v>46.28</v>
      </c>
      <c r="K154" s="12">
        <f>YEAR(Table2[[#This Row],[Order_Date]])</f>
        <v>2025</v>
      </c>
      <c r="L154" s="12">
        <f>MONTH(Table2[[#This Row],[Order_Date]])</f>
        <v>4</v>
      </c>
      <c r="M154" t="str">
        <f>TEXT(Table2[[#This Row],[Order_Date]],"mmm")</f>
        <v>Apr</v>
      </c>
      <c r="N154" t="str">
        <f>TEXT(Table2[[#This Row],[Order_Date]],"YYYY-MM")</f>
        <v>2025-04</v>
      </c>
      <c r="O154" s="9">
        <f>IFERROR(Table2[[#This Row],[Profit]]/Table2[[#This Row],[Sales]],0)</f>
        <v>0.19564574085816952</v>
      </c>
      <c r="P154" t="str">
        <f>_xlfn.XLOOKUP(Table2[[#This Row],[Product_ID]],Table4[Product_ID],Table4[Category],"Not Found")</f>
        <v>Office</v>
      </c>
      <c r="Q154" t="str">
        <f>_xlfn.XLOOKUP(Table2[[#This Row],[Product_ID]],Table4[Product_ID],Table4[Sub_Category],"Not Found")</f>
        <v>Paper</v>
      </c>
      <c r="R154" t="str">
        <f>_xlfn.XLOOKUP(Table2[[#This Row],[Customer_ID]],Table1[Customer_ID],Table1[Region],"Not Found")</f>
        <v>South</v>
      </c>
      <c r="S154" t="str">
        <f>_xlfn.XLOOKUP(Table2[[#This Row],[Customer_ID]],Table1[Customer_ID],Table1[Segment],"Not Found")</f>
        <v>Corporate</v>
      </c>
      <c r="T154" t="str">
        <f>_xlfn.XLOOKUP(Table2[[#This Row],[Product_ID]],Table4[Product_ID],Table4[Product_Name],"Not Found")</f>
        <v>Pen Set</v>
      </c>
    </row>
    <row r="155" spans="1:20" x14ac:dyDescent="0.3">
      <c r="A155" t="s">
        <v>324</v>
      </c>
      <c r="B155" s="4">
        <v>45469</v>
      </c>
      <c r="C155" s="4">
        <v>45471</v>
      </c>
      <c r="D155" t="s">
        <v>325</v>
      </c>
      <c r="E155" t="s">
        <v>65</v>
      </c>
      <c r="F155" s="8">
        <v>1</v>
      </c>
      <c r="G155" s="10">
        <v>0.15</v>
      </c>
      <c r="H155" t="s">
        <v>21</v>
      </c>
      <c r="I155" s="8">
        <v>594.15</v>
      </c>
      <c r="J155" s="8">
        <v>187.08</v>
      </c>
      <c r="K155" s="12">
        <f>YEAR(Table2[[#This Row],[Order_Date]])</f>
        <v>2024</v>
      </c>
      <c r="L155" s="12">
        <f>MONTH(Table2[[#This Row],[Order_Date]])</f>
        <v>6</v>
      </c>
      <c r="M155" t="str">
        <f>TEXT(Table2[[#This Row],[Order_Date]],"mmm")</f>
        <v>Jun</v>
      </c>
      <c r="N155" t="str">
        <f>TEXT(Table2[[#This Row],[Order_Date]],"YYYY-MM")</f>
        <v>2024-06</v>
      </c>
      <c r="O155" s="9">
        <f>IFERROR(Table2[[#This Row],[Profit]]/Table2[[#This Row],[Sales]],0)</f>
        <v>0.31486998232769509</v>
      </c>
      <c r="P155" t="str">
        <f>_xlfn.XLOOKUP(Table2[[#This Row],[Product_ID]],Table4[Product_ID],Table4[Category],"Not Found")</f>
        <v>Office</v>
      </c>
      <c r="Q155" t="str">
        <f>_xlfn.XLOOKUP(Table2[[#This Row],[Product_ID]],Table4[Product_ID],Table4[Sub_Category],"Not Found")</f>
        <v>Storage</v>
      </c>
      <c r="R155" t="str">
        <f>_xlfn.XLOOKUP(Table2[[#This Row],[Customer_ID]],Table1[Customer_ID],Table1[Region],"Not Found")</f>
        <v>South</v>
      </c>
      <c r="S155" t="str">
        <f>_xlfn.XLOOKUP(Table2[[#This Row],[Customer_ID]],Table1[Customer_ID],Table1[Segment],"Not Found")</f>
        <v>Consumer</v>
      </c>
      <c r="T155" t="str">
        <f>_xlfn.XLOOKUP(Table2[[#This Row],[Product_ID]],Table4[Product_ID],Table4[Product_Name],"Not Found")</f>
        <v>Desk Organizer</v>
      </c>
    </row>
    <row r="156" spans="1:20" x14ac:dyDescent="0.3">
      <c r="A156" t="s">
        <v>326</v>
      </c>
      <c r="B156" s="4">
        <v>45682</v>
      </c>
      <c r="C156" s="4">
        <v>45687</v>
      </c>
      <c r="D156" t="s">
        <v>327</v>
      </c>
      <c r="E156" t="s">
        <v>50</v>
      </c>
      <c r="F156" s="8">
        <v>1</v>
      </c>
      <c r="G156" s="10">
        <v>0.1</v>
      </c>
      <c r="H156" t="s">
        <v>13</v>
      </c>
      <c r="I156" s="8">
        <v>449.1</v>
      </c>
      <c r="J156" s="8">
        <v>87.67</v>
      </c>
      <c r="K156" s="12">
        <f>YEAR(Table2[[#This Row],[Order_Date]])</f>
        <v>2025</v>
      </c>
      <c r="L156" s="12">
        <f>MONTH(Table2[[#This Row],[Order_Date]])</f>
        <v>1</v>
      </c>
      <c r="M156" t="str">
        <f>TEXT(Table2[[#This Row],[Order_Date]],"mmm")</f>
        <v>Jan</v>
      </c>
      <c r="N156" t="str">
        <f>TEXT(Table2[[#This Row],[Order_Date]],"YYYY-MM")</f>
        <v>2025-01</v>
      </c>
      <c r="O156" s="9">
        <f>IFERROR(Table2[[#This Row],[Profit]]/Table2[[#This Row],[Sales]],0)</f>
        <v>0.19521264751725673</v>
      </c>
      <c r="P156" t="str">
        <f>_xlfn.XLOOKUP(Table2[[#This Row],[Product_ID]],Table4[Product_ID],Table4[Category],"Not Found")</f>
        <v>Technology</v>
      </c>
      <c r="Q156" t="str">
        <f>_xlfn.XLOOKUP(Table2[[#This Row],[Product_ID]],Table4[Product_ID],Table4[Sub_Category],"Not Found")</f>
        <v>Accessories</v>
      </c>
      <c r="R156" t="str">
        <f>_xlfn.XLOOKUP(Table2[[#This Row],[Customer_ID]],Table1[Customer_ID],Table1[Region],"Not Found")</f>
        <v>South</v>
      </c>
      <c r="S156" t="str">
        <f>_xlfn.XLOOKUP(Table2[[#This Row],[Customer_ID]],Table1[Customer_ID],Table1[Segment],"Not Found")</f>
        <v>Home Office</v>
      </c>
      <c r="T156" t="str">
        <f>_xlfn.XLOOKUP(Table2[[#This Row],[Product_ID]],Table4[Product_ID],Table4[Product_Name],"Not Found")</f>
        <v>Wireless Mouse</v>
      </c>
    </row>
    <row r="157" spans="1:20" x14ac:dyDescent="0.3">
      <c r="A157" t="s">
        <v>328</v>
      </c>
      <c r="B157" s="4">
        <v>45640</v>
      </c>
      <c r="C157" s="4">
        <v>45641</v>
      </c>
      <c r="D157" t="s">
        <v>329</v>
      </c>
      <c r="E157" t="s">
        <v>16</v>
      </c>
      <c r="F157" s="8">
        <v>1</v>
      </c>
      <c r="G157" s="10">
        <v>0.1</v>
      </c>
      <c r="H157" t="s">
        <v>17</v>
      </c>
      <c r="I157" s="8">
        <v>1169.0999999999999</v>
      </c>
      <c r="J157" s="8">
        <v>245.48</v>
      </c>
      <c r="K157" s="12">
        <f>YEAR(Table2[[#This Row],[Order_Date]])</f>
        <v>2024</v>
      </c>
      <c r="L157" s="12">
        <f>MONTH(Table2[[#This Row],[Order_Date]])</f>
        <v>12</v>
      </c>
      <c r="M157" t="str">
        <f>TEXT(Table2[[#This Row],[Order_Date]],"mmm")</f>
        <v>Dec</v>
      </c>
      <c r="N157" t="str">
        <f>TEXT(Table2[[#This Row],[Order_Date]],"YYYY-MM")</f>
        <v>2024-12</v>
      </c>
      <c r="O157" s="9">
        <f>IFERROR(Table2[[#This Row],[Profit]]/Table2[[#This Row],[Sales]],0)</f>
        <v>0.20997348387648621</v>
      </c>
      <c r="P157" t="str">
        <f>_xlfn.XLOOKUP(Table2[[#This Row],[Product_ID]],Table4[Product_ID],Table4[Category],"Not Found")</f>
        <v>Technology</v>
      </c>
      <c r="Q157" t="str">
        <f>_xlfn.XLOOKUP(Table2[[#This Row],[Product_ID]],Table4[Product_ID],Table4[Sub_Category],"Not Found")</f>
        <v>Accessories</v>
      </c>
      <c r="R157" t="str">
        <f>_xlfn.XLOOKUP(Table2[[#This Row],[Customer_ID]],Table1[Customer_ID],Table1[Region],"Not Found")</f>
        <v>South</v>
      </c>
      <c r="S157" t="str">
        <f>_xlfn.XLOOKUP(Table2[[#This Row],[Customer_ID]],Table1[Customer_ID],Table1[Segment],"Not Found")</f>
        <v>Consumer</v>
      </c>
      <c r="T157" t="str">
        <f>_xlfn.XLOOKUP(Table2[[#This Row],[Product_ID]],Table4[Product_ID],Table4[Product_Name],"Not Found")</f>
        <v>USB-C Hub</v>
      </c>
    </row>
    <row r="158" spans="1:20" x14ac:dyDescent="0.3">
      <c r="A158" t="s">
        <v>330</v>
      </c>
      <c r="B158" s="4">
        <v>45299</v>
      </c>
      <c r="C158" s="4">
        <v>45301</v>
      </c>
      <c r="D158" t="s">
        <v>331</v>
      </c>
      <c r="E158" t="s">
        <v>40</v>
      </c>
      <c r="F158" s="8">
        <v>2</v>
      </c>
      <c r="G158" s="10">
        <v>0.2</v>
      </c>
      <c r="H158" t="s">
        <v>13</v>
      </c>
      <c r="I158" s="8">
        <v>2398.4</v>
      </c>
      <c r="J158" s="8">
        <v>530.49</v>
      </c>
      <c r="K158" s="12">
        <f>YEAR(Table2[[#This Row],[Order_Date]])</f>
        <v>2024</v>
      </c>
      <c r="L158" s="12">
        <f>MONTH(Table2[[#This Row],[Order_Date]])</f>
        <v>1</v>
      </c>
      <c r="M158" t="str">
        <f>TEXT(Table2[[#This Row],[Order_Date]],"mmm")</f>
        <v>Jan</v>
      </c>
      <c r="N158" t="str">
        <f>TEXT(Table2[[#This Row],[Order_Date]],"YYYY-MM")</f>
        <v>2024-01</v>
      </c>
      <c r="O158" s="9">
        <f>IFERROR(Table2[[#This Row],[Profit]]/Table2[[#This Row],[Sales]],0)</f>
        <v>0.2211849566377585</v>
      </c>
      <c r="P158" t="str">
        <f>_xlfn.XLOOKUP(Table2[[#This Row],[Product_ID]],Table4[Product_ID],Table4[Category],"Not Found")</f>
        <v>Technology</v>
      </c>
      <c r="Q158" t="str">
        <f>_xlfn.XLOOKUP(Table2[[#This Row],[Product_ID]],Table4[Product_ID],Table4[Sub_Category],"Not Found")</f>
        <v>Accessories</v>
      </c>
      <c r="R158" t="str">
        <f>_xlfn.XLOOKUP(Table2[[#This Row],[Customer_ID]],Table1[Customer_ID],Table1[Region],"Not Found")</f>
        <v>East</v>
      </c>
      <c r="S158" t="str">
        <f>_xlfn.XLOOKUP(Table2[[#This Row],[Customer_ID]],Table1[Customer_ID],Table1[Segment],"Not Found")</f>
        <v>Consumer</v>
      </c>
      <c r="T158" t="str">
        <f>_xlfn.XLOOKUP(Table2[[#This Row],[Product_ID]],Table4[Product_ID],Table4[Product_Name],"Not Found")</f>
        <v>Power Bank</v>
      </c>
    </row>
    <row r="159" spans="1:20" x14ac:dyDescent="0.3">
      <c r="A159" t="s">
        <v>332</v>
      </c>
      <c r="B159" s="4">
        <v>45604</v>
      </c>
      <c r="C159" s="4">
        <v>45607</v>
      </c>
      <c r="D159" t="s">
        <v>333</v>
      </c>
      <c r="E159" t="s">
        <v>71</v>
      </c>
      <c r="F159" s="8">
        <v>2</v>
      </c>
      <c r="G159" s="10">
        <v>0.05</v>
      </c>
      <c r="H159" t="s">
        <v>30</v>
      </c>
      <c r="I159" s="8">
        <v>1518.1</v>
      </c>
      <c r="J159" s="8">
        <v>320.82</v>
      </c>
      <c r="K159" s="12">
        <f>YEAR(Table2[[#This Row],[Order_Date]])</f>
        <v>2024</v>
      </c>
      <c r="L159" s="12">
        <f>MONTH(Table2[[#This Row],[Order_Date]])</f>
        <v>11</v>
      </c>
      <c r="M159" t="str">
        <f>TEXT(Table2[[#This Row],[Order_Date]],"mmm")</f>
        <v>Nov</v>
      </c>
      <c r="N159" t="str">
        <f>TEXT(Table2[[#This Row],[Order_Date]],"YYYY-MM")</f>
        <v>2024-11</v>
      </c>
      <c r="O159" s="9">
        <f>IFERROR(Table2[[#This Row],[Profit]]/Table2[[#This Row],[Sales]],0)</f>
        <v>0.21132995191357618</v>
      </c>
      <c r="P159" t="str">
        <f>_xlfn.XLOOKUP(Table2[[#This Row],[Product_ID]],Table4[Product_ID],Table4[Category],"Not Found")</f>
        <v>Home</v>
      </c>
      <c r="Q159" t="str">
        <f>_xlfn.XLOOKUP(Table2[[#This Row],[Product_ID]],Table4[Product_ID],Table4[Sub_Category],"Not Found")</f>
        <v>Storage</v>
      </c>
      <c r="R159" t="str">
        <f>_xlfn.XLOOKUP(Table2[[#This Row],[Customer_ID]],Table1[Customer_ID],Table1[Region],"Not Found")</f>
        <v>North</v>
      </c>
      <c r="S159" t="str">
        <f>_xlfn.XLOOKUP(Table2[[#This Row],[Customer_ID]],Table1[Customer_ID],Table1[Segment],"Not Found")</f>
        <v>Consumer</v>
      </c>
      <c r="T159" t="str">
        <f>_xlfn.XLOOKUP(Table2[[#This Row],[Product_ID]],Table4[Product_ID],Table4[Product_Name],"Not Found")</f>
        <v>Storage Box</v>
      </c>
    </row>
    <row r="160" spans="1:20" x14ac:dyDescent="0.3">
      <c r="A160" t="s">
        <v>334</v>
      </c>
      <c r="B160" s="4">
        <v>45734</v>
      </c>
      <c r="C160" s="4">
        <v>45739</v>
      </c>
      <c r="D160" t="s">
        <v>335</v>
      </c>
      <c r="E160" t="s">
        <v>58</v>
      </c>
      <c r="F160" s="8">
        <v>1</v>
      </c>
      <c r="G160" s="10">
        <v>0</v>
      </c>
      <c r="H160" t="s">
        <v>17</v>
      </c>
      <c r="I160" s="8">
        <v>1999</v>
      </c>
      <c r="J160" s="8">
        <v>353.01</v>
      </c>
      <c r="K160" s="12">
        <f>YEAR(Table2[[#This Row],[Order_Date]])</f>
        <v>2025</v>
      </c>
      <c r="L160" s="12">
        <f>MONTH(Table2[[#This Row],[Order_Date]])</f>
        <v>3</v>
      </c>
      <c r="M160" t="str">
        <f>TEXT(Table2[[#This Row],[Order_Date]],"mmm")</f>
        <v>Mar</v>
      </c>
      <c r="N160" t="str">
        <f>TEXT(Table2[[#This Row],[Order_Date]],"YYYY-MM")</f>
        <v>2025-03</v>
      </c>
      <c r="O160" s="9">
        <f>IFERROR(Table2[[#This Row],[Profit]]/Table2[[#This Row],[Sales]],0)</f>
        <v>0.17659329664832416</v>
      </c>
      <c r="P160" t="str">
        <f>_xlfn.XLOOKUP(Table2[[#This Row],[Product_ID]],Table4[Product_ID],Table4[Category],"Not Found")</f>
        <v>Technology</v>
      </c>
      <c r="Q160" t="str">
        <f>_xlfn.XLOOKUP(Table2[[#This Row],[Product_ID]],Table4[Product_ID],Table4[Sub_Category],"Not Found")</f>
        <v>Audio</v>
      </c>
      <c r="R160" t="str">
        <f>_xlfn.XLOOKUP(Table2[[#This Row],[Customer_ID]],Table1[Customer_ID],Table1[Region],"Not Found")</f>
        <v>South</v>
      </c>
      <c r="S160" t="str">
        <f>_xlfn.XLOOKUP(Table2[[#This Row],[Customer_ID]],Table1[Customer_ID],Table1[Segment],"Not Found")</f>
        <v>Corporate</v>
      </c>
      <c r="T160" t="str">
        <f>_xlfn.XLOOKUP(Table2[[#This Row],[Product_ID]],Table4[Product_ID],Table4[Product_Name],"Not Found")</f>
        <v>Bluetooth Speaker</v>
      </c>
    </row>
    <row r="161" spans="1:20" x14ac:dyDescent="0.3">
      <c r="A161" t="s">
        <v>336</v>
      </c>
      <c r="B161" s="4">
        <v>45619</v>
      </c>
      <c r="C161" s="4">
        <v>45624</v>
      </c>
      <c r="D161" t="s">
        <v>337</v>
      </c>
      <c r="E161" t="s">
        <v>96</v>
      </c>
      <c r="F161" s="8">
        <v>4</v>
      </c>
      <c r="G161" s="10">
        <v>0</v>
      </c>
      <c r="H161" t="s">
        <v>17</v>
      </c>
      <c r="I161" s="8">
        <v>3996</v>
      </c>
      <c r="J161" s="8">
        <v>1028.03</v>
      </c>
      <c r="K161" s="12">
        <f>YEAR(Table2[[#This Row],[Order_Date]])</f>
        <v>2024</v>
      </c>
      <c r="L161" s="12">
        <f>MONTH(Table2[[#This Row],[Order_Date]])</f>
        <v>11</v>
      </c>
      <c r="M161" t="str">
        <f>TEXT(Table2[[#This Row],[Order_Date]],"mmm")</f>
        <v>Nov</v>
      </c>
      <c r="N161" t="str">
        <f>TEXT(Table2[[#This Row],[Order_Date]],"YYYY-MM")</f>
        <v>2024-11</v>
      </c>
      <c r="O161" s="9">
        <f>IFERROR(Table2[[#This Row],[Profit]]/Table2[[#This Row],[Sales]],0)</f>
        <v>0.25726476476476473</v>
      </c>
      <c r="P161" t="str">
        <f>_xlfn.XLOOKUP(Table2[[#This Row],[Product_ID]],Table4[Product_ID],Table4[Category],"Not Found")</f>
        <v>Home</v>
      </c>
      <c r="Q161" t="str">
        <f>_xlfn.XLOOKUP(Table2[[#This Row],[Product_ID]],Table4[Product_ID],Table4[Sub_Category],"Not Found")</f>
        <v>Lighting</v>
      </c>
      <c r="R161" t="str">
        <f>_xlfn.XLOOKUP(Table2[[#This Row],[Customer_ID]],Table1[Customer_ID],Table1[Region],"Not Found")</f>
        <v>East</v>
      </c>
      <c r="S161" t="str">
        <f>_xlfn.XLOOKUP(Table2[[#This Row],[Customer_ID]],Table1[Customer_ID],Table1[Segment],"Not Found")</f>
        <v>Home Office</v>
      </c>
      <c r="T161" t="str">
        <f>_xlfn.XLOOKUP(Table2[[#This Row],[Product_ID]],Table4[Product_ID],Table4[Product_Name],"Not Found")</f>
        <v>LED Strip Light</v>
      </c>
    </row>
    <row r="162" spans="1:20" x14ac:dyDescent="0.3">
      <c r="A162" t="s">
        <v>338</v>
      </c>
      <c r="B162" s="4">
        <v>45345</v>
      </c>
      <c r="C162" s="4">
        <v>45347</v>
      </c>
      <c r="D162" t="s">
        <v>339</v>
      </c>
      <c r="E162" t="s">
        <v>65</v>
      </c>
      <c r="F162" s="8">
        <v>3</v>
      </c>
      <c r="G162" s="10">
        <v>0</v>
      </c>
      <c r="H162" t="s">
        <v>21</v>
      </c>
      <c r="I162" s="8">
        <v>2097</v>
      </c>
      <c r="J162" s="8">
        <v>726.23</v>
      </c>
      <c r="K162" s="12">
        <f>YEAR(Table2[[#This Row],[Order_Date]])</f>
        <v>2024</v>
      </c>
      <c r="L162" s="12">
        <f>MONTH(Table2[[#This Row],[Order_Date]])</f>
        <v>2</v>
      </c>
      <c r="M162" t="str">
        <f>TEXT(Table2[[#This Row],[Order_Date]],"mmm")</f>
        <v>Feb</v>
      </c>
      <c r="N162" t="str">
        <f>TEXT(Table2[[#This Row],[Order_Date]],"YYYY-MM")</f>
        <v>2024-02</v>
      </c>
      <c r="O162" s="9">
        <f>IFERROR(Table2[[#This Row],[Profit]]/Table2[[#This Row],[Sales]],0)</f>
        <v>0.34631855030996661</v>
      </c>
      <c r="P162" t="str">
        <f>_xlfn.XLOOKUP(Table2[[#This Row],[Product_ID]],Table4[Product_ID],Table4[Category],"Not Found")</f>
        <v>Office</v>
      </c>
      <c r="Q162" t="str">
        <f>_xlfn.XLOOKUP(Table2[[#This Row],[Product_ID]],Table4[Product_ID],Table4[Sub_Category],"Not Found")</f>
        <v>Storage</v>
      </c>
      <c r="R162" t="str">
        <f>_xlfn.XLOOKUP(Table2[[#This Row],[Customer_ID]],Table1[Customer_ID],Table1[Region],"Not Found")</f>
        <v>North</v>
      </c>
      <c r="S162" t="str">
        <f>_xlfn.XLOOKUP(Table2[[#This Row],[Customer_ID]],Table1[Customer_ID],Table1[Segment],"Not Found")</f>
        <v>Corporate</v>
      </c>
      <c r="T162" t="str">
        <f>_xlfn.XLOOKUP(Table2[[#This Row],[Product_ID]],Table4[Product_ID],Table4[Product_Name],"Not Found")</f>
        <v>Desk Organizer</v>
      </c>
    </row>
    <row r="163" spans="1:20" x14ac:dyDescent="0.3">
      <c r="A163" t="s">
        <v>340</v>
      </c>
      <c r="B163" s="4">
        <v>45530</v>
      </c>
      <c r="C163" s="4">
        <v>45533</v>
      </c>
      <c r="D163" t="s">
        <v>341</v>
      </c>
      <c r="E163" t="s">
        <v>20</v>
      </c>
      <c r="F163" s="8">
        <v>1</v>
      </c>
      <c r="G163" s="10">
        <v>0.05</v>
      </c>
      <c r="H163" t="s">
        <v>13</v>
      </c>
      <c r="I163" s="8">
        <v>6649.05</v>
      </c>
      <c r="J163" s="8">
        <v>976.63</v>
      </c>
      <c r="K163" s="12">
        <f>YEAR(Table2[[#This Row],[Order_Date]])</f>
        <v>2024</v>
      </c>
      <c r="L163" s="12">
        <f>MONTH(Table2[[#This Row],[Order_Date]])</f>
        <v>8</v>
      </c>
      <c r="M163" t="str">
        <f>TEXT(Table2[[#This Row],[Order_Date]],"mmm")</f>
        <v>Aug</v>
      </c>
      <c r="N163" t="str">
        <f>TEXT(Table2[[#This Row],[Order_Date]],"YYYY-MM")</f>
        <v>2024-08</v>
      </c>
      <c r="O163" s="9">
        <f>IFERROR(Table2[[#This Row],[Profit]]/Table2[[#This Row],[Sales]],0)</f>
        <v>0.14688263736924823</v>
      </c>
      <c r="P163" t="str">
        <f>_xlfn.XLOOKUP(Table2[[#This Row],[Product_ID]],Table4[Product_ID],Table4[Category],"Not Found")</f>
        <v>Furniture</v>
      </c>
      <c r="Q163" t="str">
        <f>_xlfn.XLOOKUP(Table2[[#This Row],[Product_ID]],Table4[Product_ID],Table4[Sub_Category],"Not Found")</f>
        <v>Furniture</v>
      </c>
      <c r="R163" t="str">
        <f>_xlfn.XLOOKUP(Table2[[#This Row],[Customer_ID]],Table1[Customer_ID],Table1[Region],"Not Found")</f>
        <v>North</v>
      </c>
      <c r="S163" t="str">
        <f>_xlfn.XLOOKUP(Table2[[#This Row],[Customer_ID]],Table1[Customer_ID],Table1[Segment],"Not Found")</f>
        <v>Corporate</v>
      </c>
      <c r="T163" t="str">
        <f>_xlfn.XLOOKUP(Table2[[#This Row],[Product_ID]],Table4[Product_ID],Table4[Product_Name],"Not Found")</f>
        <v>Office Chair</v>
      </c>
    </row>
    <row r="164" spans="1:20" x14ac:dyDescent="0.3">
      <c r="A164" t="s">
        <v>342</v>
      </c>
      <c r="B164" s="4">
        <v>45520</v>
      </c>
      <c r="C164" s="4">
        <v>45524</v>
      </c>
      <c r="D164" t="s">
        <v>258</v>
      </c>
      <c r="E164" t="s">
        <v>96</v>
      </c>
      <c r="F164" s="8">
        <v>1</v>
      </c>
      <c r="G164" s="10">
        <v>0</v>
      </c>
      <c r="H164" t="s">
        <v>30</v>
      </c>
      <c r="I164" s="8">
        <v>999</v>
      </c>
      <c r="J164" s="8">
        <v>216.39</v>
      </c>
      <c r="K164" s="12">
        <f>YEAR(Table2[[#This Row],[Order_Date]])</f>
        <v>2024</v>
      </c>
      <c r="L164" s="12">
        <f>MONTH(Table2[[#This Row],[Order_Date]])</f>
        <v>8</v>
      </c>
      <c r="M164" t="str">
        <f>TEXT(Table2[[#This Row],[Order_Date]],"mmm")</f>
        <v>Aug</v>
      </c>
      <c r="N164" t="str">
        <f>TEXT(Table2[[#This Row],[Order_Date]],"YYYY-MM")</f>
        <v>2024-08</v>
      </c>
      <c r="O164" s="9">
        <f>IFERROR(Table2[[#This Row],[Profit]]/Table2[[#This Row],[Sales]],0)</f>
        <v>0.21660660660660661</v>
      </c>
      <c r="P164" t="str">
        <f>_xlfn.XLOOKUP(Table2[[#This Row],[Product_ID]],Table4[Product_ID],Table4[Category],"Not Found")</f>
        <v>Home</v>
      </c>
      <c r="Q164" t="str">
        <f>_xlfn.XLOOKUP(Table2[[#This Row],[Product_ID]],Table4[Product_ID],Table4[Sub_Category],"Not Found")</f>
        <v>Lighting</v>
      </c>
      <c r="R164" t="str">
        <f>_xlfn.XLOOKUP(Table2[[#This Row],[Customer_ID]],Table1[Customer_ID],Table1[Region],"Not Found")</f>
        <v>West</v>
      </c>
      <c r="S164" t="str">
        <f>_xlfn.XLOOKUP(Table2[[#This Row],[Customer_ID]],Table1[Customer_ID],Table1[Segment],"Not Found")</f>
        <v>Consumer</v>
      </c>
      <c r="T164" t="str">
        <f>_xlfn.XLOOKUP(Table2[[#This Row],[Product_ID]],Table4[Product_ID],Table4[Product_Name],"Not Found")</f>
        <v>LED Strip Light</v>
      </c>
    </row>
    <row r="165" spans="1:20" x14ac:dyDescent="0.3">
      <c r="A165" t="s">
        <v>343</v>
      </c>
      <c r="B165" s="4">
        <v>45870</v>
      </c>
      <c r="C165" s="4">
        <v>45875</v>
      </c>
      <c r="D165" t="s">
        <v>344</v>
      </c>
      <c r="E165" t="s">
        <v>16</v>
      </c>
      <c r="F165" s="8">
        <v>4</v>
      </c>
      <c r="G165" s="10">
        <v>0.1</v>
      </c>
      <c r="H165" t="s">
        <v>13</v>
      </c>
      <c r="I165" s="8">
        <v>4676.3999999999996</v>
      </c>
      <c r="J165" s="8">
        <v>828.51</v>
      </c>
      <c r="K165" s="12">
        <f>YEAR(Table2[[#This Row],[Order_Date]])</f>
        <v>2025</v>
      </c>
      <c r="L165" s="12">
        <f>MONTH(Table2[[#This Row],[Order_Date]])</f>
        <v>8</v>
      </c>
      <c r="M165" t="str">
        <f>TEXT(Table2[[#This Row],[Order_Date]],"mmm")</f>
        <v>Aug</v>
      </c>
      <c r="N165" t="str">
        <f>TEXT(Table2[[#This Row],[Order_Date]],"YYYY-MM")</f>
        <v>2025-08</v>
      </c>
      <c r="O165" s="9">
        <f>IFERROR(Table2[[#This Row],[Profit]]/Table2[[#This Row],[Sales]],0)</f>
        <v>0.17716833461637158</v>
      </c>
      <c r="P165" t="str">
        <f>_xlfn.XLOOKUP(Table2[[#This Row],[Product_ID]],Table4[Product_ID],Table4[Category],"Not Found")</f>
        <v>Technology</v>
      </c>
      <c r="Q165" t="str">
        <f>_xlfn.XLOOKUP(Table2[[#This Row],[Product_ID]],Table4[Product_ID],Table4[Sub_Category],"Not Found")</f>
        <v>Accessories</v>
      </c>
      <c r="R165" t="str">
        <f>_xlfn.XLOOKUP(Table2[[#This Row],[Customer_ID]],Table1[Customer_ID],Table1[Region],"Not Found")</f>
        <v>North</v>
      </c>
      <c r="S165" t="str">
        <f>_xlfn.XLOOKUP(Table2[[#This Row],[Customer_ID]],Table1[Customer_ID],Table1[Segment],"Not Found")</f>
        <v>Consumer</v>
      </c>
      <c r="T165" t="str">
        <f>_xlfn.XLOOKUP(Table2[[#This Row],[Product_ID]],Table4[Product_ID],Table4[Product_Name],"Not Found")</f>
        <v>USB-C Hub</v>
      </c>
    </row>
    <row r="166" spans="1:20" x14ac:dyDescent="0.3">
      <c r="A166" t="s">
        <v>345</v>
      </c>
      <c r="B166" s="4">
        <v>45342</v>
      </c>
      <c r="C166" s="4">
        <v>45344</v>
      </c>
      <c r="D166" t="s">
        <v>346</v>
      </c>
      <c r="E166" t="s">
        <v>55</v>
      </c>
      <c r="F166" s="8">
        <v>2</v>
      </c>
      <c r="G166" s="10">
        <v>0</v>
      </c>
      <c r="H166" t="s">
        <v>13</v>
      </c>
      <c r="I166" s="8">
        <v>11998</v>
      </c>
      <c r="J166" s="8">
        <v>2064.92</v>
      </c>
      <c r="K166" s="12">
        <f>YEAR(Table2[[#This Row],[Order_Date]])</f>
        <v>2024</v>
      </c>
      <c r="L166" s="12">
        <f>MONTH(Table2[[#This Row],[Order_Date]])</f>
        <v>2</v>
      </c>
      <c r="M166" t="str">
        <f>TEXT(Table2[[#This Row],[Order_Date]],"mmm")</f>
        <v>Feb</v>
      </c>
      <c r="N166" t="str">
        <f>TEXT(Table2[[#This Row],[Order_Date]],"YYYY-MM")</f>
        <v>2024-02</v>
      </c>
      <c r="O166" s="9">
        <f>IFERROR(Table2[[#This Row],[Profit]]/Table2[[#This Row],[Sales]],0)</f>
        <v>0.17210535089181531</v>
      </c>
      <c r="P166" t="str">
        <f>_xlfn.XLOOKUP(Table2[[#This Row],[Product_ID]],Table4[Product_ID],Table4[Category],"Not Found")</f>
        <v>Furniture</v>
      </c>
      <c r="Q166" t="str">
        <f>_xlfn.XLOOKUP(Table2[[#This Row],[Product_ID]],Table4[Product_ID],Table4[Sub_Category],"Not Found")</f>
        <v>Furniture</v>
      </c>
      <c r="R166" t="str">
        <f>_xlfn.XLOOKUP(Table2[[#This Row],[Customer_ID]],Table1[Customer_ID],Table1[Region],"Not Found")</f>
        <v>South</v>
      </c>
      <c r="S166" t="str">
        <f>_xlfn.XLOOKUP(Table2[[#This Row],[Customer_ID]],Table1[Customer_ID],Table1[Segment],"Not Found")</f>
        <v>Consumer</v>
      </c>
      <c r="T166" t="str">
        <f>_xlfn.XLOOKUP(Table2[[#This Row],[Product_ID]],Table4[Product_ID],Table4[Product_Name],"Not Found")</f>
        <v>Study Table</v>
      </c>
    </row>
    <row r="167" spans="1:20" x14ac:dyDescent="0.3">
      <c r="A167" t="s">
        <v>347</v>
      </c>
      <c r="B167" s="4">
        <v>45900</v>
      </c>
      <c r="C167" s="4">
        <v>45902</v>
      </c>
      <c r="D167" t="s">
        <v>348</v>
      </c>
      <c r="E167" t="s">
        <v>81</v>
      </c>
      <c r="F167" s="8">
        <v>1</v>
      </c>
      <c r="G167" s="10">
        <v>0</v>
      </c>
      <c r="H167" t="s">
        <v>13</v>
      </c>
      <c r="I167" s="8">
        <v>799</v>
      </c>
      <c r="J167" s="8">
        <v>172.27</v>
      </c>
      <c r="K167" s="12">
        <f>YEAR(Table2[[#This Row],[Order_Date]])</f>
        <v>2025</v>
      </c>
      <c r="L167" s="12">
        <f>MONTH(Table2[[#This Row],[Order_Date]])</f>
        <v>8</v>
      </c>
      <c r="M167" t="str">
        <f>TEXT(Table2[[#This Row],[Order_Date]],"mmm")</f>
        <v>Aug</v>
      </c>
      <c r="N167" t="str">
        <f>TEXT(Table2[[#This Row],[Order_Date]],"YYYY-MM")</f>
        <v>2025-08</v>
      </c>
      <c r="O167" s="9">
        <f>IFERROR(Table2[[#This Row],[Profit]]/Table2[[#This Row],[Sales]],0)</f>
        <v>0.21560700876095121</v>
      </c>
      <c r="P167" t="str">
        <f>_xlfn.XLOOKUP(Table2[[#This Row],[Product_ID]],Table4[Product_ID],Table4[Category],"Not Found")</f>
        <v>Home</v>
      </c>
      <c r="Q167" t="str">
        <f>_xlfn.XLOOKUP(Table2[[#This Row],[Product_ID]],Table4[Product_ID],Table4[Sub_Category],"Not Found")</f>
        <v>Kitchen</v>
      </c>
      <c r="R167" t="str">
        <f>_xlfn.XLOOKUP(Table2[[#This Row],[Customer_ID]],Table1[Customer_ID],Table1[Region],"Not Found")</f>
        <v>West</v>
      </c>
      <c r="S167" t="str">
        <f>_xlfn.XLOOKUP(Table2[[#This Row],[Customer_ID]],Table1[Customer_ID],Table1[Segment],"Not Found")</f>
        <v>Consumer</v>
      </c>
      <c r="T167" t="str">
        <f>_xlfn.XLOOKUP(Table2[[#This Row],[Product_ID]],Table4[Product_ID],Table4[Product_Name],"Not Found")</f>
        <v>Travel Mug</v>
      </c>
    </row>
    <row r="168" spans="1:20" x14ac:dyDescent="0.3">
      <c r="A168" t="s">
        <v>349</v>
      </c>
      <c r="B168" s="4">
        <v>45895</v>
      </c>
      <c r="C168" s="4">
        <v>45896</v>
      </c>
      <c r="D168" t="s">
        <v>49</v>
      </c>
      <c r="E168" t="s">
        <v>200</v>
      </c>
      <c r="F168" s="8">
        <v>2</v>
      </c>
      <c r="G168" s="10">
        <v>0.1</v>
      </c>
      <c r="H168" t="s">
        <v>21</v>
      </c>
      <c r="I168" s="8">
        <v>1978.2</v>
      </c>
      <c r="J168" s="8">
        <v>487.35</v>
      </c>
      <c r="K168" s="12">
        <f>YEAR(Table2[[#This Row],[Order_Date]])</f>
        <v>2025</v>
      </c>
      <c r="L168" s="12">
        <f>MONTH(Table2[[#This Row],[Order_Date]])</f>
        <v>8</v>
      </c>
      <c r="M168" t="str">
        <f>TEXT(Table2[[#This Row],[Order_Date]],"mmm")</f>
        <v>Aug</v>
      </c>
      <c r="N168" t="str">
        <f>TEXT(Table2[[#This Row],[Order_Date]],"YYYY-MM")</f>
        <v>2025-08</v>
      </c>
      <c r="O168" s="9">
        <f>IFERROR(Table2[[#This Row],[Profit]]/Table2[[#This Row],[Sales]],0)</f>
        <v>0.24636032757051865</v>
      </c>
      <c r="P168" t="str">
        <f>_xlfn.XLOOKUP(Table2[[#This Row],[Product_ID]],Table4[Product_ID],Table4[Category],"Not Found")</f>
        <v>Office</v>
      </c>
      <c r="Q168" t="str">
        <f>_xlfn.XLOOKUP(Table2[[#This Row],[Product_ID]],Table4[Product_ID],Table4[Sub_Category],"Not Found")</f>
        <v>Office Supplies</v>
      </c>
      <c r="R168" t="str">
        <f>_xlfn.XLOOKUP(Table2[[#This Row],[Customer_ID]],Table1[Customer_ID],Table1[Region],"Not Found")</f>
        <v>West</v>
      </c>
      <c r="S168" t="str">
        <f>_xlfn.XLOOKUP(Table2[[#This Row],[Customer_ID]],Table1[Customer_ID],Table1[Segment],"Not Found")</f>
        <v>Consumer</v>
      </c>
      <c r="T168" t="str">
        <f>_xlfn.XLOOKUP(Table2[[#This Row],[Product_ID]],Table4[Product_ID],Table4[Product_Name],"Not Found")</f>
        <v>Laptop Stand</v>
      </c>
    </row>
    <row r="169" spans="1:20" x14ac:dyDescent="0.3">
      <c r="A169" t="s">
        <v>350</v>
      </c>
      <c r="B169" s="4">
        <v>45555</v>
      </c>
      <c r="C169" s="4">
        <v>45556</v>
      </c>
      <c r="D169" t="s">
        <v>351</v>
      </c>
      <c r="E169" t="s">
        <v>65</v>
      </c>
      <c r="F169" s="8">
        <v>3</v>
      </c>
      <c r="G169" s="10">
        <v>0</v>
      </c>
      <c r="H169" t="s">
        <v>21</v>
      </c>
      <c r="I169" s="8">
        <v>2097</v>
      </c>
      <c r="J169" s="8">
        <v>602.59</v>
      </c>
      <c r="K169" s="12">
        <f>YEAR(Table2[[#This Row],[Order_Date]])</f>
        <v>2024</v>
      </c>
      <c r="L169" s="12">
        <f>MONTH(Table2[[#This Row],[Order_Date]])</f>
        <v>9</v>
      </c>
      <c r="M169" t="str">
        <f>TEXT(Table2[[#This Row],[Order_Date]],"mmm")</f>
        <v>Sep</v>
      </c>
      <c r="N169" t="str">
        <f>TEXT(Table2[[#This Row],[Order_Date]],"YYYY-MM")</f>
        <v>2024-09</v>
      </c>
      <c r="O169" s="9">
        <f>IFERROR(Table2[[#This Row],[Profit]]/Table2[[#This Row],[Sales]],0)</f>
        <v>0.28735813066285171</v>
      </c>
      <c r="P169" t="str">
        <f>_xlfn.XLOOKUP(Table2[[#This Row],[Product_ID]],Table4[Product_ID],Table4[Category],"Not Found")</f>
        <v>Office</v>
      </c>
      <c r="Q169" t="str">
        <f>_xlfn.XLOOKUP(Table2[[#This Row],[Product_ID]],Table4[Product_ID],Table4[Sub_Category],"Not Found")</f>
        <v>Storage</v>
      </c>
      <c r="R169" t="str">
        <f>_xlfn.XLOOKUP(Table2[[#This Row],[Customer_ID]],Table1[Customer_ID],Table1[Region],"Not Found")</f>
        <v>South</v>
      </c>
      <c r="S169" t="str">
        <f>_xlfn.XLOOKUP(Table2[[#This Row],[Customer_ID]],Table1[Customer_ID],Table1[Segment],"Not Found")</f>
        <v>Consumer</v>
      </c>
      <c r="T169" t="str">
        <f>_xlfn.XLOOKUP(Table2[[#This Row],[Product_ID]],Table4[Product_ID],Table4[Product_Name],"Not Found")</f>
        <v>Desk Organizer</v>
      </c>
    </row>
    <row r="170" spans="1:20" x14ac:dyDescent="0.3">
      <c r="A170" t="s">
        <v>352</v>
      </c>
      <c r="B170" s="4">
        <v>45709</v>
      </c>
      <c r="C170" s="4">
        <v>45713</v>
      </c>
      <c r="D170" t="s">
        <v>170</v>
      </c>
      <c r="E170" t="s">
        <v>50</v>
      </c>
      <c r="F170" s="8">
        <v>1</v>
      </c>
      <c r="G170" s="10">
        <v>0.1</v>
      </c>
      <c r="H170" t="s">
        <v>13</v>
      </c>
      <c r="I170" s="8">
        <v>449.1</v>
      </c>
      <c r="J170" s="8">
        <v>76.099999999999994</v>
      </c>
      <c r="K170" s="12">
        <f>YEAR(Table2[[#This Row],[Order_Date]])</f>
        <v>2025</v>
      </c>
      <c r="L170" s="12">
        <f>MONTH(Table2[[#This Row],[Order_Date]])</f>
        <v>2</v>
      </c>
      <c r="M170" t="str">
        <f>TEXT(Table2[[#This Row],[Order_Date]],"mmm")</f>
        <v>Feb</v>
      </c>
      <c r="N170" t="str">
        <f>TEXT(Table2[[#This Row],[Order_Date]],"YYYY-MM")</f>
        <v>2025-02</v>
      </c>
      <c r="O170" s="9">
        <f>IFERROR(Table2[[#This Row],[Profit]]/Table2[[#This Row],[Sales]],0)</f>
        <v>0.16945001113337785</v>
      </c>
      <c r="P170" t="str">
        <f>_xlfn.XLOOKUP(Table2[[#This Row],[Product_ID]],Table4[Product_ID],Table4[Category],"Not Found")</f>
        <v>Technology</v>
      </c>
      <c r="Q170" t="str">
        <f>_xlfn.XLOOKUP(Table2[[#This Row],[Product_ID]],Table4[Product_ID],Table4[Sub_Category],"Not Found")</f>
        <v>Accessories</v>
      </c>
      <c r="R170" t="str">
        <f>_xlfn.XLOOKUP(Table2[[#This Row],[Customer_ID]],Table1[Customer_ID],Table1[Region],"Not Found")</f>
        <v>South</v>
      </c>
      <c r="S170" t="str">
        <f>_xlfn.XLOOKUP(Table2[[#This Row],[Customer_ID]],Table1[Customer_ID],Table1[Segment],"Not Found")</f>
        <v>Home Office</v>
      </c>
      <c r="T170" t="str">
        <f>_xlfn.XLOOKUP(Table2[[#This Row],[Product_ID]],Table4[Product_ID],Table4[Product_Name],"Not Found")</f>
        <v>Wireless Mouse</v>
      </c>
    </row>
    <row r="171" spans="1:20" x14ac:dyDescent="0.3">
      <c r="A171" t="s">
        <v>353</v>
      </c>
      <c r="B171" s="4">
        <v>45387</v>
      </c>
      <c r="C171" s="4">
        <v>45391</v>
      </c>
      <c r="D171" t="s">
        <v>354</v>
      </c>
      <c r="E171" t="s">
        <v>68</v>
      </c>
      <c r="F171" s="8">
        <v>3</v>
      </c>
      <c r="G171" s="10">
        <v>0.2</v>
      </c>
      <c r="H171" t="s">
        <v>13</v>
      </c>
      <c r="I171" s="8">
        <v>3117.6</v>
      </c>
      <c r="J171" s="8">
        <v>956.42</v>
      </c>
      <c r="K171" s="12">
        <f>YEAR(Table2[[#This Row],[Order_Date]])</f>
        <v>2024</v>
      </c>
      <c r="L171" s="12">
        <f>MONTH(Table2[[#This Row],[Order_Date]])</f>
        <v>4</v>
      </c>
      <c r="M171" t="str">
        <f>TEXT(Table2[[#This Row],[Order_Date]],"mmm")</f>
        <v>Apr</v>
      </c>
      <c r="N171" t="str">
        <f>TEXT(Table2[[#This Row],[Order_Date]],"YYYY-MM")</f>
        <v>2024-04</v>
      </c>
      <c r="O171" s="9">
        <f>IFERROR(Table2[[#This Row],[Profit]]/Table2[[#This Row],[Sales]],0)</f>
        <v>0.30678085706954067</v>
      </c>
      <c r="P171" t="str">
        <f>_xlfn.XLOOKUP(Table2[[#This Row],[Product_ID]],Table4[Product_ID],Table4[Category],"Not Found")</f>
        <v>Home</v>
      </c>
      <c r="Q171" t="str">
        <f>_xlfn.XLOOKUP(Table2[[#This Row],[Product_ID]],Table4[Product_ID],Table4[Sub_Category],"Not Found")</f>
        <v>Lighting</v>
      </c>
      <c r="R171" t="str">
        <f>_xlfn.XLOOKUP(Table2[[#This Row],[Customer_ID]],Table1[Customer_ID],Table1[Region],"Not Found")</f>
        <v>South</v>
      </c>
      <c r="S171" t="str">
        <f>_xlfn.XLOOKUP(Table2[[#This Row],[Customer_ID]],Table1[Customer_ID],Table1[Segment],"Not Found")</f>
        <v>Consumer</v>
      </c>
      <c r="T171" t="str">
        <f>_xlfn.XLOOKUP(Table2[[#This Row],[Product_ID]],Table4[Product_ID],Table4[Product_Name],"Not Found")</f>
        <v>Table Lamp</v>
      </c>
    </row>
    <row r="172" spans="1:20" x14ac:dyDescent="0.3">
      <c r="A172" t="s">
        <v>355</v>
      </c>
      <c r="B172" s="4">
        <v>45379</v>
      </c>
      <c r="C172" s="4">
        <v>45383</v>
      </c>
      <c r="D172" t="s">
        <v>356</v>
      </c>
      <c r="E172" t="s">
        <v>81</v>
      </c>
      <c r="F172" s="8">
        <v>2</v>
      </c>
      <c r="G172" s="10">
        <v>0.1</v>
      </c>
      <c r="H172" t="s">
        <v>30</v>
      </c>
      <c r="I172" s="8">
        <v>1438.2</v>
      </c>
      <c r="J172" s="8">
        <v>300.37</v>
      </c>
      <c r="K172" s="12">
        <f>YEAR(Table2[[#This Row],[Order_Date]])</f>
        <v>2024</v>
      </c>
      <c r="L172" s="12">
        <f>MONTH(Table2[[#This Row],[Order_Date]])</f>
        <v>3</v>
      </c>
      <c r="M172" t="str">
        <f>TEXT(Table2[[#This Row],[Order_Date]],"mmm")</f>
        <v>Mar</v>
      </c>
      <c r="N172" t="str">
        <f>TEXT(Table2[[#This Row],[Order_Date]],"YYYY-MM")</f>
        <v>2024-03</v>
      </c>
      <c r="O172" s="9">
        <f>IFERROR(Table2[[#This Row],[Profit]]/Table2[[#This Row],[Sales]],0)</f>
        <v>0.20885134195522181</v>
      </c>
      <c r="P172" t="str">
        <f>_xlfn.XLOOKUP(Table2[[#This Row],[Product_ID]],Table4[Product_ID],Table4[Category],"Not Found")</f>
        <v>Home</v>
      </c>
      <c r="Q172" t="str">
        <f>_xlfn.XLOOKUP(Table2[[#This Row],[Product_ID]],Table4[Product_ID],Table4[Sub_Category],"Not Found")</f>
        <v>Kitchen</v>
      </c>
      <c r="R172" t="str">
        <f>_xlfn.XLOOKUP(Table2[[#This Row],[Customer_ID]],Table1[Customer_ID],Table1[Region],"Not Found")</f>
        <v>South</v>
      </c>
      <c r="S172" t="str">
        <f>_xlfn.XLOOKUP(Table2[[#This Row],[Customer_ID]],Table1[Customer_ID],Table1[Segment],"Not Found")</f>
        <v>Home Office</v>
      </c>
      <c r="T172" t="str">
        <f>_xlfn.XLOOKUP(Table2[[#This Row],[Product_ID]],Table4[Product_ID],Table4[Product_Name],"Not Found")</f>
        <v>Travel Mug</v>
      </c>
    </row>
    <row r="173" spans="1:20" x14ac:dyDescent="0.3">
      <c r="A173" t="s">
        <v>357</v>
      </c>
      <c r="B173" s="4">
        <v>45369</v>
      </c>
      <c r="C173" s="4">
        <v>45373</v>
      </c>
      <c r="D173" t="s">
        <v>87</v>
      </c>
      <c r="E173" t="s">
        <v>45</v>
      </c>
      <c r="F173" s="8">
        <v>2</v>
      </c>
      <c r="G173" s="10">
        <v>0</v>
      </c>
      <c r="H173" t="s">
        <v>13</v>
      </c>
      <c r="I173" s="8">
        <v>4998</v>
      </c>
      <c r="J173" s="8">
        <v>1297.48</v>
      </c>
      <c r="K173" s="12">
        <f>YEAR(Table2[[#This Row],[Order_Date]])</f>
        <v>2024</v>
      </c>
      <c r="L173" s="12">
        <f>MONTH(Table2[[#This Row],[Order_Date]])</f>
        <v>3</v>
      </c>
      <c r="M173" t="str">
        <f>TEXT(Table2[[#This Row],[Order_Date]],"mmm")</f>
        <v>Mar</v>
      </c>
      <c r="N173" t="str">
        <f>TEXT(Table2[[#This Row],[Order_Date]],"YYYY-MM")</f>
        <v>2024-03</v>
      </c>
      <c r="O173" s="9">
        <f>IFERROR(Table2[[#This Row],[Profit]]/Table2[[#This Row],[Sales]],0)</f>
        <v>0.25959983993597441</v>
      </c>
      <c r="P173" t="str">
        <f>_xlfn.XLOOKUP(Table2[[#This Row],[Product_ID]],Table4[Product_ID],Table4[Category],"Not Found")</f>
        <v>Technology</v>
      </c>
      <c r="Q173" t="str">
        <f>_xlfn.XLOOKUP(Table2[[#This Row],[Product_ID]],Table4[Product_ID],Table4[Sub_Category],"Not Found")</f>
        <v>Audio</v>
      </c>
      <c r="R173" t="str">
        <f>_xlfn.XLOOKUP(Table2[[#This Row],[Customer_ID]],Table1[Customer_ID],Table1[Region],"Not Found")</f>
        <v>South</v>
      </c>
      <c r="S173" t="str">
        <f>_xlfn.XLOOKUP(Table2[[#This Row],[Customer_ID]],Table1[Customer_ID],Table1[Segment],"Not Found")</f>
        <v>Consumer</v>
      </c>
      <c r="T173" t="str">
        <f>_xlfn.XLOOKUP(Table2[[#This Row],[Product_ID]],Table4[Product_ID],Table4[Product_Name],"Not Found")</f>
        <v>Headphones</v>
      </c>
    </row>
    <row r="174" spans="1:20" x14ac:dyDescent="0.3">
      <c r="A174" t="s">
        <v>358</v>
      </c>
      <c r="B174" s="4">
        <v>45579</v>
      </c>
      <c r="C174" s="4">
        <v>45581</v>
      </c>
      <c r="D174" t="s">
        <v>359</v>
      </c>
      <c r="E174" t="s">
        <v>200</v>
      </c>
      <c r="F174" s="8">
        <v>3</v>
      </c>
      <c r="G174" s="10">
        <v>0.15</v>
      </c>
      <c r="H174" t="s">
        <v>17</v>
      </c>
      <c r="I174" s="8">
        <v>2802.45</v>
      </c>
      <c r="J174" s="8">
        <v>978.21</v>
      </c>
      <c r="K174" s="12">
        <f>YEAR(Table2[[#This Row],[Order_Date]])</f>
        <v>2024</v>
      </c>
      <c r="L174" s="12">
        <f>MONTH(Table2[[#This Row],[Order_Date]])</f>
        <v>10</v>
      </c>
      <c r="M174" t="str">
        <f>TEXT(Table2[[#This Row],[Order_Date]],"mmm")</f>
        <v>Oct</v>
      </c>
      <c r="N174" t="str">
        <f>TEXT(Table2[[#This Row],[Order_Date]],"YYYY-MM")</f>
        <v>2024-10</v>
      </c>
      <c r="O174" s="9">
        <f>IFERROR(Table2[[#This Row],[Profit]]/Table2[[#This Row],[Sales]],0)</f>
        <v>0.34905529090617143</v>
      </c>
      <c r="P174" t="str">
        <f>_xlfn.XLOOKUP(Table2[[#This Row],[Product_ID]],Table4[Product_ID],Table4[Category],"Not Found")</f>
        <v>Office</v>
      </c>
      <c r="Q174" t="str">
        <f>_xlfn.XLOOKUP(Table2[[#This Row],[Product_ID]],Table4[Product_ID],Table4[Sub_Category],"Not Found")</f>
        <v>Office Supplies</v>
      </c>
      <c r="R174" t="str">
        <f>_xlfn.XLOOKUP(Table2[[#This Row],[Customer_ID]],Table1[Customer_ID],Table1[Region],"Not Found")</f>
        <v>East</v>
      </c>
      <c r="S174" t="str">
        <f>_xlfn.XLOOKUP(Table2[[#This Row],[Customer_ID]],Table1[Customer_ID],Table1[Segment],"Not Found")</f>
        <v>Consumer</v>
      </c>
      <c r="T174" t="str">
        <f>_xlfn.XLOOKUP(Table2[[#This Row],[Product_ID]],Table4[Product_ID],Table4[Product_Name],"Not Found")</f>
        <v>Laptop Stand</v>
      </c>
    </row>
    <row r="175" spans="1:20" x14ac:dyDescent="0.3">
      <c r="A175" t="s">
        <v>360</v>
      </c>
      <c r="B175" s="4">
        <v>45411</v>
      </c>
      <c r="C175" s="4">
        <v>45413</v>
      </c>
      <c r="D175" t="s">
        <v>361</v>
      </c>
      <c r="E175" t="s">
        <v>116</v>
      </c>
      <c r="F175" s="8">
        <v>1</v>
      </c>
      <c r="G175" s="10">
        <v>0</v>
      </c>
      <c r="H175" t="s">
        <v>17</v>
      </c>
      <c r="I175" s="8">
        <v>399</v>
      </c>
      <c r="J175" s="8">
        <v>104.51</v>
      </c>
      <c r="K175" s="12">
        <f>YEAR(Table2[[#This Row],[Order_Date]])</f>
        <v>2024</v>
      </c>
      <c r="L175" s="12">
        <f>MONTH(Table2[[#This Row],[Order_Date]])</f>
        <v>4</v>
      </c>
      <c r="M175" t="str">
        <f>TEXT(Table2[[#This Row],[Order_Date]],"mmm")</f>
        <v>Apr</v>
      </c>
      <c r="N175" t="str">
        <f>TEXT(Table2[[#This Row],[Order_Date]],"YYYY-MM")</f>
        <v>2024-04</v>
      </c>
      <c r="O175" s="9">
        <f>IFERROR(Table2[[#This Row],[Profit]]/Table2[[#This Row],[Sales]],0)</f>
        <v>0.26192982456140351</v>
      </c>
      <c r="P175" t="str">
        <f>_xlfn.XLOOKUP(Table2[[#This Row],[Product_ID]],Table4[Product_ID],Table4[Category],"Not Found")</f>
        <v>Technology</v>
      </c>
      <c r="Q175" t="str">
        <f>_xlfn.XLOOKUP(Table2[[#This Row],[Product_ID]],Table4[Product_ID],Table4[Sub_Category],"Not Found")</f>
        <v>Accessories</v>
      </c>
      <c r="R175" t="str">
        <f>_xlfn.XLOOKUP(Table2[[#This Row],[Customer_ID]],Table1[Customer_ID],Table1[Region],"Not Found")</f>
        <v>West</v>
      </c>
      <c r="S175" t="str">
        <f>_xlfn.XLOOKUP(Table2[[#This Row],[Customer_ID]],Table1[Customer_ID],Table1[Segment],"Not Found")</f>
        <v>Consumer</v>
      </c>
      <c r="T175" t="str">
        <f>_xlfn.XLOOKUP(Table2[[#This Row],[Product_ID]],Table4[Product_ID],Table4[Product_Name],"Not Found")</f>
        <v>Mobile Holder</v>
      </c>
    </row>
    <row r="176" spans="1:20" x14ac:dyDescent="0.3">
      <c r="A176" t="s">
        <v>362</v>
      </c>
      <c r="B176" s="4">
        <v>45782</v>
      </c>
      <c r="C176" s="4">
        <v>45784</v>
      </c>
      <c r="D176" t="s">
        <v>363</v>
      </c>
      <c r="E176" t="s">
        <v>65</v>
      </c>
      <c r="F176" s="8">
        <v>2</v>
      </c>
      <c r="G176" s="10">
        <v>0.1</v>
      </c>
      <c r="H176" t="s">
        <v>21</v>
      </c>
      <c r="I176" s="8">
        <v>1258.2</v>
      </c>
      <c r="J176" s="8">
        <v>399.58</v>
      </c>
      <c r="K176" s="12">
        <f>YEAR(Table2[[#This Row],[Order_Date]])</f>
        <v>2025</v>
      </c>
      <c r="L176" s="12">
        <f>MONTH(Table2[[#This Row],[Order_Date]])</f>
        <v>5</v>
      </c>
      <c r="M176" t="str">
        <f>TEXT(Table2[[#This Row],[Order_Date]],"mmm")</f>
        <v>May</v>
      </c>
      <c r="N176" t="str">
        <f>TEXT(Table2[[#This Row],[Order_Date]],"YYYY-MM")</f>
        <v>2025-05</v>
      </c>
      <c r="O176" s="9">
        <f>IFERROR(Table2[[#This Row],[Profit]]/Table2[[#This Row],[Sales]],0)</f>
        <v>0.31758067079955488</v>
      </c>
      <c r="P176" t="str">
        <f>_xlfn.XLOOKUP(Table2[[#This Row],[Product_ID]],Table4[Product_ID],Table4[Category],"Not Found")</f>
        <v>Office</v>
      </c>
      <c r="Q176" t="str">
        <f>_xlfn.XLOOKUP(Table2[[#This Row],[Product_ID]],Table4[Product_ID],Table4[Sub_Category],"Not Found")</f>
        <v>Storage</v>
      </c>
      <c r="R176" t="str">
        <f>_xlfn.XLOOKUP(Table2[[#This Row],[Customer_ID]],Table1[Customer_ID],Table1[Region],"Not Found")</f>
        <v>East</v>
      </c>
      <c r="S176" t="str">
        <f>_xlfn.XLOOKUP(Table2[[#This Row],[Customer_ID]],Table1[Customer_ID],Table1[Segment],"Not Found")</f>
        <v>Home Office</v>
      </c>
      <c r="T176" t="str">
        <f>_xlfn.XLOOKUP(Table2[[#This Row],[Product_ID]],Table4[Product_ID],Table4[Product_Name],"Not Found")</f>
        <v>Desk Organizer</v>
      </c>
    </row>
    <row r="177" spans="1:20" x14ac:dyDescent="0.3">
      <c r="A177" t="s">
        <v>364</v>
      </c>
      <c r="B177" s="4">
        <v>45743</v>
      </c>
      <c r="C177" s="4">
        <v>45746</v>
      </c>
      <c r="D177" t="s">
        <v>365</v>
      </c>
      <c r="E177" t="s">
        <v>16</v>
      </c>
      <c r="F177" s="8">
        <v>1</v>
      </c>
      <c r="G177" s="10">
        <v>0</v>
      </c>
      <c r="H177" t="s">
        <v>17</v>
      </c>
      <c r="I177" s="8">
        <v>1299</v>
      </c>
      <c r="J177" s="8">
        <v>321.98</v>
      </c>
      <c r="K177" s="12">
        <f>YEAR(Table2[[#This Row],[Order_Date]])</f>
        <v>2025</v>
      </c>
      <c r="L177" s="12">
        <f>MONTH(Table2[[#This Row],[Order_Date]])</f>
        <v>3</v>
      </c>
      <c r="M177" t="str">
        <f>TEXT(Table2[[#This Row],[Order_Date]],"mmm")</f>
        <v>Mar</v>
      </c>
      <c r="N177" t="str">
        <f>TEXT(Table2[[#This Row],[Order_Date]],"YYYY-MM")</f>
        <v>2025-03</v>
      </c>
      <c r="O177" s="9">
        <f>IFERROR(Table2[[#This Row],[Profit]]/Table2[[#This Row],[Sales]],0)</f>
        <v>0.24786759045419554</v>
      </c>
      <c r="P177" t="str">
        <f>_xlfn.XLOOKUP(Table2[[#This Row],[Product_ID]],Table4[Product_ID],Table4[Category],"Not Found")</f>
        <v>Technology</v>
      </c>
      <c r="Q177" t="str">
        <f>_xlfn.XLOOKUP(Table2[[#This Row],[Product_ID]],Table4[Product_ID],Table4[Sub_Category],"Not Found")</f>
        <v>Accessories</v>
      </c>
      <c r="R177" t="str">
        <f>_xlfn.XLOOKUP(Table2[[#This Row],[Customer_ID]],Table1[Customer_ID],Table1[Region],"Not Found")</f>
        <v>West</v>
      </c>
      <c r="S177" t="str">
        <f>_xlfn.XLOOKUP(Table2[[#This Row],[Customer_ID]],Table1[Customer_ID],Table1[Segment],"Not Found")</f>
        <v>Consumer</v>
      </c>
      <c r="T177" t="str">
        <f>_xlfn.XLOOKUP(Table2[[#This Row],[Product_ID]],Table4[Product_ID],Table4[Product_Name],"Not Found")</f>
        <v>USB-C Hub</v>
      </c>
    </row>
    <row r="178" spans="1:20" x14ac:dyDescent="0.3">
      <c r="A178" t="s">
        <v>366</v>
      </c>
      <c r="B178" s="4">
        <v>45791</v>
      </c>
      <c r="C178" s="4">
        <v>45795</v>
      </c>
      <c r="D178" t="s">
        <v>367</v>
      </c>
      <c r="E178" t="s">
        <v>65</v>
      </c>
      <c r="F178" s="8">
        <v>1</v>
      </c>
      <c r="G178" s="10">
        <v>0</v>
      </c>
      <c r="H178" t="s">
        <v>17</v>
      </c>
      <c r="I178" s="8">
        <v>699</v>
      </c>
      <c r="J178" s="8">
        <v>200.95</v>
      </c>
      <c r="K178" s="12">
        <f>YEAR(Table2[[#This Row],[Order_Date]])</f>
        <v>2025</v>
      </c>
      <c r="L178" s="12">
        <f>MONTH(Table2[[#This Row],[Order_Date]])</f>
        <v>5</v>
      </c>
      <c r="M178" t="str">
        <f>TEXT(Table2[[#This Row],[Order_Date]],"mmm")</f>
        <v>May</v>
      </c>
      <c r="N178" t="str">
        <f>TEXT(Table2[[#This Row],[Order_Date]],"YYYY-MM")</f>
        <v>2025-05</v>
      </c>
      <c r="O178" s="9">
        <f>IFERROR(Table2[[#This Row],[Profit]]/Table2[[#This Row],[Sales]],0)</f>
        <v>0.28748211731044349</v>
      </c>
      <c r="P178" t="str">
        <f>_xlfn.XLOOKUP(Table2[[#This Row],[Product_ID]],Table4[Product_ID],Table4[Category],"Not Found")</f>
        <v>Office</v>
      </c>
      <c r="Q178" t="str">
        <f>_xlfn.XLOOKUP(Table2[[#This Row],[Product_ID]],Table4[Product_ID],Table4[Sub_Category],"Not Found")</f>
        <v>Storage</v>
      </c>
      <c r="R178" t="str">
        <f>_xlfn.XLOOKUP(Table2[[#This Row],[Customer_ID]],Table1[Customer_ID],Table1[Region],"Not Found")</f>
        <v>West</v>
      </c>
      <c r="S178" t="str">
        <f>_xlfn.XLOOKUP(Table2[[#This Row],[Customer_ID]],Table1[Customer_ID],Table1[Segment],"Not Found")</f>
        <v>Consumer</v>
      </c>
      <c r="T178" t="str">
        <f>_xlfn.XLOOKUP(Table2[[#This Row],[Product_ID]],Table4[Product_ID],Table4[Product_Name],"Not Found")</f>
        <v>Desk Organizer</v>
      </c>
    </row>
    <row r="179" spans="1:20" x14ac:dyDescent="0.3">
      <c r="A179" t="s">
        <v>368</v>
      </c>
      <c r="B179" s="4">
        <v>45456</v>
      </c>
      <c r="C179" s="4">
        <v>45459</v>
      </c>
      <c r="D179" t="s">
        <v>369</v>
      </c>
      <c r="E179" t="s">
        <v>45</v>
      </c>
      <c r="F179" s="8">
        <v>1</v>
      </c>
      <c r="G179" s="10">
        <v>0.2</v>
      </c>
      <c r="H179" t="s">
        <v>30</v>
      </c>
      <c r="I179" s="8">
        <v>1999.2</v>
      </c>
      <c r="J179" s="8">
        <v>522.30999999999995</v>
      </c>
      <c r="K179" s="12">
        <f>YEAR(Table2[[#This Row],[Order_Date]])</f>
        <v>2024</v>
      </c>
      <c r="L179" s="12">
        <f>MONTH(Table2[[#This Row],[Order_Date]])</f>
        <v>6</v>
      </c>
      <c r="M179" t="str">
        <f>TEXT(Table2[[#This Row],[Order_Date]],"mmm")</f>
        <v>Jun</v>
      </c>
      <c r="N179" t="str">
        <f>TEXT(Table2[[#This Row],[Order_Date]],"YYYY-MM")</f>
        <v>2024-06</v>
      </c>
      <c r="O179" s="9">
        <f>IFERROR(Table2[[#This Row],[Profit]]/Table2[[#This Row],[Sales]],0)</f>
        <v>0.26125950380152058</v>
      </c>
      <c r="P179" t="str">
        <f>_xlfn.XLOOKUP(Table2[[#This Row],[Product_ID]],Table4[Product_ID],Table4[Category],"Not Found")</f>
        <v>Technology</v>
      </c>
      <c r="Q179" t="str">
        <f>_xlfn.XLOOKUP(Table2[[#This Row],[Product_ID]],Table4[Product_ID],Table4[Sub_Category],"Not Found")</f>
        <v>Audio</v>
      </c>
      <c r="R179" t="str">
        <f>_xlfn.XLOOKUP(Table2[[#This Row],[Customer_ID]],Table1[Customer_ID],Table1[Region],"Not Found")</f>
        <v>North</v>
      </c>
      <c r="S179" t="str">
        <f>_xlfn.XLOOKUP(Table2[[#This Row],[Customer_ID]],Table1[Customer_ID],Table1[Segment],"Not Found")</f>
        <v>Consumer</v>
      </c>
      <c r="T179" t="str">
        <f>_xlfn.XLOOKUP(Table2[[#This Row],[Product_ID]],Table4[Product_ID],Table4[Product_Name],"Not Found")</f>
        <v>Headphones</v>
      </c>
    </row>
    <row r="180" spans="1:20" x14ac:dyDescent="0.3">
      <c r="A180" t="s">
        <v>370</v>
      </c>
      <c r="B180" s="4">
        <v>45473</v>
      </c>
      <c r="C180" s="4">
        <v>45478</v>
      </c>
      <c r="D180" t="s">
        <v>317</v>
      </c>
      <c r="E180" t="s">
        <v>76</v>
      </c>
      <c r="F180" s="8">
        <v>1</v>
      </c>
      <c r="G180" s="10">
        <v>0.05</v>
      </c>
      <c r="H180" t="s">
        <v>13</v>
      </c>
      <c r="I180" s="8">
        <v>854.05</v>
      </c>
      <c r="J180" s="8">
        <v>205.72</v>
      </c>
      <c r="K180" s="12">
        <f>YEAR(Table2[[#This Row],[Order_Date]])</f>
        <v>2024</v>
      </c>
      <c r="L180" s="12">
        <f>MONTH(Table2[[#This Row],[Order_Date]])</f>
        <v>6</v>
      </c>
      <c r="M180" t="str">
        <f>TEXT(Table2[[#This Row],[Order_Date]],"mmm")</f>
        <v>Jun</v>
      </c>
      <c r="N180" t="str">
        <f>TEXT(Table2[[#This Row],[Order_Date]],"YYYY-MM")</f>
        <v>2024-06</v>
      </c>
      <c r="O180" s="9">
        <f>IFERROR(Table2[[#This Row],[Profit]]/Table2[[#This Row],[Sales]],0)</f>
        <v>0.24087582694221651</v>
      </c>
      <c r="P180" t="str">
        <f>_xlfn.XLOOKUP(Table2[[#This Row],[Product_ID]],Table4[Product_ID],Table4[Category],"Not Found")</f>
        <v>Home</v>
      </c>
      <c r="Q180" t="str">
        <f>_xlfn.XLOOKUP(Table2[[#This Row],[Product_ID]],Table4[Product_ID],Table4[Sub_Category],"Not Found")</f>
        <v>Decor</v>
      </c>
      <c r="R180" t="str">
        <f>_xlfn.XLOOKUP(Table2[[#This Row],[Customer_ID]],Table1[Customer_ID],Table1[Region],"Not Found")</f>
        <v>East</v>
      </c>
      <c r="S180" t="str">
        <f>_xlfn.XLOOKUP(Table2[[#This Row],[Customer_ID]],Table1[Customer_ID],Table1[Segment],"Not Found")</f>
        <v>Home Office</v>
      </c>
      <c r="T180" t="str">
        <f>_xlfn.XLOOKUP(Table2[[#This Row],[Product_ID]],Table4[Product_ID],Table4[Product_Name],"Not Found")</f>
        <v>Wall Clock</v>
      </c>
    </row>
    <row r="181" spans="1:20" x14ac:dyDescent="0.3">
      <c r="A181" t="s">
        <v>371</v>
      </c>
      <c r="B181" s="4">
        <v>45760</v>
      </c>
      <c r="C181" s="4">
        <v>45765</v>
      </c>
      <c r="D181" t="s">
        <v>329</v>
      </c>
      <c r="E181" t="s">
        <v>99</v>
      </c>
      <c r="F181" s="8">
        <v>1</v>
      </c>
      <c r="G181" s="10">
        <v>0.1</v>
      </c>
      <c r="H181" t="s">
        <v>13</v>
      </c>
      <c r="I181" s="8">
        <v>224.1</v>
      </c>
      <c r="J181" s="8">
        <v>69.53</v>
      </c>
      <c r="K181" s="12">
        <f>YEAR(Table2[[#This Row],[Order_Date]])</f>
        <v>2025</v>
      </c>
      <c r="L181" s="12">
        <f>MONTH(Table2[[#This Row],[Order_Date]])</f>
        <v>4</v>
      </c>
      <c r="M181" t="str">
        <f>TEXT(Table2[[#This Row],[Order_Date]],"mmm")</f>
        <v>Apr</v>
      </c>
      <c r="N181" t="str">
        <f>TEXT(Table2[[#This Row],[Order_Date]],"YYYY-MM")</f>
        <v>2025-04</v>
      </c>
      <c r="O181" s="9">
        <f>IFERROR(Table2[[#This Row],[Profit]]/Table2[[#This Row],[Sales]],0)</f>
        <v>0.31026327532351627</v>
      </c>
      <c r="P181" t="str">
        <f>_xlfn.XLOOKUP(Table2[[#This Row],[Product_ID]],Table4[Product_ID],Table4[Category],"Not Found")</f>
        <v>Office</v>
      </c>
      <c r="Q181" t="str">
        <f>_xlfn.XLOOKUP(Table2[[#This Row],[Product_ID]],Table4[Product_ID],Table4[Sub_Category],"Not Found")</f>
        <v>Paper</v>
      </c>
      <c r="R181" t="str">
        <f>_xlfn.XLOOKUP(Table2[[#This Row],[Customer_ID]],Table1[Customer_ID],Table1[Region],"Not Found")</f>
        <v>South</v>
      </c>
      <c r="S181" t="str">
        <f>_xlfn.XLOOKUP(Table2[[#This Row],[Customer_ID]],Table1[Customer_ID],Table1[Segment],"Not Found")</f>
        <v>Consumer</v>
      </c>
      <c r="T181" t="str">
        <f>_xlfn.XLOOKUP(Table2[[#This Row],[Product_ID]],Table4[Product_ID],Table4[Product_Name],"Not Found")</f>
        <v>Pen Set</v>
      </c>
    </row>
    <row r="182" spans="1:20" x14ac:dyDescent="0.3">
      <c r="A182" t="s">
        <v>372</v>
      </c>
      <c r="B182" s="4">
        <v>45298</v>
      </c>
      <c r="C182" s="4">
        <v>45300</v>
      </c>
      <c r="D182" t="s">
        <v>373</v>
      </c>
      <c r="E182" t="s">
        <v>45</v>
      </c>
      <c r="F182" s="8">
        <v>1</v>
      </c>
      <c r="G182" s="10">
        <v>0.05</v>
      </c>
      <c r="H182" t="s">
        <v>13</v>
      </c>
      <c r="I182" s="8">
        <v>2374.0500000000002</v>
      </c>
      <c r="J182" s="8">
        <v>614.34</v>
      </c>
      <c r="K182" s="12">
        <f>YEAR(Table2[[#This Row],[Order_Date]])</f>
        <v>2024</v>
      </c>
      <c r="L182" s="12">
        <f>MONTH(Table2[[#This Row],[Order_Date]])</f>
        <v>1</v>
      </c>
      <c r="M182" t="str">
        <f>TEXT(Table2[[#This Row],[Order_Date]],"mmm")</f>
        <v>Jan</v>
      </c>
      <c r="N182" t="str">
        <f>TEXT(Table2[[#This Row],[Order_Date]],"YYYY-MM")</f>
        <v>2024-01</v>
      </c>
      <c r="O182" s="9">
        <f>IFERROR(Table2[[#This Row],[Profit]]/Table2[[#This Row],[Sales]],0)</f>
        <v>0.25877298287736145</v>
      </c>
      <c r="P182" t="str">
        <f>_xlfn.XLOOKUP(Table2[[#This Row],[Product_ID]],Table4[Product_ID],Table4[Category],"Not Found")</f>
        <v>Technology</v>
      </c>
      <c r="Q182" t="str">
        <f>_xlfn.XLOOKUP(Table2[[#This Row],[Product_ID]],Table4[Product_ID],Table4[Sub_Category],"Not Found")</f>
        <v>Audio</v>
      </c>
      <c r="R182" t="str">
        <f>_xlfn.XLOOKUP(Table2[[#This Row],[Customer_ID]],Table1[Customer_ID],Table1[Region],"Not Found")</f>
        <v>South</v>
      </c>
      <c r="S182" t="str">
        <f>_xlfn.XLOOKUP(Table2[[#This Row],[Customer_ID]],Table1[Customer_ID],Table1[Segment],"Not Found")</f>
        <v>Home Office</v>
      </c>
      <c r="T182" t="str">
        <f>_xlfn.XLOOKUP(Table2[[#This Row],[Product_ID]],Table4[Product_ID],Table4[Product_Name],"Not Found")</f>
        <v>Headphones</v>
      </c>
    </row>
    <row r="183" spans="1:20" x14ac:dyDescent="0.3">
      <c r="A183" t="s">
        <v>374</v>
      </c>
      <c r="B183" s="4">
        <v>45621</v>
      </c>
      <c r="C183" s="4">
        <v>45626</v>
      </c>
      <c r="D183" t="s">
        <v>375</v>
      </c>
      <c r="E183" t="s">
        <v>16</v>
      </c>
      <c r="F183" s="8">
        <v>1</v>
      </c>
      <c r="G183" s="10">
        <v>0.1</v>
      </c>
      <c r="H183" t="s">
        <v>30</v>
      </c>
      <c r="I183" s="8">
        <v>1169.0999999999999</v>
      </c>
      <c r="J183" s="8">
        <v>278.01</v>
      </c>
      <c r="K183" s="12">
        <f>YEAR(Table2[[#This Row],[Order_Date]])</f>
        <v>2024</v>
      </c>
      <c r="L183" s="12">
        <f>MONTH(Table2[[#This Row],[Order_Date]])</f>
        <v>11</v>
      </c>
      <c r="M183" t="str">
        <f>TEXT(Table2[[#This Row],[Order_Date]],"mmm")</f>
        <v>Nov</v>
      </c>
      <c r="N183" t="str">
        <f>TEXT(Table2[[#This Row],[Order_Date]],"YYYY-MM")</f>
        <v>2024-11</v>
      </c>
      <c r="O183" s="9">
        <f>IFERROR(Table2[[#This Row],[Profit]]/Table2[[#This Row],[Sales]],0)</f>
        <v>0.23779830638953042</v>
      </c>
      <c r="P183" t="str">
        <f>_xlfn.XLOOKUP(Table2[[#This Row],[Product_ID]],Table4[Product_ID],Table4[Category],"Not Found")</f>
        <v>Technology</v>
      </c>
      <c r="Q183" t="str">
        <f>_xlfn.XLOOKUP(Table2[[#This Row],[Product_ID]],Table4[Product_ID],Table4[Sub_Category],"Not Found")</f>
        <v>Accessories</v>
      </c>
      <c r="R183" t="str">
        <f>_xlfn.XLOOKUP(Table2[[#This Row],[Customer_ID]],Table1[Customer_ID],Table1[Region],"Not Found")</f>
        <v>West</v>
      </c>
      <c r="S183" t="str">
        <f>_xlfn.XLOOKUP(Table2[[#This Row],[Customer_ID]],Table1[Customer_ID],Table1[Segment],"Not Found")</f>
        <v>Corporate</v>
      </c>
      <c r="T183" t="str">
        <f>_xlfn.XLOOKUP(Table2[[#This Row],[Product_ID]],Table4[Product_ID],Table4[Product_Name],"Not Found")</f>
        <v>USB-C Hub</v>
      </c>
    </row>
    <row r="184" spans="1:20" x14ac:dyDescent="0.3">
      <c r="A184" t="s">
        <v>376</v>
      </c>
      <c r="B184" s="4">
        <v>45964</v>
      </c>
      <c r="C184" s="4">
        <v>45966</v>
      </c>
      <c r="D184" t="s">
        <v>377</v>
      </c>
      <c r="E184" t="s">
        <v>20</v>
      </c>
      <c r="F184" s="8">
        <v>2</v>
      </c>
      <c r="G184" s="10">
        <v>0.2</v>
      </c>
      <c r="H184" t="s">
        <v>21</v>
      </c>
      <c r="I184" s="8">
        <v>11198.4</v>
      </c>
      <c r="J184" s="8">
        <v>1910.16</v>
      </c>
      <c r="K184" s="12">
        <f>YEAR(Table2[[#This Row],[Order_Date]])</f>
        <v>2025</v>
      </c>
      <c r="L184" s="12">
        <f>MONTH(Table2[[#This Row],[Order_Date]])</f>
        <v>11</v>
      </c>
      <c r="M184" t="str">
        <f>TEXT(Table2[[#This Row],[Order_Date]],"mmm")</f>
        <v>Nov</v>
      </c>
      <c r="N184" t="str">
        <f>TEXT(Table2[[#This Row],[Order_Date]],"YYYY-MM")</f>
        <v>2025-11</v>
      </c>
      <c r="O184" s="9">
        <f>IFERROR(Table2[[#This Row],[Profit]]/Table2[[#This Row],[Sales]],0)</f>
        <v>0.17057436776682383</v>
      </c>
      <c r="P184" t="str">
        <f>_xlfn.XLOOKUP(Table2[[#This Row],[Product_ID]],Table4[Product_ID],Table4[Category],"Not Found")</f>
        <v>Furniture</v>
      </c>
      <c r="Q184" t="str">
        <f>_xlfn.XLOOKUP(Table2[[#This Row],[Product_ID]],Table4[Product_ID],Table4[Sub_Category],"Not Found")</f>
        <v>Furniture</v>
      </c>
      <c r="R184" t="str">
        <f>_xlfn.XLOOKUP(Table2[[#This Row],[Customer_ID]],Table1[Customer_ID],Table1[Region],"Not Found")</f>
        <v>West</v>
      </c>
      <c r="S184" t="str">
        <f>_xlfn.XLOOKUP(Table2[[#This Row],[Customer_ID]],Table1[Customer_ID],Table1[Segment],"Not Found")</f>
        <v>Corporate</v>
      </c>
      <c r="T184" t="str">
        <f>_xlfn.XLOOKUP(Table2[[#This Row],[Product_ID]],Table4[Product_ID],Table4[Product_Name],"Not Found")</f>
        <v>Office Chair</v>
      </c>
    </row>
    <row r="185" spans="1:20" x14ac:dyDescent="0.3">
      <c r="A185" t="s">
        <v>378</v>
      </c>
      <c r="B185" s="4">
        <v>45442</v>
      </c>
      <c r="C185" s="4">
        <v>45446</v>
      </c>
      <c r="D185" t="s">
        <v>140</v>
      </c>
      <c r="E185" t="s">
        <v>20</v>
      </c>
      <c r="F185" s="8">
        <v>1</v>
      </c>
      <c r="G185" s="10">
        <v>0.05</v>
      </c>
      <c r="H185" t="s">
        <v>13</v>
      </c>
      <c r="I185" s="8">
        <v>6649.05</v>
      </c>
      <c r="J185" s="8">
        <v>-211.8</v>
      </c>
      <c r="K185" s="12">
        <f>YEAR(Table2[[#This Row],[Order_Date]])</f>
        <v>2024</v>
      </c>
      <c r="L185" s="12">
        <f>MONTH(Table2[[#This Row],[Order_Date]])</f>
        <v>5</v>
      </c>
      <c r="M185" t="str">
        <f>TEXT(Table2[[#This Row],[Order_Date]],"mmm")</f>
        <v>May</v>
      </c>
      <c r="N185" t="str">
        <f>TEXT(Table2[[#This Row],[Order_Date]],"YYYY-MM")</f>
        <v>2024-05</v>
      </c>
      <c r="O185" s="9">
        <f>IFERROR(Table2[[#This Row],[Profit]]/Table2[[#This Row],[Sales]],0)</f>
        <v>-3.1854174656529878E-2</v>
      </c>
      <c r="P185" t="str">
        <f>_xlfn.XLOOKUP(Table2[[#This Row],[Product_ID]],Table4[Product_ID],Table4[Category],"Not Found")</f>
        <v>Furniture</v>
      </c>
      <c r="Q185" t="str">
        <f>_xlfn.XLOOKUP(Table2[[#This Row],[Product_ID]],Table4[Product_ID],Table4[Sub_Category],"Not Found")</f>
        <v>Furniture</v>
      </c>
      <c r="R185" t="str">
        <f>_xlfn.XLOOKUP(Table2[[#This Row],[Customer_ID]],Table1[Customer_ID],Table1[Region],"Not Found")</f>
        <v>North</v>
      </c>
      <c r="S185" t="str">
        <f>_xlfn.XLOOKUP(Table2[[#This Row],[Customer_ID]],Table1[Customer_ID],Table1[Segment],"Not Found")</f>
        <v>Consumer</v>
      </c>
      <c r="T185" t="str">
        <f>_xlfn.XLOOKUP(Table2[[#This Row],[Product_ID]],Table4[Product_ID],Table4[Product_Name],"Not Found")</f>
        <v>Office Chair</v>
      </c>
    </row>
    <row r="186" spans="1:20" x14ac:dyDescent="0.3">
      <c r="A186" t="s">
        <v>379</v>
      </c>
      <c r="B186" s="4">
        <v>45376</v>
      </c>
      <c r="C186" s="4">
        <v>45379</v>
      </c>
      <c r="D186" t="s">
        <v>184</v>
      </c>
      <c r="E186" t="s">
        <v>200</v>
      </c>
      <c r="F186" s="8">
        <v>2</v>
      </c>
      <c r="G186" s="10">
        <v>0.05</v>
      </c>
      <c r="H186" t="s">
        <v>21</v>
      </c>
      <c r="I186" s="8">
        <v>2088.1</v>
      </c>
      <c r="J186" s="8">
        <v>557.67999999999995</v>
      </c>
      <c r="K186" s="12">
        <f>YEAR(Table2[[#This Row],[Order_Date]])</f>
        <v>2024</v>
      </c>
      <c r="L186" s="12">
        <f>MONTH(Table2[[#This Row],[Order_Date]])</f>
        <v>3</v>
      </c>
      <c r="M186" t="str">
        <f>TEXT(Table2[[#This Row],[Order_Date]],"mmm")</f>
        <v>Mar</v>
      </c>
      <c r="N186" t="str">
        <f>TEXT(Table2[[#This Row],[Order_Date]],"YYYY-MM")</f>
        <v>2024-03</v>
      </c>
      <c r="O186" s="9">
        <f>IFERROR(Table2[[#This Row],[Profit]]/Table2[[#This Row],[Sales]],0)</f>
        <v>0.26707533164120489</v>
      </c>
      <c r="P186" t="str">
        <f>_xlfn.XLOOKUP(Table2[[#This Row],[Product_ID]],Table4[Product_ID],Table4[Category],"Not Found")</f>
        <v>Office</v>
      </c>
      <c r="Q186" t="str">
        <f>_xlfn.XLOOKUP(Table2[[#This Row],[Product_ID]],Table4[Product_ID],Table4[Sub_Category],"Not Found")</f>
        <v>Office Supplies</v>
      </c>
      <c r="R186" t="str">
        <f>_xlfn.XLOOKUP(Table2[[#This Row],[Customer_ID]],Table1[Customer_ID],Table1[Region],"Not Found")</f>
        <v>North</v>
      </c>
      <c r="S186" t="str">
        <f>_xlfn.XLOOKUP(Table2[[#This Row],[Customer_ID]],Table1[Customer_ID],Table1[Segment],"Not Found")</f>
        <v>Corporate</v>
      </c>
      <c r="T186" t="str">
        <f>_xlfn.XLOOKUP(Table2[[#This Row],[Product_ID]],Table4[Product_ID],Table4[Product_Name],"Not Found")</f>
        <v>Laptop Stand</v>
      </c>
    </row>
    <row r="187" spans="1:20" x14ac:dyDescent="0.3">
      <c r="A187" t="s">
        <v>380</v>
      </c>
      <c r="B187" s="4">
        <v>45438</v>
      </c>
      <c r="C187" s="4">
        <v>45440</v>
      </c>
      <c r="D187" t="s">
        <v>381</v>
      </c>
      <c r="E187" t="s">
        <v>26</v>
      </c>
      <c r="F187" s="8">
        <v>1</v>
      </c>
      <c r="G187" s="10">
        <v>0.1</v>
      </c>
      <c r="H187" t="s">
        <v>17</v>
      </c>
      <c r="I187" s="8">
        <v>809.1</v>
      </c>
      <c r="J187" s="8">
        <v>162.6</v>
      </c>
      <c r="K187" s="12">
        <f>YEAR(Table2[[#This Row],[Order_Date]])</f>
        <v>2024</v>
      </c>
      <c r="L187" s="12">
        <f>MONTH(Table2[[#This Row],[Order_Date]])</f>
        <v>5</v>
      </c>
      <c r="M187" t="str">
        <f>TEXT(Table2[[#This Row],[Order_Date]],"mmm")</f>
        <v>May</v>
      </c>
      <c r="N187" t="str">
        <f>TEXT(Table2[[#This Row],[Order_Date]],"YYYY-MM")</f>
        <v>2024-05</v>
      </c>
      <c r="O187" s="9">
        <f>IFERROR(Table2[[#This Row],[Profit]]/Table2[[#This Row],[Sales]],0)</f>
        <v>0.20096403411197625</v>
      </c>
      <c r="P187" t="str">
        <f>_xlfn.XLOOKUP(Table2[[#This Row],[Product_ID]],Table4[Product_ID],Table4[Category],"Not Found")</f>
        <v>Technology</v>
      </c>
      <c r="Q187" t="str">
        <f>_xlfn.XLOOKUP(Table2[[#This Row],[Product_ID]],Table4[Product_ID],Table4[Sub_Category],"Not Found")</f>
        <v>Accessories</v>
      </c>
      <c r="R187" t="str">
        <f>_xlfn.XLOOKUP(Table2[[#This Row],[Customer_ID]],Table1[Customer_ID],Table1[Region],"Not Found")</f>
        <v>West</v>
      </c>
      <c r="S187" t="str">
        <f>_xlfn.XLOOKUP(Table2[[#This Row],[Customer_ID]],Table1[Customer_ID],Table1[Segment],"Not Found")</f>
        <v>Corporate</v>
      </c>
      <c r="T187" t="str">
        <f>_xlfn.XLOOKUP(Table2[[#This Row],[Product_ID]],Table4[Product_ID],Table4[Product_Name],"Not Found")</f>
        <v>Keyboard</v>
      </c>
    </row>
    <row r="188" spans="1:20" x14ac:dyDescent="0.3">
      <c r="A188" t="s">
        <v>382</v>
      </c>
      <c r="B188" s="4">
        <v>45915</v>
      </c>
      <c r="C188" s="4">
        <v>45916</v>
      </c>
      <c r="D188" t="s">
        <v>227</v>
      </c>
      <c r="E188" t="s">
        <v>35</v>
      </c>
      <c r="F188" s="8">
        <v>1</v>
      </c>
      <c r="G188" s="10">
        <v>0.15</v>
      </c>
      <c r="H188" t="s">
        <v>30</v>
      </c>
      <c r="I188" s="8">
        <v>1359.15</v>
      </c>
      <c r="J188" s="8">
        <v>445.21</v>
      </c>
      <c r="K188" s="12">
        <f>YEAR(Table2[[#This Row],[Order_Date]])</f>
        <v>2025</v>
      </c>
      <c r="L188" s="12">
        <f>MONTH(Table2[[#This Row],[Order_Date]])</f>
        <v>9</v>
      </c>
      <c r="M188" t="str">
        <f>TEXT(Table2[[#This Row],[Order_Date]],"mmm")</f>
        <v>Sep</v>
      </c>
      <c r="N188" t="str">
        <f>TEXT(Table2[[#This Row],[Order_Date]],"YYYY-MM")</f>
        <v>2025-09</v>
      </c>
      <c r="O188" s="9">
        <f>IFERROR(Table2[[#This Row],[Profit]]/Table2[[#This Row],[Sales]],0)</f>
        <v>0.32756502225655737</v>
      </c>
      <c r="P188" t="str">
        <f>_xlfn.XLOOKUP(Table2[[#This Row],[Product_ID]],Table4[Product_ID],Table4[Category],"Not Found")</f>
        <v>Lifestyle</v>
      </c>
      <c r="Q188" t="str">
        <f>_xlfn.XLOOKUP(Table2[[#This Row],[Product_ID]],Table4[Product_ID],Table4[Sub_Category],"Not Found")</f>
        <v>Bags</v>
      </c>
      <c r="R188" t="str">
        <f>_xlfn.XLOOKUP(Table2[[#This Row],[Customer_ID]],Table1[Customer_ID],Table1[Region],"Not Found")</f>
        <v>West</v>
      </c>
      <c r="S188" t="str">
        <f>_xlfn.XLOOKUP(Table2[[#This Row],[Customer_ID]],Table1[Customer_ID],Table1[Segment],"Not Found")</f>
        <v>Consumer</v>
      </c>
      <c r="T188" t="str">
        <f>_xlfn.XLOOKUP(Table2[[#This Row],[Product_ID]],Table4[Product_ID],Table4[Product_Name],"Not Found")</f>
        <v>Backpack</v>
      </c>
    </row>
    <row r="189" spans="1:20" x14ac:dyDescent="0.3">
      <c r="A189" t="s">
        <v>383</v>
      </c>
      <c r="B189" s="4">
        <v>45672</v>
      </c>
      <c r="C189" s="4">
        <v>45673</v>
      </c>
      <c r="D189" t="s">
        <v>384</v>
      </c>
      <c r="E189" t="s">
        <v>20</v>
      </c>
      <c r="F189" s="8">
        <v>1</v>
      </c>
      <c r="G189" s="10">
        <v>0</v>
      </c>
      <c r="H189" t="s">
        <v>13</v>
      </c>
      <c r="I189" s="8">
        <v>6999</v>
      </c>
      <c r="J189" s="8">
        <v>1295.6300000000001</v>
      </c>
      <c r="K189" s="12">
        <f>YEAR(Table2[[#This Row],[Order_Date]])</f>
        <v>2025</v>
      </c>
      <c r="L189" s="12">
        <f>MONTH(Table2[[#This Row],[Order_Date]])</f>
        <v>1</v>
      </c>
      <c r="M189" t="str">
        <f>TEXT(Table2[[#This Row],[Order_Date]],"mmm")</f>
        <v>Jan</v>
      </c>
      <c r="N189" t="str">
        <f>TEXT(Table2[[#This Row],[Order_Date]],"YYYY-MM")</f>
        <v>2025-01</v>
      </c>
      <c r="O189" s="9">
        <f>IFERROR(Table2[[#This Row],[Profit]]/Table2[[#This Row],[Sales]],0)</f>
        <v>0.18511644520645809</v>
      </c>
      <c r="P189" t="str">
        <f>_xlfn.XLOOKUP(Table2[[#This Row],[Product_ID]],Table4[Product_ID],Table4[Category],"Not Found")</f>
        <v>Furniture</v>
      </c>
      <c r="Q189" t="str">
        <f>_xlfn.XLOOKUP(Table2[[#This Row],[Product_ID]],Table4[Product_ID],Table4[Sub_Category],"Not Found")</f>
        <v>Furniture</v>
      </c>
      <c r="R189" t="str">
        <f>_xlfn.XLOOKUP(Table2[[#This Row],[Customer_ID]],Table1[Customer_ID],Table1[Region],"Not Found")</f>
        <v>North</v>
      </c>
      <c r="S189" t="str">
        <f>_xlfn.XLOOKUP(Table2[[#This Row],[Customer_ID]],Table1[Customer_ID],Table1[Segment],"Not Found")</f>
        <v>Corporate</v>
      </c>
      <c r="T189" t="str">
        <f>_xlfn.XLOOKUP(Table2[[#This Row],[Product_ID]],Table4[Product_ID],Table4[Product_Name],"Not Found")</f>
        <v>Office Chair</v>
      </c>
    </row>
    <row r="190" spans="1:20" x14ac:dyDescent="0.3">
      <c r="A190" t="s">
        <v>385</v>
      </c>
      <c r="B190" s="4">
        <v>45839</v>
      </c>
      <c r="C190" s="4">
        <v>45843</v>
      </c>
      <c r="D190" t="s">
        <v>187</v>
      </c>
      <c r="E190" t="s">
        <v>12</v>
      </c>
      <c r="F190" s="8">
        <v>1</v>
      </c>
      <c r="G190" s="10">
        <v>0.1</v>
      </c>
      <c r="H190" t="s">
        <v>21</v>
      </c>
      <c r="I190" s="8">
        <v>539.1</v>
      </c>
      <c r="J190" s="8">
        <v>149.41</v>
      </c>
      <c r="K190" s="12">
        <f>YEAR(Table2[[#This Row],[Order_Date]])</f>
        <v>2025</v>
      </c>
      <c r="L190" s="12">
        <f>MONTH(Table2[[#This Row],[Order_Date]])</f>
        <v>7</v>
      </c>
      <c r="M190" t="str">
        <f>TEXT(Table2[[#This Row],[Order_Date]],"mmm")</f>
        <v>Jul</v>
      </c>
      <c r="N190" t="str">
        <f>TEXT(Table2[[#This Row],[Order_Date]],"YYYY-MM")</f>
        <v>2025-07</v>
      </c>
      <c r="O190" s="9">
        <f>IFERROR(Table2[[#This Row],[Profit]]/Table2[[#This Row],[Sales]],0)</f>
        <v>0.27714709701354107</v>
      </c>
      <c r="P190" t="str">
        <f>_xlfn.XLOOKUP(Table2[[#This Row],[Product_ID]],Table4[Product_ID],Table4[Category],"Not Found")</f>
        <v>Home</v>
      </c>
      <c r="Q190" t="str">
        <f>_xlfn.XLOOKUP(Table2[[#This Row],[Product_ID]],Table4[Product_ID],Table4[Sub_Category],"Not Found")</f>
        <v>Kitchen</v>
      </c>
      <c r="R190" t="str">
        <f>_xlfn.XLOOKUP(Table2[[#This Row],[Customer_ID]],Table1[Customer_ID],Table1[Region],"Not Found")</f>
        <v>South</v>
      </c>
      <c r="S190" t="str">
        <f>_xlfn.XLOOKUP(Table2[[#This Row],[Customer_ID]],Table1[Customer_ID],Table1[Segment],"Not Found")</f>
        <v>Consumer</v>
      </c>
      <c r="T190" t="str">
        <f>_xlfn.XLOOKUP(Table2[[#This Row],[Product_ID]],Table4[Product_ID],Table4[Product_Name],"Not Found")</f>
        <v>Water Bottle</v>
      </c>
    </row>
    <row r="191" spans="1:20" x14ac:dyDescent="0.3">
      <c r="A191" t="s">
        <v>386</v>
      </c>
      <c r="B191" s="4">
        <v>45576</v>
      </c>
      <c r="C191" s="4">
        <v>45579</v>
      </c>
      <c r="D191" t="s">
        <v>387</v>
      </c>
      <c r="E191" t="s">
        <v>116</v>
      </c>
      <c r="F191" s="8">
        <v>2</v>
      </c>
      <c r="G191" s="10">
        <v>0</v>
      </c>
      <c r="H191" t="s">
        <v>17</v>
      </c>
      <c r="I191" s="8">
        <v>798</v>
      </c>
      <c r="J191" s="8">
        <v>179.82</v>
      </c>
      <c r="K191" s="12">
        <f>YEAR(Table2[[#This Row],[Order_Date]])</f>
        <v>2024</v>
      </c>
      <c r="L191" s="12">
        <f>MONTH(Table2[[#This Row],[Order_Date]])</f>
        <v>10</v>
      </c>
      <c r="M191" t="str">
        <f>TEXT(Table2[[#This Row],[Order_Date]],"mmm")</f>
        <v>Oct</v>
      </c>
      <c r="N191" t="str">
        <f>TEXT(Table2[[#This Row],[Order_Date]],"YYYY-MM")</f>
        <v>2024-10</v>
      </c>
      <c r="O191" s="9">
        <f>IFERROR(Table2[[#This Row],[Profit]]/Table2[[#This Row],[Sales]],0)</f>
        <v>0.22533834586466164</v>
      </c>
      <c r="P191" t="str">
        <f>_xlfn.XLOOKUP(Table2[[#This Row],[Product_ID]],Table4[Product_ID],Table4[Category],"Not Found")</f>
        <v>Technology</v>
      </c>
      <c r="Q191" t="str">
        <f>_xlfn.XLOOKUP(Table2[[#This Row],[Product_ID]],Table4[Product_ID],Table4[Sub_Category],"Not Found")</f>
        <v>Accessories</v>
      </c>
      <c r="R191" t="str">
        <f>_xlfn.XLOOKUP(Table2[[#This Row],[Customer_ID]],Table1[Customer_ID],Table1[Region],"Not Found")</f>
        <v>East</v>
      </c>
      <c r="S191" t="str">
        <f>_xlfn.XLOOKUP(Table2[[#This Row],[Customer_ID]],Table1[Customer_ID],Table1[Segment],"Not Found")</f>
        <v>Consumer</v>
      </c>
      <c r="T191" t="str">
        <f>_xlfn.XLOOKUP(Table2[[#This Row],[Product_ID]],Table4[Product_ID],Table4[Product_Name],"Not Found")</f>
        <v>Mobile Holder</v>
      </c>
    </row>
    <row r="192" spans="1:20" x14ac:dyDescent="0.3">
      <c r="A192" t="s">
        <v>388</v>
      </c>
      <c r="B192" s="4">
        <v>45991</v>
      </c>
      <c r="C192" s="4">
        <v>45993</v>
      </c>
      <c r="D192" t="s">
        <v>115</v>
      </c>
      <c r="E192" t="s">
        <v>99</v>
      </c>
      <c r="F192" s="8">
        <v>1</v>
      </c>
      <c r="G192" s="10">
        <v>0</v>
      </c>
      <c r="H192" t="s">
        <v>13</v>
      </c>
      <c r="I192" s="8">
        <v>249</v>
      </c>
      <c r="J192" s="8">
        <v>74.16</v>
      </c>
      <c r="K192" s="12">
        <f>YEAR(Table2[[#This Row],[Order_Date]])</f>
        <v>2025</v>
      </c>
      <c r="L192" s="12">
        <f>MONTH(Table2[[#This Row],[Order_Date]])</f>
        <v>11</v>
      </c>
      <c r="M192" t="str">
        <f>TEXT(Table2[[#This Row],[Order_Date]],"mmm")</f>
        <v>Nov</v>
      </c>
      <c r="N192" t="str">
        <f>TEXT(Table2[[#This Row],[Order_Date]],"YYYY-MM")</f>
        <v>2025-11</v>
      </c>
      <c r="O192" s="9">
        <f>IFERROR(Table2[[#This Row],[Profit]]/Table2[[#This Row],[Sales]],0)</f>
        <v>0.29783132530120482</v>
      </c>
      <c r="P192" t="str">
        <f>_xlfn.XLOOKUP(Table2[[#This Row],[Product_ID]],Table4[Product_ID],Table4[Category],"Not Found")</f>
        <v>Office</v>
      </c>
      <c r="Q192" t="str">
        <f>_xlfn.XLOOKUP(Table2[[#This Row],[Product_ID]],Table4[Product_ID],Table4[Sub_Category],"Not Found")</f>
        <v>Paper</v>
      </c>
      <c r="R192" t="str">
        <f>_xlfn.XLOOKUP(Table2[[#This Row],[Customer_ID]],Table1[Customer_ID],Table1[Region],"Not Found")</f>
        <v>North</v>
      </c>
      <c r="S192" t="str">
        <f>_xlfn.XLOOKUP(Table2[[#This Row],[Customer_ID]],Table1[Customer_ID],Table1[Segment],"Not Found")</f>
        <v>Consumer</v>
      </c>
      <c r="T192" t="str">
        <f>_xlfn.XLOOKUP(Table2[[#This Row],[Product_ID]],Table4[Product_ID],Table4[Product_Name],"Not Found")</f>
        <v>Pen Set</v>
      </c>
    </row>
    <row r="193" spans="1:20" x14ac:dyDescent="0.3">
      <c r="A193" t="s">
        <v>389</v>
      </c>
      <c r="B193" s="4">
        <v>45373</v>
      </c>
      <c r="C193" s="4">
        <v>45377</v>
      </c>
      <c r="D193" t="s">
        <v>390</v>
      </c>
      <c r="E193" t="s">
        <v>81</v>
      </c>
      <c r="F193" s="8">
        <v>4</v>
      </c>
      <c r="G193" s="10">
        <v>0</v>
      </c>
      <c r="H193" t="s">
        <v>21</v>
      </c>
      <c r="I193" s="8">
        <v>3196</v>
      </c>
      <c r="J193" s="8">
        <v>-360.72</v>
      </c>
      <c r="K193" s="12">
        <f>YEAR(Table2[[#This Row],[Order_Date]])</f>
        <v>2024</v>
      </c>
      <c r="L193" s="12">
        <f>MONTH(Table2[[#This Row],[Order_Date]])</f>
        <v>3</v>
      </c>
      <c r="M193" t="str">
        <f>TEXT(Table2[[#This Row],[Order_Date]],"mmm")</f>
        <v>Mar</v>
      </c>
      <c r="N193" t="str">
        <f>TEXT(Table2[[#This Row],[Order_Date]],"YYYY-MM")</f>
        <v>2024-03</v>
      </c>
      <c r="O193" s="9">
        <f>IFERROR(Table2[[#This Row],[Profit]]/Table2[[#This Row],[Sales]],0)</f>
        <v>-0.11286608260325408</v>
      </c>
      <c r="P193" t="str">
        <f>_xlfn.XLOOKUP(Table2[[#This Row],[Product_ID]],Table4[Product_ID],Table4[Category],"Not Found")</f>
        <v>Home</v>
      </c>
      <c r="Q193" t="str">
        <f>_xlfn.XLOOKUP(Table2[[#This Row],[Product_ID]],Table4[Product_ID],Table4[Sub_Category],"Not Found")</f>
        <v>Kitchen</v>
      </c>
      <c r="R193" t="str">
        <f>_xlfn.XLOOKUP(Table2[[#This Row],[Customer_ID]],Table1[Customer_ID],Table1[Region],"Not Found")</f>
        <v>West</v>
      </c>
      <c r="S193" t="str">
        <f>_xlfn.XLOOKUP(Table2[[#This Row],[Customer_ID]],Table1[Customer_ID],Table1[Segment],"Not Found")</f>
        <v>Consumer</v>
      </c>
      <c r="T193" t="str">
        <f>_xlfn.XLOOKUP(Table2[[#This Row],[Product_ID]],Table4[Product_ID],Table4[Product_Name],"Not Found")</f>
        <v>Travel Mug</v>
      </c>
    </row>
    <row r="194" spans="1:20" x14ac:dyDescent="0.3">
      <c r="A194" t="s">
        <v>391</v>
      </c>
      <c r="B194" s="4">
        <v>45805</v>
      </c>
      <c r="C194" s="4">
        <v>45808</v>
      </c>
      <c r="D194" t="s">
        <v>392</v>
      </c>
      <c r="E194" t="s">
        <v>40</v>
      </c>
      <c r="F194" s="8">
        <v>4</v>
      </c>
      <c r="G194" s="10">
        <v>0.1</v>
      </c>
      <c r="H194" t="s">
        <v>13</v>
      </c>
      <c r="I194" s="8">
        <v>5396.4</v>
      </c>
      <c r="J194" s="8">
        <v>1156.5899999999999</v>
      </c>
      <c r="K194" s="12">
        <f>YEAR(Table2[[#This Row],[Order_Date]])</f>
        <v>2025</v>
      </c>
      <c r="L194" s="12">
        <f>MONTH(Table2[[#This Row],[Order_Date]])</f>
        <v>5</v>
      </c>
      <c r="M194" t="str">
        <f>TEXT(Table2[[#This Row],[Order_Date]],"mmm")</f>
        <v>May</v>
      </c>
      <c r="N194" t="str">
        <f>TEXT(Table2[[#This Row],[Order_Date]],"YYYY-MM")</f>
        <v>2025-05</v>
      </c>
      <c r="O194" s="9">
        <f>IFERROR(Table2[[#This Row],[Profit]]/Table2[[#This Row],[Sales]],0)</f>
        <v>0.21432621747831887</v>
      </c>
      <c r="P194" t="str">
        <f>_xlfn.XLOOKUP(Table2[[#This Row],[Product_ID]],Table4[Product_ID],Table4[Category],"Not Found")</f>
        <v>Technology</v>
      </c>
      <c r="Q194" t="str">
        <f>_xlfn.XLOOKUP(Table2[[#This Row],[Product_ID]],Table4[Product_ID],Table4[Sub_Category],"Not Found")</f>
        <v>Accessories</v>
      </c>
      <c r="R194" t="str">
        <f>_xlfn.XLOOKUP(Table2[[#This Row],[Customer_ID]],Table1[Customer_ID],Table1[Region],"Not Found")</f>
        <v>South</v>
      </c>
      <c r="S194" t="str">
        <f>_xlfn.XLOOKUP(Table2[[#This Row],[Customer_ID]],Table1[Customer_ID],Table1[Segment],"Not Found")</f>
        <v>Consumer</v>
      </c>
      <c r="T194" t="str">
        <f>_xlfn.XLOOKUP(Table2[[#This Row],[Product_ID]],Table4[Product_ID],Table4[Product_Name],"Not Found")</f>
        <v>Power Bank</v>
      </c>
    </row>
    <row r="195" spans="1:20" x14ac:dyDescent="0.3">
      <c r="A195" t="s">
        <v>393</v>
      </c>
      <c r="B195" s="4">
        <v>46000</v>
      </c>
      <c r="C195" s="4">
        <v>46001</v>
      </c>
      <c r="D195" t="s">
        <v>317</v>
      </c>
      <c r="E195" t="s">
        <v>58</v>
      </c>
      <c r="F195" s="8">
        <v>1</v>
      </c>
      <c r="G195" s="10">
        <v>0.15</v>
      </c>
      <c r="H195" t="s">
        <v>17</v>
      </c>
      <c r="I195" s="8">
        <v>1699.15</v>
      </c>
      <c r="J195" s="8">
        <v>349.81</v>
      </c>
      <c r="K195" s="12">
        <f>YEAR(Table2[[#This Row],[Order_Date]])</f>
        <v>2025</v>
      </c>
      <c r="L195" s="12">
        <f>MONTH(Table2[[#This Row],[Order_Date]])</f>
        <v>12</v>
      </c>
      <c r="M195" t="str">
        <f>TEXT(Table2[[#This Row],[Order_Date]],"mmm")</f>
        <v>Dec</v>
      </c>
      <c r="N195" t="str">
        <f>TEXT(Table2[[#This Row],[Order_Date]],"YYYY-MM")</f>
        <v>2025-12</v>
      </c>
      <c r="O195" s="9">
        <f>IFERROR(Table2[[#This Row],[Profit]]/Table2[[#This Row],[Sales]],0)</f>
        <v>0.20587352499779302</v>
      </c>
      <c r="P195" t="str">
        <f>_xlfn.XLOOKUP(Table2[[#This Row],[Product_ID]],Table4[Product_ID],Table4[Category],"Not Found")</f>
        <v>Technology</v>
      </c>
      <c r="Q195" t="str">
        <f>_xlfn.XLOOKUP(Table2[[#This Row],[Product_ID]],Table4[Product_ID],Table4[Sub_Category],"Not Found")</f>
        <v>Audio</v>
      </c>
      <c r="R195" t="str">
        <f>_xlfn.XLOOKUP(Table2[[#This Row],[Customer_ID]],Table1[Customer_ID],Table1[Region],"Not Found")</f>
        <v>East</v>
      </c>
      <c r="S195" t="str">
        <f>_xlfn.XLOOKUP(Table2[[#This Row],[Customer_ID]],Table1[Customer_ID],Table1[Segment],"Not Found")</f>
        <v>Home Office</v>
      </c>
      <c r="T195" t="str">
        <f>_xlfn.XLOOKUP(Table2[[#This Row],[Product_ID]],Table4[Product_ID],Table4[Product_Name],"Not Found")</f>
        <v>Bluetooth Speaker</v>
      </c>
    </row>
    <row r="196" spans="1:20" x14ac:dyDescent="0.3">
      <c r="A196" t="s">
        <v>394</v>
      </c>
      <c r="B196" s="4">
        <v>45814</v>
      </c>
      <c r="C196" s="4">
        <v>45816</v>
      </c>
      <c r="D196" t="s">
        <v>395</v>
      </c>
      <c r="E196" t="s">
        <v>50</v>
      </c>
      <c r="F196" s="8">
        <v>3</v>
      </c>
      <c r="G196" s="10">
        <v>0.05</v>
      </c>
      <c r="H196" t="s">
        <v>21</v>
      </c>
      <c r="I196" s="8">
        <v>1422.15</v>
      </c>
      <c r="J196" s="8">
        <v>334.27</v>
      </c>
      <c r="K196" s="12">
        <f>YEAR(Table2[[#This Row],[Order_Date]])</f>
        <v>2025</v>
      </c>
      <c r="L196" s="12">
        <f>MONTH(Table2[[#This Row],[Order_Date]])</f>
        <v>6</v>
      </c>
      <c r="M196" t="str">
        <f>TEXT(Table2[[#This Row],[Order_Date]],"mmm")</f>
        <v>Jun</v>
      </c>
      <c r="N196" t="str">
        <f>TEXT(Table2[[#This Row],[Order_Date]],"YYYY-MM")</f>
        <v>2025-06</v>
      </c>
      <c r="O196" s="9">
        <f>IFERROR(Table2[[#This Row],[Profit]]/Table2[[#This Row],[Sales]],0)</f>
        <v>0.2350455296558028</v>
      </c>
      <c r="P196" t="str">
        <f>_xlfn.XLOOKUP(Table2[[#This Row],[Product_ID]],Table4[Product_ID],Table4[Category],"Not Found")</f>
        <v>Technology</v>
      </c>
      <c r="Q196" t="str">
        <f>_xlfn.XLOOKUP(Table2[[#This Row],[Product_ID]],Table4[Product_ID],Table4[Sub_Category],"Not Found")</f>
        <v>Accessories</v>
      </c>
      <c r="R196" t="str">
        <f>_xlfn.XLOOKUP(Table2[[#This Row],[Customer_ID]],Table1[Customer_ID],Table1[Region],"Not Found")</f>
        <v>North</v>
      </c>
      <c r="S196" t="str">
        <f>_xlfn.XLOOKUP(Table2[[#This Row],[Customer_ID]],Table1[Customer_ID],Table1[Segment],"Not Found")</f>
        <v>Consumer</v>
      </c>
      <c r="T196" t="str">
        <f>_xlfn.XLOOKUP(Table2[[#This Row],[Product_ID]],Table4[Product_ID],Table4[Product_Name],"Not Found")</f>
        <v>Wireless Mouse</v>
      </c>
    </row>
    <row r="197" spans="1:20" x14ac:dyDescent="0.3">
      <c r="A197" t="s">
        <v>396</v>
      </c>
      <c r="B197" s="4">
        <v>45677</v>
      </c>
      <c r="C197" s="4">
        <v>45680</v>
      </c>
      <c r="D197" t="s">
        <v>397</v>
      </c>
      <c r="E197" t="s">
        <v>96</v>
      </c>
      <c r="F197" s="8">
        <v>1</v>
      </c>
      <c r="G197" s="10">
        <v>0.05</v>
      </c>
      <c r="H197" t="s">
        <v>17</v>
      </c>
      <c r="I197" s="8">
        <v>949.05</v>
      </c>
      <c r="J197" s="8">
        <v>151.6</v>
      </c>
      <c r="K197" s="12">
        <f>YEAR(Table2[[#This Row],[Order_Date]])</f>
        <v>2025</v>
      </c>
      <c r="L197" s="12">
        <f>MONTH(Table2[[#This Row],[Order_Date]])</f>
        <v>1</v>
      </c>
      <c r="M197" t="str">
        <f>TEXT(Table2[[#This Row],[Order_Date]],"mmm")</f>
        <v>Jan</v>
      </c>
      <c r="N197" t="str">
        <f>TEXT(Table2[[#This Row],[Order_Date]],"YYYY-MM")</f>
        <v>2025-01</v>
      </c>
      <c r="O197" s="9">
        <f>IFERROR(Table2[[#This Row],[Profit]]/Table2[[#This Row],[Sales]],0)</f>
        <v>0.15973868605447553</v>
      </c>
      <c r="P197" t="str">
        <f>_xlfn.XLOOKUP(Table2[[#This Row],[Product_ID]],Table4[Product_ID],Table4[Category],"Not Found")</f>
        <v>Home</v>
      </c>
      <c r="Q197" t="str">
        <f>_xlfn.XLOOKUP(Table2[[#This Row],[Product_ID]],Table4[Product_ID],Table4[Sub_Category],"Not Found")</f>
        <v>Lighting</v>
      </c>
      <c r="R197" t="str">
        <f>_xlfn.XLOOKUP(Table2[[#This Row],[Customer_ID]],Table1[Customer_ID],Table1[Region],"Not Found")</f>
        <v>South</v>
      </c>
      <c r="S197" t="str">
        <f>_xlfn.XLOOKUP(Table2[[#This Row],[Customer_ID]],Table1[Customer_ID],Table1[Segment],"Not Found")</f>
        <v>Consumer</v>
      </c>
      <c r="T197" t="str">
        <f>_xlfn.XLOOKUP(Table2[[#This Row],[Product_ID]],Table4[Product_ID],Table4[Product_Name],"Not Found")</f>
        <v>LED Strip Light</v>
      </c>
    </row>
    <row r="198" spans="1:20" x14ac:dyDescent="0.3">
      <c r="A198" t="s">
        <v>398</v>
      </c>
      <c r="B198" s="4">
        <v>45998</v>
      </c>
      <c r="C198" s="4">
        <v>46003</v>
      </c>
      <c r="D198" t="s">
        <v>399</v>
      </c>
      <c r="E198" t="s">
        <v>116</v>
      </c>
      <c r="F198" s="8">
        <v>2</v>
      </c>
      <c r="G198" s="10">
        <v>0.1</v>
      </c>
      <c r="H198" t="s">
        <v>13</v>
      </c>
      <c r="I198" s="8">
        <v>718.2</v>
      </c>
      <c r="J198" s="8">
        <v>175.82</v>
      </c>
      <c r="K198" s="12">
        <f>YEAR(Table2[[#This Row],[Order_Date]])</f>
        <v>2025</v>
      </c>
      <c r="L198" s="12">
        <f>MONTH(Table2[[#This Row],[Order_Date]])</f>
        <v>12</v>
      </c>
      <c r="M198" t="str">
        <f>TEXT(Table2[[#This Row],[Order_Date]],"mmm")</f>
        <v>Dec</v>
      </c>
      <c r="N198" t="str">
        <f>TEXT(Table2[[#This Row],[Order_Date]],"YYYY-MM")</f>
        <v>2025-12</v>
      </c>
      <c r="O198" s="9">
        <f>IFERROR(Table2[[#This Row],[Profit]]/Table2[[#This Row],[Sales]],0)</f>
        <v>0.24480646059593425</v>
      </c>
      <c r="P198" t="str">
        <f>_xlfn.XLOOKUP(Table2[[#This Row],[Product_ID]],Table4[Product_ID],Table4[Category],"Not Found")</f>
        <v>Technology</v>
      </c>
      <c r="Q198" t="str">
        <f>_xlfn.XLOOKUP(Table2[[#This Row],[Product_ID]],Table4[Product_ID],Table4[Sub_Category],"Not Found")</f>
        <v>Accessories</v>
      </c>
      <c r="R198" t="str">
        <f>_xlfn.XLOOKUP(Table2[[#This Row],[Customer_ID]],Table1[Customer_ID],Table1[Region],"Not Found")</f>
        <v>West</v>
      </c>
      <c r="S198" t="str">
        <f>_xlfn.XLOOKUP(Table2[[#This Row],[Customer_ID]],Table1[Customer_ID],Table1[Segment],"Not Found")</f>
        <v>Corporate</v>
      </c>
      <c r="T198" t="str">
        <f>_xlfn.XLOOKUP(Table2[[#This Row],[Product_ID]],Table4[Product_ID],Table4[Product_Name],"Not Found")</f>
        <v>Mobile Holder</v>
      </c>
    </row>
    <row r="199" spans="1:20" x14ac:dyDescent="0.3">
      <c r="A199" t="s">
        <v>400</v>
      </c>
      <c r="B199" s="4">
        <v>45762</v>
      </c>
      <c r="C199" s="4">
        <v>45764</v>
      </c>
      <c r="D199" t="s">
        <v>401</v>
      </c>
      <c r="E199" t="s">
        <v>20</v>
      </c>
      <c r="F199" s="8">
        <v>2</v>
      </c>
      <c r="G199" s="10">
        <v>0.05</v>
      </c>
      <c r="H199" t="s">
        <v>30</v>
      </c>
      <c r="I199" s="8">
        <v>13298.1</v>
      </c>
      <c r="J199" s="8">
        <v>1992.4</v>
      </c>
      <c r="K199" s="12">
        <f>YEAR(Table2[[#This Row],[Order_Date]])</f>
        <v>2025</v>
      </c>
      <c r="L199" s="12">
        <f>MONTH(Table2[[#This Row],[Order_Date]])</f>
        <v>4</v>
      </c>
      <c r="M199" t="str">
        <f>TEXT(Table2[[#This Row],[Order_Date]],"mmm")</f>
        <v>Apr</v>
      </c>
      <c r="N199" t="str">
        <f>TEXT(Table2[[#This Row],[Order_Date]],"YYYY-MM")</f>
        <v>2025-04</v>
      </c>
      <c r="O199" s="9">
        <f>IFERROR(Table2[[#This Row],[Profit]]/Table2[[#This Row],[Sales]],0)</f>
        <v>0.14982591498033554</v>
      </c>
      <c r="P199" t="str">
        <f>_xlfn.XLOOKUP(Table2[[#This Row],[Product_ID]],Table4[Product_ID],Table4[Category],"Not Found")</f>
        <v>Furniture</v>
      </c>
      <c r="Q199" t="str">
        <f>_xlfn.XLOOKUP(Table2[[#This Row],[Product_ID]],Table4[Product_ID],Table4[Sub_Category],"Not Found")</f>
        <v>Furniture</v>
      </c>
      <c r="R199" t="str">
        <f>_xlfn.XLOOKUP(Table2[[#This Row],[Customer_ID]],Table1[Customer_ID],Table1[Region],"Not Found")</f>
        <v>West</v>
      </c>
      <c r="S199" t="str">
        <f>_xlfn.XLOOKUP(Table2[[#This Row],[Customer_ID]],Table1[Customer_ID],Table1[Segment],"Not Found")</f>
        <v>Home Office</v>
      </c>
      <c r="T199" t="str">
        <f>_xlfn.XLOOKUP(Table2[[#This Row],[Product_ID]],Table4[Product_ID],Table4[Product_Name],"Not Found")</f>
        <v>Office Chair</v>
      </c>
    </row>
    <row r="200" spans="1:20" x14ac:dyDescent="0.3">
      <c r="A200" t="s">
        <v>402</v>
      </c>
      <c r="B200" s="4">
        <v>45410</v>
      </c>
      <c r="C200" s="4">
        <v>45415</v>
      </c>
      <c r="D200" t="s">
        <v>403</v>
      </c>
      <c r="E200" t="s">
        <v>12</v>
      </c>
      <c r="F200" s="8">
        <v>1</v>
      </c>
      <c r="G200" s="10">
        <v>0.15</v>
      </c>
      <c r="H200" t="s">
        <v>13</v>
      </c>
      <c r="I200" s="8">
        <v>509.15</v>
      </c>
      <c r="J200" s="8">
        <v>157.15</v>
      </c>
      <c r="K200" s="12">
        <f>YEAR(Table2[[#This Row],[Order_Date]])</f>
        <v>2024</v>
      </c>
      <c r="L200" s="12">
        <f>MONTH(Table2[[#This Row],[Order_Date]])</f>
        <v>4</v>
      </c>
      <c r="M200" t="str">
        <f>TEXT(Table2[[#This Row],[Order_Date]],"mmm")</f>
        <v>Apr</v>
      </c>
      <c r="N200" t="str">
        <f>TEXT(Table2[[#This Row],[Order_Date]],"YYYY-MM")</f>
        <v>2024-04</v>
      </c>
      <c r="O200" s="9">
        <f>IFERROR(Table2[[#This Row],[Profit]]/Table2[[#This Row],[Sales]],0)</f>
        <v>0.30865167435922619</v>
      </c>
      <c r="P200" t="str">
        <f>_xlfn.XLOOKUP(Table2[[#This Row],[Product_ID]],Table4[Product_ID],Table4[Category],"Not Found")</f>
        <v>Home</v>
      </c>
      <c r="Q200" t="str">
        <f>_xlfn.XLOOKUP(Table2[[#This Row],[Product_ID]],Table4[Product_ID],Table4[Sub_Category],"Not Found")</f>
        <v>Kitchen</v>
      </c>
      <c r="R200" t="str">
        <f>_xlfn.XLOOKUP(Table2[[#This Row],[Customer_ID]],Table1[Customer_ID],Table1[Region],"Not Found")</f>
        <v>South</v>
      </c>
      <c r="S200" t="str">
        <f>_xlfn.XLOOKUP(Table2[[#This Row],[Customer_ID]],Table1[Customer_ID],Table1[Segment],"Not Found")</f>
        <v>Home Office</v>
      </c>
      <c r="T200" t="str">
        <f>_xlfn.XLOOKUP(Table2[[#This Row],[Product_ID]],Table4[Product_ID],Table4[Product_Name],"Not Found")</f>
        <v>Water Bottle</v>
      </c>
    </row>
    <row r="201" spans="1:20" x14ac:dyDescent="0.3">
      <c r="A201" t="s">
        <v>404</v>
      </c>
      <c r="B201" s="4">
        <v>45687</v>
      </c>
      <c r="C201" s="4">
        <v>45691</v>
      </c>
      <c r="D201" t="s">
        <v>405</v>
      </c>
      <c r="E201" t="s">
        <v>29</v>
      </c>
      <c r="F201" s="8">
        <v>1</v>
      </c>
      <c r="G201" s="10">
        <v>0.05</v>
      </c>
      <c r="H201" t="s">
        <v>17</v>
      </c>
      <c r="I201" s="8">
        <v>379.05</v>
      </c>
      <c r="J201" s="8">
        <v>-43.34</v>
      </c>
      <c r="K201" s="12">
        <f>YEAR(Table2[[#This Row],[Order_Date]])</f>
        <v>2025</v>
      </c>
      <c r="L201" s="12">
        <f>MONTH(Table2[[#This Row],[Order_Date]])</f>
        <v>1</v>
      </c>
      <c r="M201" t="str">
        <f>TEXT(Table2[[#This Row],[Order_Date]],"mmm")</f>
        <v>Jan</v>
      </c>
      <c r="N201" t="str">
        <f>TEXT(Table2[[#This Row],[Order_Date]],"YYYY-MM")</f>
        <v>2025-01</v>
      </c>
      <c r="O201" s="9">
        <f>IFERROR(Table2[[#This Row],[Profit]]/Table2[[#This Row],[Sales]],0)</f>
        <v>-0.11433847777338083</v>
      </c>
      <c r="P201" t="str">
        <f>_xlfn.XLOOKUP(Table2[[#This Row],[Product_ID]],Table4[Product_ID],Table4[Category],"Not Found")</f>
        <v>Office</v>
      </c>
      <c r="Q201" t="str">
        <f>_xlfn.XLOOKUP(Table2[[#This Row],[Product_ID]],Table4[Product_ID],Table4[Sub_Category],"Not Found")</f>
        <v>Paper</v>
      </c>
      <c r="R201" t="str">
        <f>_xlfn.XLOOKUP(Table2[[#This Row],[Customer_ID]],Table1[Customer_ID],Table1[Region],"Not Found")</f>
        <v>West</v>
      </c>
      <c r="S201" t="str">
        <f>_xlfn.XLOOKUP(Table2[[#This Row],[Customer_ID]],Table1[Customer_ID],Table1[Segment],"Not Found")</f>
        <v>Consumer</v>
      </c>
      <c r="T201" t="str">
        <f>_xlfn.XLOOKUP(Table2[[#This Row],[Product_ID]],Table4[Product_ID],Table4[Product_Name],"Not Found")</f>
        <v>Notebook Set</v>
      </c>
    </row>
    <row r="202" spans="1:20" x14ac:dyDescent="0.3">
      <c r="A202" t="s">
        <v>406</v>
      </c>
      <c r="B202" s="4">
        <v>45823</v>
      </c>
      <c r="C202" s="4">
        <v>45826</v>
      </c>
      <c r="D202" t="s">
        <v>407</v>
      </c>
      <c r="E202" t="s">
        <v>12</v>
      </c>
      <c r="F202" s="8">
        <v>1</v>
      </c>
      <c r="G202" s="10">
        <v>0</v>
      </c>
      <c r="H202" t="s">
        <v>21</v>
      </c>
      <c r="I202" s="8">
        <v>599</v>
      </c>
      <c r="J202" s="8">
        <v>168.96</v>
      </c>
      <c r="K202" s="12">
        <f>YEAR(Table2[[#This Row],[Order_Date]])</f>
        <v>2025</v>
      </c>
      <c r="L202" s="12">
        <f>MONTH(Table2[[#This Row],[Order_Date]])</f>
        <v>6</v>
      </c>
      <c r="M202" t="str">
        <f>TEXT(Table2[[#This Row],[Order_Date]],"mmm")</f>
        <v>Jun</v>
      </c>
      <c r="N202" t="str">
        <f>TEXT(Table2[[#This Row],[Order_Date]],"YYYY-MM")</f>
        <v>2025-06</v>
      </c>
      <c r="O202" s="9">
        <f>IFERROR(Table2[[#This Row],[Profit]]/Table2[[#This Row],[Sales]],0)</f>
        <v>0.28207011686143574</v>
      </c>
      <c r="P202" t="str">
        <f>_xlfn.XLOOKUP(Table2[[#This Row],[Product_ID]],Table4[Product_ID],Table4[Category],"Not Found")</f>
        <v>Home</v>
      </c>
      <c r="Q202" t="str">
        <f>_xlfn.XLOOKUP(Table2[[#This Row],[Product_ID]],Table4[Product_ID],Table4[Sub_Category],"Not Found")</f>
        <v>Kitchen</v>
      </c>
      <c r="R202" t="str">
        <f>_xlfn.XLOOKUP(Table2[[#This Row],[Customer_ID]],Table1[Customer_ID],Table1[Region],"Not Found")</f>
        <v>West</v>
      </c>
      <c r="S202" t="str">
        <f>_xlfn.XLOOKUP(Table2[[#This Row],[Customer_ID]],Table1[Customer_ID],Table1[Segment],"Not Found")</f>
        <v>Consumer</v>
      </c>
      <c r="T202" t="str">
        <f>_xlfn.XLOOKUP(Table2[[#This Row],[Product_ID]],Table4[Product_ID],Table4[Product_Name],"Not Found")</f>
        <v>Water Bottle</v>
      </c>
    </row>
    <row r="203" spans="1:20" x14ac:dyDescent="0.3">
      <c r="A203" t="s">
        <v>408</v>
      </c>
      <c r="B203" s="4">
        <v>45552</v>
      </c>
      <c r="C203" s="4">
        <v>45555</v>
      </c>
      <c r="D203" t="s">
        <v>212</v>
      </c>
      <c r="E203" t="s">
        <v>65</v>
      </c>
      <c r="F203" s="8">
        <v>1</v>
      </c>
      <c r="G203" s="10">
        <v>0</v>
      </c>
      <c r="H203" t="s">
        <v>30</v>
      </c>
      <c r="I203" s="8">
        <v>699</v>
      </c>
      <c r="J203" s="8">
        <v>218.71</v>
      </c>
      <c r="K203" s="12">
        <f>YEAR(Table2[[#This Row],[Order_Date]])</f>
        <v>2024</v>
      </c>
      <c r="L203" s="12">
        <f>MONTH(Table2[[#This Row],[Order_Date]])</f>
        <v>9</v>
      </c>
      <c r="M203" t="str">
        <f>TEXT(Table2[[#This Row],[Order_Date]],"mmm")</f>
        <v>Sep</v>
      </c>
      <c r="N203" t="str">
        <f>TEXT(Table2[[#This Row],[Order_Date]],"YYYY-MM")</f>
        <v>2024-09</v>
      </c>
      <c r="O203" s="9">
        <f>IFERROR(Table2[[#This Row],[Profit]]/Table2[[#This Row],[Sales]],0)</f>
        <v>0.31288984263233194</v>
      </c>
      <c r="P203" t="str">
        <f>_xlfn.XLOOKUP(Table2[[#This Row],[Product_ID]],Table4[Product_ID],Table4[Category],"Not Found")</f>
        <v>Office</v>
      </c>
      <c r="Q203" t="str">
        <f>_xlfn.XLOOKUP(Table2[[#This Row],[Product_ID]],Table4[Product_ID],Table4[Sub_Category],"Not Found")</f>
        <v>Storage</v>
      </c>
      <c r="R203" t="str">
        <f>_xlfn.XLOOKUP(Table2[[#This Row],[Customer_ID]],Table1[Customer_ID],Table1[Region],"Not Found")</f>
        <v>East</v>
      </c>
      <c r="S203" t="str">
        <f>_xlfn.XLOOKUP(Table2[[#This Row],[Customer_ID]],Table1[Customer_ID],Table1[Segment],"Not Found")</f>
        <v>Consumer</v>
      </c>
      <c r="T203" t="str">
        <f>_xlfn.XLOOKUP(Table2[[#This Row],[Product_ID]],Table4[Product_ID],Table4[Product_Name],"Not Found")</f>
        <v>Desk Organizer</v>
      </c>
    </row>
    <row r="204" spans="1:20" x14ac:dyDescent="0.3">
      <c r="A204" t="s">
        <v>409</v>
      </c>
      <c r="B204" s="4">
        <v>45547</v>
      </c>
      <c r="C204" s="4">
        <v>45550</v>
      </c>
      <c r="D204" t="s">
        <v>410</v>
      </c>
      <c r="E204" t="s">
        <v>68</v>
      </c>
      <c r="F204" s="8">
        <v>2</v>
      </c>
      <c r="G204" s="10">
        <v>0.15</v>
      </c>
      <c r="H204" t="s">
        <v>17</v>
      </c>
      <c r="I204" s="8">
        <v>2208.3000000000002</v>
      </c>
      <c r="J204" s="8">
        <v>516.58000000000004</v>
      </c>
      <c r="K204" s="12">
        <f>YEAR(Table2[[#This Row],[Order_Date]])</f>
        <v>2024</v>
      </c>
      <c r="L204" s="12">
        <f>MONTH(Table2[[#This Row],[Order_Date]])</f>
        <v>9</v>
      </c>
      <c r="M204" t="str">
        <f>TEXT(Table2[[#This Row],[Order_Date]],"mmm")</f>
        <v>Sep</v>
      </c>
      <c r="N204" t="str">
        <f>TEXT(Table2[[#This Row],[Order_Date]],"YYYY-MM")</f>
        <v>2024-09</v>
      </c>
      <c r="O204" s="9">
        <f>IFERROR(Table2[[#This Row],[Profit]]/Table2[[#This Row],[Sales]],0)</f>
        <v>0.23392654983471448</v>
      </c>
      <c r="P204" t="str">
        <f>_xlfn.XLOOKUP(Table2[[#This Row],[Product_ID]],Table4[Product_ID],Table4[Category],"Not Found")</f>
        <v>Home</v>
      </c>
      <c r="Q204" t="str">
        <f>_xlfn.XLOOKUP(Table2[[#This Row],[Product_ID]],Table4[Product_ID],Table4[Sub_Category],"Not Found")</f>
        <v>Lighting</v>
      </c>
      <c r="R204" t="str">
        <f>_xlfn.XLOOKUP(Table2[[#This Row],[Customer_ID]],Table1[Customer_ID],Table1[Region],"Not Found")</f>
        <v>North</v>
      </c>
      <c r="S204" t="str">
        <f>_xlfn.XLOOKUP(Table2[[#This Row],[Customer_ID]],Table1[Customer_ID],Table1[Segment],"Not Found")</f>
        <v>Consumer</v>
      </c>
      <c r="T204" t="str">
        <f>_xlfn.XLOOKUP(Table2[[#This Row],[Product_ID]],Table4[Product_ID],Table4[Product_Name],"Not Found")</f>
        <v>Table Lamp</v>
      </c>
    </row>
    <row r="205" spans="1:20" x14ac:dyDescent="0.3">
      <c r="A205" t="s">
        <v>411</v>
      </c>
      <c r="B205" s="4">
        <v>45517</v>
      </c>
      <c r="C205" s="4">
        <v>45520</v>
      </c>
      <c r="D205" t="s">
        <v>93</v>
      </c>
      <c r="E205" t="s">
        <v>76</v>
      </c>
      <c r="F205" s="8">
        <v>1</v>
      </c>
      <c r="G205" s="10">
        <v>0.2</v>
      </c>
      <c r="H205" t="s">
        <v>13</v>
      </c>
      <c r="I205" s="8">
        <v>719.2</v>
      </c>
      <c r="J205" s="8">
        <v>173.25</v>
      </c>
      <c r="K205" s="12">
        <f>YEAR(Table2[[#This Row],[Order_Date]])</f>
        <v>2024</v>
      </c>
      <c r="L205" s="12">
        <f>MONTH(Table2[[#This Row],[Order_Date]])</f>
        <v>8</v>
      </c>
      <c r="M205" t="str">
        <f>TEXT(Table2[[#This Row],[Order_Date]],"mmm")</f>
        <v>Aug</v>
      </c>
      <c r="N205" t="str">
        <f>TEXT(Table2[[#This Row],[Order_Date]],"YYYY-MM")</f>
        <v>2024-08</v>
      </c>
      <c r="O205" s="9">
        <f>IFERROR(Table2[[#This Row],[Profit]]/Table2[[#This Row],[Sales]],0)</f>
        <v>0.24089265850945493</v>
      </c>
      <c r="P205" t="str">
        <f>_xlfn.XLOOKUP(Table2[[#This Row],[Product_ID]],Table4[Product_ID],Table4[Category],"Not Found")</f>
        <v>Home</v>
      </c>
      <c r="Q205" t="str">
        <f>_xlfn.XLOOKUP(Table2[[#This Row],[Product_ID]],Table4[Product_ID],Table4[Sub_Category],"Not Found")</f>
        <v>Decor</v>
      </c>
      <c r="R205" t="str">
        <f>_xlfn.XLOOKUP(Table2[[#This Row],[Customer_ID]],Table1[Customer_ID],Table1[Region],"Not Found")</f>
        <v>West</v>
      </c>
      <c r="S205" t="str">
        <f>_xlfn.XLOOKUP(Table2[[#This Row],[Customer_ID]],Table1[Customer_ID],Table1[Segment],"Not Found")</f>
        <v>Corporate</v>
      </c>
      <c r="T205" t="str">
        <f>_xlfn.XLOOKUP(Table2[[#This Row],[Product_ID]],Table4[Product_ID],Table4[Product_Name],"Not Found")</f>
        <v>Wall Clock</v>
      </c>
    </row>
    <row r="206" spans="1:20" x14ac:dyDescent="0.3">
      <c r="A206" t="s">
        <v>412</v>
      </c>
      <c r="B206" s="4">
        <v>45344</v>
      </c>
      <c r="C206" s="4">
        <v>45346</v>
      </c>
      <c r="D206" t="s">
        <v>413</v>
      </c>
      <c r="E206" t="s">
        <v>71</v>
      </c>
      <c r="F206" s="8">
        <v>1</v>
      </c>
      <c r="G206" s="10">
        <v>0</v>
      </c>
      <c r="H206" t="s">
        <v>21</v>
      </c>
      <c r="I206" s="8">
        <v>799</v>
      </c>
      <c r="J206" s="8">
        <v>152.44</v>
      </c>
      <c r="K206" s="12">
        <f>YEAR(Table2[[#This Row],[Order_Date]])</f>
        <v>2024</v>
      </c>
      <c r="L206" s="12">
        <f>MONTH(Table2[[#This Row],[Order_Date]])</f>
        <v>2</v>
      </c>
      <c r="M206" t="str">
        <f>TEXT(Table2[[#This Row],[Order_Date]],"mmm")</f>
        <v>Feb</v>
      </c>
      <c r="N206" t="str">
        <f>TEXT(Table2[[#This Row],[Order_Date]],"YYYY-MM")</f>
        <v>2024-02</v>
      </c>
      <c r="O206" s="9">
        <f>IFERROR(Table2[[#This Row],[Profit]]/Table2[[#This Row],[Sales]],0)</f>
        <v>0.19078848560700876</v>
      </c>
      <c r="P206" t="str">
        <f>_xlfn.XLOOKUP(Table2[[#This Row],[Product_ID]],Table4[Product_ID],Table4[Category],"Not Found")</f>
        <v>Home</v>
      </c>
      <c r="Q206" t="str">
        <f>_xlfn.XLOOKUP(Table2[[#This Row],[Product_ID]],Table4[Product_ID],Table4[Sub_Category],"Not Found")</f>
        <v>Storage</v>
      </c>
      <c r="R206" t="str">
        <f>_xlfn.XLOOKUP(Table2[[#This Row],[Customer_ID]],Table1[Customer_ID],Table1[Region],"Not Found")</f>
        <v>South</v>
      </c>
      <c r="S206" t="str">
        <f>_xlfn.XLOOKUP(Table2[[#This Row],[Customer_ID]],Table1[Customer_ID],Table1[Segment],"Not Found")</f>
        <v>Home Office</v>
      </c>
      <c r="T206" t="str">
        <f>_xlfn.XLOOKUP(Table2[[#This Row],[Product_ID]],Table4[Product_ID],Table4[Product_Name],"Not Found")</f>
        <v>Storage Box</v>
      </c>
    </row>
    <row r="207" spans="1:20" x14ac:dyDescent="0.3">
      <c r="A207" t="s">
        <v>414</v>
      </c>
      <c r="B207" s="4">
        <v>45791</v>
      </c>
      <c r="C207" s="4">
        <v>45796</v>
      </c>
      <c r="D207" t="s">
        <v>271</v>
      </c>
      <c r="E207" t="s">
        <v>58</v>
      </c>
      <c r="F207" s="8">
        <v>2</v>
      </c>
      <c r="G207" s="10">
        <v>0</v>
      </c>
      <c r="H207" t="s">
        <v>13</v>
      </c>
      <c r="I207" s="8">
        <v>3998</v>
      </c>
      <c r="J207" s="8">
        <v>1088.69</v>
      </c>
      <c r="K207" s="12">
        <f>YEAR(Table2[[#This Row],[Order_Date]])</f>
        <v>2025</v>
      </c>
      <c r="L207" s="12">
        <f>MONTH(Table2[[#This Row],[Order_Date]])</f>
        <v>5</v>
      </c>
      <c r="M207" t="str">
        <f>TEXT(Table2[[#This Row],[Order_Date]],"mmm")</f>
        <v>May</v>
      </c>
      <c r="N207" t="str">
        <f>TEXT(Table2[[#This Row],[Order_Date]],"YYYY-MM")</f>
        <v>2025-05</v>
      </c>
      <c r="O207" s="9">
        <f>IFERROR(Table2[[#This Row],[Profit]]/Table2[[#This Row],[Sales]],0)</f>
        <v>0.27230865432716361</v>
      </c>
      <c r="P207" t="str">
        <f>_xlfn.XLOOKUP(Table2[[#This Row],[Product_ID]],Table4[Product_ID],Table4[Category],"Not Found")</f>
        <v>Technology</v>
      </c>
      <c r="Q207" t="str">
        <f>_xlfn.XLOOKUP(Table2[[#This Row],[Product_ID]],Table4[Product_ID],Table4[Sub_Category],"Not Found")</f>
        <v>Audio</v>
      </c>
      <c r="R207" t="str">
        <f>_xlfn.XLOOKUP(Table2[[#This Row],[Customer_ID]],Table1[Customer_ID],Table1[Region],"Not Found")</f>
        <v>South</v>
      </c>
      <c r="S207" t="str">
        <f>_xlfn.XLOOKUP(Table2[[#This Row],[Customer_ID]],Table1[Customer_ID],Table1[Segment],"Not Found")</f>
        <v>Consumer</v>
      </c>
      <c r="T207" t="str">
        <f>_xlfn.XLOOKUP(Table2[[#This Row],[Product_ID]],Table4[Product_ID],Table4[Product_Name],"Not Found")</f>
        <v>Bluetooth Speaker</v>
      </c>
    </row>
    <row r="208" spans="1:20" x14ac:dyDescent="0.3">
      <c r="A208" t="s">
        <v>415</v>
      </c>
      <c r="B208" s="4">
        <v>45797</v>
      </c>
      <c r="C208" s="4">
        <v>45802</v>
      </c>
      <c r="D208" t="s">
        <v>416</v>
      </c>
      <c r="E208" t="s">
        <v>50</v>
      </c>
      <c r="F208" s="8">
        <v>3</v>
      </c>
      <c r="G208" s="10">
        <v>0.05</v>
      </c>
      <c r="H208" t="s">
        <v>13</v>
      </c>
      <c r="I208" s="8">
        <v>1422.15</v>
      </c>
      <c r="J208" s="8">
        <v>248.75</v>
      </c>
      <c r="K208" s="12">
        <f>YEAR(Table2[[#This Row],[Order_Date]])</f>
        <v>2025</v>
      </c>
      <c r="L208" s="12">
        <f>MONTH(Table2[[#This Row],[Order_Date]])</f>
        <v>5</v>
      </c>
      <c r="M208" t="str">
        <f>TEXT(Table2[[#This Row],[Order_Date]],"mmm")</f>
        <v>May</v>
      </c>
      <c r="N208" t="str">
        <f>TEXT(Table2[[#This Row],[Order_Date]],"YYYY-MM")</f>
        <v>2025-05</v>
      </c>
      <c r="O208" s="9">
        <f>IFERROR(Table2[[#This Row],[Profit]]/Table2[[#This Row],[Sales]],0)</f>
        <v>0.17491122596069331</v>
      </c>
      <c r="P208" t="str">
        <f>_xlfn.XLOOKUP(Table2[[#This Row],[Product_ID]],Table4[Product_ID],Table4[Category],"Not Found")</f>
        <v>Technology</v>
      </c>
      <c r="Q208" t="str">
        <f>_xlfn.XLOOKUP(Table2[[#This Row],[Product_ID]],Table4[Product_ID],Table4[Sub_Category],"Not Found")</f>
        <v>Accessories</v>
      </c>
      <c r="R208" t="str">
        <f>_xlfn.XLOOKUP(Table2[[#This Row],[Customer_ID]],Table1[Customer_ID],Table1[Region],"Not Found")</f>
        <v>South</v>
      </c>
      <c r="S208" t="str">
        <f>_xlfn.XLOOKUP(Table2[[#This Row],[Customer_ID]],Table1[Customer_ID],Table1[Segment],"Not Found")</f>
        <v>Consumer</v>
      </c>
      <c r="T208" t="str">
        <f>_xlfn.XLOOKUP(Table2[[#This Row],[Product_ID]],Table4[Product_ID],Table4[Product_Name],"Not Found")</f>
        <v>Wireless Mouse</v>
      </c>
    </row>
    <row r="209" spans="1:20" x14ac:dyDescent="0.3">
      <c r="A209" t="s">
        <v>417</v>
      </c>
      <c r="B209" s="4">
        <v>45655</v>
      </c>
      <c r="C209" s="4">
        <v>45659</v>
      </c>
      <c r="D209" t="s">
        <v>418</v>
      </c>
      <c r="E209" t="s">
        <v>58</v>
      </c>
      <c r="F209" s="8">
        <v>1</v>
      </c>
      <c r="G209" s="10">
        <v>0.1</v>
      </c>
      <c r="H209" t="s">
        <v>30</v>
      </c>
      <c r="I209" s="8">
        <v>1799.1</v>
      </c>
      <c r="J209" s="8">
        <v>394.87</v>
      </c>
      <c r="K209" s="12">
        <f>YEAR(Table2[[#This Row],[Order_Date]])</f>
        <v>2024</v>
      </c>
      <c r="L209" s="12">
        <f>MONTH(Table2[[#This Row],[Order_Date]])</f>
        <v>12</v>
      </c>
      <c r="M209" t="str">
        <f>TEXT(Table2[[#This Row],[Order_Date]],"mmm")</f>
        <v>Dec</v>
      </c>
      <c r="N209" t="str">
        <f>TEXT(Table2[[#This Row],[Order_Date]],"YYYY-MM")</f>
        <v>2024-12</v>
      </c>
      <c r="O209" s="9">
        <f>IFERROR(Table2[[#This Row],[Profit]]/Table2[[#This Row],[Sales]],0)</f>
        <v>0.21948196320382415</v>
      </c>
      <c r="P209" t="str">
        <f>_xlfn.XLOOKUP(Table2[[#This Row],[Product_ID]],Table4[Product_ID],Table4[Category],"Not Found")</f>
        <v>Technology</v>
      </c>
      <c r="Q209" t="str">
        <f>_xlfn.XLOOKUP(Table2[[#This Row],[Product_ID]],Table4[Product_ID],Table4[Sub_Category],"Not Found")</f>
        <v>Audio</v>
      </c>
      <c r="R209" t="str">
        <f>_xlfn.XLOOKUP(Table2[[#This Row],[Customer_ID]],Table1[Customer_ID],Table1[Region],"Not Found")</f>
        <v>North</v>
      </c>
      <c r="S209" t="str">
        <f>_xlfn.XLOOKUP(Table2[[#This Row],[Customer_ID]],Table1[Customer_ID],Table1[Segment],"Not Found")</f>
        <v>Home Office</v>
      </c>
      <c r="T209" t="str">
        <f>_xlfn.XLOOKUP(Table2[[#This Row],[Product_ID]],Table4[Product_ID],Table4[Product_Name],"Not Found")</f>
        <v>Bluetooth Speaker</v>
      </c>
    </row>
    <row r="210" spans="1:20" x14ac:dyDescent="0.3">
      <c r="A210" t="s">
        <v>419</v>
      </c>
      <c r="B210" s="4">
        <v>45571</v>
      </c>
      <c r="C210" s="4">
        <v>45575</v>
      </c>
      <c r="D210" t="s">
        <v>237</v>
      </c>
      <c r="E210" t="s">
        <v>116</v>
      </c>
      <c r="F210" s="8">
        <v>3</v>
      </c>
      <c r="G210" s="10">
        <v>0.1</v>
      </c>
      <c r="H210" t="s">
        <v>17</v>
      </c>
      <c r="I210" s="8">
        <v>1077.3</v>
      </c>
      <c r="J210" s="8">
        <v>283.2</v>
      </c>
      <c r="K210" s="12">
        <f>YEAR(Table2[[#This Row],[Order_Date]])</f>
        <v>2024</v>
      </c>
      <c r="L210" s="12">
        <f>MONTH(Table2[[#This Row],[Order_Date]])</f>
        <v>10</v>
      </c>
      <c r="M210" t="str">
        <f>TEXT(Table2[[#This Row],[Order_Date]],"mmm")</f>
        <v>Oct</v>
      </c>
      <c r="N210" t="str">
        <f>TEXT(Table2[[#This Row],[Order_Date]],"YYYY-MM")</f>
        <v>2024-10</v>
      </c>
      <c r="O210" s="9">
        <f>IFERROR(Table2[[#This Row],[Profit]]/Table2[[#This Row],[Sales]],0)</f>
        <v>0.2628794207741576</v>
      </c>
      <c r="P210" t="str">
        <f>_xlfn.XLOOKUP(Table2[[#This Row],[Product_ID]],Table4[Product_ID],Table4[Category],"Not Found")</f>
        <v>Technology</v>
      </c>
      <c r="Q210" t="str">
        <f>_xlfn.XLOOKUP(Table2[[#This Row],[Product_ID]],Table4[Product_ID],Table4[Sub_Category],"Not Found")</f>
        <v>Accessories</v>
      </c>
      <c r="R210" t="str">
        <f>_xlfn.XLOOKUP(Table2[[#This Row],[Customer_ID]],Table1[Customer_ID],Table1[Region],"Not Found")</f>
        <v>West</v>
      </c>
      <c r="S210" t="str">
        <f>_xlfn.XLOOKUP(Table2[[#This Row],[Customer_ID]],Table1[Customer_ID],Table1[Segment],"Not Found")</f>
        <v>Corporate</v>
      </c>
      <c r="T210" t="str">
        <f>_xlfn.XLOOKUP(Table2[[#This Row],[Product_ID]],Table4[Product_ID],Table4[Product_Name],"Not Found")</f>
        <v>Mobile Holder</v>
      </c>
    </row>
    <row r="211" spans="1:20" x14ac:dyDescent="0.3">
      <c r="A211" t="s">
        <v>420</v>
      </c>
      <c r="B211" s="4">
        <v>45884</v>
      </c>
      <c r="C211" s="4">
        <v>45887</v>
      </c>
      <c r="D211" t="s">
        <v>421</v>
      </c>
      <c r="E211" t="s">
        <v>20</v>
      </c>
      <c r="F211" s="8">
        <v>2</v>
      </c>
      <c r="G211" s="10">
        <v>0.2</v>
      </c>
      <c r="H211" t="s">
        <v>13</v>
      </c>
      <c r="I211" s="8">
        <v>11198.4</v>
      </c>
      <c r="J211" s="8">
        <v>2617.0500000000002</v>
      </c>
      <c r="K211" s="12">
        <f>YEAR(Table2[[#This Row],[Order_Date]])</f>
        <v>2025</v>
      </c>
      <c r="L211" s="12">
        <f>MONTH(Table2[[#This Row],[Order_Date]])</f>
        <v>8</v>
      </c>
      <c r="M211" t="str">
        <f>TEXT(Table2[[#This Row],[Order_Date]],"mmm")</f>
        <v>Aug</v>
      </c>
      <c r="N211" t="str">
        <f>TEXT(Table2[[#This Row],[Order_Date]],"YYYY-MM")</f>
        <v>2025-08</v>
      </c>
      <c r="O211" s="9">
        <f>IFERROR(Table2[[#This Row],[Profit]]/Table2[[#This Row],[Sales]],0)</f>
        <v>0.23369856408058295</v>
      </c>
      <c r="P211" t="str">
        <f>_xlfn.XLOOKUP(Table2[[#This Row],[Product_ID]],Table4[Product_ID],Table4[Category],"Not Found")</f>
        <v>Furniture</v>
      </c>
      <c r="Q211" t="str">
        <f>_xlfn.XLOOKUP(Table2[[#This Row],[Product_ID]],Table4[Product_ID],Table4[Sub_Category],"Not Found")</f>
        <v>Furniture</v>
      </c>
      <c r="R211" t="str">
        <f>_xlfn.XLOOKUP(Table2[[#This Row],[Customer_ID]],Table1[Customer_ID],Table1[Region],"Not Found")</f>
        <v>West</v>
      </c>
      <c r="S211" t="str">
        <f>_xlfn.XLOOKUP(Table2[[#This Row],[Customer_ID]],Table1[Customer_ID],Table1[Segment],"Not Found")</f>
        <v>Consumer</v>
      </c>
      <c r="T211" t="str">
        <f>_xlfn.XLOOKUP(Table2[[#This Row],[Product_ID]],Table4[Product_ID],Table4[Product_Name],"Not Found")</f>
        <v>Office Chair</v>
      </c>
    </row>
    <row r="212" spans="1:20" x14ac:dyDescent="0.3">
      <c r="A212" t="s">
        <v>422</v>
      </c>
      <c r="B212" s="4">
        <v>46005</v>
      </c>
      <c r="C212" s="4">
        <v>46006</v>
      </c>
      <c r="D212" t="s">
        <v>210</v>
      </c>
      <c r="E212" t="s">
        <v>55</v>
      </c>
      <c r="F212" s="8">
        <v>2</v>
      </c>
      <c r="G212" s="10">
        <v>0.1</v>
      </c>
      <c r="H212" t="s">
        <v>17</v>
      </c>
      <c r="I212" s="8">
        <v>10798.2</v>
      </c>
      <c r="J212" s="8">
        <v>1848.87</v>
      </c>
      <c r="K212" s="12">
        <f>YEAR(Table2[[#This Row],[Order_Date]])</f>
        <v>2025</v>
      </c>
      <c r="L212" s="12">
        <f>MONTH(Table2[[#This Row],[Order_Date]])</f>
        <v>12</v>
      </c>
      <c r="M212" t="str">
        <f>TEXT(Table2[[#This Row],[Order_Date]],"mmm")</f>
        <v>Dec</v>
      </c>
      <c r="N212" t="str">
        <f>TEXT(Table2[[#This Row],[Order_Date]],"YYYY-MM")</f>
        <v>2025-12</v>
      </c>
      <c r="O212" s="9">
        <f>IFERROR(Table2[[#This Row],[Profit]]/Table2[[#This Row],[Sales]],0)</f>
        <v>0.17122020336722785</v>
      </c>
      <c r="P212" t="str">
        <f>_xlfn.XLOOKUP(Table2[[#This Row],[Product_ID]],Table4[Product_ID],Table4[Category],"Not Found")</f>
        <v>Furniture</v>
      </c>
      <c r="Q212" t="str">
        <f>_xlfn.XLOOKUP(Table2[[#This Row],[Product_ID]],Table4[Product_ID],Table4[Sub_Category],"Not Found")</f>
        <v>Furniture</v>
      </c>
      <c r="R212" t="str">
        <f>_xlfn.XLOOKUP(Table2[[#This Row],[Customer_ID]],Table1[Customer_ID],Table1[Region],"Not Found")</f>
        <v>East</v>
      </c>
      <c r="S212" t="str">
        <f>_xlfn.XLOOKUP(Table2[[#This Row],[Customer_ID]],Table1[Customer_ID],Table1[Segment],"Not Found")</f>
        <v>Home Office</v>
      </c>
      <c r="T212" t="str">
        <f>_xlfn.XLOOKUP(Table2[[#This Row],[Product_ID]],Table4[Product_ID],Table4[Product_Name],"Not Found")</f>
        <v>Study Table</v>
      </c>
    </row>
    <row r="213" spans="1:20" x14ac:dyDescent="0.3">
      <c r="A213" t="s">
        <v>423</v>
      </c>
      <c r="B213" s="4">
        <v>45449</v>
      </c>
      <c r="C213" s="4">
        <v>45450</v>
      </c>
      <c r="D213" t="s">
        <v>424</v>
      </c>
      <c r="E213" t="s">
        <v>58</v>
      </c>
      <c r="F213" s="8">
        <v>2</v>
      </c>
      <c r="G213" s="10">
        <v>0.15</v>
      </c>
      <c r="H213" t="s">
        <v>13</v>
      </c>
      <c r="I213" s="8">
        <v>3398.3</v>
      </c>
      <c r="J213" s="8">
        <v>544.70000000000005</v>
      </c>
      <c r="K213" s="12">
        <f>YEAR(Table2[[#This Row],[Order_Date]])</f>
        <v>2024</v>
      </c>
      <c r="L213" s="12">
        <f>MONTH(Table2[[#This Row],[Order_Date]])</f>
        <v>6</v>
      </c>
      <c r="M213" t="str">
        <f>TEXT(Table2[[#This Row],[Order_Date]],"mmm")</f>
        <v>Jun</v>
      </c>
      <c r="N213" t="str">
        <f>TEXT(Table2[[#This Row],[Order_Date]],"YYYY-MM")</f>
        <v>2024-06</v>
      </c>
      <c r="O213" s="9">
        <f>IFERROR(Table2[[#This Row],[Profit]]/Table2[[#This Row],[Sales]],0)</f>
        <v>0.160286025365624</v>
      </c>
      <c r="P213" t="str">
        <f>_xlfn.XLOOKUP(Table2[[#This Row],[Product_ID]],Table4[Product_ID],Table4[Category],"Not Found")</f>
        <v>Technology</v>
      </c>
      <c r="Q213" t="str">
        <f>_xlfn.XLOOKUP(Table2[[#This Row],[Product_ID]],Table4[Product_ID],Table4[Sub_Category],"Not Found")</f>
        <v>Audio</v>
      </c>
      <c r="R213" t="str">
        <f>_xlfn.XLOOKUP(Table2[[#This Row],[Customer_ID]],Table1[Customer_ID],Table1[Region],"Not Found")</f>
        <v>South</v>
      </c>
      <c r="S213" t="str">
        <f>_xlfn.XLOOKUP(Table2[[#This Row],[Customer_ID]],Table1[Customer_ID],Table1[Segment],"Not Found")</f>
        <v>Home Office</v>
      </c>
      <c r="T213" t="str">
        <f>_xlfn.XLOOKUP(Table2[[#This Row],[Product_ID]],Table4[Product_ID],Table4[Product_Name],"Not Found")</f>
        <v>Bluetooth Speaker</v>
      </c>
    </row>
    <row r="214" spans="1:20" x14ac:dyDescent="0.3">
      <c r="A214" t="s">
        <v>425</v>
      </c>
      <c r="B214" s="4">
        <v>45923</v>
      </c>
      <c r="C214" s="4">
        <v>45926</v>
      </c>
      <c r="D214" t="s">
        <v>163</v>
      </c>
      <c r="E214" t="s">
        <v>99</v>
      </c>
      <c r="F214" s="8">
        <v>2</v>
      </c>
      <c r="G214" s="10">
        <v>0.05</v>
      </c>
      <c r="H214" t="s">
        <v>13</v>
      </c>
      <c r="I214" s="8">
        <v>473.1</v>
      </c>
      <c r="J214" s="8">
        <v>136.29</v>
      </c>
      <c r="K214" s="12">
        <f>YEAR(Table2[[#This Row],[Order_Date]])</f>
        <v>2025</v>
      </c>
      <c r="L214" s="12">
        <f>MONTH(Table2[[#This Row],[Order_Date]])</f>
        <v>9</v>
      </c>
      <c r="M214" t="str">
        <f>TEXT(Table2[[#This Row],[Order_Date]],"mmm")</f>
        <v>Sep</v>
      </c>
      <c r="N214" t="str">
        <f>TEXT(Table2[[#This Row],[Order_Date]],"YYYY-MM")</f>
        <v>2025-09</v>
      </c>
      <c r="O214" s="9">
        <f>IFERROR(Table2[[#This Row],[Profit]]/Table2[[#This Row],[Sales]],0)</f>
        <v>0.28807863031071651</v>
      </c>
      <c r="P214" t="str">
        <f>_xlfn.XLOOKUP(Table2[[#This Row],[Product_ID]],Table4[Product_ID],Table4[Category],"Not Found")</f>
        <v>Office</v>
      </c>
      <c r="Q214" t="str">
        <f>_xlfn.XLOOKUP(Table2[[#This Row],[Product_ID]],Table4[Product_ID],Table4[Sub_Category],"Not Found")</f>
        <v>Paper</v>
      </c>
      <c r="R214" t="str">
        <f>_xlfn.XLOOKUP(Table2[[#This Row],[Customer_ID]],Table1[Customer_ID],Table1[Region],"Not Found")</f>
        <v>West</v>
      </c>
      <c r="S214" t="str">
        <f>_xlfn.XLOOKUP(Table2[[#This Row],[Customer_ID]],Table1[Customer_ID],Table1[Segment],"Not Found")</f>
        <v>Consumer</v>
      </c>
      <c r="T214" t="str">
        <f>_xlfn.XLOOKUP(Table2[[#This Row],[Product_ID]],Table4[Product_ID],Table4[Product_Name],"Not Found")</f>
        <v>Pen Set</v>
      </c>
    </row>
    <row r="215" spans="1:20" x14ac:dyDescent="0.3">
      <c r="A215" t="s">
        <v>426</v>
      </c>
      <c r="B215" s="4">
        <v>45350</v>
      </c>
      <c r="C215" s="4">
        <v>45355</v>
      </c>
      <c r="D215" t="s">
        <v>427</v>
      </c>
      <c r="E215" t="s">
        <v>20</v>
      </c>
      <c r="F215" s="8">
        <v>1</v>
      </c>
      <c r="G215" s="10">
        <v>0</v>
      </c>
      <c r="H215" t="s">
        <v>13</v>
      </c>
      <c r="I215" s="8">
        <v>6999</v>
      </c>
      <c r="J215" s="8">
        <v>1341.43</v>
      </c>
      <c r="K215" s="12">
        <f>YEAR(Table2[[#This Row],[Order_Date]])</f>
        <v>2024</v>
      </c>
      <c r="L215" s="12">
        <f>MONTH(Table2[[#This Row],[Order_Date]])</f>
        <v>2</v>
      </c>
      <c r="M215" t="str">
        <f>TEXT(Table2[[#This Row],[Order_Date]],"mmm")</f>
        <v>Feb</v>
      </c>
      <c r="N215" t="str">
        <f>TEXT(Table2[[#This Row],[Order_Date]],"YYYY-MM")</f>
        <v>2024-02</v>
      </c>
      <c r="O215" s="9">
        <f>IFERROR(Table2[[#This Row],[Profit]]/Table2[[#This Row],[Sales]],0)</f>
        <v>0.19166023717673955</v>
      </c>
      <c r="P215" t="str">
        <f>_xlfn.XLOOKUP(Table2[[#This Row],[Product_ID]],Table4[Product_ID],Table4[Category],"Not Found")</f>
        <v>Furniture</v>
      </c>
      <c r="Q215" t="str">
        <f>_xlfn.XLOOKUP(Table2[[#This Row],[Product_ID]],Table4[Product_ID],Table4[Sub_Category],"Not Found")</f>
        <v>Furniture</v>
      </c>
      <c r="R215" t="str">
        <f>_xlfn.XLOOKUP(Table2[[#This Row],[Customer_ID]],Table1[Customer_ID],Table1[Region],"Not Found")</f>
        <v>East</v>
      </c>
      <c r="S215" t="str">
        <f>_xlfn.XLOOKUP(Table2[[#This Row],[Customer_ID]],Table1[Customer_ID],Table1[Segment],"Not Found")</f>
        <v>Corporate</v>
      </c>
      <c r="T215" t="str">
        <f>_xlfn.XLOOKUP(Table2[[#This Row],[Product_ID]],Table4[Product_ID],Table4[Product_Name],"Not Found")</f>
        <v>Office Chair</v>
      </c>
    </row>
    <row r="216" spans="1:20" x14ac:dyDescent="0.3">
      <c r="A216" t="s">
        <v>428</v>
      </c>
      <c r="B216" s="4">
        <v>46018</v>
      </c>
      <c r="C216" s="4">
        <v>46022</v>
      </c>
      <c r="D216" t="s">
        <v>75</v>
      </c>
      <c r="E216" t="s">
        <v>12</v>
      </c>
      <c r="F216" s="8">
        <v>2</v>
      </c>
      <c r="G216" s="10">
        <v>0.1</v>
      </c>
      <c r="H216" t="s">
        <v>21</v>
      </c>
      <c r="I216" s="8">
        <v>1078.2</v>
      </c>
      <c r="J216" s="8">
        <v>285.55</v>
      </c>
      <c r="K216" s="12">
        <f>YEAR(Table2[[#This Row],[Order_Date]])</f>
        <v>2025</v>
      </c>
      <c r="L216" s="12">
        <f>MONTH(Table2[[#This Row],[Order_Date]])</f>
        <v>12</v>
      </c>
      <c r="M216" t="str">
        <f>TEXT(Table2[[#This Row],[Order_Date]],"mmm")</f>
        <v>Dec</v>
      </c>
      <c r="N216" t="str">
        <f>TEXT(Table2[[#This Row],[Order_Date]],"YYYY-MM")</f>
        <v>2025-12</v>
      </c>
      <c r="O216" s="9">
        <f>IFERROR(Table2[[#This Row],[Profit]]/Table2[[#This Row],[Sales]],0)</f>
        <v>0.2648395473938045</v>
      </c>
      <c r="P216" t="str">
        <f>_xlfn.XLOOKUP(Table2[[#This Row],[Product_ID]],Table4[Product_ID],Table4[Category],"Not Found")</f>
        <v>Home</v>
      </c>
      <c r="Q216" t="str">
        <f>_xlfn.XLOOKUP(Table2[[#This Row],[Product_ID]],Table4[Product_ID],Table4[Sub_Category],"Not Found")</f>
        <v>Kitchen</v>
      </c>
      <c r="R216" t="str">
        <f>_xlfn.XLOOKUP(Table2[[#This Row],[Customer_ID]],Table1[Customer_ID],Table1[Region],"Not Found")</f>
        <v>South</v>
      </c>
      <c r="S216" t="str">
        <f>_xlfn.XLOOKUP(Table2[[#This Row],[Customer_ID]],Table1[Customer_ID],Table1[Segment],"Not Found")</f>
        <v>Corporate</v>
      </c>
      <c r="T216" t="str">
        <f>_xlfn.XLOOKUP(Table2[[#This Row],[Product_ID]],Table4[Product_ID],Table4[Product_Name],"Not Found")</f>
        <v>Water Bottle</v>
      </c>
    </row>
    <row r="217" spans="1:20" x14ac:dyDescent="0.3">
      <c r="A217" t="s">
        <v>429</v>
      </c>
      <c r="B217" s="4">
        <v>45419</v>
      </c>
      <c r="C217" s="4">
        <v>45421</v>
      </c>
      <c r="D217" t="s">
        <v>430</v>
      </c>
      <c r="E217" t="s">
        <v>76</v>
      </c>
      <c r="F217" s="8">
        <v>4</v>
      </c>
      <c r="G217" s="10">
        <v>0.05</v>
      </c>
      <c r="H217" t="s">
        <v>21</v>
      </c>
      <c r="I217" s="8">
        <v>3416.2</v>
      </c>
      <c r="J217" s="8">
        <v>817.52</v>
      </c>
      <c r="K217" s="12">
        <f>YEAR(Table2[[#This Row],[Order_Date]])</f>
        <v>2024</v>
      </c>
      <c r="L217" s="12">
        <f>MONTH(Table2[[#This Row],[Order_Date]])</f>
        <v>5</v>
      </c>
      <c r="M217" t="str">
        <f>TEXT(Table2[[#This Row],[Order_Date]],"mmm")</f>
        <v>May</v>
      </c>
      <c r="N217" t="str">
        <f>TEXT(Table2[[#This Row],[Order_Date]],"YYYY-MM")</f>
        <v>2024-05</v>
      </c>
      <c r="O217" s="9">
        <f>IFERROR(Table2[[#This Row],[Profit]]/Table2[[#This Row],[Sales]],0)</f>
        <v>0.23930683215268428</v>
      </c>
      <c r="P217" t="str">
        <f>_xlfn.XLOOKUP(Table2[[#This Row],[Product_ID]],Table4[Product_ID],Table4[Category],"Not Found")</f>
        <v>Home</v>
      </c>
      <c r="Q217" t="str">
        <f>_xlfn.XLOOKUP(Table2[[#This Row],[Product_ID]],Table4[Product_ID],Table4[Sub_Category],"Not Found")</f>
        <v>Decor</v>
      </c>
      <c r="R217" t="str">
        <f>_xlfn.XLOOKUP(Table2[[#This Row],[Customer_ID]],Table1[Customer_ID],Table1[Region],"Not Found")</f>
        <v>South</v>
      </c>
      <c r="S217" t="str">
        <f>_xlfn.XLOOKUP(Table2[[#This Row],[Customer_ID]],Table1[Customer_ID],Table1[Segment],"Not Found")</f>
        <v>Home Office</v>
      </c>
      <c r="T217" t="str">
        <f>_xlfn.XLOOKUP(Table2[[#This Row],[Product_ID]],Table4[Product_ID],Table4[Product_Name],"Not Found")</f>
        <v>Wall Clock</v>
      </c>
    </row>
    <row r="218" spans="1:20" x14ac:dyDescent="0.3">
      <c r="A218" t="s">
        <v>431</v>
      </c>
      <c r="B218" s="4">
        <v>46012</v>
      </c>
      <c r="C218" s="4">
        <v>46013</v>
      </c>
      <c r="D218" t="s">
        <v>311</v>
      </c>
      <c r="E218" t="s">
        <v>68</v>
      </c>
      <c r="F218" s="8">
        <v>2</v>
      </c>
      <c r="G218" s="10">
        <v>0</v>
      </c>
      <c r="H218" t="s">
        <v>17</v>
      </c>
      <c r="I218" s="8">
        <v>2598</v>
      </c>
      <c r="J218" s="8">
        <v>636.95000000000005</v>
      </c>
      <c r="K218" s="12">
        <f>YEAR(Table2[[#This Row],[Order_Date]])</f>
        <v>2025</v>
      </c>
      <c r="L218" s="12">
        <f>MONTH(Table2[[#This Row],[Order_Date]])</f>
        <v>12</v>
      </c>
      <c r="M218" t="str">
        <f>TEXT(Table2[[#This Row],[Order_Date]],"mmm")</f>
        <v>Dec</v>
      </c>
      <c r="N218" t="str">
        <f>TEXT(Table2[[#This Row],[Order_Date]],"YYYY-MM")</f>
        <v>2025-12</v>
      </c>
      <c r="O218" s="9">
        <f>IFERROR(Table2[[#This Row],[Profit]]/Table2[[#This Row],[Sales]],0)</f>
        <v>0.24516936104695922</v>
      </c>
      <c r="P218" t="str">
        <f>_xlfn.XLOOKUP(Table2[[#This Row],[Product_ID]],Table4[Product_ID],Table4[Category],"Not Found")</f>
        <v>Home</v>
      </c>
      <c r="Q218" t="str">
        <f>_xlfn.XLOOKUP(Table2[[#This Row],[Product_ID]],Table4[Product_ID],Table4[Sub_Category],"Not Found")</f>
        <v>Lighting</v>
      </c>
      <c r="R218" t="str">
        <f>_xlfn.XLOOKUP(Table2[[#This Row],[Customer_ID]],Table1[Customer_ID],Table1[Region],"Not Found")</f>
        <v>East</v>
      </c>
      <c r="S218" t="str">
        <f>_xlfn.XLOOKUP(Table2[[#This Row],[Customer_ID]],Table1[Customer_ID],Table1[Segment],"Not Found")</f>
        <v>Consumer</v>
      </c>
      <c r="T218" t="str">
        <f>_xlfn.XLOOKUP(Table2[[#This Row],[Product_ID]],Table4[Product_ID],Table4[Product_Name],"Not Found")</f>
        <v>Table Lamp</v>
      </c>
    </row>
    <row r="219" spans="1:20" x14ac:dyDescent="0.3">
      <c r="A219" t="s">
        <v>432</v>
      </c>
      <c r="B219" s="4">
        <v>45406</v>
      </c>
      <c r="C219" s="4">
        <v>45410</v>
      </c>
      <c r="D219" t="s">
        <v>433</v>
      </c>
      <c r="E219" t="s">
        <v>76</v>
      </c>
      <c r="F219" s="8">
        <v>1</v>
      </c>
      <c r="G219" s="10">
        <v>0</v>
      </c>
      <c r="H219" t="s">
        <v>13</v>
      </c>
      <c r="I219" s="8">
        <v>899</v>
      </c>
      <c r="J219" s="8">
        <v>202.91</v>
      </c>
      <c r="K219" s="12">
        <f>YEAR(Table2[[#This Row],[Order_Date]])</f>
        <v>2024</v>
      </c>
      <c r="L219" s="12">
        <f>MONTH(Table2[[#This Row],[Order_Date]])</f>
        <v>4</v>
      </c>
      <c r="M219" t="str">
        <f>TEXT(Table2[[#This Row],[Order_Date]],"mmm")</f>
        <v>Apr</v>
      </c>
      <c r="N219" t="str">
        <f>TEXT(Table2[[#This Row],[Order_Date]],"YYYY-MM")</f>
        <v>2024-04</v>
      </c>
      <c r="O219" s="9">
        <f>IFERROR(Table2[[#This Row],[Profit]]/Table2[[#This Row],[Sales]],0)</f>
        <v>0.22570634037819801</v>
      </c>
      <c r="P219" t="str">
        <f>_xlfn.XLOOKUP(Table2[[#This Row],[Product_ID]],Table4[Product_ID],Table4[Category],"Not Found")</f>
        <v>Home</v>
      </c>
      <c r="Q219" t="str">
        <f>_xlfn.XLOOKUP(Table2[[#This Row],[Product_ID]],Table4[Product_ID],Table4[Sub_Category],"Not Found")</f>
        <v>Decor</v>
      </c>
      <c r="R219" t="str">
        <f>_xlfn.XLOOKUP(Table2[[#This Row],[Customer_ID]],Table1[Customer_ID],Table1[Region],"Not Found")</f>
        <v>West</v>
      </c>
      <c r="S219" t="str">
        <f>_xlfn.XLOOKUP(Table2[[#This Row],[Customer_ID]],Table1[Customer_ID],Table1[Segment],"Not Found")</f>
        <v>Consumer</v>
      </c>
      <c r="T219" t="str">
        <f>_xlfn.XLOOKUP(Table2[[#This Row],[Product_ID]],Table4[Product_ID],Table4[Product_Name],"Not Found")</f>
        <v>Wall Clock</v>
      </c>
    </row>
    <row r="220" spans="1:20" x14ac:dyDescent="0.3">
      <c r="A220" t="s">
        <v>434</v>
      </c>
      <c r="B220" s="4">
        <v>45500</v>
      </c>
      <c r="C220" s="4">
        <v>45501</v>
      </c>
      <c r="D220" t="s">
        <v>435</v>
      </c>
      <c r="E220" t="s">
        <v>96</v>
      </c>
      <c r="F220" s="8">
        <v>1</v>
      </c>
      <c r="G220" s="10">
        <v>0.05</v>
      </c>
      <c r="H220" t="s">
        <v>21</v>
      </c>
      <c r="I220" s="8">
        <v>949.05</v>
      </c>
      <c r="J220" s="8">
        <v>242.53</v>
      </c>
      <c r="K220" s="12">
        <f>YEAR(Table2[[#This Row],[Order_Date]])</f>
        <v>2024</v>
      </c>
      <c r="L220" s="12">
        <f>MONTH(Table2[[#This Row],[Order_Date]])</f>
        <v>7</v>
      </c>
      <c r="M220" t="str">
        <f>TEXT(Table2[[#This Row],[Order_Date]],"mmm")</f>
        <v>Jul</v>
      </c>
      <c r="N220" t="str">
        <f>TEXT(Table2[[#This Row],[Order_Date]],"YYYY-MM")</f>
        <v>2024-07</v>
      </c>
      <c r="O220" s="9">
        <f>IFERROR(Table2[[#This Row],[Profit]]/Table2[[#This Row],[Sales]],0)</f>
        <v>0.2555502871292345</v>
      </c>
      <c r="P220" t="str">
        <f>_xlfn.XLOOKUP(Table2[[#This Row],[Product_ID]],Table4[Product_ID],Table4[Category],"Not Found")</f>
        <v>Home</v>
      </c>
      <c r="Q220" t="str">
        <f>_xlfn.XLOOKUP(Table2[[#This Row],[Product_ID]],Table4[Product_ID],Table4[Sub_Category],"Not Found")</f>
        <v>Lighting</v>
      </c>
      <c r="R220" t="str">
        <f>_xlfn.XLOOKUP(Table2[[#This Row],[Customer_ID]],Table1[Customer_ID],Table1[Region],"Not Found")</f>
        <v>East</v>
      </c>
      <c r="S220" t="str">
        <f>_xlfn.XLOOKUP(Table2[[#This Row],[Customer_ID]],Table1[Customer_ID],Table1[Segment],"Not Found")</f>
        <v>Consumer</v>
      </c>
      <c r="T220" t="str">
        <f>_xlfn.XLOOKUP(Table2[[#This Row],[Product_ID]],Table4[Product_ID],Table4[Product_Name],"Not Found")</f>
        <v>LED Strip Light</v>
      </c>
    </row>
    <row r="221" spans="1:20" x14ac:dyDescent="0.3">
      <c r="A221" t="s">
        <v>436</v>
      </c>
      <c r="B221" s="4">
        <v>45817</v>
      </c>
      <c r="C221" s="4">
        <v>45822</v>
      </c>
      <c r="D221" t="s">
        <v>283</v>
      </c>
      <c r="E221" t="s">
        <v>76</v>
      </c>
      <c r="F221" s="8">
        <v>5</v>
      </c>
      <c r="G221" s="10">
        <v>0.05</v>
      </c>
      <c r="H221" t="s">
        <v>17</v>
      </c>
      <c r="I221" s="8">
        <v>4270.25</v>
      </c>
      <c r="J221" s="8">
        <v>1187.4000000000001</v>
      </c>
      <c r="K221" s="12">
        <f>YEAR(Table2[[#This Row],[Order_Date]])</f>
        <v>2025</v>
      </c>
      <c r="L221" s="12">
        <f>MONTH(Table2[[#This Row],[Order_Date]])</f>
        <v>6</v>
      </c>
      <c r="M221" t="str">
        <f>TEXT(Table2[[#This Row],[Order_Date]],"mmm")</f>
        <v>Jun</v>
      </c>
      <c r="N221" t="str">
        <f>TEXT(Table2[[#This Row],[Order_Date]],"YYYY-MM")</f>
        <v>2025-06</v>
      </c>
      <c r="O221" s="9">
        <f>IFERROR(Table2[[#This Row],[Profit]]/Table2[[#This Row],[Sales]],0)</f>
        <v>0.27806334523739829</v>
      </c>
      <c r="P221" t="str">
        <f>_xlfn.XLOOKUP(Table2[[#This Row],[Product_ID]],Table4[Product_ID],Table4[Category],"Not Found")</f>
        <v>Home</v>
      </c>
      <c r="Q221" t="str">
        <f>_xlfn.XLOOKUP(Table2[[#This Row],[Product_ID]],Table4[Product_ID],Table4[Sub_Category],"Not Found")</f>
        <v>Decor</v>
      </c>
      <c r="R221" t="str">
        <f>_xlfn.XLOOKUP(Table2[[#This Row],[Customer_ID]],Table1[Customer_ID],Table1[Region],"Not Found")</f>
        <v>West</v>
      </c>
      <c r="S221" t="str">
        <f>_xlfn.XLOOKUP(Table2[[#This Row],[Customer_ID]],Table1[Customer_ID],Table1[Segment],"Not Found")</f>
        <v>Consumer</v>
      </c>
      <c r="T221" t="str">
        <f>_xlfn.XLOOKUP(Table2[[#This Row],[Product_ID]],Table4[Product_ID],Table4[Product_Name],"Not Found")</f>
        <v>Wall Clock</v>
      </c>
    </row>
    <row r="222" spans="1:20" x14ac:dyDescent="0.3">
      <c r="A222" t="s">
        <v>437</v>
      </c>
      <c r="B222" s="4">
        <v>45812</v>
      </c>
      <c r="C222" s="4">
        <v>45817</v>
      </c>
      <c r="D222" t="s">
        <v>267</v>
      </c>
      <c r="E222" t="s">
        <v>35</v>
      </c>
      <c r="F222" s="8">
        <v>1</v>
      </c>
      <c r="G222" s="10">
        <v>0.05</v>
      </c>
      <c r="H222" t="s">
        <v>17</v>
      </c>
      <c r="I222" s="8">
        <v>1519.05</v>
      </c>
      <c r="J222" s="8">
        <v>469.71</v>
      </c>
      <c r="K222" s="12">
        <f>YEAR(Table2[[#This Row],[Order_Date]])</f>
        <v>2025</v>
      </c>
      <c r="L222" s="12">
        <f>MONTH(Table2[[#This Row],[Order_Date]])</f>
        <v>6</v>
      </c>
      <c r="M222" t="str">
        <f>TEXT(Table2[[#This Row],[Order_Date]],"mmm")</f>
        <v>Jun</v>
      </c>
      <c r="N222" t="str">
        <f>TEXT(Table2[[#This Row],[Order_Date]],"YYYY-MM")</f>
        <v>2025-06</v>
      </c>
      <c r="O222" s="9">
        <f>IFERROR(Table2[[#This Row],[Profit]]/Table2[[#This Row],[Sales]],0)</f>
        <v>0.30921299496395771</v>
      </c>
      <c r="P222" t="str">
        <f>_xlfn.XLOOKUP(Table2[[#This Row],[Product_ID]],Table4[Product_ID],Table4[Category],"Not Found")</f>
        <v>Lifestyle</v>
      </c>
      <c r="Q222" t="str">
        <f>_xlfn.XLOOKUP(Table2[[#This Row],[Product_ID]],Table4[Product_ID],Table4[Sub_Category],"Not Found")</f>
        <v>Bags</v>
      </c>
      <c r="R222" t="str">
        <f>_xlfn.XLOOKUP(Table2[[#This Row],[Customer_ID]],Table1[Customer_ID],Table1[Region],"Not Found")</f>
        <v>West</v>
      </c>
      <c r="S222" t="str">
        <f>_xlfn.XLOOKUP(Table2[[#This Row],[Customer_ID]],Table1[Customer_ID],Table1[Segment],"Not Found")</f>
        <v>Corporate</v>
      </c>
      <c r="T222" t="str">
        <f>_xlfn.XLOOKUP(Table2[[#This Row],[Product_ID]],Table4[Product_ID],Table4[Product_Name],"Not Found")</f>
        <v>Backpack</v>
      </c>
    </row>
    <row r="223" spans="1:20" x14ac:dyDescent="0.3">
      <c r="A223" t="s">
        <v>438</v>
      </c>
      <c r="B223" s="4">
        <v>45843</v>
      </c>
      <c r="C223" s="4">
        <v>45846</v>
      </c>
      <c r="D223" t="s">
        <v>439</v>
      </c>
      <c r="E223" t="s">
        <v>45</v>
      </c>
      <c r="F223" s="8">
        <v>1</v>
      </c>
      <c r="G223" s="10">
        <v>0</v>
      </c>
      <c r="H223" t="s">
        <v>21</v>
      </c>
      <c r="I223" s="8">
        <v>2499</v>
      </c>
      <c r="J223" s="8">
        <v>545.92999999999995</v>
      </c>
      <c r="K223" s="12">
        <f>YEAR(Table2[[#This Row],[Order_Date]])</f>
        <v>2025</v>
      </c>
      <c r="L223" s="12">
        <f>MONTH(Table2[[#This Row],[Order_Date]])</f>
        <v>7</v>
      </c>
      <c r="M223" t="str">
        <f>TEXT(Table2[[#This Row],[Order_Date]],"mmm")</f>
        <v>Jul</v>
      </c>
      <c r="N223" t="str">
        <f>TEXT(Table2[[#This Row],[Order_Date]],"YYYY-MM")</f>
        <v>2025-07</v>
      </c>
      <c r="O223" s="9">
        <f>IFERROR(Table2[[#This Row],[Profit]]/Table2[[#This Row],[Sales]],0)</f>
        <v>0.21845938375350138</v>
      </c>
      <c r="P223" t="str">
        <f>_xlfn.XLOOKUP(Table2[[#This Row],[Product_ID]],Table4[Product_ID],Table4[Category],"Not Found")</f>
        <v>Technology</v>
      </c>
      <c r="Q223" t="str">
        <f>_xlfn.XLOOKUP(Table2[[#This Row],[Product_ID]],Table4[Product_ID],Table4[Sub_Category],"Not Found")</f>
        <v>Audio</v>
      </c>
      <c r="R223" t="str">
        <f>_xlfn.XLOOKUP(Table2[[#This Row],[Customer_ID]],Table1[Customer_ID],Table1[Region],"Not Found")</f>
        <v>West</v>
      </c>
      <c r="S223" t="str">
        <f>_xlfn.XLOOKUP(Table2[[#This Row],[Customer_ID]],Table1[Customer_ID],Table1[Segment],"Not Found")</f>
        <v>Consumer</v>
      </c>
      <c r="T223" t="str">
        <f>_xlfn.XLOOKUP(Table2[[#This Row],[Product_ID]],Table4[Product_ID],Table4[Product_Name],"Not Found")</f>
        <v>Headphones</v>
      </c>
    </row>
    <row r="224" spans="1:20" x14ac:dyDescent="0.3">
      <c r="A224" t="s">
        <v>440</v>
      </c>
      <c r="B224" s="4">
        <v>45528</v>
      </c>
      <c r="C224" s="4">
        <v>45531</v>
      </c>
      <c r="D224" t="s">
        <v>441</v>
      </c>
      <c r="E224" t="s">
        <v>99</v>
      </c>
      <c r="F224" s="8">
        <v>1</v>
      </c>
      <c r="G224" s="10">
        <v>0.05</v>
      </c>
      <c r="H224" t="s">
        <v>17</v>
      </c>
      <c r="I224" s="8">
        <v>236.55</v>
      </c>
      <c r="J224" s="8">
        <v>75.540000000000006</v>
      </c>
      <c r="K224" s="12">
        <f>YEAR(Table2[[#This Row],[Order_Date]])</f>
        <v>2024</v>
      </c>
      <c r="L224" s="12">
        <f>MONTH(Table2[[#This Row],[Order_Date]])</f>
        <v>8</v>
      </c>
      <c r="M224" t="str">
        <f>TEXT(Table2[[#This Row],[Order_Date]],"mmm")</f>
        <v>Aug</v>
      </c>
      <c r="N224" t="str">
        <f>TEXT(Table2[[#This Row],[Order_Date]],"YYYY-MM")</f>
        <v>2024-08</v>
      </c>
      <c r="O224" s="9">
        <f>IFERROR(Table2[[#This Row],[Profit]]/Table2[[#This Row],[Sales]],0)</f>
        <v>0.31934051997463542</v>
      </c>
      <c r="P224" t="str">
        <f>_xlfn.XLOOKUP(Table2[[#This Row],[Product_ID]],Table4[Product_ID],Table4[Category],"Not Found")</f>
        <v>Office</v>
      </c>
      <c r="Q224" t="str">
        <f>_xlfn.XLOOKUP(Table2[[#This Row],[Product_ID]],Table4[Product_ID],Table4[Sub_Category],"Not Found")</f>
        <v>Paper</v>
      </c>
      <c r="R224" t="str">
        <f>_xlfn.XLOOKUP(Table2[[#This Row],[Customer_ID]],Table1[Customer_ID],Table1[Region],"Not Found")</f>
        <v>East</v>
      </c>
      <c r="S224" t="str">
        <f>_xlfn.XLOOKUP(Table2[[#This Row],[Customer_ID]],Table1[Customer_ID],Table1[Segment],"Not Found")</f>
        <v>Consumer</v>
      </c>
      <c r="T224" t="str">
        <f>_xlfn.XLOOKUP(Table2[[#This Row],[Product_ID]],Table4[Product_ID],Table4[Product_Name],"Not Found")</f>
        <v>Pen Set</v>
      </c>
    </row>
    <row r="225" spans="1:20" x14ac:dyDescent="0.3">
      <c r="A225" t="s">
        <v>442</v>
      </c>
      <c r="B225" s="4">
        <v>45572</v>
      </c>
      <c r="C225" s="4">
        <v>45573</v>
      </c>
      <c r="D225" t="s">
        <v>443</v>
      </c>
      <c r="E225" t="s">
        <v>76</v>
      </c>
      <c r="F225" s="8">
        <v>4</v>
      </c>
      <c r="G225" s="10">
        <v>0</v>
      </c>
      <c r="H225" t="s">
        <v>17</v>
      </c>
      <c r="I225" s="8">
        <v>3596</v>
      </c>
      <c r="J225" s="8">
        <v>931.29</v>
      </c>
      <c r="K225" s="12">
        <f>YEAR(Table2[[#This Row],[Order_Date]])</f>
        <v>2024</v>
      </c>
      <c r="L225" s="12">
        <f>MONTH(Table2[[#This Row],[Order_Date]])</f>
        <v>10</v>
      </c>
      <c r="M225" t="str">
        <f>TEXT(Table2[[#This Row],[Order_Date]],"mmm")</f>
        <v>Oct</v>
      </c>
      <c r="N225" t="str">
        <f>TEXT(Table2[[#This Row],[Order_Date]],"YYYY-MM")</f>
        <v>2024-10</v>
      </c>
      <c r="O225" s="9">
        <f>IFERROR(Table2[[#This Row],[Profit]]/Table2[[#This Row],[Sales]],0)</f>
        <v>0.2589794215795328</v>
      </c>
      <c r="P225" t="str">
        <f>_xlfn.XLOOKUP(Table2[[#This Row],[Product_ID]],Table4[Product_ID],Table4[Category],"Not Found")</f>
        <v>Home</v>
      </c>
      <c r="Q225" t="str">
        <f>_xlfn.XLOOKUP(Table2[[#This Row],[Product_ID]],Table4[Product_ID],Table4[Sub_Category],"Not Found")</f>
        <v>Decor</v>
      </c>
      <c r="R225" t="str">
        <f>_xlfn.XLOOKUP(Table2[[#This Row],[Customer_ID]],Table1[Customer_ID],Table1[Region],"Not Found")</f>
        <v>West</v>
      </c>
      <c r="S225" t="str">
        <f>_xlfn.XLOOKUP(Table2[[#This Row],[Customer_ID]],Table1[Customer_ID],Table1[Segment],"Not Found")</f>
        <v>Consumer</v>
      </c>
      <c r="T225" t="str">
        <f>_xlfn.XLOOKUP(Table2[[#This Row],[Product_ID]],Table4[Product_ID],Table4[Product_Name],"Not Found")</f>
        <v>Wall Clock</v>
      </c>
    </row>
    <row r="226" spans="1:20" x14ac:dyDescent="0.3">
      <c r="A226" t="s">
        <v>444</v>
      </c>
      <c r="B226" s="4">
        <v>45650</v>
      </c>
      <c r="C226" s="4">
        <v>45651</v>
      </c>
      <c r="D226" t="s">
        <v>126</v>
      </c>
      <c r="E226" t="s">
        <v>68</v>
      </c>
      <c r="F226" s="8">
        <v>1</v>
      </c>
      <c r="G226" s="10">
        <v>0.1</v>
      </c>
      <c r="H226" t="s">
        <v>30</v>
      </c>
      <c r="I226" s="8">
        <v>1169.0999999999999</v>
      </c>
      <c r="J226" s="8">
        <v>293.54000000000002</v>
      </c>
      <c r="K226" s="12">
        <f>YEAR(Table2[[#This Row],[Order_Date]])</f>
        <v>2024</v>
      </c>
      <c r="L226" s="12">
        <f>MONTH(Table2[[#This Row],[Order_Date]])</f>
        <v>12</v>
      </c>
      <c r="M226" t="str">
        <f>TEXT(Table2[[#This Row],[Order_Date]],"mmm")</f>
        <v>Dec</v>
      </c>
      <c r="N226" t="str">
        <f>TEXT(Table2[[#This Row],[Order_Date]],"YYYY-MM")</f>
        <v>2024-12</v>
      </c>
      <c r="O226" s="9">
        <f>IFERROR(Table2[[#This Row],[Profit]]/Table2[[#This Row],[Sales]],0)</f>
        <v>0.25108202891112824</v>
      </c>
      <c r="P226" t="str">
        <f>_xlfn.XLOOKUP(Table2[[#This Row],[Product_ID]],Table4[Product_ID],Table4[Category],"Not Found")</f>
        <v>Home</v>
      </c>
      <c r="Q226" t="str">
        <f>_xlfn.XLOOKUP(Table2[[#This Row],[Product_ID]],Table4[Product_ID],Table4[Sub_Category],"Not Found")</f>
        <v>Lighting</v>
      </c>
      <c r="R226" t="str">
        <f>_xlfn.XLOOKUP(Table2[[#This Row],[Customer_ID]],Table1[Customer_ID],Table1[Region],"Not Found")</f>
        <v>North</v>
      </c>
      <c r="S226" t="str">
        <f>_xlfn.XLOOKUP(Table2[[#This Row],[Customer_ID]],Table1[Customer_ID],Table1[Segment],"Not Found")</f>
        <v>Consumer</v>
      </c>
      <c r="T226" t="str">
        <f>_xlfn.XLOOKUP(Table2[[#This Row],[Product_ID]],Table4[Product_ID],Table4[Product_Name],"Not Found")</f>
        <v>Table Lamp</v>
      </c>
    </row>
    <row r="227" spans="1:20" x14ac:dyDescent="0.3">
      <c r="A227" t="s">
        <v>445</v>
      </c>
      <c r="B227" s="4">
        <v>45492</v>
      </c>
      <c r="C227" s="4">
        <v>45496</v>
      </c>
      <c r="D227" t="s">
        <v>446</v>
      </c>
      <c r="E227" t="s">
        <v>20</v>
      </c>
      <c r="F227" s="8">
        <v>1</v>
      </c>
      <c r="G227" s="10">
        <v>0.05</v>
      </c>
      <c r="H227" t="s">
        <v>17</v>
      </c>
      <c r="I227" s="8">
        <v>6649.05</v>
      </c>
      <c r="J227" s="8">
        <v>1214.9000000000001</v>
      </c>
      <c r="K227" s="12">
        <f>YEAR(Table2[[#This Row],[Order_Date]])</f>
        <v>2024</v>
      </c>
      <c r="L227" s="12">
        <f>MONTH(Table2[[#This Row],[Order_Date]])</f>
        <v>7</v>
      </c>
      <c r="M227" t="str">
        <f>TEXT(Table2[[#This Row],[Order_Date]],"mmm")</f>
        <v>Jul</v>
      </c>
      <c r="N227" t="str">
        <f>TEXT(Table2[[#This Row],[Order_Date]],"YYYY-MM")</f>
        <v>2024-07</v>
      </c>
      <c r="O227" s="9">
        <f>IFERROR(Table2[[#This Row],[Profit]]/Table2[[#This Row],[Sales]],0)</f>
        <v>0.18271783187071838</v>
      </c>
      <c r="P227" t="str">
        <f>_xlfn.XLOOKUP(Table2[[#This Row],[Product_ID]],Table4[Product_ID],Table4[Category],"Not Found")</f>
        <v>Furniture</v>
      </c>
      <c r="Q227" t="str">
        <f>_xlfn.XLOOKUP(Table2[[#This Row],[Product_ID]],Table4[Product_ID],Table4[Sub_Category],"Not Found")</f>
        <v>Furniture</v>
      </c>
      <c r="R227" t="str">
        <f>_xlfn.XLOOKUP(Table2[[#This Row],[Customer_ID]],Table1[Customer_ID],Table1[Region],"Not Found")</f>
        <v>East</v>
      </c>
      <c r="S227" t="str">
        <f>_xlfn.XLOOKUP(Table2[[#This Row],[Customer_ID]],Table1[Customer_ID],Table1[Segment],"Not Found")</f>
        <v>Corporate</v>
      </c>
      <c r="T227" t="str">
        <f>_xlfn.XLOOKUP(Table2[[#This Row],[Product_ID]],Table4[Product_ID],Table4[Product_Name],"Not Found")</f>
        <v>Office Chair</v>
      </c>
    </row>
    <row r="228" spans="1:20" x14ac:dyDescent="0.3">
      <c r="A228" t="s">
        <v>447</v>
      </c>
      <c r="B228" s="4">
        <v>45569</v>
      </c>
      <c r="C228" s="4">
        <v>45572</v>
      </c>
      <c r="D228" t="s">
        <v>221</v>
      </c>
      <c r="E228" t="s">
        <v>96</v>
      </c>
      <c r="F228" s="8">
        <v>2</v>
      </c>
      <c r="G228" s="10">
        <v>0.1</v>
      </c>
      <c r="H228" t="s">
        <v>17</v>
      </c>
      <c r="I228" s="8">
        <v>1798.2</v>
      </c>
      <c r="J228" s="8">
        <v>373.37</v>
      </c>
      <c r="K228" s="12">
        <f>YEAR(Table2[[#This Row],[Order_Date]])</f>
        <v>2024</v>
      </c>
      <c r="L228" s="12">
        <f>MONTH(Table2[[#This Row],[Order_Date]])</f>
        <v>10</v>
      </c>
      <c r="M228" t="str">
        <f>TEXT(Table2[[#This Row],[Order_Date]],"mmm")</f>
        <v>Oct</v>
      </c>
      <c r="N228" t="str">
        <f>TEXT(Table2[[#This Row],[Order_Date]],"YYYY-MM")</f>
        <v>2024-10</v>
      </c>
      <c r="O228" s="9">
        <f>IFERROR(Table2[[#This Row],[Profit]]/Table2[[#This Row],[Sales]],0)</f>
        <v>0.20763541319096873</v>
      </c>
      <c r="P228" t="str">
        <f>_xlfn.XLOOKUP(Table2[[#This Row],[Product_ID]],Table4[Product_ID],Table4[Category],"Not Found")</f>
        <v>Home</v>
      </c>
      <c r="Q228" t="str">
        <f>_xlfn.XLOOKUP(Table2[[#This Row],[Product_ID]],Table4[Product_ID],Table4[Sub_Category],"Not Found")</f>
        <v>Lighting</v>
      </c>
      <c r="R228" t="str">
        <f>_xlfn.XLOOKUP(Table2[[#This Row],[Customer_ID]],Table1[Customer_ID],Table1[Region],"Not Found")</f>
        <v>South</v>
      </c>
      <c r="S228" t="str">
        <f>_xlfn.XLOOKUP(Table2[[#This Row],[Customer_ID]],Table1[Customer_ID],Table1[Segment],"Not Found")</f>
        <v>Consumer</v>
      </c>
      <c r="T228" t="str">
        <f>_xlfn.XLOOKUP(Table2[[#This Row],[Product_ID]],Table4[Product_ID],Table4[Product_Name],"Not Found")</f>
        <v>LED Strip Light</v>
      </c>
    </row>
    <row r="229" spans="1:20" x14ac:dyDescent="0.3">
      <c r="A229" t="s">
        <v>448</v>
      </c>
      <c r="B229" s="4">
        <v>45526</v>
      </c>
      <c r="C229" s="4">
        <v>45531</v>
      </c>
      <c r="D229" t="s">
        <v>449</v>
      </c>
      <c r="E229" t="s">
        <v>16</v>
      </c>
      <c r="F229" s="8">
        <v>1</v>
      </c>
      <c r="G229" s="10">
        <v>0.1</v>
      </c>
      <c r="H229" t="s">
        <v>17</v>
      </c>
      <c r="I229" s="8">
        <v>1169.0999999999999</v>
      </c>
      <c r="J229" s="8">
        <v>212.6</v>
      </c>
      <c r="K229" s="12">
        <f>YEAR(Table2[[#This Row],[Order_Date]])</f>
        <v>2024</v>
      </c>
      <c r="L229" s="12">
        <f>MONTH(Table2[[#This Row],[Order_Date]])</f>
        <v>8</v>
      </c>
      <c r="M229" t="str">
        <f>TEXT(Table2[[#This Row],[Order_Date]],"mmm")</f>
        <v>Aug</v>
      </c>
      <c r="N229" t="str">
        <f>TEXT(Table2[[#This Row],[Order_Date]],"YYYY-MM")</f>
        <v>2024-08</v>
      </c>
      <c r="O229" s="9">
        <f>IFERROR(Table2[[#This Row],[Profit]]/Table2[[#This Row],[Sales]],0)</f>
        <v>0.18184928577538279</v>
      </c>
      <c r="P229" t="str">
        <f>_xlfn.XLOOKUP(Table2[[#This Row],[Product_ID]],Table4[Product_ID],Table4[Category],"Not Found")</f>
        <v>Technology</v>
      </c>
      <c r="Q229" t="str">
        <f>_xlfn.XLOOKUP(Table2[[#This Row],[Product_ID]],Table4[Product_ID],Table4[Sub_Category],"Not Found")</f>
        <v>Accessories</v>
      </c>
      <c r="R229" t="str">
        <f>_xlfn.XLOOKUP(Table2[[#This Row],[Customer_ID]],Table1[Customer_ID],Table1[Region],"Not Found")</f>
        <v>East</v>
      </c>
      <c r="S229" t="str">
        <f>_xlfn.XLOOKUP(Table2[[#This Row],[Customer_ID]],Table1[Customer_ID],Table1[Segment],"Not Found")</f>
        <v>Corporate</v>
      </c>
      <c r="T229" t="str">
        <f>_xlfn.XLOOKUP(Table2[[#This Row],[Product_ID]],Table4[Product_ID],Table4[Product_Name],"Not Found")</f>
        <v>USB-C Hub</v>
      </c>
    </row>
    <row r="230" spans="1:20" x14ac:dyDescent="0.3">
      <c r="A230" t="s">
        <v>450</v>
      </c>
      <c r="B230" s="4">
        <v>45785</v>
      </c>
      <c r="C230" s="4">
        <v>45789</v>
      </c>
      <c r="D230" t="s">
        <v>231</v>
      </c>
      <c r="E230" t="s">
        <v>99</v>
      </c>
      <c r="F230" s="8">
        <v>3</v>
      </c>
      <c r="G230" s="10">
        <v>0.1</v>
      </c>
      <c r="H230" t="s">
        <v>13</v>
      </c>
      <c r="I230" s="8">
        <v>672.3</v>
      </c>
      <c r="J230" s="8">
        <v>185.32</v>
      </c>
      <c r="K230" s="12">
        <f>YEAR(Table2[[#This Row],[Order_Date]])</f>
        <v>2025</v>
      </c>
      <c r="L230" s="12">
        <f>MONTH(Table2[[#This Row],[Order_Date]])</f>
        <v>5</v>
      </c>
      <c r="M230" t="str">
        <f>TEXT(Table2[[#This Row],[Order_Date]],"mmm")</f>
        <v>May</v>
      </c>
      <c r="N230" t="str">
        <f>TEXT(Table2[[#This Row],[Order_Date]],"YYYY-MM")</f>
        <v>2025-05</v>
      </c>
      <c r="O230" s="9">
        <f>IFERROR(Table2[[#This Row],[Profit]]/Table2[[#This Row],[Sales]],0)</f>
        <v>0.27565075115275917</v>
      </c>
      <c r="P230" t="str">
        <f>_xlfn.XLOOKUP(Table2[[#This Row],[Product_ID]],Table4[Product_ID],Table4[Category],"Not Found")</f>
        <v>Office</v>
      </c>
      <c r="Q230" t="str">
        <f>_xlfn.XLOOKUP(Table2[[#This Row],[Product_ID]],Table4[Product_ID],Table4[Sub_Category],"Not Found")</f>
        <v>Paper</v>
      </c>
      <c r="R230" t="str">
        <f>_xlfn.XLOOKUP(Table2[[#This Row],[Customer_ID]],Table1[Customer_ID],Table1[Region],"Not Found")</f>
        <v>West</v>
      </c>
      <c r="S230" t="str">
        <f>_xlfn.XLOOKUP(Table2[[#This Row],[Customer_ID]],Table1[Customer_ID],Table1[Segment],"Not Found")</f>
        <v>Consumer</v>
      </c>
      <c r="T230" t="str">
        <f>_xlfn.XLOOKUP(Table2[[#This Row],[Product_ID]],Table4[Product_ID],Table4[Product_Name],"Not Found")</f>
        <v>Pen Set</v>
      </c>
    </row>
    <row r="231" spans="1:20" x14ac:dyDescent="0.3">
      <c r="A231" t="s">
        <v>451</v>
      </c>
      <c r="B231" s="4">
        <v>45295</v>
      </c>
      <c r="C231" s="4">
        <v>45299</v>
      </c>
      <c r="D231" t="s">
        <v>187</v>
      </c>
      <c r="E231" t="s">
        <v>81</v>
      </c>
      <c r="F231" s="8">
        <v>2</v>
      </c>
      <c r="G231" s="10">
        <v>0.1</v>
      </c>
      <c r="H231" t="s">
        <v>21</v>
      </c>
      <c r="I231" s="8">
        <v>1438.2</v>
      </c>
      <c r="J231" s="8">
        <v>322.43</v>
      </c>
      <c r="K231" s="12">
        <f>YEAR(Table2[[#This Row],[Order_Date]])</f>
        <v>2024</v>
      </c>
      <c r="L231" s="12">
        <f>MONTH(Table2[[#This Row],[Order_Date]])</f>
        <v>1</v>
      </c>
      <c r="M231" t="str">
        <f>TEXT(Table2[[#This Row],[Order_Date]],"mmm")</f>
        <v>Jan</v>
      </c>
      <c r="N231" t="str">
        <f>TEXT(Table2[[#This Row],[Order_Date]],"YYYY-MM")</f>
        <v>2024-01</v>
      </c>
      <c r="O231" s="9">
        <f>IFERROR(Table2[[#This Row],[Profit]]/Table2[[#This Row],[Sales]],0)</f>
        <v>0.22418995967181199</v>
      </c>
      <c r="P231" t="str">
        <f>_xlfn.XLOOKUP(Table2[[#This Row],[Product_ID]],Table4[Product_ID],Table4[Category],"Not Found")</f>
        <v>Home</v>
      </c>
      <c r="Q231" t="str">
        <f>_xlfn.XLOOKUP(Table2[[#This Row],[Product_ID]],Table4[Product_ID],Table4[Sub_Category],"Not Found")</f>
        <v>Kitchen</v>
      </c>
      <c r="R231" t="str">
        <f>_xlfn.XLOOKUP(Table2[[#This Row],[Customer_ID]],Table1[Customer_ID],Table1[Region],"Not Found")</f>
        <v>South</v>
      </c>
      <c r="S231" t="str">
        <f>_xlfn.XLOOKUP(Table2[[#This Row],[Customer_ID]],Table1[Customer_ID],Table1[Segment],"Not Found")</f>
        <v>Consumer</v>
      </c>
      <c r="T231" t="str">
        <f>_xlfn.XLOOKUP(Table2[[#This Row],[Product_ID]],Table4[Product_ID],Table4[Product_Name],"Not Found")</f>
        <v>Travel Mug</v>
      </c>
    </row>
    <row r="232" spans="1:20" x14ac:dyDescent="0.3">
      <c r="A232" t="s">
        <v>452</v>
      </c>
      <c r="B232" s="4">
        <v>45957</v>
      </c>
      <c r="C232" s="4">
        <v>45959</v>
      </c>
      <c r="D232" t="s">
        <v>453</v>
      </c>
      <c r="E232" t="s">
        <v>71</v>
      </c>
      <c r="F232" s="8">
        <v>2</v>
      </c>
      <c r="G232" s="10">
        <v>0.05</v>
      </c>
      <c r="H232" t="s">
        <v>21</v>
      </c>
      <c r="I232" s="8">
        <v>1518.1</v>
      </c>
      <c r="J232" s="8">
        <v>377.12</v>
      </c>
      <c r="K232" s="12">
        <f>YEAR(Table2[[#This Row],[Order_Date]])</f>
        <v>2025</v>
      </c>
      <c r="L232" s="12">
        <f>MONTH(Table2[[#This Row],[Order_Date]])</f>
        <v>10</v>
      </c>
      <c r="M232" t="str">
        <f>TEXT(Table2[[#This Row],[Order_Date]],"mmm")</f>
        <v>Oct</v>
      </c>
      <c r="N232" t="str">
        <f>TEXT(Table2[[#This Row],[Order_Date]],"YYYY-MM")</f>
        <v>2025-10</v>
      </c>
      <c r="O232" s="9">
        <f>IFERROR(Table2[[#This Row],[Profit]]/Table2[[#This Row],[Sales]],0)</f>
        <v>0.24841578288650287</v>
      </c>
      <c r="P232" t="str">
        <f>_xlfn.XLOOKUP(Table2[[#This Row],[Product_ID]],Table4[Product_ID],Table4[Category],"Not Found")</f>
        <v>Home</v>
      </c>
      <c r="Q232" t="str">
        <f>_xlfn.XLOOKUP(Table2[[#This Row],[Product_ID]],Table4[Product_ID],Table4[Sub_Category],"Not Found")</f>
        <v>Storage</v>
      </c>
      <c r="R232" t="str">
        <f>_xlfn.XLOOKUP(Table2[[#This Row],[Customer_ID]],Table1[Customer_ID],Table1[Region],"Not Found")</f>
        <v>East</v>
      </c>
      <c r="S232" t="str">
        <f>_xlfn.XLOOKUP(Table2[[#This Row],[Customer_ID]],Table1[Customer_ID],Table1[Segment],"Not Found")</f>
        <v>Corporate</v>
      </c>
      <c r="T232" t="str">
        <f>_xlfn.XLOOKUP(Table2[[#This Row],[Product_ID]],Table4[Product_ID],Table4[Product_Name],"Not Found")</f>
        <v>Storage Box</v>
      </c>
    </row>
    <row r="233" spans="1:20" x14ac:dyDescent="0.3">
      <c r="A233" t="s">
        <v>454</v>
      </c>
      <c r="B233" s="4">
        <v>45733</v>
      </c>
      <c r="C233" s="4">
        <v>45738</v>
      </c>
      <c r="D233" t="s">
        <v>89</v>
      </c>
      <c r="E233" t="s">
        <v>50</v>
      </c>
      <c r="F233" s="8">
        <v>3</v>
      </c>
      <c r="G233" s="10">
        <v>0</v>
      </c>
      <c r="H233" t="s">
        <v>13</v>
      </c>
      <c r="I233" s="8">
        <v>1497</v>
      </c>
      <c r="J233" s="8">
        <v>374.23</v>
      </c>
      <c r="K233" s="12">
        <f>YEAR(Table2[[#This Row],[Order_Date]])</f>
        <v>2025</v>
      </c>
      <c r="L233" s="12">
        <f>MONTH(Table2[[#This Row],[Order_Date]])</f>
        <v>3</v>
      </c>
      <c r="M233" t="str">
        <f>TEXT(Table2[[#This Row],[Order_Date]],"mmm")</f>
        <v>Mar</v>
      </c>
      <c r="N233" t="str">
        <f>TEXT(Table2[[#This Row],[Order_Date]],"YYYY-MM")</f>
        <v>2025-03</v>
      </c>
      <c r="O233" s="9">
        <f>IFERROR(Table2[[#This Row],[Profit]]/Table2[[#This Row],[Sales]],0)</f>
        <v>0.24998663994655979</v>
      </c>
      <c r="P233" t="str">
        <f>_xlfn.XLOOKUP(Table2[[#This Row],[Product_ID]],Table4[Product_ID],Table4[Category],"Not Found")</f>
        <v>Technology</v>
      </c>
      <c r="Q233" t="str">
        <f>_xlfn.XLOOKUP(Table2[[#This Row],[Product_ID]],Table4[Product_ID],Table4[Sub_Category],"Not Found")</f>
        <v>Accessories</v>
      </c>
      <c r="R233" t="str">
        <f>_xlfn.XLOOKUP(Table2[[#This Row],[Customer_ID]],Table1[Customer_ID],Table1[Region],"Not Found")</f>
        <v>North</v>
      </c>
      <c r="S233" t="str">
        <f>_xlfn.XLOOKUP(Table2[[#This Row],[Customer_ID]],Table1[Customer_ID],Table1[Segment],"Not Found")</f>
        <v>Home Office</v>
      </c>
      <c r="T233" t="str">
        <f>_xlfn.XLOOKUP(Table2[[#This Row],[Product_ID]],Table4[Product_ID],Table4[Product_Name],"Not Found")</f>
        <v>Wireless Mouse</v>
      </c>
    </row>
    <row r="234" spans="1:20" x14ac:dyDescent="0.3">
      <c r="A234" t="s">
        <v>455</v>
      </c>
      <c r="B234" s="4">
        <v>45320</v>
      </c>
      <c r="C234" s="4">
        <v>45324</v>
      </c>
      <c r="D234" t="s">
        <v>456</v>
      </c>
      <c r="E234" t="s">
        <v>81</v>
      </c>
      <c r="F234" s="8">
        <v>4</v>
      </c>
      <c r="G234" s="10">
        <v>0.1</v>
      </c>
      <c r="H234" t="s">
        <v>13</v>
      </c>
      <c r="I234" s="8">
        <v>2876.4</v>
      </c>
      <c r="J234" s="8">
        <v>790.15</v>
      </c>
      <c r="K234" s="12">
        <f>YEAR(Table2[[#This Row],[Order_Date]])</f>
        <v>2024</v>
      </c>
      <c r="L234" s="12">
        <f>MONTH(Table2[[#This Row],[Order_Date]])</f>
        <v>1</v>
      </c>
      <c r="M234" t="str">
        <f>TEXT(Table2[[#This Row],[Order_Date]],"mmm")</f>
        <v>Jan</v>
      </c>
      <c r="N234" t="str">
        <f>TEXT(Table2[[#This Row],[Order_Date]],"YYYY-MM")</f>
        <v>2024-01</v>
      </c>
      <c r="O234" s="9">
        <f>IFERROR(Table2[[#This Row],[Profit]]/Table2[[#This Row],[Sales]],0)</f>
        <v>0.27470101515783618</v>
      </c>
      <c r="P234" t="str">
        <f>_xlfn.XLOOKUP(Table2[[#This Row],[Product_ID]],Table4[Product_ID],Table4[Category],"Not Found")</f>
        <v>Home</v>
      </c>
      <c r="Q234" t="str">
        <f>_xlfn.XLOOKUP(Table2[[#This Row],[Product_ID]],Table4[Product_ID],Table4[Sub_Category],"Not Found")</f>
        <v>Kitchen</v>
      </c>
      <c r="R234" t="str">
        <f>_xlfn.XLOOKUP(Table2[[#This Row],[Customer_ID]],Table1[Customer_ID],Table1[Region],"Not Found")</f>
        <v>West</v>
      </c>
      <c r="S234" t="str">
        <f>_xlfn.XLOOKUP(Table2[[#This Row],[Customer_ID]],Table1[Customer_ID],Table1[Segment],"Not Found")</f>
        <v>Corporate</v>
      </c>
      <c r="T234" t="str">
        <f>_xlfn.XLOOKUP(Table2[[#This Row],[Product_ID]],Table4[Product_ID],Table4[Product_Name],"Not Found")</f>
        <v>Travel Mug</v>
      </c>
    </row>
    <row r="235" spans="1:20" x14ac:dyDescent="0.3">
      <c r="A235" t="s">
        <v>457</v>
      </c>
      <c r="B235" s="4">
        <v>45400</v>
      </c>
      <c r="C235" s="4">
        <v>45402</v>
      </c>
      <c r="D235" t="s">
        <v>252</v>
      </c>
      <c r="E235" t="s">
        <v>29</v>
      </c>
      <c r="F235" s="8">
        <v>1</v>
      </c>
      <c r="G235" s="10">
        <v>0.05</v>
      </c>
      <c r="H235" t="s">
        <v>30</v>
      </c>
      <c r="I235" s="8">
        <v>379.05</v>
      </c>
      <c r="J235" s="8">
        <v>111.34</v>
      </c>
      <c r="K235" s="12">
        <f>YEAR(Table2[[#This Row],[Order_Date]])</f>
        <v>2024</v>
      </c>
      <c r="L235" s="12">
        <f>MONTH(Table2[[#This Row],[Order_Date]])</f>
        <v>4</v>
      </c>
      <c r="M235" t="str">
        <f>TEXT(Table2[[#This Row],[Order_Date]],"mmm")</f>
        <v>Apr</v>
      </c>
      <c r="N235" t="str">
        <f>TEXT(Table2[[#This Row],[Order_Date]],"YYYY-MM")</f>
        <v>2024-04</v>
      </c>
      <c r="O235" s="9">
        <f>IFERROR(Table2[[#This Row],[Profit]]/Table2[[#This Row],[Sales]],0)</f>
        <v>0.29373433583959901</v>
      </c>
      <c r="P235" t="str">
        <f>_xlfn.XLOOKUP(Table2[[#This Row],[Product_ID]],Table4[Product_ID],Table4[Category],"Not Found")</f>
        <v>Office</v>
      </c>
      <c r="Q235" t="str">
        <f>_xlfn.XLOOKUP(Table2[[#This Row],[Product_ID]],Table4[Product_ID],Table4[Sub_Category],"Not Found")</f>
        <v>Paper</v>
      </c>
      <c r="R235" t="str">
        <f>_xlfn.XLOOKUP(Table2[[#This Row],[Customer_ID]],Table1[Customer_ID],Table1[Region],"Not Found")</f>
        <v>West</v>
      </c>
      <c r="S235" t="str">
        <f>_xlfn.XLOOKUP(Table2[[#This Row],[Customer_ID]],Table1[Customer_ID],Table1[Segment],"Not Found")</f>
        <v>Home Office</v>
      </c>
      <c r="T235" t="str">
        <f>_xlfn.XLOOKUP(Table2[[#This Row],[Product_ID]],Table4[Product_ID],Table4[Product_Name],"Not Found")</f>
        <v>Notebook Set</v>
      </c>
    </row>
    <row r="236" spans="1:20" x14ac:dyDescent="0.3">
      <c r="A236" t="s">
        <v>458</v>
      </c>
      <c r="B236" s="4">
        <v>45901</v>
      </c>
      <c r="C236" s="4">
        <v>45904</v>
      </c>
      <c r="D236" t="s">
        <v>456</v>
      </c>
      <c r="E236" t="s">
        <v>45</v>
      </c>
      <c r="F236" s="8">
        <v>1</v>
      </c>
      <c r="G236" s="10">
        <v>0.05</v>
      </c>
      <c r="H236" t="s">
        <v>17</v>
      </c>
      <c r="I236" s="8">
        <v>2374.0500000000002</v>
      </c>
      <c r="J236" s="8">
        <v>592.48</v>
      </c>
      <c r="K236" s="12">
        <f>YEAR(Table2[[#This Row],[Order_Date]])</f>
        <v>2025</v>
      </c>
      <c r="L236" s="12">
        <f>MONTH(Table2[[#This Row],[Order_Date]])</f>
        <v>9</v>
      </c>
      <c r="M236" t="str">
        <f>TEXT(Table2[[#This Row],[Order_Date]],"mmm")</f>
        <v>Sep</v>
      </c>
      <c r="N236" t="str">
        <f>TEXT(Table2[[#This Row],[Order_Date]],"YYYY-MM")</f>
        <v>2025-09</v>
      </c>
      <c r="O236" s="9">
        <f>IFERROR(Table2[[#This Row],[Profit]]/Table2[[#This Row],[Sales]],0)</f>
        <v>0.24956508919357215</v>
      </c>
      <c r="P236" t="str">
        <f>_xlfn.XLOOKUP(Table2[[#This Row],[Product_ID]],Table4[Product_ID],Table4[Category],"Not Found")</f>
        <v>Technology</v>
      </c>
      <c r="Q236" t="str">
        <f>_xlfn.XLOOKUP(Table2[[#This Row],[Product_ID]],Table4[Product_ID],Table4[Sub_Category],"Not Found")</f>
        <v>Audio</v>
      </c>
      <c r="R236" t="str">
        <f>_xlfn.XLOOKUP(Table2[[#This Row],[Customer_ID]],Table1[Customer_ID],Table1[Region],"Not Found")</f>
        <v>West</v>
      </c>
      <c r="S236" t="str">
        <f>_xlfn.XLOOKUP(Table2[[#This Row],[Customer_ID]],Table1[Customer_ID],Table1[Segment],"Not Found")</f>
        <v>Corporate</v>
      </c>
      <c r="T236" t="str">
        <f>_xlfn.XLOOKUP(Table2[[#This Row],[Product_ID]],Table4[Product_ID],Table4[Product_Name],"Not Found")</f>
        <v>Headphones</v>
      </c>
    </row>
    <row r="237" spans="1:20" x14ac:dyDescent="0.3">
      <c r="A237" t="s">
        <v>459</v>
      </c>
      <c r="B237" s="4">
        <v>46018</v>
      </c>
      <c r="C237" s="4">
        <v>46023</v>
      </c>
      <c r="D237" t="s">
        <v>460</v>
      </c>
      <c r="E237" t="s">
        <v>45</v>
      </c>
      <c r="F237" s="8">
        <v>3</v>
      </c>
      <c r="G237" s="10">
        <v>0.05</v>
      </c>
      <c r="H237" t="s">
        <v>13</v>
      </c>
      <c r="I237" s="8">
        <v>7122.15</v>
      </c>
      <c r="J237" s="8">
        <v>1823.71</v>
      </c>
      <c r="K237" s="12">
        <f>YEAR(Table2[[#This Row],[Order_Date]])</f>
        <v>2025</v>
      </c>
      <c r="L237" s="12">
        <f>MONTH(Table2[[#This Row],[Order_Date]])</f>
        <v>12</v>
      </c>
      <c r="M237" t="str">
        <f>TEXT(Table2[[#This Row],[Order_Date]],"mmm")</f>
        <v>Dec</v>
      </c>
      <c r="N237" t="str">
        <f>TEXT(Table2[[#This Row],[Order_Date]],"YYYY-MM")</f>
        <v>2025-12</v>
      </c>
      <c r="O237" s="9">
        <f>IFERROR(Table2[[#This Row],[Profit]]/Table2[[#This Row],[Sales]],0)</f>
        <v>0.25606172293478796</v>
      </c>
      <c r="P237" t="str">
        <f>_xlfn.XLOOKUP(Table2[[#This Row],[Product_ID]],Table4[Product_ID],Table4[Category],"Not Found")</f>
        <v>Technology</v>
      </c>
      <c r="Q237" t="str">
        <f>_xlfn.XLOOKUP(Table2[[#This Row],[Product_ID]],Table4[Product_ID],Table4[Sub_Category],"Not Found")</f>
        <v>Audio</v>
      </c>
      <c r="R237" t="str">
        <f>_xlfn.XLOOKUP(Table2[[#This Row],[Customer_ID]],Table1[Customer_ID],Table1[Region],"Not Found")</f>
        <v>South</v>
      </c>
      <c r="S237" t="str">
        <f>_xlfn.XLOOKUP(Table2[[#This Row],[Customer_ID]],Table1[Customer_ID],Table1[Segment],"Not Found")</f>
        <v>Consumer</v>
      </c>
      <c r="T237" t="str">
        <f>_xlfn.XLOOKUP(Table2[[#This Row],[Product_ID]],Table4[Product_ID],Table4[Product_Name],"Not Found")</f>
        <v>Headphones</v>
      </c>
    </row>
    <row r="238" spans="1:20" x14ac:dyDescent="0.3">
      <c r="A238" t="s">
        <v>461</v>
      </c>
      <c r="B238" s="4">
        <v>45366</v>
      </c>
      <c r="C238" s="4">
        <v>45369</v>
      </c>
      <c r="D238" t="s">
        <v>83</v>
      </c>
      <c r="E238" t="s">
        <v>20</v>
      </c>
      <c r="F238" s="8">
        <v>1</v>
      </c>
      <c r="G238" s="10">
        <v>0.15</v>
      </c>
      <c r="H238" t="s">
        <v>13</v>
      </c>
      <c r="I238" s="8">
        <v>5949.15</v>
      </c>
      <c r="J238" s="8">
        <v>1277.8499999999999</v>
      </c>
      <c r="K238" s="12">
        <f>YEAR(Table2[[#This Row],[Order_Date]])</f>
        <v>2024</v>
      </c>
      <c r="L238" s="12">
        <f>MONTH(Table2[[#This Row],[Order_Date]])</f>
        <v>3</v>
      </c>
      <c r="M238" t="str">
        <f>TEXT(Table2[[#This Row],[Order_Date]],"mmm")</f>
        <v>Mar</v>
      </c>
      <c r="N238" t="str">
        <f>TEXT(Table2[[#This Row],[Order_Date]],"YYYY-MM")</f>
        <v>2024-03</v>
      </c>
      <c r="O238" s="9">
        <f>IFERROR(Table2[[#This Row],[Profit]]/Table2[[#This Row],[Sales]],0)</f>
        <v>0.21479539093820124</v>
      </c>
      <c r="P238" t="str">
        <f>_xlfn.XLOOKUP(Table2[[#This Row],[Product_ID]],Table4[Product_ID],Table4[Category],"Not Found")</f>
        <v>Furniture</v>
      </c>
      <c r="Q238" t="str">
        <f>_xlfn.XLOOKUP(Table2[[#This Row],[Product_ID]],Table4[Product_ID],Table4[Sub_Category],"Not Found")</f>
        <v>Furniture</v>
      </c>
      <c r="R238" t="str">
        <f>_xlfn.XLOOKUP(Table2[[#This Row],[Customer_ID]],Table1[Customer_ID],Table1[Region],"Not Found")</f>
        <v>East</v>
      </c>
      <c r="S238" t="str">
        <f>_xlfn.XLOOKUP(Table2[[#This Row],[Customer_ID]],Table1[Customer_ID],Table1[Segment],"Not Found")</f>
        <v>Consumer</v>
      </c>
      <c r="T238" t="str">
        <f>_xlfn.XLOOKUP(Table2[[#This Row],[Product_ID]],Table4[Product_ID],Table4[Product_Name],"Not Found")</f>
        <v>Office Chair</v>
      </c>
    </row>
    <row r="239" spans="1:20" x14ac:dyDescent="0.3">
      <c r="A239" t="s">
        <v>462</v>
      </c>
      <c r="B239" s="4">
        <v>45437</v>
      </c>
      <c r="C239" s="4">
        <v>45439</v>
      </c>
      <c r="D239" t="s">
        <v>463</v>
      </c>
      <c r="E239" t="s">
        <v>16</v>
      </c>
      <c r="F239" s="8">
        <v>4</v>
      </c>
      <c r="G239" s="10">
        <v>0</v>
      </c>
      <c r="H239" t="s">
        <v>17</v>
      </c>
      <c r="I239" s="8">
        <v>5196</v>
      </c>
      <c r="J239" s="8">
        <v>1319.43</v>
      </c>
      <c r="K239" s="12">
        <f>YEAR(Table2[[#This Row],[Order_Date]])</f>
        <v>2024</v>
      </c>
      <c r="L239" s="12">
        <f>MONTH(Table2[[#This Row],[Order_Date]])</f>
        <v>5</v>
      </c>
      <c r="M239" t="str">
        <f>TEXT(Table2[[#This Row],[Order_Date]],"mmm")</f>
        <v>May</v>
      </c>
      <c r="N239" t="str">
        <f>TEXT(Table2[[#This Row],[Order_Date]],"YYYY-MM")</f>
        <v>2024-05</v>
      </c>
      <c r="O239" s="9">
        <f>IFERROR(Table2[[#This Row],[Profit]]/Table2[[#This Row],[Sales]],0)</f>
        <v>0.25393187066974598</v>
      </c>
      <c r="P239" t="str">
        <f>_xlfn.XLOOKUP(Table2[[#This Row],[Product_ID]],Table4[Product_ID],Table4[Category],"Not Found")</f>
        <v>Technology</v>
      </c>
      <c r="Q239" t="str">
        <f>_xlfn.XLOOKUP(Table2[[#This Row],[Product_ID]],Table4[Product_ID],Table4[Sub_Category],"Not Found")</f>
        <v>Accessories</v>
      </c>
      <c r="R239" t="str">
        <f>_xlfn.XLOOKUP(Table2[[#This Row],[Customer_ID]],Table1[Customer_ID],Table1[Region],"Not Found")</f>
        <v>South</v>
      </c>
      <c r="S239" t="str">
        <f>_xlfn.XLOOKUP(Table2[[#This Row],[Customer_ID]],Table1[Customer_ID],Table1[Segment],"Not Found")</f>
        <v>Corporate</v>
      </c>
      <c r="T239" t="str">
        <f>_xlfn.XLOOKUP(Table2[[#This Row],[Product_ID]],Table4[Product_ID],Table4[Product_Name],"Not Found")</f>
        <v>USB-C Hub</v>
      </c>
    </row>
    <row r="240" spans="1:20" x14ac:dyDescent="0.3">
      <c r="A240" t="s">
        <v>464</v>
      </c>
      <c r="B240" s="4">
        <v>45419</v>
      </c>
      <c r="C240" s="4">
        <v>45424</v>
      </c>
      <c r="D240" t="s">
        <v>465</v>
      </c>
      <c r="E240" t="s">
        <v>116</v>
      </c>
      <c r="F240" s="8">
        <v>4</v>
      </c>
      <c r="G240" s="10">
        <v>0</v>
      </c>
      <c r="H240" t="s">
        <v>13</v>
      </c>
      <c r="I240" s="8">
        <v>1596</v>
      </c>
      <c r="J240" s="8">
        <v>284.14999999999998</v>
      </c>
      <c r="K240" s="12">
        <f>YEAR(Table2[[#This Row],[Order_Date]])</f>
        <v>2024</v>
      </c>
      <c r="L240" s="12">
        <f>MONTH(Table2[[#This Row],[Order_Date]])</f>
        <v>5</v>
      </c>
      <c r="M240" t="str">
        <f>TEXT(Table2[[#This Row],[Order_Date]],"mmm")</f>
        <v>May</v>
      </c>
      <c r="N240" t="str">
        <f>TEXT(Table2[[#This Row],[Order_Date]],"YYYY-MM")</f>
        <v>2024-05</v>
      </c>
      <c r="O240" s="9">
        <f>IFERROR(Table2[[#This Row],[Profit]]/Table2[[#This Row],[Sales]],0)</f>
        <v>0.17803884711779447</v>
      </c>
      <c r="P240" t="str">
        <f>_xlfn.XLOOKUP(Table2[[#This Row],[Product_ID]],Table4[Product_ID],Table4[Category],"Not Found")</f>
        <v>Technology</v>
      </c>
      <c r="Q240" t="str">
        <f>_xlfn.XLOOKUP(Table2[[#This Row],[Product_ID]],Table4[Product_ID],Table4[Sub_Category],"Not Found")</f>
        <v>Accessories</v>
      </c>
      <c r="R240" t="str">
        <f>_xlfn.XLOOKUP(Table2[[#This Row],[Customer_ID]],Table1[Customer_ID],Table1[Region],"Not Found")</f>
        <v>West</v>
      </c>
      <c r="S240" t="str">
        <f>_xlfn.XLOOKUP(Table2[[#This Row],[Customer_ID]],Table1[Customer_ID],Table1[Segment],"Not Found")</f>
        <v>Corporate</v>
      </c>
      <c r="T240" t="str">
        <f>_xlfn.XLOOKUP(Table2[[#This Row],[Product_ID]],Table4[Product_ID],Table4[Product_Name],"Not Found")</f>
        <v>Mobile Holder</v>
      </c>
    </row>
    <row r="241" spans="1:20" x14ac:dyDescent="0.3">
      <c r="A241" t="s">
        <v>466</v>
      </c>
      <c r="B241" s="4">
        <v>45333</v>
      </c>
      <c r="C241" s="4">
        <v>45334</v>
      </c>
      <c r="D241" t="s">
        <v>291</v>
      </c>
      <c r="E241" t="s">
        <v>20</v>
      </c>
      <c r="F241" s="8">
        <v>1</v>
      </c>
      <c r="G241" s="10">
        <v>0.2</v>
      </c>
      <c r="H241" t="s">
        <v>13</v>
      </c>
      <c r="I241" s="8">
        <v>5599.2</v>
      </c>
      <c r="J241" s="8">
        <v>637.25</v>
      </c>
      <c r="K241" s="12">
        <f>YEAR(Table2[[#This Row],[Order_Date]])</f>
        <v>2024</v>
      </c>
      <c r="L241" s="12">
        <f>MONTH(Table2[[#This Row],[Order_Date]])</f>
        <v>2</v>
      </c>
      <c r="M241" t="str">
        <f>TEXT(Table2[[#This Row],[Order_Date]],"mmm")</f>
        <v>Feb</v>
      </c>
      <c r="N241" t="str">
        <f>TEXT(Table2[[#This Row],[Order_Date]],"YYYY-MM")</f>
        <v>2024-02</v>
      </c>
      <c r="O241" s="9">
        <f>IFERROR(Table2[[#This Row],[Profit]]/Table2[[#This Row],[Sales]],0)</f>
        <v>0.11381090155736534</v>
      </c>
      <c r="P241" t="str">
        <f>_xlfn.XLOOKUP(Table2[[#This Row],[Product_ID]],Table4[Product_ID],Table4[Category],"Not Found")</f>
        <v>Furniture</v>
      </c>
      <c r="Q241" t="str">
        <f>_xlfn.XLOOKUP(Table2[[#This Row],[Product_ID]],Table4[Product_ID],Table4[Sub_Category],"Not Found")</f>
        <v>Furniture</v>
      </c>
      <c r="R241" t="str">
        <f>_xlfn.XLOOKUP(Table2[[#This Row],[Customer_ID]],Table1[Customer_ID],Table1[Region],"Not Found")</f>
        <v>South</v>
      </c>
      <c r="S241" t="str">
        <f>_xlfn.XLOOKUP(Table2[[#This Row],[Customer_ID]],Table1[Customer_ID],Table1[Segment],"Not Found")</f>
        <v>Corporate</v>
      </c>
      <c r="T241" t="str">
        <f>_xlfn.XLOOKUP(Table2[[#This Row],[Product_ID]],Table4[Product_ID],Table4[Product_Name],"Not Found")</f>
        <v>Office Chair</v>
      </c>
    </row>
    <row r="242" spans="1:20" x14ac:dyDescent="0.3">
      <c r="A242" t="s">
        <v>467</v>
      </c>
      <c r="B242" s="4">
        <v>45647</v>
      </c>
      <c r="C242" s="4">
        <v>45648</v>
      </c>
      <c r="D242" t="s">
        <v>403</v>
      </c>
      <c r="E242" t="s">
        <v>96</v>
      </c>
      <c r="F242" s="8">
        <v>4</v>
      </c>
      <c r="G242" s="10">
        <v>0.1</v>
      </c>
      <c r="H242" t="s">
        <v>21</v>
      </c>
      <c r="I242" s="8">
        <v>3596.4</v>
      </c>
      <c r="J242" s="8">
        <v>800.89</v>
      </c>
      <c r="K242" s="12">
        <f>YEAR(Table2[[#This Row],[Order_Date]])</f>
        <v>2024</v>
      </c>
      <c r="L242" s="12">
        <f>MONTH(Table2[[#This Row],[Order_Date]])</f>
        <v>12</v>
      </c>
      <c r="M242" t="str">
        <f>TEXT(Table2[[#This Row],[Order_Date]],"mmm")</f>
        <v>Dec</v>
      </c>
      <c r="N242" t="str">
        <f>TEXT(Table2[[#This Row],[Order_Date]],"YYYY-MM")</f>
        <v>2024-12</v>
      </c>
      <c r="O242" s="9">
        <f>IFERROR(Table2[[#This Row],[Profit]]/Table2[[#This Row],[Sales]],0)</f>
        <v>0.22269213658102546</v>
      </c>
      <c r="P242" t="str">
        <f>_xlfn.XLOOKUP(Table2[[#This Row],[Product_ID]],Table4[Product_ID],Table4[Category],"Not Found")</f>
        <v>Home</v>
      </c>
      <c r="Q242" t="str">
        <f>_xlfn.XLOOKUP(Table2[[#This Row],[Product_ID]],Table4[Product_ID],Table4[Sub_Category],"Not Found")</f>
        <v>Lighting</v>
      </c>
      <c r="R242" t="str">
        <f>_xlfn.XLOOKUP(Table2[[#This Row],[Customer_ID]],Table1[Customer_ID],Table1[Region],"Not Found")</f>
        <v>South</v>
      </c>
      <c r="S242" t="str">
        <f>_xlfn.XLOOKUP(Table2[[#This Row],[Customer_ID]],Table1[Customer_ID],Table1[Segment],"Not Found")</f>
        <v>Home Office</v>
      </c>
      <c r="T242" t="str">
        <f>_xlfn.XLOOKUP(Table2[[#This Row],[Product_ID]],Table4[Product_ID],Table4[Product_Name],"Not Found")</f>
        <v>LED Strip Light</v>
      </c>
    </row>
    <row r="243" spans="1:20" x14ac:dyDescent="0.3">
      <c r="A243" t="s">
        <v>468</v>
      </c>
      <c r="B243" s="4">
        <v>45332</v>
      </c>
      <c r="C243" s="4">
        <v>45333</v>
      </c>
      <c r="D243" t="s">
        <v>469</v>
      </c>
      <c r="E243" t="s">
        <v>35</v>
      </c>
      <c r="F243" s="8">
        <v>1</v>
      </c>
      <c r="G243" s="10">
        <v>0</v>
      </c>
      <c r="H243" t="s">
        <v>21</v>
      </c>
      <c r="I243" s="8">
        <v>1599</v>
      </c>
      <c r="J243" s="8">
        <v>454.14</v>
      </c>
      <c r="K243" s="12">
        <f>YEAR(Table2[[#This Row],[Order_Date]])</f>
        <v>2024</v>
      </c>
      <c r="L243" s="12">
        <f>MONTH(Table2[[#This Row],[Order_Date]])</f>
        <v>2</v>
      </c>
      <c r="M243" t="str">
        <f>TEXT(Table2[[#This Row],[Order_Date]],"mmm")</f>
        <v>Feb</v>
      </c>
      <c r="N243" t="str">
        <f>TEXT(Table2[[#This Row],[Order_Date]],"YYYY-MM")</f>
        <v>2024-02</v>
      </c>
      <c r="O243" s="9">
        <f>IFERROR(Table2[[#This Row],[Profit]]/Table2[[#This Row],[Sales]],0)</f>
        <v>0.28401500938086305</v>
      </c>
      <c r="P243" t="str">
        <f>_xlfn.XLOOKUP(Table2[[#This Row],[Product_ID]],Table4[Product_ID],Table4[Category],"Not Found")</f>
        <v>Lifestyle</v>
      </c>
      <c r="Q243" t="str">
        <f>_xlfn.XLOOKUP(Table2[[#This Row],[Product_ID]],Table4[Product_ID],Table4[Sub_Category],"Not Found")</f>
        <v>Bags</v>
      </c>
      <c r="R243" t="str">
        <f>_xlfn.XLOOKUP(Table2[[#This Row],[Customer_ID]],Table1[Customer_ID],Table1[Region],"Not Found")</f>
        <v>South</v>
      </c>
      <c r="S243" t="str">
        <f>_xlfn.XLOOKUP(Table2[[#This Row],[Customer_ID]],Table1[Customer_ID],Table1[Segment],"Not Found")</f>
        <v>Consumer</v>
      </c>
      <c r="T243" t="str">
        <f>_xlfn.XLOOKUP(Table2[[#This Row],[Product_ID]],Table4[Product_ID],Table4[Product_Name],"Not Found")</f>
        <v>Backpack</v>
      </c>
    </row>
    <row r="244" spans="1:20" x14ac:dyDescent="0.3">
      <c r="A244" t="s">
        <v>470</v>
      </c>
      <c r="B244" s="4">
        <v>45325</v>
      </c>
      <c r="C244" s="4">
        <v>45329</v>
      </c>
      <c r="D244" t="s">
        <v>381</v>
      </c>
      <c r="E244" t="s">
        <v>50</v>
      </c>
      <c r="F244" s="8">
        <v>2</v>
      </c>
      <c r="G244" s="10">
        <v>0.15</v>
      </c>
      <c r="H244" t="s">
        <v>13</v>
      </c>
      <c r="I244" s="8">
        <v>848.3</v>
      </c>
      <c r="J244" s="8">
        <v>214.2</v>
      </c>
      <c r="K244" s="12">
        <f>YEAR(Table2[[#This Row],[Order_Date]])</f>
        <v>2024</v>
      </c>
      <c r="L244" s="12">
        <f>MONTH(Table2[[#This Row],[Order_Date]])</f>
        <v>2</v>
      </c>
      <c r="M244" t="str">
        <f>TEXT(Table2[[#This Row],[Order_Date]],"mmm")</f>
        <v>Feb</v>
      </c>
      <c r="N244" t="str">
        <f>TEXT(Table2[[#This Row],[Order_Date]],"YYYY-MM")</f>
        <v>2024-02</v>
      </c>
      <c r="O244" s="9">
        <f>IFERROR(Table2[[#This Row],[Profit]]/Table2[[#This Row],[Sales]],0)</f>
        <v>0.25250501002004005</v>
      </c>
      <c r="P244" t="str">
        <f>_xlfn.XLOOKUP(Table2[[#This Row],[Product_ID]],Table4[Product_ID],Table4[Category],"Not Found")</f>
        <v>Technology</v>
      </c>
      <c r="Q244" t="str">
        <f>_xlfn.XLOOKUP(Table2[[#This Row],[Product_ID]],Table4[Product_ID],Table4[Sub_Category],"Not Found")</f>
        <v>Accessories</v>
      </c>
      <c r="R244" t="str">
        <f>_xlfn.XLOOKUP(Table2[[#This Row],[Customer_ID]],Table1[Customer_ID],Table1[Region],"Not Found")</f>
        <v>West</v>
      </c>
      <c r="S244" t="str">
        <f>_xlfn.XLOOKUP(Table2[[#This Row],[Customer_ID]],Table1[Customer_ID],Table1[Segment],"Not Found")</f>
        <v>Corporate</v>
      </c>
      <c r="T244" t="str">
        <f>_xlfn.XLOOKUP(Table2[[#This Row],[Product_ID]],Table4[Product_ID],Table4[Product_Name],"Not Found")</f>
        <v>Wireless Mouse</v>
      </c>
    </row>
    <row r="245" spans="1:20" x14ac:dyDescent="0.3">
      <c r="A245" t="s">
        <v>471</v>
      </c>
      <c r="B245" s="4">
        <v>45308</v>
      </c>
      <c r="C245" s="4">
        <v>45309</v>
      </c>
      <c r="D245" t="s">
        <v>472</v>
      </c>
      <c r="E245" t="s">
        <v>26</v>
      </c>
      <c r="F245" s="8">
        <v>1</v>
      </c>
      <c r="G245" s="10">
        <v>0</v>
      </c>
      <c r="H245" t="s">
        <v>13</v>
      </c>
      <c r="I245" s="8">
        <v>899</v>
      </c>
      <c r="J245" s="8">
        <v>194.74</v>
      </c>
      <c r="K245" s="12">
        <f>YEAR(Table2[[#This Row],[Order_Date]])</f>
        <v>2024</v>
      </c>
      <c r="L245" s="12">
        <f>MONTH(Table2[[#This Row],[Order_Date]])</f>
        <v>1</v>
      </c>
      <c r="M245" t="str">
        <f>TEXT(Table2[[#This Row],[Order_Date]],"mmm")</f>
        <v>Jan</v>
      </c>
      <c r="N245" t="str">
        <f>TEXT(Table2[[#This Row],[Order_Date]],"YYYY-MM")</f>
        <v>2024-01</v>
      </c>
      <c r="O245" s="9">
        <f>IFERROR(Table2[[#This Row],[Profit]]/Table2[[#This Row],[Sales]],0)</f>
        <v>0.21661846496106787</v>
      </c>
      <c r="P245" t="str">
        <f>_xlfn.XLOOKUP(Table2[[#This Row],[Product_ID]],Table4[Product_ID],Table4[Category],"Not Found")</f>
        <v>Technology</v>
      </c>
      <c r="Q245" t="str">
        <f>_xlfn.XLOOKUP(Table2[[#This Row],[Product_ID]],Table4[Product_ID],Table4[Sub_Category],"Not Found")</f>
        <v>Accessories</v>
      </c>
      <c r="R245" t="str">
        <f>_xlfn.XLOOKUP(Table2[[#This Row],[Customer_ID]],Table1[Customer_ID],Table1[Region],"Not Found")</f>
        <v>South</v>
      </c>
      <c r="S245" t="str">
        <f>_xlfn.XLOOKUP(Table2[[#This Row],[Customer_ID]],Table1[Customer_ID],Table1[Segment],"Not Found")</f>
        <v>Consumer</v>
      </c>
      <c r="T245" t="str">
        <f>_xlfn.XLOOKUP(Table2[[#This Row],[Product_ID]],Table4[Product_ID],Table4[Product_Name],"Not Found")</f>
        <v>Keyboard</v>
      </c>
    </row>
    <row r="246" spans="1:20" x14ac:dyDescent="0.3">
      <c r="A246" t="s">
        <v>473</v>
      </c>
      <c r="B246" s="4">
        <v>45968</v>
      </c>
      <c r="C246" s="4">
        <v>45972</v>
      </c>
      <c r="D246" t="s">
        <v>474</v>
      </c>
      <c r="E246" t="s">
        <v>71</v>
      </c>
      <c r="F246" s="8">
        <v>3</v>
      </c>
      <c r="G246" s="10">
        <v>0.1</v>
      </c>
      <c r="H246" t="s">
        <v>17</v>
      </c>
      <c r="I246" s="8">
        <v>2157.3000000000002</v>
      </c>
      <c r="J246" s="8">
        <v>503.1</v>
      </c>
      <c r="K246" s="12">
        <f>YEAR(Table2[[#This Row],[Order_Date]])</f>
        <v>2025</v>
      </c>
      <c r="L246" s="12">
        <f>MONTH(Table2[[#This Row],[Order_Date]])</f>
        <v>11</v>
      </c>
      <c r="M246" t="str">
        <f>TEXT(Table2[[#This Row],[Order_Date]],"mmm")</f>
        <v>Nov</v>
      </c>
      <c r="N246" t="str">
        <f>TEXT(Table2[[#This Row],[Order_Date]],"YYYY-MM")</f>
        <v>2025-11</v>
      </c>
      <c r="O246" s="9">
        <f>IFERROR(Table2[[#This Row],[Profit]]/Table2[[#This Row],[Sales]],0)</f>
        <v>0.23320817688777637</v>
      </c>
      <c r="P246" t="str">
        <f>_xlfn.XLOOKUP(Table2[[#This Row],[Product_ID]],Table4[Product_ID],Table4[Category],"Not Found")</f>
        <v>Home</v>
      </c>
      <c r="Q246" t="str">
        <f>_xlfn.XLOOKUP(Table2[[#This Row],[Product_ID]],Table4[Product_ID],Table4[Sub_Category],"Not Found")</f>
        <v>Storage</v>
      </c>
      <c r="R246" t="str">
        <f>_xlfn.XLOOKUP(Table2[[#This Row],[Customer_ID]],Table1[Customer_ID],Table1[Region],"Not Found")</f>
        <v>West</v>
      </c>
      <c r="S246" t="str">
        <f>_xlfn.XLOOKUP(Table2[[#This Row],[Customer_ID]],Table1[Customer_ID],Table1[Segment],"Not Found")</f>
        <v>Corporate</v>
      </c>
      <c r="T246" t="str">
        <f>_xlfn.XLOOKUP(Table2[[#This Row],[Product_ID]],Table4[Product_ID],Table4[Product_Name],"Not Found")</f>
        <v>Storage Box</v>
      </c>
    </row>
    <row r="247" spans="1:20" x14ac:dyDescent="0.3">
      <c r="A247" t="s">
        <v>475</v>
      </c>
      <c r="B247" s="4">
        <v>45444</v>
      </c>
      <c r="C247" s="4">
        <v>45448</v>
      </c>
      <c r="D247" t="s">
        <v>271</v>
      </c>
      <c r="E247" t="s">
        <v>71</v>
      </c>
      <c r="F247" s="8">
        <v>2</v>
      </c>
      <c r="G247" s="10">
        <v>0.05</v>
      </c>
      <c r="H247" t="s">
        <v>13</v>
      </c>
      <c r="I247" s="8">
        <v>1518.1</v>
      </c>
      <c r="J247" s="8">
        <v>388.21</v>
      </c>
      <c r="K247" s="12">
        <f>YEAR(Table2[[#This Row],[Order_Date]])</f>
        <v>2024</v>
      </c>
      <c r="L247" s="12">
        <f>MONTH(Table2[[#This Row],[Order_Date]])</f>
        <v>6</v>
      </c>
      <c r="M247" t="str">
        <f>TEXT(Table2[[#This Row],[Order_Date]],"mmm")</f>
        <v>Jun</v>
      </c>
      <c r="N247" t="str">
        <f>TEXT(Table2[[#This Row],[Order_Date]],"YYYY-MM")</f>
        <v>2024-06</v>
      </c>
      <c r="O247" s="9">
        <f>IFERROR(Table2[[#This Row],[Profit]]/Table2[[#This Row],[Sales]],0)</f>
        <v>0.25572096699822144</v>
      </c>
      <c r="P247" t="str">
        <f>_xlfn.XLOOKUP(Table2[[#This Row],[Product_ID]],Table4[Product_ID],Table4[Category],"Not Found")</f>
        <v>Home</v>
      </c>
      <c r="Q247" t="str">
        <f>_xlfn.XLOOKUP(Table2[[#This Row],[Product_ID]],Table4[Product_ID],Table4[Sub_Category],"Not Found")</f>
        <v>Storage</v>
      </c>
      <c r="R247" t="str">
        <f>_xlfn.XLOOKUP(Table2[[#This Row],[Customer_ID]],Table1[Customer_ID],Table1[Region],"Not Found")</f>
        <v>South</v>
      </c>
      <c r="S247" t="str">
        <f>_xlfn.XLOOKUP(Table2[[#This Row],[Customer_ID]],Table1[Customer_ID],Table1[Segment],"Not Found")</f>
        <v>Consumer</v>
      </c>
      <c r="T247" t="str">
        <f>_xlfn.XLOOKUP(Table2[[#This Row],[Product_ID]],Table4[Product_ID],Table4[Product_Name],"Not Found")</f>
        <v>Storage Box</v>
      </c>
    </row>
    <row r="248" spans="1:20" x14ac:dyDescent="0.3">
      <c r="A248" t="s">
        <v>476</v>
      </c>
      <c r="B248" s="4">
        <v>45669</v>
      </c>
      <c r="C248" s="4">
        <v>45671</v>
      </c>
      <c r="D248" t="s">
        <v>75</v>
      </c>
      <c r="E248" t="s">
        <v>50</v>
      </c>
      <c r="F248" s="8">
        <v>2</v>
      </c>
      <c r="G248" s="10">
        <v>0.05</v>
      </c>
      <c r="H248" t="s">
        <v>13</v>
      </c>
      <c r="I248" s="8">
        <v>948.1</v>
      </c>
      <c r="J248" s="8">
        <v>226.36</v>
      </c>
      <c r="K248" s="12">
        <f>YEAR(Table2[[#This Row],[Order_Date]])</f>
        <v>2025</v>
      </c>
      <c r="L248" s="12">
        <f>MONTH(Table2[[#This Row],[Order_Date]])</f>
        <v>1</v>
      </c>
      <c r="M248" t="str">
        <f>TEXT(Table2[[#This Row],[Order_Date]],"mmm")</f>
        <v>Jan</v>
      </c>
      <c r="N248" t="str">
        <f>TEXT(Table2[[#This Row],[Order_Date]],"YYYY-MM")</f>
        <v>2025-01</v>
      </c>
      <c r="O248" s="9">
        <f>IFERROR(Table2[[#This Row],[Profit]]/Table2[[#This Row],[Sales]],0)</f>
        <v>0.23875118658369371</v>
      </c>
      <c r="P248" t="str">
        <f>_xlfn.XLOOKUP(Table2[[#This Row],[Product_ID]],Table4[Product_ID],Table4[Category],"Not Found")</f>
        <v>Technology</v>
      </c>
      <c r="Q248" t="str">
        <f>_xlfn.XLOOKUP(Table2[[#This Row],[Product_ID]],Table4[Product_ID],Table4[Sub_Category],"Not Found")</f>
        <v>Accessories</v>
      </c>
      <c r="R248" t="str">
        <f>_xlfn.XLOOKUP(Table2[[#This Row],[Customer_ID]],Table1[Customer_ID],Table1[Region],"Not Found")</f>
        <v>South</v>
      </c>
      <c r="S248" t="str">
        <f>_xlfn.XLOOKUP(Table2[[#This Row],[Customer_ID]],Table1[Customer_ID],Table1[Segment],"Not Found")</f>
        <v>Corporate</v>
      </c>
      <c r="T248" t="str">
        <f>_xlfn.XLOOKUP(Table2[[#This Row],[Product_ID]],Table4[Product_ID],Table4[Product_Name],"Not Found")</f>
        <v>Wireless Mouse</v>
      </c>
    </row>
    <row r="249" spans="1:20" x14ac:dyDescent="0.3">
      <c r="A249" t="s">
        <v>477</v>
      </c>
      <c r="B249" s="4">
        <v>45879</v>
      </c>
      <c r="C249" s="4">
        <v>45880</v>
      </c>
      <c r="D249" t="s">
        <v>478</v>
      </c>
      <c r="E249" t="s">
        <v>35</v>
      </c>
      <c r="F249" s="8">
        <v>4</v>
      </c>
      <c r="G249" s="10">
        <v>0.1</v>
      </c>
      <c r="H249" t="s">
        <v>13</v>
      </c>
      <c r="I249" s="8">
        <v>5756.4</v>
      </c>
      <c r="J249" s="8">
        <v>1883.21</v>
      </c>
      <c r="K249" s="12">
        <f>YEAR(Table2[[#This Row],[Order_Date]])</f>
        <v>2025</v>
      </c>
      <c r="L249" s="12">
        <f>MONTH(Table2[[#This Row],[Order_Date]])</f>
        <v>8</v>
      </c>
      <c r="M249" t="str">
        <f>TEXT(Table2[[#This Row],[Order_Date]],"mmm")</f>
        <v>Aug</v>
      </c>
      <c r="N249" t="str">
        <f>TEXT(Table2[[#This Row],[Order_Date]],"YYYY-MM")</f>
        <v>2025-08</v>
      </c>
      <c r="O249" s="9">
        <f>IFERROR(Table2[[#This Row],[Profit]]/Table2[[#This Row],[Sales]],0)</f>
        <v>0.32715064971162533</v>
      </c>
      <c r="P249" t="str">
        <f>_xlfn.XLOOKUP(Table2[[#This Row],[Product_ID]],Table4[Product_ID],Table4[Category],"Not Found")</f>
        <v>Lifestyle</v>
      </c>
      <c r="Q249" t="str">
        <f>_xlfn.XLOOKUP(Table2[[#This Row],[Product_ID]],Table4[Product_ID],Table4[Sub_Category],"Not Found")</f>
        <v>Bags</v>
      </c>
      <c r="R249" t="str">
        <f>_xlfn.XLOOKUP(Table2[[#This Row],[Customer_ID]],Table1[Customer_ID],Table1[Region],"Not Found")</f>
        <v>East</v>
      </c>
      <c r="S249" t="str">
        <f>_xlfn.XLOOKUP(Table2[[#This Row],[Customer_ID]],Table1[Customer_ID],Table1[Segment],"Not Found")</f>
        <v>Consumer</v>
      </c>
      <c r="T249" t="str">
        <f>_xlfn.XLOOKUP(Table2[[#This Row],[Product_ID]],Table4[Product_ID],Table4[Product_Name],"Not Found")</f>
        <v>Backpack</v>
      </c>
    </row>
    <row r="250" spans="1:20" x14ac:dyDescent="0.3">
      <c r="A250" t="s">
        <v>479</v>
      </c>
      <c r="B250" s="4">
        <v>45890</v>
      </c>
      <c r="C250" s="4">
        <v>45895</v>
      </c>
      <c r="D250" t="s">
        <v>480</v>
      </c>
      <c r="E250" t="s">
        <v>65</v>
      </c>
      <c r="F250" s="8">
        <v>2</v>
      </c>
      <c r="G250" s="10">
        <v>0</v>
      </c>
      <c r="H250" t="s">
        <v>13</v>
      </c>
      <c r="I250" s="8">
        <v>1398</v>
      </c>
      <c r="J250" s="8">
        <v>371.23</v>
      </c>
      <c r="K250" s="12">
        <f>YEAR(Table2[[#This Row],[Order_Date]])</f>
        <v>2025</v>
      </c>
      <c r="L250" s="12">
        <f>MONTH(Table2[[#This Row],[Order_Date]])</f>
        <v>8</v>
      </c>
      <c r="M250" t="str">
        <f>TEXT(Table2[[#This Row],[Order_Date]],"mmm")</f>
        <v>Aug</v>
      </c>
      <c r="N250" t="str">
        <f>TEXT(Table2[[#This Row],[Order_Date]],"YYYY-MM")</f>
        <v>2025-08</v>
      </c>
      <c r="O250" s="9">
        <f>IFERROR(Table2[[#This Row],[Profit]]/Table2[[#This Row],[Sales]],0)</f>
        <v>0.26554363376251788</v>
      </c>
      <c r="P250" t="str">
        <f>_xlfn.XLOOKUP(Table2[[#This Row],[Product_ID]],Table4[Product_ID],Table4[Category],"Not Found")</f>
        <v>Office</v>
      </c>
      <c r="Q250" t="str">
        <f>_xlfn.XLOOKUP(Table2[[#This Row],[Product_ID]],Table4[Product_ID],Table4[Sub_Category],"Not Found")</f>
        <v>Storage</v>
      </c>
      <c r="R250" t="str">
        <f>_xlfn.XLOOKUP(Table2[[#This Row],[Customer_ID]],Table1[Customer_ID],Table1[Region],"Not Found")</f>
        <v>South</v>
      </c>
      <c r="S250" t="str">
        <f>_xlfn.XLOOKUP(Table2[[#This Row],[Customer_ID]],Table1[Customer_ID],Table1[Segment],"Not Found")</f>
        <v>Corporate</v>
      </c>
      <c r="T250" t="str">
        <f>_xlfn.XLOOKUP(Table2[[#This Row],[Product_ID]],Table4[Product_ID],Table4[Product_Name],"Not Found")</f>
        <v>Desk Organizer</v>
      </c>
    </row>
    <row r="251" spans="1:20" x14ac:dyDescent="0.3">
      <c r="A251" t="s">
        <v>481</v>
      </c>
      <c r="B251" s="4">
        <v>45920</v>
      </c>
      <c r="C251" s="4">
        <v>45924</v>
      </c>
      <c r="D251" t="s">
        <v>279</v>
      </c>
      <c r="E251" t="s">
        <v>65</v>
      </c>
      <c r="F251" s="8">
        <v>1</v>
      </c>
      <c r="G251" s="10">
        <v>0</v>
      </c>
      <c r="H251" t="s">
        <v>13</v>
      </c>
      <c r="I251" s="8">
        <v>699</v>
      </c>
      <c r="J251" s="8">
        <v>172.31</v>
      </c>
      <c r="K251" s="12">
        <f>YEAR(Table2[[#This Row],[Order_Date]])</f>
        <v>2025</v>
      </c>
      <c r="L251" s="12">
        <f>MONTH(Table2[[#This Row],[Order_Date]])</f>
        <v>9</v>
      </c>
      <c r="M251" t="str">
        <f>TEXT(Table2[[#This Row],[Order_Date]],"mmm")</f>
        <v>Sep</v>
      </c>
      <c r="N251" t="str">
        <f>TEXT(Table2[[#This Row],[Order_Date]],"YYYY-MM")</f>
        <v>2025-09</v>
      </c>
      <c r="O251" s="9">
        <f>IFERROR(Table2[[#This Row],[Profit]]/Table2[[#This Row],[Sales]],0)</f>
        <v>0.24650929899856938</v>
      </c>
      <c r="P251" t="str">
        <f>_xlfn.XLOOKUP(Table2[[#This Row],[Product_ID]],Table4[Product_ID],Table4[Category],"Not Found")</f>
        <v>Office</v>
      </c>
      <c r="Q251" t="str">
        <f>_xlfn.XLOOKUP(Table2[[#This Row],[Product_ID]],Table4[Product_ID],Table4[Sub_Category],"Not Found")</f>
        <v>Storage</v>
      </c>
      <c r="R251" t="str">
        <f>_xlfn.XLOOKUP(Table2[[#This Row],[Customer_ID]],Table1[Customer_ID],Table1[Region],"Not Found")</f>
        <v>North</v>
      </c>
      <c r="S251" t="str">
        <f>_xlfn.XLOOKUP(Table2[[#This Row],[Customer_ID]],Table1[Customer_ID],Table1[Segment],"Not Found")</f>
        <v>Consumer</v>
      </c>
      <c r="T251" t="str">
        <f>_xlfn.XLOOKUP(Table2[[#This Row],[Product_ID]],Table4[Product_ID],Table4[Product_Name],"Not Found")</f>
        <v>Desk Organizer</v>
      </c>
    </row>
    <row r="252" spans="1:20" x14ac:dyDescent="0.3">
      <c r="A252" t="s">
        <v>482</v>
      </c>
      <c r="B252" s="4">
        <v>45633</v>
      </c>
      <c r="C252" s="4">
        <v>45635</v>
      </c>
      <c r="D252" t="s">
        <v>265</v>
      </c>
      <c r="E252" t="s">
        <v>76</v>
      </c>
      <c r="F252" s="8">
        <v>3</v>
      </c>
      <c r="G252" s="10">
        <v>0.1</v>
      </c>
      <c r="H252" t="s">
        <v>30</v>
      </c>
      <c r="I252" s="8">
        <v>2427.3000000000002</v>
      </c>
      <c r="J252" s="8">
        <v>540.67999999999995</v>
      </c>
      <c r="K252" s="12">
        <f>YEAR(Table2[[#This Row],[Order_Date]])</f>
        <v>2024</v>
      </c>
      <c r="L252" s="12">
        <f>MONTH(Table2[[#This Row],[Order_Date]])</f>
        <v>12</v>
      </c>
      <c r="M252" t="str">
        <f>TEXT(Table2[[#This Row],[Order_Date]],"mmm")</f>
        <v>Dec</v>
      </c>
      <c r="N252" t="str">
        <f>TEXT(Table2[[#This Row],[Order_Date]],"YYYY-MM")</f>
        <v>2024-12</v>
      </c>
      <c r="O252" s="9">
        <f>IFERROR(Table2[[#This Row],[Profit]]/Table2[[#This Row],[Sales]],0)</f>
        <v>0.22274955712108099</v>
      </c>
      <c r="P252" t="str">
        <f>_xlfn.XLOOKUP(Table2[[#This Row],[Product_ID]],Table4[Product_ID],Table4[Category],"Not Found")</f>
        <v>Home</v>
      </c>
      <c r="Q252" t="str">
        <f>_xlfn.XLOOKUP(Table2[[#This Row],[Product_ID]],Table4[Product_ID],Table4[Sub_Category],"Not Found")</f>
        <v>Decor</v>
      </c>
      <c r="R252" t="str">
        <f>_xlfn.XLOOKUP(Table2[[#This Row],[Customer_ID]],Table1[Customer_ID],Table1[Region],"Not Found")</f>
        <v>South</v>
      </c>
      <c r="S252" t="str">
        <f>_xlfn.XLOOKUP(Table2[[#This Row],[Customer_ID]],Table1[Customer_ID],Table1[Segment],"Not Found")</f>
        <v>Consumer</v>
      </c>
      <c r="T252" t="str">
        <f>_xlfn.XLOOKUP(Table2[[#This Row],[Product_ID]],Table4[Product_ID],Table4[Product_Name],"Not Found")</f>
        <v>Wall Clock</v>
      </c>
    </row>
    <row r="253" spans="1:20" x14ac:dyDescent="0.3">
      <c r="A253" t="s">
        <v>483</v>
      </c>
      <c r="B253" s="4">
        <v>45318</v>
      </c>
      <c r="C253" s="4">
        <v>45322</v>
      </c>
      <c r="D253" t="s">
        <v>126</v>
      </c>
      <c r="E253" t="s">
        <v>35</v>
      </c>
      <c r="F253" s="8">
        <v>2</v>
      </c>
      <c r="G253" s="10">
        <v>0</v>
      </c>
      <c r="H253" t="s">
        <v>13</v>
      </c>
      <c r="I253" s="8">
        <v>3198</v>
      </c>
      <c r="J253" s="8">
        <v>972.85</v>
      </c>
      <c r="K253" s="12">
        <f>YEAR(Table2[[#This Row],[Order_Date]])</f>
        <v>2024</v>
      </c>
      <c r="L253" s="12">
        <f>MONTH(Table2[[#This Row],[Order_Date]])</f>
        <v>1</v>
      </c>
      <c r="M253" t="str">
        <f>TEXT(Table2[[#This Row],[Order_Date]],"mmm")</f>
        <v>Jan</v>
      </c>
      <c r="N253" t="str">
        <f>TEXT(Table2[[#This Row],[Order_Date]],"YYYY-MM")</f>
        <v>2024-01</v>
      </c>
      <c r="O253" s="9">
        <f>IFERROR(Table2[[#This Row],[Profit]]/Table2[[#This Row],[Sales]],0)</f>
        <v>0.3042057535959975</v>
      </c>
      <c r="P253" t="str">
        <f>_xlfn.XLOOKUP(Table2[[#This Row],[Product_ID]],Table4[Product_ID],Table4[Category],"Not Found")</f>
        <v>Lifestyle</v>
      </c>
      <c r="Q253" t="str">
        <f>_xlfn.XLOOKUP(Table2[[#This Row],[Product_ID]],Table4[Product_ID],Table4[Sub_Category],"Not Found")</f>
        <v>Bags</v>
      </c>
      <c r="R253" t="str">
        <f>_xlfn.XLOOKUP(Table2[[#This Row],[Customer_ID]],Table1[Customer_ID],Table1[Region],"Not Found")</f>
        <v>North</v>
      </c>
      <c r="S253" t="str">
        <f>_xlfn.XLOOKUP(Table2[[#This Row],[Customer_ID]],Table1[Customer_ID],Table1[Segment],"Not Found")</f>
        <v>Consumer</v>
      </c>
      <c r="T253" t="str">
        <f>_xlfn.XLOOKUP(Table2[[#This Row],[Product_ID]],Table4[Product_ID],Table4[Product_Name],"Not Found")</f>
        <v>Backpack</v>
      </c>
    </row>
    <row r="254" spans="1:20" x14ac:dyDescent="0.3">
      <c r="A254" t="s">
        <v>484</v>
      </c>
      <c r="B254" s="4">
        <v>45578</v>
      </c>
      <c r="C254" s="4">
        <v>45583</v>
      </c>
      <c r="D254" t="s">
        <v>485</v>
      </c>
      <c r="E254" t="s">
        <v>71</v>
      </c>
      <c r="F254" s="8">
        <v>4</v>
      </c>
      <c r="G254" s="10">
        <v>0.2</v>
      </c>
      <c r="H254" t="s">
        <v>13</v>
      </c>
      <c r="I254" s="8">
        <v>2556.8000000000002</v>
      </c>
      <c r="J254" s="8">
        <v>545.03</v>
      </c>
      <c r="K254" s="12">
        <f>YEAR(Table2[[#This Row],[Order_Date]])</f>
        <v>2024</v>
      </c>
      <c r="L254" s="12">
        <f>MONTH(Table2[[#This Row],[Order_Date]])</f>
        <v>10</v>
      </c>
      <c r="M254" t="str">
        <f>TEXT(Table2[[#This Row],[Order_Date]],"mmm")</f>
        <v>Oct</v>
      </c>
      <c r="N254" t="str">
        <f>TEXT(Table2[[#This Row],[Order_Date]],"YYYY-MM")</f>
        <v>2024-10</v>
      </c>
      <c r="O254" s="9">
        <f>IFERROR(Table2[[#This Row],[Profit]]/Table2[[#This Row],[Sales]],0)</f>
        <v>0.21316880475594491</v>
      </c>
      <c r="P254" t="str">
        <f>_xlfn.XLOOKUP(Table2[[#This Row],[Product_ID]],Table4[Product_ID],Table4[Category],"Not Found")</f>
        <v>Home</v>
      </c>
      <c r="Q254" t="str">
        <f>_xlfn.XLOOKUP(Table2[[#This Row],[Product_ID]],Table4[Product_ID],Table4[Sub_Category],"Not Found")</f>
        <v>Storage</v>
      </c>
      <c r="R254" t="str">
        <f>_xlfn.XLOOKUP(Table2[[#This Row],[Customer_ID]],Table1[Customer_ID],Table1[Region],"Not Found")</f>
        <v>East</v>
      </c>
      <c r="S254" t="str">
        <f>_xlfn.XLOOKUP(Table2[[#This Row],[Customer_ID]],Table1[Customer_ID],Table1[Segment],"Not Found")</f>
        <v>Consumer</v>
      </c>
      <c r="T254" t="str">
        <f>_xlfn.XLOOKUP(Table2[[#This Row],[Product_ID]],Table4[Product_ID],Table4[Product_Name],"Not Found")</f>
        <v>Storage Box</v>
      </c>
    </row>
    <row r="255" spans="1:20" x14ac:dyDescent="0.3">
      <c r="A255" t="s">
        <v>486</v>
      </c>
      <c r="B255" s="4">
        <v>45937</v>
      </c>
      <c r="C255" s="4">
        <v>45942</v>
      </c>
      <c r="D255" t="s">
        <v>487</v>
      </c>
      <c r="E255" t="s">
        <v>65</v>
      </c>
      <c r="F255" s="8">
        <v>4</v>
      </c>
      <c r="G255" s="10">
        <v>0.05</v>
      </c>
      <c r="H255" t="s">
        <v>13</v>
      </c>
      <c r="I255" s="8">
        <v>2656.2</v>
      </c>
      <c r="J255" s="8">
        <v>831.9</v>
      </c>
      <c r="K255" s="12">
        <f>YEAR(Table2[[#This Row],[Order_Date]])</f>
        <v>2025</v>
      </c>
      <c r="L255" s="12">
        <f>MONTH(Table2[[#This Row],[Order_Date]])</f>
        <v>10</v>
      </c>
      <c r="M255" t="str">
        <f>TEXT(Table2[[#This Row],[Order_Date]],"mmm")</f>
        <v>Oct</v>
      </c>
      <c r="N255" t="str">
        <f>TEXT(Table2[[#This Row],[Order_Date]],"YYYY-MM")</f>
        <v>2025-10</v>
      </c>
      <c r="O255" s="9">
        <f>IFERROR(Table2[[#This Row],[Profit]]/Table2[[#This Row],[Sales]],0)</f>
        <v>0.31319177772758078</v>
      </c>
      <c r="P255" t="str">
        <f>_xlfn.XLOOKUP(Table2[[#This Row],[Product_ID]],Table4[Product_ID],Table4[Category],"Not Found")</f>
        <v>Office</v>
      </c>
      <c r="Q255" t="str">
        <f>_xlfn.XLOOKUP(Table2[[#This Row],[Product_ID]],Table4[Product_ID],Table4[Sub_Category],"Not Found")</f>
        <v>Storage</v>
      </c>
      <c r="R255" t="str">
        <f>_xlfn.XLOOKUP(Table2[[#This Row],[Customer_ID]],Table1[Customer_ID],Table1[Region],"Not Found")</f>
        <v>West</v>
      </c>
      <c r="S255" t="str">
        <f>_xlfn.XLOOKUP(Table2[[#This Row],[Customer_ID]],Table1[Customer_ID],Table1[Segment],"Not Found")</f>
        <v>Corporate</v>
      </c>
      <c r="T255" t="str">
        <f>_xlfn.XLOOKUP(Table2[[#This Row],[Product_ID]],Table4[Product_ID],Table4[Product_Name],"Not Found")</f>
        <v>Desk Organizer</v>
      </c>
    </row>
    <row r="256" spans="1:20" x14ac:dyDescent="0.3">
      <c r="A256" t="s">
        <v>488</v>
      </c>
      <c r="B256" s="4">
        <v>46022</v>
      </c>
      <c r="C256" s="4">
        <v>46023</v>
      </c>
      <c r="D256" t="s">
        <v>489</v>
      </c>
      <c r="E256" t="s">
        <v>65</v>
      </c>
      <c r="F256" s="8">
        <v>1</v>
      </c>
      <c r="G256" s="10">
        <v>0</v>
      </c>
      <c r="H256" t="s">
        <v>17</v>
      </c>
      <c r="I256" s="8">
        <v>699</v>
      </c>
      <c r="J256" s="8">
        <v>170.21</v>
      </c>
      <c r="K256" s="12">
        <f>YEAR(Table2[[#This Row],[Order_Date]])</f>
        <v>2025</v>
      </c>
      <c r="L256" s="12">
        <f>MONTH(Table2[[#This Row],[Order_Date]])</f>
        <v>12</v>
      </c>
      <c r="M256" t="str">
        <f>TEXT(Table2[[#This Row],[Order_Date]],"mmm")</f>
        <v>Dec</v>
      </c>
      <c r="N256" t="str">
        <f>TEXT(Table2[[#This Row],[Order_Date]],"YYYY-MM")</f>
        <v>2025-12</v>
      </c>
      <c r="O256" s="9">
        <f>IFERROR(Table2[[#This Row],[Profit]]/Table2[[#This Row],[Sales]],0)</f>
        <v>0.24350500715307583</v>
      </c>
      <c r="P256" t="str">
        <f>_xlfn.XLOOKUP(Table2[[#This Row],[Product_ID]],Table4[Product_ID],Table4[Category],"Not Found")</f>
        <v>Office</v>
      </c>
      <c r="Q256" t="str">
        <f>_xlfn.XLOOKUP(Table2[[#This Row],[Product_ID]],Table4[Product_ID],Table4[Sub_Category],"Not Found")</f>
        <v>Storage</v>
      </c>
      <c r="R256" t="str">
        <f>_xlfn.XLOOKUP(Table2[[#This Row],[Customer_ID]],Table1[Customer_ID],Table1[Region],"Not Found")</f>
        <v>West</v>
      </c>
      <c r="S256" t="str">
        <f>_xlfn.XLOOKUP(Table2[[#This Row],[Customer_ID]],Table1[Customer_ID],Table1[Segment],"Not Found")</f>
        <v>Corporate</v>
      </c>
      <c r="T256" t="str">
        <f>_xlfn.XLOOKUP(Table2[[#This Row],[Product_ID]],Table4[Product_ID],Table4[Product_Name],"Not Found")</f>
        <v>Desk Organizer</v>
      </c>
    </row>
    <row r="257" spans="1:20" x14ac:dyDescent="0.3">
      <c r="A257" t="s">
        <v>490</v>
      </c>
      <c r="B257" s="4">
        <v>45459</v>
      </c>
      <c r="C257" s="4">
        <v>45463</v>
      </c>
      <c r="D257" t="s">
        <v>491</v>
      </c>
      <c r="E257" t="s">
        <v>116</v>
      </c>
      <c r="F257" s="8">
        <v>1</v>
      </c>
      <c r="G257" s="10">
        <v>0.1</v>
      </c>
      <c r="H257" t="s">
        <v>21</v>
      </c>
      <c r="I257" s="8">
        <v>359.1</v>
      </c>
      <c r="J257" s="8">
        <v>59.43</v>
      </c>
      <c r="K257" s="12">
        <f>YEAR(Table2[[#This Row],[Order_Date]])</f>
        <v>2024</v>
      </c>
      <c r="L257" s="12">
        <f>MONTH(Table2[[#This Row],[Order_Date]])</f>
        <v>6</v>
      </c>
      <c r="M257" t="str">
        <f>TEXT(Table2[[#This Row],[Order_Date]],"mmm")</f>
        <v>Jun</v>
      </c>
      <c r="N257" t="str">
        <f>TEXT(Table2[[#This Row],[Order_Date]],"YYYY-MM")</f>
        <v>2024-06</v>
      </c>
      <c r="O257" s="9">
        <f>IFERROR(Table2[[#This Row],[Profit]]/Table2[[#This Row],[Sales]],0)</f>
        <v>0.16549707602339181</v>
      </c>
      <c r="P257" t="str">
        <f>_xlfn.XLOOKUP(Table2[[#This Row],[Product_ID]],Table4[Product_ID],Table4[Category],"Not Found")</f>
        <v>Technology</v>
      </c>
      <c r="Q257" t="str">
        <f>_xlfn.XLOOKUP(Table2[[#This Row],[Product_ID]],Table4[Product_ID],Table4[Sub_Category],"Not Found")</f>
        <v>Accessories</v>
      </c>
      <c r="R257" t="str">
        <f>_xlfn.XLOOKUP(Table2[[#This Row],[Customer_ID]],Table1[Customer_ID],Table1[Region],"Not Found")</f>
        <v>South</v>
      </c>
      <c r="S257" t="str">
        <f>_xlfn.XLOOKUP(Table2[[#This Row],[Customer_ID]],Table1[Customer_ID],Table1[Segment],"Not Found")</f>
        <v>Corporate</v>
      </c>
      <c r="T257" t="str">
        <f>_xlfn.XLOOKUP(Table2[[#This Row],[Product_ID]],Table4[Product_ID],Table4[Product_Name],"Not Found")</f>
        <v>Mobile Holder</v>
      </c>
    </row>
    <row r="258" spans="1:20" x14ac:dyDescent="0.3">
      <c r="A258" t="s">
        <v>492</v>
      </c>
      <c r="B258" s="4">
        <v>45901</v>
      </c>
      <c r="C258" s="4">
        <v>45906</v>
      </c>
      <c r="D258" t="s">
        <v>493</v>
      </c>
      <c r="E258" t="s">
        <v>29</v>
      </c>
      <c r="F258" s="8">
        <v>1</v>
      </c>
      <c r="G258" s="10">
        <v>0</v>
      </c>
      <c r="H258" t="s">
        <v>17</v>
      </c>
      <c r="I258" s="8">
        <v>399</v>
      </c>
      <c r="J258" s="8">
        <v>113.89</v>
      </c>
      <c r="K258" s="12">
        <f>YEAR(Table2[[#This Row],[Order_Date]])</f>
        <v>2025</v>
      </c>
      <c r="L258" s="12">
        <f>MONTH(Table2[[#This Row],[Order_Date]])</f>
        <v>9</v>
      </c>
      <c r="M258" t="str">
        <f>TEXT(Table2[[#This Row],[Order_Date]],"mmm")</f>
        <v>Sep</v>
      </c>
      <c r="N258" t="str">
        <f>TEXT(Table2[[#This Row],[Order_Date]],"YYYY-MM")</f>
        <v>2025-09</v>
      </c>
      <c r="O258" s="9">
        <f>IFERROR(Table2[[#This Row],[Profit]]/Table2[[#This Row],[Sales]],0)</f>
        <v>0.28543859649122805</v>
      </c>
      <c r="P258" t="str">
        <f>_xlfn.XLOOKUP(Table2[[#This Row],[Product_ID]],Table4[Product_ID],Table4[Category],"Not Found")</f>
        <v>Office</v>
      </c>
      <c r="Q258" t="str">
        <f>_xlfn.XLOOKUP(Table2[[#This Row],[Product_ID]],Table4[Product_ID],Table4[Sub_Category],"Not Found")</f>
        <v>Paper</v>
      </c>
      <c r="R258" t="str">
        <f>_xlfn.XLOOKUP(Table2[[#This Row],[Customer_ID]],Table1[Customer_ID],Table1[Region],"Not Found")</f>
        <v>West</v>
      </c>
      <c r="S258" t="str">
        <f>_xlfn.XLOOKUP(Table2[[#This Row],[Customer_ID]],Table1[Customer_ID],Table1[Segment],"Not Found")</f>
        <v>Corporate</v>
      </c>
      <c r="T258" t="str">
        <f>_xlfn.XLOOKUP(Table2[[#This Row],[Product_ID]],Table4[Product_ID],Table4[Product_Name],"Not Found")</f>
        <v>Notebook Set</v>
      </c>
    </row>
    <row r="259" spans="1:20" x14ac:dyDescent="0.3">
      <c r="A259" t="s">
        <v>494</v>
      </c>
      <c r="B259" s="4">
        <v>45559</v>
      </c>
      <c r="C259" s="4">
        <v>45562</v>
      </c>
      <c r="D259" t="s">
        <v>299</v>
      </c>
      <c r="E259" t="s">
        <v>26</v>
      </c>
      <c r="F259" s="8">
        <v>2</v>
      </c>
      <c r="G259" s="10">
        <v>0</v>
      </c>
      <c r="H259" t="s">
        <v>21</v>
      </c>
      <c r="I259" s="8">
        <v>1798</v>
      </c>
      <c r="J259" s="8">
        <v>378.19</v>
      </c>
      <c r="K259" s="12">
        <f>YEAR(Table2[[#This Row],[Order_Date]])</f>
        <v>2024</v>
      </c>
      <c r="L259" s="12">
        <f>MONTH(Table2[[#This Row],[Order_Date]])</f>
        <v>9</v>
      </c>
      <c r="M259" t="str">
        <f>TEXT(Table2[[#This Row],[Order_Date]],"mmm")</f>
        <v>Sep</v>
      </c>
      <c r="N259" t="str">
        <f>TEXT(Table2[[#This Row],[Order_Date]],"YYYY-MM")</f>
        <v>2024-09</v>
      </c>
      <c r="O259" s="9">
        <f>IFERROR(Table2[[#This Row],[Profit]]/Table2[[#This Row],[Sales]],0)</f>
        <v>0.21033926585094551</v>
      </c>
      <c r="P259" t="str">
        <f>_xlfn.XLOOKUP(Table2[[#This Row],[Product_ID]],Table4[Product_ID],Table4[Category],"Not Found")</f>
        <v>Technology</v>
      </c>
      <c r="Q259" t="str">
        <f>_xlfn.XLOOKUP(Table2[[#This Row],[Product_ID]],Table4[Product_ID],Table4[Sub_Category],"Not Found")</f>
        <v>Accessories</v>
      </c>
      <c r="R259" t="str">
        <f>_xlfn.XLOOKUP(Table2[[#This Row],[Customer_ID]],Table1[Customer_ID],Table1[Region],"Not Found")</f>
        <v>East</v>
      </c>
      <c r="S259" t="str">
        <f>_xlfn.XLOOKUP(Table2[[#This Row],[Customer_ID]],Table1[Customer_ID],Table1[Segment],"Not Found")</f>
        <v>Home Office</v>
      </c>
      <c r="T259" t="str">
        <f>_xlfn.XLOOKUP(Table2[[#This Row],[Product_ID]],Table4[Product_ID],Table4[Product_Name],"Not Found")</f>
        <v>Keyboard</v>
      </c>
    </row>
    <row r="260" spans="1:20" x14ac:dyDescent="0.3">
      <c r="A260" t="s">
        <v>495</v>
      </c>
      <c r="B260" s="4">
        <v>45746</v>
      </c>
      <c r="C260" s="4">
        <v>45751</v>
      </c>
      <c r="D260" t="s">
        <v>339</v>
      </c>
      <c r="E260" t="s">
        <v>26</v>
      </c>
      <c r="F260" s="8">
        <v>1</v>
      </c>
      <c r="G260" s="10">
        <v>0.05</v>
      </c>
      <c r="H260" t="s">
        <v>13</v>
      </c>
      <c r="I260" s="8">
        <v>854.05</v>
      </c>
      <c r="J260" s="8">
        <v>201.98</v>
      </c>
      <c r="K260" s="12">
        <f>YEAR(Table2[[#This Row],[Order_Date]])</f>
        <v>2025</v>
      </c>
      <c r="L260" s="12">
        <f>MONTH(Table2[[#This Row],[Order_Date]])</f>
        <v>3</v>
      </c>
      <c r="M260" t="str">
        <f>TEXT(Table2[[#This Row],[Order_Date]],"mmm")</f>
        <v>Mar</v>
      </c>
      <c r="N260" t="str">
        <f>TEXT(Table2[[#This Row],[Order_Date]],"YYYY-MM")</f>
        <v>2025-03</v>
      </c>
      <c r="O260" s="9">
        <f>IFERROR(Table2[[#This Row],[Profit]]/Table2[[#This Row],[Sales]],0)</f>
        <v>0.23649669223113401</v>
      </c>
      <c r="P260" t="str">
        <f>_xlfn.XLOOKUP(Table2[[#This Row],[Product_ID]],Table4[Product_ID],Table4[Category],"Not Found")</f>
        <v>Technology</v>
      </c>
      <c r="Q260" t="str">
        <f>_xlfn.XLOOKUP(Table2[[#This Row],[Product_ID]],Table4[Product_ID],Table4[Sub_Category],"Not Found")</f>
        <v>Accessories</v>
      </c>
      <c r="R260" t="str">
        <f>_xlfn.XLOOKUP(Table2[[#This Row],[Customer_ID]],Table1[Customer_ID],Table1[Region],"Not Found")</f>
        <v>North</v>
      </c>
      <c r="S260" t="str">
        <f>_xlfn.XLOOKUP(Table2[[#This Row],[Customer_ID]],Table1[Customer_ID],Table1[Segment],"Not Found")</f>
        <v>Corporate</v>
      </c>
      <c r="T260" t="str">
        <f>_xlfn.XLOOKUP(Table2[[#This Row],[Product_ID]],Table4[Product_ID],Table4[Product_Name],"Not Found")</f>
        <v>Keyboard</v>
      </c>
    </row>
    <row r="261" spans="1:20" x14ac:dyDescent="0.3">
      <c r="A261" t="s">
        <v>496</v>
      </c>
      <c r="B261" s="4">
        <v>45976</v>
      </c>
      <c r="C261" s="4">
        <v>45981</v>
      </c>
      <c r="D261" t="s">
        <v>497</v>
      </c>
      <c r="E261" t="s">
        <v>55</v>
      </c>
      <c r="F261" s="8">
        <v>3</v>
      </c>
      <c r="G261" s="10">
        <v>0.2</v>
      </c>
      <c r="H261" t="s">
        <v>21</v>
      </c>
      <c r="I261" s="8">
        <v>14397.6</v>
      </c>
      <c r="J261" s="8">
        <v>2340.08</v>
      </c>
      <c r="K261" s="12">
        <f>YEAR(Table2[[#This Row],[Order_Date]])</f>
        <v>2025</v>
      </c>
      <c r="L261" s="12">
        <f>MONTH(Table2[[#This Row],[Order_Date]])</f>
        <v>11</v>
      </c>
      <c r="M261" t="str">
        <f>TEXT(Table2[[#This Row],[Order_Date]],"mmm")</f>
        <v>Nov</v>
      </c>
      <c r="N261" t="str">
        <f>TEXT(Table2[[#This Row],[Order_Date]],"YYYY-MM")</f>
        <v>2025-11</v>
      </c>
      <c r="O261" s="9">
        <f>IFERROR(Table2[[#This Row],[Profit]]/Table2[[#This Row],[Sales]],0)</f>
        <v>0.16253264432961048</v>
      </c>
      <c r="P261" t="str">
        <f>_xlfn.XLOOKUP(Table2[[#This Row],[Product_ID]],Table4[Product_ID],Table4[Category],"Not Found")</f>
        <v>Furniture</v>
      </c>
      <c r="Q261" t="str">
        <f>_xlfn.XLOOKUP(Table2[[#This Row],[Product_ID]],Table4[Product_ID],Table4[Sub_Category],"Not Found")</f>
        <v>Furniture</v>
      </c>
      <c r="R261" t="str">
        <f>_xlfn.XLOOKUP(Table2[[#This Row],[Customer_ID]],Table1[Customer_ID],Table1[Region],"Not Found")</f>
        <v>South</v>
      </c>
      <c r="S261" t="str">
        <f>_xlfn.XLOOKUP(Table2[[#This Row],[Customer_ID]],Table1[Customer_ID],Table1[Segment],"Not Found")</f>
        <v>Consumer</v>
      </c>
      <c r="T261" t="str">
        <f>_xlfn.XLOOKUP(Table2[[#This Row],[Product_ID]],Table4[Product_ID],Table4[Product_Name],"Not Found")</f>
        <v>Study Table</v>
      </c>
    </row>
    <row r="262" spans="1:20" x14ac:dyDescent="0.3">
      <c r="A262" t="s">
        <v>498</v>
      </c>
      <c r="B262" s="4">
        <v>45692</v>
      </c>
      <c r="C262" s="4">
        <v>45696</v>
      </c>
      <c r="D262" t="s">
        <v>499</v>
      </c>
      <c r="E262" t="s">
        <v>16</v>
      </c>
      <c r="F262" s="8">
        <v>1</v>
      </c>
      <c r="G262" s="10">
        <v>0.05</v>
      </c>
      <c r="H262" t="s">
        <v>13</v>
      </c>
      <c r="I262" s="8">
        <v>1234.05</v>
      </c>
      <c r="J262" s="8">
        <v>288.89999999999998</v>
      </c>
      <c r="K262" s="12">
        <f>YEAR(Table2[[#This Row],[Order_Date]])</f>
        <v>2025</v>
      </c>
      <c r="L262" s="12">
        <f>MONTH(Table2[[#This Row],[Order_Date]])</f>
        <v>2</v>
      </c>
      <c r="M262" t="str">
        <f>TEXT(Table2[[#This Row],[Order_Date]],"mmm")</f>
        <v>Feb</v>
      </c>
      <c r="N262" t="str">
        <f>TEXT(Table2[[#This Row],[Order_Date]],"YYYY-MM")</f>
        <v>2025-02</v>
      </c>
      <c r="O262" s="9">
        <f>IFERROR(Table2[[#This Row],[Profit]]/Table2[[#This Row],[Sales]],0)</f>
        <v>0.23410720797374499</v>
      </c>
      <c r="P262" t="str">
        <f>_xlfn.XLOOKUP(Table2[[#This Row],[Product_ID]],Table4[Product_ID],Table4[Category],"Not Found")</f>
        <v>Technology</v>
      </c>
      <c r="Q262" t="str">
        <f>_xlfn.XLOOKUP(Table2[[#This Row],[Product_ID]],Table4[Product_ID],Table4[Sub_Category],"Not Found")</f>
        <v>Accessories</v>
      </c>
      <c r="R262" t="str">
        <f>_xlfn.XLOOKUP(Table2[[#This Row],[Customer_ID]],Table1[Customer_ID],Table1[Region],"Not Found")</f>
        <v>West</v>
      </c>
      <c r="S262" t="str">
        <f>_xlfn.XLOOKUP(Table2[[#This Row],[Customer_ID]],Table1[Customer_ID],Table1[Segment],"Not Found")</f>
        <v>Consumer</v>
      </c>
      <c r="T262" t="str">
        <f>_xlfn.XLOOKUP(Table2[[#This Row],[Product_ID]],Table4[Product_ID],Table4[Product_Name],"Not Found")</f>
        <v>USB-C Hub</v>
      </c>
    </row>
    <row r="263" spans="1:20" x14ac:dyDescent="0.3">
      <c r="A263" t="s">
        <v>500</v>
      </c>
      <c r="B263" s="4">
        <v>45767</v>
      </c>
      <c r="C263" s="4">
        <v>45772</v>
      </c>
      <c r="D263" t="s">
        <v>501</v>
      </c>
      <c r="E263" t="s">
        <v>81</v>
      </c>
      <c r="F263" s="8">
        <v>1</v>
      </c>
      <c r="G263" s="10">
        <v>0</v>
      </c>
      <c r="H263" t="s">
        <v>13</v>
      </c>
      <c r="I263" s="8">
        <v>799</v>
      </c>
      <c r="J263" s="8">
        <v>227.92</v>
      </c>
      <c r="K263" s="12">
        <f>YEAR(Table2[[#This Row],[Order_Date]])</f>
        <v>2025</v>
      </c>
      <c r="L263" s="12">
        <f>MONTH(Table2[[#This Row],[Order_Date]])</f>
        <v>4</v>
      </c>
      <c r="M263" t="str">
        <f>TEXT(Table2[[#This Row],[Order_Date]],"mmm")</f>
        <v>Apr</v>
      </c>
      <c r="N263" t="str">
        <f>TEXT(Table2[[#This Row],[Order_Date]],"YYYY-MM")</f>
        <v>2025-04</v>
      </c>
      <c r="O263" s="9">
        <f>IFERROR(Table2[[#This Row],[Profit]]/Table2[[#This Row],[Sales]],0)</f>
        <v>0.28525657071339172</v>
      </c>
      <c r="P263" t="str">
        <f>_xlfn.XLOOKUP(Table2[[#This Row],[Product_ID]],Table4[Product_ID],Table4[Category],"Not Found")</f>
        <v>Home</v>
      </c>
      <c r="Q263" t="str">
        <f>_xlfn.XLOOKUP(Table2[[#This Row],[Product_ID]],Table4[Product_ID],Table4[Sub_Category],"Not Found")</f>
        <v>Kitchen</v>
      </c>
      <c r="R263" t="str">
        <f>_xlfn.XLOOKUP(Table2[[#This Row],[Customer_ID]],Table1[Customer_ID],Table1[Region],"Not Found")</f>
        <v>West</v>
      </c>
      <c r="S263" t="str">
        <f>_xlfn.XLOOKUP(Table2[[#This Row],[Customer_ID]],Table1[Customer_ID],Table1[Segment],"Not Found")</f>
        <v>Consumer</v>
      </c>
      <c r="T263" t="str">
        <f>_xlfn.XLOOKUP(Table2[[#This Row],[Product_ID]],Table4[Product_ID],Table4[Product_Name],"Not Found")</f>
        <v>Travel Mug</v>
      </c>
    </row>
    <row r="264" spans="1:20" x14ac:dyDescent="0.3">
      <c r="A264" t="s">
        <v>502</v>
      </c>
      <c r="B264" s="4">
        <v>45993</v>
      </c>
      <c r="C264" s="4">
        <v>45995</v>
      </c>
      <c r="D264" t="s">
        <v>503</v>
      </c>
      <c r="E264" t="s">
        <v>29</v>
      </c>
      <c r="F264" s="8">
        <v>1</v>
      </c>
      <c r="G264" s="10">
        <v>0.05</v>
      </c>
      <c r="H264" t="s">
        <v>13</v>
      </c>
      <c r="I264" s="8">
        <v>379.05</v>
      </c>
      <c r="J264" s="8">
        <v>97.86</v>
      </c>
      <c r="K264" s="12">
        <f>YEAR(Table2[[#This Row],[Order_Date]])</f>
        <v>2025</v>
      </c>
      <c r="L264" s="12">
        <f>MONTH(Table2[[#This Row],[Order_Date]])</f>
        <v>12</v>
      </c>
      <c r="M264" t="str">
        <f>TEXT(Table2[[#This Row],[Order_Date]],"mmm")</f>
        <v>Dec</v>
      </c>
      <c r="N264" t="str">
        <f>TEXT(Table2[[#This Row],[Order_Date]],"YYYY-MM")</f>
        <v>2025-12</v>
      </c>
      <c r="O264" s="9">
        <f>IFERROR(Table2[[#This Row],[Profit]]/Table2[[#This Row],[Sales]],0)</f>
        <v>0.25817174515235458</v>
      </c>
      <c r="P264" t="str">
        <f>_xlfn.XLOOKUP(Table2[[#This Row],[Product_ID]],Table4[Product_ID],Table4[Category],"Not Found")</f>
        <v>Office</v>
      </c>
      <c r="Q264" t="str">
        <f>_xlfn.XLOOKUP(Table2[[#This Row],[Product_ID]],Table4[Product_ID],Table4[Sub_Category],"Not Found")</f>
        <v>Paper</v>
      </c>
      <c r="R264" t="str">
        <f>_xlfn.XLOOKUP(Table2[[#This Row],[Customer_ID]],Table1[Customer_ID],Table1[Region],"Not Found")</f>
        <v>West</v>
      </c>
      <c r="S264" t="str">
        <f>_xlfn.XLOOKUP(Table2[[#This Row],[Customer_ID]],Table1[Customer_ID],Table1[Segment],"Not Found")</f>
        <v>Corporate</v>
      </c>
      <c r="T264" t="str">
        <f>_xlfn.XLOOKUP(Table2[[#This Row],[Product_ID]],Table4[Product_ID],Table4[Product_Name],"Not Found")</f>
        <v>Notebook Set</v>
      </c>
    </row>
    <row r="265" spans="1:20" x14ac:dyDescent="0.3">
      <c r="A265" t="s">
        <v>504</v>
      </c>
      <c r="B265" s="4">
        <v>45925</v>
      </c>
      <c r="C265" s="4">
        <v>45930</v>
      </c>
      <c r="D265" t="s">
        <v>384</v>
      </c>
      <c r="E265" t="s">
        <v>58</v>
      </c>
      <c r="F265" s="8">
        <v>1</v>
      </c>
      <c r="G265" s="10">
        <v>0</v>
      </c>
      <c r="H265" t="s">
        <v>13</v>
      </c>
      <c r="I265" s="8">
        <v>1999</v>
      </c>
      <c r="J265" s="8">
        <v>475.64</v>
      </c>
      <c r="K265" s="12">
        <f>YEAR(Table2[[#This Row],[Order_Date]])</f>
        <v>2025</v>
      </c>
      <c r="L265" s="12">
        <f>MONTH(Table2[[#This Row],[Order_Date]])</f>
        <v>9</v>
      </c>
      <c r="M265" t="str">
        <f>TEXT(Table2[[#This Row],[Order_Date]],"mmm")</f>
        <v>Sep</v>
      </c>
      <c r="N265" t="str">
        <f>TEXT(Table2[[#This Row],[Order_Date]],"YYYY-MM")</f>
        <v>2025-09</v>
      </c>
      <c r="O265" s="9">
        <f>IFERROR(Table2[[#This Row],[Profit]]/Table2[[#This Row],[Sales]],0)</f>
        <v>0.23793896948474236</v>
      </c>
      <c r="P265" t="str">
        <f>_xlfn.XLOOKUP(Table2[[#This Row],[Product_ID]],Table4[Product_ID],Table4[Category],"Not Found")</f>
        <v>Technology</v>
      </c>
      <c r="Q265" t="str">
        <f>_xlfn.XLOOKUP(Table2[[#This Row],[Product_ID]],Table4[Product_ID],Table4[Sub_Category],"Not Found")</f>
        <v>Audio</v>
      </c>
      <c r="R265" t="str">
        <f>_xlfn.XLOOKUP(Table2[[#This Row],[Customer_ID]],Table1[Customer_ID],Table1[Region],"Not Found")</f>
        <v>North</v>
      </c>
      <c r="S265" t="str">
        <f>_xlfn.XLOOKUP(Table2[[#This Row],[Customer_ID]],Table1[Customer_ID],Table1[Segment],"Not Found")</f>
        <v>Corporate</v>
      </c>
      <c r="T265" t="str">
        <f>_xlfn.XLOOKUP(Table2[[#This Row],[Product_ID]],Table4[Product_ID],Table4[Product_Name],"Not Found")</f>
        <v>Bluetooth Speaker</v>
      </c>
    </row>
    <row r="266" spans="1:20" x14ac:dyDescent="0.3">
      <c r="A266" t="s">
        <v>505</v>
      </c>
      <c r="B266" s="4">
        <v>45849</v>
      </c>
      <c r="C266" s="4">
        <v>45852</v>
      </c>
      <c r="D266" t="s">
        <v>506</v>
      </c>
      <c r="E266" t="s">
        <v>71</v>
      </c>
      <c r="F266" s="8">
        <v>2</v>
      </c>
      <c r="G266" s="10">
        <v>0</v>
      </c>
      <c r="H266" t="s">
        <v>17</v>
      </c>
      <c r="I266" s="8">
        <v>1598</v>
      </c>
      <c r="J266" s="8">
        <v>499.94</v>
      </c>
      <c r="K266" s="12">
        <f>YEAR(Table2[[#This Row],[Order_Date]])</f>
        <v>2025</v>
      </c>
      <c r="L266" s="12">
        <f>MONTH(Table2[[#This Row],[Order_Date]])</f>
        <v>7</v>
      </c>
      <c r="M266" t="str">
        <f>TEXT(Table2[[#This Row],[Order_Date]],"mmm")</f>
        <v>Jul</v>
      </c>
      <c r="N266" t="str">
        <f>TEXT(Table2[[#This Row],[Order_Date]],"YYYY-MM")</f>
        <v>2025-07</v>
      </c>
      <c r="O266" s="9">
        <f>IFERROR(Table2[[#This Row],[Profit]]/Table2[[#This Row],[Sales]],0)</f>
        <v>0.31285356695869837</v>
      </c>
      <c r="P266" t="str">
        <f>_xlfn.XLOOKUP(Table2[[#This Row],[Product_ID]],Table4[Product_ID],Table4[Category],"Not Found")</f>
        <v>Home</v>
      </c>
      <c r="Q266" t="str">
        <f>_xlfn.XLOOKUP(Table2[[#This Row],[Product_ID]],Table4[Product_ID],Table4[Sub_Category],"Not Found")</f>
        <v>Storage</v>
      </c>
      <c r="R266" t="str">
        <f>_xlfn.XLOOKUP(Table2[[#This Row],[Customer_ID]],Table1[Customer_ID],Table1[Region],"Not Found")</f>
        <v>South</v>
      </c>
      <c r="S266" t="str">
        <f>_xlfn.XLOOKUP(Table2[[#This Row],[Customer_ID]],Table1[Customer_ID],Table1[Segment],"Not Found")</f>
        <v>Consumer</v>
      </c>
      <c r="T266" t="str">
        <f>_xlfn.XLOOKUP(Table2[[#This Row],[Product_ID]],Table4[Product_ID],Table4[Product_Name],"Not Found")</f>
        <v>Storage Box</v>
      </c>
    </row>
    <row r="267" spans="1:20" x14ac:dyDescent="0.3">
      <c r="A267" t="s">
        <v>507</v>
      </c>
      <c r="B267" s="4">
        <v>45867</v>
      </c>
      <c r="C267" s="4">
        <v>45872</v>
      </c>
      <c r="D267" t="s">
        <v>508</v>
      </c>
      <c r="E267" t="s">
        <v>55</v>
      </c>
      <c r="F267" s="8">
        <v>1</v>
      </c>
      <c r="G267" s="10">
        <v>0.1</v>
      </c>
      <c r="H267" t="s">
        <v>17</v>
      </c>
      <c r="I267" s="8">
        <v>5399.1</v>
      </c>
      <c r="J267" s="8">
        <v>1117.5899999999999</v>
      </c>
      <c r="K267" s="12">
        <f>YEAR(Table2[[#This Row],[Order_Date]])</f>
        <v>2025</v>
      </c>
      <c r="L267" s="12">
        <f>MONTH(Table2[[#This Row],[Order_Date]])</f>
        <v>7</v>
      </c>
      <c r="M267" t="str">
        <f>TEXT(Table2[[#This Row],[Order_Date]],"mmm")</f>
        <v>Jul</v>
      </c>
      <c r="N267" t="str">
        <f>TEXT(Table2[[#This Row],[Order_Date]],"YYYY-MM")</f>
        <v>2025-07</v>
      </c>
      <c r="O267" s="9">
        <f>IFERROR(Table2[[#This Row],[Profit]]/Table2[[#This Row],[Sales]],0)</f>
        <v>0.20699561037950767</v>
      </c>
      <c r="P267" t="str">
        <f>_xlfn.XLOOKUP(Table2[[#This Row],[Product_ID]],Table4[Product_ID],Table4[Category],"Not Found")</f>
        <v>Furniture</v>
      </c>
      <c r="Q267" t="str">
        <f>_xlfn.XLOOKUP(Table2[[#This Row],[Product_ID]],Table4[Product_ID],Table4[Sub_Category],"Not Found")</f>
        <v>Furniture</v>
      </c>
      <c r="R267" t="str">
        <f>_xlfn.XLOOKUP(Table2[[#This Row],[Customer_ID]],Table1[Customer_ID],Table1[Region],"Not Found")</f>
        <v>West</v>
      </c>
      <c r="S267" t="str">
        <f>_xlfn.XLOOKUP(Table2[[#This Row],[Customer_ID]],Table1[Customer_ID],Table1[Segment],"Not Found")</f>
        <v>Corporate</v>
      </c>
      <c r="T267" t="str">
        <f>_xlfn.XLOOKUP(Table2[[#This Row],[Product_ID]],Table4[Product_ID],Table4[Product_Name],"Not Found")</f>
        <v>Study Table</v>
      </c>
    </row>
    <row r="268" spans="1:20" x14ac:dyDescent="0.3">
      <c r="A268" t="s">
        <v>509</v>
      </c>
      <c r="B268" s="4">
        <v>45421</v>
      </c>
      <c r="C268" s="4">
        <v>45422</v>
      </c>
      <c r="D268" t="s">
        <v>510</v>
      </c>
      <c r="E268" t="s">
        <v>50</v>
      </c>
      <c r="F268" s="8">
        <v>1</v>
      </c>
      <c r="G268" s="10">
        <v>0.2</v>
      </c>
      <c r="H268" t="s">
        <v>21</v>
      </c>
      <c r="I268" s="8">
        <v>399.2</v>
      </c>
      <c r="J268" s="8">
        <v>76.739999999999995</v>
      </c>
      <c r="K268" s="12">
        <f>YEAR(Table2[[#This Row],[Order_Date]])</f>
        <v>2024</v>
      </c>
      <c r="L268" s="12">
        <f>MONTH(Table2[[#This Row],[Order_Date]])</f>
        <v>5</v>
      </c>
      <c r="M268" t="str">
        <f>TEXT(Table2[[#This Row],[Order_Date]],"mmm")</f>
        <v>May</v>
      </c>
      <c r="N268" t="str">
        <f>TEXT(Table2[[#This Row],[Order_Date]],"YYYY-MM")</f>
        <v>2024-05</v>
      </c>
      <c r="O268" s="9">
        <f>IFERROR(Table2[[#This Row],[Profit]]/Table2[[#This Row],[Sales]],0)</f>
        <v>0.19223446893787574</v>
      </c>
      <c r="P268" t="str">
        <f>_xlfn.XLOOKUP(Table2[[#This Row],[Product_ID]],Table4[Product_ID],Table4[Category],"Not Found")</f>
        <v>Technology</v>
      </c>
      <c r="Q268" t="str">
        <f>_xlfn.XLOOKUP(Table2[[#This Row],[Product_ID]],Table4[Product_ID],Table4[Sub_Category],"Not Found")</f>
        <v>Accessories</v>
      </c>
      <c r="R268" t="str">
        <f>_xlfn.XLOOKUP(Table2[[#This Row],[Customer_ID]],Table1[Customer_ID],Table1[Region],"Not Found")</f>
        <v>South</v>
      </c>
      <c r="S268" t="str">
        <f>_xlfn.XLOOKUP(Table2[[#This Row],[Customer_ID]],Table1[Customer_ID],Table1[Segment],"Not Found")</f>
        <v>Corporate</v>
      </c>
      <c r="T268" t="str">
        <f>_xlfn.XLOOKUP(Table2[[#This Row],[Product_ID]],Table4[Product_ID],Table4[Product_Name],"Not Found")</f>
        <v>Wireless Mouse</v>
      </c>
    </row>
    <row r="269" spans="1:20" x14ac:dyDescent="0.3">
      <c r="A269" t="s">
        <v>511</v>
      </c>
      <c r="B269" s="4">
        <v>45654</v>
      </c>
      <c r="C269" s="4">
        <v>45658</v>
      </c>
      <c r="D269" t="s">
        <v>351</v>
      </c>
      <c r="E269" t="s">
        <v>58</v>
      </c>
      <c r="F269" s="8">
        <v>1</v>
      </c>
      <c r="G269" s="10">
        <v>0</v>
      </c>
      <c r="H269" t="s">
        <v>13</v>
      </c>
      <c r="I269" s="8">
        <v>1999</v>
      </c>
      <c r="J269" s="8">
        <v>463.21</v>
      </c>
      <c r="K269" s="12">
        <f>YEAR(Table2[[#This Row],[Order_Date]])</f>
        <v>2024</v>
      </c>
      <c r="L269" s="12">
        <f>MONTH(Table2[[#This Row],[Order_Date]])</f>
        <v>12</v>
      </c>
      <c r="M269" t="str">
        <f>TEXT(Table2[[#This Row],[Order_Date]],"mmm")</f>
        <v>Dec</v>
      </c>
      <c r="N269" t="str">
        <f>TEXT(Table2[[#This Row],[Order_Date]],"YYYY-MM")</f>
        <v>2024-12</v>
      </c>
      <c r="O269" s="9">
        <f>IFERROR(Table2[[#This Row],[Profit]]/Table2[[#This Row],[Sales]],0)</f>
        <v>0.23172086043021509</v>
      </c>
      <c r="P269" t="str">
        <f>_xlfn.XLOOKUP(Table2[[#This Row],[Product_ID]],Table4[Product_ID],Table4[Category],"Not Found")</f>
        <v>Technology</v>
      </c>
      <c r="Q269" t="str">
        <f>_xlfn.XLOOKUP(Table2[[#This Row],[Product_ID]],Table4[Product_ID],Table4[Sub_Category],"Not Found")</f>
        <v>Audio</v>
      </c>
      <c r="R269" t="str">
        <f>_xlfn.XLOOKUP(Table2[[#This Row],[Customer_ID]],Table1[Customer_ID],Table1[Region],"Not Found")</f>
        <v>South</v>
      </c>
      <c r="S269" t="str">
        <f>_xlfn.XLOOKUP(Table2[[#This Row],[Customer_ID]],Table1[Customer_ID],Table1[Segment],"Not Found")</f>
        <v>Consumer</v>
      </c>
      <c r="T269" t="str">
        <f>_xlfn.XLOOKUP(Table2[[#This Row],[Product_ID]],Table4[Product_ID],Table4[Product_Name],"Not Found")</f>
        <v>Bluetooth Speaker</v>
      </c>
    </row>
    <row r="270" spans="1:20" x14ac:dyDescent="0.3">
      <c r="A270" t="s">
        <v>512</v>
      </c>
      <c r="B270" s="4">
        <v>45996</v>
      </c>
      <c r="C270" s="4">
        <v>45999</v>
      </c>
      <c r="D270" t="s">
        <v>513</v>
      </c>
      <c r="E270" t="s">
        <v>50</v>
      </c>
      <c r="F270" s="8">
        <v>3</v>
      </c>
      <c r="G270" s="10">
        <v>0.05</v>
      </c>
      <c r="H270" t="s">
        <v>17</v>
      </c>
      <c r="I270" s="8">
        <v>1422.15</v>
      </c>
      <c r="J270" s="8">
        <v>248.08</v>
      </c>
      <c r="K270" s="12">
        <f>YEAR(Table2[[#This Row],[Order_Date]])</f>
        <v>2025</v>
      </c>
      <c r="L270" s="12">
        <f>MONTH(Table2[[#This Row],[Order_Date]])</f>
        <v>12</v>
      </c>
      <c r="M270" t="str">
        <f>TEXT(Table2[[#This Row],[Order_Date]],"mmm")</f>
        <v>Dec</v>
      </c>
      <c r="N270" t="str">
        <f>TEXT(Table2[[#This Row],[Order_Date]],"YYYY-MM")</f>
        <v>2025-12</v>
      </c>
      <c r="O270" s="9">
        <f>IFERROR(Table2[[#This Row],[Profit]]/Table2[[#This Row],[Sales]],0)</f>
        <v>0.17444010828674894</v>
      </c>
      <c r="P270" t="str">
        <f>_xlfn.XLOOKUP(Table2[[#This Row],[Product_ID]],Table4[Product_ID],Table4[Category],"Not Found")</f>
        <v>Technology</v>
      </c>
      <c r="Q270" t="str">
        <f>_xlfn.XLOOKUP(Table2[[#This Row],[Product_ID]],Table4[Product_ID],Table4[Sub_Category],"Not Found")</f>
        <v>Accessories</v>
      </c>
      <c r="R270" t="str">
        <f>_xlfn.XLOOKUP(Table2[[#This Row],[Customer_ID]],Table1[Customer_ID],Table1[Region],"Not Found")</f>
        <v>North</v>
      </c>
      <c r="S270" t="str">
        <f>_xlfn.XLOOKUP(Table2[[#This Row],[Customer_ID]],Table1[Customer_ID],Table1[Segment],"Not Found")</f>
        <v>Corporate</v>
      </c>
      <c r="T270" t="str">
        <f>_xlfn.XLOOKUP(Table2[[#This Row],[Product_ID]],Table4[Product_ID],Table4[Product_Name],"Not Found")</f>
        <v>Wireless Mouse</v>
      </c>
    </row>
    <row r="271" spans="1:20" x14ac:dyDescent="0.3">
      <c r="A271" t="s">
        <v>514</v>
      </c>
      <c r="B271" s="4">
        <v>45984</v>
      </c>
      <c r="C271" s="4">
        <v>45986</v>
      </c>
      <c r="D271" t="s">
        <v>456</v>
      </c>
      <c r="E271" t="s">
        <v>81</v>
      </c>
      <c r="F271" s="8">
        <v>3</v>
      </c>
      <c r="G271" s="10">
        <v>0.2</v>
      </c>
      <c r="H271" t="s">
        <v>13</v>
      </c>
      <c r="I271" s="8">
        <v>1917.6</v>
      </c>
      <c r="J271" s="8">
        <v>401.7</v>
      </c>
      <c r="K271" s="12">
        <f>YEAR(Table2[[#This Row],[Order_Date]])</f>
        <v>2025</v>
      </c>
      <c r="L271" s="12">
        <f>MONTH(Table2[[#This Row],[Order_Date]])</f>
        <v>11</v>
      </c>
      <c r="M271" t="str">
        <f>TEXT(Table2[[#This Row],[Order_Date]],"mmm")</f>
        <v>Nov</v>
      </c>
      <c r="N271" t="str">
        <f>TEXT(Table2[[#This Row],[Order_Date]],"YYYY-MM")</f>
        <v>2025-11</v>
      </c>
      <c r="O271" s="9">
        <f>IFERROR(Table2[[#This Row],[Profit]]/Table2[[#This Row],[Sales]],0)</f>
        <v>0.20948060075093869</v>
      </c>
      <c r="P271" t="str">
        <f>_xlfn.XLOOKUP(Table2[[#This Row],[Product_ID]],Table4[Product_ID],Table4[Category],"Not Found")</f>
        <v>Home</v>
      </c>
      <c r="Q271" t="str">
        <f>_xlfn.XLOOKUP(Table2[[#This Row],[Product_ID]],Table4[Product_ID],Table4[Sub_Category],"Not Found")</f>
        <v>Kitchen</v>
      </c>
      <c r="R271" t="str">
        <f>_xlfn.XLOOKUP(Table2[[#This Row],[Customer_ID]],Table1[Customer_ID],Table1[Region],"Not Found")</f>
        <v>West</v>
      </c>
      <c r="S271" t="str">
        <f>_xlfn.XLOOKUP(Table2[[#This Row],[Customer_ID]],Table1[Customer_ID],Table1[Segment],"Not Found")</f>
        <v>Corporate</v>
      </c>
      <c r="T271" t="str">
        <f>_xlfn.XLOOKUP(Table2[[#This Row],[Product_ID]],Table4[Product_ID],Table4[Product_Name],"Not Found")</f>
        <v>Travel Mug</v>
      </c>
    </row>
    <row r="272" spans="1:20" x14ac:dyDescent="0.3">
      <c r="A272" t="s">
        <v>515</v>
      </c>
      <c r="B272" s="4">
        <v>45583</v>
      </c>
      <c r="C272" s="4">
        <v>45588</v>
      </c>
      <c r="D272" t="s">
        <v>469</v>
      </c>
      <c r="E272" t="s">
        <v>81</v>
      </c>
      <c r="F272" s="8">
        <v>1</v>
      </c>
      <c r="G272" s="10">
        <v>0</v>
      </c>
      <c r="H272" t="s">
        <v>17</v>
      </c>
      <c r="I272" s="8">
        <v>799</v>
      </c>
      <c r="J272" s="8">
        <v>241.47</v>
      </c>
      <c r="K272" s="12">
        <f>YEAR(Table2[[#This Row],[Order_Date]])</f>
        <v>2024</v>
      </c>
      <c r="L272" s="12">
        <f>MONTH(Table2[[#This Row],[Order_Date]])</f>
        <v>10</v>
      </c>
      <c r="M272" t="str">
        <f>TEXT(Table2[[#This Row],[Order_Date]],"mmm")</f>
        <v>Oct</v>
      </c>
      <c r="N272" t="str">
        <f>TEXT(Table2[[#This Row],[Order_Date]],"YYYY-MM")</f>
        <v>2024-10</v>
      </c>
      <c r="O272" s="9">
        <f>IFERROR(Table2[[#This Row],[Profit]]/Table2[[#This Row],[Sales]],0)</f>
        <v>0.30221526908635793</v>
      </c>
      <c r="P272" t="str">
        <f>_xlfn.XLOOKUP(Table2[[#This Row],[Product_ID]],Table4[Product_ID],Table4[Category],"Not Found")</f>
        <v>Home</v>
      </c>
      <c r="Q272" t="str">
        <f>_xlfn.XLOOKUP(Table2[[#This Row],[Product_ID]],Table4[Product_ID],Table4[Sub_Category],"Not Found")</f>
        <v>Kitchen</v>
      </c>
      <c r="R272" t="str">
        <f>_xlfn.XLOOKUP(Table2[[#This Row],[Customer_ID]],Table1[Customer_ID],Table1[Region],"Not Found")</f>
        <v>South</v>
      </c>
      <c r="S272" t="str">
        <f>_xlfn.XLOOKUP(Table2[[#This Row],[Customer_ID]],Table1[Customer_ID],Table1[Segment],"Not Found")</f>
        <v>Consumer</v>
      </c>
      <c r="T272" t="str">
        <f>_xlfn.XLOOKUP(Table2[[#This Row],[Product_ID]],Table4[Product_ID],Table4[Product_Name],"Not Found")</f>
        <v>Travel Mug</v>
      </c>
    </row>
    <row r="273" spans="1:20" x14ac:dyDescent="0.3">
      <c r="A273" t="s">
        <v>516</v>
      </c>
      <c r="B273" s="4">
        <v>45662</v>
      </c>
      <c r="C273" s="4">
        <v>45667</v>
      </c>
      <c r="D273" t="s">
        <v>478</v>
      </c>
      <c r="E273" t="s">
        <v>200</v>
      </c>
      <c r="F273" s="8">
        <v>2</v>
      </c>
      <c r="G273" s="10">
        <v>0</v>
      </c>
      <c r="H273" t="s">
        <v>13</v>
      </c>
      <c r="I273" s="8">
        <v>2198</v>
      </c>
      <c r="J273" s="8">
        <v>646.82000000000005</v>
      </c>
      <c r="K273" s="12">
        <f>YEAR(Table2[[#This Row],[Order_Date]])</f>
        <v>2025</v>
      </c>
      <c r="L273" s="12">
        <f>MONTH(Table2[[#This Row],[Order_Date]])</f>
        <v>1</v>
      </c>
      <c r="M273" t="str">
        <f>TEXT(Table2[[#This Row],[Order_Date]],"mmm")</f>
        <v>Jan</v>
      </c>
      <c r="N273" t="str">
        <f>TEXT(Table2[[#This Row],[Order_Date]],"YYYY-MM")</f>
        <v>2025-01</v>
      </c>
      <c r="O273" s="9">
        <f>IFERROR(Table2[[#This Row],[Profit]]/Table2[[#This Row],[Sales]],0)</f>
        <v>0.29427661510464059</v>
      </c>
      <c r="P273" t="str">
        <f>_xlfn.XLOOKUP(Table2[[#This Row],[Product_ID]],Table4[Product_ID],Table4[Category],"Not Found")</f>
        <v>Office</v>
      </c>
      <c r="Q273" t="str">
        <f>_xlfn.XLOOKUP(Table2[[#This Row],[Product_ID]],Table4[Product_ID],Table4[Sub_Category],"Not Found")</f>
        <v>Office Supplies</v>
      </c>
      <c r="R273" t="str">
        <f>_xlfn.XLOOKUP(Table2[[#This Row],[Customer_ID]],Table1[Customer_ID],Table1[Region],"Not Found")</f>
        <v>East</v>
      </c>
      <c r="S273" t="str">
        <f>_xlfn.XLOOKUP(Table2[[#This Row],[Customer_ID]],Table1[Customer_ID],Table1[Segment],"Not Found")</f>
        <v>Consumer</v>
      </c>
      <c r="T273" t="str">
        <f>_xlfn.XLOOKUP(Table2[[#This Row],[Product_ID]],Table4[Product_ID],Table4[Product_Name],"Not Found")</f>
        <v>Laptop Stand</v>
      </c>
    </row>
    <row r="274" spans="1:20" x14ac:dyDescent="0.3">
      <c r="A274" t="s">
        <v>517</v>
      </c>
      <c r="B274" s="4">
        <v>45320</v>
      </c>
      <c r="C274" s="4">
        <v>45322</v>
      </c>
      <c r="D274" t="s">
        <v>210</v>
      </c>
      <c r="E274" t="s">
        <v>99</v>
      </c>
      <c r="F274" s="8">
        <v>1</v>
      </c>
      <c r="G274" s="10">
        <v>0.15</v>
      </c>
      <c r="H274" t="s">
        <v>13</v>
      </c>
      <c r="I274" s="8">
        <v>211.65</v>
      </c>
      <c r="J274" s="8">
        <v>70.66</v>
      </c>
      <c r="K274" s="12">
        <f>YEAR(Table2[[#This Row],[Order_Date]])</f>
        <v>2024</v>
      </c>
      <c r="L274" s="12">
        <f>MONTH(Table2[[#This Row],[Order_Date]])</f>
        <v>1</v>
      </c>
      <c r="M274" t="str">
        <f>TEXT(Table2[[#This Row],[Order_Date]],"mmm")</f>
        <v>Jan</v>
      </c>
      <c r="N274" t="str">
        <f>TEXT(Table2[[#This Row],[Order_Date]],"YYYY-MM")</f>
        <v>2024-01</v>
      </c>
      <c r="O274" s="9">
        <f>IFERROR(Table2[[#This Row],[Profit]]/Table2[[#This Row],[Sales]],0)</f>
        <v>0.33385305929600756</v>
      </c>
      <c r="P274" t="str">
        <f>_xlfn.XLOOKUP(Table2[[#This Row],[Product_ID]],Table4[Product_ID],Table4[Category],"Not Found")</f>
        <v>Office</v>
      </c>
      <c r="Q274" t="str">
        <f>_xlfn.XLOOKUP(Table2[[#This Row],[Product_ID]],Table4[Product_ID],Table4[Sub_Category],"Not Found")</f>
        <v>Paper</v>
      </c>
      <c r="R274" t="str">
        <f>_xlfn.XLOOKUP(Table2[[#This Row],[Customer_ID]],Table1[Customer_ID],Table1[Region],"Not Found")</f>
        <v>East</v>
      </c>
      <c r="S274" t="str">
        <f>_xlfn.XLOOKUP(Table2[[#This Row],[Customer_ID]],Table1[Customer_ID],Table1[Segment],"Not Found")</f>
        <v>Home Office</v>
      </c>
      <c r="T274" t="str">
        <f>_xlfn.XLOOKUP(Table2[[#This Row],[Product_ID]],Table4[Product_ID],Table4[Product_Name],"Not Found")</f>
        <v>Pen Set</v>
      </c>
    </row>
    <row r="275" spans="1:20" x14ac:dyDescent="0.3">
      <c r="A275" t="s">
        <v>518</v>
      </c>
      <c r="B275" s="4">
        <v>45440</v>
      </c>
      <c r="C275" s="4">
        <v>45445</v>
      </c>
      <c r="D275" t="s">
        <v>260</v>
      </c>
      <c r="E275" t="s">
        <v>65</v>
      </c>
      <c r="F275" s="8">
        <v>1</v>
      </c>
      <c r="G275" s="10">
        <v>0.1</v>
      </c>
      <c r="H275" t="s">
        <v>17</v>
      </c>
      <c r="I275" s="8">
        <v>629.1</v>
      </c>
      <c r="J275" s="8">
        <v>185.53</v>
      </c>
      <c r="K275" s="12">
        <f>YEAR(Table2[[#This Row],[Order_Date]])</f>
        <v>2024</v>
      </c>
      <c r="L275" s="12">
        <f>MONTH(Table2[[#This Row],[Order_Date]])</f>
        <v>5</v>
      </c>
      <c r="M275" t="str">
        <f>TEXT(Table2[[#This Row],[Order_Date]],"mmm")</f>
        <v>May</v>
      </c>
      <c r="N275" t="str">
        <f>TEXT(Table2[[#This Row],[Order_Date]],"YYYY-MM")</f>
        <v>2024-05</v>
      </c>
      <c r="O275" s="9">
        <f>IFERROR(Table2[[#This Row],[Profit]]/Table2[[#This Row],[Sales]],0)</f>
        <v>0.29491336830392623</v>
      </c>
      <c r="P275" t="str">
        <f>_xlfn.XLOOKUP(Table2[[#This Row],[Product_ID]],Table4[Product_ID],Table4[Category],"Not Found")</f>
        <v>Office</v>
      </c>
      <c r="Q275" t="str">
        <f>_xlfn.XLOOKUP(Table2[[#This Row],[Product_ID]],Table4[Product_ID],Table4[Sub_Category],"Not Found")</f>
        <v>Storage</v>
      </c>
      <c r="R275" t="str">
        <f>_xlfn.XLOOKUP(Table2[[#This Row],[Customer_ID]],Table1[Customer_ID],Table1[Region],"Not Found")</f>
        <v>West</v>
      </c>
      <c r="S275" t="str">
        <f>_xlfn.XLOOKUP(Table2[[#This Row],[Customer_ID]],Table1[Customer_ID],Table1[Segment],"Not Found")</f>
        <v>Home Office</v>
      </c>
      <c r="T275" t="str">
        <f>_xlfn.XLOOKUP(Table2[[#This Row],[Product_ID]],Table4[Product_ID],Table4[Product_Name],"Not Found")</f>
        <v>Desk Organizer</v>
      </c>
    </row>
    <row r="276" spans="1:20" x14ac:dyDescent="0.3">
      <c r="A276" t="s">
        <v>519</v>
      </c>
      <c r="B276" s="4">
        <v>45587</v>
      </c>
      <c r="C276" s="4">
        <v>45588</v>
      </c>
      <c r="D276" t="s">
        <v>401</v>
      </c>
      <c r="E276" t="s">
        <v>12</v>
      </c>
      <c r="F276" s="8">
        <v>2</v>
      </c>
      <c r="G276" s="10">
        <v>0</v>
      </c>
      <c r="H276" t="s">
        <v>21</v>
      </c>
      <c r="I276" s="8">
        <v>1198</v>
      </c>
      <c r="J276" s="8">
        <v>276.63</v>
      </c>
      <c r="K276" s="12">
        <f>YEAR(Table2[[#This Row],[Order_Date]])</f>
        <v>2024</v>
      </c>
      <c r="L276" s="12">
        <f>MONTH(Table2[[#This Row],[Order_Date]])</f>
        <v>10</v>
      </c>
      <c r="M276" t="str">
        <f>TEXT(Table2[[#This Row],[Order_Date]],"mmm")</f>
        <v>Oct</v>
      </c>
      <c r="N276" t="str">
        <f>TEXT(Table2[[#This Row],[Order_Date]],"YYYY-MM")</f>
        <v>2024-10</v>
      </c>
      <c r="O276" s="9">
        <f>IFERROR(Table2[[#This Row],[Profit]]/Table2[[#This Row],[Sales]],0)</f>
        <v>0.23090984974958265</v>
      </c>
      <c r="P276" t="str">
        <f>_xlfn.XLOOKUP(Table2[[#This Row],[Product_ID]],Table4[Product_ID],Table4[Category],"Not Found")</f>
        <v>Home</v>
      </c>
      <c r="Q276" t="str">
        <f>_xlfn.XLOOKUP(Table2[[#This Row],[Product_ID]],Table4[Product_ID],Table4[Sub_Category],"Not Found")</f>
        <v>Kitchen</v>
      </c>
      <c r="R276" t="str">
        <f>_xlfn.XLOOKUP(Table2[[#This Row],[Customer_ID]],Table1[Customer_ID],Table1[Region],"Not Found")</f>
        <v>West</v>
      </c>
      <c r="S276" t="str">
        <f>_xlfn.XLOOKUP(Table2[[#This Row],[Customer_ID]],Table1[Customer_ID],Table1[Segment],"Not Found")</f>
        <v>Home Office</v>
      </c>
      <c r="T276" t="str">
        <f>_xlfn.XLOOKUP(Table2[[#This Row],[Product_ID]],Table4[Product_ID],Table4[Product_Name],"Not Found")</f>
        <v>Water Bottle</v>
      </c>
    </row>
    <row r="277" spans="1:20" x14ac:dyDescent="0.3">
      <c r="A277" t="s">
        <v>520</v>
      </c>
      <c r="B277" s="4">
        <v>45302</v>
      </c>
      <c r="C277" s="4">
        <v>45305</v>
      </c>
      <c r="D277" t="s">
        <v>521</v>
      </c>
      <c r="E277" t="s">
        <v>26</v>
      </c>
      <c r="F277" s="8">
        <v>1</v>
      </c>
      <c r="G277" s="10">
        <v>0.05</v>
      </c>
      <c r="H277" t="s">
        <v>17</v>
      </c>
      <c r="I277" s="8">
        <v>854.05</v>
      </c>
      <c r="J277" s="8">
        <v>189.18</v>
      </c>
      <c r="K277" s="12">
        <f>YEAR(Table2[[#This Row],[Order_Date]])</f>
        <v>2024</v>
      </c>
      <c r="L277" s="12">
        <f>MONTH(Table2[[#This Row],[Order_Date]])</f>
        <v>1</v>
      </c>
      <c r="M277" t="str">
        <f>TEXT(Table2[[#This Row],[Order_Date]],"mmm")</f>
        <v>Jan</v>
      </c>
      <c r="N277" t="str">
        <f>TEXT(Table2[[#This Row],[Order_Date]],"YYYY-MM")</f>
        <v>2024-01</v>
      </c>
      <c r="O277" s="9">
        <f>IFERROR(Table2[[#This Row],[Profit]]/Table2[[#This Row],[Sales]],0)</f>
        <v>0.22150927931619929</v>
      </c>
      <c r="P277" t="str">
        <f>_xlfn.XLOOKUP(Table2[[#This Row],[Product_ID]],Table4[Product_ID],Table4[Category],"Not Found")</f>
        <v>Technology</v>
      </c>
      <c r="Q277" t="str">
        <f>_xlfn.XLOOKUP(Table2[[#This Row],[Product_ID]],Table4[Product_ID],Table4[Sub_Category],"Not Found")</f>
        <v>Accessories</v>
      </c>
      <c r="R277" t="str">
        <f>_xlfn.XLOOKUP(Table2[[#This Row],[Customer_ID]],Table1[Customer_ID],Table1[Region],"Not Found")</f>
        <v>West</v>
      </c>
      <c r="S277" t="str">
        <f>_xlfn.XLOOKUP(Table2[[#This Row],[Customer_ID]],Table1[Customer_ID],Table1[Segment],"Not Found")</f>
        <v>Consumer</v>
      </c>
      <c r="T277" t="str">
        <f>_xlfn.XLOOKUP(Table2[[#This Row],[Product_ID]],Table4[Product_ID],Table4[Product_Name],"Not Found")</f>
        <v>Keyboard</v>
      </c>
    </row>
    <row r="278" spans="1:20" x14ac:dyDescent="0.3">
      <c r="A278" t="s">
        <v>522</v>
      </c>
      <c r="B278" s="4">
        <v>45803</v>
      </c>
      <c r="C278" s="4">
        <v>45808</v>
      </c>
      <c r="D278" t="s">
        <v>523</v>
      </c>
      <c r="E278" t="s">
        <v>116</v>
      </c>
      <c r="F278" s="8">
        <v>3</v>
      </c>
      <c r="G278" s="10">
        <v>0</v>
      </c>
      <c r="H278" t="s">
        <v>13</v>
      </c>
      <c r="I278" s="8">
        <v>1197</v>
      </c>
      <c r="J278" s="8">
        <v>274.57</v>
      </c>
      <c r="K278" s="12">
        <f>YEAR(Table2[[#This Row],[Order_Date]])</f>
        <v>2025</v>
      </c>
      <c r="L278" s="12">
        <f>MONTH(Table2[[#This Row],[Order_Date]])</f>
        <v>5</v>
      </c>
      <c r="M278" t="str">
        <f>TEXT(Table2[[#This Row],[Order_Date]],"mmm")</f>
        <v>May</v>
      </c>
      <c r="N278" t="str">
        <f>TEXT(Table2[[#This Row],[Order_Date]],"YYYY-MM")</f>
        <v>2025-05</v>
      </c>
      <c r="O278" s="9">
        <f>IFERROR(Table2[[#This Row],[Profit]]/Table2[[#This Row],[Sales]],0)</f>
        <v>0.22938178780284044</v>
      </c>
      <c r="P278" t="str">
        <f>_xlfn.XLOOKUP(Table2[[#This Row],[Product_ID]],Table4[Product_ID],Table4[Category],"Not Found")</f>
        <v>Technology</v>
      </c>
      <c r="Q278" t="str">
        <f>_xlfn.XLOOKUP(Table2[[#This Row],[Product_ID]],Table4[Product_ID],Table4[Sub_Category],"Not Found")</f>
        <v>Accessories</v>
      </c>
      <c r="R278" t="str">
        <f>_xlfn.XLOOKUP(Table2[[#This Row],[Customer_ID]],Table1[Customer_ID],Table1[Region],"Not Found")</f>
        <v>West</v>
      </c>
      <c r="S278" t="str">
        <f>_xlfn.XLOOKUP(Table2[[#This Row],[Customer_ID]],Table1[Customer_ID],Table1[Segment],"Not Found")</f>
        <v>Corporate</v>
      </c>
      <c r="T278" t="str">
        <f>_xlfn.XLOOKUP(Table2[[#This Row],[Product_ID]],Table4[Product_ID],Table4[Product_Name],"Not Found")</f>
        <v>Mobile Holder</v>
      </c>
    </row>
    <row r="279" spans="1:20" x14ac:dyDescent="0.3">
      <c r="A279" t="s">
        <v>524</v>
      </c>
      <c r="B279" s="4">
        <v>45967</v>
      </c>
      <c r="C279" s="4">
        <v>45969</v>
      </c>
      <c r="D279" t="s">
        <v>525</v>
      </c>
      <c r="E279" t="s">
        <v>12</v>
      </c>
      <c r="F279" s="8">
        <v>1</v>
      </c>
      <c r="G279" s="10">
        <v>0.05</v>
      </c>
      <c r="H279" t="s">
        <v>13</v>
      </c>
      <c r="I279" s="8">
        <v>569.04999999999995</v>
      </c>
      <c r="J279" s="8">
        <v>186.35</v>
      </c>
      <c r="K279" s="12">
        <f>YEAR(Table2[[#This Row],[Order_Date]])</f>
        <v>2025</v>
      </c>
      <c r="L279" s="12">
        <f>MONTH(Table2[[#This Row],[Order_Date]])</f>
        <v>11</v>
      </c>
      <c r="M279" t="str">
        <f>TEXT(Table2[[#This Row],[Order_Date]],"mmm")</f>
        <v>Nov</v>
      </c>
      <c r="N279" t="str">
        <f>TEXT(Table2[[#This Row],[Order_Date]],"YYYY-MM")</f>
        <v>2025-11</v>
      </c>
      <c r="O279" s="9">
        <f>IFERROR(Table2[[#This Row],[Profit]]/Table2[[#This Row],[Sales]],0)</f>
        <v>0.32747561725683155</v>
      </c>
      <c r="P279" t="str">
        <f>_xlfn.XLOOKUP(Table2[[#This Row],[Product_ID]],Table4[Product_ID],Table4[Category],"Not Found")</f>
        <v>Home</v>
      </c>
      <c r="Q279" t="str">
        <f>_xlfn.XLOOKUP(Table2[[#This Row],[Product_ID]],Table4[Product_ID],Table4[Sub_Category],"Not Found")</f>
        <v>Kitchen</v>
      </c>
      <c r="R279" t="str">
        <f>_xlfn.XLOOKUP(Table2[[#This Row],[Customer_ID]],Table1[Customer_ID],Table1[Region],"Not Found")</f>
        <v>East</v>
      </c>
      <c r="S279" t="str">
        <f>_xlfn.XLOOKUP(Table2[[#This Row],[Customer_ID]],Table1[Customer_ID],Table1[Segment],"Not Found")</f>
        <v>Consumer</v>
      </c>
      <c r="T279" t="str">
        <f>_xlfn.XLOOKUP(Table2[[#This Row],[Product_ID]],Table4[Product_ID],Table4[Product_Name],"Not Found")</f>
        <v>Water Bottle</v>
      </c>
    </row>
    <row r="280" spans="1:20" x14ac:dyDescent="0.3">
      <c r="A280" t="s">
        <v>526</v>
      </c>
      <c r="B280" s="4">
        <v>45404</v>
      </c>
      <c r="C280" s="4">
        <v>45406</v>
      </c>
      <c r="D280" t="s">
        <v>527</v>
      </c>
      <c r="E280" t="s">
        <v>68</v>
      </c>
      <c r="F280" s="8">
        <v>4</v>
      </c>
      <c r="G280" s="10">
        <v>0.1</v>
      </c>
      <c r="H280" t="s">
        <v>13</v>
      </c>
      <c r="I280" s="8">
        <v>4676.3999999999996</v>
      </c>
      <c r="J280" s="8">
        <v>1284.17</v>
      </c>
      <c r="K280" s="12">
        <f>YEAR(Table2[[#This Row],[Order_Date]])</f>
        <v>2024</v>
      </c>
      <c r="L280" s="12">
        <f>MONTH(Table2[[#This Row],[Order_Date]])</f>
        <v>4</v>
      </c>
      <c r="M280" t="str">
        <f>TEXT(Table2[[#This Row],[Order_Date]],"mmm")</f>
        <v>Apr</v>
      </c>
      <c r="N280" t="str">
        <f>TEXT(Table2[[#This Row],[Order_Date]],"YYYY-MM")</f>
        <v>2024-04</v>
      </c>
      <c r="O280" s="9">
        <f>IFERROR(Table2[[#This Row],[Profit]]/Table2[[#This Row],[Sales]],0)</f>
        <v>0.27460653494140796</v>
      </c>
      <c r="P280" t="str">
        <f>_xlfn.XLOOKUP(Table2[[#This Row],[Product_ID]],Table4[Product_ID],Table4[Category],"Not Found")</f>
        <v>Home</v>
      </c>
      <c r="Q280" t="str">
        <f>_xlfn.XLOOKUP(Table2[[#This Row],[Product_ID]],Table4[Product_ID],Table4[Sub_Category],"Not Found")</f>
        <v>Lighting</v>
      </c>
      <c r="R280" t="str">
        <f>_xlfn.XLOOKUP(Table2[[#This Row],[Customer_ID]],Table1[Customer_ID],Table1[Region],"Not Found")</f>
        <v>South</v>
      </c>
      <c r="S280" t="str">
        <f>_xlfn.XLOOKUP(Table2[[#This Row],[Customer_ID]],Table1[Customer_ID],Table1[Segment],"Not Found")</f>
        <v>Consumer</v>
      </c>
      <c r="T280" t="str">
        <f>_xlfn.XLOOKUP(Table2[[#This Row],[Product_ID]],Table4[Product_ID],Table4[Product_Name],"Not Found")</f>
        <v>Table Lamp</v>
      </c>
    </row>
    <row r="281" spans="1:20" x14ac:dyDescent="0.3">
      <c r="A281" t="s">
        <v>528</v>
      </c>
      <c r="B281" s="4">
        <v>45478</v>
      </c>
      <c r="C281" s="4">
        <v>45481</v>
      </c>
      <c r="D281" t="s">
        <v>165</v>
      </c>
      <c r="E281" t="s">
        <v>65</v>
      </c>
      <c r="F281" s="8">
        <v>1</v>
      </c>
      <c r="G281" s="10">
        <v>0.05</v>
      </c>
      <c r="H281" t="s">
        <v>17</v>
      </c>
      <c r="I281" s="8">
        <v>664.05</v>
      </c>
      <c r="J281" s="8">
        <v>168.65</v>
      </c>
      <c r="K281" s="12">
        <f>YEAR(Table2[[#This Row],[Order_Date]])</f>
        <v>2024</v>
      </c>
      <c r="L281" s="12">
        <f>MONTH(Table2[[#This Row],[Order_Date]])</f>
        <v>7</v>
      </c>
      <c r="M281" t="str">
        <f>TEXT(Table2[[#This Row],[Order_Date]],"mmm")</f>
        <v>Jul</v>
      </c>
      <c r="N281" t="str">
        <f>TEXT(Table2[[#This Row],[Order_Date]],"YYYY-MM")</f>
        <v>2024-07</v>
      </c>
      <c r="O281" s="9">
        <f>IFERROR(Table2[[#This Row],[Profit]]/Table2[[#This Row],[Sales]],0)</f>
        <v>0.25397183946991947</v>
      </c>
      <c r="P281" t="str">
        <f>_xlfn.XLOOKUP(Table2[[#This Row],[Product_ID]],Table4[Product_ID],Table4[Category],"Not Found")</f>
        <v>Office</v>
      </c>
      <c r="Q281" t="str">
        <f>_xlfn.XLOOKUP(Table2[[#This Row],[Product_ID]],Table4[Product_ID],Table4[Sub_Category],"Not Found")</f>
        <v>Storage</v>
      </c>
      <c r="R281" t="str">
        <f>_xlfn.XLOOKUP(Table2[[#This Row],[Customer_ID]],Table1[Customer_ID],Table1[Region],"Not Found")</f>
        <v>South</v>
      </c>
      <c r="S281" t="str">
        <f>_xlfn.XLOOKUP(Table2[[#This Row],[Customer_ID]],Table1[Customer_ID],Table1[Segment],"Not Found")</f>
        <v>Corporate</v>
      </c>
      <c r="T281" t="str">
        <f>_xlfn.XLOOKUP(Table2[[#This Row],[Product_ID]],Table4[Product_ID],Table4[Product_Name],"Not Found")</f>
        <v>Desk Organizer</v>
      </c>
    </row>
    <row r="282" spans="1:20" x14ac:dyDescent="0.3">
      <c r="A282" t="s">
        <v>529</v>
      </c>
      <c r="B282" s="4">
        <v>45518</v>
      </c>
      <c r="C282" s="4">
        <v>45519</v>
      </c>
      <c r="D282" t="s">
        <v>124</v>
      </c>
      <c r="E282" t="s">
        <v>55</v>
      </c>
      <c r="F282" s="8">
        <v>2</v>
      </c>
      <c r="G282" s="10">
        <v>0.1</v>
      </c>
      <c r="H282" t="s">
        <v>17</v>
      </c>
      <c r="I282" s="8">
        <v>10798.2</v>
      </c>
      <c r="J282" s="8">
        <v>1870.6</v>
      </c>
      <c r="K282" s="12">
        <f>YEAR(Table2[[#This Row],[Order_Date]])</f>
        <v>2024</v>
      </c>
      <c r="L282" s="12">
        <f>MONTH(Table2[[#This Row],[Order_Date]])</f>
        <v>8</v>
      </c>
      <c r="M282" t="str">
        <f>TEXT(Table2[[#This Row],[Order_Date]],"mmm")</f>
        <v>Aug</v>
      </c>
      <c r="N282" t="str">
        <f>TEXT(Table2[[#This Row],[Order_Date]],"YYYY-MM")</f>
        <v>2024-08</v>
      </c>
      <c r="O282" s="9">
        <f>IFERROR(Table2[[#This Row],[Profit]]/Table2[[#This Row],[Sales]],0)</f>
        <v>0.1732325757996703</v>
      </c>
      <c r="P282" t="str">
        <f>_xlfn.XLOOKUP(Table2[[#This Row],[Product_ID]],Table4[Product_ID],Table4[Category],"Not Found")</f>
        <v>Furniture</v>
      </c>
      <c r="Q282" t="str">
        <f>_xlfn.XLOOKUP(Table2[[#This Row],[Product_ID]],Table4[Product_ID],Table4[Sub_Category],"Not Found")</f>
        <v>Furniture</v>
      </c>
      <c r="R282" t="str">
        <f>_xlfn.XLOOKUP(Table2[[#This Row],[Customer_ID]],Table1[Customer_ID],Table1[Region],"Not Found")</f>
        <v>North</v>
      </c>
      <c r="S282" t="str">
        <f>_xlfn.XLOOKUP(Table2[[#This Row],[Customer_ID]],Table1[Customer_ID],Table1[Segment],"Not Found")</f>
        <v>Consumer</v>
      </c>
      <c r="T282" t="str">
        <f>_xlfn.XLOOKUP(Table2[[#This Row],[Product_ID]],Table4[Product_ID],Table4[Product_Name],"Not Found")</f>
        <v>Study Table</v>
      </c>
    </row>
    <row r="283" spans="1:20" x14ac:dyDescent="0.3">
      <c r="A283" t="s">
        <v>530</v>
      </c>
      <c r="B283" s="4">
        <v>45601</v>
      </c>
      <c r="C283" s="4">
        <v>45604</v>
      </c>
      <c r="D283" t="s">
        <v>19</v>
      </c>
      <c r="E283" t="s">
        <v>20</v>
      </c>
      <c r="F283" s="8">
        <v>4</v>
      </c>
      <c r="G283" s="10">
        <v>0</v>
      </c>
      <c r="H283" t="s">
        <v>13</v>
      </c>
      <c r="I283" s="8">
        <v>27996</v>
      </c>
      <c r="J283" s="8">
        <v>5502.55</v>
      </c>
      <c r="K283" s="12">
        <f>YEAR(Table2[[#This Row],[Order_Date]])</f>
        <v>2024</v>
      </c>
      <c r="L283" s="12">
        <f>MONTH(Table2[[#This Row],[Order_Date]])</f>
        <v>11</v>
      </c>
      <c r="M283" t="str">
        <f>TEXT(Table2[[#This Row],[Order_Date]],"mmm")</f>
        <v>Nov</v>
      </c>
      <c r="N283" t="str">
        <f>TEXT(Table2[[#This Row],[Order_Date]],"YYYY-MM")</f>
        <v>2024-11</v>
      </c>
      <c r="O283" s="9">
        <f>IFERROR(Table2[[#This Row],[Profit]]/Table2[[#This Row],[Sales]],0)</f>
        <v>0.19654772110301472</v>
      </c>
      <c r="P283" t="str">
        <f>_xlfn.XLOOKUP(Table2[[#This Row],[Product_ID]],Table4[Product_ID],Table4[Category],"Not Found")</f>
        <v>Furniture</v>
      </c>
      <c r="Q283" t="str">
        <f>_xlfn.XLOOKUP(Table2[[#This Row],[Product_ID]],Table4[Product_ID],Table4[Sub_Category],"Not Found")</f>
        <v>Furniture</v>
      </c>
      <c r="R283" t="str">
        <f>_xlfn.XLOOKUP(Table2[[#This Row],[Customer_ID]],Table1[Customer_ID],Table1[Region],"Not Found")</f>
        <v>West</v>
      </c>
      <c r="S283" t="str">
        <f>_xlfn.XLOOKUP(Table2[[#This Row],[Customer_ID]],Table1[Customer_ID],Table1[Segment],"Not Found")</f>
        <v>Consumer</v>
      </c>
      <c r="T283" t="str">
        <f>_xlfn.XLOOKUP(Table2[[#This Row],[Product_ID]],Table4[Product_ID],Table4[Product_Name],"Not Found")</f>
        <v>Office Chair</v>
      </c>
    </row>
    <row r="284" spans="1:20" x14ac:dyDescent="0.3">
      <c r="A284" t="s">
        <v>531</v>
      </c>
      <c r="B284" s="4">
        <v>45389</v>
      </c>
      <c r="C284" s="4">
        <v>45394</v>
      </c>
      <c r="D284" t="s">
        <v>532</v>
      </c>
      <c r="E284" t="s">
        <v>20</v>
      </c>
      <c r="F284" s="8">
        <v>1</v>
      </c>
      <c r="G284" s="10">
        <v>0</v>
      </c>
      <c r="H284" t="s">
        <v>13</v>
      </c>
      <c r="I284" s="8">
        <v>6999</v>
      </c>
      <c r="J284" s="8">
        <v>993.28</v>
      </c>
      <c r="K284" s="12">
        <f>YEAR(Table2[[#This Row],[Order_Date]])</f>
        <v>2024</v>
      </c>
      <c r="L284" s="12">
        <f>MONTH(Table2[[#This Row],[Order_Date]])</f>
        <v>4</v>
      </c>
      <c r="M284" t="str">
        <f>TEXT(Table2[[#This Row],[Order_Date]],"mmm")</f>
        <v>Apr</v>
      </c>
      <c r="N284" t="str">
        <f>TEXT(Table2[[#This Row],[Order_Date]],"YYYY-MM")</f>
        <v>2024-04</v>
      </c>
      <c r="O284" s="9">
        <f>IFERROR(Table2[[#This Row],[Profit]]/Table2[[#This Row],[Sales]],0)</f>
        <v>0.14191741677382483</v>
      </c>
      <c r="P284" t="str">
        <f>_xlfn.XLOOKUP(Table2[[#This Row],[Product_ID]],Table4[Product_ID],Table4[Category],"Not Found")</f>
        <v>Furniture</v>
      </c>
      <c r="Q284" t="str">
        <f>_xlfn.XLOOKUP(Table2[[#This Row],[Product_ID]],Table4[Product_ID],Table4[Sub_Category],"Not Found")</f>
        <v>Furniture</v>
      </c>
      <c r="R284" t="str">
        <f>_xlfn.XLOOKUP(Table2[[#This Row],[Customer_ID]],Table1[Customer_ID],Table1[Region],"Not Found")</f>
        <v>East</v>
      </c>
      <c r="S284" t="str">
        <f>_xlfn.XLOOKUP(Table2[[#This Row],[Customer_ID]],Table1[Customer_ID],Table1[Segment],"Not Found")</f>
        <v>Home Office</v>
      </c>
      <c r="T284" t="str">
        <f>_xlfn.XLOOKUP(Table2[[#This Row],[Product_ID]],Table4[Product_ID],Table4[Product_Name],"Not Found")</f>
        <v>Office Chair</v>
      </c>
    </row>
    <row r="285" spans="1:20" x14ac:dyDescent="0.3">
      <c r="A285" t="s">
        <v>533</v>
      </c>
      <c r="B285" s="4">
        <v>45346</v>
      </c>
      <c r="C285" s="4">
        <v>45347</v>
      </c>
      <c r="D285" t="s">
        <v>534</v>
      </c>
      <c r="E285" t="s">
        <v>99</v>
      </c>
      <c r="F285" s="8">
        <v>2</v>
      </c>
      <c r="G285" s="10">
        <v>0</v>
      </c>
      <c r="H285" t="s">
        <v>17</v>
      </c>
      <c r="I285" s="8">
        <v>498</v>
      </c>
      <c r="J285" s="8">
        <v>139.13</v>
      </c>
      <c r="K285" s="12">
        <f>YEAR(Table2[[#This Row],[Order_Date]])</f>
        <v>2024</v>
      </c>
      <c r="L285" s="12">
        <f>MONTH(Table2[[#This Row],[Order_Date]])</f>
        <v>2</v>
      </c>
      <c r="M285" t="str">
        <f>TEXT(Table2[[#This Row],[Order_Date]],"mmm")</f>
        <v>Feb</v>
      </c>
      <c r="N285" t="str">
        <f>TEXT(Table2[[#This Row],[Order_Date]],"YYYY-MM")</f>
        <v>2024-02</v>
      </c>
      <c r="O285" s="9">
        <f>IFERROR(Table2[[#This Row],[Profit]]/Table2[[#This Row],[Sales]],0)</f>
        <v>0.27937751004016065</v>
      </c>
      <c r="P285" t="str">
        <f>_xlfn.XLOOKUP(Table2[[#This Row],[Product_ID]],Table4[Product_ID],Table4[Category],"Not Found")</f>
        <v>Office</v>
      </c>
      <c r="Q285" t="str">
        <f>_xlfn.XLOOKUP(Table2[[#This Row],[Product_ID]],Table4[Product_ID],Table4[Sub_Category],"Not Found")</f>
        <v>Paper</v>
      </c>
      <c r="R285" t="str">
        <f>_xlfn.XLOOKUP(Table2[[#This Row],[Customer_ID]],Table1[Customer_ID],Table1[Region],"Not Found")</f>
        <v>North</v>
      </c>
      <c r="S285" t="str">
        <f>_xlfn.XLOOKUP(Table2[[#This Row],[Customer_ID]],Table1[Customer_ID],Table1[Segment],"Not Found")</f>
        <v>Consumer</v>
      </c>
      <c r="T285" t="str">
        <f>_xlfn.XLOOKUP(Table2[[#This Row],[Product_ID]],Table4[Product_ID],Table4[Product_Name],"Not Found")</f>
        <v>Pen Set</v>
      </c>
    </row>
    <row r="286" spans="1:20" x14ac:dyDescent="0.3">
      <c r="A286" t="s">
        <v>535</v>
      </c>
      <c r="B286" s="4">
        <v>45914</v>
      </c>
      <c r="C286" s="4">
        <v>45915</v>
      </c>
      <c r="D286" t="s">
        <v>536</v>
      </c>
      <c r="E286" t="s">
        <v>50</v>
      </c>
      <c r="F286" s="8">
        <v>1</v>
      </c>
      <c r="G286" s="10">
        <v>0.1</v>
      </c>
      <c r="H286" t="s">
        <v>13</v>
      </c>
      <c r="I286" s="8">
        <v>449.1</v>
      </c>
      <c r="J286" s="8">
        <v>95.58</v>
      </c>
      <c r="K286" s="12">
        <f>YEAR(Table2[[#This Row],[Order_Date]])</f>
        <v>2025</v>
      </c>
      <c r="L286" s="12">
        <f>MONTH(Table2[[#This Row],[Order_Date]])</f>
        <v>9</v>
      </c>
      <c r="M286" t="str">
        <f>TEXT(Table2[[#This Row],[Order_Date]],"mmm")</f>
        <v>Sep</v>
      </c>
      <c r="N286" t="str">
        <f>TEXT(Table2[[#This Row],[Order_Date]],"YYYY-MM")</f>
        <v>2025-09</v>
      </c>
      <c r="O286" s="9">
        <f>IFERROR(Table2[[#This Row],[Profit]]/Table2[[#This Row],[Sales]],0)</f>
        <v>0.2128256513026052</v>
      </c>
      <c r="P286" t="str">
        <f>_xlfn.XLOOKUP(Table2[[#This Row],[Product_ID]],Table4[Product_ID],Table4[Category],"Not Found")</f>
        <v>Technology</v>
      </c>
      <c r="Q286" t="str">
        <f>_xlfn.XLOOKUP(Table2[[#This Row],[Product_ID]],Table4[Product_ID],Table4[Sub_Category],"Not Found")</f>
        <v>Accessories</v>
      </c>
      <c r="R286" t="str">
        <f>_xlfn.XLOOKUP(Table2[[#This Row],[Customer_ID]],Table1[Customer_ID],Table1[Region],"Not Found")</f>
        <v>East</v>
      </c>
      <c r="S286" t="str">
        <f>_xlfn.XLOOKUP(Table2[[#This Row],[Customer_ID]],Table1[Customer_ID],Table1[Segment],"Not Found")</f>
        <v>Corporate</v>
      </c>
      <c r="T286" t="str">
        <f>_xlfn.XLOOKUP(Table2[[#This Row],[Product_ID]],Table4[Product_ID],Table4[Product_Name],"Not Found")</f>
        <v>Wireless Mouse</v>
      </c>
    </row>
    <row r="287" spans="1:20" x14ac:dyDescent="0.3">
      <c r="A287" t="s">
        <v>537</v>
      </c>
      <c r="B287" s="4">
        <v>45955</v>
      </c>
      <c r="C287" s="4">
        <v>45957</v>
      </c>
      <c r="D287" t="s">
        <v>435</v>
      </c>
      <c r="E287" t="s">
        <v>81</v>
      </c>
      <c r="F287" s="8">
        <v>2</v>
      </c>
      <c r="G287" s="10">
        <v>0.1</v>
      </c>
      <c r="H287" t="s">
        <v>13</v>
      </c>
      <c r="I287" s="8">
        <v>1438.2</v>
      </c>
      <c r="J287" s="8">
        <v>384</v>
      </c>
      <c r="K287" s="12">
        <f>YEAR(Table2[[#This Row],[Order_Date]])</f>
        <v>2025</v>
      </c>
      <c r="L287" s="12">
        <f>MONTH(Table2[[#This Row],[Order_Date]])</f>
        <v>10</v>
      </c>
      <c r="M287" t="str">
        <f>TEXT(Table2[[#This Row],[Order_Date]],"mmm")</f>
        <v>Oct</v>
      </c>
      <c r="N287" t="str">
        <f>TEXT(Table2[[#This Row],[Order_Date]],"YYYY-MM")</f>
        <v>2025-10</v>
      </c>
      <c r="O287" s="9">
        <f>IFERROR(Table2[[#This Row],[Profit]]/Table2[[#This Row],[Sales]],0)</f>
        <v>0.26700041718815187</v>
      </c>
      <c r="P287" t="str">
        <f>_xlfn.XLOOKUP(Table2[[#This Row],[Product_ID]],Table4[Product_ID],Table4[Category],"Not Found")</f>
        <v>Home</v>
      </c>
      <c r="Q287" t="str">
        <f>_xlfn.XLOOKUP(Table2[[#This Row],[Product_ID]],Table4[Product_ID],Table4[Sub_Category],"Not Found")</f>
        <v>Kitchen</v>
      </c>
      <c r="R287" t="str">
        <f>_xlfn.XLOOKUP(Table2[[#This Row],[Customer_ID]],Table1[Customer_ID],Table1[Region],"Not Found")</f>
        <v>East</v>
      </c>
      <c r="S287" t="str">
        <f>_xlfn.XLOOKUP(Table2[[#This Row],[Customer_ID]],Table1[Customer_ID],Table1[Segment],"Not Found")</f>
        <v>Consumer</v>
      </c>
      <c r="T287" t="str">
        <f>_xlfn.XLOOKUP(Table2[[#This Row],[Product_ID]],Table4[Product_ID],Table4[Product_Name],"Not Found")</f>
        <v>Travel Mug</v>
      </c>
    </row>
    <row r="288" spans="1:20" x14ac:dyDescent="0.3">
      <c r="A288" t="s">
        <v>538</v>
      </c>
      <c r="B288" s="4">
        <v>45697</v>
      </c>
      <c r="C288" s="4">
        <v>45698</v>
      </c>
      <c r="D288" t="s">
        <v>539</v>
      </c>
      <c r="E288" t="s">
        <v>76</v>
      </c>
      <c r="F288" s="8">
        <v>1</v>
      </c>
      <c r="G288" s="10">
        <v>0</v>
      </c>
      <c r="H288" t="s">
        <v>17</v>
      </c>
      <c r="I288" s="8">
        <v>899</v>
      </c>
      <c r="J288" s="8">
        <v>221.64</v>
      </c>
      <c r="K288" s="12">
        <f>YEAR(Table2[[#This Row],[Order_Date]])</f>
        <v>2025</v>
      </c>
      <c r="L288" s="12">
        <f>MONTH(Table2[[#This Row],[Order_Date]])</f>
        <v>2</v>
      </c>
      <c r="M288" t="str">
        <f>TEXT(Table2[[#This Row],[Order_Date]],"mmm")</f>
        <v>Feb</v>
      </c>
      <c r="N288" t="str">
        <f>TEXT(Table2[[#This Row],[Order_Date]],"YYYY-MM")</f>
        <v>2025-02</v>
      </c>
      <c r="O288" s="9">
        <f>IFERROR(Table2[[#This Row],[Profit]]/Table2[[#This Row],[Sales]],0)</f>
        <v>0.24654060066740821</v>
      </c>
      <c r="P288" t="str">
        <f>_xlfn.XLOOKUP(Table2[[#This Row],[Product_ID]],Table4[Product_ID],Table4[Category],"Not Found")</f>
        <v>Home</v>
      </c>
      <c r="Q288" t="str">
        <f>_xlfn.XLOOKUP(Table2[[#This Row],[Product_ID]],Table4[Product_ID],Table4[Sub_Category],"Not Found")</f>
        <v>Decor</v>
      </c>
      <c r="R288" t="str">
        <f>_xlfn.XLOOKUP(Table2[[#This Row],[Customer_ID]],Table1[Customer_ID],Table1[Region],"Not Found")</f>
        <v>North</v>
      </c>
      <c r="S288" t="str">
        <f>_xlfn.XLOOKUP(Table2[[#This Row],[Customer_ID]],Table1[Customer_ID],Table1[Segment],"Not Found")</f>
        <v>Consumer</v>
      </c>
      <c r="T288" t="str">
        <f>_xlfn.XLOOKUP(Table2[[#This Row],[Product_ID]],Table4[Product_ID],Table4[Product_Name],"Not Found")</f>
        <v>Wall Clock</v>
      </c>
    </row>
    <row r="289" spans="1:20" x14ac:dyDescent="0.3">
      <c r="A289" t="s">
        <v>540</v>
      </c>
      <c r="B289" s="4">
        <v>45360</v>
      </c>
      <c r="C289" s="4">
        <v>45365</v>
      </c>
      <c r="D289" t="s">
        <v>172</v>
      </c>
      <c r="E289" t="s">
        <v>55</v>
      </c>
      <c r="F289" s="8">
        <v>1</v>
      </c>
      <c r="G289" s="10">
        <v>0.05</v>
      </c>
      <c r="H289" t="s">
        <v>13</v>
      </c>
      <c r="I289" s="8">
        <v>5699.05</v>
      </c>
      <c r="J289" s="8">
        <v>746.96</v>
      </c>
      <c r="K289" s="12">
        <f>YEAR(Table2[[#This Row],[Order_Date]])</f>
        <v>2024</v>
      </c>
      <c r="L289" s="12">
        <f>MONTH(Table2[[#This Row],[Order_Date]])</f>
        <v>3</v>
      </c>
      <c r="M289" t="str">
        <f>TEXT(Table2[[#This Row],[Order_Date]],"mmm")</f>
        <v>Mar</v>
      </c>
      <c r="N289" t="str">
        <f>TEXT(Table2[[#This Row],[Order_Date]],"YYYY-MM")</f>
        <v>2024-03</v>
      </c>
      <c r="O289" s="9">
        <f>IFERROR(Table2[[#This Row],[Profit]]/Table2[[#This Row],[Sales]],0)</f>
        <v>0.13106745861152297</v>
      </c>
      <c r="P289" t="str">
        <f>_xlfn.XLOOKUP(Table2[[#This Row],[Product_ID]],Table4[Product_ID],Table4[Category],"Not Found")</f>
        <v>Furniture</v>
      </c>
      <c r="Q289" t="str">
        <f>_xlfn.XLOOKUP(Table2[[#This Row],[Product_ID]],Table4[Product_ID],Table4[Sub_Category],"Not Found")</f>
        <v>Furniture</v>
      </c>
      <c r="R289" t="str">
        <f>_xlfn.XLOOKUP(Table2[[#This Row],[Customer_ID]],Table1[Customer_ID],Table1[Region],"Not Found")</f>
        <v>West</v>
      </c>
      <c r="S289" t="str">
        <f>_xlfn.XLOOKUP(Table2[[#This Row],[Customer_ID]],Table1[Customer_ID],Table1[Segment],"Not Found")</f>
        <v>Consumer</v>
      </c>
      <c r="T289" t="str">
        <f>_xlfn.XLOOKUP(Table2[[#This Row],[Product_ID]],Table4[Product_ID],Table4[Product_Name],"Not Found")</f>
        <v>Study Table</v>
      </c>
    </row>
    <row r="290" spans="1:20" x14ac:dyDescent="0.3">
      <c r="A290" t="s">
        <v>541</v>
      </c>
      <c r="B290" s="4">
        <v>45603</v>
      </c>
      <c r="C290" s="4">
        <v>45608</v>
      </c>
      <c r="D290" t="s">
        <v>542</v>
      </c>
      <c r="E290" t="s">
        <v>45</v>
      </c>
      <c r="F290" s="8">
        <v>2</v>
      </c>
      <c r="G290" s="10">
        <v>0.1</v>
      </c>
      <c r="H290" t="s">
        <v>21</v>
      </c>
      <c r="I290" s="8">
        <v>4498.2</v>
      </c>
      <c r="J290" s="8">
        <v>-258.26</v>
      </c>
      <c r="K290" s="12">
        <f>YEAR(Table2[[#This Row],[Order_Date]])</f>
        <v>2024</v>
      </c>
      <c r="L290" s="12">
        <f>MONTH(Table2[[#This Row],[Order_Date]])</f>
        <v>11</v>
      </c>
      <c r="M290" t="str">
        <f>TEXT(Table2[[#This Row],[Order_Date]],"mmm")</f>
        <v>Nov</v>
      </c>
      <c r="N290" t="str">
        <f>TEXT(Table2[[#This Row],[Order_Date]],"YYYY-MM")</f>
        <v>2024-11</v>
      </c>
      <c r="O290" s="9">
        <f>IFERROR(Table2[[#This Row],[Profit]]/Table2[[#This Row],[Sales]],0)</f>
        <v>-5.7414076741807832E-2</v>
      </c>
      <c r="P290" t="str">
        <f>_xlfn.XLOOKUP(Table2[[#This Row],[Product_ID]],Table4[Product_ID],Table4[Category],"Not Found")</f>
        <v>Technology</v>
      </c>
      <c r="Q290" t="str">
        <f>_xlfn.XLOOKUP(Table2[[#This Row],[Product_ID]],Table4[Product_ID],Table4[Sub_Category],"Not Found")</f>
        <v>Audio</v>
      </c>
      <c r="R290" t="str">
        <f>_xlfn.XLOOKUP(Table2[[#This Row],[Customer_ID]],Table1[Customer_ID],Table1[Region],"Not Found")</f>
        <v>West</v>
      </c>
      <c r="S290" t="str">
        <f>_xlfn.XLOOKUP(Table2[[#This Row],[Customer_ID]],Table1[Customer_ID],Table1[Segment],"Not Found")</f>
        <v>Home Office</v>
      </c>
      <c r="T290" t="str">
        <f>_xlfn.XLOOKUP(Table2[[#This Row],[Product_ID]],Table4[Product_ID],Table4[Product_Name],"Not Found")</f>
        <v>Headphones</v>
      </c>
    </row>
    <row r="291" spans="1:20" x14ac:dyDescent="0.3">
      <c r="A291" t="s">
        <v>543</v>
      </c>
      <c r="B291" s="4">
        <v>45580</v>
      </c>
      <c r="C291" s="4">
        <v>45585</v>
      </c>
      <c r="D291" t="s">
        <v>544</v>
      </c>
      <c r="E291" t="s">
        <v>96</v>
      </c>
      <c r="F291" s="8">
        <v>1</v>
      </c>
      <c r="G291" s="10">
        <v>0.05</v>
      </c>
      <c r="H291" t="s">
        <v>21</v>
      </c>
      <c r="I291" s="8">
        <v>949.05</v>
      </c>
      <c r="J291" s="8">
        <v>262.77999999999997</v>
      </c>
      <c r="K291" s="12">
        <f>YEAR(Table2[[#This Row],[Order_Date]])</f>
        <v>2024</v>
      </c>
      <c r="L291" s="12">
        <f>MONTH(Table2[[#This Row],[Order_Date]])</f>
        <v>10</v>
      </c>
      <c r="M291" t="str">
        <f>TEXT(Table2[[#This Row],[Order_Date]],"mmm")</f>
        <v>Oct</v>
      </c>
      <c r="N291" t="str">
        <f>TEXT(Table2[[#This Row],[Order_Date]],"YYYY-MM")</f>
        <v>2024-10</v>
      </c>
      <c r="O291" s="9">
        <f>IFERROR(Table2[[#This Row],[Profit]]/Table2[[#This Row],[Sales]],0)</f>
        <v>0.27688741372951897</v>
      </c>
      <c r="P291" t="str">
        <f>_xlfn.XLOOKUP(Table2[[#This Row],[Product_ID]],Table4[Product_ID],Table4[Category],"Not Found")</f>
        <v>Home</v>
      </c>
      <c r="Q291" t="str">
        <f>_xlfn.XLOOKUP(Table2[[#This Row],[Product_ID]],Table4[Product_ID],Table4[Sub_Category],"Not Found")</f>
        <v>Lighting</v>
      </c>
      <c r="R291" t="str">
        <f>_xlfn.XLOOKUP(Table2[[#This Row],[Customer_ID]],Table1[Customer_ID],Table1[Region],"Not Found")</f>
        <v>South</v>
      </c>
      <c r="S291" t="str">
        <f>_xlfn.XLOOKUP(Table2[[#This Row],[Customer_ID]],Table1[Customer_ID],Table1[Segment],"Not Found")</f>
        <v>Corporate</v>
      </c>
      <c r="T291" t="str">
        <f>_xlfn.XLOOKUP(Table2[[#This Row],[Product_ID]],Table4[Product_ID],Table4[Product_Name],"Not Found")</f>
        <v>LED Strip Light</v>
      </c>
    </row>
    <row r="292" spans="1:20" x14ac:dyDescent="0.3">
      <c r="A292" t="s">
        <v>545</v>
      </c>
      <c r="B292" s="4">
        <v>45839</v>
      </c>
      <c r="C292" s="4">
        <v>45843</v>
      </c>
      <c r="D292" t="s">
        <v>546</v>
      </c>
      <c r="E292" t="s">
        <v>65</v>
      </c>
      <c r="F292" s="8">
        <v>2</v>
      </c>
      <c r="G292" s="10">
        <v>0</v>
      </c>
      <c r="H292" t="s">
        <v>13</v>
      </c>
      <c r="I292" s="8">
        <v>1398</v>
      </c>
      <c r="J292" s="8">
        <v>462.15</v>
      </c>
      <c r="K292" s="12">
        <f>YEAR(Table2[[#This Row],[Order_Date]])</f>
        <v>2025</v>
      </c>
      <c r="L292" s="12">
        <f>MONTH(Table2[[#This Row],[Order_Date]])</f>
        <v>7</v>
      </c>
      <c r="M292" t="str">
        <f>TEXT(Table2[[#This Row],[Order_Date]],"mmm")</f>
        <v>Jul</v>
      </c>
      <c r="N292" t="str">
        <f>TEXT(Table2[[#This Row],[Order_Date]],"YYYY-MM")</f>
        <v>2025-07</v>
      </c>
      <c r="O292" s="9">
        <f>IFERROR(Table2[[#This Row],[Profit]]/Table2[[#This Row],[Sales]],0)</f>
        <v>0.33057939914163087</v>
      </c>
      <c r="P292" t="str">
        <f>_xlfn.XLOOKUP(Table2[[#This Row],[Product_ID]],Table4[Product_ID],Table4[Category],"Not Found")</f>
        <v>Office</v>
      </c>
      <c r="Q292" t="str">
        <f>_xlfn.XLOOKUP(Table2[[#This Row],[Product_ID]],Table4[Product_ID],Table4[Sub_Category],"Not Found")</f>
        <v>Storage</v>
      </c>
      <c r="R292" t="str">
        <f>_xlfn.XLOOKUP(Table2[[#This Row],[Customer_ID]],Table1[Customer_ID],Table1[Region],"Not Found")</f>
        <v>North</v>
      </c>
      <c r="S292" t="str">
        <f>_xlfn.XLOOKUP(Table2[[#This Row],[Customer_ID]],Table1[Customer_ID],Table1[Segment],"Not Found")</f>
        <v>Corporate</v>
      </c>
      <c r="T292" t="str">
        <f>_xlfn.XLOOKUP(Table2[[#This Row],[Product_ID]],Table4[Product_ID],Table4[Product_Name],"Not Found")</f>
        <v>Desk Organizer</v>
      </c>
    </row>
    <row r="293" spans="1:20" x14ac:dyDescent="0.3">
      <c r="A293" t="s">
        <v>547</v>
      </c>
      <c r="B293" s="4">
        <v>45439</v>
      </c>
      <c r="C293" s="4">
        <v>45440</v>
      </c>
      <c r="D293" t="s">
        <v>548</v>
      </c>
      <c r="E293" t="s">
        <v>40</v>
      </c>
      <c r="F293" s="8">
        <v>1</v>
      </c>
      <c r="G293" s="10">
        <v>0</v>
      </c>
      <c r="H293" t="s">
        <v>13</v>
      </c>
      <c r="I293" s="8">
        <v>1499</v>
      </c>
      <c r="J293" s="8">
        <v>380.26</v>
      </c>
      <c r="K293" s="12">
        <f>YEAR(Table2[[#This Row],[Order_Date]])</f>
        <v>2024</v>
      </c>
      <c r="L293" s="12">
        <f>MONTH(Table2[[#This Row],[Order_Date]])</f>
        <v>5</v>
      </c>
      <c r="M293" t="str">
        <f>TEXT(Table2[[#This Row],[Order_Date]],"mmm")</f>
        <v>May</v>
      </c>
      <c r="N293" t="str">
        <f>TEXT(Table2[[#This Row],[Order_Date]],"YYYY-MM")</f>
        <v>2024-05</v>
      </c>
      <c r="O293" s="9">
        <f>IFERROR(Table2[[#This Row],[Profit]]/Table2[[#This Row],[Sales]],0)</f>
        <v>0.25367578385590395</v>
      </c>
      <c r="P293" t="str">
        <f>_xlfn.XLOOKUP(Table2[[#This Row],[Product_ID]],Table4[Product_ID],Table4[Category],"Not Found")</f>
        <v>Technology</v>
      </c>
      <c r="Q293" t="str">
        <f>_xlfn.XLOOKUP(Table2[[#This Row],[Product_ID]],Table4[Product_ID],Table4[Sub_Category],"Not Found")</f>
        <v>Accessories</v>
      </c>
      <c r="R293" t="str">
        <f>_xlfn.XLOOKUP(Table2[[#This Row],[Customer_ID]],Table1[Customer_ID],Table1[Region],"Not Found")</f>
        <v>South</v>
      </c>
      <c r="S293" t="str">
        <f>_xlfn.XLOOKUP(Table2[[#This Row],[Customer_ID]],Table1[Customer_ID],Table1[Segment],"Not Found")</f>
        <v>Consumer</v>
      </c>
      <c r="T293" t="str">
        <f>_xlfn.XLOOKUP(Table2[[#This Row],[Product_ID]],Table4[Product_ID],Table4[Product_Name],"Not Found")</f>
        <v>Power Bank</v>
      </c>
    </row>
    <row r="294" spans="1:20" x14ac:dyDescent="0.3">
      <c r="A294" t="s">
        <v>549</v>
      </c>
      <c r="B294" s="4">
        <v>45758</v>
      </c>
      <c r="C294" s="4">
        <v>45759</v>
      </c>
      <c r="D294" t="s">
        <v>273</v>
      </c>
      <c r="E294" t="s">
        <v>200</v>
      </c>
      <c r="F294" s="8">
        <v>1</v>
      </c>
      <c r="G294" s="10">
        <v>0</v>
      </c>
      <c r="H294" t="s">
        <v>13</v>
      </c>
      <c r="I294" s="8">
        <v>1099</v>
      </c>
      <c r="J294" s="8">
        <v>246.34</v>
      </c>
      <c r="K294" s="12">
        <f>YEAR(Table2[[#This Row],[Order_Date]])</f>
        <v>2025</v>
      </c>
      <c r="L294" s="12">
        <f>MONTH(Table2[[#This Row],[Order_Date]])</f>
        <v>4</v>
      </c>
      <c r="M294" t="str">
        <f>TEXT(Table2[[#This Row],[Order_Date]],"mmm")</f>
        <v>Apr</v>
      </c>
      <c r="N294" t="str">
        <f>TEXT(Table2[[#This Row],[Order_Date]],"YYYY-MM")</f>
        <v>2025-04</v>
      </c>
      <c r="O294" s="9">
        <f>IFERROR(Table2[[#This Row],[Profit]]/Table2[[#This Row],[Sales]],0)</f>
        <v>0.22414922656960873</v>
      </c>
      <c r="P294" t="str">
        <f>_xlfn.XLOOKUP(Table2[[#This Row],[Product_ID]],Table4[Product_ID],Table4[Category],"Not Found")</f>
        <v>Office</v>
      </c>
      <c r="Q294" t="str">
        <f>_xlfn.XLOOKUP(Table2[[#This Row],[Product_ID]],Table4[Product_ID],Table4[Sub_Category],"Not Found")</f>
        <v>Office Supplies</v>
      </c>
      <c r="R294" t="str">
        <f>_xlfn.XLOOKUP(Table2[[#This Row],[Customer_ID]],Table1[Customer_ID],Table1[Region],"Not Found")</f>
        <v>South</v>
      </c>
      <c r="S294" t="str">
        <f>_xlfn.XLOOKUP(Table2[[#This Row],[Customer_ID]],Table1[Customer_ID],Table1[Segment],"Not Found")</f>
        <v>Consumer</v>
      </c>
      <c r="T294" t="str">
        <f>_xlfn.XLOOKUP(Table2[[#This Row],[Product_ID]],Table4[Product_ID],Table4[Product_Name],"Not Found")</f>
        <v>Laptop Stand</v>
      </c>
    </row>
    <row r="295" spans="1:20" x14ac:dyDescent="0.3">
      <c r="A295" t="s">
        <v>550</v>
      </c>
      <c r="B295" s="4">
        <v>45535</v>
      </c>
      <c r="C295" s="4">
        <v>45540</v>
      </c>
      <c r="D295" t="s">
        <v>307</v>
      </c>
      <c r="E295" t="s">
        <v>81</v>
      </c>
      <c r="F295" s="8">
        <v>2</v>
      </c>
      <c r="G295" s="10">
        <v>0.1</v>
      </c>
      <c r="H295" t="s">
        <v>17</v>
      </c>
      <c r="I295" s="8">
        <v>1438.2</v>
      </c>
      <c r="J295" s="8">
        <v>292.29000000000002</v>
      </c>
      <c r="K295" s="12">
        <f>YEAR(Table2[[#This Row],[Order_Date]])</f>
        <v>2024</v>
      </c>
      <c r="L295" s="12">
        <f>MONTH(Table2[[#This Row],[Order_Date]])</f>
        <v>8</v>
      </c>
      <c r="M295" t="str">
        <f>TEXT(Table2[[#This Row],[Order_Date]],"mmm")</f>
        <v>Aug</v>
      </c>
      <c r="N295" t="str">
        <f>TEXT(Table2[[#This Row],[Order_Date]],"YYYY-MM")</f>
        <v>2024-08</v>
      </c>
      <c r="O295" s="9">
        <f>IFERROR(Table2[[#This Row],[Profit]]/Table2[[#This Row],[Sales]],0)</f>
        <v>0.20323320817688778</v>
      </c>
      <c r="P295" t="str">
        <f>_xlfn.XLOOKUP(Table2[[#This Row],[Product_ID]],Table4[Product_ID],Table4[Category],"Not Found")</f>
        <v>Home</v>
      </c>
      <c r="Q295" t="str">
        <f>_xlfn.XLOOKUP(Table2[[#This Row],[Product_ID]],Table4[Product_ID],Table4[Sub_Category],"Not Found")</f>
        <v>Kitchen</v>
      </c>
      <c r="R295" t="str">
        <f>_xlfn.XLOOKUP(Table2[[#This Row],[Customer_ID]],Table1[Customer_ID],Table1[Region],"Not Found")</f>
        <v>West</v>
      </c>
      <c r="S295" t="str">
        <f>_xlfn.XLOOKUP(Table2[[#This Row],[Customer_ID]],Table1[Customer_ID],Table1[Segment],"Not Found")</f>
        <v>Corporate</v>
      </c>
      <c r="T295" t="str">
        <f>_xlfn.XLOOKUP(Table2[[#This Row],[Product_ID]],Table4[Product_ID],Table4[Product_Name],"Not Found")</f>
        <v>Travel Mug</v>
      </c>
    </row>
    <row r="296" spans="1:20" x14ac:dyDescent="0.3">
      <c r="A296" t="s">
        <v>551</v>
      </c>
      <c r="B296" s="4">
        <v>45782</v>
      </c>
      <c r="C296" s="4">
        <v>45784</v>
      </c>
      <c r="D296" t="s">
        <v>532</v>
      </c>
      <c r="E296" t="s">
        <v>40</v>
      </c>
      <c r="F296" s="8">
        <v>2</v>
      </c>
      <c r="G296" s="10">
        <v>0.05</v>
      </c>
      <c r="H296" t="s">
        <v>30</v>
      </c>
      <c r="I296" s="8">
        <v>2848.1</v>
      </c>
      <c r="J296" s="8">
        <v>521.19000000000005</v>
      </c>
      <c r="K296" s="12">
        <f>YEAR(Table2[[#This Row],[Order_Date]])</f>
        <v>2025</v>
      </c>
      <c r="L296" s="12">
        <f>MONTH(Table2[[#This Row],[Order_Date]])</f>
        <v>5</v>
      </c>
      <c r="M296" t="str">
        <f>TEXT(Table2[[#This Row],[Order_Date]],"mmm")</f>
        <v>May</v>
      </c>
      <c r="N296" t="str">
        <f>TEXT(Table2[[#This Row],[Order_Date]],"YYYY-MM")</f>
        <v>2025-05</v>
      </c>
      <c r="O296" s="9">
        <f>IFERROR(Table2[[#This Row],[Profit]]/Table2[[#This Row],[Sales]],0)</f>
        <v>0.18299568133141395</v>
      </c>
      <c r="P296" t="str">
        <f>_xlfn.XLOOKUP(Table2[[#This Row],[Product_ID]],Table4[Product_ID],Table4[Category],"Not Found")</f>
        <v>Technology</v>
      </c>
      <c r="Q296" t="str">
        <f>_xlfn.XLOOKUP(Table2[[#This Row],[Product_ID]],Table4[Product_ID],Table4[Sub_Category],"Not Found")</f>
        <v>Accessories</v>
      </c>
      <c r="R296" t="str">
        <f>_xlfn.XLOOKUP(Table2[[#This Row],[Customer_ID]],Table1[Customer_ID],Table1[Region],"Not Found")</f>
        <v>East</v>
      </c>
      <c r="S296" t="str">
        <f>_xlfn.XLOOKUP(Table2[[#This Row],[Customer_ID]],Table1[Customer_ID],Table1[Segment],"Not Found")</f>
        <v>Home Office</v>
      </c>
      <c r="T296" t="str">
        <f>_xlfn.XLOOKUP(Table2[[#This Row],[Product_ID]],Table4[Product_ID],Table4[Product_Name],"Not Found")</f>
        <v>Power Bank</v>
      </c>
    </row>
    <row r="297" spans="1:20" x14ac:dyDescent="0.3">
      <c r="A297" t="s">
        <v>552</v>
      </c>
      <c r="B297" s="4">
        <v>45798</v>
      </c>
      <c r="C297" s="4">
        <v>45799</v>
      </c>
      <c r="D297" t="s">
        <v>303</v>
      </c>
      <c r="E297" t="s">
        <v>29</v>
      </c>
      <c r="F297" s="8">
        <v>1</v>
      </c>
      <c r="G297" s="10">
        <v>0.1</v>
      </c>
      <c r="H297" t="s">
        <v>13</v>
      </c>
      <c r="I297" s="8">
        <v>359.1</v>
      </c>
      <c r="J297" s="8">
        <v>119.47</v>
      </c>
      <c r="K297" s="12">
        <f>YEAR(Table2[[#This Row],[Order_Date]])</f>
        <v>2025</v>
      </c>
      <c r="L297" s="12">
        <f>MONTH(Table2[[#This Row],[Order_Date]])</f>
        <v>5</v>
      </c>
      <c r="M297" t="str">
        <f>TEXT(Table2[[#This Row],[Order_Date]],"mmm")</f>
        <v>May</v>
      </c>
      <c r="N297" t="str">
        <f>TEXT(Table2[[#This Row],[Order_Date]],"YYYY-MM")</f>
        <v>2025-05</v>
      </c>
      <c r="O297" s="9">
        <f>IFERROR(Table2[[#This Row],[Profit]]/Table2[[#This Row],[Sales]],0)</f>
        <v>0.33269284321915898</v>
      </c>
      <c r="P297" t="str">
        <f>_xlfn.XLOOKUP(Table2[[#This Row],[Product_ID]],Table4[Product_ID],Table4[Category],"Not Found")</f>
        <v>Office</v>
      </c>
      <c r="Q297" t="str">
        <f>_xlfn.XLOOKUP(Table2[[#This Row],[Product_ID]],Table4[Product_ID],Table4[Sub_Category],"Not Found")</f>
        <v>Paper</v>
      </c>
      <c r="R297" t="str">
        <f>_xlfn.XLOOKUP(Table2[[#This Row],[Customer_ID]],Table1[Customer_ID],Table1[Region],"Not Found")</f>
        <v>West</v>
      </c>
      <c r="S297" t="str">
        <f>_xlfn.XLOOKUP(Table2[[#This Row],[Customer_ID]],Table1[Customer_ID],Table1[Segment],"Not Found")</f>
        <v>Home Office</v>
      </c>
      <c r="T297" t="str">
        <f>_xlfn.XLOOKUP(Table2[[#This Row],[Product_ID]],Table4[Product_ID],Table4[Product_Name],"Not Found")</f>
        <v>Notebook Set</v>
      </c>
    </row>
    <row r="298" spans="1:20" x14ac:dyDescent="0.3">
      <c r="A298" t="s">
        <v>553</v>
      </c>
      <c r="B298" s="4">
        <v>45656</v>
      </c>
      <c r="C298" s="4">
        <v>45660</v>
      </c>
      <c r="D298" t="s">
        <v>554</v>
      </c>
      <c r="E298" t="s">
        <v>76</v>
      </c>
      <c r="F298" s="8">
        <v>1</v>
      </c>
      <c r="G298" s="10">
        <v>0.15</v>
      </c>
      <c r="H298" t="s">
        <v>21</v>
      </c>
      <c r="I298" s="8">
        <v>764.15</v>
      </c>
      <c r="J298" s="8">
        <v>204.28</v>
      </c>
      <c r="K298" s="12">
        <f>YEAR(Table2[[#This Row],[Order_Date]])</f>
        <v>2024</v>
      </c>
      <c r="L298" s="12">
        <f>MONTH(Table2[[#This Row],[Order_Date]])</f>
        <v>12</v>
      </c>
      <c r="M298" t="str">
        <f>TEXT(Table2[[#This Row],[Order_Date]],"mmm")</f>
        <v>Dec</v>
      </c>
      <c r="N298" t="str">
        <f>TEXT(Table2[[#This Row],[Order_Date]],"YYYY-MM")</f>
        <v>2024-12</v>
      </c>
      <c r="O298" s="9">
        <f>IFERROR(Table2[[#This Row],[Profit]]/Table2[[#This Row],[Sales]],0)</f>
        <v>0.26732971275273182</v>
      </c>
      <c r="P298" t="str">
        <f>_xlfn.XLOOKUP(Table2[[#This Row],[Product_ID]],Table4[Product_ID],Table4[Category],"Not Found")</f>
        <v>Home</v>
      </c>
      <c r="Q298" t="str">
        <f>_xlfn.XLOOKUP(Table2[[#This Row],[Product_ID]],Table4[Product_ID],Table4[Sub_Category],"Not Found")</f>
        <v>Decor</v>
      </c>
      <c r="R298" t="str">
        <f>_xlfn.XLOOKUP(Table2[[#This Row],[Customer_ID]],Table1[Customer_ID],Table1[Region],"Not Found")</f>
        <v>West</v>
      </c>
      <c r="S298" t="str">
        <f>_xlfn.XLOOKUP(Table2[[#This Row],[Customer_ID]],Table1[Customer_ID],Table1[Segment],"Not Found")</f>
        <v>Consumer</v>
      </c>
      <c r="T298" t="str">
        <f>_xlfn.XLOOKUP(Table2[[#This Row],[Product_ID]],Table4[Product_ID],Table4[Product_Name],"Not Found")</f>
        <v>Wall Clock</v>
      </c>
    </row>
    <row r="299" spans="1:20" x14ac:dyDescent="0.3">
      <c r="A299" t="s">
        <v>555</v>
      </c>
      <c r="B299" s="4">
        <v>45773</v>
      </c>
      <c r="C299" s="4">
        <v>45774</v>
      </c>
      <c r="D299" t="s">
        <v>223</v>
      </c>
      <c r="E299" t="s">
        <v>71</v>
      </c>
      <c r="F299" s="8">
        <v>1</v>
      </c>
      <c r="G299" s="10">
        <v>0.2</v>
      </c>
      <c r="H299" t="s">
        <v>17</v>
      </c>
      <c r="I299" s="8">
        <v>639.20000000000005</v>
      </c>
      <c r="J299" s="8">
        <v>218.85</v>
      </c>
      <c r="K299" s="12">
        <f>YEAR(Table2[[#This Row],[Order_Date]])</f>
        <v>2025</v>
      </c>
      <c r="L299" s="12">
        <f>MONTH(Table2[[#This Row],[Order_Date]])</f>
        <v>4</v>
      </c>
      <c r="M299" t="str">
        <f>TEXT(Table2[[#This Row],[Order_Date]],"mmm")</f>
        <v>Apr</v>
      </c>
      <c r="N299" t="str">
        <f>TEXT(Table2[[#This Row],[Order_Date]],"YYYY-MM")</f>
        <v>2025-04</v>
      </c>
      <c r="O299" s="9">
        <f>IFERROR(Table2[[#This Row],[Profit]]/Table2[[#This Row],[Sales]],0)</f>
        <v>0.34238110137672084</v>
      </c>
      <c r="P299" t="str">
        <f>_xlfn.XLOOKUP(Table2[[#This Row],[Product_ID]],Table4[Product_ID],Table4[Category],"Not Found")</f>
        <v>Home</v>
      </c>
      <c r="Q299" t="str">
        <f>_xlfn.XLOOKUP(Table2[[#This Row],[Product_ID]],Table4[Product_ID],Table4[Sub_Category],"Not Found")</f>
        <v>Storage</v>
      </c>
      <c r="R299" t="str">
        <f>_xlfn.XLOOKUP(Table2[[#This Row],[Customer_ID]],Table1[Customer_ID],Table1[Region],"Not Found")</f>
        <v>North</v>
      </c>
      <c r="S299" t="str">
        <f>_xlfn.XLOOKUP(Table2[[#This Row],[Customer_ID]],Table1[Customer_ID],Table1[Segment],"Not Found")</f>
        <v>Home Office</v>
      </c>
      <c r="T299" t="str">
        <f>_xlfn.XLOOKUP(Table2[[#This Row],[Product_ID]],Table4[Product_ID],Table4[Product_Name],"Not Found")</f>
        <v>Storage Box</v>
      </c>
    </row>
    <row r="300" spans="1:20" x14ac:dyDescent="0.3">
      <c r="A300" t="s">
        <v>556</v>
      </c>
      <c r="B300" s="4">
        <v>45492</v>
      </c>
      <c r="C300" s="4">
        <v>45495</v>
      </c>
      <c r="D300" t="s">
        <v>305</v>
      </c>
      <c r="E300" t="s">
        <v>76</v>
      </c>
      <c r="F300" s="8">
        <v>1</v>
      </c>
      <c r="G300" s="10">
        <v>0</v>
      </c>
      <c r="H300" t="s">
        <v>21</v>
      </c>
      <c r="I300" s="8">
        <v>899</v>
      </c>
      <c r="J300" s="8">
        <v>265.16000000000003</v>
      </c>
      <c r="K300" s="12">
        <f>YEAR(Table2[[#This Row],[Order_Date]])</f>
        <v>2024</v>
      </c>
      <c r="L300" s="12">
        <f>MONTH(Table2[[#This Row],[Order_Date]])</f>
        <v>7</v>
      </c>
      <c r="M300" t="str">
        <f>TEXT(Table2[[#This Row],[Order_Date]],"mmm")</f>
        <v>Jul</v>
      </c>
      <c r="N300" t="str">
        <f>TEXT(Table2[[#This Row],[Order_Date]],"YYYY-MM")</f>
        <v>2024-07</v>
      </c>
      <c r="O300" s="9">
        <f>IFERROR(Table2[[#This Row],[Profit]]/Table2[[#This Row],[Sales]],0)</f>
        <v>0.29494994438264743</v>
      </c>
      <c r="P300" t="str">
        <f>_xlfn.XLOOKUP(Table2[[#This Row],[Product_ID]],Table4[Product_ID],Table4[Category],"Not Found")</f>
        <v>Home</v>
      </c>
      <c r="Q300" t="str">
        <f>_xlfn.XLOOKUP(Table2[[#This Row],[Product_ID]],Table4[Product_ID],Table4[Sub_Category],"Not Found")</f>
        <v>Decor</v>
      </c>
      <c r="R300" t="str">
        <f>_xlfn.XLOOKUP(Table2[[#This Row],[Customer_ID]],Table1[Customer_ID],Table1[Region],"Not Found")</f>
        <v>South</v>
      </c>
      <c r="S300" t="str">
        <f>_xlfn.XLOOKUP(Table2[[#This Row],[Customer_ID]],Table1[Customer_ID],Table1[Segment],"Not Found")</f>
        <v>Consumer</v>
      </c>
      <c r="T300" t="str">
        <f>_xlfn.XLOOKUP(Table2[[#This Row],[Product_ID]],Table4[Product_ID],Table4[Product_Name],"Not Found")</f>
        <v>Wall Clock</v>
      </c>
    </row>
    <row r="301" spans="1:20" x14ac:dyDescent="0.3">
      <c r="A301" t="s">
        <v>557</v>
      </c>
      <c r="B301" s="4">
        <v>45445</v>
      </c>
      <c r="C301" s="4">
        <v>45449</v>
      </c>
      <c r="D301" t="s">
        <v>527</v>
      </c>
      <c r="E301" t="s">
        <v>55</v>
      </c>
      <c r="F301" s="8">
        <v>1</v>
      </c>
      <c r="G301" s="10">
        <v>0</v>
      </c>
      <c r="H301" t="s">
        <v>21</v>
      </c>
      <c r="I301" s="8">
        <v>5999</v>
      </c>
      <c r="J301" s="8">
        <v>1099.8499999999999</v>
      </c>
      <c r="K301" s="12">
        <f>YEAR(Table2[[#This Row],[Order_Date]])</f>
        <v>2024</v>
      </c>
      <c r="L301" s="12">
        <f>MONTH(Table2[[#This Row],[Order_Date]])</f>
        <v>6</v>
      </c>
      <c r="M301" t="str">
        <f>TEXT(Table2[[#This Row],[Order_Date]],"mmm")</f>
        <v>Jun</v>
      </c>
      <c r="N301" t="str">
        <f>TEXT(Table2[[#This Row],[Order_Date]],"YYYY-MM")</f>
        <v>2024-06</v>
      </c>
      <c r="O301" s="9">
        <f>IFERROR(Table2[[#This Row],[Profit]]/Table2[[#This Row],[Sales]],0)</f>
        <v>0.18333888981496915</v>
      </c>
      <c r="P301" t="str">
        <f>_xlfn.XLOOKUP(Table2[[#This Row],[Product_ID]],Table4[Product_ID],Table4[Category],"Not Found")</f>
        <v>Furniture</v>
      </c>
      <c r="Q301" t="str">
        <f>_xlfn.XLOOKUP(Table2[[#This Row],[Product_ID]],Table4[Product_ID],Table4[Sub_Category],"Not Found")</f>
        <v>Furniture</v>
      </c>
      <c r="R301" t="str">
        <f>_xlfn.XLOOKUP(Table2[[#This Row],[Customer_ID]],Table1[Customer_ID],Table1[Region],"Not Found")</f>
        <v>South</v>
      </c>
      <c r="S301" t="str">
        <f>_xlfn.XLOOKUP(Table2[[#This Row],[Customer_ID]],Table1[Customer_ID],Table1[Segment],"Not Found")</f>
        <v>Consumer</v>
      </c>
      <c r="T301" t="str">
        <f>_xlfn.XLOOKUP(Table2[[#This Row],[Product_ID]],Table4[Product_ID],Table4[Product_Name],"Not Found")</f>
        <v>Study Table</v>
      </c>
    </row>
    <row r="302" spans="1:20" x14ac:dyDescent="0.3">
      <c r="A302" t="s">
        <v>558</v>
      </c>
      <c r="B302" s="4">
        <v>45741</v>
      </c>
      <c r="C302" s="4">
        <v>45743</v>
      </c>
      <c r="D302" t="s">
        <v>311</v>
      </c>
      <c r="E302" t="s">
        <v>99</v>
      </c>
      <c r="F302" s="8">
        <v>1</v>
      </c>
      <c r="G302" s="10">
        <v>0.05</v>
      </c>
      <c r="H302" t="s">
        <v>21</v>
      </c>
      <c r="I302" s="8">
        <v>236.55</v>
      </c>
      <c r="J302" s="8">
        <v>62.46</v>
      </c>
      <c r="K302" s="12">
        <f>YEAR(Table2[[#This Row],[Order_Date]])</f>
        <v>2025</v>
      </c>
      <c r="L302" s="12">
        <f>MONTH(Table2[[#This Row],[Order_Date]])</f>
        <v>3</v>
      </c>
      <c r="M302" t="str">
        <f>TEXT(Table2[[#This Row],[Order_Date]],"mmm")</f>
        <v>Mar</v>
      </c>
      <c r="N302" t="str">
        <f>TEXT(Table2[[#This Row],[Order_Date]],"YYYY-MM")</f>
        <v>2025-03</v>
      </c>
      <c r="O302" s="9">
        <f>IFERROR(Table2[[#This Row],[Profit]]/Table2[[#This Row],[Sales]],0)</f>
        <v>0.26404565630944832</v>
      </c>
      <c r="P302" t="str">
        <f>_xlfn.XLOOKUP(Table2[[#This Row],[Product_ID]],Table4[Product_ID],Table4[Category],"Not Found")</f>
        <v>Office</v>
      </c>
      <c r="Q302" t="str">
        <f>_xlfn.XLOOKUP(Table2[[#This Row],[Product_ID]],Table4[Product_ID],Table4[Sub_Category],"Not Found")</f>
        <v>Paper</v>
      </c>
      <c r="R302" t="str">
        <f>_xlfn.XLOOKUP(Table2[[#This Row],[Customer_ID]],Table1[Customer_ID],Table1[Region],"Not Found")</f>
        <v>East</v>
      </c>
      <c r="S302" t="str">
        <f>_xlfn.XLOOKUP(Table2[[#This Row],[Customer_ID]],Table1[Customer_ID],Table1[Segment],"Not Found")</f>
        <v>Consumer</v>
      </c>
      <c r="T302" t="str">
        <f>_xlfn.XLOOKUP(Table2[[#This Row],[Product_ID]],Table4[Product_ID],Table4[Product_Name],"Not Found")</f>
        <v>Pen Set</v>
      </c>
    </row>
    <row r="303" spans="1:20" x14ac:dyDescent="0.3">
      <c r="A303" t="s">
        <v>559</v>
      </c>
      <c r="B303" s="4">
        <v>45792</v>
      </c>
      <c r="C303" s="4">
        <v>45796</v>
      </c>
      <c r="D303" t="s">
        <v>560</v>
      </c>
      <c r="E303" t="s">
        <v>65</v>
      </c>
      <c r="F303" s="8">
        <v>2</v>
      </c>
      <c r="G303" s="10">
        <v>0</v>
      </c>
      <c r="H303" t="s">
        <v>17</v>
      </c>
      <c r="I303" s="8">
        <v>1398</v>
      </c>
      <c r="J303" s="8">
        <v>409.75</v>
      </c>
      <c r="K303" s="12">
        <f>YEAR(Table2[[#This Row],[Order_Date]])</f>
        <v>2025</v>
      </c>
      <c r="L303" s="12">
        <f>MONTH(Table2[[#This Row],[Order_Date]])</f>
        <v>5</v>
      </c>
      <c r="M303" t="str">
        <f>TEXT(Table2[[#This Row],[Order_Date]],"mmm")</f>
        <v>May</v>
      </c>
      <c r="N303" t="str">
        <f>TEXT(Table2[[#This Row],[Order_Date]],"YYYY-MM")</f>
        <v>2025-05</v>
      </c>
      <c r="O303" s="9">
        <f>IFERROR(Table2[[#This Row],[Profit]]/Table2[[#This Row],[Sales]],0)</f>
        <v>0.29309728183118738</v>
      </c>
      <c r="P303" t="str">
        <f>_xlfn.XLOOKUP(Table2[[#This Row],[Product_ID]],Table4[Product_ID],Table4[Category],"Not Found")</f>
        <v>Office</v>
      </c>
      <c r="Q303" t="str">
        <f>_xlfn.XLOOKUP(Table2[[#This Row],[Product_ID]],Table4[Product_ID],Table4[Sub_Category],"Not Found")</f>
        <v>Storage</v>
      </c>
      <c r="R303" t="str">
        <f>_xlfn.XLOOKUP(Table2[[#This Row],[Customer_ID]],Table1[Customer_ID],Table1[Region],"Not Found")</f>
        <v>South</v>
      </c>
      <c r="S303" t="str">
        <f>_xlfn.XLOOKUP(Table2[[#This Row],[Customer_ID]],Table1[Customer_ID],Table1[Segment],"Not Found")</f>
        <v>Consumer</v>
      </c>
      <c r="T303" t="str">
        <f>_xlfn.XLOOKUP(Table2[[#This Row],[Product_ID]],Table4[Product_ID],Table4[Product_Name],"Not Found")</f>
        <v>Desk Organizer</v>
      </c>
    </row>
    <row r="304" spans="1:20" x14ac:dyDescent="0.3">
      <c r="A304" t="s">
        <v>561</v>
      </c>
      <c r="B304" s="4">
        <v>45364</v>
      </c>
      <c r="C304" s="4">
        <v>45368</v>
      </c>
      <c r="D304" t="s">
        <v>401</v>
      </c>
      <c r="E304" t="s">
        <v>200</v>
      </c>
      <c r="F304" s="8">
        <v>2</v>
      </c>
      <c r="G304" s="10">
        <v>0.1</v>
      </c>
      <c r="H304" t="s">
        <v>21</v>
      </c>
      <c r="I304" s="8">
        <v>1978.2</v>
      </c>
      <c r="J304" s="8">
        <v>612.13</v>
      </c>
      <c r="K304" s="12">
        <f>YEAR(Table2[[#This Row],[Order_Date]])</f>
        <v>2024</v>
      </c>
      <c r="L304" s="12">
        <f>MONTH(Table2[[#This Row],[Order_Date]])</f>
        <v>3</v>
      </c>
      <c r="M304" t="str">
        <f>TEXT(Table2[[#This Row],[Order_Date]],"mmm")</f>
        <v>Mar</v>
      </c>
      <c r="N304" t="str">
        <f>TEXT(Table2[[#This Row],[Order_Date]],"YYYY-MM")</f>
        <v>2024-03</v>
      </c>
      <c r="O304" s="9">
        <f>IFERROR(Table2[[#This Row],[Profit]]/Table2[[#This Row],[Sales]],0)</f>
        <v>0.30943787281366897</v>
      </c>
      <c r="P304" t="str">
        <f>_xlfn.XLOOKUP(Table2[[#This Row],[Product_ID]],Table4[Product_ID],Table4[Category],"Not Found")</f>
        <v>Office</v>
      </c>
      <c r="Q304" t="str">
        <f>_xlfn.XLOOKUP(Table2[[#This Row],[Product_ID]],Table4[Product_ID],Table4[Sub_Category],"Not Found")</f>
        <v>Office Supplies</v>
      </c>
      <c r="R304" t="str">
        <f>_xlfn.XLOOKUP(Table2[[#This Row],[Customer_ID]],Table1[Customer_ID],Table1[Region],"Not Found")</f>
        <v>West</v>
      </c>
      <c r="S304" t="str">
        <f>_xlfn.XLOOKUP(Table2[[#This Row],[Customer_ID]],Table1[Customer_ID],Table1[Segment],"Not Found")</f>
        <v>Home Office</v>
      </c>
      <c r="T304" t="str">
        <f>_xlfn.XLOOKUP(Table2[[#This Row],[Product_ID]],Table4[Product_ID],Table4[Product_Name],"Not Found")</f>
        <v>Laptop Stand</v>
      </c>
    </row>
    <row r="305" spans="1:20" x14ac:dyDescent="0.3">
      <c r="A305" t="s">
        <v>562</v>
      </c>
      <c r="B305" s="4">
        <v>46004</v>
      </c>
      <c r="C305" s="4">
        <v>46005</v>
      </c>
      <c r="D305" t="s">
        <v>563</v>
      </c>
      <c r="E305" t="s">
        <v>20</v>
      </c>
      <c r="F305" s="8">
        <v>1</v>
      </c>
      <c r="G305" s="10">
        <v>0.15</v>
      </c>
      <c r="H305" t="s">
        <v>13</v>
      </c>
      <c r="I305" s="8">
        <v>5949.15</v>
      </c>
      <c r="J305" s="8">
        <v>1322.99</v>
      </c>
      <c r="K305" s="12">
        <f>YEAR(Table2[[#This Row],[Order_Date]])</f>
        <v>2025</v>
      </c>
      <c r="L305" s="12">
        <f>MONTH(Table2[[#This Row],[Order_Date]])</f>
        <v>12</v>
      </c>
      <c r="M305" t="str">
        <f>TEXT(Table2[[#This Row],[Order_Date]],"mmm")</f>
        <v>Dec</v>
      </c>
      <c r="N305" t="str">
        <f>TEXT(Table2[[#This Row],[Order_Date]],"YYYY-MM")</f>
        <v>2025-12</v>
      </c>
      <c r="O305" s="9">
        <f>IFERROR(Table2[[#This Row],[Profit]]/Table2[[#This Row],[Sales]],0)</f>
        <v>0.22238302950841718</v>
      </c>
      <c r="P305" t="str">
        <f>_xlfn.XLOOKUP(Table2[[#This Row],[Product_ID]],Table4[Product_ID],Table4[Category],"Not Found")</f>
        <v>Furniture</v>
      </c>
      <c r="Q305" t="str">
        <f>_xlfn.XLOOKUP(Table2[[#This Row],[Product_ID]],Table4[Product_ID],Table4[Sub_Category],"Not Found")</f>
        <v>Furniture</v>
      </c>
      <c r="R305" t="str">
        <f>_xlfn.XLOOKUP(Table2[[#This Row],[Customer_ID]],Table1[Customer_ID],Table1[Region],"Not Found")</f>
        <v>West</v>
      </c>
      <c r="S305" t="str">
        <f>_xlfn.XLOOKUP(Table2[[#This Row],[Customer_ID]],Table1[Customer_ID],Table1[Segment],"Not Found")</f>
        <v>Consumer</v>
      </c>
      <c r="T305" t="str">
        <f>_xlfn.XLOOKUP(Table2[[#This Row],[Product_ID]],Table4[Product_ID],Table4[Product_Name],"Not Found")</f>
        <v>Office Chair</v>
      </c>
    </row>
    <row r="306" spans="1:20" x14ac:dyDescent="0.3">
      <c r="A306" t="s">
        <v>564</v>
      </c>
      <c r="B306" s="4">
        <v>45587</v>
      </c>
      <c r="C306" s="4">
        <v>45591</v>
      </c>
      <c r="D306" t="s">
        <v>565</v>
      </c>
      <c r="E306" t="s">
        <v>55</v>
      </c>
      <c r="F306" s="8">
        <v>1</v>
      </c>
      <c r="G306" s="10">
        <v>0.1</v>
      </c>
      <c r="H306" t="s">
        <v>30</v>
      </c>
      <c r="I306" s="8">
        <v>5399.1</v>
      </c>
      <c r="J306" s="8">
        <v>917.23</v>
      </c>
      <c r="K306" s="12">
        <f>YEAR(Table2[[#This Row],[Order_Date]])</f>
        <v>2024</v>
      </c>
      <c r="L306" s="12">
        <f>MONTH(Table2[[#This Row],[Order_Date]])</f>
        <v>10</v>
      </c>
      <c r="M306" t="str">
        <f>TEXT(Table2[[#This Row],[Order_Date]],"mmm")</f>
        <v>Oct</v>
      </c>
      <c r="N306" t="str">
        <f>TEXT(Table2[[#This Row],[Order_Date]],"YYYY-MM")</f>
        <v>2024-10</v>
      </c>
      <c r="O306" s="9">
        <f>IFERROR(Table2[[#This Row],[Profit]]/Table2[[#This Row],[Sales]],0)</f>
        <v>0.16988572169435645</v>
      </c>
      <c r="P306" t="str">
        <f>_xlfn.XLOOKUP(Table2[[#This Row],[Product_ID]],Table4[Product_ID],Table4[Category],"Not Found")</f>
        <v>Furniture</v>
      </c>
      <c r="Q306" t="str">
        <f>_xlfn.XLOOKUP(Table2[[#This Row],[Product_ID]],Table4[Product_ID],Table4[Sub_Category],"Not Found")</f>
        <v>Furniture</v>
      </c>
      <c r="R306" t="str">
        <f>_xlfn.XLOOKUP(Table2[[#This Row],[Customer_ID]],Table1[Customer_ID],Table1[Region],"Not Found")</f>
        <v>West</v>
      </c>
      <c r="S306" t="str">
        <f>_xlfn.XLOOKUP(Table2[[#This Row],[Customer_ID]],Table1[Customer_ID],Table1[Segment],"Not Found")</f>
        <v>Consumer</v>
      </c>
      <c r="T306" t="str">
        <f>_xlfn.XLOOKUP(Table2[[#This Row],[Product_ID]],Table4[Product_ID],Table4[Product_Name],"Not Found")</f>
        <v>Study Table</v>
      </c>
    </row>
    <row r="307" spans="1:20" x14ac:dyDescent="0.3">
      <c r="A307" t="s">
        <v>566</v>
      </c>
      <c r="B307" s="4">
        <v>45308</v>
      </c>
      <c r="C307" s="4">
        <v>45313</v>
      </c>
      <c r="D307" t="s">
        <v>567</v>
      </c>
      <c r="E307" t="s">
        <v>55</v>
      </c>
      <c r="F307" s="8">
        <v>1</v>
      </c>
      <c r="G307" s="10">
        <v>0</v>
      </c>
      <c r="H307" t="s">
        <v>17</v>
      </c>
      <c r="I307" s="8">
        <v>5999</v>
      </c>
      <c r="J307" s="8">
        <v>1540.06</v>
      </c>
      <c r="K307" s="12">
        <f>YEAR(Table2[[#This Row],[Order_Date]])</f>
        <v>2024</v>
      </c>
      <c r="L307" s="12">
        <f>MONTH(Table2[[#This Row],[Order_Date]])</f>
        <v>1</v>
      </c>
      <c r="M307" t="str">
        <f>TEXT(Table2[[#This Row],[Order_Date]],"mmm")</f>
        <v>Jan</v>
      </c>
      <c r="N307" t="str">
        <f>TEXT(Table2[[#This Row],[Order_Date]],"YYYY-MM")</f>
        <v>2024-01</v>
      </c>
      <c r="O307" s="9">
        <f>IFERROR(Table2[[#This Row],[Profit]]/Table2[[#This Row],[Sales]],0)</f>
        <v>0.25671945324220702</v>
      </c>
      <c r="P307" t="str">
        <f>_xlfn.XLOOKUP(Table2[[#This Row],[Product_ID]],Table4[Product_ID],Table4[Category],"Not Found")</f>
        <v>Furniture</v>
      </c>
      <c r="Q307" t="str">
        <f>_xlfn.XLOOKUP(Table2[[#This Row],[Product_ID]],Table4[Product_ID],Table4[Sub_Category],"Not Found")</f>
        <v>Furniture</v>
      </c>
      <c r="R307" t="str">
        <f>_xlfn.XLOOKUP(Table2[[#This Row],[Customer_ID]],Table1[Customer_ID],Table1[Region],"Not Found")</f>
        <v>West</v>
      </c>
      <c r="S307" t="str">
        <f>_xlfn.XLOOKUP(Table2[[#This Row],[Customer_ID]],Table1[Customer_ID],Table1[Segment],"Not Found")</f>
        <v>Consumer</v>
      </c>
      <c r="T307" t="str">
        <f>_xlfn.XLOOKUP(Table2[[#This Row],[Product_ID]],Table4[Product_ID],Table4[Product_Name],"Not Found")</f>
        <v>Study Table</v>
      </c>
    </row>
    <row r="308" spans="1:20" x14ac:dyDescent="0.3">
      <c r="A308" t="s">
        <v>568</v>
      </c>
      <c r="B308" s="4">
        <v>45932</v>
      </c>
      <c r="C308" s="4">
        <v>45936</v>
      </c>
      <c r="D308" t="s">
        <v>144</v>
      </c>
      <c r="E308" t="s">
        <v>35</v>
      </c>
      <c r="F308" s="8">
        <v>2</v>
      </c>
      <c r="G308" s="10">
        <v>0</v>
      </c>
      <c r="H308" t="s">
        <v>17</v>
      </c>
      <c r="I308" s="8">
        <v>3198</v>
      </c>
      <c r="J308" s="8">
        <v>954.44</v>
      </c>
      <c r="K308" s="12">
        <f>YEAR(Table2[[#This Row],[Order_Date]])</f>
        <v>2025</v>
      </c>
      <c r="L308" s="12">
        <f>MONTH(Table2[[#This Row],[Order_Date]])</f>
        <v>10</v>
      </c>
      <c r="M308" t="str">
        <f>TEXT(Table2[[#This Row],[Order_Date]],"mmm")</f>
        <v>Oct</v>
      </c>
      <c r="N308" t="str">
        <f>TEXT(Table2[[#This Row],[Order_Date]],"YYYY-MM")</f>
        <v>2025-10</v>
      </c>
      <c r="O308" s="9">
        <f>IFERROR(Table2[[#This Row],[Profit]]/Table2[[#This Row],[Sales]],0)</f>
        <v>0.29844903064415262</v>
      </c>
      <c r="P308" t="str">
        <f>_xlfn.XLOOKUP(Table2[[#This Row],[Product_ID]],Table4[Product_ID],Table4[Category],"Not Found")</f>
        <v>Lifestyle</v>
      </c>
      <c r="Q308" t="str">
        <f>_xlfn.XLOOKUP(Table2[[#This Row],[Product_ID]],Table4[Product_ID],Table4[Sub_Category],"Not Found")</f>
        <v>Bags</v>
      </c>
      <c r="R308" t="str">
        <f>_xlfn.XLOOKUP(Table2[[#This Row],[Customer_ID]],Table1[Customer_ID],Table1[Region],"Not Found")</f>
        <v>South</v>
      </c>
      <c r="S308" t="str">
        <f>_xlfn.XLOOKUP(Table2[[#This Row],[Customer_ID]],Table1[Customer_ID],Table1[Segment],"Not Found")</f>
        <v>Consumer</v>
      </c>
      <c r="T308" t="str">
        <f>_xlfn.XLOOKUP(Table2[[#This Row],[Product_ID]],Table4[Product_ID],Table4[Product_Name],"Not Found")</f>
        <v>Backpack</v>
      </c>
    </row>
    <row r="309" spans="1:20" x14ac:dyDescent="0.3">
      <c r="A309" t="s">
        <v>569</v>
      </c>
      <c r="B309" s="4">
        <v>45508</v>
      </c>
      <c r="C309" s="4">
        <v>45509</v>
      </c>
      <c r="D309" t="s">
        <v>478</v>
      </c>
      <c r="E309" t="s">
        <v>200</v>
      </c>
      <c r="F309" s="8">
        <v>4</v>
      </c>
      <c r="G309" s="10">
        <v>0.05</v>
      </c>
      <c r="H309" t="s">
        <v>30</v>
      </c>
      <c r="I309" s="8">
        <v>4176.2</v>
      </c>
      <c r="J309" s="8">
        <v>1342.28</v>
      </c>
      <c r="K309" s="12">
        <f>YEAR(Table2[[#This Row],[Order_Date]])</f>
        <v>2024</v>
      </c>
      <c r="L309" s="12">
        <f>MONTH(Table2[[#This Row],[Order_Date]])</f>
        <v>8</v>
      </c>
      <c r="M309" t="str">
        <f>TEXT(Table2[[#This Row],[Order_Date]],"mmm")</f>
        <v>Aug</v>
      </c>
      <c r="N309" t="str">
        <f>TEXT(Table2[[#This Row],[Order_Date]],"YYYY-MM")</f>
        <v>2024-08</v>
      </c>
      <c r="O309" s="9">
        <f>IFERROR(Table2[[#This Row],[Profit]]/Table2[[#This Row],[Sales]],0)</f>
        <v>0.32141180977922512</v>
      </c>
      <c r="P309" t="str">
        <f>_xlfn.XLOOKUP(Table2[[#This Row],[Product_ID]],Table4[Product_ID],Table4[Category],"Not Found")</f>
        <v>Office</v>
      </c>
      <c r="Q309" t="str">
        <f>_xlfn.XLOOKUP(Table2[[#This Row],[Product_ID]],Table4[Product_ID],Table4[Sub_Category],"Not Found")</f>
        <v>Office Supplies</v>
      </c>
      <c r="R309" t="str">
        <f>_xlfn.XLOOKUP(Table2[[#This Row],[Customer_ID]],Table1[Customer_ID],Table1[Region],"Not Found")</f>
        <v>East</v>
      </c>
      <c r="S309" t="str">
        <f>_xlfn.XLOOKUP(Table2[[#This Row],[Customer_ID]],Table1[Customer_ID],Table1[Segment],"Not Found")</f>
        <v>Consumer</v>
      </c>
      <c r="T309" t="str">
        <f>_xlfn.XLOOKUP(Table2[[#This Row],[Product_ID]],Table4[Product_ID],Table4[Product_Name],"Not Found")</f>
        <v>Laptop Stand</v>
      </c>
    </row>
    <row r="310" spans="1:20" x14ac:dyDescent="0.3">
      <c r="A310" t="s">
        <v>570</v>
      </c>
      <c r="B310" s="4">
        <v>45352</v>
      </c>
      <c r="C310" s="4">
        <v>45357</v>
      </c>
      <c r="D310" t="s">
        <v>508</v>
      </c>
      <c r="E310" t="s">
        <v>45</v>
      </c>
      <c r="F310" s="8">
        <v>2</v>
      </c>
      <c r="G310" s="10">
        <v>0.1</v>
      </c>
      <c r="H310" t="s">
        <v>21</v>
      </c>
      <c r="I310" s="8">
        <v>4498.2</v>
      </c>
      <c r="J310" s="8">
        <v>1042.6199999999999</v>
      </c>
      <c r="K310" s="12">
        <f>YEAR(Table2[[#This Row],[Order_Date]])</f>
        <v>2024</v>
      </c>
      <c r="L310" s="12">
        <f>MONTH(Table2[[#This Row],[Order_Date]])</f>
        <v>3</v>
      </c>
      <c r="M310" t="str">
        <f>TEXT(Table2[[#This Row],[Order_Date]],"mmm")</f>
        <v>Mar</v>
      </c>
      <c r="N310" t="str">
        <f>TEXT(Table2[[#This Row],[Order_Date]],"YYYY-MM")</f>
        <v>2024-03</v>
      </c>
      <c r="O310" s="9">
        <f>IFERROR(Table2[[#This Row],[Profit]]/Table2[[#This Row],[Sales]],0)</f>
        <v>0.2317860477524343</v>
      </c>
      <c r="P310" t="str">
        <f>_xlfn.XLOOKUP(Table2[[#This Row],[Product_ID]],Table4[Product_ID],Table4[Category],"Not Found")</f>
        <v>Technology</v>
      </c>
      <c r="Q310" t="str">
        <f>_xlfn.XLOOKUP(Table2[[#This Row],[Product_ID]],Table4[Product_ID],Table4[Sub_Category],"Not Found")</f>
        <v>Audio</v>
      </c>
      <c r="R310" t="str">
        <f>_xlfn.XLOOKUP(Table2[[#This Row],[Customer_ID]],Table1[Customer_ID],Table1[Region],"Not Found")</f>
        <v>West</v>
      </c>
      <c r="S310" t="str">
        <f>_xlfn.XLOOKUP(Table2[[#This Row],[Customer_ID]],Table1[Customer_ID],Table1[Segment],"Not Found")</f>
        <v>Corporate</v>
      </c>
      <c r="T310" t="str">
        <f>_xlfn.XLOOKUP(Table2[[#This Row],[Product_ID]],Table4[Product_ID],Table4[Product_Name],"Not Found")</f>
        <v>Headphones</v>
      </c>
    </row>
    <row r="311" spans="1:20" x14ac:dyDescent="0.3">
      <c r="A311" t="s">
        <v>571</v>
      </c>
      <c r="B311" s="4">
        <v>45907</v>
      </c>
      <c r="C311" s="4">
        <v>45909</v>
      </c>
      <c r="D311" t="s">
        <v>191</v>
      </c>
      <c r="E311" t="s">
        <v>16</v>
      </c>
      <c r="F311" s="8">
        <v>2</v>
      </c>
      <c r="G311" s="10">
        <v>0</v>
      </c>
      <c r="H311" t="s">
        <v>21</v>
      </c>
      <c r="I311" s="8">
        <v>2598</v>
      </c>
      <c r="J311" s="8">
        <v>539.34</v>
      </c>
      <c r="K311" s="12">
        <f>YEAR(Table2[[#This Row],[Order_Date]])</f>
        <v>2025</v>
      </c>
      <c r="L311" s="12">
        <f>MONTH(Table2[[#This Row],[Order_Date]])</f>
        <v>9</v>
      </c>
      <c r="M311" t="str">
        <f>TEXT(Table2[[#This Row],[Order_Date]],"mmm")</f>
        <v>Sep</v>
      </c>
      <c r="N311" t="str">
        <f>TEXT(Table2[[#This Row],[Order_Date]],"YYYY-MM")</f>
        <v>2025-09</v>
      </c>
      <c r="O311" s="9">
        <f>IFERROR(Table2[[#This Row],[Profit]]/Table2[[#This Row],[Sales]],0)</f>
        <v>0.20759815242494228</v>
      </c>
      <c r="P311" t="str">
        <f>_xlfn.XLOOKUP(Table2[[#This Row],[Product_ID]],Table4[Product_ID],Table4[Category],"Not Found")</f>
        <v>Technology</v>
      </c>
      <c r="Q311" t="str">
        <f>_xlfn.XLOOKUP(Table2[[#This Row],[Product_ID]],Table4[Product_ID],Table4[Sub_Category],"Not Found")</f>
        <v>Accessories</v>
      </c>
      <c r="R311" t="str">
        <f>_xlfn.XLOOKUP(Table2[[#This Row],[Customer_ID]],Table1[Customer_ID],Table1[Region],"Not Found")</f>
        <v>West</v>
      </c>
      <c r="S311" t="str">
        <f>_xlfn.XLOOKUP(Table2[[#This Row],[Customer_ID]],Table1[Customer_ID],Table1[Segment],"Not Found")</f>
        <v>Consumer</v>
      </c>
      <c r="T311" t="str">
        <f>_xlfn.XLOOKUP(Table2[[#This Row],[Product_ID]],Table4[Product_ID],Table4[Product_Name],"Not Found")</f>
        <v>USB-C Hub</v>
      </c>
    </row>
    <row r="312" spans="1:20" x14ac:dyDescent="0.3">
      <c r="A312" t="s">
        <v>572</v>
      </c>
      <c r="B312" s="4">
        <v>45333</v>
      </c>
      <c r="C312" s="4">
        <v>45336</v>
      </c>
      <c r="D312" t="s">
        <v>573</v>
      </c>
      <c r="E312" t="s">
        <v>96</v>
      </c>
      <c r="F312" s="8">
        <v>3</v>
      </c>
      <c r="G312" s="10">
        <v>0</v>
      </c>
      <c r="H312" t="s">
        <v>13</v>
      </c>
      <c r="I312" s="8">
        <v>2997</v>
      </c>
      <c r="J312" s="8">
        <v>543.28</v>
      </c>
      <c r="K312" s="12">
        <f>YEAR(Table2[[#This Row],[Order_Date]])</f>
        <v>2024</v>
      </c>
      <c r="L312" s="12">
        <f>MONTH(Table2[[#This Row],[Order_Date]])</f>
        <v>2</v>
      </c>
      <c r="M312" t="str">
        <f>TEXT(Table2[[#This Row],[Order_Date]],"mmm")</f>
        <v>Feb</v>
      </c>
      <c r="N312" t="str">
        <f>TEXT(Table2[[#This Row],[Order_Date]],"YYYY-MM")</f>
        <v>2024-02</v>
      </c>
      <c r="O312" s="9">
        <f>IFERROR(Table2[[#This Row],[Profit]]/Table2[[#This Row],[Sales]],0)</f>
        <v>0.18127460794127459</v>
      </c>
      <c r="P312" t="str">
        <f>_xlfn.XLOOKUP(Table2[[#This Row],[Product_ID]],Table4[Product_ID],Table4[Category],"Not Found")</f>
        <v>Home</v>
      </c>
      <c r="Q312" t="str">
        <f>_xlfn.XLOOKUP(Table2[[#This Row],[Product_ID]],Table4[Product_ID],Table4[Sub_Category],"Not Found")</f>
        <v>Lighting</v>
      </c>
      <c r="R312" t="str">
        <f>_xlfn.XLOOKUP(Table2[[#This Row],[Customer_ID]],Table1[Customer_ID],Table1[Region],"Not Found")</f>
        <v>South</v>
      </c>
      <c r="S312" t="str">
        <f>_xlfn.XLOOKUP(Table2[[#This Row],[Customer_ID]],Table1[Customer_ID],Table1[Segment],"Not Found")</f>
        <v>Corporate</v>
      </c>
      <c r="T312" t="str">
        <f>_xlfn.XLOOKUP(Table2[[#This Row],[Product_ID]],Table4[Product_ID],Table4[Product_Name],"Not Found")</f>
        <v>LED Strip Light</v>
      </c>
    </row>
    <row r="313" spans="1:20" x14ac:dyDescent="0.3">
      <c r="A313" t="s">
        <v>574</v>
      </c>
      <c r="B313" s="4">
        <v>45316</v>
      </c>
      <c r="C313" s="4">
        <v>45320</v>
      </c>
      <c r="D313" t="s">
        <v>418</v>
      </c>
      <c r="E313" t="s">
        <v>68</v>
      </c>
      <c r="F313" s="8">
        <v>1</v>
      </c>
      <c r="G313" s="10">
        <v>0</v>
      </c>
      <c r="H313" t="s">
        <v>30</v>
      </c>
      <c r="I313" s="8">
        <v>1299</v>
      </c>
      <c r="J313" s="8">
        <v>268.43</v>
      </c>
      <c r="K313" s="12">
        <f>YEAR(Table2[[#This Row],[Order_Date]])</f>
        <v>2024</v>
      </c>
      <c r="L313" s="12">
        <f>MONTH(Table2[[#This Row],[Order_Date]])</f>
        <v>1</v>
      </c>
      <c r="M313" t="str">
        <f>TEXT(Table2[[#This Row],[Order_Date]],"mmm")</f>
        <v>Jan</v>
      </c>
      <c r="N313" t="str">
        <f>TEXT(Table2[[#This Row],[Order_Date]],"YYYY-MM")</f>
        <v>2024-01</v>
      </c>
      <c r="O313" s="9">
        <f>IFERROR(Table2[[#This Row],[Profit]]/Table2[[#This Row],[Sales]],0)</f>
        <v>0.20664357197844496</v>
      </c>
      <c r="P313" t="str">
        <f>_xlfn.XLOOKUP(Table2[[#This Row],[Product_ID]],Table4[Product_ID],Table4[Category],"Not Found")</f>
        <v>Home</v>
      </c>
      <c r="Q313" t="str">
        <f>_xlfn.XLOOKUP(Table2[[#This Row],[Product_ID]],Table4[Product_ID],Table4[Sub_Category],"Not Found")</f>
        <v>Lighting</v>
      </c>
      <c r="R313" t="str">
        <f>_xlfn.XLOOKUP(Table2[[#This Row],[Customer_ID]],Table1[Customer_ID],Table1[Region],"Not Found")</f>
        <v>North</v>
      </c>
      <c r="S313" t="str">
        <f>_xlfn.XLOOKUP(Table2[[#This Row],[Customer_ID]],Table1[Customer_ID],Table1[Segment],"Not Found")</f>
        <v>Home Office</v>
      </c>
      <c r="T313" t="str">
        <f>_xlfn.XLOOKUP(Table2[[#This Row],[Product_ID]],Table4[Product_ID],Table4[Product_Name],"Not Found")</f>
        <v>Table Lamp</v>
      </c>
    </row>
    <row r="314" spans="1:20" x14ac:dyDescent="0.3">
      <c r="A314" t="s">
        <v>575</v>
      </c>
      <c r="B314" s="4">
        <v>45330</v>
      </c>
      <c r="C314" s="4">
        <v>45335</v>
      </c>
      <c r="D314" t="s">
        <v>191</v>
      </c>
      <c r="E314" t="s">
        <v>65</v>
      </c>
      <c r="F314" s="8">
        <v>1</v>
      </c>
      <c r="G314" s="10">
        <v>0.2</v>
      </c>
      <c r="H314" t="s">
        <v>21</v>
      </c>
      <c r="I314" s="8">
        <v>559.20000000000005</v>
      </c>
      <c r="J314" s="8">
        <v>179.61</v>
      </c>
      <c r="K314" s="12">
        <f>YEAR(Table2[[#This Row],[Order_Date]])</f>
        <v>2024</v>
      </c>
      <c r="L314" s="12">
        <f>MONTH(Table2[[#This Row],[Order_Date]])</f>
        <v>2</v>
      </c>
      <c r="M314" t="str">
        <f>TEXT(Table2[[#This Row],[Order_Date]],"mmm")</f>
        <v>Feb</v>
      </c>
      <c r="N314" t="str">
        <f>TEXT(Table2[[#This Row],[Order_Date]],"YYYY-MM")</f>
        <v>2024-02</v>
      </c>
      <c r="O314" s="9">
        <f>IFERROR(Table2[[#This Row],[Profit]]/Table2[[#This Row],[Sales]],0)</f>
        <v>0.32119098712446353</v>
      </c>
      <c r="P314" t="str">
        <f>_xlfn.XLOOKUP(Table2[[#This Row],[Product_ID]],Table4[Product_ID],Table4[Category],"Not Found")</f>
        <v>Office</v>
      </c>
      <c r="Q314" t="str">
        <f>_xlfn.XLOOKUP(Table2[[#This Row],[Product_ID]],Table4[Product_ID],Table4[Sub_Category],"Not Found")</f>
        <v>Storage</v>
      </c>
      <c r="R314" t="str">
        <f>_xlfn.XLOOKUP(Table2[[#This Row],[Customer_ID]],Table1[Customer_ID],Table1[Region],"Not Found")</f>
        <v>West</v>
      </c>
      <c r="S314" t="str">
        <f>_xlfn.XLOOKUP(Table2[[#This Row],[Customer_ID]],Table1[Customer_ID],Table1[Segment],"Not Found")</f>
        <v>Consumer</v>
      </c>
      <c r="T314" t="str">
        <f>_xlfn.XLOOKUP(Table2[[#This Row],[Product_ID]],Table4[Product_ID],Table4[Product_Name],"Not Found")</f>
        <v>Desk Organizer</v>
      </c>
    </row>
    <row r="315" spans="1:20" x14ac:dyDescent="0.3">
      <c r="A315" t="s">
        <v>576</v>
      </c>
      <c r="B315" s="4">
        <v>45422</v>
      </c>
      <c r="C315" s="4">
        <v>45427</v>
      </c>
      <c r="D315" t="s">
        <v>577</v>
      </c>
      <c r="E315" t="s">
        <v>99</v>
      </c>
      <c r="F315" s="8">
        <v>2</v>
      </c>
      <c r="G315" s="10">
        <v>0.1</v>
      </c>
      <c r="H315" t="s">
        <v>17</v>
      </c>
      <c r="I315" s="8">
        <v>448.2</v>
      </c>
      <c r="J315" s="8">
        <v>137.30000000000001</v>
      </c>
      <c r="K315" s="12">
        <f>YEAR(Table2[[#This Row],[Order_Date]])</f>
        <v>2024</v>
      </c>
      <c r="L315" s="12">
        <f>MONTH(Table2[[#This Row],[Order_Date]])</f>
        <v>5</v>
      </c>
      <c r="M315" t="str">
        <f>TEXT(Table2[[#This Row],[Order_Date]],"mmm")</f>
        <v>May</v>
      </c>
      <c r="N315" t="str">
        <f>TEXT(Table2[[#This Row],[Order_Date]],"YYYY-MM")</f>
        <v>2024-05</v>
      </c>
      <c r="O315" s="9">
        <f>IFERROR(Table2[[#This Row],[Profit]]/Table2[[#This Row],[Sales]],0)</f>
        <v>0.30633645693886663</v>
      </c>
      <c r="P315" t="str">
        <f>_xlfn.XLOOKUP(Table2[[#This Row],[Product_ID]],Table4[Product_ID],Table4[Category],"Not Found")</f>
        <v>Office</v>
      </c>
      <c r="Q315" t="str">
        <f>_xlfn.XLOOKUP(Table2[[#This Row],[Product_ID]],Table4[Product_ID],Table4[Sub_Category],"Not Found")</f>
        <v>Paper</v>
      </c>
      <c r="R315" t="str">
        <f>_xlfn.XLOOKUP(Table2[[#This Row],[Customer_ID]],Table1[Customer_ID],Table1[Region],"Not Found")</f>
        <v>South</v>
      </c>
      <c r="S315" t="str">
        <f>_xlfn.XLOOKUP(Table2[[#This Row],[Customer_ID]],Table1[Customer_ID],Table1[Segment],"Not Found")</f>
        <v>Corporate</v>
      </c>
      <c r="T315" t="str">
        <f>_xlfn.XLOOKUP(Table2[[#This Row],[Product_ID]],Table4[Product_ID],Table4[Product_Name],"Not Found")</f>
        <v>Pen Set</v>
      </c>
    </row>
    <row r="316" spans="1:20" x14ac:dyDescent="0.3">
      <c r="A316" t="s">
        <v>578</v>
      </c>
      <c r="B316" s="4">
        <v>45789</v>
      </c>
      <c r="C316" s="4">
        <v>45791</v>
      </c>
      <c r="D316" t="s">
        <v>579</v>
      </c>
      <c r="E316" t="s">
        <v>45</v>
      </c>
      <c r="F316" s="8">
        <v>1</v>
      </c>
      <c r="G316" s="10">
        <v>0.15</v>
      </c>
      <c r="H316" t="s">
        <v>30</v>
      </c>
      <c r="I316" s="8">
        <v>2124.15</v>
      </c>
      <c r="J316" s="8">
        <v>511.37</v>
      </c>
      <c r="K316" s="12">
        <f>YEAR(Table2[[#This Row],[Order_Date]])</f>
        <v>2025</v>
      </c>
      <c r="L316" s="12">
        <f>MONTH(Table2[[#This Row],[Order_Date]])</f>
        <v>5</v>
      </c>
      <c r="M316" t="str">
        <f>TEXT(Table2[[#This Row],[Order_Date]],"mmm")</f>
        <v>May</v>
      </c>
      <c r="N316" t="str">
        <f>TEXT(Table2[[#This Row],[Order_Date]],"YYYY-MM")</f>
        <v>2025-05</v>
      </c>
      <c r="O316" s="9">
        <f>IFERROR(Table2[[#This Row],[Profit]]/Table2[[#This Row],[Sales]],0)</f>
        <v>0.24074100228326625</v>
      </c>
      <c r="P316" t="str">
        <f>_xlfn.XLOOKUP(Table2[[#This Row],[Product_ID]],Table4[Product_ID],Table4[Category],"Not Found")</f>
        <v>Technology</v>
      </c>
      <c r="Q316" t="str">
        <f>_xlfn.XLOOKUP(Table2[[#This Row],[Product_ID]],Table4[Product_ID],Table4[Sub_Category],"Not Found")</f>
        <v>Audio</v>
      </c>
      <c r="R316" t="str">
        <f>_xlfn.XLOOKUP(Table2[[#This Row],[Customer_ID]],Table1[Customer_ID],Table1[Region],"Not Found")</f>
        <v>West</v>
      </c>
      <c r="S316" t="str">
        <f>_xlfn.XLOOKUP(Table2[[#This Row],[Customer_ID]],Table1[Customer_ID],Table1[Segment],"Not Found")</f>
        <v>Consumer</v>
      </c>
      <c r="T316" t="str">
        <f>_xlfn.XLOOKUP(Table2[[#This Row],[Product_ID]],Table4[Product_ID],Table4[Product_Name],"Not Found")</f>
        <v>Headphones</v>
      </c>
    </row>
    <row r="317" spans="1:20" x14ac:dyDescent="0.3">
      <c r="A317" t="s">
        <v>580</v>
      </c>
      <c r="B317" s="4">
        <v>45520</v>
      </c>
      <c r="C317" s="4">
        <v>45522</v>
      </c>
      <c r="D317" t="s">
        <v>581</v>
      </c>
      <c r="E317" t="s">
        <v>76</v>
      </c>
      <c r="F317" s="8">
        <v>2</v>
      </c>
      <c r="G317" s="10">
        <v>0.1</v>
      </c>
      <c r="H317" t="s">
        <v>13</v>
      </c>
      <c r="I317" s="8">
        <v>1618.2</v>
      </c>
      <c r="J317" s="8">
        <v>492.57</v>
      </c>
      <c r="K317" s="12">
        <f>YEAR(Table2[[#This Row],[Order_Date]])</f>
        <v>2024</v>
      </c>
      <c r="L317" s="12">
        <f>MONTH(Table2[[#This Row],[Order_Date]])</f>
        <v>8</v>
      </c>
      <c r="M317" t="str">
        <f>TEXT(Table2[[#This Row],[Order_Date]],"mmm")</f>
        <v>Aug</v>
      </c>
      <c r="N317" t="str">
        <f>TEXT(Table2[[#This Row],[Order_Date]],"YYYY-MM")</f>
        <v>2024-08</v>
      </c>
      <c r="O317" s="9">
        <f>IFERROR(Table2[[#This Row],[Profit]]/Table2[[#This Row],[Sales]],0)</f>
        <v>0.30439377085650721</v>
      </c>
      <c r="P317" t="str">
        <f>_xlfn.XLOOKUP(Table2[[#This Row],[Product_ID]],Table4[Product_ID],Table4[Category],"Not Found")</f>
        <v>Home</v>
      </c>
      <c r="Q317" t="str">
        <f>_xlfn.XLOOKUP(Table2[[#This Row],[Product_ID]],Table4[Product_ID],Table4[Sub_Category],"Not Found")</f>
        <v>Decor</v>
      </c>
      <c r="R317" t="str">
        <f>_xlfn.XLOOKUP(Table2[[#This Row],[Customer_ID]],Table1[Customer_ID],Table1[Region],"Not Found")</f>
        <v>East</v>
      </c>
      <c r="S317" t="str">
        <f>_xlfn.XLOOKUP(Table2[[#This Row],[Customer_ID]],Table1[Customer_ID],Table1[Segment],"Not Found")</f>
        <v>Consumer</v>
      </c>
      <c r="T317" t="str">
        <f>_xlfn.XLOOKUP(Table2[[#This Row],[Product_ID]],Table4[Product_ID],Table4[Product_Name],"Not Found")</f>
        <v>Wall Clock</v>
      </c>
    </row>
    <row r="318" spans="1:20" x14ac:dyDescent="0.3">
      <c r="A318" t="s">
        <v>582</v>
      </c>
      <c r="B318" s="4">
        <v>45399</v>
      </c>
      <c r="C318" s="4">
        <v>45402</v>
      </c>
      <c r="D318" t="s">
        <v>184</v>
      </c>
      <c r="E318" t="s">
        <v>58</v>
      </c>
      <c r="F318" s="8">
        <v>2</v>
      </c>
      <c r="G318" s="10">
        <v>0.05</v>
      </c>
      <c r="H318" t="s">
        <v>13</v>
      </c>
      <c r="I318" s="8">
        <v>3798.1</v>
      </c>
      <c r="J318" s="8">
        <v>705.41</v>
      </c>
      <c r="K318" s="12">
        <f>YEAR(Table2[[#This Row],[Order_Date]])</f>
        <v>2024</v>
      </c>
      <c r="L318" s="12">
        <f>MONTH(Table2[[#This Row],[Order_Date]])</f>
        <v>4</v>
      </c>
      <c r="M318" t="str">
        <f>TEXT(Table2[[#This Row],[Order_Date]],"mmm")</f>
        <v>Apr</v>
      </c>
      <c r="N318" t="str">
        <f>TEXT(Table2[[#This Row],[Order_Date]],"YYYY-MM")</f>
        <v>2024-04</v>
      </c>
      <c r="O318" s="9">
        <f>IFERROR(Table2[[#This Row],[Profit]]/Table2[[#This Row],[Sales]],0)</f>
        <v>0.18572707406334746</v>
      </c>
      <c r="P318" t="str">
        <f>_xlfn.XLOOKUP(Table2[[#This Row],[Product_ID]],Table4[Product_ID],Table4[Category],"Not Found")</f>
        <v>Technology</v>
      </c>
      <c r="Q318" t="str">
        <f>_xlfn.XLOOKUP(Table2[[#This Row],[Product_ID]],Table4[Product_ID],Table4[Sub_Category],"Not Found")</f>
        <v>Audio</v>
      </c>
      <c r="R318" t="str">
        <f>_xlfn.XLOOKUP(Table2[[#This Row],[Customer_ID]],Table1[Customer_ID],Table1[Region],"Not Found")</f>
        <v>North</v>
      </c>
      <c r="S318" t="str">
        <f>_xlfn.XLOOKUP(Table2[[#This Row],[Customer_ID]],Table1[Customer_ID],Table1[Segment],"Not Found")</f>
        <v>Corporate</v>
      </c>
      <c r="T318" t="str">
        <f>_xlfn.XLOOKUP(Table2[[#This Row],[Product_ID]],Table4[Product_ID],Table4[Product_Name],"Not Found")</f>
        <v>Bluetooth Speaker</v>
      </c>
    </row>
    <row r="319" spans="1:20" x14ac:dyDescent="0.3">
      <c r="A319" t="s">
        <v>583</v>
      </c>
      <c r="B319" s="4">
        <v>45463</v>
      </c>
      <c r="C319" s="4">
        <v>45466</v>
      </c>
      <c r="D319" t="s">
        <v>510</v>
      </c>
      <c r="E319" t="s">
        <v>65</v>
      </c>
      <c r="F319" s="8">
        <v>3</v>
      </c>
      <c r="G319" s="10">
        <v>0</v>
      </c>
      <c r="H319" t="s">
        <v>17</v>
      </c>
      <c r="I319" s="8">
        <v>2097</v>
      </c>
      <c r="J319" s="8">
        <v>552.52</v>
      </c>
      <c r="K319" s="12">
        <f>YEAR(Table2[[#This Row],[Order_Date]])</f>
        <v>2024</v>
      </c>
      <c r="L319" s="12">
        <f>MONTH(Table2[[#This Row],[Order_Date]])</f>
        <v>6</v>
      </c>
      <c r="M319" t="str">
        <f>TEXT(Table2[[#This Row],[Order_Date]],"mmm")</f>
        <v>Jun</v>
      </c>
      <c r="N319" t="str">
        <f>TEXT(Table2[[#This Row],[Order_Date]],"YYYY-MM")</f>
        <v>2024-06</v>
      </c>
      <c r="O319" s="9">
        <f>IFERROR(Table2[[#This Row],[Profit]]/Table2[[#This Row],[Sales]],0)</f>
        <v>0.26348116356700046</v>
      </c>
      <c r="P319" t="str">
        <f>_xlfn.XLOOKUP(Table2[[#This Row],[Product_ID]],Table4[Product_ID],Table4[Category],"Not Found")</f>
        <v>Office</v>
      </c>
      <c r="Q319" t="str">
        <f>_xlfn.XLOOKUP(Table2[[#This Row],[Product_ID]],Table4[Product_ID],Table4[Sub_Category],"Not Found")</f>
        <v>Storage</v>
      </c>
      <c r="R319" t="str">
        <f>_xlfn.XLOOKUP(Table2[[#This Row],[Customer_ID]],Table1[Customer_ID],Table1[Region],"Not Found")</f>
        <v>South</v>
      </c>
      <c r="S319" t="str">
        <f>_xlfn.XLOOKUP(Table2[[#This Row],[Customer_ID]],Table1[Customer_ID],Table1[Segment],"Not Found")</f>
        <v>Corporate</v>
      </c>
      <c r="T319" t="str">
        <f>_xlfn.XLOOKUP(Table2[[#This Row],[Product_ID]],Table4[Product_ID],Table4[Product_Name],"Not Found")</f>
        <v>Desk Organizer</v>
      </c>
    </row>
    <row r="320" spans="1:20" x14ac:dyDescent="0.3">
      <c r="A320" t="s">
        <v>584</v>
      </c>
      <c r="B320" s="4">
        <v>45726</v>
      </c>
      <c r="C320" s="4">
        <v>45727</v>
      </c>
      <c r="D320" t="s">
        <v>585</v>
      </c>
      <c r="E320" t="s">
        <v>20</v>
      </c>
      <c r="F320" s="8">
        <v>1</v>
      </c>
      <c r="G320" s="10">
        <v>0</v>
      </c>
      <c r="H320" t="s">
        <v>13</v>
      </c>
      <c r="I320" s="8">
        <v>6999</v>
      </c>
      <c r="J320" s="8">
        <v>1160.76</v>
      </c>
      <c r="K320" s="12">
        <f>YEAR(Table2[[#This Row],[Order_Date]])</f>
        <v>2025</v>
      </c>
      <c r="L320" s="12">
        <f>MONTH(Table2[[#This Row],[Order_Date]])</f>
        <v>3</v>
      </c>
      <c r="M320" t="str">
        <f>TEXT(Table2[[#This Row],[Order_Date]],"mmm")</f>
        <v>Mar</v>
      </c>
      <c r="N320" t="str">
        <f>TEXT(Table2[[#This Row],[Order_Date]],"YYYY-MM")</f>
        <v>2025-03</v>
      </c>
      <c r="O320" s="9">
        <f>IFERROR(Table2[[#This Row],[Profit]]/Table2[[#This Row],[Sales]],0)</f>
        <v>0.16584654950707245</v>
      </c>
      <c r="P320" t="str">
        <f>_xlfn.XLOOKUP(Table2[[#This Row],[Product_ID]],Table4[Product_ID],Table4[Category],"Not Found")</f>
        <v>Furniture</v>
      </c>
      <c r="Q320" t="str">
        <f>_xlfn.XLOOKUP(Table2[[#This Row],[Product_ID]],Table4[Product_ID],Table4[Sub_Category],"Not Found")</f>
        <v>Furniture</v>
      </c>
      <c r="R320" t="str">
        <f>_xlfn.XLOOKUP(Table2[[#This Row],[Customer_ID]],Table1[Customer_ID],Table1[Region],"Not Found")</f>
        <v>East</v>
      </c>
      <c r="S320" t="str">
        <f>_xlfn.XLOOKUP(Table2[[#This Row],[Customer_ID]],Table1[Customer_ID],Table1[Segment],"Not Found")</f>
        <v>Consumer</v>
      </c>
      <c r="T320" t="str">
        <f>_xlfn.XLOOKUP(Table2[[#This Row],[Product_ID]],Table4[Product_ID],Table4[Product_Name],"Not Found")</f>
        <v>Office Chair</v>
      </c>
    </row>
    <row r="321" spans="1:20" x14ac:dyDescent="0.3">
      <c r="A321" t="s">
        <v>586</v>
      </c>
      <c r="B321" s="4">
        <v>45769</v>
      </c>
      <c r="C321" s="4">
        <v>45772</v>
      </c>
      <c r="D321" t="s">
        <v>587</v>
      </c>
      <c r="E321" t="s">
        <v>200</v>
      </c>
      <c r="F321" s="8">
        <v>2</v>
      </c>
      <c r="G321" s="10">
        <v>0.05</v>
      </c>
      <c r="H321" t="s">
        <v>17</v>
      </c>
      <c r="I321" s="8">
        <v>2088.1</v>
      </c>
      <c r="J321" s="8">
        <v>486.83</v>
      </c>
      <c r="K321" s="12">
        <f>YEAR(Table2[[#This Row],[Order_Date]])</f>
        <v>2025</v>
      </c>
      <c r="L321" s="12">
        <f>MONTH(Table2[[#This Row],[Order_Date]])</f>
        <v>4</v>
      </c>
      <c r="M321" t="str">
        <f>TEXT(Table2[[#This Row],[Order_Date]],"mmm")</f>
        <v>Apr</v>
      </c>
      <c r="N321" t="str">
        <f>TEXT(Table2[[#This Row],[Order_Date]],"YYYY-MM")</f>
        <v>2025-04</v>
      </c>
      <c r="O321" s="9">
        <f>IFERROR(Table2[[#This Row],[Profit]]/Table2[[#This Row],[Sales]],0)</f>
        <v>0.23314496432163212</v>
      </c>
      <c r="P321" t="str">
        <f>_xlfn.XLOOKUP(Table2[[#This Row],[Product_ID]],Table4[Product_ID],Table4[Category],"Not Found")</f>
        <v>Office</v>
      </c>
      <c r="Q321" t="str">
        <f>_xlfn.XLOOKUP(Table2[[#This Row],[Product_ID]],Table4[Product_ID],Table4[Sub_Category],"Not Found")</f>
        <v>Office Supplies</v>
      </c>
      <c r="R321" t="str">
        <f>_xlfn.XLOOKUP(Table2[[#This Row],[Customer_ID]],Table1[Customer_ID],Table1[Region],"Not Found")</f>
        <v>South</v>
      </c>
      <c r="S321" t="str">
        <f>_xlfn.XLOOKUP(Table2[[#This Row],[Customer_ID]],Table1[Customer_ID],Table1[Segment],"Not Found")</f>
        <v>Consumer</v>
      </c>
      <c r="T321" t="str">
        <f>_xlfn.XLOOKUP(Table2[[#This Row],[Product_ID]],Table4[Product_ID],Table4[Product_Name],"Not Found")</f>
        <v>Laptop Stand</v>
      </c>
    </row>
    <row r="322" spans="1:20" x14ac:dyDescent="0.3">
      <c r="A322" t="s">
        <v>588</v>
      </c>
      <c r="B322" s="4">
        <v>45393</v>
      </c>
      <c r="C322" s="4">
        <v>45396</v>
      </c>
      <c r="D322" t="s">
        <v>303</v>
      </c>
      <c r="E322" t="s">
        <v>55</v>
      </c>
      <c r="F322" s="8">
        <v>2</v>
      </c>
      <c r="G322" s="10">
        <v>0.15</v>
      </c>
      <c r="H322" t="s">
        <v>13</v>
      </c>
      <c r="I322" s="8">
        <v>10198.299999999999</v>
      </c>
      <c r="J322" s="8">
        <v>1550.44</v>
      </c>
      <c r="K322" s="12">
        <f>YEAR(Table2[[#This Row],[Order_Date]])</f>
        <v>2024</v>
      </c>
      <c r="L322" s="12">
        <f>MONTH(Table2[[#This Row],[Order_Date]])</f>
        <v>4</v>
      </c>
      <c r="M322" t="str">
        <f>TEXT(Table2[[#This Row],[Order_Date]],"mmm")</f>
        <v>Apr</v>
      </c>
      <c r="N322" t="str">
        <f>TEXT(Table2[[#This Row],[Order_Date]],"YYYY-MM")</f>
        <v>2024-04</v>
      </c>
      <c r="O322" s="9">
        <f>IFERROR(Table2[[#This Row],[Profit]]/Table2[[#This Row],[Sales]],0)</f>
        <v>0.15202925977859055</v>
      </c>
      <c r="P322" t="str">
        <f>_xlfn.XLOOKUP(Table2[[#This Row],[Product_ID]],Table4[Product_ID],Table4[Category],"Not Found")</f>
        <v>Furniture</v>
      </c>
      <c r="Q322" t="str">
        <f>_xlfn.XLOOKUP(Table2[[#This Row],[Product_ID]],Table4[Product_ID],Table4[Sub_Category],"Not Found")</f>
        <v>Furniture</v>
      </c>
      <c r="R322" t="str">
        <f>_xlfn.XLOOKUP(Table2[[#This Row],[Customer_ID]],Table1[Customer_ID],Table1[Region],"Not Found")</f>
        <v>West</v>
      </c>
      <c r="S322" t="str">
        <f>_xlfn.XLOOKUP(Table2[[#This Row],[Customer_ID]],Table1[Customer_ID],Table1[Segment],"Not Found")</f>
        <v>Home Office</v>
      </c>
      <c r="T322" t="str">
        <f>_xlfn.XLOOKUP(Table2[[#This Row],[Product_ID]],Table4[Product_ID],Table4[Product_Name],"Not Found")</f>
        <v>Study Table</v>
      </c>
    </row>
    <row r="323" spans="1:20" x14ac:dyDescent="0.3">
      <c r="A323" t="s">
        <v>589</v>
      </c>
      <c r="B323" s="4">
        <v>45815</v>
      </c>
      <c r="C323" s="4">
        <v>45820</v>
      </c>
      <c r="D323" t="s">
        <v>384</v>
      </c>
      <c r="E323" t="s">
        <v>12</v>
      </c>
      <c r="F323" s="8">
        <v>3</v>
      </c>
      <c r="G323" s="10">
        <v>0</v>
      </c>
      <c r="H323" t="s">
        <v>13</v>
      </c>
      <c r="I323" s="8">
        <v>1797</v>
      </c>
      <c r="J323" s="8">
        <v>381.8</v>
      </c>
      <c r="K323" s="12">
        <f>YEAR(Table2[[#This Row],[Order_Date]])</f>
        <v>2025</v>
      </c>
      <c r="L323" s="12">
        <f>MONTH(Table2[[#This Row],[Order_Date]])</f>
        <v>6</v>
      </c>
      <c r="M323" t="str">
        <f>TEXT(Table2[[#This Row],[Order_Date]],"mmm")</f>
        <v>Jun</v>
      </c>
      <c r="N323" t="str">
        <f>TEXT(Table2[[#This Row],[Order_Date]],"YYYY-MM")</f>
        <v>2025-06</v>
      </c>
      <c r="O323" s="9">
        <f>IFERROR(Table2[[#This Row],[Profit]]/Table2[[#This Row],[Sales]],0)</f>
        <v>0.21246521981079577</v>
      </c>
      <c r="P323" t="str">
        <f>_xlfn.XLOOKUP(Table2[[#This Row],[Product_ID]],Table4[Product_ID],Table4[Category],"Not Found")</f>
        <v>Home</v>
      </c>
      <c r="Q323" t="str">
        <f>_xlfn.XLOOKUP(Table2[[#This Row],[Product_ID]],Table4[Product_ID],Table4[Sub_Category],"Not Found")</f>
        <v>Kitchen</v>
      </c>
      <c r="R323" t="str">
        <f>_xlfn.XLOOKUP(Table2[[#This Row],[Customer_ID]],Table1[Customer_ID],Table1[Region],"Not Found")</f>
        <v>North</v>
      </c>
      <c r="S323" t="str">
        <f>_xlfn.XLOOKUP(Table2[[#This Row],[Customer_ID]],Table1[Customer_ID],Table1[Segment],"Not Found")</f>
        <v>Corporate</v>
      </c>
      <c r="T323" t="str">
        <f>_xlfn.XLOOKUP(Table2[[#This Row],[Product_ID]],Table4[Product_ID],Table4[Product_Name],"Not Found")</f>
        <v>Water Bottle</v>
      </c>
    </row>
    <row r="324" spans="1:20" x14ac:dyDescent="0.3">
      <c r="A324" t="s">
        <v>590</v>
      </c>
      <c r="B324" s="4">
        <v>45566</v>
      </c>
      <c r="C324" s="4">
        <v>45570</v>
      </c>
      <c r="D324" t="s">
        <v>591</v>
      </c>
      <c r="E324" t="s">
        <v>29</v>
      </c>
      <c r="F324" s="8">
        <v>3</v>
      </c>
      <c r="G324" s="10">
        <v>0</v>
      </c>
      <c r="H324" t="s">
        <v>17</v>
      </c>
      <c r="I324" s="8">
        <v>1197</v>
      </c>
      <c r="J324" s="8">
        <v>269.39</v>
      </c>
      <c r="K324" s="12">
        <f>YEAR(Table2[[#This Row],[Order_Date]])</f>
        <v>2024</v>
      </c>
      <c r="L324" s="12">
        <f>MONTH(Table2[[#This Row],[Order_Date]])</f>
        <v>10</v>
      </c>
      <c r="M324" t="str">
        <f>TEXT(Table2[[#This Row],[Order_Date]],"mmm")</f>
        <v>Oct</v>
      </c>
      <c r="N324" t="str">
        <f>TEXT(Table2[[#This Row],[Order_Date]],"YYYY-MM")</f>
        <v>2024-10</v>
      </c>
      <c r="O324" s="9">
        <f>IFERROR(Table2[[#This Row],[Profit]]/Table2[[#This Row],[Sales]],0)</f>
        <v>0.22505430242272345</v>
      </c>
      <c r="P324" t="str">
        <f>_xlfn.XLOOKUP(Table2[[#This Row],[Product_ID]],Table4[Product_ID],Table4[Category],"Not Found")</f>
        <v>Office</v>
      </c>
      <c r="Q324" t="str">
        <f>_xlfn.XLOOKUP(Table2[[#This Row],[Product_ID]],Table4[Product_ID],Table4[Sub_Category],"Not Found")</f>
        <v>Paper</v>
      </c>
      <c r="R324" t="str">
        <f>_xlfn.XLOOKUP(Table2[[#This Row],[Customer_ID]],Table1[Customer_ID],Table1[Region],"Not Found")</f>
        <v>East</v>
      </c>
      <c r="S324" t="str">
        <f>_xlfn.XLOOKUP(Table2[[#This Row],[Customer_ID]],Table1[Customer_ID],Table1[Segment],"Not Found")</f>
        <v>Corporate</v>
      </c>
      <c r="T324" t="str">
        <f>_xlfn.XLOOKUP(Table2[[#This Row],[Product_ID]],Table4[Product_ID],Table4[Product_Name],"Not Found")</f>
        <v>Notebook Set</v>
      </c>
    </row>
    <row r="325" spans="1:20" x14ac:dyDescent="0.3">
      <c r="A325" t="s">
        <v>592</v>
      </c>
      <c r="B325" s="4">
        <v>45904</v>
      </c>
      <c r="C325" s="4">
        <v>45908</v>
      </c>
      <c r="D325" t="s">
        <v>593</v>
      </c>
      <c r="E325" t="s">
        <v>76</v>
      </c>
      <c r="F325" s="8">
        <v>5</v>
      </c>
      <c r="G325" s="10">
        <v>0.05</v>
      </c>
      <c r="H325" t="s">
        <v>17</v>
      </c>
      <c r="I325" s="8">
        <v>4270.25</v>
      </c>
      <c r="J325" s="8">
        <v>933.51</v>
      </c>
      <c r="K325" s="12">
        <f>YEAR(Table2[[#This Row],[Order_Date]])</f>
        <v>2025</v>
      </c>
      <c r="L325" s="12">
        <f>MONTH(Table2[[#This Row],[Order_Date]])</f>
        <v>9</v>
      </c>
      <c r="M325" t="str">
        <f>TEXT(Table2[[#This Row],[Order_Date]],"mmm")</f>
        <v>Sep</v>
      </c>
      <c r="N325" t="str">
        <f>TEXT(Table2[[#This Row],[Order_Date]],"YYYY-MM")</f>
        <v>2025-09</v>
      </c>
      <c r="O325" s="9">
        <f>IFERROR(Table2[[#This Row],[Profit]]/Table2[[#This Row],[Sales]],0)</f>
        <v>0.21860780984719863</v>
      </c>
      <c r="P325" t="str">
        <f>_xlfn.XLOOKUP(Table2[[#This Row],[Product_ID]],Table4[Product_ID],Table4[Category],"Not Found")</f>
        <v>Home</v>
      </c>
      <c r="Q325" t="str">
        <f>_xlfn.XLOOKUP(Table2[[#This Row],[Product_ID]],Table4[Product_ID],Table4[Sub_Category],"Not Found")</f>
        <v>Decor</v>
      </c>
      <c r="R325" t="str">
        <f>_xlfn.XLOOKUP(Table2[[#This Row],[Customer_ID]],Table1[Customer_ID],Table1[Region],"Not Found")</f>
        <v>East</v>
      </c>
      <c r="S325" t="str">
        <f>_xlfn.XLOOKUP(Table2[[#This Row],[Customer_ID]],Table1[Customer_ID],Table1[Segment],"Not Found")</f>
        <v>Consumer</v>
      </c>
      <c r="T325" t="str">
        <f>_xlfn.XLOOKUP(Table2[[#This Row],[Product_ID]],Table4[Product_ID],Table4[Product_Name],"Not Found")</f>
        <v>Wall Clock</v>
      </c>
    </row>
    <row r="326" spans="1:20" x14ac:dyDescent="0.3">
      <c r="A326" t="s">
        <v>594</v>
      </c>
      <c r="B326" s="4">
        <v>45335</v>
      </c>
      <c r="C326" s="4">
        <v>45338</v>
      </c>
      <c r="D326" t="s">
        <v>595</v>
      </c>
      <c r="E326" t="s">
        <v>116</v>
      </c>
      <c r="F326" s="8">
        <v>1</v>
      </c>
      <c r="G326" s="10">
        <v>0</v>
      </c>
      <c r="H326" t="s">
        <v>13</v>
      </c>
      <c r="I326" s="8">
        <v>399</v>
      </c>
      <c r="J326" s="8">
        <v>86.86</v>
      </c>
      <c r="K326" s="12">
        <f>YEAR(Table2[[#This Row],[Order_Date]])</f>
        <v>2024</v>
      </c>
      <c r="L326" s="12">
        <f>MONTH(Table2[[#This Row],[Order_Date]])</f>
        <v>2</v>
      </c>
      <c r="M326" t="str">
        <f>TEXT(Table2[[#This Row],[Order_Date]],"mmm")</f>
        <v>Feb</v>
      </c>
      <c r="N326" t="str">
        <f>TEXT(Table2[[#This Row],[Order_Date]],"YYYY-MM")</f>
        <v>2024-02</v>
      </c>
      <c r="O326" s="9">
        <f>IFERROR(Table2[[#This Row],[Profit]]/Table2[[#This Row],[Sales]],0)</f>
        <v>0.21769423558897244</v>
      </c>
      <c r="P326" t="str">
        <f>_xlfn.XLOOKUP(Table2[[#This Row],[Product_ID]],Table4[Product_ID],Table4[Category],"Not Found")</f>
        <v>Technology</v>
      </c>
      <c r="Q326" t="str">
        <f>_xlfn.XLOOKUP(Table2[[#This Row],[Product_ID]],Table4[Product_ID],Table4[Sub_Category],"Not Found")</f>
        <v>Accessories</v>
      </c>
      <c r="R326" t="str">
        <f>_xlfn.XLOOKUP(Table2[[#This Row],[Customer_ID]],Table1[Customer_ID],Table1[Region],"Not Found")</f>
        <v>West</v>
      </c>
      <c r="S326" t="str">
        <f>_xlfn.XLOOKUP(Table2[[#This Row],[Customer_ID]],Table1[Customer_ID],Table1[Segment],"Not Found")</f>
        <v>Consumer</v>
      </c>
      <c r="T326" t="str">
        <f>_xlfn.XLOOKUP(Table2[[#This Row],[Product_ID]],Table4[Product_ID],Table4[Product_Name],"Not Found")</f>
        <v>Mobile Holder</v>
      </c>
    </row>
    <row r="327" spans="1:20" x14ac:dyDescent="0.3">
      <c r="A327" t="s">
        <v>596</v>
      </c>
      <c r="B327" s="4">
        <v>45308</v>
      </c>
      <c r="C327" s="4">
        <v>45309</v>
      </c>
      <c r="D327" t="s">
        <v>597</v>
      </c>
      <c r="E327" t="s">
        <v>50</v>
      </c>
      <c r="F327" s="8">
        <v>1</v>
      </c>
      <c r="G327" s="10">
        <v>0.1</v>
      </c>
      <c r="H327" t="s">
        <v>13</v>
      </c>
      <c r="I327" s="8">
        <v>449.1</v>
      </c>
      <c r="J327" s="8">
        <v>126.89</v>
      </c>
      <c r="K327" s="12">
        <f>YEAR(Table2[[#This Row],[Order_Date]])</f>
        <v>2024</v>
      </c>
      <c r="L327" s="12">
        <f>MONTH(Table2[[#This Row],[Order_Date]])</f>
        <v>1</v>
      </c>
      <c r="M327" t="str">
        <f>TEXT(Table2[[#This Row],[Order_Date]],"mmm")</f>
        <v>Jan</v>
      </c>
      <c r="N327" t="str">
        <f>TEXT(Table2[[#This Row],[Order_Date]],"YYYY-MM")</f>
        <v>2024-01</v>
      </c>
      <c r="O327" s="9">
        <f>IFERROR(Table2[[#This Row],[Profit]]/Table2[[#This Row],[Sales]],0)</f>
        <v>0.28254286350478736</v>
      </c>
      <c r="P327" t="str">
        <f>_xlfn.XLOOKUP(Table2[[#This Row],[Product_ID]],Table4[Product_ID],Table4[Category],"Not Found")</f>
        <v>Technology</v>
      </c>
      <c r="Q327" t="str">
        <f>_xlfn.XLOOKUP(Table2[[#This Row],[Product_ID]],Table4[Product_ID],Table4[Sub_Category],"Not Found")</f>
        <v>Accessories</v>
      </c>
      <c r="R327" t="str">
        <f>_xlfn.XLOOKUP(Table2[[#This Row],[Customer_ID]],Table1[Customer_ID],Table1[Region],"Not Found")</f>
        <v>East</v>
      </c>
      <c r="S327" t="str">
        <f>_xlfn.XLOOKUP(Table2[[#This Row],[Customer_ID]],Table1[Customer_ID],Table1[Segment],"Not Found")</f>
        <v>Consumer</v>
      </c>
      <c r="T327" t="str">
        <f>_xlfn.XLOOKUP(Table2[[#This Row],[Product_ID]],Table4[Product_ID],Table4[Product_Name],"Not Found")</f>
        <v>Wireless Mouse</v>
      </c>
    </row>
    <row r="328" spans="1:20" x14ac:dyDescent="0.3">
      <c r="A328" t="s">
        <v>598</v>
      </c>
      <c r="B328" s="4">
        <v>45621</v>
      </c>
      <c r="C328" s="4">
        <v>45622</v>
      </c>
      <c r="D328" t="s">
        <v>275</v>
      </c>
      <c r="E328" t="s">
        <v>35</v>
      </c>
      <c r="F328" s="8">
        <v>1</v>
      </c>
      <c r="G328" s="10">
        <v>0</v>
      </c>
      <c r="H328" t="s">
        <v>17</v>
      </c>
      <c r="I328" s="8">
        <v>1599</v>
      </c>
      <c r="J328" s="8">
        <v>422.66</v>
      </c>
      <c r="K328" s="12">
        <f>YEAR(Table2[[#This Row],[Order_Date]])</f>
        <v>2024</v>
      </c>
      <c r="L328" s="12">
        <f>MONTH(Table2[[#This Row],[Order_Date]])</f>
        <v>11</v>
      </c>
      <c r="M328" t="str">
        <f>TEXT(Table2[[#This Row],[Order_Date]],"mmm")</f>
        <v>Nov</v>
      </c>
      <c r="N328" t="str">
        <f>TEXT(Table2[[#This Row],[Order_Date]],"YYYY-MM")</f>
        <v>2024-11</v>
      </c>
      <c r="O328" s="9">
        <f>IFERROR(Table2[[#This Row],[Profit]]/Table2[[#This Row],[Sales]],0)</f>
        <v>0.26432770481550971</v>
      </c>
      <c r="P328" t="str">
        <f>_xlfn.XLOOKUP(Table2[[#This Row],[Product_ID]],Table4[Product_ID],Table4[Category],"Not Found")</f>
        <v>Lifestyle</v>
      </c>
      <c r="Q328" t="str">
        <f>_xlfn.XLOOKUP(Table2[[#This Row],[Product_ID]],Table4[Product_ID],Table4[Sub_Category],"Not Found")</f>
        <v>Bags</v>
      </c>
      <c r="R328" t="str">
        <f>_xlfn.XLOOKUP(Table2[[#This Row],[Customer_ID]],Table1[Customer_ID],Table1[Region],"Not Found")</f>
        <v>South</v>
      </c>
      <c r="S328" t="str">
        <f>_xlfn.XLOOKUP(Table2[[#This Row],[Customer_ID]],Table1[Customer_ID],Table1[Segment],"Not Found")</f>
        <v>Home Office</v>
      </c>
      <c r="T328" t="str">
        <f>_xlfn.XLOOKUP(Table2[[#This Row],[Product_ID]],Table4[Product_ID],Table4[Product_Name],"Not Found")</f>
        <v>Backpack</v>
      </c>
    </row>
    <row r="329" spans="1:20" x14ac:dyDescent="0.3">
      <c r="A329" t="s">
        <v>599</v>
      </c>
      <c r="B329" s="4">
        <v>45860</v>
      </c>
      <c r="C329" s="4">
        <v>45864</v>
      </c>
      <c r="D329" t="s">
        <v>344</v>
      </c>
      <c r="E329" t="s">
        <v>81</v>
      </c>
      <c r="F329" s="8">
        <v>1</v>
      </c>
      <c r="G329" s="10">
        <v>0</v>
      </c>
      <c r="H329" t="s">
        <v>21</v>
      </c>
      <c r="I329" s="8">
        <v>799</v>
      </c>
      <c r="J329" s="8">
        <v>229.77</v>
      </c>
      <c r="K329" s="12">
        <f>YEAR(Table2[[#This Row],[Order_Date]])</f>
        <v>2025</v>
      </c>
      <c r="L329" s="12">
        <f>MONTH(Table2[[#This Row],[Order_Date]])</f>
        <v>7</v>
      </c>
      <c r="M329" t="str">
        <f>TEXT(Table2[[#This Row],[Order_Date]],"mmm")</f>
        <v>Jul</v>
      </c>
      <c r="N329" t="str">
        <f>TEXT(Table2[[#This Row],[Order_Date]],"YYYY-MM")</f>
        <v>2025-07</v>
      </c>
      <c r="O329" s="9">
        <f>IFERROR(Table2[[#This Row],[Profit]]/Table2[[#This Row],[Sales]],0)</f>
        <v>0.28757196495619525</v>
      </c>
      <c r="P329" t="str">
        <f>_xlfn.XLOOKUP(Table2[[#This Row],[Product_ID]],Table4[Product_ID],Table4[Category],"Not Found")</f>
        <v>Home</v>
      </c>
      <c r="Q329" t="str">
        <f>_xlfn.XLOOKUP(Table2[[#This Row],[Product_ID]],Table4[Product_ID],Table4[Sub_Category],"Not Found")</f>
        <v>Kitchen</v>
      </c>
      <c r="R329" t="str">
        <f>_xlfn.XLOOKUP(Table2[[#This Row],[Customer_ID]],Table1[Customer_ID],Table1[Region],"Not Found")</f>
        <v>North</v>
      </c>
      <c r="S329" t="str">
        <f>_xlfn.XLOOKUP(Table2[[#This Row],[Customer_ID]],Table1[Customer_ID],Table1[Segment],"Not Found")</f>
        <v>Consumer</v>
      </c>
      <c r="T329" t="str">
        <f>_xlfn.XLOOKUP(Table2[[#This Row],[Product_ID]],Table4[Product_ID],Table4[Product_Name],"Not Found")</f>
        <v>Travel Mug</v>
      </c>
    </row>
    <row r="330" spans="1:20" x14ac:dyDescent="0.3">
      <c r="A330" t="s">
        <v>600</v>
      </c>
      <c r="B330" s="4">
        <v>45788</v>
      </c>
      <c r="C330" s="4">
        <v>45790</v>
      </c>
      <c r="D330" t="s">
        <v>397</v>
      </c>
      <c r="E330" t="s">
        <v>96</v>
      </c>
      <c r="F330" s="8">
        <v>4</v>
      </c>
      <c r="G330" s="10">
        <v>0.05</v>
      </c>
      <c r="H330" t="s">
        <v>21</v>
      </c>
      <c r="I330" s="8">
        <v>3796.2</v>
      </c>
      <c r="J330" s="8">
        <v>978.44</v>
      </c>
      <c r="K330" s="12">
        <f>YEAR(Table2[[#This Row],[Order_Date]])</f>
        <v>2025</v>
      </c>
      <c r="L330" s="12">
        <f>MONTH(Table2[[#This Row],[Order_Date]])</f>
        <v>5</v>
      </c>
      <c r="M330" t="str">
        <f>TEXT(Table2[[#This Row],[Order_Date]],"mmm")</f>
        <v>May</v>
      </c>
      <c r="N330" t="str">
        <f>TEXT(Table2[[#This Row],[Order_Date]],"YYYY-MM")</f>
        <v>2025-05</v>
      </c>
      <c r="O330" s="9">
        <f>IFERROR(Table2[[#This Row],[Profit]]/Table2[[#This Row],[Sales]],0)</f>
        <v>0.25774195247879461</v>
      </c>
      <c r="P330" t="str">
        <f>_xlfn.XLOOKUP(Table2[[#This Row],[Product_ID]],Table4[Product_ID],Table4[Category],"Not Found")</f>
        <v>Home</v>
      </c>
      <c r="Q330" t="str">
        <f>_xlfn.XLOOKUP(Table2[[#This Row],[Product_ID]],Table4[Product_ID],Table4[Sub_Category],"Not Found")</f>
        <v>Lighting</v>
      </c>
      <c r="R330" t="str">
        <f>_xlfn.XLOOKUP(Table2[[#This Row],[Customer_ID]],Table1[Customer_ID],Table1[Region],"Not Found")</f>
        <v>South</v>
      </c>
      <c r="S330" t="str">
        <f>_xlfn.XLOOKUP(Table2[[#This Row],[Customer_ID]],Table1[Customer_ID],Table1[Segment],"Not Found")</f>
        <v>Consumer</v>
      </c>
      <c r="T330" t="str">
        <f>_xlfn.XLOOKUP(Table2[[#This Row],[Product_ID]],Table4[Product_ID],Table4[Product_Name],"Not Found")</f>
        <v>LED Strip Light</v>
      </c>
    </row>
    <row r="331" spans="1:20" x14ac:dyDescent="0.3">
      <c r="A331" t="s">
        <v>601</v>
      </c>
      <c r="B331" s="4">
        <v>45303</v>
      </c>
      <c r="C331" s="4">
        <v>45308</v>
      </c>
      <c r="D331" t="s">
        <v>303</v>
      </c>
      <c r="E331" t="s">
        <v>68</v>
      </c>
      <c r="F331" s="8">
        <v>5</v>
      </c>
      <c r="G331" s="10">
        <v>0.05</v>
      </c>
      <c r="H331" t="s">
        <v>13</v>
      </c>
      <c r="I331" s="8">
        <v>6170.25</v>
      </c>
      <c r="J331" s="8">
        <v>1636.93</v>
      </c>
      <c r="K331" s="12">
        <f>YEAR(Table2[[#This Row],[Order_Date]])</f>
        <v>2024</v>
      </c>
      <c r="L331" s="12">
        <f>MONTH(Table2[[#This Row],[Order_Date]])</f>
        <v>1</v>
      </c>
      <c r="M331" t="str">
        <f>TEXT(Table2[[#This Row],[Order_Date]],"mmm")</f>
        <v>Jan</v>
      </c>
      <c r="N331" t="str">
        <f>TEXT(Table2[[#This Row],[Order_Date]],"YYYY-MM")</f>
        <v>2024-01</v>
      </c>
      <c r="O331" s="9">
        <f>IFERROR(Table2[[#This Row],[Profit]]/Table2[[#This Row],[Sales]],0)</f>
        <v>0.26529395081236579</v>
      </c>
      <c r="P331" t="str">
        <f>_xlfn.XLOOKUP(Table2[[#This Row],[Product_ID]],Table4[Product_ID],Table4[Category],"Not Found")</f>
        <v>Home</v>
      </c>
      <c r="Q331" t="str">
        <f>_xlfn.XLOOKUP(Table2[[#This Row],[Product_ID]],Table4[Product_ID],Table4[Sub_Category],"Not Found")</f>
        <v>Lighting</v>
      </c>
      <c r="R331" t="str">
        <f>_xlfn.XLOOKUP(Table2[[#This Row],[Customer_ID]],Table1[Customer_ID],Table1[Region],"Not Found")</f>
        <v>West</v>
      </c>
      <c r="S331" t="str">
        <f>_xlfn.XLOOKUP(Table2[[#This Row],[Customer_ID]],Table1[Customer_ID],Table1[Segment],"Not Found")</f>
        <v>Home Office</v>
      </c>
      <c r="T331" t="str">
        <f>_xlfn.XLOOKUP(Table2[[#This Row],[Product_ID]],Table4[Product_ID],Table4[Product_Name],"Not Found")</f>
        <v>Table Lamp</v>
      </c>
    </row>
    <row r="332" spans="1:20" x14ac:dyDescent="0.3">
      <c r="A332" t="s">
        <v>602</v>
      </c>
      <c r="B332" s="4">
        <v>45609</v>
      </c>
      <c r="C332" s="4">
        <v>45612</v>
      </c>
      <c r="D332" t="s">
        <v>263</v>
      </c>
      <c r="E332" t="s">
        <v>96</v>
      </c>
      <c r="F332" s="8">
        <v>1</v>
      </c>
      <c r="G332" s="10">
        <v>0.05</v>
      </c>
      <c r="H332" t="s">
        <v>17</v>
      </c>
      <c r="I332" s="8">
        <v>949.05</v>
      </c>
      <c r="J332" s="8">
        <v>242.07</v>
      </c>
      <c r="K332" s="12">
        <f>YEAR(Table2[[#This Row],[Order_Date]])</f>
        <v>2024</v>
      </c>
      <c r="L332" s="12">
        <f>MONTH(Table2[[#This Row],[Order_Date]])</f>
        <v>11</v>
      </c>
      <c r="M332" t="str">
        <f>TEXT(Table2[[#This Row],[Order_Date]],"mmm")</f>
        <v>Nov</v>
      </c>
      <c r="N332" t="str">
        <f>TEXT(Table2[[#This Row],[Order_Date]],"YYYY-MM")</f>
        <v>2024-11</v>
      </c>
      <c r="O332" s="9">
        <f>IFERROR(Table2[[#This Row],[Profit]]/Table2[[#This Row],[Sales]],0)</f>
        <v>0.25506559190769718</v>
      </c>
      <c r="P332" t="str">
        <f>_xlfn.XLOOKUP(Table2[[#This Row],[Product_ID]],Table4[Product_ID],Table4[Category],"Not Found")</f>
        <v>Home</v>
      </c>
      <c r="Q332" t="str">
        <f>_xlfn.XLOOKUP(Table2[[#This Row],[Product_ID]],Table4[Product_ID],Table4[Sub_Category],"Not Found")</f>
        <v>Lighting</v>
      </c>
      <c r="R332" t="str">
        <f>_xlfn.XLOOKUP(Table2[[#This Row],[Customer_ID]],Table1[Customer_ID],Table1[Region],"Not Found")</f>
        <v>East</v>
      </c>
      <c r="S332" t="str">
        <f>_xlfn.XLOOKUP(Table2[[#This Row],[Customer_ID]],Table1[Customer_ID],Table1[Segment],"Not Found")</f>
        <v>Corporate</v>
      </c>
      <c r="T332" t="str">
        <f>_xlfn.XLOOKUP(Table2[[#This Row],[Product_ID]],Table4[Product_ID],Table4[Product_Name],"Not Found")</f>
        <v>LED Strip Light</v>
      </c>
    </row>
    <row r="333" spans="1:20" x14ac:dyDescent="0.3">
      <c r="A333" t="s">
        <v>603</v>
      </c>
      <c r="B333" s="4">
        <v>45883</v>
      </c>
      <c r="C333" s="4">
        <v>45888</v>
      </c>
      <c r="D333" t="s">
        <v>604</v>
      </c>
      <c r="E333" t="s">
        <v>200</v>
      </c>
      <c r="F333" s="8">
        <v>1</v>
      </c>
      <c r="G333" s="10">
        <v>0</v>
      </c>
      <c r="H333" t="s">
        <v>13</v>
      </c>
      <c r="I333" s="8">
        <v>1099</v>
      </c>
      <c r="J333" s="8">
        <v>236.42</v>
      </c>
      <c r="K333" s="12">
        <f>YEAR(Table2[[#This Row],[Order_Date]])</f>
        <v>2025</v>
      </c>
      <c r="L333" s="12">
        <f>MONTH(Table2[[#This Row],[Order_Date]])</f>
        <v>8</v>
      </c>
      <c r="M333" t="str">
        <f>TEXT(Table2[[#This Row],[Order_Date]],"mmm")</f>
        <v>Aug</v>
      </c>
      <c r="N333" t="str">
        <f>TEXT(Table2[[#This Row],[Order_Date]],"YYYY-MM")</f>
        <v>2025-08</v>
      </c>
      <c r="O333" s="9">
        <f>IFERROR(Table2[[#This Row],[Profit]]/Table2[[#This Row],[Sales]],0)</f>
        <v>0.21512283894449499</v>
      </c>
      <c r="P333" t="str">
        <f>_xlfn.XLOOKUP(Table2[[#This Row],[Product_ID]],Table4[Product_ID],Table4[Category],"Not Found")</f>
        <v>Office</v>
      </c>
      <c r="Q333" t="str">
        <f>_xlfn.XLOOKUP(Table2[[#This Row],[Product_ID]],Table4[Product_ID],Table4[Sub_Category],"Not Found")</f>
        <v>Office Supplies</v>
      </c>
      <c r="R333" t="str">
        <f>_xlfn.XLOOKUP(Table2[[#This Row],[Customer_ID]],Table1[Customer_ID],Table1[Region],"Not Found")</f>
        <v>West</v>
      </c>
      <c r="S333" t="str">
        <f>_xlfn.XLOOKUP(Table2[[#This Row],[Customer_ID]],Table1[Customer_ID],Table1[Segment],"Not Found")</f>
        <v>Consumer</v>
      </c>
      <c r="T333" t="str">
        <f>_xlfn.XLOOKUP(Table2[[#This Row],[Product_ID]],Table4[Product_ID],Table4[Product_Name],"Not Found")</f>
        <v>Laptop Stand</v>
      </c>
    </row>
    <row r="334" spans="1:20" x14ac:dyDescent="0.3">
      <c r="A334" t="s">
        <v>605</v>
      </c>
      <c r="B334" s="4">
        <v>45507</v>
      </c>
      <c r="C334" s="4">
        <v>45510</v>
      </c>
      <c r="D334" t="s">
        <v>103</v>
      </c>
      <c r="E334" t="s">
        <v>96</v>
      </c>
      <c r="F334" s="8">
        <v>1</v>
      </c>
      <c r="G334" s="10">
        <v>0.15</v>
      </c>
      <c r="H334" t="s">
        <v>13</v>
      </c>
      <c r="I334" s="8">
        <v>849.15</v>
      </c>
      <c r="J334" s="8">
        <v>181.03</v>
      </c>
      <c r="K334" s="12">
        <f>YEAR(Table2[[#This Row],[Order_Date]])</f>
        <v>2024</v>
      </c>
      <c r="L334" s="12">
        <f>MONTH(Table2[[#This Row],[Order_Date]])</f>
        <v>8</v>
      </c>
      <c r="M334" t="str">
        <f>TEXT(Table2[[#This Row],[Order_Date]],"mmm")</f>
        <v>Aug</v>
      </c>
      <c r="N334" t="str">
        <f>TEXT(Table2[[#This Row],[Order_Date]],"YYYY-MM")</f>
        <v>2024-08</v>
      </c>
      <c r="O334" s="9">
        <f>IFERROR(Table2[[#This Row],[Profit]]/Table2[[#This Row],[Sales]],0)</f>
        <v>0.21318966024848379</v>
      </c>
      <c r="P334" t="str">
        <f>_xlfn.XLOOKUP(Table2[[#This Row],[Product_ID]],Table4[Product_ID],Table4[Category],"Not Found")</f>
        <v>Home</v>
      </c>
      <c r="Q334" t="str">
        <f>_xlfn.XLOOKUP(Table2[[#This Row],[Product_ID]],Table4[Product_ID],Table4[Sub_Category],"Not Found")</f>
        <v>Lighting</v>
      </c>
      <c r="R334" t="str">
        <f>_xlfn.XLOOKUP(Table2[[#This Row],[Customer_ID]],Table1[Customer_ID],Table1[Region],"Not Found")</f>
        <v>West</v>
      </c>
      <c r="S334" t="str">
        <f>_xlfn.XLOOKUP(Table2[[#This Row],[Customer_ID]],Table1[Customer_ID],Table1[Segment],"Not Found")</f>
        <v>Consumer</v>
      </c>
      <c r="T334" t="str">
        <f>_xlfn.XLOOKUP(Table2[[#This Row],[Product_ID]],Table4[Product_ID],Table4[Product_Name],"Not Found")</f>
        <v>LED Strip Light</v>
      </c>
    </row>
    <row r="335" spans="1:20" x14ac:dyDescent="0.3">
      <c r="A335" t="s">
        <v>606</v>
      </c>
      <c r="B335" s="4">
        <v>45630</v>
      </c>
      <c r="C335" s="4">
        <v>45633</v>
      </c>
      <c r="D335" t="s">
        <v>607</v>
      </c>
      <c r="E335" t="s">
        <v>29</v>
      </c>
      <c r="F335" s="8">
        <v>3</v>
      </c>
      <c r="G335" s="10">
        <v>0</v>
      </c>
      <c r="H335" t="s">
        <v>30</v>
      </c>
      <c r="I335" s="8">
        <v>1197</v>
      </c>
      <c r="J335" s="8">
        <v>359.19</v>
      </c>
      <c r="K335" s="12">
        <f>YEAR(Table2[[#This Row],[Order_Date]])</f>
        <v>2024</v>
      </c>
      <c r="L335" s="12">
        <f>MONTH(Table2[[#This Row],[Order_Date]])</f>
        <v>12</v>
      </c>
      <c r="M335" t="str">
        <f>TEXT(Table2[[#This Row],[Order_Date]],"mmm")</f>
        <v>Dec</v>
      </c>
      <c r="N335" t="str">
        <f>TEXT(Table2[[#This Row],[Order_Date]],"YYYY-MM")</f>
        <v>2024-12</v>
      </c>
      <c r="O335" s="9">
        <f>IFERROR(Table2[[#This Row],[Profit]]/Table2[[#This Row],[Sales]],0)</f>
        <v>0.30007518796992483</v>
      </c>
      <c r="P335" t="str">
        <f>_xlfn.XLOOKUP(Table2[[#This Row],[Product_ID]],Table4[Product_ID],Table4[Category],"Not Found")</f>
        <v>Office</v>
      </c>
      <c r="Q335" t="str">
        <f>_xlfn.XLOOKUP(Table2[[#This Row],[Product_ID]],Table4[Product_ID],Table4[Sub_Category],"Not Found")</f>
        <v>Paper</v>
      </c>
      <c r="R335" t="str">
        <f>_xlfn.XLOOKUP(Table2[[#This Row],[Customer_ID]],Table1[Customer_ID],Table1[Region],"Not Found")</f>
        <v>West</v>
      </c>
      <c r="S335" t="str">
        <f>_xlfn.XLOOKUP(Table2[[#This Row],[Customer_ID]],Table1[Customer_ID],Table1[Segment],"Not Found")</f>
        <v>Home Office</v>
      </c>
      <c r="T335" t="str">
        <f>_xlfn.XLOOKUP(Table2[[#This Row],[Product_ID]],Table4[Product_ID],Table4[Product_Name],"Not Found")</f>
        <v>Notebook Set</v>
      </c>
    </row>
    <row r="336" spans="1:20" x14ac:dyDescent="0.3">
      <c r="A336" t="s">
        <v>608</v>
      </c>
      <c r="B336" s="4">
        <v>45952</v>
      </c>
      <c r="C336" s="4">
        <v>45956</v>
      </c>
      <c r="D336" t="s">
        <v>609</v>
      </c>
      <c r="E336" t="s">
        <v>40</v>
      </c>
      <c r="F336" s="8">
        <v>1</v>
      </c>
      <c r="G336" s="10">
        <v>0</v>
      </c>
      <c r="H336" t="s">
        <v>13</v>
      </c>
      <c r="I336" s="8">
        <v>1499</v>
      </c>
      <c r="J336" s="8">
        <v>332.2</v>
      </c>
      <c r="K336" s="12">
        <f>YEAR(Table2[[#This Row],[Order_Date]])</f>
        <v>2025</v>
      </c>
      <c r="L336" s="12">
        <f>MONTH(Table2[[#This Row],[Order_Date]])</f>
        <v>10</v>
      </c>
      <c r="M336" t="str">
        <f>TEXT(Table2[[#This Row],[Order_Date]],"mmm")</f>
        <v>Oct</v>
      </c>
      <c r="N336" t="str">
        <f>TEXT(Table2[[#This Row],[Order_Date]],"YYYY-MM")</f>
        <v>2025-10</v>
      </c>
      <c r="O336" s="9">
        <f>IFERROR(Table2[[#This Row],[Profit]]/Table2[[#This Row],[Sales]],0)</f>
        <v>0.22161440960640427</v>
      </c>
      <c r="P336" t="str">
        <f>_xlfn.XLOOKUP(Table2[[#This Row],[Product_ID]],Table4[Product_ID],Table4[Category],"Not Found")</f>
        <v>Technology</v>
      </c>
      <c r="Q336" t="str">
        <f>_xlfn.XLOOKUP(Table2[[#This Row],[Product_ID]],Table4[Product_ID],Table4[Sub_Category],"Not Found")</f>
        <v>Accessories</v>
      </c>
      <c r="R336" t="str">
        <f>_xlfn.XLOOKUP(Table2[[#This Row],[Customer_ID]],Table1[Customer_ID],Table1[Region],"Not Found")</f>
        <v>North</v>
      </c>
      <c r="S336" t="str">
        <f>_xlfn.XLOOKUP(Table2[[#This Row],[Customer_ID]],Table1[Customer_ID],Table1[Segment],"Not Found")</f>
        <v>Consumer</v>
      </c>
      <c r="T336" t="str">
        <f>_xlfn.XLOOKUP(Table2[[#This Row],[Product_ID]],Table4[Product_ID],Table4[Product_Name],"Not Found")</f>
        <v>Power Bank</v>
      </c>
    </row>
    <row r="337" spans="1:20" x14ac:dyDescent="0.3">
      <c r="A337" t="s">
        <v>610</v>
      </c>
      <c r="B337" s="4">
        <v>45372</v>
      </c>
      <c r="C337" s="4">
        <v>45377</v>
      </c>
      <c r="D337" t="s">
        <v>593</v>
      </c>
      <c r="E337" t="s">
        <v>200</v>
      </c>
      <c r="F337" s="8">
        <v>1</v>
      </c>
      <c r="G337" s="10">
        <v>0.1</v>
      </c>
      <c r="H337" t="s">
        <v>13</v>
      </c>
      <c r="I337" s="8">
        <v>989.1</v>
      </c>
      <c r="J337" s="8">
        <v>219.98</v>
      </c>
      <c r="K337" s="12">
        <f>YEAR(Table2[[#This Row],[Order_Date]])</f>
        <v>2024</v>
      </c>
      <c r="L337" s="12">
        <f>MONTH(Table2[[#This Row],[Order_Date]])</f>
        <v>3</v>
      </c>
      <c r="M337" t="str">
        <f>TEXT(Table2[[#This Row],[Order_Date]],"mmm")</f>
        <v>Mar</v>
      </c>
      <c r="N337" t="str">
        <f>TEXT(Table2[[#This Row],[Order_Date]],"YYYY-MM")</f>
        <v>2024-03</v>
      </c>
      <c r="O337" s="9">
        <f>IFERROR(Table2[[#This Row],[Profit]]/Table2[[#This Row],[Sales]],0)</f>
        <v>0.22240420584369627</v>
      </c>
      <c r="P337" t="str">
        <f>_xlfn.XLOOKUP(Table2[[#This Row],[Product_ID]],Table4[Product_ID],Table4[Category],"Not Found")</f>
        <v>Office</v>
      </c>
      <c r="Q337" t="str">
        <f>_xlfn.XLOOKUP(Table2[[#This Row],[Product_ID]],Table4[Product_ID],Table4[Sub_Category],"Not Found")</f>
        <v>Office Supplies</v>
      </c>
      <c r="R337" t="str">
        <f>_xlfn.XLOOKUP(Table2[[#This Row],[Customer_ID]],Table1[Customer_ID],Table1[Region],"Not Found")</f>
        <v>East</v>
      </c>
      <c r="S337" t="str">
        <f>_xlfn.XLOOKUP(Table2[[#This Row],[Customer_ID]],Table1[Customer_ID],Table1[Segment],"Not Found")</f>
        <v>Consumer</v>
      </c>
      <c r="T337" t="str">
        <f>_xlfn.XLOOKUP(Table2[[#This Row],[Product_ID]],Table4[Product_ID],Table4[Product_Name],"Not Found")</f>
        <v>Laptop Stand</v>
      </c>
    </row>
    <row r="338" spans="1:20" x14ac:dyDescent="0.3">
      <c r="A338" t="s">
        <v>611</v>
      </c>
      <c r="B338" s="4">
        <v>46018</v>
      </c>
      <c r="C338" s="4">
        <v>46023</v>
      </c>
      <c r="D338" t="s">
        <v>612</v>
      </c>
      <c r="E338" t="s">
        <v>55</v>
      </c>
      <c r="F338" s="8">
        <v>1</v>
      </c>
      <c r="G338" s="10">
        <v>0</v>
      </c>
      <c r="H338" t="s">
        <v>13</v>
      </c>
      <c r="I338" s="8">
        <v>5999</v>
      </c>
      <c r="J338" s="8">
        <v>1034.1600000000001</v>
      </c>
      <c r="K338" s="12">
        <f>YEAR(Table2[[#This Row],[Order_Date]])</f>
        <v>2025</v>
      </c>
      <c r="L338" s="12">
        <f>MONTH(Table2[[#This Row],[Order_Date]])</f>
        <v>12</v>
      </c>
      <c r="M338" t="str">
        <f>TEXT(Table2[[#This Row],[Order_Date]],"mmm")</f>
        <v>Dec</v>
      </c>
      <c r="N338" t="str">
        <f>TEXT(Table2[[#This Row],[Order_Date]],"YYYY-MM")</f>
        <v>2025-12</v>
      </c>
      <c r="O338" s="9">
        <f>IFERROR(Table2[[#This Row],[Profit]]/Table2[[#This Row],[Sales]],0)</f>
        <v>0.17238873145524256</v>
      </c>
      <c r="P338" t="str">
        <f>_xlfn.XLOOKUP(Table2[[#This Row],[Product_ID]],Table4[Product_ID],Table4[Category],"Not Found")</f>
        <v>Furniture</v>
      </c>
      <c r="Q338" t="str">
        <f>_xlfn.XLOOKUP(Table2[[#This Row],[Product_ID]],Table4[Product_ID],Table4[Sub_Category],"Not Found")</f>
        <v>Furniture</v>
      </c>
      <c r="R338" t="str">
        <f>_xlfn.XLOOKUP(Table2[[#This Row],[Customer_ID]],Table1[Customer_ID],Table1[Region],"Not Found")</f>
        <v>West</v>
      </c>
      <c r="S338" t="str">
        <f>_xlfn.XLOOKUP(Table2[[#This Row],[Customer_ID]],Table1[Customer_ID],Table1[Segment],"Not Found")</f>
        <v>Consumer</v>
      </c>
      <c r="T338" t="str">
        <f>_xlfn.XLOOKUP(Table2[[#This Row],[Product_ID]],Table4[Product_ID],Table4[Product_Name],"Not Found")</f>
        <v>Study Table</v>
      </c>
    </row>
    <row r="339" spans="1:20" x14ac:dyDescent="0.3">
      <c r="A339" t="s">
        <v>613</v>
      </c>
      <c r="B339" s="4">
        <v>45776</v>
      </c>
      <c r="C339" s="4">
        <v>45778</v>
      </c>
      <c r="D339" t="s">
        <v>463</v>
      </c>
      <c r="E339" t="s">
        <v>68</v>
      </c>
      <c r="F339" s="8">
        <v>1</v>
      </c>
      <c r="G339" s="10">
        <v>0.05</v>
      </c>
      <c r="H339" t="s">
        <v>30</v>
      </c>
      <c r="I339" s="8">
        <v>1234.05</v>
      </c>
      <c r="J339" s="8">
        <v>334.1</v>
      </c>
      <c r="K339" s="12">
        <f>YEAR(Table2[[#This Row],[Order_Date]])</f>
        <v>2025</v>
      </c>
      <c r="L339" s="12">
        <f>MONTH(Table2[[#This Row],[Order_Date]])</f>
        <v>4</v>
      </c>
      <c r="M339" t="str">
        <f>TEXT(Table2[[#This Row],[Order_Date]],"mmm")</f>
        <v>Apr</v>
      </c>
      <c r="N339" t="str">
        <f>TEXT(Table2[[#This Row],[Order_Date]],"YYYY-MM")</f>
        <v>2025-04</v>
      </c>
      <c r="O339" s="9">
        <f>IFERROR(Table2[[#This Row],[Profit]]/Table2[[#This Row],[Sales]],0)</f>
        <v>0.27073457315343791</v>
      </c>
      <c r="P339" t="str">
        <f>_xlfn.XLOOKUP(Table2[[#This Row],[Product_ID]],Table4[Product_ID],Table4[Category],"Not Found")</f>
        <v>Home</v>
      </c>
      <c r="Q339" t="str">
        <f>_xlfn.XLOOKUP(Table2[[#This Row],[Product_ID]],Table4[Product_ID],Table4[Sub_Category],"Not Found")</f>
        <v>Lighting</v>
      </c>
      <c r="R339" t="str">
        <f>_xlfn.XLOOKUP(Table2[[#This Row],[Customer_ID]],Table1[Customer_ID],Table1[Region],"Not Found")</f>
        <v>South</v>
      </c>
      <c r="S339" t="str">
        <f>_xlfn.XLOOKUP(Table2[[#This Row],[Customer_ID]],Table1[Customer_ID],Table1[Segment],"Not Found")</f>
        <v>Corporate</v>
      </c>
      <c r="T339" t="str">
        <f>_xlfn.XLOOKUP(Table2[[#This Row],[Product_ID]],Table4[Product_ID],Table4[Product_Name],"Not Found")</f>
        <v>Table Lamp</v>
      </c>
    </row>
    <row r="340" spans="1:20" x14ac:dyDescent="0.3">
      <c r="A340" t="s">
        <v>614</v>
      </c>
      <c r="B340" s="4">
        <v>45665</v>
      </c>
      <c r="C340" s="4">
        <v>45667</v>
      </c>
      <c r="D340" t="s">
        <v>339</v>
      </c>
      <c r="E340" t="s">
        <v>12</v>
      </c>
      <c r="F340" s="8">
        <v>4</v>
      </c>
      <c r="G340" s="10">
        <v>0.2</v>
      </c>
      <c r="H340" t="s">
        <v>17</v>
      </c>
      <c r="I340" s="8">
        <v>1916.8</v>
      </c>
      <c r="J340" s="8">
        <v>395.08</v>
      </c>
      <c r="K340" s="12">
        <f>YEAR(Table2[[#This Row],[Order_Date]])</f>
        <v>2025</v>
      </c>
      <c r="L340" s="12">
        <f>MONTH(Table2[[#This Row],[Order_Date]])</f>
        <v>1</v>
      </c>
      <c r="M340" t="str">
        <f>TEXT(Table2[[#This Row],[Order_Date]],"mmm")</f>
        <v>Jan</v>
      </c>
      <c r="N340" t="str">
        <f>TEXT(Table2[[#This Row],[Order_Date]],"YYYY-MM")</f>
        <v>2025-01</v>
      </c>
      <c r="O340" s="9">
        <f>IFERROR(Table2[[#This Row],[Profit]]/Table2[[#This Row],[Sales]],0)</f>
        <v>0.2061143572621035</v>
      </c>
      <c r="P340" t="str">
        <f>_xlfn.XLOOKUP(Table2[[#This Row],[Product_ID]],Table4[Product_ID],Table4[Category],"Not Found")</f>
        <v>Home</v>
      </c>
      <c r="Q340" t="str">
        <f>_xlfn.XLOOKUP(Table2[[#This Row],[Product_ID]],Table4[Product_ID],Table4[Sub_Category],"Not Found")</f>
        <v>Kitchen</v>
      </c>
      <c r="R340" t="str">
        <f>_xlfn.XLOOKUP(Table2[[#This Row],[Customer_ID]],Table1[Customer_ID],Table1[Region],"Not Found")</f>
        <v>North</v>
      </c>
      <c r="S340" t="str">
        <f>_xlfn.XLOOKUP(Table2[[#This Row],[Customer_ID]],Table1[Customer_ID],Table1[Segment],"Not Found")</f>
        <v>Corporate</v>
      </c>
      <c r="T340" t="str">
        <f>_xlfn.XLOOKUP(Table2[[#This Row],[Product_ID]],Table4[Product_ID],Table4[Product_Name],"Not Found")</f>
        <v>Water Bottle</v>
      </c>
    </row>
    <row r="341" spans="1:20" x14ac:dyDescent="0.3">
      <c r="A341" t="s">
        <v>615</v>
      </c>
      <c r="B341" s="4">
        <v>46001</v>
      </c>
      <c r="C341" s="4">
        <v>46006</v>
      </c>
      <c r="D341" t="s">
        <v>616</v>
      </c>
      <c r="E341" t="s">
        <v>20</v>
      </c>
      <c r="F341" s="8">
        <v>1</v>
      </c>
      <c r="G341" s="10">
        <v>0.1</v>
      </c>
      <c r="H341" t="s">
        <v>17</v>
      </c>
      <c r="I341" s="8">
        <v>6299.1</v>
      </c>
      <c r="J341" s="8">
        <v>1046.3900000000001</v>
      </c>
      <c r="K341" s="12">
        <f>YEAR(Table2[[#This Row],[Order_Date]])</f>
        <v>2025</v>
      </c>
      <c r="L341" s="12">
        <f>MONTH(Table2[[#This Row],[Order_Date]])</f>
        <v>12</v>
      </c>
      <c r="M341" t="str">
        <f>TEXT(Table2[[#This Row],[Order_Date]],"mmm")</f>
        <v>Dec</v>
      </c>
      <c r="N341" t="str">
        <f>TEXT(Table2[[#This Row],[Order_Date]],"YYYY-MM")</f>
        <v>2025-12</v>
      </c>
      <c r="O341" s="9">
        <f>IFERROR(Table2[[#This Row],[Profit]]/Table2[[#This Row],[Sales]],0)</f>
        <v>0.16611738184820055</v>
      </c>
      <c r="P341" t="str">
        <f>_xlfn.XLOOKUP(Table2[[#This Row],[Product_ID]],Table4[Product_ID],Table4[Category],"Not Found")</f>
        <v>Furniture</v>
      </c>
      <c r="Q341" t="str">
        <f>_xlfn.XLOOKUP(Table2[[#This Row],[Product_ID]],Table4[Product_ID],Table4[Sub_Category],"Not Found")</f>
        <v>Furniture</v>
      </c>
      <c r="R341" t="str">
        <f>_xlfn.XLOOKUP(Table2[[#This Row],[Customer_ID]],Table1[Customer_ID],Table1[Region],"Not Found")</f>
        <v>South</v>
      </c>
      <c r="S341" t="str">
        <f>_xlfn.XLOOKUP(Table2[[#This Row],[Customer_ID]],Table1[Customer_ID],Table1[Segment],"Not Found")</f>
        <v>Corporate</v>
      </c>
      <c r="T341" t="str">
        <f>_xlfn.XLOOKUP(Table2[[#This Row],[Product_ID]],Table4[Product_ID],Table4[Product_Name],"Not Found")</f>
        <v>Office Chair</v>
      </c>
    </row>
    <row r="342" spans="1:20" x14ac:dyDescent="0.3">
      <c r="A342" t="s">
        <v>617</v>
      </c>
      <c r="B342" s="4">
        <v>45491</v>
      </c>
      <c r="C342" s="4">
        <v>45493</v>
      </c>
      <c r="D342" t="s">
        <v>618</v>
      </c>
      <c r="E342" t="s">
        <v>200</v>
      </c>
      <c r="F342" s="8">
        <v>1</v>
      </c>
      <c r="G342" s="10">
        <v>0.1</v>
      </c>
      <c r="H342" t="s">
        <v>17</v>
      </c>
      <c r="I342" s="8">
        <v>989.1</v>
      </c>
      <c r="J342" s="8">
        <v>329.51</v>
      </c>
      <c r="K342" s="12">
        <f>YEAR(Table2[[#This Row],[Order_Date]])</f>
        <v>2024</v>
      </c>
      <c r="L342" s="12">
        <f>MONTH(Table2[[#This Row],[Order_Date]])</f>
        <v>7</v>
      </c>
      <c r="M342" t="str">
        <f>TEXT(Table2[[#This Row],[Order_Date]],"mmm")</f>
        <v>Jul</v>
      </c>
      <c r="N342" t="str">
        <f>TEXT(Table2[[#This Row],[Order_Date]],"YYYY-MM")</f>
        <v>2024-07</v>
      </c>
      <c r="O342" s="9">
        <f>IFERROR(Table2[[#This Row],[Profit]]/Table2[[#This Row],[Sales]],0)</f>
        <v>0.33314123951066626</v>
      </c>
      <c r="P342" t="str">
        <f>_xlfn.XLOOKUP(Table2[[#This Row],[Product_ID]],Table4[Product_ID],Table4[Category],"Not Found")</f>
        <v>Office</v>
      </c>
      <c r="Q342" t="str">
        <f>_xlfn.XLOOKUP(Table2[[#This Row],[Product_ID]],Table4[Product_ID],Table4[Sub_Category],"Not Found")</f>
        <v>Office Supplies</v>
      </c>
      <c r="R342" t="str">
        <f>_xlfn.XLOOKUP(Table2[[#This Row],[Customer_ID]],Table1[Customer_ID],Table1[Region],"Not Found")</f>
        <v>West</v>
      </c>
      <c r="S342" t="str">
        <f>_xlfn.XLOOKUP(Table2[[#This Row],[Customer_ID]],Table1[Customer_ID],Table1[Segment],"Not Found")</f>
        <v>Consumer</v>
      </c>
      <c r="T342" t="str">
        <f>_xlfn.XLOOKUP(Table2[[#This Row],[Product_ID]],Table4[Product_ID],Table4[Product_Name],"Not Found")</f>
        <v>Laptop Stand</v>
      </c>
    </row>
    <row r="343" spans="1:20" x14ac:dyDescent="0.3">
      <c r="A343" t="s">
        <v>619</v>
      </c>
      <c r="B343" s="4">
        <v>45828</v>
      </c>
      <c r="C343" s="4">
        <v>45830</v>
      </c>
      <c r="D343" t="s">
        <v>620</v>
      </c>
      <c r="E343" t="s">
        <v>20</v>
      </c>
      <c r="F343" s="8">
        <v>1</v>
      </c>
      <c r="G343" s="10">
        <v>0.05</v>
      </c>
      <c r="H343" t="s">
        <v>13</v>
      </c>
      <c r="I343" s="8">
        <v>6649.05</v>
      </c>
      <c r="J343" s="8">
        <v>1333.97</v>
      </c>
      <c r="K343" s="12">
        <f>YEAR(Table2[[#This Row],[Order_Date]])</f>
        <v>2025</v>
      </c>
      <c r="L343" s="12">
        <f>MONTH(Table2[[#This Row],[Order_Date]])</f>
        <v>6</v>
      </c>
      <c r="M343" t="str">
        <f>TEXT(Table2[[#This Row],[Order_Date]],"mmm")</f>
        <v>Jun</v>
      </c>
      <c r="N343" t="str">
        <f>TEXT(Table2[[#This Row],[Order_Date]],"YYYY-MM")</f>
        <v>2025-06</v>
      </c>
      <c r="O343" s="9">
        <f>IFERROR(Table2[[#This Row],[Profit]]/Table2[[#This Row],[Sales]],0)</f>
        <v>0.20062565328881568</v>
      </c>
      <c r="P343" t="str">
        <f>_xlfn.XLOOKUP(Table2[[#This Row],[Product_ID]],Table4[Product_ID],Table4[Category],"Not Found")</f>
        <v>Furniture</v>
      </c>
      <c r="Q343" t="str">
        <f>_xlfn.XLOOKUP(Table2[[#This Row],[Product_ID]],Table4[Product_ID],Table4[Sub_Category],"Not Found")</f>
        <v>Furniture</v>
      </c>
      <c r="R343" t="str">
        <f>_xlfn.XLOOKUP(Table2[[#This Row],[Customer_ID]],Table1[Customer_ID],Table1[Region],"Not Found")</f>
        <v>East</v>
      </c>
      <c r="S343" t="str">
        <f>_xlfn.XLOOKUP(Table2[[#This Row],[Customer_ID]],Table1[Customer_ID],Table1[Segment],"Not Found")</f>
        <v>Corporate</v>
      </c>
      <c r="T343" t="str">
        <f>_xlfn.XLOOKUP(Table2[[#This Row],[Product_ID]],Table4[Product_ID],Table4[Product_Name],"Not Found")</f>
        <v>Office Chair</v>
      </c>
    </row>
    <row r="344" spans="1:20" x14ac:dyDescent="0.3">
      <c r="A344" t="s">
        <v>621</v>
      </c>
      <c r="B344" s="4">
        <v>45757</v>
      </c>
      <c r="C344" s="4">
        <v>45760</v>
      </c>
      <c r="D344" t="s">
        <v>622</v>
      </c>
      <c r="E344" t="s">
        <v>12</v>
      </c>
      <c r="F344" s="8">
        <v>2</v>
      </c>
      <c r="G344" s="10">
        <v>0</v>
      </c>
      <c r="H344" t="s">
        <v>21</v>
      </c>
      <c r="I344" s="8">
        <v>1198</v>
      </c>
      <c r="J344" s="8">
        <v>366.03</v>
      </c>
      <c r="K344" s="12">
        <f>YEAR(Table2[[#This Row],[Order_Date]])</f>
        <v>2025</v>
      </c>
      <c r="L344" s="12">
        <f>MONTH(Table2[[#This Row],[Order_Date]])</f>
        <v>4</v>
      </c>
      <c r="M344" t="str">
        <f>TEXT(Table2[[#This Row],[Order_Date]],"mmm")</f>
        <v>Apr</v>
      </c>
      <c r="N344" t="str">
        <f>TEXT(Table2[[#This Row],[Order_Date]],"YYYY-MM")</f>
        <v>2025-04</v>
      </c>
      <c r="O344" s="9">
        <f>IFERROR(Table2[[#This Row],[Profit]]/Table2[[#This Row],[Sales]],0)</f>
        <v>0.30553422370617694</v>
      </c>
      <c r="P344" t="str">
        <f>_xlfn.XLOOKUP(Table2[[#This Row],[Product_ID]],Table4[Product_ID],Table4[Category],"Not Found")</f>
        <v>Home</v>
      </c>
      <c r="Q344" t="str">
        <f>_xlfn.XLOOKUP(Table2[[#This Row],[Product_ID]],Table4[Product_ID],Table4[Sub_Category],"Not Found")</f>
        <v>Kitchen</v>
      </c>
      <c r="R344" t="str">
        <f>_xlfn.XLOOKUP(Table2[[#This Row],[Customer_ID]],Table1[Customer_ID],Table1[Region],"Not Found")</f>
        <v>West</v>
      </c>
      <c r="S344" t="str">
        <f>_xlfn.XLOOKUP(Table2[[#This Row],[Customer_ID]],Table1[Customer_ID],Table1[Segment],"Not Found")</f>
        <v>Corporate</v>
      </c>
      <c r="T344" t="str">
        <f>_xlfn.XLOOKUP(Table2[[#This Row],[Product_ID]],Table4[Product_ID],Table4[Product_Name],"Not Found")</f>
        <v>Water Bottle</v>
      </c>
    </row>
    <row r="345" spans="1:20" x14ac:dyDescent="0.3">
      <c r="A345" t="s">
        <v>623</v>
      </c>
      <c r="B345" s="4">
        <v>45380</v>
      </c>
      <c r="C345" s="4">
        <v>45384</v>
      </c>
      <c r="D345" t="s">
        <v>546</v>
      </c>
      <c r="E345" t="s">
        <v>16</v>
      </c>
      <c r="F345" s="8">
        <v>2</v>
      </c>
      <c r="G345" s="10">
        <v>0.05</v>
      </c>
      <c r="H345" t="s">
        <v>13</v>
      </c>
      <c r="I345" s="8">
        <v>2468.1</v>
      </c>
      <c r="J345" s="8">
        <v>510.47</v>
      </c>
      <c r="K345" s="12">
        <f>YEAR(Table2[[#This Row],[Order_Date]])</f>
        <v>2024</v>
      </c>
      <c r="L345" s="12">
        <f>MONTH(Table2[[#This Row],[Order_Date]])</f>
        <v>3</v>
      </c>
      <c r="M345" t="str">
        <f>TEXT(Table2[[#This Row],[Order_Date]],"mmm")</f>
        <v>Mar</v>
      </c>
      <c r="N345" t="str">
        <f>TEXT(Table2[[#This Row],[Order_Date]],"YYYY-MM")</f>
        <v>2024-03</v>
      </c>
      <c r="O345" s="9">
        <f>IFERROR(Table2[[#This Row],[Profit]]/Table2[[#This Row],[Sales]],0)</f>
        <v>0.20682711397431225</v>
      </c>
      <c r="P345" t="str">
        <f>_xlfn.XLOOKUP(Table2[[#This Row],[Product_ID]],Table4[Product_ID],Table4[Category],"Not Found")</f>
        <v>Technology</v>
      </c>
      <c r="Q345" t="str">
        <f>_xlfn.XLOOKUP(Table2[[#This Row],[Product_ID]],Table4[Product_ID],Table4[Sub_Category],"Not Found")</f>
        <v>Accessories</v>
      </c>
      <c r="R345" t="str">
        <f>_xlfn.XLOOKUP(Table2[[#This Row],[Customer_ID]],Table1[Customer_ID],Table1[Region],"Not Found")</f>
        <v>North</v>
      </c>
      <c r="S345" t="str">
        <f>_xlfn.XLOOKUP(Table2[[#This Row],[Customer_ID]],Table1[Customer_ID],Table1[Segment],"Not Found")</f>
        <v>Corporate</v>
      </c>
      <c r="T345" t="str">
        <f>_xlfn.XLOOKUP(Table2[[#This Row],[Product_ID]],Table4[Product_ID],Table4[Product_Name],"Not Found")</f>
        <v>USB-C Hub</v>
      </c>
    </row>
    <row r="346" spans="1:20" x14ac:dyDescent="0.3">
      <c r="A346" t="s">
        <v>624</v>
      </c>
      <c r="B346" s="4">
        <v>45559</v>
      </c>
      <c r="C346" s="4">
        <v>45562</v>
      </c>
      <c r="D346" t="s">
        <v>625</v>
      </c>
      <c r="E346" t="s">
        <v>16</v>
      </c>
      <c r="F346" s="8">
        <v>1</v>
      </c>
      <c r="G346" s="10">
        <v>0</v>
      </c>
      <c r="H346" t="s">
        <v>17</v>
      </c>
      <c r="I346" s="8">
        <v>1299</v>
      </c>
      <c r="J346" s="8">
        <v>334.96</v>
      </c>
      <c r="K346" s="12">
        <f>YEAR(Table2[[#This Row],[Order_Date]])</f>
        <v>2024</v>
      </c>
      <c r="L346" s="12">
        <f>MONTH(Table2[[#This Row],[Order_Date]])</f>
        <v>9</v>
      </c>
      <c r="M346" t="str">
        <f>TEXT(Table2[[#This Row],[Order_Date]],"mmm")</f>
        <v>Sep</v>
      </c>
      <c r="N346" t="str">
        <f>TEXT(Table2[[#This Row],[Order_Date]],"YYYY-MM")</f>
        <v>2024-09</v>
      </c>
      <c r="O346" s="9">
        <f>IFERROR(Table2[[#This Row],[Profit]]/Table2[[#This Row],[Sales]],0)</f>
        <v>0.25785989222478828</v>
      </c>
      <c r="P346" t="str">
        <f>_xlfn.XLOOKUP(Table2[[#This Row],[Product_ID]],Table4[Product_ID],Table4[Category],"Not Found")</f>
        <v>Technology</v>
      </c>
      <c r="Q346" t="str">
        <f>_xlfn.XLOOKUP(Table2[[#This Row],[Product_ID]],Table4[Product_ID],Table4[Sub_Category],"Not Found")</f>
        <v>Accessories</v>
      </c>
      <c r="R346" t="str">
        <f>_xlfn.XLOOKUP(Table2[[#This Row],[Customer_ID]],Table1[Customer_ID],Table1[Region],"Not Found")</f>
        <v>West</v>
      </c>
      <c r="S346" t="str">
        <f>_xlfn.XLOOKUP(Table2[[#This Row],[Customer_ID]],Table1[Customer_ID],Table1[Segment],"Not Found")</f>
        <v>Consumer</v>
      </c>
      <c r="T346" t="str">
        <f>_xlfn.XLOOKUP(Table2[[#This Row],[Product_ID]],Table4[Product_ID],Table4[Product_Name],"Not Found")</f>
        <v>USB-C Hub</v>
      </c>
    </row>
    <row r="347" spans="1:20" x14ac:dyDescent="0.3">
      <c r="A347" t="s">
        <v>626</v>
      </c>
      <c r="B347" s="4">
        <v>45946</v>
      </c>
      <c r="C347" s="4">
        <v>45948</v>
      </c>
      <c r="D347" t="s">
        <v>627</v>
      </c>
      <c r="E347" t="s">
        <v>50</v>
      </c>
      <c r="F347" s="8">
        <v>1</v>
      </c>
      <c r="G347" s="10">
        <v>0.2</v>
      </c>
      <c r="H347" t="s">
        <v>17</v>
      </c>
      <c r="I347" s="8">
        <v>399.2</v>
      </c>
      <c r="J347" s="8">
        <v>73.41</v>
      </c>
      <c r="K347" s="12">
        <f>YEAR(Table2[[#This Row],[Order_Date]])</f>
        <v>2025</v>
      </c>
      <c r="L347" s="12">
        <f>MONTH(Table2[[#This Row],[Order_Date]])</f>
        <v>10</v>
      </c>
      <c r="M347" t="str">
        <f>TEXT(Table2[[#This Row],[Order_Date]],"mmm")</f>
        <v>Oct</v>
      </c>
      <c r="N347" t="str">
        <f>TEXT(Table2[[#This Row],[Order_Date]],"YYYY-MM")</f>
        <v>2025-10</v>
      </c>
      <c r="O347" s="9">
        <f>IFERROR(Table2[[#This Row],[Profit]]/Table2[[#This Row],[Sales]],0)</f>
        <v>0.18389278557114228</v>
      </c>
      <c r="P347" t="str">
        <f>_xlfn.XLOOKUP(Table2[[#This Row],[Product_ID]],Table4[Product_ID],Table4[Category],"Not Found")</f>
        <v>Technology</v>
      </c>
      <c r="Q347" t="str">
        <f>_xlfn.XLOOKUP(Table2[[#This Row],[Product_ID]],Table4[Product_ID],Table4[Sub_Category],"Not Found")</f>
        <v>Accessories</v>
      </c>
      <c r="R347" t="str">
        <f>_xlfn.XLOOKUP(Table2[[#This Row],[Customer_ID]],Table1[Customer_ID],Table1[Region],"Not Found")</f>
        <v>West</v>
      </c>
      <c r="S347" t="str">
        <f>_xlfn.XLOOKUP(Table2[[#This Row],[Customer_ID]],Table1[Customer_ID],Table1[Segment],"Not Found")</f>
        <v>Corporate</v>
      </c>
      <c r="T347" t="str">
        <f>_xlfn.XLOOKUP(Table2[[#This Row],[Product_ID]],Table4[Product_ID],Table4[Product_Name],"Not Found")</f>
        <v>Wireless Mouse</v>
      </c>
    </row>
    <row r="348" spans="1:20" x14ac:dyDescent="0.3">
      <c r="A348" t="s">
        <v>628</v>
      </c>
      <c r="B348" s="4">
        <v>45862</v>
      </c>
      <c r="C348" s="4">
        <v>45865</v>
      </c>
      <c r="D348" t="s">
        <v>138</v>
      </c>
      <c r="E348" t="s">
        <v>99</v>
      </c>
      <c r="F348" s="8">
        <v>3</v>
      </c>
      <c r="G348" s="10">
        <v>0</v>
      </c>
      <c r="H348" t="s">
        <v>13</v>
      </c>
      <c r="I348" s="8">
        <v>747</v>
      </c>
      <c r="J348" s="8">
        <v>230.87</v>
      </c>
      <c r="K348" s="12">
        <f>YEAR(Table2[[#This Row],[Order_Date]])</f>
        <v>2025</v>
      </c>
      <c r="L348" s="12">
        <f>MONTH(Table2[[#This Row],[Order_Date]])</f>
        <v>7</v>
      </c>
      <c r="M348" t="str">
        <f>TEXT(Table2[[#This Row],[Order_Date]],"mmm")</f>
        <v>Jul</v>
      </c>
      <c r="N348" t="str">
        <f>TEXT(Table2[[#This Row],[Order_Date]],"YYYY-MM")</f>
        <v>2025-07</v>
      </c>
      <c r="O348" s="9">
        <f>IFERROR(Table2[[#This Row],[Profit]]/Table2[[#This Row],[Sales]],0)</f>
        <v>0.3090629183400268</v>
      </c>
      <c r="P348" t="str">
        <f>_xlfn.XLOOKUP(Table2[[#This Row],[Product_ID]],Table4[Product_ID],Table4[Category],"Not Found")</f>
        <v>Office</v>
      </c>
      <c r="Q348" t="str">
        <f>_xlfn.XLOOKUP(Table2[[#This Row],[Product_ID]],Table4[Product_ID],Table4[Sub_Category],"Not Found")</f>
        <v>Paper</v>
      </c>
      <c r="R348" t="str">
        <f>_xlfn.XLOOKUP(Table2[[#This Row],[Customer_ID]],Table1[Customer_ID],Table1[Region],"Not Found")</f>
        <v>East</v>
      </c>
      <c r="S348" t="str">
        <f>_xlfn.XLOOKUP(Table2[[#This Row],[Customer_ID]],Table1[Customer_ID],Table1[Segment],"Not Found")</f>
        <v>Consumer</v>
      </c>
      <c r="T348" t="str">
        <f>_xlfn.XLOOKUP(Table2[[#This Row],[Product_ID]],Table4[Product_ID],Table4[Product_Name],"Not Found")</f>
        <v>Pen Set</v>
      </c>
    </row>
    <row r="349" spans="1:20" x14ac:dyDescent="0.3">
      <c r="A349" t="s">
        <v>629</v>
      </c>
      <c r="B349" s="4">
        <v>45780</v>
      </c>
      <c r="C349" s="4">
        <v>45783</v>
      </c>
      <c r="D349" t="s">
        <v>630</v>
      </c>
      <c r="E349" t="s">
        <v>26</v>
      </c>
      <c r="F349" s="8">
        <v>1</v>
      </c>
      <c r="G349" s="10">
        <v>0.05</v>
      </c>
      <c r="H349" t="s">
        <v>13</v>
      </c>
      <c r="I349" s="8">
        <v>854.05</v>
      </c>
      <c r="J349" s="8">
        <v>166.52</v>
      </c>
      <c r="K349" s="12">
        <f>YEAR(Table2[[#This Row],[Order_Date]])</f>
        <v>2025</v>
      </c>
      <c r="L349" s="12">
        <f>MONTH(Table2[[#This Row],[Order_Date]])</f>
        <v>5</v>
      </c>
      <c r="M349" t="str">
        <f>TEXT(Table2[[#This Row],[Order_Date]],"mmm")</f>
        <v>May</v>
      </c>
      <c r="N349" t="str">
        <f>TEXT(Table2[[#This Row],[Order_Date]],"YYYY-MM")</f>
        <v>2025-05</v>
      </c>
      <c r="O349" s="9">
        <f>IFERROR(Table2[[#This Row],[Profit]]/Table2[[#This Row],[Sales]],0)</f>
        <v>0.19497687489022894</v>
      </c>
      <c r="P349" t="str">
        <f>_xlfn.XLOOKUP(Table2[[#This Row],[Product_ID]],Table4[Product_ID],Table4[Category],"Not Found")</f>
        <v>Technology</v>
      </c>
      <c r="Q349" t="str">
        <f>_xlfn.XLOOKUP(Table2[[#This Row],[Product_ID]],Table4[Product_ID],Table4[Sub_Category],"Not Found")</f>
        <v>Accessories</v>
      </c>
      <c r="R349" t="str">
        <f>_xlfn.XLOOKUP(Table2[[#This Row],[Customer_ID]],Table1[Customer_ID],Table1[Region],"Not Found")</f>
        <v>West</v>
      </c>
      <c r="S349" t="str">
        <f>_xlfn.XLOOKUP(Table2[[#This Row],[Customer_ID]],Table1[Customer_ID],Table1[Segment],"Not Found")</f>
        <v>Corporate</v>
      </c>
      <c r="T349" t="str">
        <f>_xlfn.XLOOKUP(Table2[[#This Row],[Product_ID]],Table4[Product_ID],Table4[Product_Name],"Not Found")</f>
        <v>Keyboard</v>
      </c>
    </row>
    <row r="350" spans="1:20" x14ac:dyDescent="0.3">
      <c r="A350" t="s">
        <v>631</v>
      </c>
      <c r="B350" s="4">
        <v>45829</v>
      </c>
      <c r="C350" s="4">
        <v>45830</v>
      </c>
      <c r="D350" t="s">
        <v>443</v>
      </c>
      <c r="E350" t="s">
        <v>16</v>
      </c>
      <c r="F350" s="8">
        <v>2</v>
      </c>
      <c r="G350" s="10">
        <v>0.15</v>
      </c>
      <c r="H350" t="s">
        <v>17</v>
      </c>
      <c r="I350" s="8">
        <v>2208.3000000000002</v>
      </c>
      <c r="J350" s="8">
        <v>521.16</v>
      </c>
      <c r="K350" s="12">
        <f>YEAR(Table2[[#This Row],[Order_Date]])</f>
        <v>2025</v>
      </c>
      <c r="L350" s="12">
        <f>MONTH(Table2[[#This Row],[Order_Date]])</f>
        <v>6</v>
      </c>
      <c r="M350" t="str">
        <f>TEXT(Table2[[#This Row],[Order_Date]],"mmm")</f>
        <v>Jun</v>
      </c>
      <c r="N350" t="str">
        <f>TEXT(Table2[[#This Row],[Order_Date]],"YYYY-MM")</f>
        <v>2025-06</v>
      </c>
      <c r="O350" s="9">
        <f>IFERROR(Table2[[#This Row],[Profit]]/Table2[[#This Row],[Sales]],0)</f>
        <v>0.23600054340442872</v>
      </c>
      <c r="P350" t="str">
        <f>_xlfn.XLOOKUP(Table2[[#This Row],[Product_ID]],Table4[Product_ID],Table4[Category],"Not Found")</f>
        <v>Technology</v>
      </c>
      <c r="Q350" t="str">
        <f>_xlfn.XLOOKUP(Table2[[#This Row],[Product_ID]],Table4[Product_ID],Table4[Sub_Category],"Not Found")</f>
        <v>Accessories</v>
      </c>
      <c r="R350" t="str">
        <f>_xlfn.XLOOKUP(Table2[[#This Row],[Customer_ID]],Table1[Customer_ID],Table1[Region],"Not Found")</f>
        <v>West</v>
      </c>
      <c r="S350" t="str">
        <f>_xlfn.XLOOKUP(Table2[[#This Row],[Customer_ID]],Table1[Customer_ID],Table1[Segment],"Not Found")</f>
        <v>Consumer</v>
      </c>
      <c r="T350" t="str">
        <f>_xlfn.XLOOKUP(Table2[[#This Row],[Product_ID]],Table4[Product_ID],Table4[Product_Name],"Not Found")</f>
        <v>USB-C Hub</v>
      </c>
    </row>
    <row r="351" spans="1:20" x14ac:dyDescent="0.3">
      <c r="A351" t="s">
        <v>632</v>
      </c>
      <c r="B351" s="4">
        <v>45338</v>
      </c>
      <c r="C351" s="4">
        <v>45341</v>
      </c>
      <c r="D351" t="s">
        <v>289</v>
      </c>
      <c r="E351" t="s">
        <v>65</v>
      </c>
      <c r="F351" s="8">
        <v>1</v>
      </c>
      <c r="G351" s="10">
        <v>0.1</v>
      </c>
      <c r="H351" t="s">
        <v>13</v>
      </c>
      <c r="I351" s="8">
        <v>629.1</v>
      </c>
      <c r="J351" s="8">
        <v>187.33</v>
      </c>
      <c r="K351" s="12">
        <f>YEAR(Table2[[#This Row],[Order_Date]])</f>
        <v>2024</v>
      </c>
      <c r="L351" s="12">
        <f>MONTH(Table2[[#This Row],[Order_Date]])</f>
        <v>2</v>
      </c>
      <c r="M351" t="str">
        <f>TEXT(Table2[[#This Row],[Order_Date]],"mmm")</f>
        <v>Feb</v>
      </c>
      <c r="N351" t="str">
        <f>TEXT(Table2[[#This Row],[Order_Date]],"YYYY-MM")</f>
        <v>2024-02</v>
      </c>
      <c r="O351" s="9">
        <f>IFERROR(Table2[[#This Row],[Profit]]/Table2[[#This Row],[Sales]],0)</f>
        <v>0.29777459863296774</v>
      </c>
      <c r="P351" t="str">
        <f>_xlfn.XLOOKUP(Table2[[#This Row],[Product_ID]],Table4[Product_ID],Table4[Category],"Not Found")</f>
        <v>Office</v>
      </c>
      <c r="Q351" t="str">
        <f>_xlfn.XLOOKUP(Table2[[#This Row],[Product_ID]],Table4[Product_ID],Table4[Sub_Category],"Not Found")</f>
        <v>Storage</v>
      </c>
      <c r="R351" t="str">
        <f>_xlfn.XLOOKUP(Table2[[#This Row],[Customer_ID]],Table1[Customer_ID],Table1[Region],"Not Found")</f>
        <v>West</v>
      </c>
      <c r="S351" t="str">
        <f>_xlfn.XLOOKUP(Table2[[#This Row],[Customer_ID]],Table1[Customer_ID],Table1[Segment],"Not Found")</f>
        <v>Consumer</v>
      </c>
      <c r="T351" t="str">
        <f>_xlfn.XLOOKUP(Table2[[#This Row],[Product_ID]],Table4[Product_ID],Table4[Product_Name],"Not Found")</f>
        <v>Desk Organizer</v>
      </c>
    </row>
    <row r="352" spans="1:20" x14ac:dyDescent="0.3">
      <c r="A352" t="s">
        <v>633</v>
      </c>
      <c r="B352" s="4">
        <v>45579</v>
      </c>
      <c r="C352" s="4">
        <v>45582</v>
      </c>
      <c r="D352" t="s">
        <v>612</v>
      </c>
      <c r="E352" t="s">
        <v>40</v>
      </c>
      <c r="F352" s="8">
        <v>1</v>
      </c>
      <c r="G352" s="10">
        <v>0.2</v>
      </c>
      <c r="H352" t="s">
        <v>13</v>
      </c>
      <c r="I352" s="8">
        <v>1199.2</v>
      </c>
      <c r="J352" s="8">
        <v>292.70999999999998</v>
      </c>
      <c r="K352" s="12">
        <f>YEAR(Table2[[#This Row],[Order_Date]])</f>
        <v>2024</v>
      </c>
      <c r="L352" s="12">
        <f>MONTH(Table2[[#This Row],[Order_Date]])</f>
        <v>10</v>
      </c>
      <c r="M352" t="str">
        <f>TEXT(Table2[[#This Row],[Order_Date]],"mmm")</f>
        <v>Oct</v>
      </c>
      <c r="N352" t="str">
        <f>TEXT(Table2[[#This Row],[Order_Date]],"YYYY-MM")</f>
        <v>2024-10</v>
      </c>
      <c r="O352" s="9">
        <f>IFERROR(Table2[[#This Row],[Profit]]/Table2[[#This Row],[Sales]],0)</f>
        <v>0.24408772515010005</v>
      </c>
      <c r="P352" t="str">
        <f>_xlfn.XLOOKUP(Table2[[#This Row],[Product_ID]],Table4[Product_ID],Table4[Category],"Not Found")</f>
        <v>Technology</v>
      </c>
      <c r="Q352" t="str">
        <f>_xlfn.XLOOKUP(Table2[[#This Row],[Product_ID]],Table4[Product_ID],Table4[Sub_Category],"Not Found")</f>
        <v>Accessories</v>
      </c>
      <c r="R352" t="str">
        <f>_xlfn.XLOOKUP(Table2[[#This Row],[Customer_ID]],Table1[Customer_ID],Table1[Region],"Not Found")</f>
        <v>West</v>
      </c>
      <c r="S352" t="str">
        <f>_xlfn.XLOOKUP(Table2[[#This Row],[Customer_ID]],Table1[Customer_ID],Table1[Segment],"Not Found")</f>
        <v>Consumer</v>
      </c>
      <c r="T352" t="str">
        <f>_xlfn.XLOOKUP(Table2[[#This Row],[Product_ID]],Table4[Product_ID],Table4[Product_Name],"Not Found")</f>
        <v>Power Bank</v>
      </c>
    </row>
    <row r="353" spans="1:20" x14ac:dyDescent="0.3">
      <c r="A353" t="s">
        <v>634</v>
      </c>
      <c r="B353" s="4">
        <v>45307</v>
      </c>
      <c r="C353" s="4">
        <v>45311</v>
      </c>
      <c r="D353" t="s">
        <v>184</v>
      </c>
      <c r="E353" t="s">
        <v>12</v>
      </c>
      <c r="F353" s="8">
        <v>2</v>
      </c>
      <c r="G353" s="10">
        <v>0.1</v>
      </c>
      <c r="H353" t="s">
        <v>13</v>
      </c>
      <c r="I353" s="8">
        <v>1078.2</v>
      </c>
      <c r="J353" s="8">
        <v>231.51</v>
      </c>
      <c r="K353" s="12">
        <f>YEAR(Table2[[#This Row],[Order_Date]])</f>
        <v>2024</v>
      </c>
      <c r="L353" s="12">
        <f>MONTH(Table2[[#This Row],[Order_Date]])</f>
        <v>1</v>
      </c>
      <c r="M353" t="str">
        <f>TEXT(Table2[[#This Row],[Order_Date]],"mmm")</f>
        <v>Jan</v>
      </c>
      <c r="N353" t="str">
        <f>TEXT(Table2[[#This Row],[Order_Date]],"YYYY-MM")</f>
        <v>2024-01</v>
      </c>
      <c r="O353" s="9">
        <f>IFERROR(Table2[[#This Row],[Profit]]/Table2[[#This Row],[Sales]],0)</f>
        <v>0.21471897607122981</v>
      </c>
      <c r="P353" t="str">
        <f>_xlfn.XLOOKUP(Table2[[#This Row],[Product_ID]],Table4[Product_ID],Table4[Category],"Not Found")</f>
        <v>Home</v>
      </c>
      <c r="Q353" t="str">
        <f>_xlfn.XLOOKUP(Table2[[#This Row],[Product_ID]],Table4[Product_ID],Table4[Sub_Category],"Not Found")</f>
        <v>Kitchen</v>
      </c>
      <c r="R353" t="str">
        <f>_xlfn.XLOOKUP(Table2[[#This Row],[Customer_ID]],Table1[Customer_ID],Table1[Region],"Not Found")</f>
        <v>North</v>
      </c>
      <c r="S353" t="str">
        <f>_xlfn.XLOOKUP(Table2[[#This Row],[Customer_ID]],Table1[Customer_ID],Table1[Segment],"Not Found")</f>
        <v>Corporate</v>
      </c>
      <c r="T353" t="str">
        <f>_xlfn.XLOOKUP(Table2[[#This Row],[Product_ID]],Table4[Product_ID],Table4[Product_Name],"Not Found")</f>
        <v>Water Bottle</v>
      </c>
    </row>
    <row r="354" spans="1:20" x14ac:dyDescent="0.3">
      <c r="A354" t="s">
        <v>635</v>
      </c>
      <c r="B354" s="4">
        <v>46002</v>
      </c>
      <c r="C354" s="4">
        <v>46007</v>
      </c>
      <c r="D354" t="s">
        <v>612</v>
      </c>
      <c r="E354" t="s">
        <v>50</v>
      </c>
      <c r="F354" s="8">
        <v>3</v>
      </c>
      <c r="G354" s="10">
        <v>0</v>
      </c>
      <c r="H354" t="s">
        <v>21</v>
      </c>
      <c r="I354" s="8">
        <v>1497</v>
      </c>
      <c r="J354" s="8">
        <v>345.92</v>
      </c>
      <c r="K354" s="12">
        <f>YEAR(Table2[[#This Row],[Order_Date]])</f>
        <v>2025</v>
      </c>
      <c r="L354" s="12">
        <f>MONTH(Table2[[#This Row],[Order_Date]])</f>
        <v>12</v>
      </c>
      <c r="M354" t="str">
        <f>TEXT(Table2[[#This Row],[Order_Date]],"mmm")</f>
        <v>Dec</v>
      </c>
      <c r="N354" t="str">
        <f>TEXT(Table2[[#This Row],[Order_Date]],"YYYY-MM")</f>
        <v>2025-12</v>
      </c>
      <c r="O354" s="9">
        <f>IFERROR(Table2[[#This Row],[Profit]]/Table2[[#This Row],[Sales]],0)</f>
        <v>0.23107548430193722</v>
      </c>
      <c r="P354" t="str">
        <f>_xlfn.XLOOKUP(Table2[[#This Row],[Product_ID]],Table4[Product_ID],Table4[Category],"Not Found")</f>
        <v>Technology</v>
      </c>
      <c r="Q354" t="str">
        <f>_xlfn.XLOOKUP(Table2[[#This Row],[Product_ID]],Table4[Product_ID],Table4[Sub_Category],"Not Found")</f>
        <v>Accessories</v>
      </c>
      <c r="R354" t="str">
        <f>_xlfn.XLOOKUP(Table2[[#This Row],[Customer_ID]],Table1[Customer_ID],Table1[Region],"Not Found")</f>
        <v>West</v>
      </c>
      <c r="S354" t="str">
        <f>_xlfn.XLOOKUP(Table2[[#This Row],[Customer_ID]],Table1[Customer_ID],Table1[Segment],"Not Found")</f>
        <v>Consumer</v>
      </c>
      <c r="T354" t="str">
        <f>_xlfn.XLOOKUP(Table2[[#This Row],[Product_ID]],Table4[Product_ID],Table4[Product_Name],"Not Found")</f>
        <v>Wireless Mouse</v>
      </c>
    </row>
    <row r="355" spans="1:20" x14ac:dyDescent="0.3">
      <c r="A355" t="s">
        <v>636</v>
      </c>
      <c r="B355" s="4">
        <v>45692</v>
      </c>
      <c r="C355" s="4">
        <v>45693</v>
      </c>
      <c r="D355" t="s">
        <v>416</v>
      </c>
      <c r="E355" t="s">
        <v>99</v>
      </c>
      <c r="F355" s="8">
        <v>2</v>
      </c>
      <c r="G355" s="10">
        <v>0.1</v>
      </c>
      <c r="H355" t="s">
        <v>21</v>
      </c>
      <c r="I355" s="8">
        <v>448.2</v>
      </c>
      <c r="J355" s="8">
        <v>125.89</v>
      </c>
      <c r="K355" s="12">
        <f>YEAR(Table2[[#This Row],[Order_Date]])</f>
        <v>2025</v>
      </c>
      <c r="L355" s="12">
        <f>MONTH(Table2[[#This Row],[Order_Date]])</f>
        <v>2</v>
      </c>
      <c r="M355" t="str">
        <f>TEXT(Table2[[#This Row],[Order_Date]],"mmm")</f>
        <v>Feb</v>
      </c>
      <c r="N355" t="str">
        <f>TEXT(Table2[[#This Row],[Order_Date]],"YYYY-MM")</f>
        <v>2025-02</v>
      </c>
      <c r="O355" s="9">
        <f>IFERROR(Table2[[#This Row],[Profit]]/Table2[[#This Row],[Sales]],0)</f>
        <v>0.28087907184292726</v>
      </c>
      <c r="P355" t="str">
        <f>_xlfn.XLOOKUP(Table2[[#This Row],[Product_ID]],Table4[Product_ID],Table4[Category],"Not Found")</f>
        <v>Office</v>
      </c>
      <c r="Q355" t="str">
        <f>_xlfn.XLOOKUP(Table2[[#This Row],[Product_ID]],Table4[Product_ID],Table4[Sub_Category],"Not Found")</f>
        <v>Paper</v>
      </c>
      <c r="R355" t="str">
        <f>_xlfn.XLOOKUP(Table2[[#This Row],[Customer_ID]],Table1[Customer_ID],Table1[Region],"Not Found")</f>
        <v>South</v>
      </c>
      <c r="S355" t="str">
        <f>_xlfn.XLOOKUP(Table2[[#This Row],[Customer_ID]],Table1[Customer_ID],Table1[Segment],"Not Found")</f>
        <v>Consumer</v>
      </c>
      <c r="T355" t="str">
        <f>_xlfn.XLOOKUP(Table2[[#This Row],[Product_ID]],Table4[Product_ID],Table4[Product_Name],"Not Found")</f>
        <v>Pen Set</v>
      </c>
    </row>
    <row r="356" spans="1:20" x14ac:dyDescent="0.3">
      <c r="A356" t="s">
        <v>637</v>
      </c>
      <c r="B356" s="4">
        <v>45377</v>
      </c>
      <c r="C356" s="4">
        <v>45378</v>
      </c>
      <c r="D356" t="s">
        <v>638</v>
      </c>
      <c r="E356" t="s">
        <v>116</v>
      </c>
      <c r="F356" s="8">
        <v>1</v>
      </c>
      <c r="G356" s="10">
        <v>0</v>
      </c>
      <c r="H356" t="s">
        <v>21</v>
      </c>
      <c r="I356" s="8">
        <v>399</v>
      </c>
      <c r="J356" s="8">
        <v>105.3</v>
      </c>
      <c r="K356" s="12">
        <f>YEAR(Table2[[#This Row],[Order_Date]])</f>
        <v>2024</v>
      </c>
      <c r="L356" s="12">
        <f>MONTH(Table2[[#This Row],[Order_Date]])</f>
        <v>3</v>
      </c>
      <c r="M356" t="str">
        <f>TEXT(Table2[[#This Row],[Order_Date]],"mmm")</f>
        <v>Mar</v>
      </c>
      <c r="N356" t="str">
        <f>TEXT(Table2[[#This Row],[Order_Date]],"YYYY-MM")</f>
        <v>2024-03</v>
      </c>
      <c r="O356" s="9">
        <f>IFERROR(Table2[[#This Row],[Profit]]/Table2[[#This Row],[Sales]],0)</f>
        <v>0.26390977443609021</v>
      </c>
      <c r="P356" t="str">
        <f>_xlfn.XLOOKUP(Table2[[#This Row],[Product_ID]],Table4[Product_ID],Table4[Category],"Not Found")</f>
        <v>Technology</v>
      </c>
      <c r="Q356" t="str">
        <f>_xlfn.XLOOKUP(Table2[[#This Row],[Product_ID]],Table4[Product_ID],Table4[Sub_Category],"Not Found")</f>
        <v>Accessories</v>
      </c>
      <c r="R356" t="str">
        <f>_xlfn.XLOOKUP(Table2[[#This Row],[Customer_ID]],Table1[Customer_ID],Table1[Region],"Not Found")</f>
        <v>South</v>
      </c>
      <c r="S356" t="str">
        <f>_xlfn.XLOOKUP(Table2[[#This Row],[Customer_ID]],Table1[Customer_ID],Table1[Segment],"Not Found")</f>
        <v>Consumer</v>
      </c>
      <c r="T356" t="str">
        <f>_xlfn.XLOOKUP(Table2[[#This Row],[Product_ID]],Table4[Product_ID],Table4[Product_Name],"Not Found")</f>
        <v>Mobile Holder</v>
      </c>
    </row>
    <row r="357" spans="1:20" x14ac:dyDescent="0.3">
      <c r="A357" t="s">
        <v>639</v>
      </c>
      <c r="B357" s="4">
        <v>45541</v>
      </c>
      <c r="C357" s="4">
        <v>45542</v>
      </c>
      <c r="D357" t="s">
        <v>640</v>
      </c>
      <c r="E357" t="s">
        <v>50</v>
      </c>
      <c r="F357" s="8">
        <v>2</v>
      </c>
      <c r="G357" s="10">
        <v>0</v>
      </c>
      <c r="H357" t="s">
        <v>17</v>
      </c>
      <c r="I357" s="8">
        <v>998</v>
      </c>
      <c r="J357" s="8">
        <v>197.2</v>
      </c>
      <c r="K357" s="12">
        <f>YEAR(Table2[[#This Row],[Order_Date]])</f>
        <v>2024</v>
      </c>
      <c r="L357" s="12">
        <f>MONTH(Table2[[#This Row],[Order_Date]])</f>
        <v>9</v>
      </c>
      <c r="M357" t="str">
        <f>TEXT(Table2[[#This Row],[Order_Date]],"mmm")</f>
        <v>Sep</v>
      </c>
      <c r="N357" t="str">
        <f>TEXT(Table2[[#This Row],[Order_Date]],"YYYY-MM")</f>
        <v>2024-09</v>
      </c>
      <c r="O357" s="9">
        <f>IFERROR(Table2[[#This Row],[Profit]]/Table2[[#This Row],[Sales]],0)</f>
        <v>0.19759519038076151</v>
      </c>
      <c r="P357" t="str">
        <f>_xlfn.XLOOKUP(Table2[[#This Row],[Product_ID]],Table4[Product_ID],Table4[Category],"Not Found")</f>
        <v>Technology</v>
      </c>
      <c r="Q357" t="str">
        <f>_xlfn.XLOOKUP(Table2[[#This Row],[Product_ID]],Table4[Product_ID],Table4[Sub_Category],"Not Found")</f>
        <v>Accessories</v>
      </c>
      <c r="R357" t="str">
        <f>_xlfn.XLOOKUP(Table2[[#This Row],[Customer_ID]],Table1[Customer_ID],Table1[Region],"Not Found")</f>
        <v>East</v>
      </c>
      <c r="S357" t="str">
        <f>_xlfn.XLOOKUP(Table2[[#This Row],[Customer_ID]],Table1[Customer_ID],Table1[Segment],"Not Found")</f>
        <v>Consumer</v>
      </c>
      <c r="T357" t="str">
        <f>_xlfn.XLOOKUP(Table2[[#This Row],[Product_ID]],Table4[Product_ID],Table4[Product_Name],"Not Found")</f>
        <v>Wireless Mouse</v>
      </c>
    </row>
    <row r="358" spans="1:20" x14ac:dyDescent="0.3">
      <c r="A358" t="s">
        <v>641</v>
      </c>
      <c r="B358" s="4">
        <v>45682</v>
      </c>
      <c r="C358" s="4">
        <v>45683</v>
      </c>
      <c r="D358" t="s">
        <v>607</v>
      </c>
      <c r="E358" t="s">
        <v>26</v>
      </c>
      <c r="F358" s="8">
        <v>2</v>
      </c>
      <c r="G358" s="10">
        <v>0.1</v>
      </c>
      <c r="H358" t="s">
        <v>17</v>
      </c>
      <c r="I358" s="8">
        <v>1618.2</v>
      </c>
      <c r="J358" s="8">
        <v>282.02999999999997</v>
      </c>
      <c r="K358" s="12">
        <f>YEAR(Table2[[#This Row],[Order_Date]])</f>
        <v>2025</v>
      </c>
      <c r="L358" s="12">
        <f>MONTH(Table2[[#This Row],[Order_Date]])</f>
        <v>1</v>
      </c>
      <c r="M358" t="str">
        <f>TEXT(Table2[[#This Row],[Order_Date]],"mmm")</f>
        <v>Jan</v>
      </c>
      <c r="N358" t="str">
        <f>TEXT(Table2[[#This Row],[Order_Date]],"YYYY-MM")</f>
        <v>2025-01</v>
      </c>
      <c r="O358" s="9">
        <f>IFERROR(Table2[[#This Row],[Profit]]/Table2[[#This Row],[Sales]],0)</f>
        <v>0.17428624397478679</v>
      </c>
      <c r="P358" t="str">
        <f>_xlfn.XLOOKUP(Table2[[#This Row],[Product_ID]],Table4[Product_ID],Table4[Category],"Not Found")</f>
        <v>Technology</v>
      </c>
      <c r="Q358" t="str">
        <f>_xlfn.XLOOKUP(Table2[[#This Row],[Product_ID]],Table4[Product_ID],Table4[Sub_Category],"Not Found")</f>
        <v>Accessories</v>
      </c>
      <c r="R358" t="str">
        <f>_xlfn.XLOOKUP(Table2[[#This Row],[Customer_ID]],Table1[Customer_ID],Table1[Region],"Not Found")</f>
        <v>West</v>
      </c>
      <c r="S358" t="str">
        <f>_xlfn.XLOOKUP(Table2[[#This Row],[Customer_ID]],Table1[Customer_ID],Table1[Segment],"Not Found")</f>
        <v>Home Office</v>
      </c>
      <c r="T358" t="str">
        <f>_xlfn.XLOOKUP(Table2[[#This Row],[Product_ID]],Table4[Product_ID],Table4[Product_Name],"Not Found")</f>
        <v>Keyboard</v>
      </c>
    </row>
    <row r="359" spans="1:20" x14ac:dyDescent="0.3">
      <c r="A359" t="s">
        <v>642</v>
      </c>
      <c r="B359" s="4">
        <v>45626</v>
      </c>
      <c r="C359" s="4">
        <v>45630</v>
      </c>
      <c r="D359" t="s">
        <v>643</v>
      </c>
      <c r="E359" t="s">
        <v>65</v>
      </c>
      <c r="F359" s="8">
        <v>2</v>
      </c>
      <c r="G359" s="10">
        <v>0.1</v>
      </c>
      <c r="H359" t="s">
        <v>13</v>
      </c>
      <c r="I359" s="8">
        <v>1258.2</v>
      </c>
      <c r="J359" s="8">
        <v>279.83999999999997</v>
      </c>
      <c r="K359" s="12">
        <f>YEAR(Table2[[#This Row],[Order_Date]])</f>
        <v>2024</v>
      </c>
      <c r="L359" s="12">
        <f>MONTH(Table2[[#This Row],[Order_Date]])</f>
        <v>11</v>
      </c>
      <c r="M359" t="str">
        <f>TEXT(Table2[[#This Row],[Order_Date]],"mmm")</f>
        <v>Nov</v>
      </c>
      <c r="N359" t="str">
        <f>TEXT(Table2[[#This Row],[Order_Date]],"YYYY-MM")</f>
        <v>2024-11</v>
      </c>
      <c r="O359" s="9">
        <f>IFERROR(Table2[[#This Row],[Profit]]/Table2[[#This Row],[Sales]],0)</f>
        <v>0.22241297091082496</v>
      </c>
      <c r="P359" t="str">
        <f>_xlfn.XLOOKUP(Table2[[#This Row],[Product_ID]],Table4[Product_ID],Table4[Category],"Not Found")</f>
        <v>Office</v>
      </c>
      <c r="Q359" t="str">
        <f>_xlfn.XLOOKUP(Table2[[#This Row],[Product_ID]],Table4[Product_ID],Table4[Sub_Category],"Not Found")</f>
        <v>Storage</v>
      </c>
      <c r="R359" t="str">
        <f>_xlfn.XLOOKUP(Table2[[#This Row],[Customer_ID]],Table1[Customer_ID],Table1[Region],"Not Found")</f>
        <v>South</v>
      </c>
      <c r="S359" t="str">
        <f>_xlfn.XLOOKUP(Table2[[#This Row],[Customer_ID]],Table1[Customer_ID],Table1[Segment],"Not Found")</f>
        <v>Consumer</v>
      </c>
      <c r="T359" t="str">
        <f>_xlfn.XLOOKUP(Table2[[#This Row],[Product_ID]],Table4[Product_ID],Table4[Product_Name],"Not Found")</f>
        <v>Desk Organizer</v>
      </c>
    </row>
    <row r="360" spans="1:20" x14ac:dyDescent="0.3">
      <c r="A360" t="s">
        <v>644</v>
      </c>
      <c r="B360" s="4">
        <v>45920</v>
      </c>
      <c r="C360" s="4">
        <v>45925</v>
      </c>
      <c r="D360" t="s">
        <v>645</v>
      </c>
      <c r="E360" t="s">
        <v>71</v>
      </c>
      <c r="F360" s="8">
        <v>2</v>
      </c>
      <c r="G360" s="10">
        <v>0.15</v>
      </c>
      <c r="H360" t="s">
        <v>13</v>
      </c>
      <c r="I360" s="8">
        <v>1358.3</v>
      </c>
      <c r="J360" s="8">
        <v>325.99</v>
      </c>
      <c r="K360" s="12">
        <f>YEAR(Table2[[#This Row],[Order_Date]])</f>
        <v>2025</v>
      </c>
      <c r="L360" s="12">
        <f>MONTH(Table2[[#This Row],[Order_Date]])</f>
        <v>9</v>
      </c>
      <c r="M360" t="str">
        <f>TEXT(Table2[[#This Row],[Order_Date]],"mmm")</f>
        <v>Sep</v>
      </c>
      <c r="N360" t="str">
        <f>TEXT(Table2[[#This Row],[Order_Date]],"YYYY-MM")</f>
        <v>2025-09</v>
      </c>
      <c r="O360" s="9">
        <f>IFERROR(Table2[[#This Row],[Profit]]/Table2[[#This Row],[Sales]],0)</f>
        <v>0.23999852757122875</v>
      </c>
      <c r="P360" t="str">
        <f>_xlfn.XLOOKUP(Table2[[#This Row],[Product_ID]],Table4[Product_ID],Table4[Category],"Not Found")</f>
        <v>Home</v>
      </c>
      <c r="Q360" t="str">
        <f>_xlfn.XLOOKUP(Table2[[#This Row],[Product_ID]],Table4[Product_ID],Table4[Sub_Category],"Not Found")</f>
        <v>Storage</v>
      </c>
      <c r="R360" t="str">
        <f>_xlfn.XLOOKUP(Table2[[#This Row],[Customer_ID]],Table1[Customer_ID],Table1[Region],"Not Found")</f>
        <v>West</v>
      </c>
      <c r="S360" t="str">
        <f>_xlfn.XLOOKUP(Table2[[#This Row],[Customer_ID]],Table1[Customer_ID],Table1[Segment],"Not Found")</f>
        <v>Corporate</v>
      </c>
      <c r="T360" t="str">
        <f>_xlfn.XLOOKUP(Table2[[#This Row],[Product_ID]],Table4[Product_ID],Table4[Product_Name],"Not Found")</f>
        <v>Storage Box</v>
      </c>
    </row>
    <row r="361" spans="1:20" x14ac:dyDescent="0.3">
      <c r="A361" t="s">
        <v>646</v>
      </c>
      <c r="B361" s="4">
        <v>45810</v>
      </c>
      <c r="C361" s="4">
        <v>45814</v>
      </c>
      <c r="D361" t="s">
        <v>37</v>
      </c>
      <c r="E361" t="s">
        <v>116</v>
      </c>
      <c r="F361" s="8">
        <v>1</v>
      </c>
      <c r="G361" s="10">
        <v>0.2</v>
      </c>
      <c r="H361" t="s">
        <v>21</v>
      </c>
      <c r="I361" s="8">
        <v>319.2</v>
      </c>
      <c r="J361" s="8">
        <v>65.45</v>
      </c>
      <c r="K361" s="12">
        <f>YEAR(Table2[[#This Row],[Order_Date]])</f>
        <v>2025</v>
      </c>
      <c r="L361" s="12">
        <f>MONTH(Table2[[#This Row],[Order_Date]])</f>
        <v>6</v>
      </c>
      <c r="M361" t="str">
        <f>TEXT(Table2[[#This Row],[Order_Date]],"mmm")</f>
        <v>Jun</v>
      </c>
      <c r="N361" t="str">
        <f>TEXT(Table2[[#This Row],[Order_Date]],"YYYY-MM")</f>
        <v>2025-06</v>
      </c>
      <c r="O361" s="9">
        <f>IFERROR(Table2[[#This Row],[Profit]]/Table2[[#This Row],[Sales]],0)</f>
        <v>0.20504385964912283</v>
      </c>
      <c r="P361" t="str">
        <f>_xlfn.XLOOKUP(Table2[[#This Row],[Product_ID]],Table4[Product_ID],Table4[Category],"Not Found")</f>
        <v>Technology</v>
      </c>
      <c r="Q361" t="str">
        <f>_xlfn.XLOOKUP(Table2[[#This Row],[Product_ID]],Table4[Product_ID],Table4[Sub_Category],"Not Found")</f>
        <v>Accessories</v>
      </c>
      <c r="R361" t="str">
        <f>_xlfn.XLOOKUP(Table2[[#This Row],[Customer_ID]],Table1[Customer_ID],Table1[Region],"Not Found")</f>
        <v>North</v>
      </c>
      <c r="S361" t="str">
        <f>_xlfn.XLOOKUP(Table2[[#This Row],[Customer_ID]],Table1[Customer_ID],Table1[Segment],"Not Found")</f>
        <v>Consumer</v>
      </c>
      <c r="T361" t="str">
        <f>_xlfn.XLOOKUP(Table2[[#This Row],[Product_ID]],Table4[Product_ID],Table4[Product_Name],"Not Found")</f>
        <v>Mobile Holder</v>
      </c>
    </row>
    <row r="362" spans="1:20" x14ac:dyDescent="0.3">
      <c r="A362" t="s">
        <v>647</v>
      </c>
      <c r="B362" s="4">
        <v>45428</v>
      </c>
      <c r="C362" s="4">
        <v>45429</v>
      </c>
      <c r="D362" t="s">
        <v>648</v>
      </c>
      <c r="E362" t="s">
        <v>68</v>
      </c>
      <c r="F362" s="8">
        <v>2</v>
      </c>
      <c r="G362" s="10">
        <v>0.15</v>
      </c>
      <c r="H362" t="s">
        <v>21</v>
      </c>
      <c r="I362" s="8">
        <v>2208.3000000000002</v>
      </c>
      <c r="J362" s="8">
        <v>528.84</v>
      </c>
      <c r="K362" s="12">
        <f>YEAR(Table2[[#This Row],[Order_Date]])</f>
        <v>2024</v>
      </c>
      <c r="L362" s="12">
        <f>MONTH(Table2[[#This Row],[Order_Date]])</f>
        <v>5</v>
      </c>
      <c r="M362" t="str">
        <f>TEXT(Table2[[#This Row],[Order_Date]],"mmm")</f>
        <v>May</v>
      </c>
      <c r="N362" t="str">
        <f>TEXT(Table2[[#This Row],[Order_Date]],"YYYY-MM")</f>
        <v>2024-05</v>
      </c>
      <c r="O362" s="9">
        <f>IFERROR(Table2[[#This Row],[Profit]]/Table2[[#This Row],[Sales]],0)</f>
        <v>0.23947833174840374</v>
      </c>
      <c r="P362" t="str">
        <f>_xlfn.XLOOKUP(Table2[[#This Row],[Product_ID]],Table4[Product_ID],Table4[Category],"Not Found")</f>
        <v>Home</v>
      </c>
      <c r="Q362" t="str">
        <f>_xlfn.XLOOKUP(Table2[[#This Row],[Product_ID]],Table4[Product_ID],Table4[Sub_Category],"Not Found")</f>
        <v>Lighting</v>
      </c>
      <c r="R362" t="str">
        <f>_xlfn.XLOOKUP(Table2[[#This Row],[Customer_ID]],Table1[Customer_ID],Table1[Region],"Not Found")</f>
        <v>North</v>
      </c>
      <c r="S362" t="str">
        <f>_xlfn.XLOOKUP(Table2[[#This Row],[Customer_ID]],Table1[Customer_ID],Table1[Segment],"Not Found")</f>
        <v>Consumer</v>
      </c>
      <c r="T362" t="str">
        <f>_xlfn.XLOOKUP(Table2[[#This Row],[Product_ID]],Table4[Product_ID],Table4[Product_Name],"Not Found")</f>
        <v>Table Lamp</v>
      </c>
    </row>
    <row r="363" spans="1:20" x14ac:dyDescent="0.3">
      <c r="A363" t="s">
        <v>649</v>
      </c>
      <c r="B363" s="4">
        <v>45979</v>
      </c>
      <c r="C363" s="4">
        <v>45984</v>
      </c>
      <c r="D363" t="s">
        <v>650</v>
      </c>
      <c r="E363" t="s">
        <v>65</v>
      </c>
      <c r="F363" s="8">
        <v>2</v>
      </c>
      <c r="G363" s="10">
        <v>0</v>
      </c>
      <c r="H363" t="s">
        <v>21</v>
      </c>
      <c r="I363" s="8">
        <v>1398</v>
      </c>
      <c r="J363" s="8">
        <v>376.96</v>
      </c>
      <c r="K363" s="12">
        <f>YEAR(Table2[[#This Row],[Order_Date]])</f>
        <v>2025</v>
      </c>
      <c r="L363" s="12">
        <f>MONTH(Table2[[#This Row],[Order_Date]])</f>
        <v>11</v>
      </c>
      <c r="M363" t="str">
        <f>TEXT(Table2[[#This Row],[Order_Date]],"mmm")</f>
        <v>Nov</v>
      </c>
      <c r="N363" t="str">
        <f>TEXT(Table2[[#This Row],[Order_Date]],"YYYY-MM")</f>
        <v>2025-11</v>
      </c>
      <c r="O363" s="9">
        <f>IFERROR(Table2[[#This Row],[Profit]]/Table2[[#This Row],[Sales]],0)</f>
        <v>0.26964234620886979</v>
      </c>
      <c r="P363" t="str">
        <f>_xlfn.XLOOKUP(Table2[[#This Row],[Product_ID]],Table4[Product_ID],Table4[Category],"Not Found")</f>
        <v>Office</v>
      </c>
      <c r="Q363" t="str">
        <f>_xlfn.XLOOKUP(Table2[[#This Row],[Product_ID]],Table4[Product_ID],Table4[Sub_Category],"Not Found")</f>
        <v>Storage</v>
      </c>
      <c r="R363" t="str">
        <f>_xlfn.XLOOKUP(Table2[[#This Row],[Customer_ID]],Table1[Customer_ID],Table1[Region],"Not Found")</f>
        <v>East</v>
      </c>
      <c r="S363" t="str">
        <f>_xlfn.XLOOKUP(Table2[[#This Row],[Customer_ID]],Table1[Customer_ID],Table1[Segment],"Not Found")</f>
        <v>Home Office</v>
      </c>
      <c r="T363" t="str">
        <f>_xlfn.XLOOKUP(Table2[[#This Row],[Product_ID]],Table4[Product_ID],Table4[Product_Name],"Not Found")</f>
        <v>Desk Organizer</v>
      </c>
    </row>
    <row r="364" spans="1:20" x14ac:dyDescent="0.3">
      <c r="A364" t="s">
        <v>651</v>
      </c>
      <c r="B364" s="4">
        <v>45789</v>
      </c>
      <c r="C364" s="4">
        <v>45793</v>
      </c>
      <c r="D364" t="s">
        <v>463</v>
      </c>
      <c r="E364" t="s">
        <v>40</v>
      </c>
      <c r="F364" s="8">
        <v>1</v>
      </c>
      <c r="G364" s="10">
        <v>0.1</v>
      </c>
      <c r="H364" t="s">
        <v>17</v>
      </c>
      <c r="I364" s="8">
        <v>1349.1</v>
      </c>
      <c r="J364" s="8">
        <v>362.64</v>
      </c>
      <c r="K364" s="12">
        <f>YEAR(Table2[[#This Row],[Order_Date]])</f>
        <v>2025</v>
      </c>
      <c r="L364" s="12">
        <f>MONTH(Table2[[#This Row],[Order_Date]])</f>
        <v>5</v>
      </c>
      <c r="M364" t="str">
        <f>TEXT(Table2[[#This Row],[Order_Date]],"mmm")</f>
        <v>May</v>
      </c>
      <c r="N364" t="str">
        <f>TEXT(Table2[[#This Row],[Order_Date]],"YYYY-MM")</f>
        <v>2025-05</v>
      </c>
      <c r="O364" s="9">
        <f>IFERROR(Table2[[#This Row],[Profit]]/Table2[[#This Row],[Sales]],0)</f>
        <v>0.26880142317100292</v>
      </c>
      <c r="P364" t="str">
        <f>_xlfn.XLOOKUP(Table2[[#This Row],[Product_ID]],Table4[Product_ID],Table4[Category],"Not Found")</f>
        <v>Technology</v>
      </c>
      <c r="Q364" t="str">
        <f>_xlfn.XLOOKUP(Table2[[#This Row],[Product_ID]],Table4[Product_ID],Table4[Sub_Category],"Not Found")</f>
        <v>Accessories</v>
      </c>
      <c r="R364" t="str">
        <f>_xlfn.XLOOKUP(Table2[[#This Row],[Customer_ID]],Table1[Customer_ID],Table1[Region],"Not Found")</f>
        <v>South</v>
      </c>
      <c r="S364" t="str">
        <f>_xlfn.XLOOKUP(Table2[[#This Row],[Customer_ID]],Table1[Customer_ID],Table1[Segment],"Not Found")</f>
        <v>Corporate</v>
      </c>
      <c r="T364" t="str">
        <f>_xlfn.XLOOKUP(Table2[[#This Row],[Product_ID]],Table4[Product_ID],Table4[Product_Name],"Not Found")</f>
        <v>Power Bank</v>
      </c>
    </row>
    <row r="365" spans="1:20" x14ac:dyDescent="0.3">
      <c r="A365" t="s">
        <v>652</v>
      </c>
      <c r="B365" s="4">
        <v>46018</v>
      </c>
      <c r="C365" s="4">
        <v>46023</v>
      </c>
      <c r="D365" t="s">
        <v>275</v>
      </c>
      <c r="E365" t="s">
        <v>99</v>
      </c>
      <c r="F365" s="8">
        <v>2</v>
      </c>
      <c r="G365" s="10">
        <v>0.1</v>
      </c>
      <c r="H365" t="s">
        <v>21</v>
      </c>
      <c r="I365" s="8">
        <v>448.2</v>
      </c>
      <c r="J365" s="8">
        <v>123.19</v>
      </c>
      <c r="K365" s="12">
        <f>YEAR(Table2[[#This Row],[Order_Date]])</f>
        <v>2025</v>
      </c>
      <c r="L365" s="12">
        <f>MONTH(Table2[[#This Row],[Order_Date]])</f>
        <v>12</v>
      </c>
      <c r="M365" t="str">
        <f>TEXT(Table2[[#This Row],[Order_Date]],"mmm")</f>
        <v>Dec</v>
      </c>
      <c r="N365" t="str">
        <f>TEXT(Table2[[#This Row],[Order_Date]],"YYYY-MM")</f>
        <v>2025-12</v>
      </c>
      <c r="O365" s="9">
        <f>IFERROR(Table2[[#This Row],[Profit]]/Table2[[#This Row],[Sales]],0)</f>
        <v>0.27485497545738508</v>
      </c>
      <c r="P365" t="str">
        <f>_xlfn.XLOOKUP(Table2[[#This Row],[Product_ID]],Table4[Product_ID],Table4[Category],"Not Found")</f>
        <v>Office</v>
      </c>
      <c r="Q365" t="str">
        <f>_xlfn.XLOOKUP(Table2[[#This Row],[Product_ID]],Table4[Product_ID],Table4[Sub_Category],"Not Found")</f>
        <v>Paper</v>
      </c>
      <c r="R365" t="str">
        <f>_xlfn.XLOOKUP(Table2[[#This Row],[Customer_ID]],Table1[Customer_ID],Table1[Region],"Not Found")</f>
        <v>South</v>
      </c>
      <c r="S365" t="str">
        <f>_xlfn.XLOOKUP(Table2[[#This Row],[Customer_ID]],Table1[Customer_ID],Table1[Segment],"Not Found")</f>
        <v>Home Office</v>
      </c>
      <c r="T365" t="str">
        <f>_xlfn.XLOOKUP(Table2[[#This Row],[Product_ID]],Table4[Product_ID],Table4[Product_Name],"Not Found")</f>
        <v>Pen Set</v>
      </c>
    </row>
    <row r="366" spans="1:20" x14ac:dyDescent="0.3">
      <c r="A366" t="s">
        <v>653</v>
      </c>
      <c r="B366" s="4">
        <v>45768</v>
      </c>
      <c r="C366" s="4">
        <v>45772</v>
      </c>
      <c r="D366" t="s">
        <v>534</v>
      </c>
      <c r="E366" t="s">
        <v>20</v>
      </c>
      <c r="F366" s="8">
        <v>1</v>
      </c>
      <c r="G366" s="10">
        <v>0.2</v>
      </c>
      <c r="H366" t="s">
        <v>30</v>
      </c>
      <c r="I366" s="8">
        <v>5599.2</v>
      </c>
      <c r="J366" s="8">
        <v>1229.56</v>
      </c>
      <c r="K366" s="12">
        <f>YEAR(Table2[[#This Row],[Order_Date]])</f>
        <v>2025</v>
      </c>
      <c r="L366" s="12">
        <f>MONTH(Table2[[#This Row],[Order_Date]])</f>
        <v>4</v>
      </c>
      <c r="M366" t="str">
        <f>TEXT(Table2[[#This Row],[Order_Date]],"mmm")</f>
        <v>Apr</v>
      </c>
      <c r="N366" t="str">
        <f>TEXT(Table2[[#This Row],[Order_Date]],"YYYY-MM")</f>
        <v>2025-04</v>
      </c>
      <c r="O366" s="9">
        <f>IFERROR(Table2[[#This Row],[Profit]]/Table2[[#This Row],[Sales]],0)</f>
        <v>0.21959565652236032</v>
      </c>
      <c r="P366" t="str">
        <f>_xlfn.XLOOKUP(Table2[[#This Row],[Product_ID]],Table4[Product_ID],Table4[Category],"Not Found")</f>
        <v>Furniture</v>
      </c>
      <c r="Q366" t="str">
        <f>_xlfn.XLOOKUP(Table2[[#This Row],[Product_ID]],Table4[Product_ID],Table4[Sub_Category],"Not Found")</f>
        <v>Furniture</v>
      </c>
      <c r="R366" t="str">
        <f>_xlfn.XLOOKUP(Table2[[#This Row],[Customer_ID]],Table1[Customer_ID],Table1[Region],"Not Found")</f>
        <v>North</v>
      </c>
      <c r="S366" t="str">
        <f>_xlfn.XLOOKUP(Table2[[#This Row],[Customer_ID]],Table1[Customer_ID],Table1[Segment],"Not Found")</f>
        <v>Consumer</v>
      </c>
      <c r="T366" t="str">
        <f>_xlfn.XLOOKUP(Table2[[#This Row],[Product_ID]],Table4[Product_ID],Table4[Product_Name],"Not Found")</f>
        <v>Office Chair</v>
      </c>
    </row>
    <row r="367" spans="1:20" x14ac:dyDescent="0.3">
      <c r="A367" t="s">
        <v>654</v>
      </c>
      <c r="B367" s="4">
        <v>45885</v>
      </c>
      <c r="C367" s="4">
        <v>45890</v>
      </c>
      <c r="D367" t="s">
        <v>303</v>
      </c>
      <c r="E367" t="s">
        <v>45</v>
      </c>
      <c r="F367" s="8">
        <v>1</v>
      </c>
      <c r="G367" s="10">
        <v>0.05</v>
      </c>
      <c r="H367" t="s">
        <v>13</v>
      </c>
      <c r="I367" s="8">
        <v>2374.0500000000002</v>
      </c>
      <c r="J367" s="8">
        <v>554.22</v>
      </c>
      <c r="K367" s="12">
        <f>YEAR(Table2[[#This Row],[Order_Date]])</f>
        <v>2025</v>
      </c>
      <c r="L367" s="12">
        <f>MONTH(Table2[[#This Row],[Order_Date]])</f>
        <v>8</v>
      </c>
      <c r="M367" t="str">
        <f>TEXT(Table2[[#This Row],[Order_Date]],"mmm")</f>
        <v>Aug</v>
      </c>
      <c r="N367" t="str">
        <f>TEXT(Table2[[#This Row],[Order_Date]],"YYYY-MM")</f>
        <v>2025-08</v>
      </c>
      <c r="O367" s="9">
        <f>IFERROR(Table2[[#This Row],[Profit]]/Table2[[#This Row],[Sales]],0)</f>
        <v>0.23344916914134073</v>
      </c>
      <c r="P367" t="str">
        <f>_xlfn.XLOOKUP(Table2[[#This Row],[Product_ID]],Table4[Product_ID],Table4[Category],"Not Found")</f>
        <v>Technology</v>
      </c>
      <c r="Q367" t="str">
        <f>_xlfn.XLOOKUP(Table2[[#This Row],[Product_ID]],Table4[Product_ID],Table4[Sub_Category],"Not Found")</f>
        <v>Audio</v>
      </c>
      <c r="R367" t="str">
        <f>_xlfn.XLOOKUP(Table2[[#This Row],[Customer_ID]],Table1[Customer_ID],Table1[Region],"Not Found")</f>
        <v>West</v>
      </c>
      <c r="S367" t="str">
        <f>_xlfn.XLOOKUP(Table2[[#This Row],[Customer_ID]],Table1[Customer_ID],Table1[Segment],"Not Found")</f>
        <v>Home Office</v>
      </c>
      <c r="T367" t="str">
        <f>_xlfn.XLOOKUP(Table2[[#This Row],[Product_ID]],Table4[Product_ID],Table4[Product_Name],"Not Found")</f>
        <v>Headphones</v>
      </c>
    </row>
    <row r="368" spans="1:20" x14ac:dyDescent="0.3">
      <c r="A368" t="s">
        <v>655</v>
      </c>
      <c r="B368" s="4">
        <v>45514</v>
      </c>
      <c r="C368" s="4">
        <v>45518</v>
      </c>
      <c r="D368" t="s">
        <v>453</v>
      </c>
      <c r="E368" t="s">
        <v>99</v>
      </c>
      <c r="F368" s="8">
        <v>4</v>
      </c>
      <c r="G368" s="10">
        <v>0</v>
      </c>
      <c r="H368" t="s">
        <v>13</v>
      </c>
      <c r="I368" s="8">
        <v>996</v>
      </c>
      <c r="J368" s="8">
        <v>247.06</v>
      </c>
      <c r="K368" s="12">
        <f>YEAR(Table2[[#This Row],[Order_Date]])</f>
        <v>2024</v>
      </c>
      <c r="L368" s="12">
        <f>MONTH(Table2[[#This Row],[Order_Date]])</f>
        <v>8</v>
      </c>
      <c r="M368" t="str">
        <f>TEXT(Table2[[#This Row],[Order_Date]],"mmm")</f>
        <v>Aug</v>
      </c>
      <c r="N368" t="str">
        <f>TEXT(Table2[[#This Row],[Order_Date]],"YYYY-MM")</f>
        <v>2024-08</v>
      </c>
      <c r="O368" s="9">
        <f>IFERROR(Table2[[#This Row],[Profit]]/Table2[[#This Row],[Sales]],0)</f>
        <v>0.24805220883534138</v>
      </c>
      <c r="P368" t="str">
        <f>_xlfn.XLOOKUP(Table2[[#This Row],[Product_ID]],Table4[Product_ID],Table4[Category],"Not Found")</f>
        <v>Office</v>
      </c>
      <c r="Q368" t="str">
        <f>_xlfn.XLOOKUP(Table2[[#This Row],[Product_ID]],Table4[Product_ID],Table4[Sub_Category],"Not Found")</f>
        <v>Paper</v>
      </c>
      <c r="R368" t="str">
        <f>_xlfn.XLOOKUP(Table2[[#This Row],[Customer_ID]],Table1[Customer_ID],Table1[Region],"Not Found")</f>
        <v>East</v>
      </c>
      <c r="S368" t="str">
        <f>_xlfn.XLOOKUP(Table2[[#This Row],[Customer_ID]],Table1[Customer_ID],Table1[Segment],"Not Found")</f>
        <v>Corporate</v>
      </c>
      <c r="T368" t="str">
        <f>_xlfn.XLOOKUP(Table2[[#This Row],[Product_ID]],Table4[Product_ID],Table4[Product_Name],"Not Found")</f>
        <v>Pen Set</v>
      </c>
    </row>
    <row r="369" spans="1:20" x14ac:dyDescent="0.3">
      <c r="A369" t="s">
        <v>656</v>
      </c>
      <c r="B369" s="4">
        <v>45663</v>
      </c>
      <c r="C369" s="4">
        <v>45664</v>
      </c>
      <c r="D369" t="s">
        <v>60</v>
      </c>
      <c r="E369" t="s">
        <v>26</v>
      </c>
      <c r="F369" s="8">
        <v>1</v>
      </c>
      <c r="G369" s="10">
        <v>0.15</v>
      </c>
      <c r="H369" t="s">
        <v>17</v>
      </c>
      <c r="I369" s="8">
        <v>764.15</v>
      </c>
      <c r="J369" s="8">
        <v>168.34</v>
      </c>
      <c r="K369" s="12">
        <f>YEAR(Table2[[#This Row],[Order_Date]])</f>
        <v>2025</v>
      </c>
      <c r="L369" s="12">
        <f>MONTH(Table2[[#This Row],[Order_Date]])</f>
        <v>1</v>
      </c>
      <c r="M369" t="str">
        <f>TEXT(Table2[[#This Row],[Order_Date]],"mmm")</f>
        <v>Jan</v>
      </c>
      <c r="N369" t="str">
        <f>TEXT(Table2[[#This Row],[Order_Date]],"YYYY-MM")</f>
        <v>2025-01</v>
      </c>
      <c r="O369" s="9">
        <f>IFERROR(Table2[[#This Row],[Profit]]/Table2[[#This Row],[Sales]],0)</f>
        <v>0.22029706209513841</v>
      </c>
      <c r="P369" t="str">
        <f>_xlfn.XLOOKUP(Table2[[#This Row],[Product_ID]],Table4[Product_ID],Table4[Category],"Not Found")</f>
        <v>Technology</v>
      </c>
      <c r="Q369" t="str">
        <f>_xlfn.XLOOKUP(Table2[[#This Row],[Product_ID]],Table4[Product_ID],Table4[Sub_Category],"Not Found")</f>
        <v>Accessories</v>
      </c>
      <c r="R369" t="str">
        <f>_xlfn.XLOOKUP(Table2[[#This Row],[Customer_ID]],Table1[Customer_ID],Table1[Region],"Not Found")</f>
        <v>East</v>
      </c>
      <c r="S369" t="str">
        <f>_xlfn.XLOOKUP(Table2[[#This Row],[Customer_ID]],Table1[Customer_ID],Table1[Segment],"Not Found")</f>
        <v>Consumer</v>
      </c>
      <c r="T369" t="str">
        <f>_xlfn.XLOOKUP(Table2[[#This Row],[Product_ID]],Table4[Product_ID],Table4[Product_Name],"Not Found")</f>
        <v>Keyboard</v>
      </c>
    </row>
    <row r="370" spans="1:20" x14ac:dyDescent="0.3">
      <c r="A370" t="s">
        <v>657</v>
      </c>
      <c r="B370" s="4">
        <v>45693</v>
      </c>
      <c r="C370" s="4">
        <v>45694</v>
      </c>
      <c r="D370" t="s">
        <v>101</v>
      </c>
      <c r="E370" t="s">
        <v>40</v>
      </c>
      <c r="F370" s="8">
        <v>1</v>
      </c>
      <c r="G370" s="10">
        <v>0</v>
      </c>
      <c r="H370" t="s">
        <v>13</v>
      </c>
      <c r="I370" s="8">
        <v>1499</v>
      </c>
      <c r="J370" s="8">
        <v>410.87</v>
      </c>
      <c r="K370" s="12">
        <f>YEAR(Table2[[#This Row],[Order_Date]])</f>
        <v>2025</v>
      </c>
      <c r="L370" s="12">
        <f>MONTH(Table2[[#This Row],[Order_Date]])</f>
        <v>2</v>
      </c>
      <c r="M370" t="str">
        <f>TEXT(Table2[[#This Row],[Order_Date]],"mmm")</f>
        <v>Feb</v>
      </c>
      <c r="N370" t="str">
        <f>TEXT(Table2[[#This Row],[Order_Date]],"YYYY-MM")</f>
        <v>2025-02</v>
      </c>
      <c r="O370" s="9">
        <f>IFERROR(Table2[[#This Row],[Profit]]/Table2[[#This Row],[Sales]],0)</f>
        <v>0.27409606404269515</v>
      </c>
      <c r="P370" t="str">
        <f>_xlfn.XLOOKUP(Table2[[#This Row],[Product_ID]],Table4[Product_ID],Table4[Category],"Not Found")</f>
        <v>Technology</v>
      </c>
      <c r="Q370" t="str">
        <f>_xlfn.XLOOKUP(Table2[[#This Row],[Product_ID]],Table4[Product_ID],Table4[Sub_Category],"Not Found")</f>
        <v>Accessories</v>
      </c>
      <c r="R370" t="str">
        <f>_xlfn.XLOOKUP(Table2[[#This Row],[Customer_ID]],Table1[Customer_ID],Table1[Region],"Not Found")</f>
        <v>South</v>
      </c>
      <c r="S370" t="str">
        <f>_xlfn.XLOOKUP(Table2[[#This Row],[Customer_ID]],Table1[Customer_ID],Table1[Segment],"Not Found")</f>
        <v>Corporate</v>
      </c>
      <c r="T370" t="str">
        <f>_xlfn.XLOOKUP(Table2[[#This Row],[Product_ID]],Table4[Product_ID],Table4[Product_Name],"Not Found")</f>
        <v>Power Bank</v>
      </c>
    </row>
    <row r="371" spans="1:20" x14ac:dyDescent="0.3">
      <c r="A371" t="s">
        <v>658</v>
      </c>
      <c r="B371" s="4">
        <v>45734</v>
      </c>
      <c r="C371" s="4">
        <v>45735</v>
      </c>
      <c r="D371" t="s">
        <v>118</v>
      </c>
      <c r="E371" t="s">
        <v>96</v>
      </c>
      <c r="F371" s="8">
        <v>2</v>
      </c>
      <c r="G371" s="10">
        <v>0.05</v>
      </c>
      <c r="H371" t="s">
        <v>21</v>
      </c>
      <c r="I371" s="8">
        <v>1898.1</v>
      </c>
      <c r="J371" s="8">
        <v>541.97</v>
      </c>
      <c r="K371" s="12">
        <f>YEAR(Table2[[#This Row],[Order_Date]])</f>
        <v>2025</v>
      </c>
      <c r="L371" s="12">
        <f>MONTH(Table2[[#This Row],[Order_Date]])</f>
        <v>3</v>
      </c>
      <c r="M371" t="str">
        <f>TEXT(Table2[[#This Row],[Order_Date]],"mmm")</f>
        <v>Mar</v>
      </c>
      <c r="N371" t="str">
        <f>TEXT(Table2[[#This Row],[Order_Date]],"YYYY-MM")</f>
        <v>2025-03</v>
      </c>
      <c r="O371" s="9">
        <f>IFERROR(Table2[[#This Row],[Profit]]/Table2[[#This Row],[Sales]],0)</f>
        <v>0.28553290132237502</v>
      </c>
      <c r="P371" t="str">
        <f>_xlfn.XLOOKUP(Table2[[#This Row],[Product_ID]],Table4[Product_ID],Table4[Category],"Not Found")</f>
        <v>Home</v>
      </c>
      <c r="Q371" t="str">
        <f>_xlfn.XLOOKUP(Table2[[#This Row],[Product_ID]],Table4[Product_ID],Table4[Sub_Category],"Not Found")</f>
        <v>Lighting</v>
      </c>
      <c r="R371" t="str">
        <f>_xlfn.XLOOKUP(Table2[[#This Row],[Customer_ID]],Table1[Customer_ID],Table1[Region],"Not Found")</f>
        <v>West</v>
      </c>
      <c r="S371" t="str">
        <f>_xlfn.XLOOKUP(Table2[[#This Row],[Customer_ID]],Table1[Customer_ID],Table1[Segment],"Not Found")</f>
        <v>Consumer</v>
      </c>
      <c r="T371" t="str">
        <f>_xlfn.XLOOKUP(Table2[[#This Row],[Product_ID]],Table4[Product_ID],Table4[Product_Name],"Not Found")</f>
        <v>LED Strip Light</v>
      </c>
    </row>
    <row r="372" spans="1:20" x14ac:dyDescent="0.3">
      <c r="A372" t="s">
        <v>659</v>
      </c>
      <c r="B372" s="4">
        <v>45781</v>
      </c>
      <c r="C372" s="4">
        <v>45785</v>
      </c>
      <c r="D372" t="s">
        <v>407</v>
      </c>
      <c r="E372" t="s">
        <v>116</v>
      </c>
      <c r="F372" s="8">
        <v>5</v>
      </c>
      <c r="G372" s="10">
        <v>0.05</v>
      </c>
      <c r="H372" t="s">
        <v>13</v>
      </c>
      <c r="I372" s="8">
        <v>1895.25</v>
      </c>
      <c r="J372" s="8">
        <v>496.72</v>
      </c>
      <c r="K372" s="12">
        <f>YEAR(Table2[[#This Row],[Order_Date]])</f>
        <v>2025</v>
      </c>
      <c r="L372" s="12">
        <f>MONTH(Table2[[#This Row],[Order_Date]])</f>
        <v>5</v>
      </c>
      <c r="M372" t="str">
        <f>TEXT(Table2[[#This Row],[Order_Date]],"mmm")</f>
        <v>May</v>
      </c>
      <c r="N372" t="str">
        <f>TEXT(Table2[[#This Row],[Order_Date]],"YYYY-MM")</f>
        <v>2025-05</v>
      </c>
      <c r="O372" s="9">
        <f>IFERROR(Table2[[#This Row],[Profit]]/Table2[[#This Row],[Sales]],0)</f>
        <v>0.26208679593721146</v>
      </c>
      <c r="P372" t="str">
        <f>_xlfn.XLOOKUP(Table2[[#This Row],[Product_ID]],Table4[Product_ID],Table4[Category],"Not Found")</f>
        <v>Technology</v>
      </c>
      <c r="Q372" t="str">
        <f>_xlfn.XLOOKUP(Table2[[#This Row],[Product_ID]],Table4[Product_ID],Table4[Sub_Category],"Not Found")</f>
        <v>Accessories</v>
      </c>
      <c r="R372" t="str">
        <f>_xlfn.XLOOKUP(Table2[[#This Row],[Customer_ID]],Table1[Customer_ID],Table1[Region],"Not Found")</f>
        <v>West</v>
      </c>
      <c r="S372" t="str">
        <f>_xlfn.XLOOKUP(Table2[[#This Row],[Customer_ID]],Table1[Customer_ID],Table1[Segment],"Not Found")</f>
        <v>Consumer</v>
      </c>
      <c r="T372" t="str">
        <f>_xlfn.XLOOKUP(Table2[[#This Row],[Product_ID]],Table4[Product_ID],Table4[Product_Name],"Not Found")</f>
        <v>Mobile Holder</v>
      </c>
    </row>
    <row r="373" spans="1:20" x14ac:dyDescent="0.3">
      <c r="A373" t="s">
        <v>660</v>
      </c>
      <c r="B373" s="4">
        <v>45906</v>
      </c>
      <c r="C373" s="4">
        <v>45911</v>
      </c>
      <c r="D373" t="s">
        <v>661</v>
      </c>
      <c r="E373" t="s">
        <v>20</v>
      </c>
      <c r="F373" s="8">
        <v>5</v>
      </c>
      <c r="G373" s="10">
        <v>0.05</v>
      </c>
      <c r="H373" t="s">
        <v>17</v>
      </c>
      <c r="I373" s="8">
        <v>33245.25</v>
      </c>
      <c r="J373" s="8">
        <v>6571.55</v>
      </c>
      <c r="K373" s="12">
        <f>YEAR(Table2[[#This Row],[Order_Date]])</f>
        <v>2025</v>
      </c>
      <c r="L373" s="12">
        <f>MONTH(Table2[[#This Row],[Order_Date]])</f>
        <v>9</v>
      </c>
      <c r="M373" t="str">
        <f>TEXT(Table2[[#This Row],[Order_Date]],"mmm")</f>
        <v>Sep</v>
      </c>
      <c r="N373" t="str">
        <f>TEXT(Table2[[#This Row],[Order_Date]],"YYYY-MM")</f>
        <v>2025-09</v>
      </c>
      <c r="O373" s="9">
        <f>IFERROR(Table2[[#This Row],[Profit]]/Table2[[#This Row],[Sales]],0)</f>
        <v>0.19766883990946074</v>
      </c>
      <c r="P373" t="str">
        <f>_xlfn.XLOOKUP(Table2[[#This Row],[Product_ID]],Table4[Product_ID],Table4[Category],"Not Found")</f>
        <v>Furniture</v>
      </c>
      <c r="Q373" t="str">
        <f>_xlfn.XLOOKUP(Table2[[#This Row],[Product_ID]],Table4[Product_ID],Table4[Sub_Category],"Not Found")</f>
        <v>Furniture</v>
      </c>
      <c r="R373" t="str">
        <f>_xlfn.XLOOKUP(Table2[[#This Row],[Customer_ID]],Table1[Customer_ID],Table1[Region],"Not Found")</f>
        <v>South</v>
      </c>
      <c r="S373" t="str">
        <f>_xlfn.XLOOKUP(Table2[[#This Row],[Customer_ID]],Table1[Customer_ID],Table1[Segment],"Not Found")</f>
        <v>Corporate</v>
      </c>
      <c r="T373" t="str">
        <f>_xlfn.XLOOKUP(Table2[[#This Row],[Product_ID]],Table4[Product_ID],Table4[Product_Name],"Not Found")</f>
        <v>Office Chair</v>
      </c>
    </row>
    <row r="374" spans="1:20" x14ac:dyDescent="0.3">
      <c r="A374" t="s">
        <v>662</v>
      </c>
      <c r="B374" s="4">
        <v>45564</v>
      </c>
      <c r="C374" s="4">
        <v>45569</v>
      </c>
      <c r="D374" t="s">
        <v>527</v>
      </c>
      <c r="E374" t="s">
        <v>40</v>
      </c>
      <c r="F374" s="8">
        <v>2</v>
      </c>
      <c r="G374" s="10">
        <v>0.1</v>
      </c>
      <c r="H374" t="s">
        <v>17</v>
      </c>
      <c r="I374" s="8">
        <v>2698.2</v>
      </c>
      <c r="J374" s="8">
        <v>548.53</v>
      </c>
      <c r="K374" s="12">
        <f>YEAR(Table2[[#This Row],[Order_Date]])</f>
        <v>2024</v>
      </c>
      <c r="L374" s="12">
        <f>MONTH(Table2[[#This Row],[Order_Date]])</f>
        <v>9</v>
      </c>
      <c r="M374" t="str">
        <f>TEXT(Table2[[#This Row],[Order_Date]],"mmm")</f>
        <v>Sep</v>
      </c>
      <c r="N374" t="str">
        <f>TEXT(Table2[[#This Row],[Order_Date]],"YYYY-MM")</f>
        <v>2024-09</v>
      </c>
      <c r="O374" s="9">
        <f>IFERROR(Table2[[#This Row],[Profit]]/Table2[[#This Row],[Sales]],0)</f>
        <v>0.20329478911867171</v>
      </c>
      <c r="P374" t="str">
        <f>_xlfn.XLOOKUP(Table2[[#This Row],[Product_ID]],Table4[Product_ID],Table4[Category],"Not Found")</f>
        <v>Technology</v>
      </c>
      <c r="Q374" t="str">
        <f>_xlfn.XLOOKUP(Table2[[#This Row],[Product_ID]],Table4[Product_ID],Table4[Sub_Category],"Not Found")</f>
        <v>Accessories</v>
      </c>
      <c r="R374" t="str">
        <f>_xlfn.XLOOKUP(Table2[[#This Row],[Customer_ID]],Table1[Customer_ID],Table1[Region],"Not Found")</f>
        <v>South</v>
      </c>
      <c r="S374" t="str">
        <f>_xlfn.XLOOKUP(Table2[[#This Row],[Customer_ID]],Table1[Customer_ID],Table1[Segment],"Not Found")</f>
        <v>Consumer</v>
      </c>
      <c r="T374" t="str">
        <f>_xlfn.XLOOKUP(Table2[[#This Row],[Product_ID]],Table4[Product_ID],Table4[Product_Name],"Not Found")</f>
        <v>Power Bank</v>
      </c>
    </row>
    <row r="375" spans="1:20" x14ac:dyDescent="0.3">
      <c r="A375" t="s">
        <v>663</v>
      </c>
      <c r="B375" s="4">
        <v>45817</v>
      </c>
      <c r="C375" s="4">
        <v>45819</v>
      </c>
      <c r="D375" t="s">
        <v>329</v>
      </c>
      <c r="E375" t="s">
        <v>71</v>
      </c>
      <c r="F375" s="8">
        <v>1</v>
      </c>
      <c r="G375" s="10">
        <v>0.05</v>
      </c>
      <c r="H375" t="s">
        <v>17</v>
      </c>
      <c r="I375" s="8">
        <v>759.05</v>
      </c>
      <c r="J375" s="8">
        <v>233.33</v>
      </c>
      <c r="K375" s="12">
        <f>YEAR(Table2[[#This Row],[Order_Date]])</f>
        <v>2025</v>
      </c>
      <c r="L375" s="12">
        <f>MONTH(Table2[[#This Row],[Order_Date]])</f>
        <v>6</v>
      </c>
      <c r="M375" t="str">
        <f>TEXT(Table2[[#This Row],[Order_Date]],"mmm")</f>
        <v>Jun</v>
      </c>
      <c r="N375" t="str">
        <f>TEXT(Table2[[#This Row],[Order_Date]],"YYYY-MM")</f>
        <v>2025-06</v>
      </c>
      <c r="O375" s="9">
        <f>IFERROR(Table2[[#This Row],[Profit]]/Table2[[#This Row],[Sales]],0)</f>
        <v>0.30739740465055004</v>
      </c>
      <c r="P375" t="str">
        <f>_xlfn.XLOOKUP(Table2[[#This Row],[Product_ID]],Table4[Product_ID],Table4[Category],"Not Found")</f>
        <v>Home</v>
      </c>
      <c r="Q375" t="str">
        <f>_xlfn.XLOOKUP(Table2[[#This Row],[Product_ID]],Table4[Product_ID],Table4[Sub_Category],"Not Found")</f>
        <v>Storage</v>
      </c>
      <c r="R375" t="str">
        <f>_xlfn.XLOOKUP(Table2[[#This Row],[Customer_ID]],Table1[Customer_ID],Table1[Region],"Not Found")</f>
        <v>South</v>
      </c>
      <c r="S375" t="str">
        <f>_xlfn.XLOOKUP(Table2[[#This Row],[Customer_ID]],Table1[Customer_ID],Table1[Segment],"Not Found")</f>
        <v>Consumer</v>
      </c>
      <c r="T375" t="str">
        <f>_xlfn.XLOOKUP(Table2[[#This Row],[Product_ID]],Table4[Product_ID],Table4[Product_Name],"Not Found")</f>
        <v>Storage Box</v>
      </c>
    </row>
    <row r="376" spans="1:20" x14ac:dyDescent="0.3">
      <c r="A376" t="s">
        <v>664</v>
      </c>
      <c r="B376" s="4">
        <v>45450</v>
      </c>
      <c r="C376" s="4">
        <v>45453</v>
      </c>
      <c r="D376" t="s">
        <v>180</v>
      </c>
      <c r="E376" t="s">
        <v>12</v>
      </c>
      <c r="F376" s="8">
        <v>4</v>
      </c>
      <c r="G376" s="10">
        <v>0.1</v>
      </c>
      <c r="H376" t="s">
        <v>13</v>
      </c>
      <c r="I376" s="8">
        <v>2156.4</v>
      </c>
      <c r="J376" s="8">
        <v>581.33000000000004</v>
      </c>
      <c r="K376" s="12">
        <f>YEAR(Table2[[#This Row],[Order_Date]])</f>
        <v>2024</v>
      </c>
      <c r="L376" s="12">
        <f>MONTH(Table2[[#This Row],[Order_Date]])</f>
        <v>6</v>
      </c>
      <c r="M376" t="str">
        <f>TEXT(Table2[[#This Row],[Order_Date]],"mmm")</f>
        <v>Jun</v>
      </c>
      <c r="N376" t="str">
        <f>TEXT(Table2[[#This Row],[Order_Date]],"YYYY-MM")</f>
        <v>2024-06</v>
      </c>
      <c r="O376" s="9">
        <f>IFERROR(Table2[[#This Row],[Profit]]/Table2[[#This Row],[Sales]],0)</f>
        <v>0.26958356520126137</v>
      </c>
      <c r="P376" t="str">
        <f>_xlfn.XLOOKUP(Table2[[#This Row],[Product_ID]],Table4[Product_ID],Table4[Category],"Not Found")</f>
        <v>Home</v>
      </c>
      <c r="Q376" t="str">
        <f>_xlfn.XLOOKUP(Table2[[#This Row],[Product_ID]],Table4[Product_ID],Table4[Sub_Category],"Not Found")</f>
        <v>Kitchen</v>
      </c>
      <c r="R376" t="str">
        <f>_xlfn.XLOOKUP(Table2[[#This Row],[Customer_ID]],Table1[Customer_ID],Table1[Region],"Not Found")</f>
        <v>South</v>
      </c>
      <c r="S376" t="str">
        <f>_xlfn.XLOOKUP(Table2[[#This Row],[Customer_ID]],Table1[Customer_ID],Table1[Segment],"Not Found")</f>
        <v>Consumer</v>
      </c>
      <c r="T376" t="str">
        <f>_xlfn.XLOOKUP(Table2[[#This Row],[Product_ID]],Table4[Product_ID],Table4[Product_Name],"Not Found")</f>
        <v>Water Bottle</v>
      </c>
    </row>
    <row r="377" spans="1:20" x14ac:dyDescent="0.3">
      <c r="A377" t="s">
        <v>665</v>
      </c>
      <c r="B377" s="4">
        <v>45443</v>
      </c>
      <c r="C377" s="4">
        <v>45444</v>
      </c>
      <c r="D377" t="s">
        <v>187</v>
      </c>
      <c r="E377" t="s">
        <v>68</v>
      </c>
      <c r="F377" s="8">
        <v>2</v>
      </c>
      <c r="G377" s="10">
        <v>0</v>
      </c>
      <c r="H377" t="s">
        <v>30</v>
      </c>
      <c r="I377" s="8">
        <v>2598</v>
      </c>
      <c r="J377" s="8">
        <v>734.15</v>
      </c>
      <c r="K377" s="12">
        <f>YEAR(Table2[[#This Row],[Order_Date]])</f>
        <v>2024</v>
      </c>
      <c r="L377" s="12">
        <f>MONTH(Table2[[#This Row],[Order_Date]])</f>
        <v>5</v>
      </c>
      <c r="M377" t="str">
        <f>TEXT(Table2[[#This Row],[Order_Date]],"mmm")</f>
        <v>May</v>
      </c>
      <c r="N377" t="str">
        <f>TEXT(Table2[[#This Row],[Order_Date]],"YYYY-MM")</f>
        <v>2024-05</v>
      </c>
      <c r="O377" s="9">
        <f>IFERROR(Table2[[#This Row],[Profit]]/Table2[[#This Row],[Sales]],0)</f>
        <v>0.28258275596612781</v>
      </c>
      <c r="P377" t="str">
        <f>_xlfn.XLOOKUP(Table2[[#This Row],[Product_ID]],Table4[Product_ID],Table4[Category],"Not Found")</f>
        <v>Home</v>
      </c>
      <c r="Q377" t="str">
        <f>_xlfn.XLOOKUP(Table2[[#This Row],[Product_ID]],Table4[Product_ID],Table4[Sub_Category],"Not Found")</f>
        <v>Lighting</v>
      </c>
      <c r="R377" t="str">
        <f>_xlfn.XLOOKUP(Table2[[#This Row],[Customer_ID]],Table1[Customer_ID],Table1[Region],"Not Found")</f>
        <v>South</v>
      </c>
      <c r="S377" t="str">
        <f>_xlfn.XLOOKUP(Table2[[#This Row],[Customer_ID]],Table1[Customer_ID],Table1[Segment],"Not Found")</f>
        <v>Consumer</v>
      </c>
      <c r="T377" t="str">
        <f>_xlfn.XLOOKUP(Table2[[#This Row],[Product_ID]],Table4[Product_ID],Table4[Product_Name],"Not Found")</f>
        <v>Table Lamp</v>
      </c>
    </row>
    <row r="378" spans="1:20" x14ac:dyDescent="0.3">
      <c r="A378" t="s">
        <v>666</v>
      </c>
      <c r="B378" s="4">
        <v>45911</v>
      </c>
      <c r="C378" s="4">
        <v>45912</v>
      </c>
      <c r="D378" t="s">
        <v>667</v>
      </c>
      <c r="E378" t="s">
        <v>76</v>
      </c>
      <c r="F378" s="8">
        <v>1</v>
      </c>
      <c r="G378" s="10">
        <v>0</v>
      </c>
      <c r="H378" t="s">
        <v>13</v>
      </c>
      <c r="I378" s="8">
        <v>899</v>
      </c>
      <c r="J378" s="8">
        <v>228.17</v>
      </c>
      <c r="K378" s="12">
        <f>YEAR(Table2[[#This Row],[Order_Date]])</f>
        <v>2025</v>
      </c>
      <c r="L378" s="12">
        <f>MONTH(Table2[[#This Row],[Order_Date]])</f>
        <v>9</v>
      </c>
      <c r="M378" t="str">
        <f>TEXT(Table2[[#This Row],[Order_Date]],"mmm")</f>
        <v>Sep</v>
      </c>
      <c r="N378" t="str">
        <f>TEXT(Table2[[#This Row],[Order_Date]],"YYYY-MM")</f>
        <v>2025-09</v>
      </c>
      <c r="O378" s="9">
        <f>IFERROR(Table2[[#This Row],[Profit]]/Table2[[#This Row],[Sales]],0)</f>
        <v>0.25380422691879867</v>
      </c>
      <c r="P378" t="str">
        <f>_xlfn.XLOOKUP(Table2[[#This Row],[Product_ID]],Table4[Product_ID],Table4[Category],"Not Found")</f>
        <v>Home</v>
      </c>
      <c r="Q378" t="str">
        <f>_xlfn.XLOOKUP(Table2[[#This Row],[Product_ID]],Table4[Product_ID],Table4[Sub_Category],"Not Found")</f>
        <v>Decor</v>
      </c>
      <c r="R378" t="str">
        <f>_xlfn.XLOOKUP(Table2[[#This Row],[Customer_ID]],Table1[Customer_ID],Table1[Region],"Not Found")</f>
        <v>South</v>
      </c>
      <c r="S378" t="str">
        <f>_xlfn.XLOOKUP(Table2[[#This Row],[Customer_ID]],Table1[Customer_ID],Table1[Segment],"Not Found")</f>
        <v>Corporate</v>
      </c>
      <c r="T378" t="str">
        <f>_xlfn.XLOOKUP(Table2[[#This Row],[Product_ID]],Table4[Product_ID],Table4[Product_Name],"Not Found")</f>
        <v>Wall Clock</v>
      </c>
    </row>
    <row r="379" spans="1:20" x14ac:dyDescent="0.3">
      <c r="A379" t="s">
        <v>668</v>
      </c>
      <c r="B379" s="4">
        <v>45479</v>
      </c>
      <c r="C379" s="4">
        <v>45480</v>
      </c>
      <c r="D379" t="s">
        <v>669</v>
      </c>
      <c r="E379" t="s">
        <v>116</v>
      </c>
      <c r="F379" s="8">
        <v>3</v>
      </c>
      <c r="G379" s="10">
        <v>0</v>
      </c>
      <c r="H379" t="s">
        <v>21</v>
      </c>
      <c r="I379" s="8">
        <v>1197</v>
      </c>
      <c r="J379" s="8">
        <v>220.05</v>
      </c>
      <c r="K379" s="12">
        <f>YEAR(Table2[[#This Row],[Order_Date]])</f>
        <v>2024</v>
      </c>
      <c r="L379" s="12">
        <f>MONTH(Table2[[#This Row],[Order_Date]])</f>
        <v>7</v>
      </c>
      <c r="M379" t="str">
        <f>TEXT(Table2[[#This Row],[Order_Date]],"mmm")</f>
        <v>Jul</v>
      </c>
      <c r="N379" t="str">
        <f>TEXT(Table2[[#This Row],[Order_Date]],"YYYY-MM")</f>
        <v>2024-07</v>
      </c>
      <c r="O379" s="9">
        <f>IFERROR(Table2[[#This Row],[Profit]]/Table2[[#This Row],[Sales]],0)</f>
        <v>0.18383458646616543</v>
      </c>
      <c r="P379" t="str">
        <f>_xlfn.XLOOKUP(Table2[[#This Row],[Product_ID]],Table4[Product_ID],Table4[Category],"Not Found")</f>
        <v>Technology</v>
      </c>
      <c r="Q379" t="str">
        <f>_xlfn.XLOOKUP(Table2[[#This Row],[Product_ID]],Table4[Product_ID],Table4[Sub_Category],"Not Found")</f>
        <v>Accessories</v>
      </c>
      <c r="R379" t="str">
        <f>_xlfn.XLOOKUP(Table2[[#This Row],[Customer_ID]],Table1[Customer_ID],Table1[Region],"Not Found")</f>
        <v>West</v>
      </c>
      <c r="S379" t="str">
        <f>_xlfn.XLOOKUP(Table2[[#This Row],[Customer_ID]],Table1[Customer_ID],Table1[Segment],"Not Found")</f>
        <v>Home Office</v>
      </c>
      <c r="T379" t="str">
        <f>_xlfn.XLOOKUP(Table2[[#This Row],[Product_ID]],Table4[Product_ID],Table4[Product_Name],"Not Found")</f>
        <v>Mobile Holder</v>
      </c>
    </row>
    <row r="380" spans="1:20" x14ac:dyDescent="0.3">
      <c r="A380" t="s">
        <v>670</v>
      </c>
      <c r="B380" s="4">
        <v>45389</v>
      </c>
      <c r="C380" s="4">
        <v>45391</v>
      </c>
      <c r="D380" t="s">
        <v>671</v>
      </c>
      <c r="E380" t="s">
        <v>116</v>
      </c>
      <c r="F380" s="8">
        <v>1</v>
      </c>
      <c r="G380" s="10">
        <v>0.1</v>
      </c>
      <c r="H380" t="s">
        <v>21</v>
      </c>
      <c r="I380" s="8">
        <v>359.1</v>
      </c>
      <c r="J380" s="8">
        <v>83.97</v>
      </c>
      <c r="K380" s="12">
        <f>YEAR(Table2[[#This Row],[Order_Date]])</f>
        <v>2024</v>
      </c>
      <c r="L380" s="12">
        <f>MONTH(Table2[[#This Row],[Order_Date]])</f>
        <v>4</v>
      </c>
      <c r="M380" t="str">
        <f>TEXT(Table2[[#This Row],[Order_Date]],"mmm")</f>
        <v>Apr</v>
      </c>
      <c r="N380" t="str">
        <f>TEXT(Table2[[#This Row],[Order_Date]],"YYYY-MM")</f>
        <v>2024-04</v>
      </c>
      <c r="O380" s="9">
        <f>IFERROR(Table2[[#This Row],[Profit]]/Table2[[#This Row],[Sales]],0)</f>
        <v>0.2338345864661654</v>
      </c>
      <c r="P380" t="str">
        <f>_xlfn.XLOOKUP(Table2[[#This Row],[Product_ID]],Table4[Product_ID],Table4[Category],"Not Found")</f>
        <v>Technology</v>
      </c>
      <c r="Q380" t="str">
        <f>_xlfn.XLOOKUP(Table2[[#This Row],[Product_ID]],Table4[Product_ID],Table4[Sub_Category],"Not Found")</f>
        <v>Accessories</v>
      </c>
      <c r="R380" t="str">
        <f>_xlfn.XLOOKUP(Table2[[#This Row],[Customer_ID]],Table1[Customer_ID],Table1[Region],"Not Found")</f>
        <v>South</v>
      </c>
      <c r="S380" t="str">
        <f>_xlfn.XLOOKUP(Table2[[#This Row],[Customer_ID]],Table1[Customer_ID],Table1[Segment],"Not Found")</f>
        <v>Consumer</v>
      </c>
      <c r="T380" t="str">
        <f>_xlfn.XLOOKUP(Table2[[#This Row],[Product_ID]],Table4[Product_ID],Table4[Product_Name],"Not Found")</f>
        <v>Mobile Holder</v>
      </c>
    </row>
    <row r="381" spans="1:20" x14ac:dyDescent="0.3">
      <c r="A381" t="s">
        <v>672</v>
      </c>
      <c r="B381" s="4">
        <v>45422</v>
      </c>
      <c r="C381" s="4">
        <v>45424</v>
      </c>
      <c r="D381" t="s">
        <v>184</v>
      </c>
      <c r="E381" t="s">
        <v>116</v>
      </c>
      <c r="F381" s="8">
        <v>1</v>
      </c>
      <c r="G381" s="10">
        <v>0</v>
      </c>
      <c r="H381" t="s">
        <v>13</v>
      </c>
      <c r="I381" s="8">
        <v>399</v>
      </c>
      <c r="J381" s="8">
        <v>111.44</v>
      </c>
      <c r="K381" s="12">
        <f>YEAR(Table2[[#This Row],[Order_Date]])</f>
        <v>2024</v>
      </c>
      <c r="L381" s="12">
        <f>MONTH(Table2[[#This Row],[Order_Date]])</f>
        <v>5</v>
      </c>
      <c r="M381" t="str">
        <f>TEXT(Table2[[#This Row],[Order_Date]],"mmm")</f>
        <v>May</v>
      </c>
      <c r="N381" t="str">
        <f>TEXT(Table2[[#This Row],[Order_Date]],"YYYY-MM")</f>
        <v>2024-05</v>
      </c>
      <c r="O381" s="9">
        <f>IFERROR(Table2[[#This Row],[Profit]]/Table2[[#This Row],[Sales]],0)</f>
        <v>0.2792982456140351</v>
      </c>
      <c r="P381" t="str">
        <f>_xlfn.XLOOKUP(Table2[[#This Row],[Product_ID]],Table4[Product_ID],Table4[Category],"Not Found")</f>
        <v>Technology</v>
      </c>
      <c r="Q381" t="str">
        <f>_xlfn.XLOOKUP(Table2[[#This Row],[Product_ID]],Table4[Product_ID],Table4[Sub_Category],"Not Found")</f>
        <v>Accessories</v>
      </c>
      <c r="R381" t="str">
        <f>_xlfn.XLOOKUP(Table2[[#This Row],[Customer_ID]],Table1[Customer_ID],Table1[Region],"Not Found")</f>
        <v>North</v>
      </c>
      <c r="S381" t="str">
        <f>_xlfn.XLOOKUP(Table2[[#This Row],[Customer_ID]],Table1[Customer_ID],Table1[Segment],"Not Found")</f>
        <v>Corporate</v>
      </c>
      <c r="T381" t="str">
        <f>_xlfn.XLOOKUP(Table2[[#This Row],[Product_ID]],Table4[Product_ID],Table4[Product_Name],"Not Found")</f>
        <v>Mobile Holder</v>
      </c>
    </row>
    <row r="382" spans="1:20" x14ac:dyDescent="0.3">
      <c r="A382" t="s">
        <v>673</v>
      </c>
      <c r="B382" s="4">
        <v>45462</v>
      </c>
      <c r="C382" s="4">
        <v>45464</v>
      </c>
      <c r="D382" t="s">
        <v>674</v>
      </c>
      <c r="E382" t="s">
        <v>12</v>
      </c>
      <c r="F382" s="8">
        <v>3</v>
      </c>
      <c r="G382" s="10">
        <v>0.1</v>
      </c>
      <c r="H382" t="s">
        <v>30</v>
      </c>
      <c r="I382" s="8">
        <v>1617.3</v>
      </c>
      <c r="J382" s="8">
        <v>450.08</v>
      </c>
      <c r="K382" s="12">
        <f>YEAR(Table2[[#This Row],[Order_Date]])</f>
        <v>2024</v>
      </c>
      <c r="L382" s="12">
        <f>MONTH(Table2[[#This Row],[Order_Date]])</f>
        <v>6</v>
      </c>
      <c r="M382" t="str">
        <f>TEXT(Table2[[#This Row],[Order_Date]],"mmm")</f>
        <v>Jun</v>
      </c>
      <c r="N382" t="str">
        <f>TEXT(Table2[[#This Row],[Order_Date]],"YYYY-MM")</f>
        <v>2024-06</v>
      </c>
      <c r="O382" s="9">
        <f>IFERROR(Table2[[#This Row],[Profit]]/Table2[[#This Row],[Sales]],0)</f>
        <v>0.27829097879181353</v>
      </c>
      <c r="P382" t="str">
        <f>_xlfn.XLOOKUP(Table2[[#This Row],[Product_ID]],Table4[Product_ID],Table4[Category],"Not Found")</f>
        <v>Home</v>
      </c>
      <c r="Q382" t="str">
        <f>_xlfn.XLOOKUP(Table2[[#This Row],[Product_ID]],Table4[Product_ID],Table4[Sub_Category],"Not Found")</f>
        <v>Kitchen</v>
      </c>
      <c r="R382" t="str">
        <f>_xlfn.XLOOKUP(Table2[[#This Row],[Customer_ID]],Table1[Customer_ID],Table1[Region],"Not Found")</f>
        <v>East</v>
      </c>
      <c r="S382" t="str">
        <f>_xlfn.XLOOKUP(Table2[[#This Row],[Customer_ID]],Table1[Customer_ID],Table1[Segment],"Not Found")</f>
        <v>Home Office</v>
      </c>
      <c r="T382" t="str">
        <f>_xlfn.XLOOKUP(Table2[[#This Row],[Product_ID]],Table4[Product_ID],Table4[Product_Name],"Not Found")</f>
        <v>Water Bottle</v>
      </c>
    </row>
    <row r="383" spans="1:20" x14ac:dyDescent="0.3">
      <c r="A383" t="s">
        <v>675</v>
      </c>
      <c r="B383" s="4">
        <v>45474</v>
      </c>
      <c r="C383" s="4">
        <v>45475</v>
      </c>
      <c r="D383" t="s">
        <v>75</v>
      </c>
      <c r="E383" t="s">
        <v>71</v>
      </c>
      <c r="F383" s="8">
        <v>2</v>
      </c>
      <c r="G383" s="10">
        <v>0.1</v>
      </c>
      <c r="H383" t="s">
        <v>17</v>
      </c>
      <c r="I383" s="8">
        <v>1438.2</v>
      </c>
      <c r="J383" s="8">
        <v>387.43</v>
      </c>
      <c r="K383" s="12">
        <f>YEAR(Table2[[#This Row],[Order_Date]])</f>
        <v>2024</v>
      </c>
      <c r="L383" s="12">
        <f>MONTH(Table2[[#This Row],[Order_Date]])</f>
        <v>7</v>
      </c>
      <c r="M383" t="str">
        <f>TEXT(Table2[[#This Row],[Order_Date]],"mmm")</f>
        <v>Jul</v>
      </c>
      <c r="N383" t="str">
        <f>TEXT(Table2[[#This Row],[Order_Date]],"YYYY-MM")</f>
        <v>2024-07</v>
      </c>
      <c r="O383" s="9">
        <f>IFERROR(Table2[[#This Row],[Profit]]/Table2[[#This Row],[Sales]],0)</f>
        <v>0.26938534278959808</v>
      </c>
      <c r="P383" t="str">
        <f>_xlfn.XLOOKUP(Table2[[#This Row],[Product_ID]],Table4[Product_ID],Table4[Category],"Not Found")</f>
        <v>Home</v>
      </c>
      <c r="Q383" t="str">
        <f>_xlfn.XLOOKUP(Table2[[#This Row],[Product_ID]],Table4[Product_ID],Table4[Sub_Category],"Not Found")</f>
        <v>Storage</v>
      </c>
      <c r="R383" t="str">
        <f>_xlfn.XLOOKUP(Table2[[#This Row],[Customer_ID]],Table1[Customer_ID],Table1[Region],"Not Found")</f>
        <v>South</v>
      </c>
      <c r="S383" t="str">
        <f>_xlfn.XLOOKUP(Table2[[#This Row],[Customer_ID]],Table1[Customer_ID],Table1[Segment],"Not Found")</f>
        <v>Corporate</v>
      </c>
      <c r="T383" t="str">
        <f>_xlfn.XLOOKUP(Table2[[#This Row],[Product_ID]],Table4[Product_ID],Table4[Product_Name],"Not Found")</f>
        <v>Storage Box</v>
      </c>
    </row>
    <row r="384" spans="1:20" x14ac:dyDescent="0.3">
      <c r="A384" t="s">
        <v>676</v>
      </c>
      <c r="B384" s="4">
        <v>45655</v>
      </c>
      <c r="C384" s="4">
        <v>45660</v>
      </c>
      <c r="D384" t="s">
        <v>677</v>
      </c>
      <c r="E384" t="s">
        <v>96</v>
      </c>
      <c r="F384" s="8">
        <v>1</v>
      </c>
      <c r="G384" s="10">
        <v>0.1</v>
      </c>
      <c r="H384" t="s">
        <v>17</v>
      </c>
      <c r="I384" s="8">
        <v>899.1</v>
      </c>
      <c r="J384" s="8">
        <v>197.72</v>
      </c>
      <c r="K384" s="12">
        <f>YEAR(Table2[[#This Row],[Order_Date]])</f>
        <v>2024</v>
      </c>
      <c r="L384" s="12">
        <f>MONTH(Table2[[#This Row],[Order_Date]])</f>
        <v>12</v>
      </c>
      <c r="M384" t="str">
        <f>TEXT(Table2[[#This Row],[Order_Date]],"mmm")</f>
        <v>Dec</v>
      </c>
      <c r="N384" t="str">
        <f>TEXT(Table2[[#This Row],[Order_Date]],"YYYY-MM")</f>
        <v>2024-12</v>
      </c>
      <c r="O384" s="9">
        <f>IFERROR(Table2[[#This Row],[Profit]]/Table2[[#This Row],[Sales]],0)</f>
        <v>0.21990879768657545</v>
      </c>
      <c r="P384" t="str">
        <f>_xlfn.XLOOKUP(Table2[[#This Row],[Product_ID]],Table4[Product_ID],Table4[Category],"Not Found")</f>
        <v>Home</v>
      </c>
      <c r="Q384" t="str">
        <f>_xlfn.XLOOKUP(Table2[[#This Row],[Product_ID]],Table4[Product_ID],Table4[Sub_Category],"Not Found")</f>
        <v>Lighting</v>
      </c>
      <c r="R384" t="str">
        <f>_xlfn.XLOOKUP(Table2[[#This Row],[Customer_ID]],Table1[Customer_ID],Table1[Region],"Not Found")</f>
        <v>East</v>
      </c>
      <c r="S384" t="str">
        <f>_xlfn.XLOOKUP(Table2[[#This Row],[Customer_ID]],Table1[Customer_ID],Table1[Segment],"Not Found")</f>
        <v>Consumer</v>
      </c>
      <c r="T384" t="str">
        <f>_xlfn.XLOOKUP(Table2[[#This Row],[Product_ID]],Table4[Product_ID],Table4[Product_Name],"Not Found")</f>
        <v>LED Strip Light</v>
      </c>
    </row>
    <row r="385" spans="1:20" x14ac:dyDescent="0.3">
      <c r="A385" t="s">
        <v>678</v>
      </c>
      <c r="B385" s="4">
        <v>45330</v>
      </c>
      <c r="C385" s="4">
        <v>45331</v>
      </c>
      <c r="D385" t="s">
        <v>42</v>
      </c>
      <c r="E385" t="s">
        <v>76</v>
      </c>
      <c r="F385" s="8">
        <v>1</v>
      </c>
      <c r="G385" s="10">
        <v>0.1</v>
      </c>
      <c r="H385" t="s">
        <v>17</v>
      </c>
      <c r="I385" s="8">
        <v>809.1</v>
      </c>
      <c r="J385" s="8">
        <v>245.41</v>
      </c>
      <c r="K385" s="12">
        <f>YEAR(Table2[[#This Row],[Order_Date]])</f>
        <v>2024</v>
      </c>
      <c r="L385" s="12">
        <f>MONTH(Table2[[#This Row],[Order_Date]])</f>
        <v>2</v>
      </c>
      <c r="M385" t="str">
        <f>TEXT(Table2[[#This Row],[Order_Date]],"mmm")</f>
        <v>Feb</v>
      </c>
      <c r="N385" t="str">
        <f>TEXT(Table2[[#This Row],[Order_Date]],"YYYY-MM")</f>
        <v>2024-02</v>
      </c>
      <c r="O385" s="9">
        <f>IFERROR(Table2[[#This Row],[Profit]]/Table2[[#This Row],[Sales]],0)</f>
        <v>0.3033123223334569</v>
      </c>
      <c r="P385" t="str">
        <f>_xlfn.XLOOKUP(Table2[[#This Row],[Product_ID]],Table4[Product_ID],Table4[Category],"Not Found")</f>
        <v>Home</v>
      </c>
      <c r="Q385" t="str">
        <f>_xlfn.XLOOKUP(Table2[[#This Row],[Product_ID]],Table4[Product_ID],Table4[Sub_Category],"Not Found")</f>
        <v>Decor</v>
      </c>
      <c r="R385" t="str">
        <f>_xlfn.XLOOKUP(Table2[[#This Row],[Customer_ID]],Table1[Customer_ID],Table1[Region],"Not Found")</f>
        <v>South</v>
      </c>
      <c r="S385" t="str">
        <f>_xlfn.XLOOKUP(Table2[[#This Row],[Customer_ID]],Table1[Customer_ID],Table1[Segment],"Not Found")</f>
        <v>Corporate</v>
      </c>
      <c r="T385" t="str">
        <f>_xlfn.XLOOKUP(Table2[[#This Row],[Product_ID]],Table4[Product_ID],Table4[Product_Name],"Not Found")</f>
        <v>Wall Clock</v>
      </c>
    </row>
    <row r="386" spans="1:20" x14ac:dyDescent="0.3">
      <c r="A386" t="s">
        <v>679</v>
      </c>
      <c r="B386" s="4">
        <v>45818</v>
      </c>
      <c r="C386" s="4">
        <v>45820</v>
      </c>
      <c r="D386" t="s">
        <v>221</v>
      </c>
      <c r="E386" t="s">
        <v>58</v>
      </c>
      <c r="F386" s="8">
        <v>2</v>
      </c>
      <c r="G386" s="10">
        <v>0.05</v>
      </c>
      <c r="H386" t="s">
        <v>17</v>
      </c>
      <c r="I386" s="8">
        <v>3798.1</v>
      </c>
      <c r="J386" s="8">
        <v>1014.68</v>
      </c>
      <c r="K386" s="12">
        <f>YEAR(Table2[[#This Row],[Order_Date]])</f>
        <v>2025</v>
      </c>
      <c r="L386" s="12">
        <f>MONTH(Table2[[#This Row],[Order_Date]])</f>
        <v>6</v>
      </c>
      <c r="M386" t="str">
        <f>TEXT(Table2[[#This Row],[Order_Date]],"mmm")</f>
        <v>Jun</v>
      </c>
      <c r="N386" t="str">
        <f>TEXT(Table2[[#This Row],[Order_Date]],"YYYY-MM")</f>
        <v>2025-06</v>
      </c>
      <c r="O386" s="9">
        <f>IFERROR(Table2[[#This Row],[Profit]]/Table2[[#This Row],[Sales]],0)</f>
        <v>0.2671546299465522</v>
      </c>
      <c r="P386" t="str">
        <f>_xlfn.XLOOKUP(Table2[[#This Row],[Product_ID]],Table4[Product_ID],Table4[Category],"Not Found")</f>
        <v>Technology</v>
      </c>
      <c r="Q386" t="str">
        <f>_xlfn.XLOOKUP(Table2[[#This Row],[Product_ID]],Table4[Product_ID],Table4[Sub_Category],"Not Found")</f>
        <v>Audio</v>
      </c>
      <c r="R386" t="str">
        <f>_xlfn.XLOOKUP(Table2[[#This Row],[Customer_ID]],Table1[Customer_ID],Table1[Region],"Not Found")</f>
        <v>South</v>
      </c>
      <c r="S386" t="str">
        <f>_xlfn.XLOOKUP(Table2[[#This Row],[Customer_ID]],Table1[Customer_ID],Table1[Segment],"Not Found")</f>
        <v>Consumer</v>
      </c>
      <c r="T386" t="str">
        <f>_xlfn.XLOOKUP(Table2[[#This Row],[Product_ID]],Table4[Product_ID],Table4[Product_Name],"Not Found")</f>
        <v>Bluetooth Speaker</v>
      </c>
    </row>
    <row r="387" spans="1:20" x14ac:dyDescent="0.3">
      <c r="A387" t="s">
        <v>680</v>
      </c>
      <c r="B387" s="4">
        <v>45788</v>
      </c>
      <c r="C387" s="4">
        <v>45790</v>
      </c>
      <c r="D387" t="s">
        <v>681</v>
      </c>
      <c r="E387" t="s">
        <v>55</v>
      </c>
      <c r="F387" s="8">
        <v>1</v>
      </c>
      <c r="G387" s="10">
        <v>0.05</v>
      </c>
      <c r="H387" t="s">
        <v>13</v>
      </c>
      <c r="I387" s="8">
        <v>5699.05</v>
      </c>
      <c r="J387" s="8">
        <v>670.33</v>
      </c>
      <c r="K387" s="12">
        <f>YEAR(Table2[[#This Row],[Order_Date]])</f>
        <v>2025</v>
      </c>
      <c r="L387" s="12">
        <f>MONTH(Table2[[#This Row],[Order_Date]])</f>
        <v>5</v>
      </c>
      <c r="M387" t="str">
        <f>TEXT(Table2[[#This Row],[Order_Date]],"mmm")</f>
        <v>May</v>
      </c>
      <c r="N387" t="str">
        <f>TEXT(Table2[[#This Row],[Order_Date]],"YYYY-MM")</f>
        <v>2025-05</v>
      </c>
      <c r="O387" s="9">
        <f>IFERROR(Table2[[#This Row],[Profit]]/Table2[[#This Row],[Sales]],0)</f>
        <v>0.11762135794562252</v>
      </c>
      <c r="P387" t="str">
        <f>_xlfn.XLOOKUP(Table2[[#This Row],[Product_ID]],Table4[Product_ID],Table4[Category],"Not Found")</f>
        <v>Furniture</v>
      </c>
      <c r="Q387" t="str">
        <f>_xlfn.XLOOKUP(Table2[[#This Row],[Product_ID]],Table4[Product_ID],Table4[Sub_Category],"Not Found")</f>
        <v>Furniture</v>
      </c>
      <c r="R387" t="str">
        <f>_xlfn.XLOOKUP(Table2[[#This Row],[Customer_ID]],Table1[Customer_ID],Table1[Region],"Not Found")</f>
        <v>South</v>
      </c>
      <c r="S387" t="str">
        <f>_xlfn.XLOOKUP(Table2[[#This Row],[Customer_ID]],Table1[Customer_ID],Table1[Segment],"Not Found")</f>
        <v>Home Office</v>
      </c>
      <c r="T387" t="str">
        <f>_xlfn.XLOOKUP(Table2[[#This Row],[Product_ID]],Table4[Product_ID],Table4[Product_Name],"Not Found")</f>
        <v>Study Table</v>
      </c>
    </row>
    <row r="388" spans="1:20" x14ac:dyDescent="0.3">
      <c r="A388" t="s">
        <v>682</v>
      </c>
      <c r="B388" s="4">
        <v>45807</v>
      </c>
      <c r="C388" s="4">
        <v>45810</v>
      </c>
      <c r="D388" t="s">
        <v>683</v>
      </c>
      <c r="E388" t="s">
        <v>81</v>
      </c>
      <c r="F388" s="8">
        <v>1</v>
      </c>
      <c r="G388" s="10">
        <v>0.05</v>
      </c>
      <c r="H388" t="s">
        <v>21</v>
      </c>
      <c r="I388" s="8">
        <v>759.05</v>
      </c>
      <c r="J388" s="8">
        <v>214.44</v>
      </c>
      <c r="K388" s="12">
        <f>YEAR(Table2[[#This Row],[Order_Date]])</f>
        <v>2025</v>
      </c>
      <c r="L388" s="12">
        <f>MONTH(Table2[[#This Row],[Order_Date]])</f>
        <v>5</v>
      </c>
      <c r="M388" t="str">
        <f>TEXT(Table2[[#This Row],[Order_Date]],"mmm")</f>
        <v>May</v>
      </c>
      <c r="N388" t="str">
        <f>TEXT(Table2[[#This Row],[Order_Date]],"YYYY-MM")</f>
        <v>2025-05</v>
      </c>
      <c r="O388" s="9">
        <f>IFERROR(Table2[[#This Row],[Profit]]/Table2[[#This Row],[Sales]],0)</f>
        <v>0.28251103352875306</v>
      </c>
      <c r="P388" t="str">
        <f>_xlfn.XLOOKUP(Table2[[#This Row],[Product_ID]],Table4[Product_ID],Table4[Category],"Not Found")</f>
        <v>Home</v>
      </c>
      <c r="Q388" t="str">
        <f>_xlfn.XLOOKUP(Table2[[#This Row],[Product_ID]],Table4[Product_ID],Table4[Sub_Category],"Not Found")</f>
        <v>Kitchen</v>
      </c>
      <c r="R388" t="str">
        <f>_xlfn.XLOOKUP(Table2[[#This Row],[Customer_ID]],Table1[Customer_ID],Table1[Region],"Not Found")</f>
        <v>East</v>
      </c>
      <c r="S388" t="str">
        <f>_xlfn.XLOOKUP(Table2[[#This Row],[Customer_ID]],Table1[Customer_ID],Table1[Segment],"Not Found")</f>
        <v>Consumer</v>
      </c>
      <c r="T388" t="str">
        <f>_xlfn.XLOOKUP(Table2[[#This Row],[Product_ID]],Table4[Product_ID],Table4[Product_Name],"Not Found")</f>
        <v>Travel Mug</v>
      </c>
    </row>
    <row r="389" spans="1:20" x14ac:dyDescent="0.3">
      <c r="A389" t="s">
        <v>684</v>
      </c>
      <c r="B389" s="4">
        <v>45640</v>
      </c>
      <c r="C389" s="4">
        <v>45644</v>
      </c>
      <c r="D389" t="s">
        <v>685</v>
      </c>
      <c r="E389" t="s">
        <v>58</v>
      </c>
      <c r="F389" s="8">
        <v>2</v>
      </c>
      <c r="G389" s="10">
        <v>0</v>
      </c>
      <c r="H389" t="s">
        <v>17</v>
      </c>
      <c r="I389" s="8">
        <v>3998</v>
      </c>
      <c r="J389" s="8">
        <v>844.65</v>
      </c>
      <c r="K389" s="12">
        <f>YEAR(Table2[[#This Row],[Order_Date]])</f>
        <v>2024</v>
      </c>
      <c r="L389" s="12">
        <f>MONTH(Table2[[#This Row],[Order_Date]])</f>
        <v>12</v>
      </c>
      <c r="M389" t="str">
        <f>TEXT(Table2[[#This Row],[Order_Date]],"mmm")</f>
        <v>Dec</v>
      </c>
      <c r="N389" t="str">
        <f>TEXT(Table2[[#This Row],[Order_Date]],"YYYY-MM")</f>
        <v>2024-12</v>
      </c>
      <c r="O389" s="9">
        <f>IFERROR(Table2[[#This Row],[Profit]]/Table2[[#This Row],[Sales]],0)</f>
        <v>0.21126813406703351</v>
      </c>
      <c r="P389" t="str">
        <f>_xlfn.XLOOKUP(Table2[[#This Row],[Product_ID]],Table4[Product_ID],Table4[Category],"Not Found")</f>
        <v>Technology</v>
      </c>
      <c r="Q389" t="str">
        <f>_xlfn.XLOOKUP(Table2[[#This Row],[Product_ID]],Table4[Product_ID],Table4[Sub_Category],"Not Found")</f>
        <v>Audio</v>
      </c>
      <c r="R389" t="str">
        <f>_xlfn.XLOOKUP(Table2[[#This Row],[Customer_ID]],Table1[Customer_ID],Table1[Region],"Not Found")</f>
        <v>North</v>
      </c>
      <c r="S389" t="str">
        <f>_xlfn.XLOOKUP(Table2[[#This Row],[Customer_ID]],Table1[Customer_ID],Table1[Segment],"Not Found")</f>
        <v>Consumer</v>
      </c>
      <c r="T389" t="str">
        <f>_xlfn.XLOOKUP(Table2[[#This Row],[Product_ID]],Table4[Product_ID],Table4[Product_Name],"Not Found")</f>
        <v>Bluetooth Speaker</v>
      </c>
    </row>
    <row r="390" spans="1:20" x14ac:dyDescent="0.3">
      <c r="A390" t="s">
        <v>686</v>
      </c>
      <c r="B390" s="4">
        <v>45688</v>
      </c>
      <c r="C390" s="4">
        <v>45691</v>
      </c>
      <c r="D390" t="s">
        <v>546</v>
      </c>
      <c r="E390" t="s">
        <v>76</v>
      </c>
      <c r="F390" s="8">
        <v>3</v>
      </c>
      <c r="G390" s="10">
        <v>0.15</v>
      </c>
      <c r="H390" t="s">
        <v>13</v>
      </c>
      <c r="I390" s="8">
        <v>2292.4499999999998</v>
      </c>
      <c r="J390" s="8">
        <v>596.52</v>
      </c>
      <c r="K390" s="12">
        <f>YEAR(Table2[[#This Row],[Order_Date]])</f>
        <v>2025</v>
      </c>
      <c r="L390" s="12">
        <f>MONTH(Table2[[#This Row],[Order_Date]])</f>
        <v>1</v>
      </c>
      <c r="M390" t="str">
        <f>TEXT(Table2[[#This Row],[Order_Date]],"mmm")</f>
        <v>Jan</v>
      </c>
      <c r="N390" t="str">
        <f>TEXT(Table2[[#This Row],[Order_Date]],"YYYY-MM")</f>
        <v>2025-01</v>
      </c>
      <c r="O390" s="9">
        <f>IFERROR(Table2[[#This Row],[Profit]]/Table2[[#This Row],[Sales]],0)</f>
        <v>0.26021069161813781</v>
      </c>
      <c r="P390" t="str">
        <f>_xlfn.XLOOKUP(Table2[[#This Row],[Product_ID]],Table4[Product_ID],Table4[Category],"Not Found")</f>
        <v>Home</v>
      </c>
      <c r="Q390" t="str">
        <f>_xlfn.XLOOKUP(Table2[[#This Row],[Product_ID]],Table4[Product_ID],Table4[Sub_Category],"Not Found")</f>
        <v>Decor</v>
      </c>
      <c r="R390" t="str">
        <f>_xlfn.XLOOKUP(Table2[[#This Row],[Customer_ID]],Table1[Customer_ID],Table1[Region],"Not Found")</f>
        <v>North</v>
      </c>
      <c r="S390" t="str">
        <f>_xlfn.XLOOKUP(Table2[[#This Row],[Customer_ID]],Table1[Customer_ID],Table1[Segment],"Not Found")</f>
        <v>Corporate</v>
      </c>
      <c r="T390" t="str">
        <f>_xlfn.XLOOKUP(Table2[[#This Row],[Product_ID]],Table4[Product_ID],Table4[Product_Name],"Not Found")</f>
        <v>Wall Clock</v>
      </c>
    </row>
    <row r="391" spans="1:20" x14ac:dyDescent="0.3">
      <c r="A391" t="s">
        <v>687</v>
      </c>
      <c r="B391" s="4">
        <v>46013</v>
      </c>
      <c r="C391" s="4">
        <v>46016</v>
      </c>
      <c r="D391" t="s">
        <v>136</v>
      </c>
      <c r="E391" t="s">
        <v>12</v>
      </c>
      <c r="F391" s="8">
        <v>2</v>
      </c>
      <c r="G391" s="10">
        <v>0.1</v>
      </c>
      <c r="H391" t="s">
        <v>21</v>
      </c>
      <c r="I391" s="8">
        <v>1078.2</v>
      </c>
      <c r="J391" s="8">
        <v>238.7</v>
      </c>
      <c r="K391" s="12">
        <f>YEAR(Table2[[#This Row],[Order_Date]])</f>
        <v>2025</v>
      </c>
      <c r="L391" s="12">
        <f>MONTH(Table2[[#This Row],[Order_Date]])</f>
        <v>12</v>
      </c>
      <c r="M391" t="str">
        <f>TEXT(Table2[[#This Row],[Order_Date]],"mmm")</f>
        <v>Dec</v>
      </c>
      <c r="N391" t="str">
        <f>TEXT(Table2[[#This Row],[Order_Date]],"YYYY-MM")</f>
        <v>2025-12</v>
      </c>
      <c r="O391" s="9">
        <f>IFERROR(Table2[[#This Row],[Profit]]/Table2[[#This Row],[Sales]],0)</f>
        <v>0.22138749768132071</v>
      </c>
      <c r="P391" t="str">
        <f>_xlfn.XLOOKUP(Table2[[#This Row],[Product_ID]],Table4[Product_ID],Table4[Category],"Not Found")</f>
        <v>Home</v>
      </c>
      <c r="Q391" t="str">
        <f>_xlfn.XLOOKUP(Table2[[#This Row],[Product_ID]],Table4[Product_ID],Table4[Sub_Category],"Not Found")</f>
        <v>Kitchen</v>
      </c>
      <c r="R391" t="str">
        <f>_xlfn.XLOOKUP(Table2[[#This Row],[Customer_ID]],Table1[Customer_ID],Table1[Region],"Not Found")</f>
        <v>West</v>
      </c>
      <c r="S391" t="str">
        <f>_xlfn.XLOOKUP(Table2[[#This Row],[Customer_ID]],Table1[Customer_ID],Table1[Segment],"Not Found")</f>
        <v>Consumer</v>
      </c>
      <c r="T391" t="str">
        <f>_xlfn.XLOOKUP(Table2[[#This Row],[Product_ID]],Table4[Product_ID],Table4[Product_Name],"Not Found")</f>
        <v>Water Bottle</v>
      </c>
    </row>
    <row r="392" spans="1:20" x14ac:dyDescent="0.3">
      <c r="A392" t="s">
        <v>688</v>
      </c>
      <c r="B392" s="4">
        <v>45452</v>
      </c>
      <c r="C392" s="4">
        <v>45453</v>
      </c>
      <c r="D392" t="s">
        <v>128</v>
      </c>
      <c r="E392" t="s">
        <v>58</v>
      </c>
      <c r="F392" s="8">
        <v>3</v>
      </c>
      <c r="G392" s="10">
        <v>0</v>
      </c>
      <c r="H392" t="s">
        <v>21</v>
      </c>
      <c r="I392" s="8">
        <v>5997</v>
      </c>
      <c r="J392" s="8">
        <v>1344.69</v>
      </c>
      <c r="K392" s="12">
        <f>YEAR(Table2[[#This Row],[Order_Date]])</f>
        <v>2024</v>
      </c>
      <c r="L392" s="12">
        <f>MONTH(Table2[[#This Row],[Order_Date]])</f>
        <v>6</v>
      </c>
      <c r="M392" t="str">
        <f>TEXT(Table2[[#This Row],[Order_Date]],"mmm")</f>
        <v>Jun</v>
      </c>
      <c r="N392" t="str">
        <f>TEXT(Table2[[#This Row],[Order_Date]],"YYYY-MM")</f>
        <v>2024-06</v>
      </c>
      <c r="O392" s="9">
        <f>IFERROR(Table2[[#This Row],[Profit]]/Table2[[#This Row],[Sales]],0)</f>
        <v>0.22422711355677841</v>
      </c>
      <c r="P392" t="str">
        <f>_xlfn.XLOOKUP(Table2[[#This Row],[Product_ID]],Table4[Product_ID],Table4[Category],"Not Found")</f>
        <v>Technology</v>
      </c>
      <c r="Q392" t="str">
        <f>_xlfn.XLOOKUP(Table2[[#This Row],[Product_ID]],Table4[Product_ID],Table4[Sub_Category],"Not Found")</f>
        <v>Audio</v>
      </c>
      <c r="R392" t="str">
        <f>_xlfn.XLOOKUP(Table2[[#This Row],[Customer_ID]],Table1[Customer_ID],Table1[Region],"Not Found")</f>
        <v>West</v>
      </c>
      <c r="S392" t="str">
        <f>_xlfn.XLOOKUP(Table2[[#This Row],[Customer_ID]],Table1[Customer_ID],Table1[Segment],"Not Found")</f>
        <v>Consumer</v>
      </c>
      <c r="T392" t="str">
        <f>_xlfn.XLOOKUP(Table2[[#This Row],[Product_ID]],Table4[Product_ID],Table4[Product_Name],"Not Found")</f>
        <v>Bluetooth Speaker</v>
      </c>
    </row>
    <row r="393" spans="1:20" x14ac:dyDescent="0.3">
      <c r="A393" t="s">
        <v>689</v>
      </c>
      <c r="B393" s="4">
        <v>45307</v>
      </c>
      <c r="C393" s="4">
        <v>45311</v>
      </c>
      <c r="D393" t="s">
        <v>690</v>
      </c>
      <c r="E393" t="s">
        <v>55</v>
      </c>
      <c r="F393" s="8">
        <v>3</v>
      </c>
      <c r="G393" s="10">
        <v>0.05</v>
      </c>
      <c r="H393" t="s">
        <v>17</v>
      </c>
      <c r="I393" s="8">
        <v>17097.150000000001</v>
      </c>
      <c r="J393" s="8">
        <v>2419.08</v>
      </c>
      <c r="K393" s="12">
        <f>YEAR(Table2[[#This Row],[Order_Date]])</f>
        <v>2024</v>
      </c>
      <c r="L393" s="12">
        <f>MONTH(Table2[[#This Row],[Order_Date]])</f>
        <v>1</v>
      </c>
      <c r="M393" t="str">
        <f>TEXT(Table2[[#This Row],[Order_Date]],"mmm")</f>
        <v>Jan</v>
      </c>
      <c r="N393" t="str">
        <f>TEXT(Table2[[#This Row],[Order_Date]],"YYYY-MM")</f>
        <v>2024-01</v>
      </c>
      <c r="O393" s="9">
        <f>IFERROR(Table2[[#This Row],[Profit]]/Table2[[#This Row],[Sales]],0)</f>
        <v>0.14149024837472909</v>
      </c>
      <c r="P393" t="str">
        <f>_xlfn.XLOOKUP(Table2[[#This Row],[Product_ID]],Table4[Product_ID],Table4[Category],"Not Found")</f>
        <v>Furniture</v>
      </c>
      <c r="Q393" t="str">
        <f>_xlfn.XLOOKUP(Table2[[#This Row],[Product_ID]],Table4[Product_ID],Table4[Sub_Category],"Not Found")</f>
        <v>Furniture</v>
      </c>
      <c r="R393" t="str">
        <f>_xlfn.XLOOKUP(Table2[[#This Row],[Customer_ID]],Table1[Customer_ID],Table1[Region],"Not Found")</f>
        <v>East</v>
      </c>
      <c r="S393" t="str">
        <f>_xlfn.XLOOKUP(Table2[[#This Row],[Customer_ID]],Table1[Customer_ID],Table1[Segment],"Not Found")</f>
        <v>Home Office</v>
      </c>
      <c r="T393" t="str">
        <f>_xlfn.XLOOKUP(Table2[[#This Row],[Product_ID]],Table4[Product_ID],Table4[Product_Name],"Not Found")</f>
        <v>Study Table</v>
      </c>
    </row>
    <row r="394" spans="1:20" x14ac:dyDescent="0.3">
      <c r="A394" t="s">
        <v>691</v>
      </c>
      <c r="B394" s="4">
        <v>45784</v>
      </c>
      <c r="C394" s="4">
        <v>45788</v>
      </c>
      <c r="D394" t="s">
        <v>604</v>
      </c>
      <c r="E394" t="s">
        <v>16</v>
      </c>
      <c r="F394" s="8">
        <v>2</v>
      </c>
      <c r="G394" s="10">
        <v>0.15</v>
      </c>
      <c r="H394" t="s">
        <v>13</v>
      </c>
      <c r="I394" s="8">
        <v>2208.3000000000002</v>
      </c>
      <c r="J394" s="8">
        <v>423.74</v>
      </c>
      <c r="K394" s="12">
        <f>YEAR(Table2[[#This Row],[Order_Date]])</f>
        <v>2025</v>
      </c>
      <c r="L394" s="12">
        <f>MONTH(Table2[[#This Row],[Order_Date]])</f>
        <v>5</v>
      </c>
      <c r="M394" t="str">
        <f>TEXT(Table2[[#This Row],[Order_Date]],"mmm")</f>
        <v>May</v>
      </c>
      <c r="N394" t="str">
        <f>TEXT(Table2[[#This Row],[Order_Date]],"YYYY-MM")</f>
        <v>2025-05</v>
      </c>
      <c r="O394" s="9">
        <f>IFERROR(Table2[[#This Row],[Profit]]/Table2[[#This Row],[Sales]],0)</f>
        <v>0.19188516053072499</v>
      </c>
      <c r="P394" t="str">
        <f>_xlfn.XLOOKUP(Table2[[#This Row],[Product_ID]],Table4[Product_ID],Table4[Category],"Not Found")</f>
        <v>Technology</v>
      </c>
      <c r="Q394" t="str">
        <f>_xlfn.XLOOKUP(Table2[[#This Row],[Product_ID]],Table4[Product_ID],Table4[Sub_Category],"Not Found")</f>
        <v>Accessories</v>
      </c>
      <c r="R394" t="str">
        <f>_xlfn.XLOOKUP(Table2[[#This Row],[Customer_ID]],Table1[Customer_ID],Table1[Region],"Not Found")</f>
        <v>West</v>
      </c>
      <c r="S394" t="str">
        <f>_xlfn.XLOOKUP(Table2[[#This Row],[Customer_ID]],Table1[Customer_ID],Table1[Segment],"Not Found")</f>
        <v>Consumer</v>
      </c>
      <c r="T394" t="str">
        <f>_xlfn.XLOOKUP(Table2[[#This Row],[Product_ID]],Table4[Product_ID],Table4[Product_Name],"Not Found")</f>
        <v>USB-C Hub</v>
      </c>
    </row>
    <row r="395" spans="1:20" x14ac:dyDescent="0.3">
      <c r="A395" t="s">
        <v>692</v>
      </c>
      <c r="B395" s="4">
        <v>45717</v>
      </c>
      <c r="C395" s="4">
        <v>45718</v>
      </c>
      <c r="D395" t="s">
        <v>52</v>
      </c>
      <c r="E395" t="s">
        <v>65</v>
      </c>
      <c r="F395" s="8">
        <v>1</v>
      </c>
      <c r="G395" s="10">
        <v>0</v>
      </c>
      <c r="H395" t="s">
        <v>13</v>
      </c>
      <c r="I395" s="8">
        <v>699</v>
      </c>
      <c r="J395" s="8">
        <v>208.39</v>
      </c>
      <c r="K395" s="12">
        <f>YEAR(Table2[[#This Row],[Order_Date]])</f>
        <v>2025</v>
      </c>
      <c r="L395" s="12">
        <f>MONTH(Table2[[#This Row],[Order_Date]])</f>
        <v>3</v>
      </c>
      <c r="M395" t="str">
        <f>TEXT(Table2[[#This Row],[Order_Date]],"mmm")</f>
        <v>Mar</v>
      </c>
      <c r="N395" t="str">
        <f>TEXT(Table2[[#This Row],[Order_Date]],"YYYY-MM")</f>
        <v>2025-03</v>
      </c>
      <c r="O395" s="9">
        <f>IFERROR(Table2[[#This Row],[Profit]]/Table2[[#This Row],[Sales]],0)</f>
        <v>0.29812589413447782</v>
      </c>
      <c r="P395" t="str">
        <f>_xlfn.XLOOKUP(Table2[[#This Row],[Product_ID]],Table4[Product_ID],Table4[Category],"Not Found")</f>
        <v>Office</v>
      </c>
      <c r="Q395" t="str">
        <f>_xlfn.XLOOKUP(Table2[[#This Row],[Product_ID]],Table4[Product_ID],Table4[Sub_Category],"Not Found")</f>
        <v>Storage</v>
      </c>
      <c r="R395" t="str">
        <f>_xlfn.XLOOKUP(Table2[[#This Row],[Customer_ID]],Table1[Customer_ID],Table1[Region],"Not Found")</f>
        <v>East</v>
      </c>
      <c r="S395" t="str">
        <f>_xlfn.XLOOKUP(Table2[[#This Row],[Customer_ID]],Table1[Customer_ID],Table1[Segment],"Not Found")</f>
        <v>Corporate</v>
      </c>
      <c r="T395" t="str">
        <f>_xlfn.XLOOKUP(Table2[[#This Row],[Product_ID]],Table4[Product_ID],Table4[Product_Name],"Not Found")</f>
        <v>Desk Organizer</v>
      </c>
    </row>
    <row r="396" spans="1:20" x14ac:dyDescent="0.3">
      <c r="A396" t="s">
        <v>693</v>
      </c>
      <c r="B396" s="4">
        <v>45399</v>
      </c>
      <c r="C396" s="4">
        <v>45404</v>
      </c>
      <c r="D396" t="s">
        <v>57</v>
      </c>
      <c r="E396" t="s">
        <v>26</v>
      </c>
      <c r="F396" s="8">
        <v>3</v>
      </c>
      <c r="G396" s="10">
        <v>0.1</v>
      </c>
      <c r="H396" t="s">
        <v>13</v>
      </c>
      <c r="I396" s="8">
        <v>2427.3000000000002</v>
      </c>
      <c r="J396" s="8">
        <v>469.71</v>
      </c>
      <c r="K396" s="12">
        <f>YEAR(Table2[[#This Row],[Order_Date]])</f>
        <v>2024</v>
      </c>
      <c r="L396" s="12">
        <f>MONTH(Table2[[#This Row],[Order_Date]])</f>
        <v>4</v>
      </c>
      <c r="M396" t="str">
        <f>TEXT(Table2[[#This Row],[Order_Date]],"mmm")</f>
        <v>Apr</v>
      </c>
      <c r="N396" t="str">
        <f>TEXT(Table2[[#This Row],[Order_Date]],"YYYY-MM")</f>
        <v>2024-04</v>
      </c>
      <c r="O396" s="9">
        <f>IFERROR(Table2[[#This Row],[Profit]]/Table2[[#This Row],[Sales]],0)</f>
        <v>0.19351130886169815</v>
      </c>
      <c r="P396" t="str">
        <f>_xlfn.XLOOKUP(Table2[[#This Row],[Product_ID]],Table4[Product_ID],Table4[Category],"Not Found")</f>
        <v>Technology</v>
      </c>
      <c r="Q396" t="str">
        <f>_xlfn.XLOOKUP(Table2[[#This Row],[Product_ID]],Table4[Product_ID],Table4[Sub_Category],"Not Found")</f>
        <v>Accessories</v>
      </c>
      <c r="R396" t="str">
        <f>_xlfn.XLOOKUP(Table2[[#This Row],[Customer_ID]],Table1[Customer_ID],Table1[Region],"Not Found")</f>
        <v>North</v>
      </c>
      <c r="S396" t="str">
        <f>_xlfn.XLOOKUP(Table2[[#This Row],[Customer_ID]],Table1[Customer_ID],Table1[Segment],"Not Found")</f>
        <v>Home Office</v>
      </c>
      <c r="T396" t="str">
        <f>_xlfn.XLOOKUP(Table2[[#This Row],[Product_ID]],Table4[Product_ID],Table4[Product_Name],"Not Found")</f>
        <v>Keyboard</v>
      </c>
    </row>
    <row r="397" spans="1:20" x14ac:dyDescent="0.3">
      <c r="A397" t="s">
        <v>694</v>
      </c>
      <c r="B397" s="4">
        <v>45741</v>
      </c>
      <c r="C397" s="4">
        <v>45742</v>
      </c>
      <c r="D397" t="s">
        <v>397</v>
      </c>
      <c r="E397" t="s">
        <v>81</v>
      </c>
      <c r="F397" s="8">
        <v>1</v>
      </c>
      <c r="G397" s="10">
        <v>0</v>
      </c>
      <c r="H397" t="s">
        <v>17</v>
      </c>
      <c r="I397" s="8">
        <v>799</v>
      </c>
      <c r="J397" s="8">
        <v>211.74</v>
      </c>
      <c r="K397" s="12">
        <f>YEAR(Table2[[#This Row],[Order_Date]])</f>
        <v>2025</v>
      </c>
      <c r="L397" s="12">
        <f>MONTH(Table2[[#This Row],[Order_Date]])</f>
        <v>3</v>
      </c>
      <c r="M397" t="str">
        <f>TEXT(Table2[[#This Row],[Order_Date]],"mmm")</f>
        <v>Mar</v>
      </c>
      <c r="N397" t="str">
        <f>TEXT(Table2[[#This Row],[Order_Date]],"YYYY-MM")</f>
        <v>2025-03</v>
      </c>
      <c r="O397" s="9">
        <f>IFERROR(Table2[[#This Row],[Profit]]/Table2[[#This Row],[Sales]],0)</f>
        <v>0.26500625782227788</v>
      </c>
      <c r="P397" t="str">
        <f>_xlfn.XLOOKUP(Table2[[#This Row],[Product_ID]],Table4[Product_ID],Table4[Category],"Not Found")</f>
        <v>Home</v>
      </c>
      <c r="Q397" t="str">
        <f>_xlfn.XLOOKUP(Table2[[#This Row],[Product_ID]],Table4[Product_ID],Table4[Sub_Category],"Not Found")</f>
        <v>Kitchen</v>
      </c>
      <c r="R397" t="str">
        <f>_xlfn.XLOOKUP(Table2[[#This Row],[Customer_ID]],Table1[Customer_ID],Table1[Region],"Not Found")</f>
        <v>South</v>
      </c>
      <c r="S397" t="str">
        <f>_xlfn.XLOOKUP(Table2[[#This Row],[Customer_ID]],Table1[Customer_ID],Table1[Segment],"Not Found")</f>
        <v>Consumer</v>
      </c>
      <c r="T397" t="str">
        <f>_xlfn.XLOOKUP(Table2[[#This Row],[Product_ID]],Table4[Product_ID],Table4[Product_Name],"Not Found")</f>
        <v>Travel Mug</v>
      </c>
    </row>
    <row r="398" spans="1:20" x14ac:dyDescent="0.3">
      <c r="A398" t="s">
        <v>695</v>
      </c>
      <c r="B398" s="4">
        <v>45602</v>
      </c>
      <c r="C398" s="4">
        <v>45607</v>
      </c>
      <c r="D398" t="s">
        <v>696</v>
      </c>
      <c r="E398" t="s">
        <v>40</v>
      </c>
      <c r="F398" s="8">
        <v>1</v>
      </c>
      <c r="G398" s="10">
        <v>0.05</v>
      </c>
      <c r="H398" t="s">
        <v>30</v>
      </c>
      <c r="I398" s="8">
        <v>1424.05</v>
      </c>
      <c r="J398" s="8">
        <v>318.76</v>
      </c>
      <c r="K398" s="12">
        <f>YEAR(Table2[[#This Row],[Order_Date]])</f>
        <v>2024</v>
      </c>
      <c r="L398" s="12">
        <f>MONTH(Table2[[#This Row],[Order_Date]])</f>
        <v>11</v>
      </c>
      <c r="M398" t="str">
        <f>TEXT(Table2[[#This Row],[Order_Date]],"mmm")</f>
        <v>Nov</v>
      </c>
      <c r="N398" t="str">
        <f>TEXT(Table2[[#This Row],[Order_Date]],"YYYY-MM")</f>
        <v>2024-11</v>
      </c>
      <c r="O398" s="9">
        <f>IFERROR(Table2[[#This Row],[Profit]]/Table2[[#This Row],[Sales]],0)</f>
        <v>0.22384045504020225</v>
      </c>
      <c r="P398" t="str">
        <f>_xlfn.XLOOKUP(Table2[[#This Row],[Product_ID]],Table4[Product_ID],Table4[Category],"Not Found")</f>
        <v>Technology</v>
      </c>
      <c r="Q398" t="str">
        <f>_xlfn.XLOOKUP(Table2[[#This Row],[Product_ID]],Table4[Product_ID],Table4[Sub_Category],"Not Found")</f>
        <v>Accessories</v>
      </c>
      <c r="R398" t="str">
        <f>_xlfn.XLOOKUP(Table2[[#This Row],[Customer_ID]],Table1[Customer_ID],Table1[Region],"Not Found")</f>
        <v>East</v>
      </c>
      <c r="S398" t="str">
        <f>_xlfn.XLOOKUP(Table2[[#This Row],[Customer_ID]],Table1[Customer_ID],Table1[Segment],"Not Found")</f>
        <v>Home Office</v>
      </c>
      <c r="T398" t="str">
        <f>_xlfn.XLOOKUP(Table2[[#This Row],[Product_ID]],Table4[Product_ID],Table4[Product_Name],"Not Found")</f>
        <v>Power Bank</v>
      </c>
    </row>
    <row r="399" spans="1:20" x14ac:dyDescent="0.3">
      <c r="A399" t="s">
        <v>697</v>
      </c>
      <c r="B399" s="4">
        <v>45461</v>
      </c>
      <c r="C399" s="4">
        <v>45466</v>
      </c>
      <c r="D399" t="s">
        <v>698</v>
      </c>
      <c r="E399" t="s">
        <v>29</v>
      </c>
      <c r="F399" s="8">
        <v>1</v>
      </c>
      <c r="G399" s="10">
        <v>0.15</v>
      </c>
      <c r="H399" t="s">
        <v>13</v>
      </c>
      <c r="I399" s="8">
        <v>339.15</v>
      </c>
      <c r="J399" s="8">
        <v>123.24</v>
      </c>
      <c r="K399" s="12">
        <f>YEAR(Table2[[#This Row],[Order_Date]])</f>
        <v>2024</v>
      </c>
      <c r="L399" s="12">
        <f>MONTH(Table2[[#This Row],[Order_Date]])</f>
        <v>6</v>
      </c>
      <c r="M399" t="str">
        <f>TEXT(Table2[[#This Row],[Order_Date]],"mmm")</f>
        <v>Jun</v>
      </c>
      <c r="N399" t="str">
        <f>TEXT(Table2[[#This Row],[Order_Date]],"YYYY-MM")</f>
        <v>2024-06</v>
      </c>
      <c r="O399" s="9">
        <f>IFERROR(Table2[[#This Row],[Profit]]/Table2[[#This Row],[Sales]],0)</f>
        <v>0.36337903582485626</v>
      </c>
      <c r="P399" t="str">
        <f>_xlfn.XLOOKUP(Table2[[#This Row],[Product_ID]],Table4[Product_ID],Table4[Category],"Not Found")</f>
        <v>Office</v>
      </c>
      <c r="Q399" t="str">
        <f>_xlfn.XLOOKUP(Table2[[#This Row],[Product_ID]],Table4[Product_ID],Table4[Sub_Category],"Not Found")</f>
        <v>Paper</v>
      </c>
      <c r="R399" t="str">
        <f>_xlfn.XLOOKUP(Table2[[#This Row],[Customer_ID]],Table1[Customer_ID],Table1[Region],"Not Found")</f>
        <v>East</v>
      </c>
      <c r="S399" t="str">
        <f>_xlfn.XLOOKUP(Table2[[#This Row],[Customer_ID]],Table1[Customer_ID],Table1[Segment],"Not Found")</f>
        <v>Consumer</v>
      </c>
      <c r="T399" t="str">
        <f>_xlfn.XLOOKUP(Table2[[#This Row],[Product_ID]],Table4[Product_ID],Table4[Product_Name],"Not Found")</f>
        <v>Notebook Set</v>
      </c>
    </row>
    <row r="400" spans="1:20" x14ac:dyDescent="0.3">
      <c r="A400" t="s">
        <v>699</v>
      </c>
      <c r="B400" s="4">
        <v>45837</v>
      </c>
      <c r="C400" s="4">
        <v>45841</v>
      </c>
      <c r="D400" t="s">
        <v>700</v>
      </c>
      <c r="E400" t="s">
        <v>16</v>
      </c>
      <c r="F400" s="8">
        <v>3</v>
      </c>
      <c r="G400" s="10">
        <v>0.05</v>
      </c>
      <c r="H400" t="s">
        <v>13</v>
      </c>
      <c r="I400" s="8">
        <v>3702.15</v>
      </c>
      <c r="J400" s="8">
        <v>730.66</v>
      </c>
      <c r="K400" s="12">
        <f>YEAR(Table2[[#This Row],[Order_Date]])</f>
        <v>2025</v>
      </c>
      <c r="L400" s="12">
        <f>MONTH(Table2[[#This Row],[Order_Date]])</f>
        <v>6</v>
      </c>
      <c r="M400" t="str">
        <f>TEXT(Table2[[#This Row],[Order_Date]],"mmm")</f>
        <v>Jun</v>
      </c>
      <c r="N400" t="str">
        <f>TEXT(Table2[[#This Row],[Order_Date]],"YYYY-MM")</f>
        <v>2025-06</v>
      </c>
      <c r="O400" s="9">
        <f>IFERROR(Table2[[#This Row],[Profit]]/Table2[[#This Row],[Sales]],0)</f>
        <v>0.19736099293653686</v>
      </c>
      <c r="P400" t="str">
        <f>_xlfn.XLOOKUP(Table2[[#This Row],[Product_ID]],Table4[Product_ID],Table4[Category],"Not Found")</f>
        <v>Technology</v>
      </c>
      <c r="Q400" t="str">
        <f>_xlfn.XLOOKUP(Table2[[#This Row],[Product_ID]],Table4[Product_ID],Table4[Sub_Category],"Not Found")</f>
        <v>Accessories</v>
      </c>
      <c r="R400" t="str">
        <f>_xlfn.XLOOKUP(Table2[[#This Row],[Customer_ID]],Table1[Customer_ID],Table1[Region],"Not Found")</f>
        <v>West</v>
      </c>
      <c r="S400" t="str">
        <f>_xlfn.XLOOKUP(Table2[[#This Row],[Customer_ID]],Table1[Customer_ID],Table1[Segment],"Not Found")</f>
        <v>Home Office</v>
      </c>
      <c r="T400" t="str">
        <f>_xlfn.XLOOKUP(Table2[[#This Row],[Product_ID]],Table4[Product_ID],Table4[Product_Name],"Not Found")</f>
        <v>USB-C Hub</v>
      </c>
    </row>
    <row r="401" spans="1:20" x14ac:dyDescent="0.3">
      <c r="A401" t="s">
        <v>701</v>
      </c>
      <c r="B401" s="4">
        <v>45705</v>
      </c>
      <c r="C401" s="4">
        <v>45706</v>
      </c>
      <c r="D401" t="s">
        <v>702</v>
      </c>
      <c r="E401" t="s">
        <v>96</v>
      </c>
      <c r="F401" s="8">
        <v>1</v>
      </c>
      <c r="G401" s="10">
        <v>0.1</v>
      </c>
      <c r="H401" t="s">
        <v>21</v>
      </c>
      <c r="I401" s="8">
        <v>899.1</v>
      </c>
      <c r="J401" s="8">
        <v>214.19</v>
      </c>
      <c r="K401" s="12">
        <f>YEAR(Table2[[#This Row],[Order_Date]])</f>
        <v>2025</v>
      </c>
      <c r="L401" s="12">
        <f>MONTH(Table2[[#This Row],[Order_Date]])</f>
        <v>2</v>
      </c>
      <c r="M401" t="str">
        <f>TEXT(Table2[[#This Row],[Order_Date]],"mmm")</f>
        <v>Feb</v>
      </c>
      <c r="N401" t="str">
        <f>TEXT(Table2[[#This Row],[Order_Date]],"YYYY-MM")</f>
        <v>2025-02</v>
      </c>
      <c r="O401" s="9">
        <f>IFERROR(Table2[[#This Row],[Profit]]/Table2[[#This Row],[Sales]],0)</f>
        <v>0.23822711600489377</v>
      </c>
      <c r="P401" t="str">
        <f>_xlfn.XLOOKUP(Table2[[#This Row],[Product_ID]],Table4[Product_ID],Table4[Category],"Not Found")</f>
        <v>Home</v>
      </c>
      <c r="Q401" t="str">
        <f>_xlfn.XLOOKUP(Table2[[#This Row],[Product_ID]],Table4[Product_ID],Table4[Sub_Category],"Not Found")</f>
        <v>Lighting</v>
      </c>
      <c r="R401" t="str">
        <f>_xlfn.XLOOKUP(Table2[[#This Row],[Customer_ID]],Table1[Customer_ID],Table1[Region],"Not Found")</f>
        <v>West</v>
      </c>
      <c r="S401" t="str">
        <f>_xlfn.XLOOKUP(Table2[[#This Row],[Customer_ID]],Table1[Customer_ID],Table1[Segment],"Not Found")</f>
        <v>Corporate</v>
      </c>
      <c r="T401" t="str">
        <f>_xlfn.XLOOKUP(Table2[[#This Row],[Product_ID]],Table4[Product_ID],Table4[Product_Name],"Not Found")</f>
        <v>LED Strip Light</v>
      </c>
    </row>
    <row r="402" spans="1:20" x14ac:dyDescent="0.3">
      <c r="A402" t="s">
        <v>703</v>
      </c>
      <c r="B402" s="4">
        <v>45542</v>
      </c>
      <c r="C402" s="4">
        <v>45543</v>
      </c>
      <c r="D402" t="s">
        <v>704</v>
      </c>
      <c r="E402" t="s">
        <v>50</v>
      </c>
      <c r="F402" s="8">
        <v>1</v>
      </c>
      <c r="G402" s="10">
        <v>0.15</v>
      </c>
      <c r="H402" t="s">
        <v>13</v>
      </c>
      <c r="I402" s="8">
        <v>424.15</v>
      </c>
      <c r="J402" s="8">
        <v>82.68</v>
      </c>
      <c r="K402" s="12">
        <f>YEAR(Table2[[#This Row],[Order_Date]])</f>
        <v>2024</v>
      </c>
      <c r="L402" s="12">
        <f>MONTH(Table2[[#This Row],[Order_Date]])</f>
        <v>9</v>
      </c>
      <c r="M402" t="str">
        <f>TEXT(Table2[[#This Row],[Order_Date]],"mmm")</f>
        <v>Sep</v>
      </c>
      <c r="N402" t="str">
        <f>TEXT(Table2[[#This Row],[Order_Date]],"YYYY-MM")</f>
        <v>2024-09</v>
      </c>
      <c r="O402" s="9">
        <f>IFERROR(Table2[[#This Row],[Profit]]/Table2[[#This Row],[Sales]],0)</f>
        <v>0.19493103854768362</v>
      </c>
      <c r="P402" t="str">
        <f>_xlfn.XLOOKUP(Table2[[#This Row],[Product_ID]],Table4[Product_ID],Table4[Category],"Not Found")</f>
        <v>Technology</v>
      </c>
      <c r="Q402" t="str">
        <f>_xlfn.XLOOKUP(Table2[[#This Row],[Product_ID]],Table4[Product_ID],Table4[Sub_Category],"Not Found")</f>
        <v>Accessories</v>
      </c>
      <c r="R402" t="str">
        <f>_xlfn.XLOOKUP(Table2[[#This Row],[Customer_ID]],Table1[Customer_ID],Table1[Region],"Not Found")</f>
        <v>West</v>
      </c>
      <c r="S402" t="str">
        <f>_xlfn.XLOOKUP(Table2[[#This Row],[Customer_ID]],Table1[Customer_ID],Table1[Segment],"Not Found")</f>
        <v>Consumer</v>
      </c>
      <c r="T402" t="str">
        <f>_xlfn.XLOOKUP(Table2[[#This Row],[Product_ID]],Table4[Product_ID],Table4[Product_Name],"Not Found")</f>
        <v>Wireless Mouse</v>
      </c>
    </row>
    <row r="403" spans="1:20" x14ac:dyDescent="0.3">
      <c r="A403" t="s">
        <v>705</v>
      </c>
      <c r="B403" s="4">
        <v>45432</v>
      </c>
      <c r="C403" s="4">
        <v>45436</v>
      </c>
      <c r="D403" t="s">
        <v>39</v>
      </c>
      <c r="E403" t="s">
        <v>35</v>
      </c>
      <c r="F403" s="8">
        <v>2</v>
      </c>
      <c r="G403" s="10">
        <v>0.1</v>
      </c>
      <c r="H403" t="s">
        <v>13</v>
      </c>
      <c r="I403" s="8">
        <v>2878.2</v>
      </c>
      <c r="J403" s="8">
        <v>1007.49</v>
      </c>
      <c r="K403" s="12">
        <f>YEAR(Table2[[#This Row],[Order_Date]])</f>
        <v>2024</v>
      </c>
      <c r="L403" s="12">
        <f>MONTH(Table2[[#This Row],[Order_Date]])</f>
        <v>5</v>
      </c>
      <c r="M403" t="str">
        <f>TEXT(Table2[[#This Row],[Order_Date]],"mmm")</f>
        <v>May</v>
      </c>
      <c r="N403" t="str">
        <f>TEXT(Table2[[#This Row],[Order_Date]],"YYYY-MM")</f>
        <v>2024-05</v>
      </c>
      <c r="O403" s="9">
        <f>IFERROR(Table2[[#This Row],[Profit]]/Table2[[#This Row],[Sales]],0)</f>
        <v>0.3500416927246196</v>
      </c>
      <c r="P403" t="str">
        <f>_xlfn.XLOOKUP(Table2[[#This Row],[Product_ID]],Table4[Product_ID],Table4[Category],"Not Found")</f>
        <v>Lifestyle</v>
      </c>
      <c r="Q403" t="str">
        <f>_xlfn.XLOOKUP(Table2[[#This Row],[Product_ID]],Table4[Product_ID],Table4[Sub_Category],"Not Found")</f>
        <v>Bags</v>
      </c>
      <c r="R403" t="str">
        <f>_xlfn.XLOOKUP(Table2[[#This Row],[Customer_ID]],Table1[Customer_ID],Table1[Region],"Not Found")</f>
        <v>East</v>
      </c>
      <c r="S403" t="str">
        <f>_xlfn.XLOOKUP(Table2[[#This Row],[Customer_ID]],Table1[Customer_ID],Table1[Segment],"Not Found")</f>
        <v>Consumer</v>
      </c>
      <c r="T403" t="str">
        <f>_xlfn.XLOOKUP(Table2[[#This Row],[Product_ID]],Table4[Product_ID],Table4[Product_Name],"Not Found")</f>
        <v>Backpack</v>
      </c>
    </row>
    <row r="404" spans="1:20" x14ac:dyDescent="0.3">
      <c r="A404" t="s">
        <v>706</v>
      </c>
      <c r="B404" s="4">
        <v>45565</v>
      </c>
      <c r="C404" s="4">
        <v>45568</v>
      </c>
      <c r="D404" t="s">
        <v>265</v>
      </c>
      <c r="E404" t="s">
        <v>200</v>
      </c>
      <c r="F404" s="8">
        <v>3</v>
      </c>
      <c r="G404" s="10">
        <v>0.1</v>
      </c>
      <c r="H404" t="s">
        <v>17</v>
      </c>
      <c r="I404" s="8">
        <v>2967.3</v>
      </c>
      <c r="J404" s="8">
        <v>841.9</v>
      </c>
      <c r="K404" s="12">
        <f>YEAR(Table2[[#This Row],[Order_Date]])</f>
        <v>2024</v>
      </c>
      <c r="L404" s="12">
        <f>MONTH(Table2[[#This Row],[Order_Date]])</f>
        <v>9</v>
      </c>
      <c r="M404" t="str">
        <f>TEXT(Table2[[#This Row],[Order_Date]],"mmm")</f>
        <v>Sep</v>
      </c>
      <c r="N404" t="str">
        <f>TEXT(Table2[[#This Row],[Order_Date]],"YYYY-MM")</f>
        <v>2024-09</v>
      </c>
      <c r="O404" s="9">
        <f>IFERROR(Table2[[#This Row],[Profit]]/Table2[[#This Row],[Sales]],0)</f>
        <v>0.28372594614632829</v>
      </c>
      <c r="P404" t="str">
        <f>_xlfn.XLOOKUP(Table2[[#This Row],[Product_ID]],Table4[Product_ID],Table4[Category],"Not Found")</f>
        <v>Office</v>
      </c>
      <c r="Q404" t="str">
        <f>_xlfn.XLOOKUP(Table2[[#This Row],[Product_ID]],Table4[Product_ID],Table4[Sub_Category],"Not Found")</f>
        <v>Office Supplies</v>
      </c>
      <c r="R404" t="str">
        <f>_xlfn.XLOOKUP(Table2[[#This Row],[Customer_ID]],Table1[Customer_ID],Table1[Region],"Not Found")</f>
        <v>South</v>
      </c>
      <c r="S404" t="str">
        <f>_xlfn.XLOOKUP(Table2[[#This Row],[Customer_ID]],Table1[Customer_ID],Table1[Segment],"Not Found")</f>
        <v>Consumer</v>
      </c>
      <c r="T404" t="str">
        <f>_xlfn.XLOOKUP(Table2[[#This Row],[Product_ID]],Table4[Product_ID],Table4[Product_Name],"Not Found")</f>
        <v>Laptop Stand</v>
      </c>
    </row>
    <row r="405" spans="1:20" x14ac:dyDescent="0.3">
      <c r="A405" t="s">
        <v>707</v>
      </c>
      <c r="B405" s="4">
        <v>45707</v>
      </c>
      <c r="C405" s="4">
        <v>45708</v>
      </c>
      <c r="D405" t="s">
        <v>115</v>
      </c>
      <c r="E405" t="s">
        <v>16</v>
      </c>
      <c r="F405" s="8">
        <v>2</v>
      </c>
      <c r="G405" s="10">
        <v>0.05</v>
      </c>
      <c r="H405" t="s">
        <v>21</v>
      </c>
      <c r="I405" s="8">
        <v>2468.1</v>
      </c>
      <c r="J405" s="8">
        <v>529.04</v>
      </c>
      <c r="K405" s="12">
        <f>YEAR(Table2[[#This Row],[Order_Date]])</f>
        <v>2025</v>
      </c>
      <c r="L405" s="12">
        <f>MONTH(Table2[[#This Row],[Order_Date]])</f>
        <v>2</v>
      </c>
      <c r="M405" t="str">
        <f>TEXT(Table2[[#This Row],[Order_Date]],"mmm")</f>
        <v>Feb</v>
      </c>
      <c r="N405" t="str">
        <f>TEXT(Table2[[#This Row],[Order_Date]],"YYYY-MM")</f>
        <v>2025-02</v>
      </c>
      <c r="O405" s="9">
        <f>IFERROR(Table2[[#This Row],[Profit]]/Table2[[#This Row],[Sales]],0)</f>
        <v>0.21435112029496373</v>
      </c>
      <c r="P405" t="str">
        <f>_xlfn.XLOOKUP(Table2[[#This Row],[Product_ID]],Table4[Product_ID],Table4[Category],"Not Found")</f>
        <v>Technology</v>
      </c>
      <c r="Q405" t="str">
        <f>_xlfn.XLOOKUP(Table2[[#This Row],[Product_ID]],Table4[Product_ID],Table4[Sub_Category],"Not Found")</f>
        <v>Accessories</v>
      </c>
      <c r="R405" t="str">
        <f>_xlfn.XLOOKUP(Table2[[#This Row],[Customer_ID]],Table1[Customer_ID],Table1[Region],"Not Found")</f>
        <v>North</v>
      </c>
      <c r="S405" t="str">
        <f>_xlfn.XLOOKUP(Table2[[#This Row],[Customer_ID]],Table1[Customer_ID],Table1[Segment],"Not Found")</f>
        <v>Consumer</v>
      </c>
      <c r="T405" t="str">
        <f>_xlfn.XLOOKUP(Table2[[#This Row],[Product_ID]],Table4[Product_ID],Table4[Product_Name],"Not Found")</f>
        <v>USB-C Hub</v>
      </c>
    </row>
    <row r="406" spans="1:20" x14ac:dyDescent="0.3">
      <c r="A406" t="s">
        <v>708</v>
      </c>
      <c r="B406" s="4">
        <v>45899</v>
      </c>
      <c r="C406" s="4">
        <v>45901</v>
      </c>
      <c r="D406" t="s">
        <v>341</v>
      </c>
      <c r="E406" t="s">
        <v>58</v>
      </c>
      <c r="F406" s="8">
        <v>1</v>
      </c>
      <c r="G406" s="10">
        <v>0.1</v>
      </c>
      <c r="H406" t="s">
        <v>21</v>
      </c>
      <c r="I406" s="8">
        <v>1799.1</v>
      </c>
      <c r="J406" s="8">
        <v>444.31</v>
      </c>
      <c r="K406" s="12">
        <f>YEAR(Table2[[#This Row],[Order_Date]])</f>
        <v>2025</v>
      </c>
      <c r="L406" s="12">
        <f>MONTH(Table2[[#This Row],[Order_Date]])</f>
        <v>8</v>
      </c>
      <c r="M406" t="str">
        <f>TEXT(Table2[[#This Row],[Order_Date]],"mmm")</f>
        <v>Aug</v>
      </c>
      <c r="N406" t="str">
        <f>TEXT(Table2[[#This Row],[Order_Date]],"YYYY-MM")</f>
        <v>2025-08</v>
      </c>
      <c r="O406" s="9">
        <f>IFERROR(Table2[[#This Row],[Profit]]/Table2[[#This Row],[Sales]],0)</f>
        <v>0.24696237007392585</v>
      </c>
      <c r="P406" t="str">
        <f>_xlfn.XLOOKUP(Table2[[#This Row],[Product_ID]],Table4[Product_ID],Table4[Category],"Not Found")</f>
        <v>Technology</v>
      </c>
      <c r="Q406" t="str">
        <f>_xlfn.XLOOKUP(Table2[[#This Row],[Product_ID]],Table4[Product_ID],Table4[Sub_Category],"Not Found")</f>
        <v>Audio</v>
      </c>
      <c r="R406" t="str">
        <f>_xlfn.XLOOKUP(Table2[[#This Row],[Customer_ID]],Table1[Customer_ID],Table1[Region],"Not Found")</f>
        <v>North</v>
      </c>
      <c r="S406" t="str">
        <f>_xlfn.XLOOKUP(Table2[[#This Row],[Customer_ID]],Table1[Customer_ID],Table1[Segment],"Not Found")</f>
        <v>Corporate</v>
      </c>
      <c r="T406" t="str">
        <f>_xlfn.XLOOKUP(Table2[[#This Row],[Product_ID]],Table4[Product_ID],Table4[Product_Name],"Not Found")</f>
        <v>Bluetooth Speaker</v>
      </c>
    </row>
    <row r="407" spans="1:20" x14ac:dyDescent="0.3">
      <c r="A407" t="s">
        <v>709</v>
      </c>
      <c r="B407" s="4">
        <v>45330</v>
      </c>
      <c r="C407" s="4">
        <v>45332</v>
      </c>
      <c r="D407" t="s">
        <v>710</v>
      </c>
      <c r="E407" t="s">
        <v>20</v>
      </c>
      <c r="F407" s="8">
        <v>1</v>
      </c>
      <c r="G407" s="10">
        <v>0.1</v>
      </c>
      <c r="H407" t="s">
        <v>21</v>
      </c>
      <c r="I407" s="8">
        <v>6299.1</v>
      </c>
      <c r="J407" s="8">
        <v>942</v>
      </c>
      <c r="K407" s="12">
        <f>YEAR(Table2[[#This Row],[Order_Date]])</f>
        <v>2024</v>
      </c>
      <c r="L407" s="12">
        <f>MONTH(Table2[[#This Row],[Order_Date]])</f>
        <v>2</v>
      </c>
      <c r="M407" t="str">
        <f>TEXT(Table2[[#This Row],[Order_Date]],"mmm")</f>
        <v>Feb</v>
      </c>
      <c r="N407" t="str">
        <f>TEXT(Table2[[#This Row],[Order_Date]],"YYYY-MM")</f>
        <v>2024-02</v>
      </c>
      <c r="O407" s="9">
        <f>IFERROR(Table2[[#This Row],[Profit]]/Table2[[#This Row],[Sales]],0)</f>
        <v>0.14954517311996951</v>
      </c>
      <c r="P407" t="str">
        <f>_xlfn.XLOOKUP(Table2[[#This Row],[Product_ID]],Table4[Product_ID],Table4[Category],"Not Found")</f>
        <v>Furniture</v>
      </c>
      <c r="Q407" t="str">
        <f>_xlfn.XLOOKUP(Table2[[#This Row],[Product_ID]],Table4[Product_ID],Table4[Sub_Category],"Not Found")</f>
        <v>Furniture</v>
      </c>
      <c r="R407" t="str">
        <f>_xlfn.XLOOKUP(Table2[[#This Row],[Customer_ID]],Table1[Customer_ID],Table1[Region],"Not Found")</f>
        <v>North</v>
      </c>
      <c r="S407" t="str">
        <f>_xlfn.XLOOKUP(Table2[[#This Row],[Customer_ID]],Table1[Customer_ID],Table1[Segment],"Not Found")</f>
        <v>Consumer</v>
      </c>
      <c r="T407" t="str">
        <f>_xlfn.XLOOKUP(Table2[[#This Row],[Product_ID]],Table4[Product_ID],Table4[Product_Name],"Not Found")</f>
        <v>Office Chair</v>
      </c>
    </row>
    <row r="408" spans="1:20" x14ac:dyDescent="0.3">
      <c r="A408" t="s">
        <v>711</v>
      </c>
      <c r="B408" s="4">
        <v>45320</v>
      </c>
      <c r="C408" s="4">
        <v>45321</v>
      </c>
      <c r="D408" t="s">
        <v>712</v>
      </c>
      <c r="E408" t="s">
        <v>45</v>
      </c>
      <c r="F408" s="8">
        <v>2</v>
      </c>
      <c r="G408" s="10">
        <v>0.2</v>
      </c>
      <c r="H408" t="s">
        <v>13</v>
      </c>
      <c r="I408" s="8">
        <v>3998.4</v>
      </c>
      <c r="J408" s="8">
        <v>691.82</v>
      </c>
      <c r="K408" s="12">
        <f>YEAR(Table2[[#This Row],[Order_Date]])</f>
        <v>2024</v>
      </c>
      <c r="L408" s="12">
        <f>MONTH(Table2[[#This Row],[Order_Date]])</f>
        <v>1</v>
      </c>
      <c r="M408" t="str">
        <f>TEXT(Table2[[#This Row],[Order_Date]],"mmm")</f>
        <v>Jan</v>
      </c>
      <c r="N408" t="str">
        <f>TEXT(Table2[[#This Row],[Order_Date]],"YYYY-MM")</f>
        <v>2024-01</v>
      </c>
      <c r="O408" s="9">
        <f>IFERROR(Table2[[#This Row],[Profit]]/Table2[[#This Row],[Sales]],0)</f>
        <v>0.17302420968387355</v>
      </c>
      <c r="P408" t="str">
        <f>_xlfn.XLOOKUP(Table2[[#This Row],[Product_ID]],Table4[Product_ID],Table4[Category],"Not Found")</f>
        <v>Technology</v>
      </c>
      <c r="Q408" t="str">
        <f>_xlfn.XLOOKUP(Table2[[#This Row],[Product_ID]],Table4[Product_ID],Table4[Sub_Category],"Not Found")</f>
        <v>Audio</v>
      </c>
      <c r="R408" t="str">
        <f>_xlfn.XLOOKUP(Table2[[#This Row],[Customer_ID]],Table1[Customer_ID],Table1[Region],"Not Found")</f>
        <v>East</v>
      </c>
      <c r="S408" t="str">
        <f>_xlfn.XLOOKUP(Table2[[#This Row],[Customer_ID]],Table1[Customer_ID],Table1[Segment],"Not Found")</f>
        <v>Consumer</v>
      </c>
      <c r="T408" t="str">
        <f>_xlfn.XLOOKUP(Table2[[#This Row],[Product_ID]],Table4[Product_ID],Table4[Product_Name],"Not Found")</f>
        <v>Headphones</v>
      </c>
    </row>
    <row r="409" spans="1:20" x14ac:dyDescent="0.3">
      <c r="A409" t="s">
        <v>713</v>
      </c>
      <c r="B409" s="4">
        <v>45768</v>
      </c>
      <c r="C409" s="4">
        <v>45773</v>
      </c>
      <c r="D409" t="s">
        <v>221</v>
      </c>
      <c r="E409" t="s">
        <v>116</v>
      </c>
      <c r="F409" s="8">
        <v>1</v>
      </c>
      <c r="G409" s="10">
        <v>0.1</v>
      </c>
      <c r="H409" t="s">
        <v>21</v>
      </c>
      <c r="I409" s="8">
        <v>359.1</v>
      </c>
      <c r="J409" s="8">
        <v>82.59</v>
      </c>
      <c r="K409" s="12">
        <f>YEAR(Table2[[#This Row],[Order_Date]])</f>
        <v>2025</v>
      </c>
      <c r="L409" s="12">
        <f>MONTH(Table2[[#This Row],[Order_Date]])</f>
        <v>4</v>
      </c>
      <c r="M409" t="str">
        <f>TEXT(Table2[[#This Row],[Order_Date]],"mmm")</f>
        <v>Apr</v>
      </c>
      <c r="N409" t="str">
        <f>TEXT(Table2[[#This Row],[Order_Date]],"YYYY-MM")</f>
        <v>2025-04</v>
      </c>
      <c r="O409" s="9">
        <f>IFERROR(Table2[[#This Row],[Profit]]/Table2[[#This Row],[Sales]],0)</f>
        <v>0.22999164578111947</v>
      </c>
      <c r="P409" t="str">
        <f>_xlfn.XLOOKUP(Table2[[#This Row],[Product_ID]],Table4[Product_ID],Table4[Category],"Not Found")</f>
        <v>Technology</v>
      </c>
      <c r="Q409" t="str">
        <f>_xlfn.XLOOKUP(Table2[[#This Row],[Product_ID]],Table4[Product_ID],Table4[Sub_Category],"Not Found")</f>
        <v>Accessories</v>
      </c>
      <c r="R409" t="str">
        <f>_xlfn.XLOOKUP(Table2[[#This Row],[Customer_ID]],Table1[Customer_ID],Table1[Region],"Not Found")</f>
        <v>South</v>
      </c>
      <c r="S409" t="str">
        <f>_xlfn.XLOOKUP(Table2[[#This Row],[Customer_ID]],Table1[Customer_ID],Table1[Segment],"Not Found")</f>
        <v>Consumer</v>
      </c>
      <c r="T409" t="str">
        <f>_xlfn.XLOOKUP(Table2[[#This Row],[Product_ID]],Table4[Product_ID],Table4[Product_Name],"Not Found")</f>
        <v>Mobile Holder</v>
      </c>
    </row>
    <row r="410" spans="1:20" x14ac:dyDescent="0.3">
      <c r="A410" t="s">
        <v>714</v>
      </c>
      <c r="B410" s="4">
        <v>45609</v>
      </c>
      <c r="C410" s="4">
        <v>45613</v>
      </c>
      <c r="D410" t="s">
        <v>216</v>
      </c>
      <c r="E410" t="s">
        <v>65</v>
      </c>
      <c r="F410" s="8">
        <v>2</v>
      </c>
      <c r="G410" s="10">
        <v>0.1</v>
      </c>
      <c r="H410" t="s">
        <v>13</v>
      </c>
      <c r="I410" s="8">
        <v>1258.2</v>
      </c>
      <c r="J410" s="8">
        <v>359.44</v>
      </c>
      <c r="K410" s="12">
        <f>YEAR(Table2[[#This Row],[Order_Date]])</f>
        <v>2024</v>
      </c>
      <c r="L410" s="12">
        <f>MONTH(Table2[[#This Row],[Order_Date]])</f>
        <v>11</v>
      </c>
      <c r="M410" t="str">
        <f>TEXT(Table2[[#This Row],[Order_Date]],"mmm")</f>
        <v>Nov</v>
      </c>
      <c r="N410" t="str">
        <f>TEXT(Table2[[#This Row],[Order_Date]],"YYYY-MM")</f>
        <v>2024-11</v>
      </c>
      <c r="O410" s="9">
        <f>IFERROR(Table2[[#This Row],[Profit]]/Table2[[#This Row],[Sales]],0)</f>
        <v>0.2856779526307423</v>
      </c>
      <c r="P410" t="str">
        <f>_xlfn.XLOOKUP(Table2[[#This Row],[Product_ID]],Table4[Product_ID],Table4[Category],"Not Found")</f>
        <v>Office</v>
      </c>
      <c r="Q410" t="str">
        <f>_xlfn.XLOOKUP(Table2[[#This Row],[Product_ID]],Table4[Product_ID],Table4[Sub_Category],"Not Found")</f>
        <v>Storage</v>
      </c>
      <c r="R410" t="str">
        <f>_xlfn.XLOOKUP(Table2[[#This Row],[Customer_ID]],Table1[Customer_ID],Table1[Region],"Not Found")</f>
        <v>South</v>
      </c>
      <c r="S410" t="str">
        <f>_xlfn.XLOOKUP(Table2[[#This Row],[Customer_ID]],Table1[Customer_ID],Table1[Segment],"Not Found")</f>
        <v>Home Office</v>
      </c>
      <c r="T410" t="str">
        <f>_xlfn.XLOOKUP(Table2[[#This Row],[Product_ID]],Table4[Product_ID],Table4[Product_Name],"Not Found")</f>
        <v>Desk Organizer</v>
      </c>
    </row>
    <row r="411" spans="1:20" x14ac:dyDescent="0.3">
      <c r="A411" t="s">
        <v>715</v>
      </c>
      <c r="B411" s="4">
        <v>45536</v>
      </c>
      <c r="C411" s="4">
        <v>45541</v>
      </c>
      <c r="D411" t="s">
        <v>532</v>
      </c>
      <c r="E411" t="s">
        <v>29</v>
      </c>
      <c r="F411" s="8">
        <v>1</v>
      </c>
      <c r="G411" s="10">
        <v>0</v>
      </c>
      <c r="H411" t="s">
        <v>13</v>
      </c>
      <c r="I411" s="8">
        <v>399</v>
      </c>
      <c r="J411" s="8">
        <v>101.44</v>
      </c>
      <c r="K411" s="12">
        <f>YEAR(Table2[[#This Row],[Order_Date]])</f>
        <v>2024</v>
      </c>
      <c r="L411" s="12">
        <f>MONTH(Table2[[#This Row],[Order_Date]])</f>
        <v>9</v>
      </c>
      <c r="M411" t="str">
        <f>TEXT(Table2[[#This Row],[Order_Date]],"mmm")</f>
        <v>Sep</v>
      </c>
      <c r="N411" t="str">
        <f>TEXT(Table2[[#This Row],[Order_Date]],"YYYY-MM")</f>
        <v>2024-09</v>
      </c>
      <c r="O411" s="9">
        <f>IFERROR(Table2[[#This Row],[Profit]]/Table2[[#This Row],[Sales]],0)</f>
        <v>0.25423558897243109</v>
      </c>
      <c r="P411" t="str">
        <f>_xlfn.XLOOKUP(Table2[[#This Row],[Product_ID]],Table4[Product_ID],Table4[Category],"Not Found")</f>
        <v>Office</v>
      </c>
      <c r="Q411" t="str">
        <f>_xlfn.XLOOKUP(Table2[[#This Row],[Product_ID]],Table4[Product_ID],Table4[Sub_Category],"Not Found")</f>
        <v>Paper</v>
      </c>
      <c r="R411" t="str">
        <f>_xlfn.XLOOKUP(Table2[[#This Row],[Customer_ID]],Table1[Customer_ID],Table1[Region],"Not Found")</f>
        <v>East</v>
      </c>
      <c r="S411" t="str">
        <f>_xlfn.XLOOKUP(Table2[[#This Row],[Customer_ID]],Table1[Customer_ID],Table1[Segment],"Not Found")</f>
        <v>Home Office</v>
      </c>
      <c r="T411" t="str">
        <f>_xlfn.XLOOKUP(Table2[[#This Row],[Product_ID]],Table4[Product_ID],Table4[Product_Name],"Not Found")</f>
        <v>Notebook Set</v>
      </c>
    </row>
    <row r="412" spans="1:20" x14ac:dyDescent="0.3">
      <c r="A412" t="s">
        <v>716</v>
      </c>
      <c r="B412" s="4">
        <v>45988</v>
      </c>
      <c r="C412" s="4">
        <v>45990</v>
      </c>
      <c r="D412" t="s">
        <v>344</v>
      </c>
      <c r="E412" t="s">
        <v>40</v>
      </c>
      <c r="F412" s="8">
        <v>4</v>
      </c>
      <c r="G412" s="10">
        <v>0.1</v>
      </c>
      <c r="H412" t="s">
        <v>13</v>
      </c>
      <c r="I412" s="8">
        <v>5396.4</v>
      </c>
      <c r="J412" s="8">
        <v>1254.3699999999999</v>
      </c>
      <c r="K412" s="12">
        <f>YEAR(Table2[[#This Row],[Order_Date]])</f>
        <v>2025</v>
      </c>
      <c r="L412" s="12">
        <f>MONTH(Table2[[#This Row],[Order_Date]])</f>
        <v>11</v>
      </c>
      <c r="M412" t="str">
        <f>TEXT(Table2[[#This Row],[Order_Date]],"mmm")</f>
        <v>Nov</v>
      </c>
      <c r="N412" t="str">
        <f>TEXT(Table2[[#This Row],[Order_Date]],"YYYY-MM")</f>
        <v>2025-11</v>
      </c>
      <c r="O412" s="9">
        <f>IFERROR(Table2[[#This Row],[Profit]]/Table2[[#This Row],[Sales]],0)</f>
        <v>0.23244570454376992</v>
      </c>
      <c r="P412" t="str">
        <f>_xlfn.XLOOKUP(Table2[[#This Row],[Product_ID]],Table4[Product_ID],Table4[Category],"Not Found")</f>
        <v>Technology</v>
      </c>
      <c r="Q412" t="str">
        <f>_xlfn.XLOOKUP(Table2[[#This Row],[Product_ID]],Table4[Product_ID],Table4[Sub_Category],"Not Found")</f>
        <v>Accessories</v>
      </c>
      <c r="R412" t="str">
        <f>_xlfn.XLOOKUP(Table2[[#This Row],[Customer_ID]],Table1[Customer_ID],Table1[Region],"Not Found")</f>
        <v>North</v>
      </c>
      <c r="S412" t="str">
        <f>_xlfn.XLOOKUP(Table2[[#This Row],[Customer_ID]],Table1[Customer_ID],Table1[Segment],"Not Found")</f>
        <v>Consumer</v>
      </c>
      <c r="T412" t="str">
        <f>_xlfn.XLOOKUP(Table2[[#This Row],[Product_ID]],Table4[Product_ID],Table4[Product_Name],"Not Found")</f>
        <v>Power Bank</v>
      </c>
    </row>
    <row r="413" spans="1:20" x14ac:dyDescent="0.3">
      <c r="A413" t="s">
        <v>717</v>
      </c>
      <c r="B413" s="4">
        <v>45563</v>
      </c>
      <c r="C413" s="4">
        <v>45565</v>
      </c>
      <c r="D413" t="s">
        <v>430</v>
      </c>
      <c r="E413" t="s">
        <v>96</v>
      </c>
      <c r="F413" s="8">
        <v>2</v>
      </c>
      <c r="G413" s="10">
        <v>0.1</v>
      </c>
      <c r="H413" t="s">
        <v>13</v>
      </c>
      <c r="I413" s="8">
        <v>1798.2</v>
      </c>
      <c r="J413" s="8">
        <v>565.97</v>
      </c>
      <c r="K413" s="12">
        <f>YEAR(Table2[[#This Row],[Order_Date]])</f>
        <v>2024</v>
      </c>
      <c r="L413" s="12">
        <f>MONTH(Table2[[#This Row],[Order_Date]])</f>
        <v>9</v>
      </c>
      <c r="M413" t="str">
        <f>TEXT(Table2[[#This Row],[Order_Date]],"mmm")</f>
        <v>Sep</v>
      </c>
      <c r="N413" t="str">
        <f>TEXT(Table2[[#This Row],[Order_Date]],"YYYY-MM")</f>
        <v>2024-09</v>
      </c>
      <c r="O413" s="9">
        <f>IFERROR(Table2[[#This Row],[Profit]]/Table2[[#This Row],[Sales]],0)</f>
        <v>0.31474252029807587</v>
      </c>
      <c r="P413" t="str">
        <f>_xlfn.XLOOKUP(Table2[[#This Row],[Product_ID]],Table4[Product_ID],Table4[Category],"Not Found")</f>
        <v>Home</v>
      </c>
      <c r="Q413" t="str">
        <f>_xlfn.XLOOKUP(Table2[[#This Row],[Product_ID]],Table4[Product_ID],Table4[Sub_Category],"Not Found")</f>
        <v>Lighting</v>
      </c>
      <c r="R413" t="str">
        <f>_xlfn.XLOOKUP(Table2[[#This Row],[Customer_ID]],Table1[Customer_ID],Table1[Region],"Not Found")</f>
        <v>South</v>
      </c>
      <c r="S413" t="str">
        <f>_xlfn.XLOOKUP(Table2[[#This Row],[Customer_ID]],Table1[Customer_ID],Table1[Segment],"Not Found")</f>
        <v>Home Office</v>
      </c>
      <c r="T413" t="str">
        <f>_xlfn.XLOOKUP(Table2[[#This Row],[Product_ID]],Table4[Product_ID],Table4[Product_Name],"Not Found")</f>
        <v>LED Strip Light</v>
      </c>
    </row>
    <row r="414" spans="1:20" x14ac:dyDescent="0.3">
      <c r="A414" t="s">
        <v>718</v>
      </c>
      <c r="B414" s="4">
        <v>45731</v>
      </c>
      <c r="C414" s="4">
        <v>45735</v>
      </c>
      <c r="D414" t="s">
        <v>359</v>
      </c>
      <c r="E414" t="s">
        <v>116</v>
      </c>
      <c r="F414" s="8">
        <v>1</v>
      </c>
      <c r="G414" s="10">
        <v>0.1</v>
      </c>
      <c r="H414" t="s">
        <v>13</v>
      </c>
      <c r="I414" s="8">
        <v>359.1</v>
      </c>
      <c r="J414" s="8">
        <v>84.63</v>
      </c>
      <c r="K414" s="12">
        <f>YEAR(Table2[[#This Row],[Order_Date]])</f>
        <v>2025</v>
      </c>
      <c r="L414" s="12">
        <f>MONTH(Table2[[#This Row],[Order_Date]])</f>
        <v>3</v>
      </c>
      <c r="M414" t="str">
        <f>TEXT(Table2[[#This Row],[Order_Date]],"mmm")</f>
        <v>Mar</v>
      </c>
      <c r="N414" t="str">
        <f>TEXT(Table2[[#This Row],[Order_Date]],"YYYY-MM")</f>
        <v>2025-03</v>
      </c>
      <c r="O414" s="9">
        <f>IFERROR(Table2[[#This Row],[Profit]]/Table2[[#This Row],[Sales]],0)</f>
        <v>0.23567251461988301</v>
      </c>
      <c r="P414" t="str">
        <f>_xlfn.XLOOKUP(Table2[[#This Row],[Product_ID]],Table4[Product_ID],Table4[Category],"Not Found")</f>
        <v>Technology</v>
      </c>
      <c r="Q414" t="str">
        <f>_xlfn.XLOOKUP(Table2[[#This Row],[Product_ID]],Table4[Product_ID],Table4[Sub_Category],"Not Found")</f>
        <v>Accessories</v>
      </c>
      <c r="R414" t="str">
        <f>_xlfn.XLOOKUP(Table2[[#This Row],[Customer_ID]],Table1[Customer_ID],Table1[Region],"Not Found")</f>
        <v>East</v>
      </c>
      <c r="S414" t="str">
        <f>_xlfn.XLOOKUP(Table2[[#This Row],[Customer_ID]],Table1[Customer_ID],Table1[Segment],"Not Found")</f>
        <v>Consumer</v>
      </c>
      <c r="T414" t="str">
        <f>_xlfn.XLOOKUP(Table2[[#This Row],[Product_ID]],Table4[Product_ID],Table4[Product_Name],"Not Found")</f>
        <v>Mobile Holder</v>
      </c>
    </row>
    <row r="415" spans="1:20" x14ac:dyDescent="0.3">
      <c r="A415" t="s">
        <v>719</v>
      </c>
      <c r="B415" s="4">
        <v>45530</v>
      </c>
      <c r="C415" s="4">
        <v>45532</v>
      </c>
      <c r="D415" t="s">
        <v>720</v>
      </c>
      <c r="E415" t="s">
        <v>65</v>
      </c>
      <c r="F415" s="8">
        <v>3</v>
      </c>
      <c r="G415" s="10">
        <v>0</v>
      </c>
      <c r="H415" t="s">
        <v>17</v>
      </c>
      <c r="I415" s="8">
        <v>2097</v>
      </c>
      <c r="J415" s="8">
        <v>441.68</v>
      </c>
      <c r="K415" s="12">
        <f>YEAR(Table2[[#This Row],[Order_Date]])</f>
        <v>2024</v>
      </c>
      <c r="L415" s="12">
        <f>MONTH(Table2[[#This Row],[Order_Date]])</f>
        <v>8</v>
      </c>
      <c r="M415" t="str">
        <f>TEXT(Table2[[#This Row],[Order_Date]],"mmm")</f>
        <v>Aug</v>
      </c>
      <c r="N415" t="str">
        <f>TEXT(Table2[[#This Row],[Order_Date]],"YYYY-MM")</f>
        <v>2024-08</v>
      </c>
      <c r="O415" s="9">
        <f>IFERROR(Table2[[#This Row],[Profit]]/Table2[[#This Row],[Sales]],0)</f>
        <v>0.21062470195517405</v>
      </c>
      <c r="P415" t="str">
        <f>_xlfn.XLOOKUP(Table2[[#This Row],[Product_ID]],Table4[Product_ID],Table4[Category],"Not Found")</f>
        <v>Office</v>
      </c>
      <c r="Q415" t="str">
        <f>_xlfn.XLOOKUP(Table2[[#This Row],[Product_ID]],Table4[Product_ID],Table4[Sub_Category],"Not Found")</f>
        <v>Storage</v>
      </c>
      <c r="R415" t="str">
        <f>_xlfn.XLOOKUP(Table2[[#This Row],[Customer_ID]],Table1[Customer_ID],Table1[Region],"Not Found")</f>
        <v>South</v>
      </c>
      <c r="S415" t="str">
        <f>_xlfn.XLOOKUP(Table2[[#This Row],[Customer_ID]],Table1[Customer_ID],Table1[Segment],"Not Found")</f>
        <v>Corporate</v>
      </c>
      <c r="T415" t="str">
        <f>_xlfn.XLOOKUP(Table2[[#This Row],[Product_ID]],Table4[Product_ID],Table4[Product_Name],"Not Found")</f>
        <v>Desk Organizer</v>
      </c>
    </row>
    <row r="416" spans="1:20" x14ac:dyDescent="0.3">
      <c r="A416" t="s">
        <v>721</v>
      </c>
      <c r="B416" s="4">
        <v>45668</v>
      </c>
      <c r="C416" s="4">
        <v>45671</v>
      </c>
      <c r="D416" t="s">
        <v>327</v>
      </c>
      <c r="E416" t="s">
        <v>200</v>
      </c>
      <c r="F416" s="8">
        <v>1</v>
      </c>
      <c r="G416" s="10">
        <v>0.15</v>
      </c>
      <c r="H416" t="s">
        <v>17</v>
      </c>
      <c r="I416" s="8">
        <v>934.15</v>
      </c>
      <c r="J416" s="8">
        <v>307.89</v>
      </c>
      <c r="K416" s="12">
        <f>YEAR(Table2[[#This Row],[Order_Date]])</f>
        <v>2025</v>
      </c>
      <c r="L416" s="12">
        <f>MONTH(Table2[[#This Row],[Order_Date]])</f>
        <v>1</v>
      </c>
      <c r="M416" t="str">
        <f>TEXT(Table2[[#This Row],[Order_Date]],"mmm")</f>
        <v>Jan</v>
      </c>
      <c r="N416" t="str">
        <f>TEXT(Table2[[#This Row],[Order_Date]],"YYYY-MM")</f>
        <v>2025-01</v>
      </c>
      <c r="O416" s="9">
        <f>IFERROR(Table2[[#This Row],[Profit]]/Table2[[#This Row],[Sales]],0)</f>
        <v>0.32959374832735644</v>
      </c>
      <c r="P416" t="str">
        <f>_xlfn.XLOOKUP(Table2[[#This Row],[Product_ID]],Table4[Product_ID],Table4[Category],"Not Found")</f>
        <v>Office</v>
      </c>
      <c r="Q416" t="str">
        <f>_xlfn.XLOOKUP(Table2[[#This Row],[Product_ID]],Table4[Product_ID],Table4[Sub_Category],"Not Found")</f>
        <v>Office Supplies</v>
      </c>
      <c r="R416" t="str">
        <f>_xlfn.XLOOKUP(Table2[[#This Row],[Customer_ID]],Table1[Customer_ID],Table1[Region],"Not Found")</f>
        <v>South</v>
      </c>
      <c r="S416" t="str">
        <f>_xlfn.XLOOKUP(Table2[[#This Row],[Customer_ID]],Table1[Customer_ID],Table1[Segment],"Not Found")</f>
        <v>Home Office</v>
      </c>
      <c r="T416" t="str">
        <f>_xlfn.XLOOKUP(Table2[[#This Row],[Product_ID]],Table4[Product_ID],Table4[Product_Name],"Not Found")</f>
        <v>Laptop Stand</v>
      </c>
    </row>
    <row r="417" spans="1:20" x14ac:dyDescent="0.3">
      <c r="A417" t="s">
        <v>722</v>
      </c>
      <c r="B417" s="4">
        <v>45557</v>
      </c>
      <c r="C417" s="4">
        <v>45559</v>
      </c>
      <c r="D417" t="s">
        <v>723</v>
      </c>
      <c r="E417" t="s">
        <v>55</v>
      </c>
      <c r="F417" s="8">
        <v>1</v>
      </c>
      <c r="G417" s="10">
        <v>0</v>
      </c>
      <c r="H417" t="s">
        <v>13</v>
      </c>
      <c r="I417" s="8">
        <v>5999</v>
      </c>
      <c r="J417" s="8">
        <v>1497.52</v>
      </c>
      <c r="K417" s="12">
        <f>YEAR(Table2[[#This Row],[Order_Date]])</f>
        <v>2024</v>
      </c>
      <c r="L417" s="12">
        <f>MONTH(Table2[[#This Row],[Order_Date]])</f>
        <v>9</v>
      </c>
      <c r="M417" t="str">
        <f>TEXT(Table2[[#This Row],[Order_Date]],"mmm")</f>
        <v>Sep</v>
      </c>
      <c r="N417" t="str">
        <f>TEXT(Table2[[#This Row],[Order_Date]],"YYYY-MM")</f>
        <v>2024-09</v>
      </c>
      <c r="O417" s="9">
        <f>IFERROR(Table2[[#This Row],[Profit]]/Table2[[#This Row],[Sales]],0)</f>
        <v>0.24962827137856308</v>
      </c>
      <c r="P417" t="str">
        <f>_xlfn.XLOOKUP(Table2[[#This Row],[Product_ID]],Table4[Product_ID],Table4[Category],"Not Found")</f>
        <v>Furniture</v>
      </c>
      <c r="Q417" t="str">
        <f>_xlfn.XLOOKUP(Table2[[#This Row],[Product_ID]],Table4[Product_ID],Table4[Sub_Category],"Not Found")</f>
        <v>Furniture</v>
      </c>
      <c r="R417" t="str">
        <f>_xlfn.XLOOKUP(Table2[[#This Row],[Customer_ID]],Table1[Customer_ID],Table1[Region],"Not Found")</f>
        <v>West</v>
      </c>
      <c r="S417" t="str">
        <f>_xlfn.XLOOKUP(Table2[[#This Row],[Customer_ID]],Table1[Customer_ID],Table1[Segment],"Not Found")</f>
        <v>Consumer</v>
      </c>
      <c r="T417" t="str">
        <f>_xlfn.XLOOKUP(Table2[[#This Row],[Product_ID]],Table4[Product_ID],Table4[Product_Name],"Not Found")</f>
        <v>Study Table</v>
      </c>
    </row>
    <row r="418" spans="1:20" x14ac:dyDescent="0.3">
      <c r="A418" t="s">
        <v>724</v>
      </c>
      <c r="B418" s="4">
        <v>45650</v>
      </c>
      <c r="C418" s="4">
        <v>45655</v>
      </c>
      <c r="D418" t="s">
        <v>525</v>
      </c>
      <c r="E418" t="s">
        <v>40</v>
      </c>
      <c r="F418" s="8">
        <v>3</v>
      </c>
      <c r="G418" s="10">
        <v>0</v>
      </c>
      <c r="H418" t="s">
        <v>21</v>
      </c>
      <c r="I418" s="8">
        <v>4497</v>
      </c>
      <c r="J418" s="8">
        <v>1072.6199999999999</v>
      </c>
      <c r="K418" s="12">
        <f>YEAR(Table2[[#This Row],[Order_Date]])</f>
        <v>2024</v>
      </c>
      <c r="L418" s="12">
        <f>MONTH(Table2[[#This Row],[Order_Date]])</f>
        <v>12</v>
      </c>
      <c r="M418" t="str">
        <f>TEXT(Table2[[#This Row],[Order_Date]],"mmm")</f>
        <v>Dec</v>
      </c>
      <c r="N418" t="str">
        <f>TEXT(Table2[[#This Row],[Order_Date]],"YYYY-MM")</f>
        <v>2024-12</v>
      </c>
      <c r="O418" s="9">
        <f>IFERROR(Table2[[#This Row],[Profit]]/Table2[[#This Row],[Sales]],0)</f>
        <v>0.23851901267511672</v>
      </c>
      <c r="P418" t="str">
        <f>_xlfn.XLOOKUP(Table2[[#This Row],[Product_ID]],Table4[Product_ID],Table4[Category],"Not Found")</f>
        <v>Technology</v>
      </c>
      <c r="Q418" t="str">
        <f>_xlfn.XLOOKUP(Table2[[#This Row],[Product_ID]],Table4[Product_ID],Table4[Sub_Category],"Not Found")</f>
        <v>Accessories</v>
      </c>
      <c r="R418" t="str">
        <f>_xlfn.XLOOKUP(Table2[[#This Row],[Customer_ID]],Table1[Customer_ID],Table1[Region],"Not Found")</f>
        <v>East</v>
      </c>
      <c r="S418" t="str">
        <f>_xlfn.XLOOKUP(Table2[[#This Row],[Customer_ID]],Table1[Customer_ID],Table1[Segment],"Not Found")</f>
        <v>Consumer</v>
      </c>
      <c r="T418" t="str">
        <f>_xlfn.XLOOKUP(Table2[[#This Row],[Product_ID]],Table4[Product_ID],Table4[Product_Name],"Not Found")</f>
        <v>Power Bank</v>
      </c>
    </row>
    <row r="419" spans="1:20" x14ac:dyDescent="0.3">
      <c r="A419" t="s">
        <v>725</v>
      </c>
      <c r="B419" s="4">
        <v>45631</v>
      </c>
      <c r="C419" s="4">
        <v>45636</v>
      </c>
      <c r="D419" t="s">
        <v>593</v>
      </c>
      <c r="E419" t="s">
        <v>71</v>
      </c>
      <c r="F419" s="8">
        <v>1</v>
      </c>
      <c r="G419" s="10">
        <v>0.1</v>
      </c>
      <c r="H419" t="s">
        <v>21</v>
      </c>
      <c r="I419" s="8">
        <v>719.1</v>
      </c>
      <c r="J419" s="8">
        <v>184.09</v>
      </c>
      <c r="K419" s="12">
        <f>YEAR(Table2[[#This Row],[Order_Date]])</f>
        <v>2024</v>
      </c>
      <c r="L419" s="12">
        <f>MONTH(Table2[[#This Row],[Order_Date]])</f>
        <v>12</v>
      </c>
      <c r="M419" t="str">
        <f>TEXT(Table2[[#This Row],[Order_Date]],"mmm")</f>
        <v>Dec</v>
      </c>
      <c r="N419" t="str">
        <f>TEXT(Table2[[#This Row],[Order_Date]],"YYYY-MM")</f>
        <v>2024-12</v>
      </c>
      <c r="O419" s="9">
        <f>IFERROR(Table2[[#This Row],[Profit]]/Table2[[#This Row],[Sales]],0)</f>
        <v>0.25600055625086915</v>
      </c>
      <c r="P419" t="str">
        <f>_xlfn.XLOOKUP(Table2[[#This Row],[Product_ID]],Table4[Product_ID],Table4[Category],"Not Found")</f>
        <v>Home</v>
      </c>
      <c r="Q419" t="str">
        <f>_xlfn.XLOOKUP(Table2[[#This Row],[Product_ID]],Table4[Product_ID],Table4[Sub_Category],"Not Found")</f>
        <v>Storage</v>
      </c>
      <c r="R419" t="str">
        <f>_xlfn.XLOOKUP(Table2[[#This Row],[Customer_ID]],Table1[Customer_ID],Table1[Region],"Not Found")</f>
        <v>East</v>
      </c>
      <c r="S419" t="str">
        <f>_xlfn.XLOOKUP(Table2[[#This Row],[Customer_ID]],Table1[Customer_ID],Table1[Segment],"Not Found")</f>
        <v>Consumer</v>
      </c>
      <c r="T419" t="str">
        <f>_xlfn.XLOOKUP(Table2[[#This Row],[Product_ID]],Table4[Product_ID],Table4[Product_Name],"Not Found")</f>
        <v>Storage Box</v>
      </c>
    </row>
    <row r="420" spans="1:20" x14ac:dyDescent="0.3">
      <c r="A420" t="s">
        <v>726</v>
      </c>
      <c r="B420" s="4">
        <v>45680</v>
      </c>
      <c r="C420" s="4">
        <v>45683</v>
      </c>
      <c r="D420" t="s">
        <v>727</v>
      </c>
      <c r="E420" t="s">
        <v>81</v>
      </c>
      <c r="F420" s="8">
        <v>1</v>
      </c>
      <c r="G420" s="10">
        <v>0.1</v>
      </c>
      <c r="H420" t="s">
        <v>13</v>
      </c>
      <c r="I420" s="8">
        <v>719.1</v>
      </c>
      <c r="J420" s="8">
        <v>140.83000000000001</v>
      </c>
      <c r="K420" s="12">
        <f>YEAR(Table2[[#This Row],[Order_Date]])</f>
        <v>2025</v>
      </c>
      <c r="L420" s="12">
        <f>MONTH(Table2[[#This Row],[Order_Date]])</f>
        <v>1</v>
      </c>
      <c r="M420" t="str">
        <f>TEXT(Table2[[#This Row],[Order_Date]],"mmm")</f>
        <v>Jan</v>
      </c>
      <c r="N420" t="str">
        <f>TEXT(Table2[[#This Row],[Order_Date]],"YYYY-MM")</f>
        <v>2025-01</v>
      </c>
      <c r="O420" s="9">
        <f>IFERROR(Table2[[#This Row],[Profit]]/Table2[[#This Row],[Sales]],0)</f>
        <v>0.1958420247531637</v>
      </c>
      <c r="P420" t="str">
        <f>_xlfn.XLOOKUP(Table2[[#This Row],[Product_ID]],Table4[Product_ID],Table4[Category],"Not Found")</f>
        <v>Home</v>
      </c>
      <c r="Q420" t="str">
        <f>_xlfn.XLOOKUP(Table2[[#This Row],[Product_ID]],Table4[Product_ID],Table4[Sub_Category],"Not Found")</f>
        <v>Kitchen</v>
      </c>
      <c r="R420" t="str">
        <f>_xlfn.XLOOKUP(Table2[[#This Row],[Customer_ID]],Table1[Customer_ID],Table1[Region],"Not Found")</f>
        <v>North</v>
      </c>
      <c r="S420" t="str">
        <f>_xlfn.XLOOKUP(Table2[[#This Row],[Customer_ID]],Table1[Customer_ID],Table1[Segment],"Not Found")</f>
        <v>Home Office</v>
      </c>
      <c r="T420" t="str">
        <f>_xlfn.XLOOKUP(Table2[[#This Row],[Product_ID]],Table4[Product_ID],Table4[Product_Name],"Not Found")</f>
        <v>Travel Mug</v>
      </c>
    </row>
    <row r="421" spans="1:20" x14ac:dyDescent="0.3">
      <c r="A421" t="s">
        <v>728</v>
      </c>
      <c r="B421" s="4">
        <v>45868</v>
      </c>
      <c r="C421" s="4">
        <v>45873</v>
      </c>
      <c r="D421" t="s">
        <v>187</v>
      </c>
      <c r="E421" t="s">
        <v>20</v>
      </c>
      <c r="F421" s="8">
        <v>1</v>
      </c>
      <c r="G421" s="10">
        <v>0</v>
      </c>
      <c r="H421" t="s">
        <v>13</v>
      </c>
      <c r="I421" s="8">
        <v>6999</v>
      </c>
      <c r="J421" s="8">
        <v>1047.79</v>
      </c>
      <c r="K421" s="12">
        <f>YEAR(Table2[[#This Row],[Order_Date]])</f>
        <v>2025</v>
      </c>
      <c r="L421" s="12">
        <f>MONTH(Table2[[#This Row],[Order_Date]])</f>
        <v>7</v>
      </c>
      <c r="M421" t="str">
        <f>TEXT(Table2[[#This Row],[Order_Date]],"mmm")</f>
        <v>Jul</v>
      </c>
      <c r="N421" t="str">
        <f>TEXT(Table2[[#This Row],[Order_Date]],"YYYY-MM")</f>
        <v>2025-07</v>
      </c>
      <c r="O421" s="9">
        <f>IFERROR(Table2[[#This Row],[Profit]]/Table2[[#This Row],[Sales]],0)</f>
        <v>0.14970567223889125</v>
      </c>
      <c r="P421" t="str">
        <f>_xlfn.XLOOKUP(Table2[[#This Row],[Product_ID]],Table4[Product_ID],Table4[Category],"Not Found")</f>
        <v>Furniture</v>
      </c>
      <c r="Q421" t="str">
        <f>_xlfn.XLOOKUP(Table2[[#This Row],[Product_ID]],Table4[Product_ID],Table4[Sub_Category],"Not Found")</f>
        <v>Furniture</v>
      </c>
      <c r="R421" t="str">
        <f>_xlfn.XLOOKUP(Table2[[#This Row],[Customer_ID]],Table1[Customer_ID],Table1[Region],"Not Found")</f>
        <v>South</v>
      </c>
      <c r="S421" t="str">
        <f>_xlfn.XLOOKUP(Table2[[#This Row],[Customer_ID]],Table1[Customer_ID],Table1[Segment],"Not Found")</f>
        <v>Consumer</v>
      </c>
      <c r="T421" t="str">
        <f>_xlfn.XLOOKUP(Table2[[#This Row],[Product_ID]],Table4[Product_ID],Table4[Product_Name],"Not Found")</f>
        <v>Office Chair</v>
      </c>
    </row>
    <row r="422" spans="1:20" x14ac:dyDescent="0.3">
      <c r="A422" t="s">
        <v>729</v>
      </c>
      <c r="B422" s="4">
        <v>45980</v>
      </c>
      <c r="C422" s="4">
        <v>45985</v>
      </c>
      <c r="D422" t="s">
        <v>305</v>
      </c>
      <c r="E422" t="s">
        <v>116</v>
      </c>
      <c r="F422" s="8">
        <v>1</v>
      </c>
      <c r="G422" s="10">
        <v>0.1</v>
      </c>
      <c r="H422" t="s">
        <v>13</v>
      </c>
      <c r="I422" s="8">
        <v>359.1</v>
      </c>
      <c r="J422" s="8">
        <v>75.14</v>
      </c>
      <c r="K422" s="12">
        <f>YEAR(Table2[[#This Row],[Order_Date]])</f>
        <v>2025</v>
      </c>
      <c r="L422" s="12">
        <f>MONTH(Table2[[#This Row],[Order_Date]])</f>
        <v>11</v>
      </c>
      <c r="M422" t="str">
        <f>TEXT(Table2[[#This Row],[Order_Date]],"mmm")</f>
        <v>Nov</v>
      </c>
      <c r="N422" t="str">
        <f>TEXT(Table2[[#This Row],[Order_Date]],"YYYY-MM")</f>
        <v>2025-11</v>
      </c>
      <c r="O422" s="9">
        <f>IFERROR(Table2[[#This Row],[Profit]]/Table2[[#This Row],[Sales]],0)</f>
        <v>0.20924533556112501</v>
      </c>
      <c r="P422" t="str">
        <f>_xlfn.XLOOKUP(Table2[[#This Row],[Product_ID]],Table4[Product_ID],Table4[Category],"Not Found")</f>
        <v>Technology</v>
      </c>
      <c r="Q422" t="str">
        <f>_xlfn.XLOOKUP(Table2[[#This Row],[Product_ID]],Table4[Product_ID],Table4[Sub_Category],"Not Found")</f>
        <v>Accessories</v>
      </c>
      <c r="R422" t="str">
        <f>_xlfn.XLOOKUP(Table2[[#This Row],[Customer_ID]],Table1[Customer_ID],Table1[Region],"Not Found")</f>
        <v>South</v>
      </c>
      <c r="S422" t="str">
        <f>_xlfn.XLOOKUP(Table2[[#This Row],[Customer_ID]],Table1[Customer_ID],Table1[Segment],"Not Found")</f>
        <v>Consumer</v>
      </c>
      <c r="T422" t="str">
        <f>_xlfn.XLOOKUP(Table2[[#This Row],[Product_ID]],Table4[Product_ID],Table4[Product_Name],"Not Found")</f>
        <v>Mobile Holder</v>
      </c>
    </row>
    <row r="423" spans="1:20" x14ac:dyDescent="0.3">
      <c r="A423" t="s">
        <v>730</v>
      </c>
      <c r="B423" s="4">
        <v>45294</v>
      </c>
      <c r="C423" s="4">
        <v>45299</v>
      </c>
      <c r="D423" t="s">
        <v>731</v>
      </c>
      <c r="E423" t="s">
        <v>45</v>
      </c>
      <c r="F423" s="8">
        <v>1</v>
      </c>
      <c r="G423" s="10">
        <v>0.05</v>
      </c>
      <c r="H423" t="s">
        <v>13</v>
      </c>
      <c r="I423" s="8">
        <v>2374.0500000000002</v>
      </c>
      <c r="J423" s="8">
        <v>461.27</v>
      </c>
      <c r="K423" s="12">
        <f>YEAR(Table2[[#This Row],[Order_Date]])</f>
        <v>2024</v>
      </c>
      <c r="L423" s="12">
        <f>MONTH(Table2[[#This Row],[Order_Date]])</f>
        <v>1</v>
      </c>
      <c r="M423" t="str">
        <f>TEXT(Table2[[#This Row],[Order_Date]],"mmm")</f>
        <v>Jan</v>
      </c>
      <c r="N423" t="str">
        <f>TEXT(Table2[[#This Row],[Order_Date]],"YYYY-MM")</f>
        <v>2024-01</v>
      </c>
      <c r="O423" s="9">
        <f>IFERROR(Table2[[#This Row],[Profit]]/Table2[[#This Row],[Sales]],0)</f>
        <v>0.19429666603483498</v>
      </c>
      <c r="P423" t="str">
        <f>_xlfn.XLOOKUP(Table2[[#This Row],[Product_ID]],Table4[Product_ID],Table4[Category],"Not Found")</f>
        <v>Technology</v>
      </c>
      <c r="Q423" t="str">
        <f>_xlfn.XLOOKUP(Table2[[#This Row],[Product_ID]],Table4[Product_ID],Table4[Sub_Category],"Not Found")</f>
        <v>Audio</v>
      </c>
      <c r="R423" t="str">
        <f>_xlfn.XLOOKUP(Table2[[#This Row],[Customer_ID]],Table1[Customer_ID],Table1[Region],"Not Found")</f>
        <v>North</v>
      </c>
      <c r="S423" t="str">
        <f>_xlfn.XLOOKUP(Table2[[#This Row],[Customer_ID]],Table1[Customer_ID],Table1[Segment],"Not Found")</f>
        <v>Corporate</v>
      </c>
      <c r="T423" t="str">
        <f>_xlfn.XLOOKUP(Table2[[#This Row],[Product_ID]],Table4[Product_ID],Table4[Product_Name],"Not Found")</f>
        <v>Headphones</v>
      </c>
    </row>
    <row r="424" spans="1:20" x14ac:dyDescent="0.3">
      <c r="A424" t="s">
        <v>732</v>
      </c>
      <c r="B424" s="4">
        <v>45720</v>
      </c>
      <c r="C424" s="4">
        <v>45721</v>
      </c>
      <c r="D424" t="s">
        <v>733</v>
      </c>
      <c r="E424" t="s">
        <v>200</v>
      </c>
      <c r="F424" s="8">
        <v>2</v>
      </c>
      <c r="G424" s="10">
        <v>0</v>
      </c>
      <c r="H424" t="s">
        <v>21</v>
      </c>
      <c r="I424" s="8">
        <v>2198</v>
      </c>
      <c r="J424" s="8">
        <v>576.25</v>
      </c>
      <c r="K424" s="12">
        <f>YEAR(Table2[[#This Row],[Order_Date]])</f>
        <v>2025</v>
      </c>
      <c r="L424" s="12">
        <f>MONTH(Table2[[#This Row],[Order_Date]])</f>
        <v>3</v>
      </c>
      <c r="M424" t="str">
        <f>TEXT(Table2[[#This Row],[Order_Date]],"mmm")</f>
        <v>Mar</v>
      </c>
      <c r="N424" t="str">
        <f>TEXT(Table2[[#This Row],[Order_Date]],"YYYY-MM")</f>
        <v>2025-03</v>
      </c>
      <c r="O424" s="9">
        <f>IFERROR(Table2[[#This Row],[Profit]]/Table2[[#This Row],[Sales]],0)</f>
        <v>0.26217015468607824</v>
      </c>
      <c r="P424" t="str">
        <f>_xlfn.XLOOKUP(Table2[[#This Row],[Product_ID]],Table4[Product_ID],Table4[Category],"Not Found")</f>
        <v>Office</v>
      </c>
      <c r="Q424" t="str">
        <f>_xlfn.XLOOKUP(Table2[[#This Row],[Product_ID]],Table4[Product_ID],Table4[Sub_Category],"Not Found")</f>
        <v>Office Supplies</v>
      </c>
      <c r="R424" t="str">
        <f>_xlfn.XLOOKUP(Table2[[#This Row],[Customer_ID]],Table1[Customer_ID],Table1[Region],"Not Found")</f>
        <v>South</v>
      </c>
      <c r="S424" t="str">
        <f>_xlfn.XLOOKUP(Table2[[#This Row],[Customer_ID]],Table1[Customer_ID],Table1[Segment],"Not Found")</f>
        <v>Consumer</v>
      </c>
      <c r="T424" t="str">
        <f>_xlfn.XLOOKUP(Table2[[#This Row],[Product_ID]],Table4[Product_ID],Table4[Product_Name],"Not Found")</f>
        <v>Laptop Stand</v>
      </c>
    </row>
    <row r="425" spans="1:20" x14ac:dyDescent="0.3">
      <c r="A425" t="s">
        <v>734</v>
      </c>
      <c r="B425" s="4">
        <v>45433</v>
      </c>
      <c r="C425" s="4">
        <v>45436</v>
      </c>
      <c r="D425" t="s">
        <v>735</v>
      </c>
      <c r="E425" t="s">
        <v>116</v>
      </c>
      <c r="F425" s="8">
        <v>2</v>
      </c>
      <c r="G425" s="10">
        <v>0</v>
      </c>
      <c r="H425" t="s">
        <v>13</v>
      </c>
      <c r="I425" s="8">
        <v>798</v>
      </c>
      <c r="J425" s="8">
        <v>179.01</v>
      </c>
      <c r="K425" s="12">
        <f>YEAR(Table2[[#This Row],[Order_Date]])</f>
        <v>2024</v>
      </c>
      <c r="L425" s="12">
        <f>MONTH(Table2[[#This Row],[Order_Date]])</f>
        <v>5</v>
      </c>
      <c r="M425" t="str">
        <f>TEXT(Table2[[#This Row],[Order_Date]],"mmm")</f>
        <v>May</v>
      </c>
      <c r="N425" t="str">
        <f>TEXT(Table2[[#This Row],[Order_Date]],"YYYY-MM")</f>
        <v>2024-05</v>
      </c>
      <c r="O425" s="9">
        <f>IFERROR(Table2[[#This Row],[Profit]]/Table2[[#This Row],[Sales]],0)</f>
        <v>0.22432330827067667</v>
      </c>
      <c r="P425" t="str">
        <f>_xlfn.XLOOKUP(Table2[[#This Row],[Product_ID]],Table4[Product_ID],Table4[Category],"Not Found")</f>
        <v>Technology</v>
      </c>
      <c r="Q425" t="str">
        <f>_xlfn.XLOOKUP(Table2[[#This Row],[Product_ID]],Table4[Product_ID],Table4[Sub_Category],"Not Found")</f>
        <v>Accessories</v>
      </c>
      <c r="R425" t="str">
        <f>_xlfn.XLOOKUP(Table2[[#This Row],[Customer_ID]],Table1[Customer_ID],Table1[Region],"Not Found")</f>
        <v>West</v>
      </c>
      <c r="S425" t="str">
        <f>_xlfn.XLOOKUP(Table2[[#This Row],[Customer_ID]],Table1[Customer_ID],Table1[Segment],"Not Found")</f>
        <v>Home Office</v>
      </c>
      <c r="T425" t="str">
        <f>_xlfn.XLOOKUP(Table2[[#This Row],[Product_ID]],Table4[Product_ID],Table4[Product_Name],"Not Found")</f>
        <v>Mobile Holder</v>
      </c>
    </row>
    <row r="426" spans="1:20" x14ac:dyDescent="0.3">
      <c r="A426" t="s">
        <v>736</v>
      </c>
      <c r="B426" s="4">
        <v>45667</v>
      </c>
      <c r="C426" s="4">
        <v>45670</v>
      </c>
      <c r="D426" t="s">
        <v>737</v>
      </c>
      <c r="E426" t="s">
        <v>99</v>
      </c>
      <c r="F426" s="8">
        <v>1</v>
      </c>
      <c r="G426" s="10">
        <v>0.15</v>
      </c>
      <c r="H426" t="s">
        <v>13</v>
      </c>
      <c r="I426" s="8">
        <v>211.65</v>
      </c>
      <c r="J426" s="8">
        <v>54.19</v>
      </c>
      <c r="K426" s="12">
        <f>YEAR(Table2[[#This Row],[Order_Date]])</f>
        <v>2025</v>
      </c>
      <c r="L426" s="12">
        <f>MONTH(Table2[[#This Row],[Order_Date]])</f>
        <v>1</v>
      </c>
      <c r="M426" t="str">
        <f>TEXT(Table2[[#This Row],[Order_Date]],"mmm")</f>
        <v>Jan</v>
      </c>
      <c r="N426" t="str">
        <f>TEXT(Table2[[#This Row],[Order_Date]],"YYYY-MM")</f>
        <v>2025-01</v>
      </c>
      <c r="O426" s="9">
        <f>IFERROR(Table2[[#This Row],[Profit]]/Table2[[#This Row],[Sales]],0)</f>
        <v>0.25603590833923928</v>
      </c>
      <c r="P426" t="str">
        <f>_xlfn.XLOOKUP(Table2[[#This Row],[Product_ID]],Table4[Product_ID],Table4[Category],"Not Found")</f>
        <v>Office</v>
      </c>
      <c r="Q426" t="str">
        <f>_xlfn.XLOOKUP(Table2[[#This Row],[Product_ID]],Table4[Product_ID],Table4[Sub_Category],"Not Found")</f>
        <v>Paper</v>
      </c>
      <c r="R426" t="str">
        <f>_xlfn.XLOOKUP(Table2[[#This Row],[Customer_ID]],Table1[Customer_ID],Table1[Region],"Not Found")</f>
        <v>West</v>
      </c>
      <c r="S426" t="str">
        <f>_xlfn.XLOOKUP(Table2[[#This Row],[Customer_ID]],Table1[Customer_ID],Table1[Segment],"Not Found")</f>
        <v>Corporate</v>
      </c>
      <c r="T426" t="str">
        <f>_xlfn.XLOOKUP(Table2[[#This Row],[Product_ID]],Table4[Product_ID],Table4[Product_Name],"Not Found")</f>
        <v>Pen Set</v>
      </c>
    </row>
    <row r="427" spans="1:20" x14ac:dyDescent="0.3">
      <c r="A427" t="s">
        <v>738</v>
      </c>
      <c r="B427" s="4">
        <v>45961</v>
      </c>
      <c r="C427" s="4">
        <v>45963</v>
      </c>
      <c r="D427" t="s">
        <v>233</v>
      </c>
      <c r="E427" t="s">
        <v>200</v>
      </c>
      <c r="F427" s="8">
        <v>1</v>
      </c>
      <c r="G427" s="10">
        <v>0</v>
      </c>
      <c r="H427" t="s">
        <v>13</v>
      </c>
      <c r="I427" s="8">
        <v>1099</v>
      </c>
      <c r="J427" s="8">
        <v>366.17</v>
      </c>
      <c r="K427" s="12">
        <f>YEAR(Table2[[#This Row],[Order_Date]])</f>
        <v>2025</v>
      </c>
      <c r="L427" s="12">
        <f>MONTH(Table2[[#This Row],[Order_Date]])</f>
        <v>10</v>
      </c>
      <c r="M427" t="str">
        <f>TEXT(Table2[[#This Row],[Order_Date]],"mmm")</f>
        <v>Oct</v>
      </c>
      <c r="N427" t="str">
        <f>TEXT(Table2[[#This Row],[Order_Date]],"YYYY-MM")</f>
        <v>2025-10</v>
      </c>
      <c r="O427" s="9">
        <f>IFERROR(Table2[[#This Row],[Profit]]/Table2[[#This Row],[Sales]],0)</f>
        <v>0.33318471337579619</v>
      </c>
      <c r="P427" t="str">
        <f>_xlfn.XLOOKUP(Table2[[#This Row],[Product_ID]],Table4[Product_ID],Table4[Category],"Not Found")</f>
        <v>Office</v>
      </c>
      <c r="Q427" t="str">
        <f>_xlfn.XLOOKUP(Table2[[#This Row],[Product_ID]],Table4[Product_ID],Table4[Sub_Category],"Not Found")</f>
        <v>Office Supplies</v>
      </c>
      <c r="R427" t="str">
        <f>_xlfn.XLOOKUP(Table2[[#This Row],[Customer_ID]],Table1[Customer_ID],Table1[Region],"Not Found")</f>
        <v>West</v>
      </c>
      <c r="S427" t="str">
        <f>_xlfn.XLOOKUP(Table2[[#This Row],[Customer_ID]],Table1[Customer_ID],Table1[Segment],"Not Found")</f>
        <v>Corporate</v>
      </c>
      <c r="T427" t="str">
        <f>_xlfn.XLOOKUP(Table2[[#This Row],[Product_ID]],Table4[Product_ID],Table4[Product_Name],"Not Found")</f>
        <v>Laptop Stand</v>
      </c>
    </row>
    <row r="428" spans="1:20" x14ac:dyDescent="0.3">
      <c r="A428" t="s">
        <v>739</v>
      </c>
      <c r="B428" s="4">
        <v>45615</v>
      </c>
      <c r="C428" s="4">
        <v>45618</v>
      </c>
      <c r="D428" t="s">
        <v>525</v>
      </c>
      <c r="E428" t="s">
        <v>26</v>
      </c>
      <c r="F428" s="8">
        <v>4</v>
      </c>
      <c r="G428" s="10">
        <v>0</v>
      </c>
      <c r="H428" t="s">
        <v>21</v>
      </c>
      <c r="I428" s="8">
        <v>3596</v>
      </c>
      <c r="J428" s="8">
        <v>800.49</v>
      </c>
      <c r="K428" s="12">
        <f>YEAR(Table2[[#This Row],[Order_Date]])</f>
        <v>2024</v>
      </c>
      <c r="L428" s="12">
        <f>MONTH(Table2[[#This Row],[Order_Date]])</f>
        <v>11</v>
      </c>
      <c r="M428" t="str">
        <f>TEXT(Table2[[#This Row],[Order_Date]],"mmm")</f>
        <v>Nov</v>
      </c>
      <c r="N428" t="str">
        <f>TEXT(Table2[[#This Row],[Order_Date]],"YYYY-MM")</f>
        <v>2024-11</v>
      </c>
      <c r="O428" s="9">
        <f>IFERROR(Table2[[#This Row],[Profit]]/Table2[[#This Row],[Sales]],0)</f>
        <v>0.22260567296996664</v>
      </c>
      <c r="P428" t="str">
        <f>_xlfn.XLOOKUP(Table2[[#This Row],[Product_ID]],Table4[Product_ID],Table4[Category],"Not Found")</f>
        <v>Technology</v>
      </c>
      <c r="Q428" t="str">
        <f>_xlfn.XLOOKUP(Table2[[#This Row],[Product_ID]],Table4[Product_ID],Table4[Sub_Category],"Not Found")</f>
        <v>Accessories</v>
      </c>
      <c r="R428" t="str">
        <f>_xlfn.XLOOKUP(Table2[[#This Row],[Customer_ID]],Table1[Customer_ID],Table1[Region],"Not Found")</f>
        <v>East</v>
      </c>
      <c r="S428" t="str">
        <f>_xlfn.XLOOKUP(Table2[[#This Row],[Customer_ID]],Table1[Customer_ID],Table1[Segment],"Not Found")</f>
        <v>Consumer</v>
      </c>
      <c r="T428" t="str">
        <f>_xlfn.XLOOKUP(Table2[[#This Row],[Product_ID]],Table4[Product_ID],Table4[Product_Name],"Not Found")</f>
        <v>Keyboard</v>
      </c>
    </row>
    <row r="429" spans="1:20" x14ac:dyDescent="0.3">
      <c r="A429" t="s">
        <v>740</v>
      </c>
      <c r="B429" s="4">
        <v>45437</v>
      </c>
      <c r="C429" s="4">
        <v>45441</v>
      </c>
      <c r="D429" t="s">
        <v>424</v>
      </c>
      <c r="E429" t="s">
        <v>35</v>
      </c>
      <c r="F429" s="8">
        <v>5</v>
      </c>
      <c r="G429" s="10">
        <v>0.1</v>
      </c>
      <c r="H429" t="s">
        <v>13</v>
      </c>
      <c r="I429" s="8">
        <v>7195.5</v>
      </c>
      <c r="J429" s="8">
        <v>2285.71</v>
      </c>
      <c r="K429" s="12">
        <f>YEAR(Table2[[#This Row],[Order_Date]])</f>
        <v>2024</v>
      </c>
      <c r="L429" s="12">
        <f>MONTH(Table2[[#This Row],[Order_Date]])</f>
        <v>5</v>
      </c>
      <c r="M429" t="str">
        <f>TEXT(Table2[[#This Row],[Order_Date]],"mmm")</f>
        <v>May</v>
      </c>
      <c r="N429" t="str">
        <f>TEXT(Table2[[#This Row],[Order_Date]],"YYYY-MM")</f>
        <v>2024-05</v>
      </c>
      <c r="O429" s="9">
        <f>IFERROR(Table2[[#This Row],[Profit]]/Table2[[#This Row],[Sales]],0)</f>
        <v>0.31765825863386837</v>
      </c>
      <c r="P429" t="str">
        <f>_xlfn.XLOOKUP(Table2[[#This Row],[Product_ID]],Table4[Product_ID],Table4[Category],"Not Found")</f>
        <v>Lifestyle</v>
      </c>
      <c r="Q429" t="str">
        <f>_xlfn.XLOOKUP(Table2[[#This Row],[Product_ID]],Table4[Product_ID],Table4[Sub_Category],"Not Found")</f>
        <v>Bags</v>
      </c>
      <c r="R429" t="str">
        <f>_xlfn.XLOOKUP(Table2[[#This Row],[Customer_ID]],Table1[Customer_ID],Table1[Region],"Not Found")</f>
        <v>South</v>
      </c>
      <c r="S429" t="str">
        <f>_xlfn.XLOOKUP(Table2[[#This Row],[Customer_ID]],Table1[Customer_ID],Table1[Segment],"Not Found")</f>
        <v>Home Office</v>
      </c>
      <c r="T429" t="str">
        <f>_xlfn.XLOOKUP(Table2[[#This Row],[Product_ID]],Table4[Product_ID],Table4[Product_Name],"Not Found")</f>
        <v>Backpack</v>
      </c>
    </row>
    <row r="430" spans="1:20" x14ac:dyDescent="0.3">
      <c r="A430" t="s">
        <v>741</v>
      </c>
      <c r="B430" s="4">
        <v>45584</v>
      </c>
      <c r="C430" s="4">
        <v>45587</v>
      </c>
      <c r="D430" t="s">
        <v>742</v>
      </c>
      <c r="E430" t="s">
        <v>12</v>
      </c>
      <c r="F430" s="8">
        <v>2</v>
      </c>
      <c r="G430" s="10">
        <v>0.05</v>
      </c>
      <c r="H430" t="s">
        <v>17</v>
      </c>
      <c r="I430" s="8">
        <v>1138.0999999999999</v>
      </c>
      <c r="J430" s="8">
        <v>304.81</v>
      </c>
      <c r="K430" s="12">
        <f>YEAR(Table2[[#This Row],[Order_Date]])</f>
        <v>2024</v>
      </c>
      <c r="L430" s="12">
        <f>MONTH(Table2[[#This Row],[Order_Date]])</f>
        <v>10</v>
      </c>
      <c r="M430" t="str">
        <f>TEXT(Table2[[#This Row],[Order_Date]],"mmm")</f>
        <v>Oct</v>
      </c>
      <c r="N430" t="str">
        <f>TEXT(Table2[[#This Row],[Order_Date]],"YYYY-MM")</f>
        <v>2024-10</v>
      </c>
      <c r="O430" s="9">
        <f>IFERROR(Table2[[#This Row],[Profit]]/Table2[[#This Row],[Sales]],0)</f>
        <v>0.26782356559177578</v>
      </c>
      <c r="P430" t="str">
        <f>_xlfn.XLOOKUP(Table2[[#This Row],[Product_ID]],Table4[Product_ID],Table4[Category],"Not Found")</f>
        <v>Home</v>
      </c>
      <c r="Q430" t="str">
        <f>_xlfn.XLOOKUP(Table2[[#This Row],[Product_ID]],Table4[Product_ID],Table4[Sub_Category],"Not Found")</f>
        <v>Kitchen</v>
      </c>
      <c r="R430" t="str">
        <f>_xlfn.XLOOKUP(Table2[[#This Row],[Customer_ID]],Table1[Customer_ID],Table1[Region],"Not Found")</f>
        <v>South</v>
      </c>
      <c r="S430" t="str">
        <f>_xlfn.XLOOKUP(Table2[[#This Row],[Customer_ID]],Table1[Customer_ID],Table1[Segment],"Not Found")</f>
        <v>Corporate</v>
      </c>
      <c r="T430" t="str">
        <f>_xlfn.XLOOKUP(Table2[[#This Row],[Product_ID]],Table4[Product_ID],Table4[Product_Name],"Not Found")</f>
        <v>Water Bottle</v>
      </c>
    </row>
    <row r="431" spans="1:20" x14ac:dyDescent="0.3">
      <c r="A431" t="s">
        <v>743</v>
      </c>
      <c r="B431" s="4">
        <v>45956</v>
      </c>
      <c r="C431" s="4">
        <v>45960</v>
      </c>
      <c r="D431" t="s">
        <v>744</v>
      </c>
      <c r="E431" t="s">
        <v>29</v>
      </c>
      <c r="F431" s="8">
        <v>3</v>
      </c>
      <c r="G431" s="10">
        <v>0.1</v>
      </c>
      <c r="H431" t="s">
        <v>13</v>
      </c>
      <c r="I431" s="8">
        <v>1077.3</v>
      </c>
      <c r="J431" s="8">
        <v>316.07</v>
      </c>
      <c r="K431" s="12">
        <f>YEAR(Table2[[#This Row],[Order_Date]])</f>
        <v>2025</v>
      </c>
      <c r="L431" s="12">
        <f>MONTH(Table2[[#This Row],[Order_Date]])</f>
        <v>10</v>
      </c>
      <c r="M431" t="str">
        <f>TEXT(Table2[[#This Row],[Order_Date]],"mmm")</f>
        <v>Oct</v>
      </c>
      <c r="N431" t="str">
        <f>TEXT(Table2[[#This Row],[Order_Date]],"YYYY-MM")</f>
        <v>2025-10</v>
      </c>
      <c r="O431" s="9">
        <f>IFERROR(Table2[[#This Row],[Profit]]/Table2[[#This Row],[Sales]],0)</f>
        <v>0.29339088461895479</v>
      </c>
      <c r="P431" t="str">
        <f>_xlfn.XLOOKUP(Table2[[#This Row],[Product_ID]],Table4[Product_ID],Table4[Category],"Not Found")</f>
        <v>Office</v>
      </c>
      <c r="Q431" t="str">
        <f>_xlfn.XLOOKUP(Table2[[#This Row],[Product_ID]],Table4[Product_ID],Table4[Sub_Category],"Not Found")</f>
        <v>Paper</v>
      </c>
      <c r="R431" t="str">
        <f>_xlfn.XLOOKUP(Table2[[#This Row],[Customer_ID]],Table1[Customer_ID],Table1[Region],"Not Found")</f>
        <v>West</v>
      </c>
      <c r="S431" t="str">
        <f>_xlfn.XLOOKUP(Table2[[#This Row],[Customer_ID]],Table1[Customer_ID],Table1[Segment],"Not Found")</f>
        <v>Corporate</v>
      </c>
      <c r="T431" t="str">
        <f>_xlfn.XLOOKUP(Table2[[#This Row],[Product_ID]],Table4[Product_ID],Table4[Product_Name],"Not Found")</f>
        <v>Notebook Set</v>
      </c>
    </row>
    <row r="432" spans="1:20" x14ac:dyDescent="0.3">
      <c r="A432" t="s">
        <v>745</v>
      </c>
      <c r="B432" s="4">
        <v>45723</v>
      </c>
      <c r="C432" s="4">
        <v>45728</v>
      </c>
      <c r="D432" t="s">
        <v>144</v>
      </c>
      <c r="E432" t="s">
        <v>40</v>
      </c>
      <c r="F432" s="8">
        <v>2</v>
      </c>
      <c r="G432" s="10">
        <v>0.15</v>
      </c>
      <c r="H432" t="s">
        <v>21</v>
      </c>
      <c r="I432" s="8">
        <v>2548.3000000000002</v>
      </c>
      <c r="J432" s="8">
        <v>564.86</v>
      </c>
      <c r="K432" s="12">
        <f>YEAR(Table2[[#This Row],[Order_Date]])</f>
        <v>2025</v>
      </c>
      <c r="L432" s="12">
        <f>MONTH(Table2[[#This Row],[Order_Date]])</f>
        <v>3</v>
      </c>
      <c r="M432" t="str">
        <f>TEXT(Table2[[#This Row],[Order_Date]],"mmm")</f>
        <v>Mar</v>
      </c>
      <c r="N432" t="str">
        <f>TEXT(Table2[[#This Row],[Order_Date]],"YYYY-MM")</f>
        <v>2025-03</v>
      </c>
      <c r="O432" s="9">
        <f>IFERROR(Table2[[#This Row],[Profit]]/Table2[[#This Row],[Sales]],0)</f>
        <v>0.22166149982341168</v>
      </c>
      <c r="P432" t="str">
        <f>_xlfn.XLOOKUP(Table2[[#This Row],[Product_ID]],Table4[Product_ID],Table4[Category],"Not Found")</f>
        <v>Technology</v>
      </c>
      <c r="Q432" t="str">
        <f>_xlfn.XLOOKUP(Table2[[#This Row],[Product_ID]],Table4[Product_ID],Table4[Sub_Category],"Not Found")</f>
        <v>Accessories</v>
      </c>
      <c r="R432" t="str">
        <f>_xlfn.XLOOKUP(Table2[[#This Row],[Customer_ID]],Table1[Customer_ID],Table1[Region],"Not Found")</f>
        <v>South</v>
      </c>
      <c r="S432" t="str">
        <f>_xlfn.XLOOKUP(Table2[[#This Row],[Customer_ID]],Table1[Customer_ID],Table1[Segment],"Not Found")</f>
        <v>Consumer</v>
      </c>
      <c r="T432" t="str">
        <f>_xlfn.XLOOKUP(Table2[[#This Row],[Product_ID]],Table4[Product_ID],Table4[Product_Name],"Not Found")</f>
        <v>Power Bank</v>
      </c>
    </row>
    <row r="433" spans="1:20" x14ac:dyDescent="0.3">
      <c r="A433" t="s">
        <v>746</v>
      </c>
      <c r="B433" s="4">
        <v>45996</v>
      </c>
      <c r="C433" s="4">
        <v>46000</v>
      </c>
      <c r="D433" t="s">
        <v>747</v>
      </c>
      <c r="E433" t="s">
        <v>40</v>
      </c>
      <c r="F433" s="8">
        <v>1</v>
      </c>
      <c r="G433" s="10">
        <v>0.1</v>
      </c>
      <c r="H433" t="s">
        <v>30</v>
      </c>
      <c r="I433" s="8">
        <v>1349.1</v>
      </c>
      <c r="J433" s="8">
        <v>344</v>
      </c>
      <c r="K433" s="12">
        <f>YEAR(Table2[[#This Row],[Order_Date]])</f>
        <v>2025</v>
      </c>
      <c r="L433" s="12">
        <f>MONTH(Table2[[#This Row],[Order_Date]])</f>
        <v>12</v>
      </c>
      <c r="M433" t="str">
        <f>TEXT(Table2[[#This Row],[Order_Date]],"mmm")</f>
        <v>Dec</v>
      </c>
      <c r="N433" t="str">
        <f>TEXT(Table2[[#This Row],[Order_Date]],"YYYY-MM")</f>
        <v>2025-12</v>
      </c>
      <c r="O433" s="9">
        <f>IFERROR(Table2[[#This Row],[Profit]]/Table2[[#This Row],[Sales]],0)</f>
        <v>0.25498480468460455</v>
      </c>
      <c r="P433" t="str">
        <f>_xlfn.XLOOKUP(Table2[[#This Row],[Product_ID]],Table4[Product_ID],Table4[Category],"Not Found")</f>
        <v>Technology</v>
      </c>
      <c r="Q433" t="str">
        <f>_xlfn.XLOOKUP(Table2[[#This Row],[Product_ID]],Table4[Product_ID],Table4[Sub_Category],"Not Found")</f>
        <v>Accessories</v>
      </c>
      <c r="R433" t="str">
        <f>_xlfn.XLOOKUP(Table2[[#This Row],[Customer_ID]],Table1[Customer_ID],Table1[Region],"Not Found")</f>
        <v>West</v>
      </c>
      <c r="S433" t="str">
        <f>_xlfn.XLOOKUP(Table2[[#This Row],[Customer_ID]],Table1[Customer_ID],Table1[Segment],"Not Found")</f>
        <v>Consumer</v>
      </c>
      <c r="T433" t="str">
        <f>_xlfn.XLOOKUP(Table2[[#This Row],[Product_ID]],Table4[Product_ID],Table4[Product_Name],"Not Found")</f>
        <v>Power Bank</v>
      </c>
    </row>
    <row r="434" spans="1:20" x14ac:dyDescent="0.3">
      <c r="A434" t="s">
        <v>748</v>
      </c>
      <c r="B434" s="4">
        <v>45876</v>
      </c>
      <c r="C434" s="4">
        <v>45877</v>
      </c>
      <c r="D434" t="s">
        <v>478</v>
      </c>
      <c r="E434" t="s">
        <v>20</v>
      </c>
      <c r="F434" s="8">
        <v>1</v>
      </c>
      <c r="G434" s="10">
        <v>0</v>
      </c>
      <c r="H434" t="s">
        <v>17</v>
      </c>
      <c r="I434" s="8">
        <v>6999</v>
      </c>
      <c r="J434" s="8">
        <v>1556.03</v>
      </c>
      <c r="K434" s="12">
        <f>YEAR(Table2[[#This Row],[Order_Date]])</f>
        <v>2025</v>
      </c>
      <c r="L434" s="12">
        <f>MONTH(Table2[[#This Row],[Order_Date]])</f>
        <v>8</v>
      </c>
      <c r="M434" t="str">
        <f>TEXT(Table2[[#This Row],[Order_Date]],"mmm")</f>
        <v>Aug</v>
      </c>
      <c r="N434" t="str">
        <f>TEXT(Table2[[#This Row],[Order_Date]],"YYYY-MM")</f>
        <v>2025-08</v>
      </c>
      <c r="O434" s="9">
        <f>IFERROR(Table2[[#This Row],[Profit]]/Table2[[#This Row],[Sales]],0)</f>
        <v>0.2223217602514645</v>
      </c>
      <c r="P434" t="str">
        <f>_xlfn.XLOOKUP(Table2[[#This Row],[Product_ID]],Table4[Product_ID],Table4[Category],"Not Found")</f>
        <v>Furniture</v>
      </c>
      <c r="Q434" t="str">
        <f>_xlfn.XLOOKUP(Table2[[#This Row],[Product_ID]],Table4[Product_ID],Table4[Sub_Category],"Not Found")</f>
        <v>Furniture</v>
      </c>
      <c r="R434" t="str">
        <f>_xlfn.XLOOKUP(Table2[[#This Row],[Customer_ID]],Table1[Customer_ID],Table1[Region],"Not Found")</f>
        <v>East</v>
      </c>
      <c r="S434" t="str">
        <f>_xlfn.XLOOKUP(Table2[[#This Row],[Customer_ID]],Table1[Customer_ID],Table1[Segment],"Not Found")</f>
        <v>Consumer</v>
      </c>
      <c r="T434" t="str">
        <f>_xlfn.XLOOKUP(Table2[[#This Row],[Product_ID]],Table4[Product_ID],Table4[Product_Name],"Not Found")</f>
        <v>Office Chair</v>
      </c>
    </row>
    <row r="435" spans="1:20" x14ac:dyDescent="0.3">
      <c r="A435" t="s">
        <v>749</v>
      </c>
      <c r="B435" s="4">
        <v>45690</v>
      </c>
      <c r="C435" s="4">
        <v>45695</v>
      </c>
      <c r="D435" t="s">
        <v>62</v>
      </c>
      <c r="E435" t="s">
        <v>58</v>
      </c>
      <c r="F435" s="8">
        <v>1</v>
      </c>
      <c r="G435" s="10">
        <v>0.05</v>
      </c>
      <c r="H435" t="s">
        <v>21</v>
      </c>
      <c r="I435" s="8">
        <v>1899.05</v>
      </c>
      <c r="J435" s="8">
        <v>280.64999999999998</v>
      </c>
      <c r="K435" s="12">
        <f>YEAR(Table2[[#This Row],[Order_Date]])</f>
        <v>2025</v>
      </c>
      <c r="L435" s="12">
        <f>MONTH(Table2[[#This Row],[Order_Date]])</f>
        <v>2</v>
      </c>
      <c r="M435" t="str">
        <f>TEXT(Table2[[#This Row],[Order_Date]],"mmm")</f>
        <v>Feb</v>
      </c>
      <c r="N435" t="str">
        <f>TEXT(Table2[[#This Row],[Order_Date]],"YYYY-MM")</f>
        <v>2025-02</v>
      </c>
      <c r="O435" s="9">
        <f>IFERROR(Table2[[#This Row],[Profit]]/Table2[[#This Row],[Sales]],0)</f>
        <v>0.147784418525052</v>
      </c>
      <c r="P435" t="str">
        <f>_xlfn.XLOOKUP(Table2[[#This Row],[Product_ID]],Table4[Product_ID],Table4[Category],"Not Found")</f>
        <v>Technology</v>
      </c>
      <c r="Q435" t="str">
        <f>_xlfn.XLOOKUP(Table2[[#This Row],[Product_ID]],Table4[Product_ID],Table4[Sub_Category],"Not Found")</f>
        <v>Audio</v>
      </c>
      <c r="R435" t="str">
        <f>_xlfn.XLOOKUP(Table2[[#This Row],[Customer_ID]],Table1[Customer_ID],Table1[Region],"Not Found")</f>
        <v>North</v>
      </c>
      <c r="S435" t="str">
        <f>_xlfn.XLOOKUP(Table2[[#This Row],[Customer_ID]],Table1[Customer_ID],Table1[Segment],"Not Found")</f>
        <v>Home Office</v>
      </c>
      <c r="T435" t="str">
        <f>_xlfn.XLOOKUP(Table2[[#This Row],[Product_ID]],Table4[Product_ID],Table4[Product_Name],"Not Found")</f>
        <v>Bluetooth Speaker</v>
      </c>
    </row>
    <row r="436" spans="1:20" x14ac:dyDescent="0.3">
      <c r="A436" t="s">
        <v>750</v>
      </c>
      <c r="B436" s="4">
        <v>45635</v>
      </c>
      <c r="C436" s="4">
        <v>45639</v>
      </c>
      <c r="D436" t="s">
        <v>751</v>
      </c>
      <c r="E436" t="s">
        <v>68</v>
      </c>
      <c r="F436" s="8">
        <v>3</v>
      </c>
      <c r="G436" s="10">
        <v>0.1</v>
      </c>
      <c r="H436" t="s">
        <v>21</v>
      </c>
      <c r="I436" s="8">
        <v>3507.3</v>
      </c>
      <c r="J436" s="8">
        <v>700.41</v>
      </c>
      <c r="K436" s="12">
        <f>YEAR(Table2[[#This Row],[Order_Date]])</f>
        <v>2024</v>
      </c>
      <c r="L436" s="12">
        <f>MONTH(Table2[[#This Row],[Order_Date]])</f>
        <v>12</v>
      </c>
      <c r="M436" t="str">
        <f>TEXT(Table2[[#This Row],[Order_Date]],"mmm")</f>
        <v>Dec</v>
      </c>
      <c r="N436" t="str">
        <f>TEXT(Table2[[#This Row],[Order_Date]],"YYYY-MM")</f>
        <v>2024-12</v>
      </c>
      <c r="O436" s="9">
        <f>IFERROR(Table2[[#This Row],[Profit]]/Table2[[#This Row],[Sales]],0)</f>
        <v>0.19970062441194078</v>
      </c>
      <c r="P436" t="str">
        <f>_xlfn.XLOOKUP(Table2[[#This Row],[Product_ID]],Table4[Product_ID],Table4[Category],"Not Found")</f>
        <v>Home</v>
      </c>
      <c r="Q436" t="str">
        <f>_xlfn.XLOOKUP(Table2[[#This Row],[Product_ID]],Table4[Product_ID],Table4[Sub_Category],"Not Found")</f>
        <v>Lighting</v>
      </c>
      <c r="R436" t="str">
        <f>_xlfn.XLOOKUP(Table2[[#This Row],[Customer_ID]],Table1[Customer_ID],Table1[Region],"Not Found")</f>
        <v>East</v>
      </c>
      <c r="S436" t="str">
        <f>_xlfn.XLOOKUP(Table2[[#This Row],[Customer_ID]],Table1[Customer_ID],Table1[Segment],"Not Found")</f>
        <v>Home Office</v>
      </c>
      <c r="T436" t="str">
        <f>_xlfn.XLOOKUP(Table2[[#This Row],[Product_ID]],Table4[Product_ID],Table4[Product_Name],"Not Found")</f>
        <v>Table Lamp</v>
      </c>
    </row>
    <row r="437" spans="1:20" x14ac:dyDescent="0.3">
      <c r="A437" t="s">
        <v>752</v>
      </c>
      <c r="B437" s="4">
        <v>45431</v>
      </c>
      <c r="C437" s="4">
        <v>45436</v>
      </c>
      <c r="D437" t="s">
        <v>359</v>
      </c>
      <c r="E437" t="s">
        <v>45</v>
      </c>
      <c r="F437" s="8">
        <v>2</v>
      </c>
      <c r="G437" s="10">
        <v>0</v>
      </c>
      <c r="H437" t="s">
        <v>21</v>
      </c>
      <c r="I437" s="8">
        <v>4998</v>
      </c>
      <c r="J437" s="8">
        <v>1004.61</v>
      </c>
      <c r="K437" s="12">
        <f>YEAR(Table2[[#This Row],[Order_Date]])</f>
        <v>2024</v>
      </c>
      <c r="L437" s="12">
        <f>MONTH(Table2[[#This Row],[Order_Date]])</f>
        <v>5</v>
      </c>
      <c r="M437" t="str">
        <f>TEXT(Table2[[#This Row],[Order_Date]],"mmm")</f>
        <v>May</v>
      </c>
      <c r="N437" t="str">
        <f>TEXT(Table2[[#This Row],[Order_Date]],"YYYY-MM")</f>
        <v>2024-05</v>
      </c>
      <c r="O437" s="9">
        <f>IFERROR(Table2[[#This Row],[Profit]]/Table2[[#This Row],[Sales]],0)</f>
        <v>0.20100240096038416</v>
      </c>
      <c r="P437" t="str">
        <f>_xlfn.XLOOKUP(Table2[[#This Row],[Product_ID]],Table4[Product_ID],Table4[Category],"Not Found")</f>
        <v>Technology</v>
      </c>
      <c r="Q437" t="str">
        <f>_xlfn.XLOOKUP(Table2[[#This Row],[Product_ID]],Table4[Product_ID],Table4[Sub_Category],"Not Found")</f>
        <v>Audio</v>
      </c>
      <c r="R437" t="str">
        <f>_xlfn.XLOOKUP(Table2[[#This Row],[Customer_ID]],Table1[Customer_ID],Table1[Region],"Not Found")</f>
        <v>East</v>
      </c>
      <c r="S437" t="str">
        <f>_xlfn.XLOOKUP(Table2[[#This Row],[Customer_ID]],Table1[Customer_ID],Table1[Segment],"Not Found")</f>
        <v>Consumer</v>
      </c>
      <c r="T437" t="str">
        <f>_xlfn.XLOOKUP(Table2[[#This Row],[Product_ID]],Table4[Product_ID],Table4[Product_Name],"Not Found")</f>
        <v>Headphones</v>
      </c>
    </row>
    <row r="438" spans="1:20" x14ac:dyDescent="0.3">
      <c r="A438" t="s">
        <v>753</v>
      </c>
      <c r="B438" s="4">
        <v>45478</v>
      </c>
      <c r="C438" s="4">
        <v>45479</v>
      </c>
      <c r="D438" t="s">
        <v>702</v>
      </c>
      <c r="E438" t="s">
        <v>81</v>
      </c>
      <c r="F438" s="8">
        <v>2</v>
      </c>
      <c r="G438" s="10">
        <v>0</v>
      </c>
      <c r="H438" t="s">
        <v>21</v>
      </c>
      <c r="I438" s="8">
        <v>1598</v>
      </c>
      <c r="J438" s="8">
        <v>337.11</v>
      </c>
      <c r="K438" s="12">
        <f>YEAR(Table2[[#This Row],[Order_Date]])</f>
        <v>2024</v>
      </c>
      <c r="L438" s="12">
        <f>MONTH(Table2[[#This Row],[Order_Date]])</f>
        <v>7</v>
      </c>
      <c r="M438" t="str">
        <f>TEXT(Table2[[#This Row],[Order_Date]],"mmm")</f>
        <v>Jul</v>
      </c>
      <c r="N438" t="str">
        <f>TEXT(Table2[[#This Row],[Order_Date]],"YYYY-MM")</f>
        <v>2024-07</v>
      </c>
      <c r="O438" s="9">
        <f>IFERROR(Table2[[#This Row],[Profit]]/Table2[[#This Row],[Sales]],0)</f>
        <v>0.21095744680851064</v>
      </c>
      <c r="P438" t="str">
        <f>_xlfn.XLOOKUP(Table2[[#This Row],[Product_ID]],Table4[Product_ID],Table4[Category],"Not Found")</f>
        <v>Home</v>
      </c>
      <c r="Q438" t="str">
        <f>_xlfn.XLOOKUP(Table2[[#This Row],[Product_ID]],Table4[Product_ID],Table4[Sub_Category],"Not Found")</f>
        <v>Kitchen</v>
      </c>
      <c r="R438" t="str">
        <f>_xlfn.XLOOKUP(Table2[[#This Row],[Customer_ID]],Table1[Customer_ID],Table1[Region],"Not Found")</f>
        <v>West</v>
      </c>
      <c r="S438" t="str">
        <f>_xlfn.XLOOKUP(Table2[[#This Row],[Customer_ID]],Table1[Customer_ID],Table1[Segment],"Not Found")</f>
        <v>Corporate</v>
      </c>
      <c r="T438" t="str">
        <f>_xlfn.XLOOKUP(Table2[[#This Row],[Product_ID]],Table4[Product_ID],Table4[Product_Name],"Not Found")</f>
        <v>Travel Mug</v>
      </c>
    </row>
    <row r="439" spans="1:20" x14ac:dyDescent="0.3">
      <c r="A439" t="s">
        <v>754</v>
      </c>
      <c r="B439" s="4">
        <v>45352</v>
      </c>
      <c r="C439" s="4">
        <v>45357</v>
      </c>
      <c r="D439" t="s">
        <v>299</v>
      </c>
      <c r="E439" t="s">
        <v>99</v>
      </c>
      <c r="F439" s="8">
        <v>1</v>
      </c>
      <c r="G439" s="10">
        <v>0.05</v>
      </c>
      <c r="H439" t="s">
        <v>13</v>
      </c>
      <c r="I439" s="8">
        <v>236.55</v>
      </c>
      <c r="J439" s="8">
        <v>60.15</v>
      </c>
      <c r="K439" s="12">
        <f>YEAR(Table2[[#This Row],[Order_Date]])</f>
        <v>2024</v>
      </c>
      <c r="L439" s="12">
        <f>MONTH(Table2[[#This Row],[Order_Date]])</f>
        <v>3</v>
      </c>
      <c r="M439" t="str">
        <f>TEXT(Table2[[#This Row],[Order_Date]],"mmm")</f>
        <v>Mar</v>
      </c>
      <c r="N439" t="str">
        <f>TEXT(Table2[[#This Row],[Order_Date]],"YYYY-MM")</f>
        <v>2024-03</v>
      </c>
      <c r="O439" s="9">
        <f>IFERROR(Table2[[#This Row],[Profit]]/Table2[[#This Row],[Sales]],0)</f>
        <v>0.25428027901077993</v>
      </c>
      <c r="P439" t="str">
        <f>_xlfn.XLOOKUP(Table2[[#This Row],[Product_ID]],Table4[Product_ID],Table4[Category],"Not Found")</f>
        <v>Office</v>
      </c>
      <c r="Q439" t="str">
        <f>_xlfn.XLOOKUP(Table2[[#This Row],[Product_ID]],Table4[Product_ID],Table4[Sub_Category],"Not Found")</f>
        <v>Paper</v>
      </c>
      <c r="R439" t="str">
        <f>_xlfn.XLOOKUP(Table2[[#This Row],[Customer_ID]],Table1[Customer_ID],Table1[Region],"Not Found")</f>
        <v>East</v>
      </c>
      <c r="S439" t="str">
        <f>_xlfn.XLOOKUP(Table2[[#This Row],[Customer_ID]],Table1[Customer_ID],Table1[Segment],"Not Found")</f>
        <v>Home Office</v>
      </c>
      <c r="T439" t="str">
        <f>_xlfn.XLOOKUP(Table2[[#This Row],[Product_ID]],Table4[Product_ID],Table4[Product_Name],"Not Found")</f>
        <v>Pen Set</v>
      </c>
    </row>
    <row r="440" spans="1:20" x14ac:dyDescent="0.3">
      <c r="A440" t="s">
        <v>755</v>
      </c>
      <c r="B440" s="4">
        <v>45671</v>
      </c>
      <c r="C440" s="4">
        <v>45676</v>
      </c>
      <c r="D440" t="s">
        <v>184</v>
      </c>
      <c r="E440" t="s">
        <v>200</v>
      </c>
      <c r="F440" s="8">
        <v>2</v>
      </c>
      <c r="G440" s="10">
        <v>0</v>
      </c>
      <c r="H440" t="s">
        <v>17</v>
      </c>
      <c r="I440" s="8">
        <v>2198</v>
      </c>
      <c r="J440" s="8">
        <v>580.6</v>
      </c>
      <c r="K440" s="12">
        <f>YEAR(Table2[[#This Row],[Order_Date]])</f>
        <v>2025</v>
      </c>
      <c r="L440" s="12">
        <f>MONTH(Table2[[#This Row],[Order_Date]])</f>
        <v>1</v>
      </c>
      <c r="M440" t="str">
        <f>TEXT(Table2[[#This Row],[Order_Date]],"mmm")</f>
        <v>Jan</v>
      </c>
      <c r="N440" t="str">
        <f>TEXT(Table2[[#This Row],[Order_Date]],"YYYY-MM")</f>
        <v>2025-01</v>
      </c>
      <c r="O440" s="9">
        <f>IFERROR(Table2[[#This Row],[Profit]]/Table2[[#This Row],[Sales]],0)</f>
        <v>0.26414922656960876</v>
      </c>
      <c r="P440" t="str">
        <f>_xlfn.XLOOKUP(Table2[[#This Row],[Product_ID]],Table4[Product_ID],Table4[Category],"Not Found")</f>
        <v>Office</v>
      </c>
      <c r="Q440" t="str">
        <f>_xlfn.XLOOKUP(Table2[[#This Row],[Product_ID]],Table4[Product_ID],Table4[Sub_Category],"Not Found")</f>
        <v>Office Supplies</v>
      </c>
      <c r="R440" t="str">
        <f>_xlfn.XLOOKUP(Table2[[#This Row],[Customer_ID]],Table1[Customer_ID],Table1[Region],"Not Found")</f>
        <v>North</v>
      </c>
      <c r="S440" t="str">
        <f>_xlfn.XLOOKUP(Table2[[#This Row],[Customer_ID]],Table1[Customer_ID],Table1[Segment],"Not Found")</f>
        <v>Corporate</v>
      </c>
      <c r="T440" t="str">
        <f>_xlfn.XLOOKUP(Table2[[#This Row],[Product_ID]],Table4[Product_ID],Table4[Product_Name],"Not Found")</f>
        <v>Laptop Stand</v>
      </c>
    </row>
    <row r="441" spans="1:20" x14ac:dyDescent="0.3">
      <c r="A441" t="s">
        <v>756</v>
      </c>
      <c r="B441" s="4">
        <v>46001</v>
      </c>
      <c r="C441" s="4">
        <v>46004</v>
      </c>
      <c r="D441" t="s">
        <v>645</v>
      </c>
      <c r="E441" t="s">
        <v>65</v>
      </c>
      <c r="F441" s="8">
        <v>3</v>
      </c>
      <c r="G441" s="10">
        <v>0.2</v>
      </c>
      <c r="H441" t="s">
        <v>30</v>
      </c>
      <c r="I441" s="8">
        <v>1677.6</v>
      </c>
      <c r="J441" s="8">
        <v>454.64</v>
      </c>
      <c r="K441" s="12">
        <f>YEAR(Table2[[#This Row],[Order_Date]])</f>
        <v>2025</v>
      </c>
      <c r="L441" s="12">
        <f>MONTH(Table2[[#This Row],[Order_Date]])</f>
        <v>12</v>
      </c>
      <c r="M441" t="str">
        <f>TEXT(Table2[[#This Row],[Order_Date]],"mmm")</f>
        <v>Dec</v>
      </c>
      <c r="N441" t="str">
        <f>TEXT(Table2[[#This Row],[Order_Date]],"YYYY-MM")</f>
        <v>2025-12</v>
      </c>
      <c r="O441" s="9">
        <f>IFERROR(Table2[[#This Row],[Profit]]/Table2[[#This Row],[Sales]],0)</f>
        <v>0.27100619933237957</v>
      </c>
      <c r="P441" t="str">
        <f>_xlfn.XLOOKUP(Table2[[#This Row],[Product_ID]],Table4[Product_ID],Table4[Category],"Not Found")</f>
        <v>Office</v>
      </c>
      <c r="Q441" t="str">
        <f>_xlfn.XLOOKUP(Table2[[#This Row],[Product_ID]],Table4[Product_ID],Table4[Sub_Category],"Not Found")</f>
        <v>Storage</v>
      </c>
      <c r="R441" t="str">
        <f>_xlfn.XLOOKUP(Table2[[#This Row],[Customer_ID]],Table1[Customer_ID],Table1[Region],"Not Found")</f>
        <v>West</v>
      </c>
      <c r="S441" t="str">
        <f>_xlfn.XLOOKUP(Table2[[#This Row],[Customer_ID]],Table1[Customer_ID],Table1[Segment],"Not Found")</f>
        <v>Corporate</v>
      </c>
      <c r="T441" t="str">
        <f>_xlfn.XLOOKUP(Table2[[#This Row],[Product_ID]],Table4[Product_ID],Table4[Product_Name],"Not Found")</f>
        <v>Desk Organizer</v>
      </c>
    </row>
    <row r="442" spans="1:20" x14ac:dyDescent="0.3">
      <c r="A442" t="s">
        <v>757</v>
      </c>
      <c r="B442" s="4">
        <v>45731</v>
      </c>
      <c r="C442" s="4">
        <v>45733</v>
      </c>
      <c r="D442" t="s">
        <v>287</v>
      </c>
      <c r="E442" t="s">
        <v>65</v>
      </c>
      <c r="F442" s="8">
        <v>3</v>
      </c>
      <c r="G442" s="10">
        <v>0.1</v>
      </c>
      <c r="H442" t="s">
        <v>13</v>
      </c>
      <c r="I442" s="8">
        <v>1887.3</v>
      </c>
      <c r="J442" s="8">
        <v>429.95</v>
      </c>
      <c r="K442" s="12">
        <f>YEAR(Table2[[#This Row],[Order_Date]])</f>
        <v>2025</v>
      </c>
      <c r="L442" s="12">
        <f>MONTH(Table2[[#This Row],[Order_Date]])</f>
        <v>3</v>
      </c>
      <c r="M442" t="str">
        <f>TEXT(Table2[[#This Row],[Order_Date]],"mmm")</f>
        <v>Mar</v>
      </c>
      <c r="N442" t="str">
        <f>TEXT(Table2[[#This Row],[Order_Date]],"YYYY-MM")</f>
        <v>2025-03</v>
      </c>
      <c r="O442" s="9">
        <f>IFERROR(Table2[[#This Row],[Profit]]/Table2[[#This Row],[Sales]],0)</f>
        <v>0.22781221851321995</v>
      </c>
      <c r="P442" t="str">
        <f>_xlfn.XLOOKUP(Table2[[#This Row],[Product_ID]],Table4[Product_ID],Table4[Category],"Not Found")</f>
        <v>Office</v>
      </c>
      <c r="Q442" t="str">
        <f>_xlfn.XLOOKUP(Table2[[#This Row],[Product_ID]],Table4[Product_ID],Table4[Sub_Category],"Not Found")</f>
        <v>Storage</v>
      </c>
      <c r="R442" t="str">
        <f>_xlfn.XLOOKUP(Table2[[#This Row],[Customer_ID]],Table1[Customer_ID],Table1[Region],"Not Found")</f>
        <v>South</v>
      </c>
      <c r="S442" t="str">
        <f>_xlfn.XLOOKUP(Table2[[#This Row],[Customer_ID]],Table1[Customer_ID],Table1[Segment],"Not Found")</f>
        <v>Consumer</v>
      </c>
      <c r="T442" t="str">
        <f>_xlfn.XLOOKUP(Table2[[#This Row],[Product_ID]],Table4[Product_ID],Table4[Product_Name],"Not Found")</f>
        <v>Desk Organizer</v>
      </c>
    </row>
    <row r="443" spans="1:20" x14ac:dyDescent="0.3">
      <c r="A443" t="s">
        <v>758</v>
      </c>
      <c r="B443" s="4">
        <v>45610</v>
      </c>
      <c r="C443" s="4">
        <v>45614</v>
      </c>
      <c r="D443" t="s">
        <v>44</v>
      </c>
      <c r="E443" t="s">
        <v>71</v>
      </c>
      <c r="F443" s="8">
        <v>1</v>
      </c>
      <c r="G443" s="10">
        <v>0</v>
      </c>
      <c r="H443" t="s">
        <v>30</v>
      </c>
      <c r="I443" s="8">
        <v>799</v>
      </c>
      <c r="J443" s="8">
        <v>188.17</v>
      </c>
      <c r="K443" s="12">
        <f>YEAR(Table2[[#This Row],[Order_Date]])</f>
        <v>2024</v>
      </c>
      <c r="L443" s="12">
        <f>MONTH(Table2[[#This Row],[Order_Date]])</f>
        <v>11</v>
      </c>
      <c r="M443" t="str">
        <f>TEXT(Table2[[#This Row],[Order_Date]],"mmm")</f>
        <v>Nov</v>
      </c>
      <c r="N443" t="str">
        <f>TEXT(Table2[[#This Row],[Order_Date]],"YYYY-MM")</f>
        <v>2024-11</v>
      </c>
      <c r="O443" s="9">
        <f>IFERROR(Table2[[#This Row],[Profit]]/Table2[[#This Row],[Sales]],0)</f>
        <v>0.23550688360450561</v>
      </c>
      <c r="P443" t="str">
        <f>_xlfn.XLOOKUP(Table2[[#This Row],[Product_ID]],Table4[Product_ID],Table4[Category],"Not Found")</f>
        <v>Home</v>
      </c>
      <c r="Q443" t="str">
        <f>_xlfn.XLOOKUP(Table2[[#This Row],[Product_ID]],Table4[Product_ID],Table4[Sub_Category],"Not Found")</f>
        <v>Storage</v>
      </c>
      <c r="R443" t="str">
        <f>_xlfn.XLOOKUP(Table2[[#This Row],[Customer_ID]],Table1[Customer_ID],Table1[Region],"Not Found")</f>
        <v>North</v>
      </c>
      <c r="S443" t="str">
        <f>_xlfn.XLOOKUP(Table2[[#This Row],[Customer_ID]],Table1[Customer_ID],Table1[Segment],"Not Found")</f>
        <v>Corporate</v>
      </c>
      <c r="T443" t="str">
        <f>_xlfn.XLOOKUP(Table2[[#This Row],[Product_ID]],Table4[Product_ID],Table4[Product_Name],"Not Found")</f>
        <v>Storage Box</v>
      </c>
    </row>
    <row r="444" spans="1:20" x14ac:dyDescent="0.3">
      <c r="A444" t="s">
        <v>759</v>
      </c>
      <c r="B444" s="4">
        <v>45593</v>
      </c>
      <c r="C444" s="4">
        <v>45595</v>
      </c>
      <c r="D444" t="s">
        <v>595</v>
      </c>
      <c r="E444" t="s">
        <v>12</v>
      </c>
      <c r="F444" s="8">
        <v>2</v>
      </c>
      <c r="G444" s="10">
        <v>0</v>
      </c>
      <c r="H444" t="s">
        <v>17</v>
      </c>
      <c r="I444" s="8">
        <v>1198</v>
      </c>
      <c r="J444" s="8">
        <v>359.15</v>
      </c>
      <c r="K444" s="12">
        <f>YEAR(Table2[[#This Row],[Order_Date]])</f>
        <v>2024</v>
      </c>
      <c r="L444" s="12">
        <f>MONTH(Table2[[#This Row],[Order_Date]])</f>
        <v>10</v>
      </c>
      <c r="M444" t="str">
        <f>TEXT(Table2[[#This Row],[Order_Date]],"mmm")</f>
        <v>Oct</v>
      </c>
      <c r="N444" t="str">
        <f>TEXT(Table2[[#This Row],[Order_Date]],"YYYY-MM")</f>
        <v>2024-10</v>
      </c>
      <c r="O444" s="9">
        <f>IFERROR(Table2[[#This Row],[Profit]]/Table2[[#This Row],[Sales]],0)</f>
        <v>0.29979131886477461</v>
      </c>
      <c r="P444" t="str">
        <f>_xlfn.XLOOKUP(Table2[[#This Row],[Product_ID]],Table4[Product_ID],Table4[Category],"Not Found")</f>
        <v>Home</v>
      </c>
      <c r="Q444" t="str">
        <f>_xlfn.XLOOKUP(Table2[[#This Row],[Product_ID]],Table4[Product_ID],Table4[Sub_Category],"Not Found")</f>
        <v>Kitchen</v>
      </c>
      <c r="R444" t="str">
        <f>_xlfn.XLOOKUP(Table2[[#This Row],[Customer_ID]],Table1[Customer_ID],Table1[Region],"Not Found")</f>
        <v>West</v>
      </c>
      <c r="S444" t="str">
        <f>_xlfn.XLOOKUP(Table2[[#This Row],[Customer_ID]],Table1[Customer_ID],Table1[Segment],"Not Found")</f>
        <v>Consumer</v>
      </c>
      <c r="T444" t="str">
        <f>_xlfn.XLOOKUP(Table2[[#This Row],[Product_ID]],Table4[Product_ID],Table4[Product_Name],"Not Found")</f>
        <v>Water Bottle</v>
      </c>
    </row>
    <row r="445" spans="1:20" x14ac:dyDescent="0.3">
      <c r="A445" t="s">
        <v>760</v>
      </c>
      <c r="B445" s="4">
        <v>45635</v>
      </c>
      <c r="C445" s="4">
        <v>45636</v>
      </c>
      <c r="D445" t="s">
        <v>761</v>
      </c>
      <c r="E445" t="s">
        <v>68</v>
      </c>
      <c r="F445" s="8">
        <v>1</v>
      </c>
      <c r="G445" s="10">
        <v>0.2</v>
      </c>
      <c r="H445" t="s">
        <v>17</v>
      </c>
      <c r="I445" s="8">
        <v>1039.2</v>
      </c>
      <c r="J445" s="8">
        <v>250.66</v>
      </c>
      <c r="K445" s="12">
        <f>YEAR(Table2[[#This Row],[Order_Date]])</f>
        <v>2024</v>
      </c>
      <c r="L445" s="12">
        <f>MONTH(Table2[[#This Row],[Order_Date]])</f>
        <v>12</v>
      </c>
      <c r="M445" t="str">
        <f>TEXT(Table2[[#This Row],[Order_Date]],"mmm")</f>
        <v>Dec</v>
      </c>
      <c r="N445" t="str">
        <f>TEXT(Table2[[#This Row],[Order_Date]],"YYYY-MM")</f>
        <v>2024-12</v>
      </c>
      <c r="O445" s="9">
        <f>IFERROR(Table2[[#This Row],[Profit]]/Table2[[#This Row],[Sales]],0)</f>
        <v>0.24120477290223247</v>
      </c>
      <c r="P445" t="str">
        <f>_xlfn.XLOOKUP(Table2[[#This Row],[Product_ID]],Table4[Product_ID],Table4[Category],"Not Found")</f>
        <v>Home</v>
      </c>
      <c r="Q445" t="str">
        <f>_xlfn.XLOOKUP(Table2[[#This Row],[Product_ID]],Table4[Product_ID],Table4[Sub_Category],"Not Found")</f>
        <v>Lighting</v>
      </c>
      <c r="R445" t="str">
        <f>_xlfn.XLOOKUP(Table2[[#This Row],[Customer_ID]],Table1[Customer_ID],Table1[Region],"Not Found")</f>
        <v>South</v>
      </c>
      <c r="S445" t="str">
        <f>_xlfn.XLOOKUP(Table2[[#This Row],[Customer_ID]],Table1[Customer_ID],Table1[Segment],"Not Found")</f>
        <v>Home Office</v>
      </c>
      <c r="T445" t="str">
        <f>_xlfn.XLOOKUP(Table2[[#This Row],[Product_ID]],Table4[Product_ID],Table4[Product_Name],"Not Found")</f>
        <v>Table Lamp</v>
      </c>
    </row>
    <row r="446" spans="1:20" x14ac:dyDescent="0.3">
      <c r="A446" t="s">
        <v>762</v>
      </c>
      <c r="B446" s="4">
        <v>45302</v>
      </c>
      <c r="C446" s="4">
        <v>45303</v>
      </c>
      <c r="D446" t="s">
        <v>763</v>
      </c>
      <c r="E446" t="s">
        <v>12</v>
      </c>
      <c r="F446" s="8">
        <v>2</v>
      </c>
      <c r="G446" s="10">
        <v>0.05</v>
      </c>
      <c r="H446" t="s">
        <v>17</v>
      </c>
      <c r="I446" s="8">
        <v>1138.0999999999999</v>
      </c>
      <c r="J446" s="8">
        <v>308.11</v>
      </c>
      <c r="K446" s="12">
        <f>YEAR(Table2[[#This Row],[Order_Date]])</f>
        <v>2024</v>
      </c>
      <c r="L446" s="12">
        <f>MONTH(Table2[[#This Row],[Order_Date]])</f>
        <v>1</v>
      </c>
      <c r="M446" t="str">
        <f>TEXT(Table2[[#This Row],[Order_Date]],"mmm")</f>
        <v>Jan</v>
      </c>
      <c r="N446" t="str">
        <f>TEXT(Table2[[#This Row],[Order_Date]],"YYYY-MM")</f>
        <v>2024-01</v>
      </c>
      <c r="O446" s="9">
        <f>IFERROR(Table2[[#This Row],[Profit]]/Table2[[#This Row],[Sales]],0)</f>
        <v>0.27072313504964418</v>
      </c>
      <c r="P446" t="str">
        <f>_xlfn.XLOOKUP(Table2[[#This Row],[Product_ID]],Table4[Product_ID],Table4[Category],"Not Found")</f>
        <v>Home</v>
      </c>
      <c r="Q446" t="str">
        <f>_xlfn.XLOOKUP(Table2[[#This Row],[Product_ID]],Table4[Product_ID],Table4[Sub_Category],"Not Found")</f>
        <v>Kitchen</v>
      </c>
      <c r="R446" t="str">
        <f>_xlfn.XLOOKUP(Table2[[#This Row],[Customer_ID]],Table1[Customer_ID],Table1[Region],"Not Found")</f>
        <v>South</v>
      </c>
      <c r="S446" t="str">
        <f>_xlfn.XLOOKUP(Table2[[#This Row],[Customer_ID]],Table1[Customer_ID],Table1[Segment],"Not Found")</f>
        <v>Consumer</v>
      </c>
      <c r="T446" t="str">
        <f>_xlfn.XLOOKUP(Table2[[#This Row],[Product_ID]],Table4[Product_ID],Table4[Product_Name],"Not Found")</f>
        <v>Water Bottle</v>
      </c>
    </row>
    <row r="447" spans="1:20" x14ac:dyDescent="0.3">
      <c r="A447" t="s">
        <v>764</v>
      </c>
      <c r="B447" s="4">
        <v>45353</v>
      </c>
      <c r="C447" s="4">
        <v>45358</v>
      </c>
      <c r="D447" t="s">
        <v>344</v>
      </c>
      <c r="E447" t="s">
        <v>20</v>
      </c>
      <c r="F447" s="8">
        <v>2</v>
      </c>
      <c r="G447" s="10">
        <v>0.1</v>
      </c>
      <c r="H447" t="s">
        <v>21</v>
      </c>
      <c r="I447" s="8">
        <v>12598.2</v>
      </c>
      <c r="J447" s="8">
        <v>2238</v>
      </c>
      <c r="K447" s="12">
        <f>YEAR(Table2[[#This Row],[Order_Date]])</f>
        <v>2024</v>
      </c>
      <c r="L447" s="12">
        <f>MONTH(Table2[[#This Row],[Order_Date]])</f>
        <v>3</v>
      </c>
      <c r="M447" t="str">
        <f>TEXT(Table2[[#This Row],[Order_Date]],"mmm")</f>
        <v>Mar</v>
      </c>
      <c r="N447" t="str">
        <f>TEXT(Table2[[#This Row],[Order_Date]],"YYYY-MM")</f>
        <v>2024-03</v>
      </c>
      <c r="O447" s="9">
        <f>IFERROR(Table2[[#This Row],[Profit]]/Table2[[#This Row],[Sales]],0)</f>
        <v>0.17764442539410391</v>
      </c>
      <c r="P447" t="str">
        <f>_xlfn.XLOOKUP(Table2[[#This Row],[Product_ID]],Table4[Product_ID],Table4[Category],"Not Found")</f>
        <v>Furniture</v>
      </c>
      <c r="Q447" t="str">
        <f>_xlfn.XLOOKUP(Table2[[#This Row],[Product_ID]],Table4[Product_ID],Table4[Sub_Category],"Not Found")</f>
        <v>Furniture</v>
      </c>
      <c r="R447" t="str">
        <f>_xlfn.XLOOKUP(Table2[[#This Row],[Customer_ID]],Table1[Customer_ID],Table1[Region],"Not Found")</f>
        <v>North</v>
      </c>
      <c r="S447" t="str">
        <f>_xlfn.XLOOKUP(Table2[[#This Row],[Customer_ID]],Table1[Customer_ID],Table1[Segment],"Not Found")</f>
        <v>Consumer</v>
      </c>
      <c r="T447" t="str">
        <f>_xlfn.XLOOKUP(Table2[[#This Row],[Product_ID]],Table4[Product_ID],Table4[Product_Name],"Not Found")</f>
        <v>Office Chair</v>
      </c>
    </row>
    <row r="448" spans="1:20" x14ac:dyDescent="0.3">
      <c r="A448" t="s">
        <v>765</v>
      </c>
      <c r="B448" s="4">
        <v>45517</v>
      </c>
      <c r="C448" s="4">
        <v>45519</v>
      </c>
      <c r="D448" t="s">
        <v>766</v>
      </c>
      <c r="E448" t="s">
        <v>55</v>
      </c>
      <c r="F448" s="8">
        <v>1</v>
      </c>
      <c r="G448" s="10">
        <v>0.05</v>
      </c>
      <c r="H448" t="s">
        <v>13</v>
      </c>
      <c r="I448" s="8">
        <v>5699.05</v>
      </c>
      <c r="J448" s="8">
        <v>1048.74</v>
      </c>
      <c r="K448" s="12">
        <f>YEAR(Table2[[#This Row],[Order_Date]])</f>
        <v>2024</v>
      </c>
      <c r="L448" s="12">
        <f>MONTH(Table2[[#This Row],[Order_Date]])</f>
        <v>8</v>
      </c>
      <c r="M448" t="str">
        <f>TEXT(Table2[[#This Row],[Order_Date]],"mmm")</f>
        <v>Aug</v>
      </c>
      <c r="N448" t="str">
        <f>TEXT(Table2[[#This Row],[Order_Date]],"YYYY-MM")</f>
        <v>2024-08</v>
      </c>
      <c r="O448" s="9">
        <f>IFERROR(Table2[[#This Row],[Profit]]/Table2[[#This Row],[Sales]],0)</f>
        <v>0.18402014370816189</v>
      </c>
      <c r="P448" t="str">
        <f>_xlfn.XLOOKUP(Table2[[#This Row],[Product_ID]],Table4[Product_ID],Table4[Category],"Not Found")</f>
        <v>Furniture</v>
      </c>
      <c r="Q448" t="str">
        <f>_xlfn.XLOOKUP(Table2[[#This Row],[Product_ID]],Table4[Product_ID],Table4[Sub_Category],"Not Found")</f>
        <v>Furniture</v>
      </c>
      <c r="R448" t="str">
        <f>_xlfn.XLOOKUP(Table2[[#This Row],[Customer_ID]],Table1[Customer_ID],Table1[Region],"Not Found")</f>
        <v>North</v>
      </c>
      <c r="S448" t="str">
        <f>_xlfn.XLOOKUP(Table2[[#This Row],[Customer_ID]],Table1[Customer_ID],Table1[Segment],"Not Found")</f>
        <v>Consumer</v>
      </c>
      <c r="T448" t="str">
        <f>_xlfn.XLOOKUP(Table2[[#This Row],[Product_ID]],Table4[Product_ID],Table4[Product_Name],"Not Found")</f>
        <v>Study Table</v>
      </c>
    </row>
    <row r="449" spans="1:20" x14ac:dyDescent="0.3">
      <c r="A449" t="s">
        <v>767</v>
      </c>
      <c r="B449" s="4">
        <v>45444</v>
      </c>
      <c r="C449" s="4">
        <v>45448</v>
      </c>
      <c r="D449" t="s">
        <v>643</v>
      </c>
      <c r="E449" t="s">
        <v>58</v>
      </c>
      <c r="F449" s="8">
        <v>3</v>
      </c>
      <c r="G449" s="10">
        <v>0.15</v>
      </c>
      <c r="H449" t="s">
        <v>13</v>
      </c>
      <c r="I449" s="8">
        <v>5097.45</v>
      </c>
      <c r="J449" s="8">
        <v>1100.83</v>
      </c>
      <c r="K449" s="12">
        <f>YEAR(Table2[[#This Row],[Order_Date]])</f>
        <v>2024</v>
      </c>
      <c r="L449" s="12">
        <f>MONTH(Table2[[#This Row],[Order_Date]])</f>
        <v>6</v>
      </c>
      <c r="M449" t="str">
        <f>TEXT(Table2[[#This Row],[Order_Date]],"mmm")</f>
        <v>Jun</v>
      </c>
      <c r="N449" t="str">
        <f>TEXT(Table2[[#This Row],[Order_Date]],"YYYY-MM")</f>
        <v>2024-06</v>
      </c>
      <c r="O449" s="9">
        <f>IFERROR(Table2[[#This Row],[Profit]]/Table2[[#This Row],[Sales]],0)</f>
        <v>0.21595699810689659</v>
      </c>
      <c r="P449" t="str">
        <f>_xlfn.XLOOKUP(Table2[[#This Row],[Product_ID]],Table4[Product_ID],Table4[Category],"Not Found")</f>
        <v>Technology</v>
      </c>
      <c r="Q449" t="str">
        <f>_xlfn.XLOOKUP(Table2[[#This Row],[Product_ID]],Table4[Product_ID],Table4[Sub_Category],"Not Found")</f>
        <v>Audio</v>
      </c>
      <c r="R449" t="str">
        <f>_xlfn.XLOOKUP(Table2[[#This Row],[Customer_ID]],Table1[Customer_ID],Table1[Region],"Not Found")</f>
        <v>South</v>
      </c>
      <c r="S449" t="str">
        <f>_xlfn.XLOOKUP(Table2[[#This Row],[Customer_ID]],Table1[Customer_ID],Table1[Segment],"Not Found")</f>
        <v>Consumer</v>
      </c>
      <c r="T449" t="str">
        <f>_xlfn.XLOOKUP(Table2[[#This Row],[Product_ID]],Table4[Product_ID],Table4[Product_Name],"Not Found")</f>
        <v>Bluetooth Speaker</v>
      </c>
    </row>
    <row r="450" spans="1:20" x14ac:dyDescent="0.3">
      <c r="A450" t="s">
        <v>768</v>
      </c>
      <c r="B450" s="4">
        <v>46002</v>
      </c>
      <c r="C450" s="4">
        <v>46006</v>
      </c>
      <c r="D450" t="s">
        <v>769</v>
      </c>
      <c r="E450" t="s">
        <v>81</v>
      </c>
      <c r="F450" s="8">
        <v>1</v>
      </c>
      <c r="G450" s="10">
        <v>0.1</v>
      </c>
      <c r="H450" t="s">
        <v>21</v>
      </c>
      <c r="I450" s="8">
        <v>719.1</v>
      </c>
      <c r="J450" s="8">
        <v>198.48</v>
      </c>
      <c r="K450" s="12">
        <f>YEAR(Table2[[#This Row],[Order_Date]])</f>
        <v>2025</v>
      </c>
      <c r="L450" s="12">
        <f>MONTH(Table2[[#This Row],[Order_Date]])</f>
        <v>12</v>
      </c>
      <c r="M450" t="str">
        <f>TEXT(Table2[[#This Row],[Order_Date]],"mmm")</f>
        <v>Dec</v>
      </c>
      <c r="N450" t="str">
        <f>TEXT(Table2[[#This Row],[Order_Date]],"YYYY-MM")</f>
        <v>2025-12</v>
      </c>
      <c r="O450" s="9">
        <f>IFERROR(Table2[[#This Row],[Profit]]/Table2[[#This Row],[Sales]],0)</f>
        <v>0.27601168126825198</v>
      </c>
      <c r="P450" t="str">
        <f>_xlfn.XLOOKUP(Table2[[#This Row],[Product_ID]],Table4[Product_ID],Table4[Category],"Not Found")</f>
        <v>Home</v>
      </c>
      <c r="Q450" t="str">
        <f>_xlfn.XLOOKUP(Table2[[#This Row],[Product_ID]],Table4[Product_ID],Table4[Sub_Category],"Not Found")</f>
        <v>Kitchen</v>
      </c>
      <c r="R450" t="str">
        <f>_xlfn.XLOOKUP(Table2[[#This Row],[Customer_ID]],Table1[Customer_ID],Table1[Region],"Not Found")</f>
        <v>West</v>
      </c>
      <c r="S450" t="str">
        <f>_xlfn.XLOOKUP(Table2[[#This Row],[Customer_ID]],Table1[Customer_ID],Table1[Segment],"Not Found")</f>
        <v>Consumer</v>
      </c>
      <c r="T450" t="str">
        <f>_xlfn.XLOOKUP(Table2[[#This Row],[Product_ID]],Table4[Product_ID],Table4[Product_Name],"Not Found")</f>
        <v>Travel Mug</v>
      </c>
    </row>
    <row r="451" spans="1:20" x14ac:dyDescent="0.3">
      <c r="A451" t="s">
        <v>770</v>
      </c>
      <c r="B451" s="4">
        <v>45855</v>
      </c>
      <c r="C451" s="4">
        <v>45860</v>
      </c>
      <c r="D451" t="s">
        <v>771</v>
      </c>
      <c r="E451" t="s">
        <v>71</v>
      </c>
      <c r="F451" s="8">
        <v>3</v>
      </c>
      <c r="G451" s="10">
        <v>0</v>
      </c>
      <c r="H451" t="s">
        <v>30</v>
      </c>
      <c r="I451" s="8">
        <v>2397</v>
      </c>
      <c r="J451" s="8">
        <v>530.38</v>
      </c>
      <c r="K451" s="12">
        <f>YEAR(Table2[[#This Row],[Order_Date]])</f>
        <v>2025</v>
      </c>
      <c r="L451" s="12">
        <f>MONTH(Table2[[#This Row],[Order_Date]])</f>
        <v>7</v>
      </c>
      <c r="M451" t="str">
        <f>TEXT(Table2[[#This Row],[Order_Date]],"mmm")</f>
        <v>Jul</v>
      </c>
      <c r="N451" t="str">
        <f>TEXT(Table2[[#This Row],[Order_Date]],"YYYY-MM")</f>
        <v>2025-07</v>
      </c>
      <c r="O451" s="9">
        <f>IFERROR(Table2[[#This Row],[Profit]]/Table2[[#This Row],[Sales]],0)</f>
        <v>0.22126825198164371</v>
      </c>
      <c r="P451" t="str">
        <f>_xlfn.XLOOKUP(Table2[[#This Row],[Product_ID]],Table4[Product_ID],Table4[Category],"Not Found")</f>
        <v>Home</v>
      </c>
      <c r="Q451" t="str">
        <f>_xlfn.XLOOKUP(Table2[[#This Row],[Product_ID]],Table4[Product_ID],Table4[Sub_Category],"Not Found")</f>
        <v>Storage</v>
      </c>
      <c r="R451" t="str">
        <f>_xlfn.XLOOKUP(Table2[[#This Row],[Customer_ID]],Table1[Customer_ID],Table1[Region],"Not Found")</f>
        <v>West</v>
      </c>
      <c r="S451" t="str">
        <f>_xlfn.XLOOKUP(Table2[[#This Row],[Customer_ID]],Table1[Customer_ID],Table1[Segment],"Not Found")</f>
        <v>Consumer</v>
      </c>
      <c r="T451" t="str">
        <f>_xlfn.XLOOKUP(Table2[[#This Row],[Product_ID]],Table4[Product_ID],Table4[Product_Name],"Not Found")</f>
        <v>Storage Box</v>
      </c>
    </row>
    <row r="452" spans="1:20" x14ac:dyDescent="0.3">
      <c r="A452" t="s">
        <v>772</v>
      </c>
      <c r="B452" s="4">
        <v>45862</v>
      </c>
      <c r="C452" s="4">
        <v>45866</v>
      </c>
      <c r="D452" t="s">
        <v>73</v>
      </c>
      <c r="E452" t="s">
        <v>96</v>
      </c>
      <c r="F452" s="8">
        <v>1</v>
      </c>
      <c r="G452" s="10">
        <v>0</v>
      </c>
      <c r="H452" t="s">
        <v>17</v>
      </c>
      <c r="I452" s="8">
        <v>999</v>
      </c>
      <c r="J452" s="8">
        <v>255.73</v>
      </c>
      <c r="K452" s="12">
        <f>YEAR(Table2[[#This Row],[Order_Date]])</f>
        <v>2025</v>
      </c>
      <c r="L452" s="12">
        <f>MONTH(Table2[[#This Row],[Order_Date]])</f>
        <v>7</v>
      </c>
      <c r="M452" t="str">
        <f>TEXT(Table2[[#This Row],[Order_Date]],"mmm")</f>
        <v>Jul</v>
      </c>
      <c r="N452" t="str">
        <f>TEXT(Table2[[#This Row],[Order_Date]],"YYYY-MM")</f>
        <v>2025-07</v>
      </c>
      <c r="O452" s="9">
        <f>IFERROR(Table2[[#This Row],[Profit]]/Table2[[#This Row],[Sales]],0)</f>
        <v>0.25598598598598599</v>
      </c>
      <c r="P452" t="str">
        <f>_xlfn.XLOOKUP(Table2[[#This Row],[Product_ID]],Table4[Product_ID],Table4[Category],"Not Found")</f>
        <v>Home</v>
      </c>
      <c r="Q452" t="str">
        <f>_xlfn.XLOOKUP(Table2[[#This Row],[Product_ID]],Table4[Product_ID],Table4[Sub_Category],"Not Found")</f>
        <v>Lighting</v>
      </c>
      <c r="R452" t="str">
        <f>_xlfn.XLOOKUP(Table2[[#This Row],[Customer_ID]],Table1[Customer_ID],Table1[Region],"Not Found")</f>
        <v>West</v>
      </c>
      <c r="S452" t="str">
        <f>_xlfn.XLOOKUP(Table2[[#This Row],[Customer_ID]],Table1[Customer_ID],Table1[Segment],"Not Found")</f>
        <v>Consumer</v>
      </c>
      <c r="T452" t="str">
        <f>_xlfn.XLOOKUP(Table2[[#This Row],[Product_ID]],Table4[Product_ID],Table4[Product_Name],"Not Found")</f>
        <v>LED Strip Light</v>
      </c>
    </row>
    <row r="453" spans="1:20" x14ac:dyDescent="0.3">
      <c r="A453" t="s">
        <v>773</v>
      </c>
      <c r="B453" s="4">
        <v>45875</v>
      </c>
      <c r="C453" s="4">
        <v>45878</v>
      </c>
      <c r="D453" t="s">
        <v>774</v>
      </c>
      <c r="E453" t="s">
        <v>68</v>
      </c>
      <c r="F453" s="8">
        <v>2</v>
      </c>
      <c r="G453" s="10">
        <v>0.05</v>
      </c>
      <c r="H453" t="s">
        <v>13</v>
      </c>
      <c r="I453" s="8">
        <v>2468.1</v>
      </c>
      <c r="J453" s="8">
        <v>567.17999999999995</v>
      </c>
      <c r="K453" s="12">
        <f>YEAR(Table2[[#This Row],[Order_Date]])</f>
        <v>2025</v>
      </c>
      <c r="L453" s="12">
        <f>MONTH(Table2[[#This Row],[Order_Date]])</f>
        <v>8</v>
      </c>
      <c r="M453" t="str">
        <f>TEXT(Table2[[#This Row],[Order_Date]],"mmm")</f>
        <v>Aug</v>
      </c>
      <c r="N453" t="str">
        <f>TEXT(Table2[[#This Row],[Order_Date]],"YYYY-MM")</f>
        <v>2025-08</v>
      </c>
      <c r="O453" s="9">
        <f>IFERROR(Table2[[#This Row],[Profit]]/Table2[[#This Row],[Sales]],0)</f>
        <v>0.22980430290506867</v>
      </c>
      <c r="P453" t="str">
        <f>_xlfn.XLOOKUP(Table2[[#This Row],[Product_ID]],Table4[Product_ID],Table4[Category],"Not Found")</f>
        <v>Home</v>
      </c>
      <c r="Q453" t="str">
        <f>_xlfn.XLOOKUP(Table2[[#This Row],[Product_ID]],Table4[Product_ID],Table4[Sub_Category],"Not Found")</f>
        <v>Lighting</v>
      </c>
      <c r="R453" t="str">
        <f>_xlfn.XLOOKUP(Table2[[#This Row],[Customer_ID]],Table1[Customer_ID],Table1[Region],"Not Found")</f>
        <v>West</v>
      </c>
      <c r="S453" t="str">
        <f>_xlfn.XLOOKUP(Table2[[#This Row],[Customer_ID]],Table1[Customer_ID],Table1[Segment],"Not Found")</f>
        <v>Consumer</v>
      </c>
      <c r="T453" t="str">
        <f>_xlfn.XLOOKUP(Table2[[#This Row],[Product_ID]],Table4[Product_ID],Table4[Product_Name],"Not Found")</f>
        <v>Table Lamp</v>
      </c>
    </row>
    <row r="454" spans="1:20" x14ac:dyDescent="0.3">
      <c r="A454" t="s">
        <v>775</v>
      </c>
      <c r="B454" s="4">
        <v>45951</v>
      </c>
      <c r="C454" s="4">
        <v>45953</v>
      </c>
      <c r="D454" t="s">
        <v>134</v>
      </c>
      <c r="E454" t="s">
        <v>35</v>
      </c>
      <c r="F454" s="8">
        <v>4</v>
      </c>
      <c r="G454" s="10">
        <v>0.15</v>
      </c>
      <c r="H454" t="s">
        <v>13</v>
      </c>
      <c r="I454" s="8">
        <v>5436.6</v>
      </c>
      <c r="J454" s="8">
        <v>1758.51</v>
      </c>
      <c r="K454" s="12">
        <f>YEAR(Table2[[#This Row],[Order_Date]])</f>
        <v>2025</v>
      </c>
      <c r="L454" s="12">
        <f>MONTH(Table2[[#This Row],[Order_Date]])</f>
        <v>10</v>
      </c>
      <c r="M454" t="str">
        <f>TEXT(Table2[[#This Row],[Order_Date]],"mmm")</f>
        <v>Oct</v>
      </c>
      <c r="N454" t="str">
        <f>TEXT(Table2[[#This Row],[Order_Date]],"YYYY-MM")</f>
        <v>2025-10</v>
      </c>
      <c r="O454" s="9">
        <f>IFERROR(Table2[[#This Row],[Profit]]/Table2[[#This Row],[Sales]],0)</f>
        <v>0.32345767575322809</v>
      </c>
      <c r="P454" t="str">
        <f>_xlfn.XLOOKUP(Table2[[#This Row],[Product_ID]],Table4[Product_ID],Table4[Category],"Not Found")</f>
        <v>Lifestyle</v>
      </c>
      <c r="Q454" t="str">
        <f>_xlfn.XLOOKUP(Table2[[#This Row],[Product_ID]],Table4[Product_ID],Table4[Sub_Category],"Not Found")</f>
        <v>Bags</v>
      </c>
      <c r="R454" t="str">
        <f>_xlfn.XLOOKUP(Table2[[#This Row],[Customer_ID]],Table1[Customer_ID],Table1[Region],"Not Found")</f>
        <v>West</v>
      </c>
      <c r="S454" t="str">
        <f>_xlfn.XLOOKUP(Table2[[#This Row],[Customer_ID]],Table1[Customer_ID],Table1[Segment],"Not Found")</f>
        <v>Corporate</v>
      </c>
      <c r="T454" t="str">
        <f>_xlfn.XLOOKUP(Table2[[#This Row],[Product_ID]],Table4[Product_ID],Table4[Product_Name],"Not Found")</f>
        <v>Backpack</v>
      </c>
    </row>
    <row r="455" spans="1:20" x14ac:dyDescent="0.3">
      <c r="A455" t="s">
        <v>776</v>
      </c>
      <c r="B455" s="4">
        <v>45866</v>
      </c>
      <c r="C455" s="4">
        <v>45867</v>
      </c>
      <c r="D455" t="s">
        <v>401</v>
      </c>
      <c r="E455" t="s">
        <v>50</v>
      </c>
      <c r="F455" s="8">
        <v>1</v>
      </c>
      <c r="G455" s="10">
        <v>0</v>
      </c>
      <c r="H455" t="s">
        <v>30</v>
      </c>
      <c r="I455" s="8">
        <v>499</v>
      </c>
      <c r="J455" s="8">
        <v>90.43</v>
      </c>
      <c r="K455" s="12">
        <f>YEAR(Table2[[#This Row],[Order_Date]])</f>
        <v>2025</v>
      </c>
      <c r="L455" s="12">
        <f>MONTH(Table2[[#This Row],[Order_Date]])</f>
        <v>7</v>
      </c>
      <c r="M455" t="str">
        <f>TEXT(Table2[[#This Row],[Order_Date]],"mmm")</f>
        <v>Jul</v>
      </c>
      <c r="N455" t="str">
        <f>TEXT(Table2[[#This Row],[Order_Date]],"YYYY-MM")</f>
        <v>2025-07</v>
      </c>
      <c r="O455" s="9">
        <f>IFERROR(Table2[[#This Row],[Profit]]/Table2[[#This Row],[Sales]],0)</f>
        <v>0.18122244488977957</v>
      </c>
      <c r="P455" t="str">
        <f>_xlfn.XLOOKUP(Table2[[#This Row],[Product_ID]],Table4[Product_ID],Table4[Category],"Not Found")</f>
        <v>Technology</v>
      </c>
      <c r="Q455" t="str">
        <f>_xlfn.XLOOKUP(Table2[[#This Row],[Product_ID]],Table4[Product_ID],Table4[Sub_Category],"Not Found")</f>
        <v>Accessories</v>
      </c>
      <c r="R455" t="str">
        <f>_xlfn.XLOOKUP(Table2[[#This Row],[Customer_ID]],Table1[Customer_ID],Table1[Region],"Not Found")</f>
        <v>West</v>
      </c>
      <c r="S455" t="str">
        <f>_xlfn.XLOOKUP(Table2[[#This Row],[Customer_ID]],Table1[Customer_ID],Table1[Segment],"Not Found")</f>
        <v>Home Office</v>
      </c>
      <c r="T455" t="str">
        <f>_xlfn.XLOOKUP(Table2[[#This Row],[Product_ID]],Table4[Product_ID],Table4[Product_Name],"Not Found")</f>
        <v>Wireless Mouse</v>
      </c>
    </row>
    <row r="456" spans="1:20" x14ac:dyDescent="0.3">
      <c r="A456" t="s">
        <v>777</v>
      </c>
      <c r="B456" s="4">
        <v>45601</v>
      </c>
      <c r="C456" s="4">
        <v>45605</v>
      </c>
      <c r="D456" t="s">
        <v>618</v>
      </c>
      <c r="E456" t="s">
        <v>200</v>
      </c>
      <c r="F456" s="8">
        <v>2</v>
      </c>
      <c r="G456" s="10">
        <v>0.1</v>
      </c>
      <c r="H456" t="s">
        <v>13</v>
      </c>
      <c r="I456" s="8">
        <v>1978.2</v>
      </c>
      <c r="J456" s="8">
        <v>598.94000000000005</v>
      </c>
      <c r="K456" s="12">
        <f>YEAR(Table2[[#This Row],[Order_Date]])</f>
        <v>2024</v>
      </c>
      <c r="L456" s="12">
        <f>MONTH(Table2[[#This Row],[Order_Date]])</f>
        <v>11</v>
      </c>
      <c r="M456" t="str">
        <f>TEXT(Table2[[#This Row],[Order_Date]],"mmm")</f>
        <v>Nov</v>
      </c>
      <c r="N456" t="str">
        <f>TEXT(Table2[[#This Row],[Order_Date]],"YYYY-MM")</f>
        <v>2024-11</v>
      </c>
      <c r="O456" s="9">
        <f>IFERROR(Table2[[#This Row],[Profit]]/Table2[[#This Row],[Sales]],0)</f>
        <v>0.30277019512688302</v>
      </c>
      <c r="P456" t="str">
        <f>_xlfn.XLOOKUP(Table2[[#This Row],[Product_ID]],Table4[Product_ID],Table4[Category],"Not Found")</f>
        <v>Office</v>
      </c>
      <c r="Q456" t="str">
        <f>_xlfn.XLOOKUP(Table2[[#This Row],[Product_ID]],Table4[Product_ID],Table4[Sub_Category],"Not Found")</f>
        <v>Office Supplies</v>
      </c>
      <c r="R456" t="str">
        <f>_xlfn.XLOOKUP(Table2[[#This Row],[Customer_ID]],Table1[Customer_ID],Table1[Region],"Not Found")</f>
        <v>West</v>
      </c>
      <c r="S456" t="str">
        <f>_xlfn.XLOOKUP(Table2[[#This Row],[Customer_ID]],Table1[Customer_ID],Table1[Segment],"Not Found")</f>
        <v>Consumer</v>
      </c>
      <c r="T456" t="str">
        <f>_xlfn.XLOOKUP(Table2[[#This Row],[Product_ID]],Table4[Product_ID],Table4[Product_Name],"Not Found")</f>
        <v>Laptop Stand</v>
      </c>
    </row>
    <row r="457" spans="1:20" x14ac:dyDescent="0.3">
      <c r="A457" t="s">
        <v>778</v>
      </c>
      <c r="B457" s="4">
        <v>45534</v>
      </c>
      <c r="C457" s="4">
        <v>45538</v>
      </c>
      <c r="D457" t="s">
        <v>774</v>
      </c>
      <c r="E457" t="s">
        <v>55</v>
      </c>
      <c r="F457" s="8">
        <v>2</v>
      </c>
      <c r="G457" s="10">
        <v>0</v>
      </c>
      <c r="H457" t="s">
        <v>17</v>
      </c>
      <c r="I457" s="8">
        <v>11998</v>
      </c>
      <c r="J457" s="8">
        <v>2247.2199999999998</v>
      </c>
      <c r="K457" s="12">
        <f>YEAR(Table2[[#This Row],[Order_Date]])</f>
        <v>2024</v>
      </c>
      <c r="L457" s="12">
        <f>MONTH(Table2[[#This Row],[Order_Date]])</f>
        <v>8</v>
      </c>
      <c r="M457" t="str">
        <f>TEXT(Table2[[#This Row],[Order_Date]],"mmm")</f>
        <v>Aug</v>
      </c>
      <c r="N457" t="str">
        <f>TEXT(Table2[[#This Row],[Order_Date]],"YYYY-MM")</f>
        <v>2024-08</v>
      </c>
      <c r="O457" s="9">
        <f>IFERROR(Table2[[#This Row],[Profit]]/Table2[[#This Row],[Sales]],0)</f>
        <v>0.18729954992498749</v>
      </c>
      <c r="P457" t="str">
        <f>_xlfn.XLOOKUP(Table2[[#This Row],[Product_ID]],Table4[Product_ID],Table4[Category],"Not Found")</f>
        <v>Furniture</v>
      </c>
      <c r="Q457" t="str">
        <f>_xlfn.XLOOKUP(Table2[[#This Row],[Product_ID]],Table4[Product_ID],Table4[Sub_Category],"Not Found")</f>
        <v>Furniture</v>
      </c>
      <c r="R457" t="str">
        <f>_xlfn.XLOOKUP(Table2[[#This Row],[Customer_ID]],Table1[Customer_ID],Table1[Region],"Not Found")</f>
        <v>West</v>
      </c>
      <c r="S457" t="str">
        <f>_xlfn.XLOOKUP(Table2[[#This Row],[Customer_ID]],Table1[Customer_ID],Table1[Segment],"Not Found")</f>
        <v>Consumer</v>
      </c>
      <c r="T457" t="str">
        <f>_xlfn.XLOOKUP(Table2[[#This Row],[Product_ID]],Table4[Product_ID],Table4[Product_Name],"Not Found")</f>
        <v>Study Table</v>
      </c>
    </row>
    <row r="458" spans="1:20" x14ac:dyDescent="0.3">
      <c r="A458" t="s">
        <v>779</v>
      </c>
      <c r="B458" s="4">
        <v>45784</v>
      </c>
      <c r="C458" s="4">
        <v>45788</v>
      </c>
      <c r="D458" t="s">
        <v>702</v>
      </c>
      <c r="E458" t="s">
        <v>20</v>
      </c>
      <c r="F458" s="8">
        <v>1</v>
      </c>
      <c r="G458" s="10">
        <v>0.15</v>
      </c>
      <c r="H458" t="s">
        <v>13</v>
      </c>
      <c r="I458" s="8">
        <v>5949.15</v>
      </c>
      <c r="J458" s="8">
        <v>807.51</v>
      </c>
      <c r="K458" s="12">
        <f>YEAR(Table2[[#This Row],[Order_Date]])</f>
        <v>2025</v>
      </c>
      <c r="L458" s="12">
        <f>MONTH(Table2[[#This Row],[Order_Date]])</f>
        <v>5</v>
      </c>
      <c r="M458" t="str">
        <f>TEXT(Table2[[#This Row],[Order_Date]],"mmm")</f>
        <v>May</v>
      </c>
      <c r="N458" t="str">
        <f>TEXT(Table2[[#This Row],[Order_Date]],"YYYY-MM")</f>
        <v>2025-05</v>
      </c>
      <c r="O458" s="9">
        <f>IFERROR(Table2[[#This Row],[Profit]]/Table2[[#This Row],[Sales]],0)</f>
        <v>0.13573535715186202</v>
      </c>
      <c r="P458" t="str">
        <f>_xlfn.XLOOKUP(Table2[[#This Row],[Product_ID]],Table4[Product_ID],Table4[Category],"Not Found")</f>
        <v>Furniture</v>
      </c>
      <c r="Q458" t="str">
        <f>_xlfn.XLOOKUP(Table2[[#This Row],[Product_ID]],Table4[Product_ID],Table4[Sub_Category],"Not Found")</f>
        <v>Furniture</v>
      </c>
      <c r="R458" t="str">
        <f>_xlfn.XLOOKUP(Table2[[#This Row],[Customer_ID]],Table1[Customer_ID],Table1[Region],"Not Found")</f>
        <v>West</v>
      </c>
      <c r="S458" t="str">
        <f>_xlfn.XLOOKUP(Table2[[#This Row],[Customer_ID]],Table1[Customer_ID],Table1[Segment],"Not Found")</f>
        <v>Corporate</v>
      </c>
      <c r="T458" t="str">
        <f>_xlfn.XLOOKUP(Table2[[#This Row],[Product_ID]],Table4[Product_ID],Table4[Product_Name],"Not Found")</f>
        <v>Office Chair</v>
      </c>
    </row>
    <row r="459" spans="1:20" x14ac:dyDescent="0.3">
      <c r="A459" t="s">
        <v>780</v>
      </c>
      <c r="B459" s="4">
        <v>45657</v>
      </c>
      <c r="C459" s="4">
        <v>45662</v>
      </c>
      <c r="D459" t="s">
        <v>735</v>
      </c>
      <c r="E459" t="s">
        <v>16</v>
      </c>
      <c r="F459" s="8">
        <v>2</v>
      </c>
      <c r="G459" s="10">
        <v>0.1</v>
      </c>
      <c r="H459" t="s">
        <v>13</v>
      </c>
      <c r="I459" s="8">
        <v>2338.1999999999998</v>
      </c>
      <c r="J459" s="8">
        <v>657.3</v>
      </c>
      <c r="K459" s="12">
        <f>YEAR(Table2[[#This Row],[Order_Date]])</f>
        <v>2024</v>
      </c>
      <c r="L459" s="12">
        <f>MONTH(Table2[[#This Row],[Order_Date]])</f>
        <v>12</v>
      </c>
      <c r="M459" t="str">
        <f>TEXT(Table2[[#This Row],[Order_Date]],"mmm")</f>
        <v>Dec</v>
      </c>
      <c r="N459" t="str">
        <f>TEXT(Table2[[#This Row],[Order_Date]],"YYYY-MM")</f>
        <v>2024-12</v>
      </c>
      <c r="O459" s="9">
        <f>IFERROR(Table2[[#This Row],[Profit]]/Table2[[#This Row],[Sales]],0)</f>
        <v>0.28111367718758018</v>
      </c>
      <c r="P459" t="str">
        <f>_xlfn.XLOOKUP(Table2[[#This Row],[Product_ID]],Table4[Product_ID],Table4[Category],"Not Found")</f>
        <v>Technology</v>
      </c>
      <c r="Q459" t="str">
        <f>_xlfn.XLOOKUP(Table2[[#This Row],[Product_ID]],Table4[Product_ID],Table4[Sub_Category],"Not Found")</f>
        <v>Accessories</v>
      </c>
      <c r="R459" t="str">
        <f>_xlfn.XLOOKUP(Table2[[#This Row],[Customer_ID]],Table1[Customer_ID],Table1[Region],"Not Found")</f>
        <v>West</v>
      </c>
      <c r="S459" t="str">
        <f>_xlfn.XLOOKUP(Table2[[#This Row],[Customer_ID]],Table1[Customer_ID],Table1[Segment],"Not Found")</f>
        <v>Home Office</v>
      </c>
      <c r="T459" t="str">
        <f>_xlfn.XLOOKUP(Table2[[#This Row],[Product_ID]],Table4[Product_ID],Table4[Product_Name],"Not Found")</f>
        <v>USB-C Hub</v>
      </c>
    </row>
    <row r="460" spans="1:20" x14ac:dyDescent="0.3">
      <c r="A460" t="s">
        <v>781</v>
      </c>
      <c r="B460" s="4">
        <v>45621</v>
      </c>
      <c r="C460" s="4">
        <v>45622</v>
      </c>
      <c r="D460" t="s">
        <v>782</v>
      </c>
      <c r="E460" t="s">
        <v>71</v>
      </c>
      <c r="F460" s="8">
        <v>2</v>
      </c>
      <c r="G460" s="10">
        <v>0.05</v>
      </c>
      <c r="H460" t="s">
        <v>13</v>
      </c>
      <c r="I460" s="8">
        <v>1518.1</v>
      </c>
      <c r="J460" s="8">
        <v>409.16</v>
      </c>
      <c r="K460" s="12">
        <f>YEAR(Table2[[#This Row],[Order_Date]])</f>
        <v>2024</v>
      </c>
      <c r="L460" s="12">
        <f>MONTH(Table2[[#This Row],[Order_Date]])</f>
        <v>11</v>
      </c>
      <c r="M460" t="str">
        <f>TEXT(Table2[[#This Row],[Order_Date]],"mmm")</f>
        <v>Nov</v>
      </c>
      <c r="N460" t="str">
        <f>TEXT(Table2[[#This Row],[Order_Date]],"YYYY-MM")</f>
        <v>2024-11</v>
      </c>
      <c r="O460" s="9">
        <f>IFERROR(Table2[[#This Row],[Profit]]/Table2[[#This Row],[Sales]],0)</f>
        <v>0.26952111191621109</v>
      </c>
      <c r="P460" t="str">
        <f>_xlfn.XLOOKUP(Table2[[#This Row],[Product_ID]],Table4[Product_ID],Table4[Category],"Not Found")</f>
        <v>Home</v>
      </c>
      <c r="Q460" t="str">
        <f>_xlfn.XLOOKUP(Table2[[#This Row],[Product_ID]],Table4[Product_ID],Table4[Sub_Category],"Not Found")</f>
        <v>Storage</v>
      </c>
      <c r="R460" t="str">
        <f>_xlfn.XLOOKUP(Table2[[#This Row],[Customer_ID]],Table1[Customer_ID],Table1[Region],"Not Found")</f>
        <v>West</v>
      </c>
      <c r="S460" t="str">
        <f>_xlfn.XLOOKUP(Table2[[#This Row],[Customer_ID]],Table1[Customer_ID],Table1[Segment],"Not Found")</f>
        <v>Consumer</v>
      </c>
      <c r="T460" t="str">
        <f>_xlfn.XLOOKUP(Table2[[#This Row],[Product_ID]],Table4[Product_ID],Table4[Product_Name],"Not Found")</f>
        <v>Storage Box</v>
      </c>
    </row>
    <row r="461" spans="1:20" x14ac:dyDescent="0.3">
      <c r="A461" t="s">
        <v>783</v>
      </c>
      <c r="B461" s="4">
        <v>45398</v>
      </c>
      <c r="C461" s="4">
        <v>45400</v>
      </c>
      <c r="D461" t="s">
        <v>322</v>
      </c>
      <c r="E461" t="s">
        <v>65</v>
      </c>
      <c r="F461" s="8">
        <v>4</v>
      </c>
      <c r="G461" s="10">
        <v>0</v>
      </c>
      <c r="H461" t="s">
        <v>13</v>
      </c>
      <c r="I461" s="8">
        <v>2796</v>
      </c>
      <c r="J461" s="8">
        <v>676.64</v>
      </c>
      <c r="K461" s="12">
        <f>YEAR(Table2[[#This Row],[Order_Date]])</f>
        <v>2024</v>
      </c>
      <c r="L461" s="12">
        <f>MONTH(Table2[[#This Row],[Order_Date]])</f>
        <v>4</v>
      </c>
      <c r="M461" t="str">
        <f>TEXT(Table2[[#This Row],[Order_Date]],"mmm")</f>
        <v>Apr</v>
      </c>
      <c r="N461" t="str">
        <f>TEXT(Table2[[#This Row],[Order_Date]],"YYYY-MM")</f>
        <v>2024-04</v>
      </c>
      <c r="O461" s="9">
        <f>IFERROR(Table2[[#This Row],[Profit]]/Table2[[#This Row],[Sales]],0)</f>
        <v>0.24200286123032905</v>
      </c>
      <c r="P461" t="str">
        <f>_xlfn.XLOOKUP(Table2[[#This Row],[Product_ID]],Table4[Product_ID],Table4[Category],"Not Found")</f>
        <v>Office</v>
      </c>
      <c r="Q461" t="str">
        <f>_xlfn.XLOOKUP(Table2[[#This Row],[Product_ID]],Table4[Product_ID],Table4[Sub_Category],"Not Found")</f>
        <v>Storage</v>
      </c>
      <c r="R461" t="str">
        <f>_xlfn.XLOOKUP(Table2[[#This Row],[Customer_ID]],Table1[Customer_ID],Table1[Region],"Not Found")</f>
        <v>South</v>
      </c>
      <c r="S461" t="str">
        <f>_xlfn.XLOOKUP(Table2[[#This Row],[Customer_ID]],Table1[Customer_ID],Table1[Segment],"Not Found")</f>
        <v>Consumer</v>
      </c>
      <c r="T461" t="str">
        <f>_xlfn.XLOOKUP(Table2[[#This Row],[Product_ID]],Table4[Product_ID],Table4[Product_Name],"Not Found")</f>
        <v>Desk Organizer</v>
      </c>
    </row>
    <row r="462" spans="1:20" x14ac:dyDescent="0.3">
      <c r="A462" t="s">
        <v>784</v>
      </c>
      <c r="B462" s="4">
        <v>45517</v>
      </c>
      <c r="C462" s="4">
        <v>45521</v>
      </c>
      <c r="D462" t="s">
        <v>785</v>
      </c>
      <c r="E462" t="s">
        <v>26</v>
      </c>
      <c r="F462" s="8">
        <v>3</v>
      </c>
      <c r="G462" s="10">
        <v>0</v>
      </c>
      <c r="H462" t="s">
        <v>21</v>
      </c>
      <c r="I462" s="8">
        <v>2697</v>
      </c>
      <c r="J462" s="8">
        <v>608.14</v>
      </c>
      <c r="K462" s="12">
        <f>YEAR(Table2[[#This Row],[Order_Date]])</f>
        <v>2024</v>
      </c>
      <c r="L462" s="12">
        <f>MONTH(Table2[[#This Row],[Order_Date]])</f>
        <v>8</v>
      </c>
      <c r="M462" t="str">
        <f>TEXT(Table2[[#This Row],[Order_Date]],"mmm")</f>
        <v>Aug</v>
      </c>
      <c r="N462" t="str">
        <f>TEXT(Table2[[#This Row],[Order_Date]],"YYYY-MM")</f>
        <v>2024-08</v>
      </c>
      <c r="O462" s="9">
        <f>IFERROR(Table2[[#This Row],[Profit]]/Table2[[#This Row],[Sales]],0)</f>
        <v>0.22548757879124953</v>
      </c>
      <c r="P462" t="str">
        <f>_xlfn.XLOOKUP(Table2[[#This Row],[Product_ID]],Table4[Product_ID],Table4[Category],"Not Found")</f>
        <v>Technology</v>
      </c>
      <c r="Q462" t="str">
        <f>_xlfn.XLOOKUP(Table2[[#This Row],[Product_ID]],Table4[Product_ID],Table4[Sub_Category],"Not Found")</f>
        <v>Accessories</v>
      </c>
      <c r="R462" t="str">
        <f>_xlfn.XLOOKUP(Table2[[#This Row],[Customer_ID]],Table1[Customer_ID],Table1[Region],"Not Found")</f>
        <v>South</v>
      </c>
      <c r="S462" t="str">
        <f>_xlfn.XLOOKUP(Table2[[#This Row],[Customer_ID]],Table1[Customer_ID],Table1[Segment],"Not Found")</f>
        <v>Consumer</v>
      </c>
      <c r="T462" t="str">
        <f>_xlfn.XLOOKUP(Table2[[#This Row],[Product_ID]],Table4[Product_ID],Table4[Product_Name],"Not Found")</f>
        <v>Keyboard</v>
      </c>
    </row>
    <row r="463" spans="1:20" x14ac:dyDescent="0.3">
      <c r="A463" t="s">
        <v>786</v>
      </c>
      <c r="B463" s="4">
        <v>45509</v>
      </c>
      <c r="C463" s="4">
        <v>45512</v>
      </c>
      <c r="D463" t="s">
        <v>787</v>
      </c>
      <c r="E463" t="s">
        <v>71</v>
      </c>
      <c r="F463" s="8">
        <v>2</v>
      </c>
      <c r="G463" s="10">
        <v>0.1</v>
      </c>
      <c r="H463" t="s">
        <v>13</v>
      </c>
      <c r="I463" s="8">
        <v>1438.2</v>
      </c>
      <c r="J463" s="8">
        <v>277.02999999999997</v>
      </c>
      <c r="K463" s="12">
        <f>YEAR(Table2[[#This Row],[Order_Date]])</f>
        <v>2024</v>
      </c>
      <c r="L463" s="12">
        <f>MONTH(Table2[[#This Row],[Order_Date]])</f>
        <v>8</v>
      </c>
      <c r="M463" t="str">
        <f>TEXT(Table2[[#This Row],[Order_Date]],"mmm")</f>
        <v>Aug</v>
      </c>
      <c r="N463" t="str">
        <f>TEXT(Table2[[#This Row],[Order_Date]],"YYYY-MM")</f>
        <v>2024-08</v>
      </c>
      <c r="O463" s="9">
        <f>IFERROR(Table2[[#This Row],[Profit]]/Table2[[#This Row],[Sales]],0)</f>
        <v>0.19262272284800441</v>
      </c>
      <c r="P463" t="str">
        <f>_xlfn.XLOOKUP(Table2[[#This Row],[Product_ID]],Table4[Product_ID],Table4[Category],"Not Found")</f>
        <v>Home</v>
      </c>
      <c r="Q463" t="str">
        <f>_xlfn.XLOOKUP(Table2[[#This Row],[Product_ID]],Table4[Product_ID],Table4[Sub_Category],"Not Found")</f>
        <v>Storage</v>
      </c>
      <c r="R463" t="str">
        <f>_xlfn.XLOOKUP(Table2[[#This Row],[Customer_ID]],Table1[Customer_ID],Table1[Region],"Not Found")</f>
        <v>South</v>
      </c>
      <c r="S463" t="str">
        <f>_xlfn.XLOOKUP(Table2[[#This Row],[Customer_ID]],Table1[Customer_ID],Table1[Segment],"Not Found")</f>
        <v>Home Office</v>
      </c>
      <c r="T463" t="str">
        <f>_xlfn.XLOOKUP(Table2[[#This Row],[Product_ID]],Table4[Product_ID],Table4[Product_Name],"Not Found")</f>
        <v>Storage Box</v>
      </c>
    </row>
    <row r="464" spans="1:20" x14ac:dyDescent="0.3">
      <c r="A464" t="s">
        <v>788</v>
      </c>
      <c r="B464" s="4">
        <v>45797</v>
      </c>
      <c r="C464" s="4">
        <v>45802</v>
      </c>
      <c r="D464" t="s">
        <v>546</v>
      </c>
      <c r="E464" t="s">
        <v>35</v>
      </c>
      <c r="F464" s="8">
        <v>2</v>
      </c>
      <c r="G464" s="10">
        <v>0.05</v>
      </c>
      <c r="H464" t="s">
        <v>13</v>
      </c>
      <c r="I464" s="8">
        <v>3038.1</v>
      </c>
      <c r="J464" s="8">
        <v>729.13</v>
      </c>
      <c r="K464" s="12">
        <f>YEAR(Table2[[#This Row],[Order_Date]])</f>
        <v>2025</v>
      </c>
      <c r="L464" s="12">
        <f>MONTH(Table2[[#This Row],[Order_Date]])</f>
        <v>5</v>
      </c>
      <c r="M464" t="str">
        <f>TEXT(Table2[[#This Row],[Order_Date]],"mmm")</f>
        <v>May</v>
      </c>
      <c r="N464" t="str">
        <f>TEXT(Table2[[#This Row],[Order_Date]],"YYYY-MM")</f>
        <v>2025-05</v>
      </c>
      <c r="O464" s="9">
        <f>IFERROR(Table2[[#This Row],[Profit]]/Table2[[#This Row],[Sales]],0)</f>
        <v>0.23999539185675259</v>
      </c>
      <c r="P464" t="str">
        <f>_xlfn.XLOOKUP(Table2[[#This Row],[Product_ID]],Table4[Product_ID],Table4[Category],"Not Found")</f>
        <v>Lifestyle</v>
      </c>
      <c r="Q464" t="str">
        <f>_xlfn.XLOOKUP(Table2[[#This Row],[Product_ID]],Table4[Product_ID],Table4[Sub_Category],"Not Found")</f>
        <v>Bags</v>
      </c>
      <c r="R464" t="str">
        <f>_xlfn.XLOOKUP(Table2[[#This Row],[Customer_ID]],Table1[Customer_ID],Table1[Region],"Not Found")</f>
        <v>North</v>
      </c>
      <c r="S464" t="str">
        <f>_xlfn.XLOOKUP(Table2[[#This Row],[Customer_ID]],Table1[Customer_ID],Table1[Segment],"Not Found")</f>
        <v>Corporate</v>
      </c>
      <c r="T464" t="str">
        <f>_xlfn.XLOOKUP(Table2[[#This Row],[Product_ID]],Table4[Product_ID],Table4[Product_Name],"Not Found")</f>
        <v>Backpack</v>
      </c>
    </row>
    <row r="465" spans="1:20" x14ac:dyDescent="0.3">
      <c r="A465" t="s">
        <v>789</v>
      </c>
      <c r="B465" s="4">
        <v>45550</v>
      </c>
      <c r="C465" s="4">
        <v>45552</v>
      </c>
      <c r="D465" t="s">
        <v>313</v>
      </c>
      <c r="E465" t="s">
        <v>200</v>
      </c>
      <c r="F465" s="8">
        <v>3</v>
      </c>
      <c r="G465" s="10">
        <v>0</v>
      </c>
      <c r="H465" t="s">
        <v>17</v>
      </c>
      <c r="I465" s="8">
        <v>3297</v>
      </c>
      <c r="J465" s="8">
        <v>1061.2</v>
      </c>
      <c r="K465" s="12">
        <f>YEAR(Table2[[#This Row],[Order_Date]])</f>
        <v>2024</v>
      </c>
      <c r="L465" s="12">
        <f>MONTH(Table2[[#This Row],[Order_Date]])</f>
        <v>9</v>
      </c>
      <c r="M465" t="str">
        <f>TEXT(Table2[[#This Row],[Order_Date]],"mmm")</f>
        <v>Sep</v>
      </c>
      <c r="N465" t="str">
        <f>TEXT(Table2[[#This Row],[Order_Date]],"YYYY-MM")</f>
        <v>2024-09</v>
      </c>
      <c r="O465" s="9">
        <f>IFERROR(Table2[[#This Row],[Profit]]/Table2[[#This Row],[Sales]],0)</f>
        <v>0.32186836518046713</v>
      </c>
      <c r="P465" t="str">
        <f>_xlfn.XLOOKUP(Table2[[#This Row],[Product_ID]],Table4[Product_ID],Table4[Category],"Not Found")</f>
        <v>Office</v>
      </c>
      <c r="Q465" t="str">
        <f>_xlfn.XLOOKUP(Table2[[#This Row],[Product_ID]],Table4[Product_ID],Table4[Sub_Category],"Not Found")</f>
        <v>Office Supplies</v>
      </c>
      <c r="R465" t="str">
        <f>_xlfn.XLOOKUP(Table2[[#This Row],[Customer_ID]],Table1[Customer_ID],Table1[Region],"Not Found")</f>
        <v>South</v>
      </c>
      <c r="S465" t="str">
        <f>_xlfn.XLOOKUP(Table2[[#This Row],[Customer_ID]],Table1[Customer_ID],Table1[Segment],"Not Found")</f>
        <v>Home Office</v>
      </c>
      <c r="T465" t="str">
        <f>_xlfn.XLOOKUP(Table2[[#This Row],[Product_ID]],Table4[Product_ID],Table4[Product_Name],"Not Found")</f>
        <v>Laptop Stand</v>
      </c>
    </row>
    <row r="466" spans="1:20" x14ac:dyDescent="0.3">
      <c r="A466" t="s">
        <v>790</v>
      </c>
      <c r="B466" s="4">
        <v>45808</v>
      </c>
      <c r="C466" s="4">
        <v>45812</v>
      </c>
      <c r="D466" t="s">
        <v>640</v>
      </c>
      <c r="E466" t="s">
        <v>58</v>
      </c>
      <c r="F466" s="8">
        <v>2</v>
      </c>
      <c r="G466" s="10">
        <v>0.2</v>
      </c>
      <c r="H466" t="s">
        <v>30</v>
      </c>
      <c r="I466" s="8">
        <v>3198.4</v>
      </c>
      <c r="J466" s="8">
        <v>569.29999999999995</v>
      </c>
      <c r="K466" s="12">
        <f>YEAR(Table2[[#This Row],[Order_Date]])</f>
        <v>2025</v>
      </c>
      <c r="L466" s="12">
        <f>MONTH(Table2[[#This Row],[Order_Date]])</f>
        <v>5</v>
      </c>
      <c r="M466" t="str">
        <f>TEXT(Table2[[#This Row],[Order_Date]],"mmm")</f>
        <v>May</v>
      </c>
      <c r="N466" t="str">
        <f>TEXT(Table2[[#This Row],[Order_Date]],"YYYY-MM")</f>
        <v>2025-05</v>
      </c>
      <c r="O466" s="9">
        <f>IFERROR(Table2[[#This Row],[Profit]]/Table2[[#This Row],[Sales]],0)</f>
        <v>0.17799524762381189</v>
      </c>
      <c r="P466" t="str">
        <f>_xlfn.XLOOKUP(Table2[[#This Row],[Product_ID]],Table4[Product_ID],Table4[Category],"Not Found")</f>
        <v>Technology</v>
      </c>
      <c r="Q466" t="str">
        <f>_xlfn.XLOOKUP(Table2[[#This Row],[Product_ID]],Table4[Product_ID],Table4[Sub_Category],"Not Found")</f>
        <v>Audio</v>
      </c>
      <c r="R466" t="str">
        <f>_xlfn.XLOOKUP(Table2[[#This Row],[Customer_ID]],Table1[Customer_ID],Table1[Region],"Not Found")</f>
        <v>East</v>
      </c>
      <c r="S466" t="str">
        <f>_xlfn.XLOOKUP(Table2[[#This Row],[Customer_ID]],Table1[Customer_ID],Table1[Segment],"Not Found")</f>
        <v>Consumer</v>
      </c>
      <c r="T466" t="str">
        <f>_xlfn.XLOOKUP(Table2[[#This Row],[Product_ID]],Table4[Product_ID],Table4[Product_Name],"Not Found")</f>
        <v>Bluetooth Speaker</v>
      </c>
    </row>
    <row r="467" spans="1:20" x14ac:dyDescent="0.3">
      <c r="A467" t="s">
        <v>791</v>
      </c>
      <c r="B467" s="4">
        <v>45345</v>
      </c>
      <c r="C467" s="4">
        <v>45347</v>
      </c>
      <c r="D467" t="s">
        <v>416</v>
      </c>
      <c r="E467" t="s">
        <v>96</v>
      </c>
      <c r="F467" s="8">
        <v>1</v>
      </c>
      <c r="G467" s="10">
        <v>0.05</v>
      </c>
      <c r="H467" t="s">
        <v>17</v>
      </c>
      <c r="I467" s="8">
        <v>949.05</v>
      </c>
      <c r="J467" s="8">
        <v>263.42</v>
      </c>
      <c r="K467" s="12">
        <f>YEAR(Table2[[#This Row],[Order_Date]])</f>
        <v>2024</v>
      </c>
      <c r="L467" s="12">
        <f>MONTH(Table2[[#This Row],[Order_Date]])</f>
        <v>2</v>
      </c>
      <c r="M467" t="str">
        <f>TEXT(Table2[[#This Row],[Order_Date]],"mmm")</f>
        <v>Feb</v>
      </c>
      <c r="N467" t="str">
        <f>TEXT(Table2[[#This Row],[Order_Date]],"YYYY-MM")</f>
        <v>2024-02</v>
      </c>
      <c r="O467" s="9">
        <f>IFERROR(Table2[[#This Row],[Profit]]/Table2[[#This Row],[Sales]],0)</f>
        <v>0.27756177229861445</v>
      </c>
      <c r="P467" t="str">
        <f>_xlfn.XLOOKUP(Table2[[#This Row],[Product_ID]],Table4[Product_ID],Table4[Category],"Not Found")</f>
        <v>Home</v>
      </c>
      <c r="Q467" t="str">
        <f>_xlfn.XLOOKUP(Table2[[#This Row],[Product_ID]],Table4[Product_ID],Table4[Sub_Category],"Not Found")</f>
        <v>Lighting</v>
      </c>
      <c r="R467" t="str">
        <f>_xlfn.XLOOKUP(Table2[[#This Row],[Customer_ID]],Table1[Customer_ID],Table1[Region],"Not Found")</f>
        <v>South</v>
      </c>
      <c r="S467" t="str">
        <f>_xlfn.XLOOKUP(Table2[[#This Row],[Customer_ID]],Table1[Customer_ID],Table1[Segment],"Not Found")</f>
        <v>Consumer</v>
      </c>
      <c r="T467" t="str">
        <f>_xlfn.XLOOKUP(Table2[[#This Row],[Product_ID]],Table4[Product_ID],Table4[Product_Name],"Not Found")</f>
        <v>LED Strip Light</v>
      </c>
    </row>
    <row r="468" spans="1:20" x14ac:dyDescent="0.3">
      <c r="A468" t="s">
        <v>792</v>
      </c>
      <c r="B468" s="4">
        <v>45338</v>
      </c>
      <c r="C468" s="4">
        <v>45343</v>
      </c>
      <c r="D468" t="s">
        <v>365</v>
      </c>
      <c r="E468" t="s">
        <v>45</v>
      </c>
      <c r="F468" s="8">
        <v>1</v>
      </c>
      <c r="G468" s="10">
        <v>0.1</v>
      </c>
      <c r="H468" t="s">
        <v>13</v>
      </c>
      <c r="I468" s="8">
        <v>2249.1</v>
      </c>
      <c r="J468" s="8">
        <v>586.69000000000005</v>
      </c>
      <c r="K468" s="12">
        <f>YEAR(Table2[[#This Row],[Order_Date]])</f>
        <v>2024</v>
      </c>
      <c r="L468" s="12">
        <f>MONTH(Table2[[#This Row],[Order_Date]])</f>
        <v>2</v>
      </c>
      <c r="M468" t="str">
        <f>TEXT(Table2[[#This Row],[Order_Date]],"mmm")</f>
        <v>Feb</v>
      </c>
      <c r="N468" t="str">
        <f>TEXT(Table2[[#This Row],[Order_Date]],"YYYY-MM")</f>
        <v>2024-02</v>
      </c>
      <c r="O468" s="9">
        <f>IFERROR(Table2[[#This Row],[Profit]]/Table2[[#This Row],[Sales]],0)</f>
        <v>0.2608554532924281</v>
      </c>
      <c r="P468" t="str">
        <f>_xlfn.XLOOKUP(Table2[[#This Row],[Product_ID]],Table4[Product_ID],Table4[Category],"Not Found")</f>
        <v>Technology</v>
      </c>
      <c r="Q468" t="str">
        <f>_xlfn.XLOOKUP(Table2[[#This Row],[Product_ID]],Table4[Product_ID],Table4[Sub_Category],"Not Found")</f>
        <v>Audio</v>
      </c>
      <c r="R468" t="str">
        <f>_xlfn.XLOOKUP(Table2[[#This Row],[Customer_ID]],Table1[Customer_ID],Table1[Region],"Not Found")</f>
        <v>West</v>
      </c>
      <c r="S468" t="str">
        <f>_xlfn.XLOOKUP(Table2[[#This Row],[Customer_ID]],Table1[Customer_ID],Table1[Segment],"Not Found")</f>
        <v>Consumer</v>
      </c>
      <c r="T468" t="str">
        <f>_xlfn.XLOOKUP(Table2[[#This Row],[Product_ID]],Table4[Product_ID],Table4[Product_Name],"Not Found")</f>
        <v>Headphones</v>
      </c>
    </row>
    <row r="469" spans="1:20" x14ac:dyDescent="0.3">
      <c r="A469" t="s">
        <v>793</v>
      </c>
      <c r="B469" s="4">
        <v>46018</v>
      </c>
      <c r="C469" s="4">
        <v>46021</v>
      </c>
      <c r="D469" t="s">
        <v>293</v>
      </c>
      <c r="E469" t="s">
        <v>40</v>
      </c>
      <c r="F469" s="8">
        <v>3</v>
      </c>
      <c r="G469" s="10">
        <v>0</v>
      </c>
      <c r="H469" t="s">
        <v>13</v>
      </c>
      <c r="I469" s="8">
        <v>4497</v>
      </c>
      <c r="J469" s="8">
        <v>834.46</v>
      </c>
      <c r="K469" s="12">
        <f>YEAR(Table2[[#This Row],[Order_Date]])</f>
        <v>2025</v>
      </c>
      <c r="L469" s="12">
        <f>MONTH(Table2[[#This Row],[Order_Date]])</f>
        <v>12</v>
      </c>
      <c r="M469" t="str">
        <f>TEXT(Table2[[#This Row],[Order_Date]],"mmm")</f>
        <v>Dec</v>
      </c>
      <c r="N469" t="str">
        <f>TEXT(Table2[[#This Row],[Order_Date]],"YYYY-MM")</f>
        <v>2025-12</v>
      </c>
      <c r="O469" s="9">
        <f>IFERROR(Table2[[#This Row],[Profit]]/Table2[[#This Row],[Sales]],0)</f>
        <v>0.18555926173004225</v>
      </c>
      <c r="P469" t="str">
        <f>_xlfn.XLOOKUP(Table2[[#This Row],[Product_ID]],Table4[Product_ID],Table4[Category],"Not Found")</f>
        <v>Technology</v>
      </c>
      <c r="Q469" t="str">
        <f>_xlfn.XLOOKUP(Table2[[#This Row],[Product_ID]],Table4[Product_ID],Table4[Sub_Category],"Not Found")</f>
        <v>Accessories</v>
      </c>
      <c r="R469" t="str">
        <f>_xlfn.XLOOKUP(Table2[[#This Row],[Customer_ID]],Table1[Customer_ID],Table1[Region],"Not Found")</f>
        <v>West</v>
      </c>
      <c r="S469" t="str">
        <f>_xlfn.XLOOKUP(Table2[[#This Row],[Customer_ID]],Table1[Customer_ID],Table1[Segment],"Not Found")</f>
        <v>Consumer</v>
      </c>
      <c r="T469" t="str">
        <f>_xlfn.XLOOKUP(Table2[[#This Row],[Product_ID]],Table4[Product_ID],Table4[Product_Name],"Not Found")</f>
        <v>Power Bank</v>
      </c>
    </row>
    <row r="470" spans="1:20" x14ac:dyDescent="0.3">
      <c r="A470" t="s">
        <v>794</v>
      </c>
      <c r="B470" s="4">
        <v>45980</v>
      </c>
      <c r="C470" s="4">
        <v>45984</v>
      </c>
      <c r="D470" t="s">
        <v>795</v>
      </c>
      <c r="E470" t="s">
        <v>200</v>
      </c>
      <c r="F470" s="8">
        <v>2</v>
      </c>
      <c r="G470" s="10">
        <v>0</v>
      </c>
      <c r="H470" t="s">
        <v>17</v>
      </c>
      <c r="I470" s="8">
        <v>2198</v>
      </c>
      <c r="J470" s="8">
        <v>775.45</v>
      </c>
      <c r="K470" s="12">
        <f>YEAR(Table2[[#This Row],[Order_Date]])</f>
        <v>2025</v>
      </c>
      <c r="L470" s="12">
        <f>MONTH(Table2[[#This Row],[Order_Date]])</f>
        <v>11</v>
      </c>
      <c r="M470" t="str">
        <f>TEXT(Table2[[#This Row],[Order_Date]],"mmm")</f>
        <v>Nov</v>
      </c>
      <c r="N470" t="str">
        <f>TEXT(Table2[[#This Row],[Order_Date]],"YYYY-MM")</f>
        <v>2025-11</v>
      </c>
      <c r="O470" s="9">
        <f>IFERROR(Table2[[#This Row],[Profit]]/Table2[[#This Row],[Sales]],0)</f>
        <v>0.35279799818016383</v>
      </c>
      <c r="P470" t="str">
        <f>_xlfn.XLOOKUP(Table2[[#This Row],[Product_ID]],Table4[Product_ID],Table4[Category],"Not Found")</f>
        <v>Office</v>
      </c>
      <c r="Q470" t="str">
        <f>_xlfn.XLOOKUP(Table2[[#This Row],[Product_ID]],Table4[Product_ID],Table4[Sub_Category],"Not Found")</f>
        <v>Office Supplies</v>
      </c>
      <c r="R470" t="str">
        <f>_xlfn.XLOOKUP(Table2[[#This Row],[Customer_ID]],Table1[Customer_ID],Table1[Region],"Not Found")</f>
        <v>West</v>
      </c>
      <c r="S470" t="str">
        <f>_xlfn.XLOOKUP(Table2[[#This Row],[Customer_ID]],Table1[Customer_ID],Table1[Segment],"Not Found")</f>
        <v>Consumer</v>
      </c>
      <c r="T470" t="str">
        <f>_xlfn.XLOOKUP(Table2[[#This Row],[Product_ID]],Table4[Product_ID],Table4[Product_Name],"Not Found")</f>
        <v>Laptop Stand</v>
      </c>
    </row>
    <row r="471" spans="1:20" x14ac:dyDescent="0.3">
      <c r="A471" t="s">
        <v>796</v>
      </c>
      <c r="B471" s="4">
        <v>45812</v>
      </c>
      <c r="C471" s="4">
        <v>45815</v>
      </c>
      <c r="D471" t="s">
        <v>797</v>
      </c>
      <c r="E471" t="s">
        <v>65</v>
      </c>
      <c r="F471" s="8">
        <v>2</v>
      </c>
      <c r="G471" s="10">
        <v>0.05</v>
      </c>
      <c r="H471" t="s">
        <v>21</v>
      </c>
      <c r="I471" s="8">
        <v>1328.1</v>
      </c>
      <c r="J471" s="8">
        <v>376.18</v>
      </c>
      <c r="K471" s="12">
        <f>YEAR(Table2[[#This Row],[Order_Date]])</f>
        <v>2025</v>
      </c>
      <c r="L471" s="12">
        <f>MONTH(Table2[[#This Row],[Order_Date]])</f>
        <v>6</v>
      </c>
      <c r="M471" t="str">
        <f>TEXT(Table2[[#This Row],[Order_Date]],"mmm")</f>
        <v>Jun</v>
      </c>
      <c r="N471" t="str">
        <f>TEXT(Table2[[#This Row],[Order_Date]],"YYYY-MM")</f>
        <v>2025-06</v>
      </c>
      <c r="O471" s="9">
        <f>IFERROR(Table2[[#This Row],[Profit]]/Table2[[#This Row],[Sales]],0)</f>
        <v>0.28324674346811235</v>
      </c>
      <c r="P471" t="str">
        <f>_xlfn.XLOOKUP(Table2[[#This Row],[Product_ID]],Table4[Product_ID],Table4[Category],"Not Found")</f>
        <v>Office</v>
      </c>
      <c r="Q471" t="str">
        <f>_xlfn.XLOOKUP(Table2[[#This Row],[Product_ID]],Table4[Product_ID],Table4[Sub_Category],"Not Found")</f>
        <v>Storage</v>
      </c>
      <c r="R471" t="str">
        <f>_xlfn.XLOOKUP(Table2[[#This Row],[Customer_ID]],Table1[Customer_ID],Table1[Region],"Not Found")</f>
        <v>West</v>
      </c>
      <c r="S471" t="str">
        <f>_xlfn.XLOOKUP(Table2[[#This Row],[Customer_ID]],Table1[Customer_ID],Table1[Segment],"Not Found")</f>
        <v>Consumer</v>
      </c>
      <c r="T471" t="str">
        <f>_xlfn.XLOOKUP(Table2[[#This Row],[Product_ID]],Table4[Product_ID],Table4[Product_Name],"Not Found")</f>
        <v>Desk Organizer</v>
      </c>
    </row>
    <row r="472" spans="1:20" x14ac:dyDescent="0.3">
      <c r="A472" t="s">
        <v>798</v>
      </c>
      <c r="B472" s="4">
        <v>45390</v>
      </c>
      <c r="C472" s="4">
        <v>45395</v>
      </c>
      <c r="D472" t="s">
        <v>799</v>
      </c>
      <c r="E472" t="s">
        <v>50</v>
      </c>
      <c r="F472" s="8">
        <v>1</v>
      </c>
      <c r="G472" s="10">
        <v>0.1</v>
      </c>
      <c r="H472" t="s">
        <v>13</v>
      </c>
      <c r="I472" s="8">
        <v>449.1</v>
      </c>
      <c r="J472" s="8">
        <v>99.56</v>
      </c>
      <c r="K472" s="12">
        <f>YEAR(Table2[[#This Row],[Order_Date]])</f>
        <v>2024</v>
      </c>
      <c r="L472" s="12">
        <f>MONTH(Table2[[#This Row],[Order_Date]])</f>
        <v>4</v>
      </c>
      <c r="M472" t="str">
        <f>TEXT(Table2[[#This Row],[Order_Date]],"mmm")</f>
        <v>Apr</v>
      </c>
      <c r="N472" t="str">
        <f>TEXT(Table2[[#This Row],[Order_Date]],"YYYY-MM")</f>
        <v>2024-04</v>
      </c>
      <c r="O472" s="9">
        <f>IFERROR(Table2[[#This Row],[Profit]]/Table2[[#This Row],[Sales]],0)</f>
        <v>0.22168782008461366</v>
      </c>
      <c r="P472" t="str">
        <f>_xlfn.XLOOKUP(Table2[[#This Row],[Product_ID]],Table4[Product_ID],Table4[Category],"Not Found")</f>
        <v>Technology</v>
      </c>
      <c r="Q472" t="str">
        <f>_xlfn.XLOOKUP(Table2[[#This Row],[Product_ID]],Table4[Product_ID],Table4[Sub_Category],"Not Found")</f>
        <v>Accessories</v>
      </c>
      <c r="R472" t="str">
        <f>_xlfn.XLOOKUP(Table2[[#This Row],[Customer_ID]],Table1[Customer_ID],Table1[Region],"Not Found")</f>
        <v>West</v>
      </c>
      <c r="S472" t="str">
        <f>_xlfn.XLOOKUP(Table2[[#This Row],[Customer_ID]],Table1[Customer_ID],Table1[Segment],"Not Found")</f>
        <v>Consumer</v>
      </c>
      <c r="T472" t="str">
        <f>_xlfn.XLOOKUP(Table2[[#This Row],[Product_ID]],Table4[Product_ID],Table4[Product_Name],"Not Found")</f>
        <v>Wireless Mouse</v>
      </c>
    </row>
    <row r="473" spans="1:20" x14ac:dyDescent="0.3">
      <c r="A473" t="s">
        <v>800</v>
      </c>
      <c r="B473" s="4">
        <v>45311</v>
      </c>
      <c r="C473" s="4">
        <v>45314</v>
      </c>
      <c r="D473" t="s">
        <v>539</v>
      </c>
      <c r="E473" t="s">
        <v>58</v>
      </c>
      <c r="F473" s="8">
        <v>4</v>
      </c>
      <c r="G473" s="10">
        <v>0.05</v>
      </c>
      <c r="H473" t="s">
        <v>13</v>
      </c>
      <c r="I473" s="8">
        <v>7596.2</v>
      </c>
      <c r="J473" s="8">
        <v>1405.77</v>
      </c>
      <c r="K473" s="12">
        <f>YEAR(Table2[[#This Row],[Order_Date]])</f>
        <v>2024</v>
      </c>
      <c r="L473" s="12">
        <f>MONTH(Table2[[#This Row],[Order_Date]])</f>
        <v>1</v>
      </c>
      <c r="M473" t="str">
        <f>TEXT(Table2[[#This Row],[Order_Date]],"mmm")</f>
        <v>Jan</v>
      </c>
      <c r="N473" t="str">
        <f>TEXT(Table2[[#This Row],[Order_Date]],"YYYY-MM")</f>
        <v>2024-01</v>
      </c>
      <c r="O473" s="9">
        <f>IFERROR(Table2[[#This Row],[Profit]]/Table2[[#This Row],[Sales]],0)</f>
        <v>0.18506226797609332</v>
      </c>
      <c r="P473" t="str">
        <f>_xlfn.XLOOKUP(Table2[[#This Row],[Product_ID]],Table4[Product_ID],Table4[Category],"Not Found")</f>
        <v>Technology</v>
      </c>
      <c r="Q473" t="str">
        <f>_xlfn.XLOOKUP(Table2[[#This Row],[Product_ID]],Table4[Product_ID],Table4[Sub_Category],"Not Found")</f>
        <v>Audio</v>
      </c>
      <c r="R473" t="str">
        <f>_xlfn.XLOOKUP(Table2[[#This Row],[Customer_ID]],Table1[Customer_ID],Table1[Region],"Not Found")</f>
        <v>North</v>
      </c>
      <c r="S473" t="str">
        <f>_xlfn.XLOOKUP(Table2[[#This Row],[Customer_ID]],Table1[Customer_ID],Table1[Segment],"Not Found")</f>
        <v>Consumer</v>
      </c>
      <c r="T473" t="str">
        <f>_xlfn.XLOOKUP(Table2[[#This Row],[Product_ID]],Table4[Product_ID],Table4[Product_Name],"Not Found")</f>
        <v>Bluetooth Speaker</v>
      </c>
    </row>
    <row r="474" spans="1:20" x14ac:dyDescent="0.3">
      <c r="A474" t="s">
        <v>801</v>
      </c>
      <c r="B474" s="4">
        <v>45864</v>
      </c>
      <c r="C474" s="4">
        <v>45869</v>
      </c>
      <c r="D474" t="s">
        <v>375</v>
      </c>
      <c r="E474" t="s">
        <v>50</v>
      </c>
      <c r="F474" s="8">
        <v>1</v>
      </c>
      <c r="G474" s="10">
        <v>0.15</v>
      </c>
      <c r="H474" t="s">
        <v>21</v>
      </c>
      <c r="I474" s="8">
        <v>424.15</v>
      </c>
      <c r="J474" s="8">
        <v>78.760000000000005</v>
      </c>
      <c r="K474" s="12">
        <f>YEAR(Table2[[#This Row],[Order_Date]])</f>
        <v>2025</v>
      </c>
      <c r="L474" s="12">
        <f>MONTH(Table2[[#This Row],[Order_Date]])</f>
        <v>7</v>
      </c>
      <c r="M474" t="str">
        <f>TEXT(Table2[[#This Row],[Order_Date]],"mmm")</f>
        <v>Jul</v>
      </c>
      <c r="N474" t="str">
        <f>TEXT(Table2[[#This Row],[Order_Date]],"YYYY-MM")</f>
        <v>2025-07</v>
      </c>
      <c r="O474" s="9">
        <f>IFERROR(Table2[[#This Row],[Profit]]/Table2[[#This Row],[Sales]],0)</f>
        <v>0.18568902510904164</v>
      </c>
      <c r="P474" t="str">
        <f>_xlfn.XLOOKUP(Table2[[#This Row],[Product_ID]],Table4[Product_ID],Table4[Category],"Not Found")</f>
        <v>Technology</v>
      </c>
      <c r="Q474" t="str">
        <f>_xlfn.XLOOKUP(Table2[[#This Row],[Product_ID]],Table4[Product_ID],Table4[Sub_Category],"Not Found")</f>
        <v>Accessories</v>
      </c>
      <c r="R474" t="str">
        <f>_xlfn.XLOOKUP(Table2[[#This Row],[Customer_ID]],Table1[Customer_ID],Table1[Region],"Not Found")</f>
        <v>West</v>
      </c>
      <c r="S474" t="str">
        <f>_xlfn.XLOOKUP(Table2[[#This Row],[Customer_ID]],Table1[Customer_ID],Table1[Segment],"Not Found")</f>
        <v>Corporate</v>
      </c>
      <c r="T474" t="str">
        <f>_xlfn.XLOOKUP(Table2[[#This Row],[Product_ID]],Table4[Product_ID],Table4[Product_Name],"Not Found")</f>
        <v>Wireless Mouse</v>
      </c>
    </row>
    <row r="475" spans="1:20" x14ac:dyDescent="0.3">
      <c r="A475" t="s">
        <v>802</v>
      </c>
      <c r="B475" s="4">
        <v>45781</v>
      </c>
      <c r="C475" s="4">
        <v>45784</v>
      </c>
      <c r="D475" t="s">
        <v>803</v>
      </c>
      <c r="E475" t="s">
        <v>68</v>
      </c>
      <c r="F475" s="8">
        <v>2</v>
      </c>
      <c r="G475" s="10">
        <v>0.05</v>
      </c>
      <c r="H475" t="s">
        <v>17</v>
      </c>
      <c r="I475" s="8">
        <v>2468.1</v>
      </c>
      <c r="J475" s="8">
        <v>427.5</v>
      </c>
      <c r="K475" s="12">
        <f>YEAR(Table2[[#This Row],[Order_Date]])</f>
        <v>2025</v>
      </c>
      <c r="L475" s="12">
        <f>MONTH(Table2[[#This Row],[Order_Date]])</f>
        <v>5</v>
      </c>
      <c r="M475" t="str">
        <f>TEXT(Table2[[#This Row],[Order_Date]],"mmm")</f>
        <v>May</v>
      </c>
      <c r="N475" t="str">
        <f>TEXT(Table2[[#This Row],[Order_Date]],"YYYY-MM")</f>
        <v>2025-05</v>
      </c>
      <c r="O475" s="9">
        <f>IFERROR(Table2[[#This Row],[Profit]]/Table2[[#This Row],[Sales]],0)</f>
        <v>0.17321016166281755</v>
      </c>
      <c r="P475" t="str">
        <f>_xlfn.XLOOKUP(Table2[[#This Row],[Product_ID]],Table4[Product_ID],Table4[Category],"Not Found")</f>
        <v>Home</v>
      </c>
      <c r="Q475" t="str">
        <f>_xlfn.XLOOKUP(Table2[[#This Row],[Product_ID]],Table4[Product_ID],Table4[Sub_Category],"Not Found")</f>
        <v>Lighting</v>
      </c>
      <c r="R475" t="str">
        <f>_xlfn.XLOOKUP(Table2[[#This Row],[Customer_ID]],Table1[Customer_ID],Table1[Region],"Not Found")</f>
        <v>South</v>
      </c>
      <c r="S475" t="str">
        <f>_xlfn.XLOOKUP(Table2[[#This Row],[Customer_ID]],Table1[Customer_ID],Table1[Segment],"Not Found")</f>
        <v>Consumer</v>
      </c>
      <c r="T475" t="str">
        <f>_xlfn.XLOOKUP(Table2[[#This Row],[Product_ID]],Table4[Product_ID],Table4[Product_Name],"Not Found")</f>
        <v>Table Lamp</v>
      </c>
    </row>
    <row r="476" spans="1:20" x14ac:dyDescent="0.3">
      <c r="A476" t="s">
        <v>804</v>
      </c>
      <c r="B476" s="4">
        <v>45710</v>
      </c>
      <c r="C476" s="4">
        <v>45712</v>
      </c>
      <c r="D476" t="s">
        <v>805</v>
      </c>
      <c r="E476" t="s">
        <v>96</v>
      </c>
      <c r="F476" s="8">
        <v>1</v>
      </c>
      <c r="G476" s="10">
        <v>0</v>
      </c>
      <c r="H476" t="s">
        <v>17</v>
      </c>
      <c r="I476" s="8">
        <v>999</v>
      </c>
      <c r="J476" s="8">
        <v>222.59</v>
      </c>
      <c r="K476" s="12">
        <f>YEAR(Table2[[#This Row],[Order_Date]])</f>
        <v>2025</v>
      </c>
      <c r="L476" s="12">
        <f>MONTH(Table2[[#This Row],[Order_Date]])</f>
        <v>2</v>
      </c>
      <c r="M476" t="str">
        <f>TEXT(Table2[[#This Row],[Order_Date]],"mmm")</f>
        <v>Feb</v>
      </c>
      <c r="N476" t="str">
        <f>TEXT(Table2[[#This Row],[Order_Date]],"YYYY-MM")</f>
        <v>2025-02</v>
      </c>
      <c r="O476" s="9">
        <f>IFERROR(Table2[[#This Row],[Profit]]/Table2[[#This Row],[Sales]],0)</f>
        <v>0.22281281281281282</v>
      </c>
      <c r="P476" t="str">
        <f>_xlfn.XLOOKUP(Table2[[#This Row],[Product_ID]],Table4[Product_ID],Table4[Category],"Not Found")</f>
        <v>Home</v>
      </c>
      <c r="Q476" t="str">
        <f>_xlfn.XLOOKUP(Table2[[#This Row],[Product_ID]],Table4[Product_ID],Table4[Sub_Category],"Not Found")</f>
        <v>Lighting</v>
      </c>
      <c r="R476" t="str">
        <f>_xlfn.XLOOKUP(Table2[[#This Row],[Customer_ID]],Table1[Customer_ID],Table1[Region],"Not Found")</f>
        <v>West</v>
      </c>
      <c r="S476" t="str">
        <f>_xlfn.XLOOKUP(Table2[[#This Row],[Customer_ID]],Table1[Customer_ID],Table1[Segment],"Not Found")</f>
        <v>Home Office</v>
      </c>
      <c r="T476" t="str">
        <f>_xlfn.XLOOKUP(Table2[[#This Row],[Product_ID]],Table4[Product_ID],Table4[Product_Name],"Not Found")</f>
        <v>LED Strip Light</v>
      </c>
    </row>
    <row r="477" spans="1:20" x14ac:dyDescent="0.3">
      <c r="A477" t="s">
        <v>806</v>
      </c>
      <c r="B477" s="4">
        <v>45981</v>
      </c>
      <c r="C477" s="4">
        <v>45983</v>
      </c>
      <c r="D477" t="s">
        <v>107</v>
      </c>
      <c r="E477" t="s">
        <v>71</v>
      </c>
      <c r="F477" s="8">
        <v>1</v>
      </c>
      <c r="G477" s="10">
        <v>0.15</v>
      </c>
      <c r="H477" t="s">
        <v>13</v>
      </c>
      <c r="I477" s="8">
        <v>679.15</v>
      </c>
      <c r="J477" s="8">
        <v>197.51</v>
      </c>
      <c r="K477" s="12">
        <f>YEAR(Table2[[#This Row],[Order_Date]])</f>
        <v>2025</v>
      </c>
      <c r="L477" s="12">
        <f>MONTH(Table2[[#This Row],[Order_Date]])</f>
        <v>11</v>
      </c>
      <c r="M477" t="str">
        <f>TEXT(Table2[[#This Row],[Order_Date]],"mmm")</f>
        <v>Nov</v>
      </c>
      <c r="N477" t="str">
        <f>TEXT(Table2[[#This Row],[Order_Date]],"YYYY-MM")</f>
        <v>2025-11</v>
      </c>
      <c r="O477" s="9">
        <f>IFERROR(Table2[[#This Row],[Profit]]/Table2[[#This Row],[Sales]],0)</f>
        <v>0.2908194066112052</v>
      </c>
      <c r="P477" t="str">
        <f>_xlfn.XLOOKUP(Table2[[#This Row],[Product_ID]],Table4[Product_ID],Table4[Category],"Not Found")</f>
        <v>Home</v>
      </c>
      <c r="Q477" t="str">
        <f>_xlfn.XLOOKUP(Table2[[#This Row],[Product_ID]],Table4[Product_ID],Table4[Sub_Category],"Not Found")</f>
        <v>Storage</v>
      </c>
      <c r="R477" t="str">
        <f>_xlfn.XLOOKUP(Table2[[#This Row],[Customer_ID]],Table1[Customer_ID],Table1[Region],"Not Found")</f>
        <v>East</v>
      </c>
      <c r="S477" t="str">
        <f>_xlfn.XLOOKUP(Table2[[#This Row],[Customer_ID]],Table1[Customer_ID],Table1[Segment],"Not Found")</f>
        <v>Home Office</v>
      </c>
      <c r="T477" t="str">
        <f>_xlfn.XLOOKUP(Table2[[#This Row],[Product_ID]],Table4[Product_ID],Table4[Product_Name],"Not Found")</f>
        <v>Storage Box</v>
      </c>
    </row>
    <row r="478" spans="1:20" x14ac:dyDescent="0.3">
      <c r="A478" t="s">
        <v>807</v>
      </c>
      <c r="B478" s="4">
        <v>45353</v>
      </c>
      <c r="C478" s="4">
        <v>45358</v>
      </c>
      <c r="D478" t="s">
        <v>808</v>
      </c>
      <c r="E478" t="s">
        <v>68</v>
      </c>
      <c r="F478" s="8">
        <v>3</v>
      </c>
      <c r="G478" s="10">
        <v>0.05</v>
      </c>
      <c r="H478" t="s">
        <v>13</v>
      </c>
      <c r="I478" s="8">
        <v>3702.15</v>
      </c>
      <c r="J478" s="8">
        <v>793.6</v>
      </c>
      <c r="K478" s="12">
        <f>YEAR(Table2[[#This Row],[Order_Date]])</f>
        <v>2024</v>
      </c>
      <c r="L478" s="12">
        <f>MONTH(Table2[[#This Row],[Order_Date]])</f>
        <v>3</v>
      </c>
      <c r="M478" t="str">
        <f>TEXT(Table2[[#This Row],[Order_Date]],"mmm")</f>
        <v>Mar</v>
      </c>
      <c r="N478" t="str">
        <f>TEXT(Table2[[#This Row],[Order_Date]],"YYYY-MM")</f>
        <v>2024-03</v>
      </c>
      <c r="O478" s="9">
        <f>IFERROR(Table2[[#This Row],[Profit]]/Table2[[#This Row],[Sales]],0)</f>
        <v>0.21436192482746513</v>
      </c>
      <c r="P478" t="str">
        <f>_xlfn.XLOOKUP(Table2[[#This Row],[Product_ID]],Table4[Product_ID],Table4[Category],"Not Found")</f>
        <v>Home</v>
      </c>
      <c r="Q478" t="str">
        <f>_xlfn.XLOOKUP(Table2[[#This Row],[Product_ID]],Table4[Product_ID],Table4[Sub_Category],"Not Found")</f>
        <v>Lighting</v>
      </c>
      <c r="R478" t="str">
        <f>_xlfn.XLOOKUP(Table2[[#This Row],[Customer_ID]],Table1[Customer_ID],Table1[Region],"Not Found")</f>
        <v>South</v>
      </c>
      <c r="S478" t="str">
        <f>_xlfn.XLOOKUP(Table2[[#This Row],[Customer_ID]],Table1[Customer_ID],Table1[Segment],"Not Found")</f>
        <v>Consumer</v>
      </c>
      <c r="T478" t="str">
        <f>_xlfn.XLOOKUP(Table2[[#This Row],[Product_ID]],Table4[Product_ID],Table4[Product_Name],"Not Found")</f>
        <v>Table Lamp</v>
      </c>
    </row>
    <row r="479" spans="1:20" x14ac:dyDescent="0.3">
      <c r="A479" t="s">
        <v>809</v>
      </c>
      <c r="B479" s="4">
        <v>45436</v>
      </c>
      <c r="C479" s="4">
        <v>45438</v>
      </c>
      <c r="D479" t="s">
        <v>810</v>
      </c>
      <c r="E479" t="s">
        <v>55</v>
      </c>
      <c r="F479" s="8">
        <v>4</v>
      </c>
      <c r="G479" s="10">
        <v>0</v>
      </c>
      <c r="H479" t="s">
        <v>13</v>
      </c>
      <c r="I479" s="8">
        <v>23996</v>
      </c>
      <c r="J479" s="8">
        <v>3537.17</v>
      </c>
      <c r="K479" s="12">
        <f>YEAR(Table2[[#This Row],[Order_Date]])</f>
        <v>2024</v>
      </c>
      <c r="L479" s="12">
        <f>MONTH(Table2[[#This Row],[Order_Date]])</f>
        <v>5</v>
      </c>
      <c r="M479" t="str">
        <f>TEXT(Table2[[#This Row],[Order_Date]],"mmm")</f>
        <v>May</v>
      </c>
      <c r="N479" t="str">
        <f>TEXT(Table2[[#This Row],[Order_Date]],"YYYY-MM")</f>
        <v>2024-05</v>
      </c>
      <c r="O479" s="9">
        <f>IFERROR(Table2[[#This Row],[Profit]]/Table2[[#This Row],[Sales]],0)</f>
        <v>0.14740665110851808</v>
      </c>
      <c r="P479" t="str">
        <f>_xlfn.XLOOKUP(Table2[[#This Row],[Product_ID]],Table4[Product_ID],Table4[Category],"Not Found")</f>
        <v>Furniture</v>
      </c>
      <c r="Q479" t="str">
        <f>_xlfn.XLOOKUP(Table2[[#This Row],[Product_ID]],Table4[Product_ID],Table4[Sub_Category],"Not Found")</f>
        <v>Furniture</v>
      </c>
      <c r="R479" t="str">
        <f>_xlfn.XLOOKUP(Table2[[#This Row],[Customer_ID]],Table1[Customer_ID],Table1[Region],"Not Found")</f>
        <v>North</v>
      </c>
      <c r="S479" t="str">
        <f>_xlfn.XLOOKUP(Table2[[#This Row],[Customer_ID]],Table1[Customer_ID],Table1[Segment],"Not Found")</f>
        <v>Consumer</v>
      </c>
      <c r="T479" t="str">
        <f>_xlfn.XLOOKUP(Table2[[#This Row],[Product_ID]],Table4[Product_ID],Table4[Product_Name],"Not Found")</f>
        <v>Study Table</v>
      </c>
    </row>
    <row r="480" spans="1:20" x14ac:dyDescent="0.3">
      <c r="A480" t="s">
        <v>811</v>
      </c>
      <c r="B480" s="4">
        <v>45507</v>
      </c>
      <c r="C480" s="4">
        <v>45510</v>
      </c>
      <c r="D480" t="s">
        <v>812</v>
      </c>
      <c r="E480" t="s">
        <v>81</v>
      </c>
      <c r="F480" s="8">
        <v>1</v>
      </c>
      <c r="G480" s="10">
        <v>0</v>
      </c>
      <c r="H480" t="s">
        <v>13</v>
      </c>
      <c r="I480" s="8">
        <v>799</v>
      </c>
      <c r="J480" s="8">
        <v>163.78</v>
      </c>
      <c r="K480" s="12">
        <f>YEAR(Table2[[#This Row],[Order_Date]])</f>
        <v>2024</v>
      </c>
      <c r="L480" s="12">
        <f>MONTH(Table2[[#This Row],[Order_Date]])</f>
        <v>8</v>
      </c>
      <c r="M480" t="str">
        <f>TEXT(Table2[[#This Row],[Order_Date]],"mmm")</f>
        <v>Aug</v>
      </c>
      <c r="N480" t="str">
        <f>TEXT(Table2[[#This Row],[Order_Date]],"YYYY-MM")</f>
        <v>2024-08</v>
      </c>
      <c r="O480" s="9">
        <f>IFERROR(Table2[[#This Row],[Profit]]/Table2[[#This Row],[Sales]],0)</f>
        <v>0.20498122653316647</v>
      </c>
      <c r="P480" t="str">
        <f>_xlfn.XLOOKUP(Table2[[#This Row],[Product_ID]],Table4[Product_ID],Table4[Category],"Not Found")</f>
        <v>Home</v>
      </c>
      <c r="Q480" t="str">
        <f>_xlfn.XLOOKUP(Table2[[#This Row],[Product_ID]],Table4[Product_ID],Table4[Sub_Category],"Not Found")</f>
        <v>Kitchen</v>
      </c>
      <c r="R480" t="str">
        <f>_xlfn.XLOOKUP(Table2[[#This Row],[Customer_ID]],Table1[Customer_ID],Table1[Region],"Not Found")</f>
        <v>East</v>
      </c>
      <c r="S480" t="str">
        <f>_xlfn.XLOOKUP(Table2[[#This Row],[Customer_ID]],Table1[Customer_ID],Table1[Segment],"Not Found")</f>
        <v>Consumer</v>
      </c>
      <c r="T480" t="str">
        <f>_xlfn.XLOOKUP(Table2[[#This Row],[Product_ID]],Table4[Product_ID],Table4[Product_Name],"Not Found")</f>
        <v>Travel Mug</v>
      </c>
    </row>
    <row r="481" spans="1:20" x14ac:dyDescent="0.3">
      <c r="A481" t="s">
        <v>813</v>
      </c>
      <c r="B481" s="4">
        <v>45294</v>
      </c>
      <c r="C481" s="4">
        <v>45297</v>
      </c>
      <c r="D481" t="s">
        <v>397</v>
      </c>
      <c r="E481" t="s">
        <v>58</v>
      </c>
      <c r="F481" s="8">
        <v>1</v>
      </c>
      <c r="G481" s="10">
        <v>0.1</v>
      </c>
      <c r="H481" t="s">
        <v>30</v>
      </c>
      <c r="I481" s="8">
        <v>1799.1</v>
      </c>
      <c r="J481" s="8">
        <v>310.08999999999997</v>
      </c>
      <c r="K481" s="12">
        <f>YEAR(Table2[[#This Row],[Order_Date]])</f>
        <v>2024</v>
      </c>
      <c r="L481" s="12">
        <f>MONTH(Table2[[#This Row],[Order_Date]])</f>
        <v>1</v>
      </c>
      <c r="M481" t="str">
        <f>TEXT(Table2[[#This Row],[Order_Date]],"mmm")</f>
        <v>Jan</v>
      </c>
      <c r="N481" t="str">
        <f>TEXT(Table2[[#This Row],[Order_Date]],"YYYY-MM")</f>
        <v>2024-01</v>
      </c>
      <c r="O481" s="9">
        <f>IFERROR(Table2[[#This Row],[Profit]]/Table2[[#This Row],[Sales]],0)</f>
        <v>0.17235840142293368</v>
      </c>
      <c r="P481" t="str">
        <f>_xlfn.XLOOKUP(Table2[[#This Row],[Product_ID]],Table4[Product_ID],Table4[Category],"Not Found")</f>
        <v>Technology</v>
      </c>
      <c r="Q481" t="str">
        <f>_xlfn.XLOOKUP(Table2[[#This Row],[Product_ID]],Table4[Product_ID],Table4[Sub_Category],"Not Found")</f>
        <v>Audio</v>
      </c>
      <c r="R481" t="str">
        <f>_xlfn.XLOOKUP(Table2[[#This Row],[Customer_ID]],Table1[Customer_ID],Table1[Region],"Not Found")</f>
        <v>South</v>
      </c>
      <c r="S481" t="str">
        <f>_xlfn.XLOOKUP(Table2[[#This Row],[Customer_ID]],Table1[Customer_ID],Table1[Segment],"Not Found")</f>
        <v>Consumer</v>
      </c>
      <c r="T481" t="str">
        <f>_xlfn.XLOOKUP(Table2[[#This Row],[Product_ID]],Table4[Product_ID],Table4[Product_Name],"Not Found")</f>
        <v>Bluetooth Speaker</v>
      </c>
    </row>
    <row r="482" spans="1:20" x14ac:dyDescent="0.3">
      <c r="A482" t="s">
        <v>814</v>
      </c>
      <c r="B482" s="4">
        <v>45451</v>
      </c>
      <c r="C482" s="4">
        <v>45455</v>
      </c>
      <c r="D482" t="s">
        <v>271</v>
      </c>
      <c r="E482" t="s">
        <v>65</v>
      </c>
      <c r="F482" s="8">
        <v>1</v>
      </c>
      <c r="G482" s="10">
        <v>0.1</v>
      </c>
      <c r="H482" t="s">
        <v>13</v>
      </c>
      <c r="I482" s="8">
        <v>629.1</v>
      </c>
      <c r="J482" s="8">
        <v>195.69</v>
      </c>
      <c r="K482" s="12">
        <f>YEAR(Table2[[#This Row],[Order_Date]])</f>
        <v>2024</v>
      </c>
      <c r="L482" s="12">
        <f>MONTH(Table2[[#This Row],[Order_Date]])</f>
        <v>6</v>
      </c>
      <c r="M482" t="str">
        <f>TEXT(Table2[[#This Row],[Order_Date]],"mmm")</f>
        <v>Jun</v>
      </c>
      <c r="N482" t="str">
        <f>TEXT(Table2[[#This Row],[Order_Date]],"YYYY-MM")</f>
        <v>2024-06</v>
      </c>
      <c r="O482" s="9">
        <f>IFERROR(Table2[[#This Row],[Profit]]/Table2[[#This Row],[Sales]],0)</f>
        <v>0.31106342393896041</v>
      </c>
      <c r="P482" t="str">
        <f>_xlfn.XLOOKUP(Table2[[#This Row],[Product_ID]],Table4[Product_ID],Table4[Category],"Not Found")</f>
        <v>Office</v>
      </c>
      <c r="Q482" t="str">
        <f>_xlfn.XLOOKUP(Table2[[#This Row],[Product_ID]],Table4[Product_ID],Table4[Sub_Category],"Not Found")</f>
        <v>Storage</v>
      </c>
      <c r="R482" t="str">
        <f>_xlfn.XLOOKUP(Table2[[#This Row],[Customer_ID]],Table1[Customer_ID],Table1[Region],"Not Found")</f>
        <v>South</v>
      </c>
      <c r="S482" t="str">
        <f>_xlfn.XLOOKUP(Table2[[#This Row],[Customer_ID]],Table1[Customer_ID],Table1[Segment],"Not Found")</f>
        <v>Consumer</v>
      </c>
      <c r="T482" t="str">
        <f>_xlfn.XLOOKUP(Table2[[#This Row],[Product_ID]],Table4[Product_ID],Table4[Product_Name],"Not Found")</f>
        <v>Desk Organizer</v>
      </c>
    </row>
    <row r="483" spans="1:20" x14ac:dyDescent="0.3">
      <c r="A483" t="s">
        <v>815</v>
      </c>
      <c r="B483" s="4">
        <v>45411</v>
      </c>
      <c r="C483" s="4">
        <v>45416</v>
      </c>
      <c r="D483" t="s">
        <v>122</v>
      </c>
      <c r="E483" t="s">
        <v>35</v>
      </c>
      <c r="F483" s="8">
        <v>1</v>
      </c>
      <c r="G483" s="10">
        <v>0</v>
      </c>
      <c r="H483" t="s">
        <v>17</v>
      </c>
      <c r="I483" s="8">
        <v>1599</v>
      </c>
      <c r="J483" s="8">
        <v>411.71</v>
      </c>
      <c r="K483" s="12">
        <f>YEAR(Table2[[#This Row],[Order_Date]])</f>
        <v>2024</v>
      </c>
      <c r="L483" s="12">
        <f>MONTH(Table2[[#This Row],[Order_Date]])</f>
        <v>4</v>
      </c>
      <c r="M483" t="str">
        <f>TEXT(Table2[[#This Row],[Order_Date]],"mmm")</f>
        <v>Apr</v>
      </c>
      <c r="N483" t="str">
        <f>TEXT(Table2[[#This Row],[Order_Date]],"YYYY-MM")</f>
        <v>2024-04</v>
      </c>
      <c r="O483" s="9">
        <f>IFERROR(Table2[[#This Row],[Profit]]/Table2[[#This Row],[Sales]],0)</f>
        <v>0.25747967479674794</v>
      </c>
      <c r="P483" t="str">
        <f>_xlfn.XLOOKUP(Table2[[#This Row],[Product_ID]],Table4[Product_ID],Table4[Category],"Not Found")</f>
        <v>Lifestyle</v>
      </c>
      <c r="Q483" t="str">
        <f>_xlfn.XLOOKUP(Table2[[#This Row],[Product_ID]],Table4[Product_ID],Table4[Sub_Category],"Not Found")</f>
        <v>Bags</v>
      </c>
      <c r="R483" t="str">
        <f>_xlfn.XLOOKUP(Table2[[#This Row],[Customer_ID]],Table1[Customer_ID],Table1[Region],"Not Found")</f>
        <v>North</v>
      </c>
      <c r="S483" t="str">
        <f>_xlfn.XLOOKUP(Table2[[#This Row],[Customer_ID]],Table1[Customer_ID],Table1[Segment],"Not Found")</f>
        <v>Home Office</v>
      </c>
      <c r="T483" t="str">
        <f>_xlfn.XLOOKUP(Table2[[#This Row],[Product_ID]],Table4[Product_ID],Table4[Product_Name],"Not Found")</f>
        <v>Backpack</v>
      </c>
    </row>
    <row r="484" spans="1:20" x14ac:dyDescent="0.3">
      <c r="A484" t="s">
        <v>816</v>
      </c>
      <c r="B484" s="4">
        <v>45380</v>
      </c>
      <c r="C484" s="4">
        <v>45382</v>
      </c>
      <c r="D484" t="s">
        <v>174</v>
      </c>
      <c r="E484" t="s">
        <v>12</v>
      </c>
      <c r="F484" s="8">
        <v>1</v>
      </c>
      <c r="G484" s="10">
        <v>0.05</v>
      </c>
      <c r="H484" t="s">
        <v>17</v>
      </c>
      <c r="I484" s="8">
        <v>569.04999999999995</v>
      </c>
      <c r="J484" s="8">
        <v>139.63999999999999</v>
      </c>
      <c r="K484" s="12">
        <f>YEAR(Table2[[#This Row],[Order_Date]])</f>
        <v>2024</v>
      </c>
      <c r="L484" s="12">
        <f>MONTH(Table2[[#This Row],[Order_Date]])</f>
        <v>3</v>
      </c>
      <c r="M484" t="str">
        <f>TEXT(Table2[[#This Row],[Order_Date]],"mmm")</f>
        <v>Mar</v>
      </c>
      <c r="N484" t="str">
        <f>TEXT(Table2[[#This Row],[Order_Date]],"YYYY-MM")</f>
        <v>2024-03</v>
      </c>
      <c r="O484" s="9">
        <f>IFERROR(Table2[[#This Row],[Profit]]/Table2[[#This Row],[Sales]],0)</f>
        <v>0.24539144187681222</v>
      </c>
      <c r="P484" t="str">
        <f>_xlfn.XLOOKUP(Table2[[#This Row],[Product_ID]],Table4[Product_ID],Table4[Category],"Not Found")</f>
        <v>Home</v>
      </c>
      <c r="Q484" t="str">
        <f>_xlfn.XLOOKUP(Table2[[#This Row],[Product_ID]],Table4[Product_ID],Table4[Sub_Category],"Not Found")</f>
        <v>Kitchen</v>
      </c>
      <c r="R484" t="str">
        <f>_xlfn.XLOOKUP(Table2[[#This Row],[Customer_ID]],Table1[Customer_ID],Table1[Region],"Not Found")</f>
        <v>South</v>
      </c>
      <c r="S484" t="str">
        <f>_xlfn.XLOOKUP(Table2[[#This Row],[Customer_ID]],Table1[Customer_ID],Table1[Segment],"Not Found")</f>
        <v>Home Office</v>
      </c>
      <c r="T484" t="str">
        <f>_xlfn.XLOOKUP(Table2[[#This Row],[Product_ID]],Table4[Product_ID],Table4[Product_Name],"Not Found")</f>
        <v>Water Bottle</v>
      </c>
    </row>
    <row r="485" spans="1:20" x14ac:dyDescent="0.3">
      <c r="A485" t="s">
        <v>817</v>
      </c>
      <c r="B485" s="4">
        <v>45620</v>
      </c>
      <c r="C485" s="4">
        <v>45625</v>
      </c>
      <c r="D485" t="s">
        <v>818</v>
      </c>
      <c r="E485" t="s">
        <v>20</v>
      </c>
      <c r="F485" s="8">
        <v>3</v>
      </c>
      <c r="G485" s="10">
        <v>0.1</v>
      </c>
      <c r="H485" t="s">
        <v>13</v>
      </c>
      <c r="I485" s="8">
        <v>18897.3</v>
      </c>
      <c r="J485" s="8">
        <v>3166.52</v>
      </c>
      <c r="K485" s="12">
        <f>YEAR(Table2[[#This Row],[Order_Date]])</f>
        <v>2024</v>
      </c>
      <c r="L485" s="12">
        <f>MONTH(Table2[[#This Row],[Order_Date]])</f>
        <v>11</v>
      </c>
      <c r="M485" t="str">
        <f>TEXT(Table2[[#This Row],[Order_Date]],"mmm")</f>
        <v>Nov</v>
      </c>
      <c r="N485" t="str">
        <f>TEXT(Table2[[#This Row],[Order_Date]],"YYYY-MM")</f>
        <v>2024-11</v>
      </c>
      <c r="O485" s="9">
        <f>IFERROR(Table2[[#This Row],[Profit]]/Table2[[#This Row],[Sales]],0)</f>
        <v>0.16756467855196244</v>
      </c>
      <c r="P485" t="str">
        <f>_xlfn.XLOOKUP(Table2[[#This Row],[Product_ID]],Table4[Product_ID],Table4[Category],"Not Found")</f>
        <v>Furniture</v>
      </c>
      <c r="Q485" t="str">
        <f>_xlfn.XLOOKUP(Table2[[#This Row],[Product_ID]],Table4[Product_ID],Table4[Sub_Category],"Not Found")</f>
        <v>Furniture</v>
      </c>
      <c r="R485" t="str">
        <f>_xlfn.XLOOKUP(Table2[[#This Row],[Customer_ID]],Table1[Customer_ID],Table1[Region],"Not Found")</f>
        <v>South</v>
      </c>
      <c r="S485" t="str">
        <f>_xlfn.XLOOKUP(Table2[[#This Row],[Customer_ID]],Table1[Customer_ID],Table1[Segment],"Not Found")</f>
        <v>Consumer</v>
      </c>
      <c r="T485" t="str">
        <f>_xlfn.XLOOKUP(Table2[[#This Row],[Product_ID]],Table4[Product_ID],Table4[Product_Name],"Not Found")</f>
        <v>Office Chair</v>
      </c>
    </row>
    <row r="486" spans="1:20" x14ac:dyDescent="0.3">
      <c r="A486" t="s">
        <v>819</v>
      </c>
      <c r="B486" s="4">
        <v>45871</v>
      </c>
      <c r="C486" s="4">
        <v>45873</v>
      </c>
      <c r="D486" t="s">
        <v>820</v>
      </c>
      <c r="E486" t="s">
        <v>68</v>
      </c>
      <c r="F486" s="8">
        <v>4</v>
      </c>
      <c r="G486" s="10">
        <v>0.15</v>
      </c>
      <c r="H486" t="s">
        <v>21</v>
      </c>
      <c r="I486" s="8">
        <v>4416.6000000000004</v>
      </c>
      <c r="J486" s="8">
        <v>1252.02</v>
      </c>
      <c r="K486" s="12">
        <f>YEAR(Table2[[#This Row],[Order_Date]])</f>
        <v>2025</v>
      </c>
      <c r="L486" s="12">
        <f>MONTH(Table2[[#This Row],[Order_Date]])</f>
        <v>8</v>
      </c>
      <c r="M486" t="str">
        <f>TEXT(Table2[[#This Row],[Order_Date]],"mmm")</f>
        <v>Aug</v>
      </c>
      <c r="N486" t="str">
        <f>TEXT(Table2[[#This Row],[Order_Date]],"YYYY-MM")</f>
        <v>2025-08</v>
      </c>
      <c r="O486" s="9">
        <f>IFERROR(Table2[[#This Row],[Profit]]/Table2[[#This Row],[Sales]],0)</f>
        <v>0.28348050536611868</v>
      </c>
      <c r="P486" t="str">
        <f>_xlfn.XLOOKUP(Table2[[#This Row],[Product_ID]],Table4[Product_ID],Table4[Category],"Not Found")</f>
        <v>Home</v>
      </c>
      <c r="Q486" t="str">
        <f>_xlfn.XLOOKUP(Table2[[#This Row],[Product_ID]],Table4[Product_ID],Table4[Sub_Category],"Not Found")</f>
        <v>Lighting</v>
      </c>
      <c r="R486" t="str">
        <f>_xlfn.XLOOKUP(Table2[[#This Row],[Customer_ID]],Table1[Customer_ID],Table1[Region],"Not Found")</f>
        <v>North</v>
      </c>
      <c r="S486" t="str">
        <f>_xlfn.XLOOKUP(Table2[[#This Row],[Customer_ID]],Table1[Customer_ID],Table1[Segment],"Not Found")</f>
        <v>Corporate</v>
      </c>
      <c r="T486" t="str">
        <f>_xlfn.XLOOKUP(Table2[[#This Row],[Product_ID]],Table4[Product_ID],Table4[Product_Name],"Not Found")</f>
        <v>Table Lamp</v>
      </c>
    </row>
    <row r="487" spans="1:20" x14ac:dyDescent="0.3">
      <c r="A487" t="s">
        <v>821</v>
      </c>
      <c r="B487" s="4">
        <v>45648</v>
      </c>
      <c r="C487" s="4">
        <v>45652</v>
      </c>
      <c r="D487" t="s">
        <v>78</v>
      </c>
      <c r="E487" t="s">
        <v>68</v>
      </c>
      <c r="F487" s="8">
        <v>1</v>
      </c>
      <c r="G487" s="10">
        <v>0.05</v>
      </c>
      <c r="H487" t="s">
        <v>17</v>
      </c>
      <c r="I487" s="8">
        <v>1234.05</v>
      </c>
      <c r="J487" s="8">
        <v>272.39</v>
      </c>
      <c r="K487" s="12">
        <f>YEAR(Table2[[#This Row],[Order_Date]])</f>
        <v>2024</v>
      </c>
      <c r="L487" s="12">
        <f>MONTH(Table2[[#This Row],[Order_Date]])</f>
        <v>12</v>
      </c>
      <c r="M487" t="str">
        <f>TEXT(Table2[[#This Row],[Order_Date]],"mmm")</f>
        <v>Dec</v>
      </c>
      <c r="N487" t="str">
        <f>TEXT(Table2[[#This Row],[Order_Date]],"YYYY-MM")</f>
        <v>2024-12</v>
      </c>
      <c r="O487" s="9">
        <f>IFERROR(Table2[[#This Row],[Profit]]/Table2[[#This Row],[Sales]],0)</f>
        <v>0.22072849560390584</v>
      </c>
      <c r="P487" t="str">
        <f>_xlfn.XLOOKUP(Table2[[#This Row],[Product_ID]],Table4[Product_ID],Table4[Category],"Not Found")</f>
        <v>Home</v>
      </c>
      <c r="Q487" t="str">
        <f>_xlfn.XLOOKUP(Table2[[#This Row],[Product_ID]],Table4[Product_ID],Table4[Sub_Category],"Not Found")</f>
        <v>Lighting</v>
      </c>
      <c r="R487" t="str">
        <f>_xlfn.XLOOKUP(Table2[[#This Row],[Customer_ID]],Table1[Customer_ID],Table1[Region],"Not Found")</f>
        <v>East</v>
      </c>
      <c r="S487" t="str">
        <f>_xlfn.XLOOKUP(Table2[[#This Row],[Customer_ID]],Table1[Customer_ID],Table1[Segment],"Not Found")</f>
        <v>Corporate</v>
      </c>
      <c r="T487" t="str">
        <f>_xlfn.XLOOKUP(Table2[[#This Row],[Product_ID]],Table4[Product_ID],Table4[Product_Name],"Not Found")</f>
        <v>Table Lamp</v>
      </c>
    </row>
    <row r="488" spans="1:20" x14ac:dyDescent="0.3">
      <c r="A488" t="s">
        <v>822</v>
      </c>
      <c r="B488" s="4">
        <v>45901</v>
      </c>
      <c r="C488" s="4">
        <v>45904</v>
      </c>
      <c r="D488" t="s">
        <v>640</v>
      </c>
      <c r="E488" t="s">
        <v>40</v>
      </c>
      <c r="F488" s="8">
        <v>2</v>
      </c>
      <c r="G488" s="10">
        <v>0.15</v>
      </c>
      <c r="H488" t="s">
        <v>30</v>
      </c>
      <c r="I488" s="8">
        <v>2548.3000000000002</v>
      </c>
      <c r="J488" s="8">
        <v>522.19000000000005</v>
      </c>
      <c r="K488" s="12">
        <f>YEAR(Table2[[#This Row],[Order_Date]])</f>
        <v>2025</v>
      </c>
      <c r="L488" s="12">
        <f>MONTH(Table2[[#This Row],[Order_Date]])</f>
        <v>9</v>
      </c>
      <c r="M488" t="str">
        <f>TEXT(Table2[[#This Row],[Order_Date]],"mmm")</f>
        <v>Sep</v>
      </c>
      <c r="N488" t="str">
        <f>TEXT(Table2[[#This Row],[Order_Date]],"YYYY-MM")</f>
        <v>2025-09</v>
      </c>
      <c r="O488" s="9">
        <f>IFERROR(Table2[[#This Row],[Profit]]/Table2[[#This Row],[Sales]],0)</f>
        <v>0.20491700349252442</v>
      </c>
      <c r="P488" t="str">
        <f>_xlfn.XLOOKUP(Table2[[#This Row],[Product_ID]],Table4[Product_ID],Table4[Category],"Not Found")</f>
        <v>Technology</v>
      </c>
      <c r="Q488" t="str">
        <f>_xlfn.XLOOKUP(Table2[[#This Row],[Product_ID]],Table4[Product_ID],Table4[Sub_Category],"Not Found")</f>
        <v>Accessories</v>
      </c>
      <c r="R488" t="str">
        <f>_xlfn.XLOOKUP(Table2[[#This Row],[Customer_ID]],Table1[Customer_ID],Table1[Region],"Not Found")</f>
        <v>East</v>
      </c>
      <c r="S488" t="str">
        <f>_xlfn.XLOOKUP(Table2[[#This Row],[Customer_ID]],Table1[Customer_ID],Table1[Segment],"Not Found")</f>
        <v>Consumer</v>
      </c>
      <c r="T488" t="str">
        <f>_xlfn.XLOOKUP(Table2[[#This Row],[Product_ID]],Table4[Product_ID],Table4[Product_Name],"Not Found")</f>
        <v>Power Bank</v>
      </c>
    </row>
    <row r="489" spans="1:20" x14ac:dyDescent="0.3">
      <c r="A489" t="s">
        <v>823</v>
      </c>
      <c r="B489" s="4">
        <v>45558</v>
      </c>
      <c r="C489" s="4">
        <v>45561</v>
      </c>
      <c r="D489" t="s">
        <v>240</v>
      </c>
      <c r="E489" t="s">
        <v>50</v>
      </c>
      <c r="F489" s="8">
        <v>1</v>
      </c>
      <c r="G489" s="10">
        <v>0.05</v>
      </c>
      <c r="H489" t="s">
        <v>13</v>
      </c>
      <c r="I489" s="8">
        <v>474.05</v>
      </c>
      <c r="J489" s="8">
        <v>86.17</v>
      </c>
      <c r="K489" s="12">
        <f>YEAR(Table2[[#This Row],[Order_Date]])</f>
        <v>2024</v>
      </c>
      <c r="L489" s="12">
        <f>MONTH(Table2[[#This Row],[Order_Date]])</f>
        <v>9</v>
      </c>
      <c r="M489" t="str">
        <f>TEXT(Table2[[#This Row],[Order_Date]],"mmm")</f>
        <v>Sep</v>
      </c>
      <c r="N489" t="str">
        <f>TEXT(Table2[[#This Row],[Order_Date]],"YYYY-MM")</f>
        <v>2024-09</v>
      </c>
      <c r="O489" s="9">
        <f>IFERROR(Table2[[#This Row],[Profit]]/Table2[[#This Row],[Sales]],0)</f>
        <v>0.18177407446471891</v>
      </c>
      <c r="P489" t="str">
        <f>_xlfn.XLOOKUP(Table2[[#This Row],[Product_ID]],Table4[Product_ID],Table4[Category],"Not Found")</f>
        <v>Technology</v>
      </c>
      <c r="Q489" t="str">
        <f>_xlfn.XLOOKUP(Table2[[#This Row],[Product_ID]],Table4[Product_ID],Table4[Sub_Category],"Not Found")</f>
        <v>Accessories</v>
      </c>
      <c r="R489" t="str">
        <f>_xlfn.XLOOKUP(Table2[[#This Row],[Customer_ID]],Table1[Customer_ID],Table1[Region],"Not Found")</f>
        <v>South</v>
      </c>
      <c r="S489" t="str">
        <f>_xlfn.XLOOKUP(Table2[[#This Row],[Customer_ID]],Table1[Customer_ID],Table1[Segment],"Not Found")</f>
        <v>Consumer</v>
      </c>
      <c r="T489" t="str">
        <f>_xlfn.XLOOKUP(Table2[[#This Row],[Product_ID]],Table4[Product_ID],Table4[Product_Name],"Not Found")</f>
        <v>Wireless Mouse</v>
      </c>
    </row>
    <row r="490" spans="1:20" x14ac:dyDescent="0.3">
      <c r="A490" t="s">
        <v>824</v>
      </c>
      <c r="B490" s="4">
        <v>45908</v>
      </c>
      <c r="C490" s="4">
        <v>45909</v>
      </c>
      <c r="D490" t="s">
        <v>825</v>
      </c>
      <c r="E490" t="s">
        <v>40</v>
      </c>
      <c r="F490" s="8">
        <v>1</v>
      </c>
      <c r="G490" s="10">
        <v>0</v>
      </c>
      <c r="H490" t="s">
        <v>13</v>
      </c>
      <c r="I490" s="8">
        <v>1499</v>
      </c>
      <c r="J490" s="8">
        <v>296.19</v>
      </c>
      <c r="K490" s="12">
        <f>YEAR(Table2[[#This Row],[Order_Date]])</f>
        <v>2025</v>
      </c>
      <c r="L490" s="12">
        <f>MONTH(Table2[[#This Row],[Order_Date]])</f>
        <v>9</v>
      </c>
      <c r="M490" t="str">
        <f>TEXT(Table2[[#This Row],[Order_Date]],"mmm")</f>
        <v>Sep</v>
      </c>
      <c r="N490" t="str">
        <f>TEXT(Table2[[#This Row],[Order_Date]],"YYYY-MM")</f>
        <v>2025-09</v>
      </c>
      <c r="O490" s="9">
        <f>IFERROR(Table2[[#This Row],[Profit]]/Table2[[#This Row],[Sales]],0)</f>
        <v>0.1975917278185457</v>
      </c>
      <c r="P490" t="str">
        <f>_xlfn.XLOOKUP(Table2[[#This Row],[Product_ID]],Table4[Product_ID],Table4[Category],"Not Found")</f>
        <v>Technology</v>
      </c>
      <c r="Q490" t="str">
        <f>_xlfn.XLOOKUP(Table2[[#This Row],[Product_ID]],Table4[Product_ID],Table4[Sub_Category],"Not Found")</f>
        <v>Accessories</v>
      </c>
      <c r="R490" t="str">
        <f>_xlfn.XLOOKUP(Table2[[#This Row],[Customer_ID]],Table1[Customer_ID],Table1[Region],"Not Found")</f>
        <v>North</v>
      </c>
      <c r="S490" t="str">
        <f>_xlfn.XLOOKUP(Table2[[#This Row],[Customer_ID]],Table1[Customer_ID],Table1[Segment],"Not Found")</f>
        <v>Corporate</v>
      </c>
      <c r="T490" t="str">
        <f>_xlfn.XLOOKUP(Table2[[#This Row],[Product_ID]],Table4[Product_ID],Table4[Product_Name],"Not Found")</f>
        <v>Power Bank</v>
      </c>
    </row>
    <row r="491" spans="1:20" x14ac:dyDescent="0.3">
      <c r="A491" t="s">
        <v>826</v>
      </c>
      <c r="B491" s="4">
        <v>45614</v>
      </c>
      <c r="C491" s="4">
        <v>45619</v>
      </c>
      <c r="D491" t="s">
        <v>64</v>
      </c>
      <c r="E491" t="s">
        <v>12</v>
      </c>
      <c r="F491" s="8">
        <v>1</v>
      </c>
      <c r="G491" s="10">
        <v>0</v>
      </c>
      <c r="H491" t="s">
        <v>13</v>
      </c>
      <c r="I491" s="8">
        <v>599</v>
      </c>
      <c r="J491" s="8">
        <v>130.85</v>
      </c>
      <c r="K491" s="12">
        <f>YEAR(Table2[[#This Row],[Order_Date]])</f>
        <v>2024</v>
      </c>
      <c r="L491" s="12">
        <f>MONTH(Table2[[#This Row],[Order_Date]])</f>
        <v>11</v>
      </c>
      <c r="M491" t="str">
        <f>TEXT(Table2[[#This Row],[Order_Date]],"mmm")</f>
        <v>Nov</v>
      </c>
      <c r="N491" t="str">
        <f>TEXT(Table2[[#This Row],[Order_Date]],"YYYY-MM")</f>
        <v>2024-11</v>
      </c>
      <c r="O491" s="9">
        <f>IFERROR(Table2[[#This Row],[Profit]]/Table2[[#This Row],[Sales]],0)</f>
        <v>0.2184474123539232</v>
      </c>
      <c r="P491" t="str">
        <f>_xlfn.XLOOKUP(Table2[[#This Row],[Product_ID]],Table4[Product_ID],Table4[Category],"Not Found")</f>
        <v>Home</v>
      </c>
      <c r="Q491" t="str">
        <f>_xlfn.XLOOKUP(Table2[[#This Row],[Product_ID]],Table4[Product_ID],Table4[Sub_Category],"Not Found")</f>
        <v>Kitchen</v>
      </c>
      <c r="R491" t="str">
        <f>_xlfn.XLOOKUP(Table2[[#This Row],[Customer_ID]],Table1[Customer_ID],Table1[Region],"Not Found")</f>
        <v>West</v>
      </c>
      <c r="S491" t="str">
        <f>_xlfn.XLOOKUP(Table2[[#This Row],[Customer_ID]],Table1[Customer_ID],Table1[Segment],"Not Found")</f>
        <v>Consumer</v>
      </c>
      <c r="T491" t="str">
        <f>_xlfn.XLOOKUP(Table2[[#This Row],[Product_ID]],Table4[Product_ID],Table4[Product_Name],"Not Found")</f>
        <v>Water Bottle</v>
      </c>
    </row>
    <row r="492" spans="1:20" x14ac:dyDescent="0.3">
      <c r="A492" t="s">
        <v>827</v>
      </c>
      <c r="B492" s="4">
        <v>45926</v>
      </c>
      <c r="C492" s="4">
        <v>45928</v>
      </c>
      <c r="D492" t="s">
        <v>828</v>
      </c>
      <c r="E492" t="s">
        <v>45</v>
      </c>
      <c r="F492" s="8">
        <v>2</v>
      </c>
      <c r="G492" s="10">
        <v>0</v>
      </c>
      <c r="H492" t="s">
        <v>13</v>
      </c>
      <c r="I492" s="8">
        <v>4998</v>
      </c>
      <c r="J492" s="8">
        <v>1074.25</v>
      </c>
      <c r="K492" s="12">
        <f>YEAR(Table2[[#This Row],[Order_Date]])</f>
        <v>2025</v>
      </c>
      <c r="L492" s="12">
        <f>MONTH(Table2[[#This Row],[Order_Date]])</f>
        <v>9</v>
      </c>
      <c r="M492" t="str">
        <f>TEXT(Table2[[#This Row],[Order_Date]],"mmm")</f>
        <v>Sep</v>
      </c>
      <c r="N492" t="str">
        <f>TEXT(Table2[[#This Row],[Order_Date]],"YYYY-MM")</f>
        <v>2025-09</v>
      </c>
      <c r="O492" s="9">
        <f>IFERROR(Table2[[#This Row],[Profit]]/Table2[[#This Row],[Sales]],0)</f>
        <v>0.2149359743897559</v>
      </c>
      <c r="P492" t="str">
        <f>_xlfn.XLOOKUP(Table2[[#This Row],[Product_ID]],Table4[Product_ID],Table4[Category],"Not Found")</f>
        <v>Technology</v>
      </c>
      <c r="Q492" t="str">
        <f>_xlfn.XLOOKUP(Table2[[#This Row],[Product_ID]],Table4[Product_ID],Table4[Sub_Category],"Not Found")</f>
        <v>Audio</v>
      </c>
      <c r="R492" t="str">
        <f>_xlfn.XLOOKUP(Table2[[#This Row],[Customer_ID]],Table1[Customer_ID],Table1[Region],"Not Found")</f>
        <v>North</v>
      </c>
      <c r="S492" t="str">
        <f>_xlfn.XLOOKUP(Table2[[#This Row],[Customer_ID]],Table1[Customer_ID],Table1[Segment],"Not Found")</f>
        <v>Consumer</v>
      </c>
      <c r="T492" t="str">
        <f>_xlfn.XLOOKUP(Table2[[#This Row],[Product_ID]],Table4[Product_ID],Table4[Product_Name],"Not Found")</f>
        <v>Headphones</v>
      </c>
    </row>
    <row r="493" spans="1:20" x14ac:dyDescent="0.3">
      <c r="A493" t="s">
        <v>829</v>
      </c>
      <c r="B493" s="4">
        <v>45832</v>
      </c>
      <c r="C493" s="4">
        <v>45833</v>
      </c>
      <c r="D493" t="s">
        <v>285</v>
      </c>
      <c r="E493" t="s">
        <v>65</v>
      </c>
      <c r="F493" s="8">
        <v>1</v>
      </c>
      <c r="G493" s="10">
        <v>0.05</v>
      </c>
      <c r="H493" t="s">
        <v>17</v>
      </c>
      <c r="I493" s="8">
        <v>664.05</v>
      </c>
      <c r="J493" s="8">
        <v>223.14</v>
      </c>
      <c r="K493" s="12">
        <f>YEAR(Table2[[#This Row],[Order_Date]])</f>
        <v>2025</v>
      </c>
      <c r="L493" s="12">
        <f>MONTH(Table2[[#This Row],[Order_Date]])</f>
        <v>6</v>
      </c>
      <c r="M493" t="str">
        <f>TEXT(Table2[[#This Row],[Order_Date]],"mmm")</f>
        <v>Jun</v>
      </c>
      <c r="N493" t="str">
        <f>TEXT(Table2[[#This Row],[Order_Date]],"YYYY-MM")</f>
        <v>2025-06</v>
      </c>
      <c r="O493" s="9">
        <f>IFERROR(Table2[[#This Row],[Profit]]/Table2[[#This Row],[Sales]],0)</f>
        <v>0.33602891348543029</v>
      </c>
      <c r="P493" t="str">
        <f>_xlfn.XLOOKUP(Table2[[#This Row],[Product_ID]],Table4[Product_ID],Table4[Category],"Not Found")</f>
        <v>Office</v>
      </c>
      <c r="Q493" t="str">
        <f>_xlfn.XLOOKUP(Table2[[#This Row],[Product_ID]],Table4[Product_ID],Table4[Sub_Category],"Not Found")</f>
        <v>Storage</v>
      </c>
      <c r="R493" t="str">
        <f>_xlfn.XLOOKUP(Table2[[#This Row],[Customer_ID]],Table1[Customer_ID],Table1[Region],"Not Found")</f>
        <v>West</v>
      </c>
      <c r="S493" t="str">
        <f>_xlfn.XLOOKUP(Table2[[#This Row],[Customer_ID]],Table1[Customer_ID],Table1[Segment],"Not Found")</f>
        <v>Home Office</v>
      </c>
      <c r="T493" t="str">
        <f>_xlfn.XLOOKUP(Table2[[#This Row],[Product_ID]],Table4[Product_ID],Table4[Product_Name],"Not Found")</f>
        <v>Desk Organizer</v>
      </c>
    </row>
    <row r="494" spans="1:20" x14ac:dyDescent="0.3">
      <c r="A494" t="s">
        <v>830</v>
      </c>
      <c r="B494" s="4">
        <v>45940</v>
      </c>
      <c r="C494" s="4">
        <v>45945</v>
      </c>
      <c r="D494" t="s">
        <v>281</v>
      </c>
      <c r="E494" t="s">
        <v>96</v>
      </c>
      <c r="F494" s="8">
        <v>1</v>
      </c>
      <c r="G494" s="10">
        <v>0.15</v>
      </c>
      <c r="H494" t="s">
        <v>21</v>
      </c>
      <c r="I494" s="8">
        <v>849.15</v>
      </c>
      <c r="J494" s="8">
        <v>206.24</v>
      </c>
      <c r="K494" s="12">
        <f>YEAR(Table2[[#This Row],[Order_Date]])</f>
        <v>2025</v>
      </c>
      <c r="L494" s="12">
        <f>MONTH(Table2[[#This Row],[Order_Date]])</f>
        <v>10</v>
      </c>
      <c r="M494" t="str">
        <f>TEXT(Table2[[#This Row],[Order_Date]],"mmm")</f>
        <v>Oct</v>
      </c>
      <c r="N494" t="str">
        <f>TEXT(Table2[[#This Row],[Order_Date]],"YYYY-MM")</f>
        <v>2025-10</v>
      </c>
      <c r="O494" s="9">
        <f>IFERROR(Table2[[#This Row],[Profit]]/Table2[[#This Row],[Sales]],0)</f>
        <v>0.24287817228993702</v>
      </c>
      <c r="P494" t="str">
        <f>_xlfn.XLOOKUP(Table2[[#This Row],[Product_ID]],Table4[Product_ID],Table4[Category],"Not Found")</f>
        <v>Home</v>
      </c>
      <c r="Q494" t="str">
        <f>_xlfn.XLOOKUP(Table2[[#This Row],[Product_ID]],Table4[Product_ID],Table4[Sub_Category],"Not Found")</f>
        <v>Lighting</v>
      </c>
      <c r="R494" t="str">
        <f>_xlfn.XLOOKUP(Table2[[#This Row],[Customer_ID]],Table1[Customer_ID],Table1[Region],"Not Found")</f>
        <v>East</v>
      </c>
      <c r="S494" t="str">
        <f>_xlfn.XLOOKUP(Table2[[#This Row],[Customer_ID]],Table1[Customer_ID],Table1[Segment],"Not Found")</f>
        <v>Home Office</v>
      </c>
      <c r="T494" t="str">
        <f>_xlfn.XLOOKUP(Table2[[#This Row],[Product_ID]],Table4[Product_ID],Table4[Product_Name],"Not Found")</f>
        <v>LED Strip Light</v>
      </c>
    </row>
    <row r="495" spans="1:20" x14ac:dyDescent="0.3">
      <c r="A495" t="s">
        <v>831</v>
      </c>
      <c r="B495" s="4">
        <v>45486</v>
      </c>
      <c r="C495" s="4">
        <v>45488</v>
      </c>
      <c r="D495" t="s">
        <v>311</v>
      </c>
      <c r="E495" t="s">
        <v>99</v>
      </c>
      <c r="F495" s="8">
        <v>1</v>
      </c>
      <c r="G495" s="10">
        <v>0</v>
      </c>
      <c r="H495" t="s">
        <v>13</v>
      </c>
      <c r="I495" s="8">
        <v>249</v>
      </c>
      <c r="J495" s="8">
        <v>79.959999999999994</v>
      </c>
      <c r="K495" s="12">
        <f>YEAR(Table2[[#This Row],[Order_Date]])</f>
        <v>2024</v>
      </c>
      <c r="L495" s="12">
        <f>MONTH(Table2[[#This Row],[Order_Date]])</f>
        <v>7</v>
      </c>
      <c r="M495" t="str">
        <f>TEXT(Table2[[#This Row],[Order_Date]],"mmm")</f>
        <v>Jul</v>
      </c>
      <c r="N495" t="str">
        <f>TEXT(Table2[[#This Row],[Order_Date]],"YYYY-MM")</f>
        <v>2024-07</v>
      </c>
      <c r="O495" s="9">
        <f>IFERROR(Table2[[#This Row],[Profit]]/Table2[[#This Row],[Sales]],0)</f>
        <v>0.32112449799196785</v>
      </c>
      <c r="P495" t="str">
        <f>_xlfn.XLOOKUP(Table2[[#This Row],[Product_ID]],Table4[Product_ID],Table4[Category],"Not Found")</f>
        <v>Office</v>
      </c>
      <c r="Q495" t="str">
        <f>_xlfn.XLOOKUP(Table2[[#This Row],[Product_ID]],Table4[Product_ID],Table4[Sub_Category],"Not Found")</f>
        <v>Paper</v>
      </c>
      <c r="R495" t="str">
        <f>_xlfn.XLOOKUP(Table2[[#This Row],[Customer_ID]],Table1[Customer_ID],Table1[Region],"Not Found")</f>
        <v>East</v>
      </c>
      <c r="S495" t="str">
        <f>_xlfn.XLOOKUP(Table2[[#This Row],[Customer_ID]],Table1[Customer_ID],Table1[Segment],"Not Found")</f>
        <v>Consumer</v>
      </c>
      <c r="T495" t="str">
        <f>_xlfn.XLOOKUP(Table2[[#This Row],[Product_ID]],Table4[Product_ID],Table4[Product_Name],"Not Found")</f>
        <v>Pen Set</v>
      </c>
    </row>
    <row r="496" spans="1:20" x14ac:dyDescent="0.3">
      <c r="A496" t="s">
        <v>832</v>
      </c>
      <c r="B496" s="4">
        <v>45623</v>
      </c>
      <c r="C496" s="4">
        <v>45627</v>
      </c>
      <c r="D496" t="s">
        <v>787</v>
      </c>
      <c r="E496" t="s">
        <v>71</v>
      </c>
      <c r="F496" s="8">
        <v>1</v>
      </c>
      <c r="G496" s="10">
        <v>0.05</v>
      </c>
      <c r="H496" t="s">
        <v>30</v>
      </c>
      <c r="I496" s="8">
        <v>759.05</v>
      </c>
      <c r="J496" s="8">
        <v>214.87</v>
      </c>
      <c r="K496" s="12">
        <f>YEAR(Table2[[#This Row],[Order_Date]])</f>
        <v>2024</v>
      </c>
      <c r="L496" s="12">
        <f>MONTH(Table2[[#This Row],[Order_Date]])</f>
        <v>11</v>
      </c>
      <c r="M496" t="str">
        <f>TEXT(Table2[[#This Row],[Order_Date]],"mmm")</f>
        <v>Nov</v>
      </c>
      <c r="N496" t="str">
        <f>TEXT(Table2[[#This Row],[Order_Date]],"YYYY-MM")</f>
        <v>2024-11</v>
      </c>
      <c r="O496" s="9">
        <f>IFERROR(Table2[[#This Row],[Profit]]/Table2[[#This Row],[Sales]],0)</f>
        <v>0.2830775311244319</v>
      </c>
      <c r="P496" t="str">
        <f>_xlfn.XLOOKUP(Table2[[#This Row],[Product_ID]],Table4[Product_ID],Table4[Category],"Not Found")</f>
        <v>Home</v>
      </c>
      <c r="Q496" t="str">
        <f>_xlfn.XLOOKUP(Table2[[#This Row],[Product_ID]],Table4[Product_ID],Table4[Sub_Category],"Not Found")</f>
        <v>Storage</v>
      </c>
      <c r="R496" t="str">
        <f>_xlfn.XLOOKUP(Table2[[#This Row],[Customer_ID]],Table1[Customer_ID],Table1[Region],"Not Found")</f>
        <v>South</v>
      </c>
      <c r="S496" t="str">
        <f>_xlfn.XLOOKUP(Table2[[#This Row],[Customer_ID]],Table1[Customer_ID],Table1[Segment],"Not Found")</f>
        <v>Home Office</v>
      </c>
      <c r="T496" t="str">
        <f>_xlfn.XLOOKUP(Table2[[#This Row],[Product_ID]],Table4[Product_ID],Table4[Product_Name],"Not Found")</f>
        <v>Storage Box</v>
      </c>
    </row>
    <row r="497" spans="1:20" x14ac:dyDescent="0.3">
      <c r="A497" t="s">
        <v>833</v>
      </c>
      <c r="B497" s="4">
        <v>45461</v>
      </c>
      <c r="C497" s="4">
        <v>45466</v>
      </c>
      <c r="D497" t="s">
        <v>834</v>
      </c>
      <c r="E497" t="s">
        <v>65</v>
      </c>
      <c r="F497" s="8">
        <v>1</v>
      </c>
      <c r="G497" s="10">
        <v>0</v>
      </c>
      <c r="H497" t="s">
        <v>17</v>
      </c>
      <c r="I497" s="8">
        <v>699</v>
      </c>
      <c r="J497" s="8">
        <v>194.68</v>
      </c>
      <c r="K497" s="12">
        <f>YEAR(Table2[[#This Row],[Order_Date]])</f>
        <v>2024</v>
      </c>
      <c r="L497" s="12">
        <f>MONTH(Table2[[#This Row],[Order_Date]])</f>
        <v>6</v>
      </c>
      <c r="M497" t="str">
        <f>TEXT(Table2[[#This Row],[Order_Date]],"mmm")</f>
        <v>Jun</v>
      </c>
      <c r="N497" t="str">
        <f>TEXT(Table2[[#This Row],[Order_Date]],"YYYY-MM")</f>
        <v>2024-06</v>
      </c>
      <c r="O497" s="9">
        <f>IFERROR(Table2[[#This Row],[Profit]]/Table2[[#This Row],[Sales]],0)</f>
        <v>0.27851216022889841</v>
      </c>
      <c r="P497" t="str">
        <f>_xlfn.XLOOKUP(Table2[[#This Row],[Product_ID]],Table4[Product_ID],Table4[Category],"Not Found")</f>
        <v>Office</v>
      </c>
      <c r="Q497" t="str">
        <f>_xlfn.XLOOKUP(Table2[[#This Row],[Product_ID]],Table4[Product_ID],Table4[Sub_Category],"Not Found")</f>
        <v>Storage</v>
      </c>
      <c r="R497" t="str">
        <f>_xlfn.XLOOKUP(Table2[[#This Row],[Customer_ID]],Table1[Customer_ID],Table1[Region],"Not Found")</f>
        <v>West</v>
      </c>
      <c r="S497" t="str">
        <f>_xlfn.XLOOKUP(Table2[[#This Row],[Customer_ID]],Table1[Customer_ID],Table1[Segment],"Not Found")</f>
        <v>Corporate</v>
      </c>
      <c r="T497" t="str">
        <f>_xlfn.XLOOKUP(Table2[[#This Row],[Product_ID]],Table4[Product_ID],Table4[Product_Name],"Not Found")</f>
        <v>Desk Organizer</v>
      </c>
    </row>
    <row r="498" spans="1:20" x14ac:dyDescent="0.3">
      <c r="A498" t="s">
        <v>835</v>
      </c>
      <c r="B498" s="4">
        <v>45812</v>
      </c>
      <c r="C498" s="4">
        <v>45814</v>
      </c>
      <c r="D498" t="s">
        <v>836</v>
      </c>
      <c r="E498" t="s">
        <v>45</v>
      </c>
      <c r="F498" s="8">
        <v>3</v>
      </c>
      <c r="G498" s="10">
        <v>0.1</v>
      </c>
      <c r="H498" t="s">
        <v>17</v>
      </c>
      <c r="I498" s="8">
        <v>6747.3</v>
      </c>
      <c r="J498" s="8">
        <v>1711.48</v>
      </c>
      <c r="K498" s="12">
        <f>YEAR(Table2[[#This Row],[Order_Date]])</f>
        <v>2025</v>
      </c>
      <c r="L498" s="12">
        <f>MONTH(Table2[[#This Row],[Order_Date]])</f>
        <v>6</v>
      </c>
      <c r="M498" t="str">
        <f>TEXT(Table2[[#This Row],[Order_Date]],"mmm")</f>
        <v>Jun</v>
      </c>
      <c r="N498" t="str">
        <f>TEXT(Table2[[#This Row],[Order_Date]],"YYYY-MM")</f>
        <v>2025-06</v>
      </c>
      <c r="O498" s="9">
        <f>IFERROR(Table2[[#This Row],[Profit]]/Table2[[#This Row],[Sales]],0)</f>
        <v>0.25365405421427828</v>
      </c>
      <c r="P498" t="str">
        <f>_xlfn.XLOOKUP(Table2[[#This Row],[Product_ID]],Table4[Product_ID],Table4[Category],"Not Found")</f>
        <v>Technology</v>
      </c>
      <c r="Q498" t="str">
        <f>_xlfn.XLOOKUP(Table2[[#This Row],[Product_ID]],Table4[Product_ID],Table4[Sub_Category],"Not Found")</f>
        <v>Audio</v>
      </c>
      <c r="R498" t="str">
        <f>_xlfn.XLOOKUP(Table2[[#This Row],[Customer_ID]],Table1[Customer_ID],Table1[Region],"Not Found")</f>
        <v>West</v>
      </c>
      <c r="S498" t="str">
        <f>_xlfn.XLOOKUP(Table2[[#This Row],[Customer_ID]],Table1[Customer_ID],Table1[Segment],"Not Found")</f>
        <v>Consumer</v>
      </c>
      <c r="T498" t="str">
        <f>_xlfn.XLOOKUP(Table2[[#This Row],[Product_ID]],Table4[Product_ID],Table4[Product_Name],"Not Found")</f>
        <v>Headphones</v>
      </c>
    </row>
    <row r="499" spans="1:20" x14ac:dyDescent="0.3">
      <c r="A499" t="s">
        <v>837</v>
      </c>
      <c r="B499" s="4">
        <v>45754</v>
      </c>
      <c r="C499" s="4">
        <v>45757</v>
      </c>
      <c r="D499" t="s">
        <v>313</v>
      </c>
      <c r="E499" t="s">
        <v>58</v>
      </c>
      <c r="F499" s="8">
        <v>2</v>
      </c>
      <c r="G499" s="10">
        <v>0.15</v>
      </c>
      <c r="H499" t="s">
        <v>13</v>
      </c>
      <c r="I499" s="8">
        <v>3398.3</v>
      </c>
      <c r="J499" s="8">
        <v>775.06</v>
      </c>
      <c r="K499" s="12">
        <f>YEAR(Table2[[#This Row],[Order_Date]])</f>
        <v>2025</v>
      </c>
      <c r="L499" s="12">
        <f>MONTH(Table2[[#This Row],[Order_Date]])</f>
        <v>4</v>
      </c>
      <c r="M499" t="str">
        <f>TEXT(Table2[[#This Row],[Order_Date]],"mmm")</f>
        <v>Apr</v>
      </c>
      <c r="N499" t="str">
        <f>TEXT(Table2[[#This Row],[Order_Date]],"YYYY-MM")</f>
        <v>2025-04</v>
      </c>
      <c r="O499" s="9">
        <f>IFERROR(Table2[[#This Row],[Profit]]/Table2[[#This Row],[Sales]],0)</f>
        <v>0.22807285995939144</v>
      </c>
      <c r="P499" t="str">
        <f>_xlfn.XLOOKUP(Table2[[#This Row],[Product_ID]],Table4[Product_ID],Table4[Category],"Not Found")</f>
        <v>Technology</v>
      </c>
      <c r="Q499" t="str">
        <f>_xlfn.XLOOKUP(Table2[[#This Row],[Product_ID]],Table4[Product_ID],Table4[Sub_Category],"Not Found")</f>
        <v>Audio</v>
      </c>
      <c r="R499" t="str">
        <f>_xlfn.XLOOKUP(Table2[[#This Row],[Customer_ID]],Table1[Customer_ID],Table1[Region],"Not Found")</f>
        <v>South</v>
      </c>
      <c r="S499" t="str">
        <f>_xlfn.XLOOKUP(Table2[[#This Row],[Customer_ID]],Table1[Customer_ID],Table1[Segment],"Not Found")</f>
        <v>Home Office</v>
      </c>
      <c r="T499" t="str">
        <f>_xlfn.XLOOKUP(Table2[[#This Row],[Product_ID]],Table4[Product_ID],Table4[Product_Name],"Not Found")</f>
        <v>Bluetooth Speaker</v>
      </c>
    </row>
    <row r="500" spans="1:20" x14ac:dyDescent="0.3">
      <c r="A500" t="s">
        <v>838</v>
      </c>
      <c r="B500" s="4">
        <v>45331</v>
      </c>
      <c r="C500" s="4">
        <v>45336</v>
      </c>
      <c r="D500" t="s">
        <v>839</v>
      </c>
      <c r="E500" t="s">
        <v>26</v>
      </c>
      <c r="F500" s="8">
        <v>3</v>
      </c>
      <c r="G500" s="10">
        <v>0</v>
      </c>
      <c r="H500" t="s">
        <v>13</v>
      </c>
      <c r="I500" s="8">
        <v>2697</v>
      </c>
      <c r="J500" s="8">
        <v>458.46</v>
      </c>
      <c r="K500" s="12">
        <f>YEAR(Table2[[#This Row],[Order_Date]])</f>
        <v>2024</v>
      </c>
      <c r="L500" s="12">
        <f>MONTH(Table2[[#This Row],[Order_Date]])</f>
        <v>2</v>
      </c>
      <c r="M500" t="str">
        <f>TEXT(Table2[[#This Row],[Order_Date]],"mmm")</f>
        <v>Feb</v>
      </c>
      <c r="N500" t="str">
        <f>TEXT(Table2[[#This Row],[Order_Date]],"YYYY-MM")</f>
        <v>2024-02</v>
      </c>
      <c r="O500" s="9">
        <f>IFERROR(Table2[[#This Row],[Profit]]/Table2[[#This Row],[Sales]],0)</f>
        <v>0.1699888765294772</v>
      </c>
      <c r="P500" t="str">
        <f>_xlfn.XLOOKUP(Table2[[#This Row],[Product_ID]],Table4[Product_ID],Table4[Category],"Not Found")</f>
        <v>Technology</v>
      </c>
      <c r="Q500" t="str">
        <f>_xlfn.XLOOKUP(Table2[[#This Row],[Product_ID]],Table4[Product_ID],Table4[Sub_Category],"Not Found")</f>
        <v>Accessories</v>
      </c>
      <c r="R500" t="str">
        <f>_xlfn.XLOOKUP(Table2[[#This Row],[Customer_ID]],Table1[Customer_ID],Table1[Region],"Not Found")</f>
        <v>South</v>
      </c>
      <c r="S500" t="str">
        <f>_xlfn.XLOOKUP(Table2[[#This Row],[Customer_ID]],Table1[Customer_ID],Table1[Segment],"Not Found")</f>
        <v>Consumer</v>
      </c>
      <c r="T500" t="str">
        <f>_xlfn.XLOOKUP(Table2[[#This Row],[Product_ID]],Table4[Product_ID],Table4[Product_Name],"Not Found")</f>
        <v>Keyboard</v>
      </c>
    </row>
    <row r="501" spans="1:20" x14ac:dyDescent="0.3">
      <c r="A501" t="s">
        <v>840</v>
      </c>
      <c r="B501" s="4">
        <v>45828</v>
      </c>
      <c r="C501" s="4">
        <v>45830</v>
      </c>
      <c r="D501" t="s">
        <v>118</v>
      </c>
      <c r="E501" t="s">
        <v>200</v>
      </c>
      <c r="F501" s="8">
        <v>1</v>
      </c>
      <c r="G501" s="10">
        <v>0.05</v>
      </c>
      <c r="H501" t="s">
        <v>21</v>
      </c>
      <c r="I501" s="8">
        <v>1044.05</v>
      </c>
      <c r="J501" s="8">
        <v>290.91000000000003</v>
      </c>
      <c r="K501" s="12">
        <f>YEAR(Table2[[#This Row],[Order_Date]])</f>
        <v>2025</v>
      </c>
      <c r="L501" s="12">
        <f>MONTH(Table2[[#This Row],[Order_Date]])</f>
        <v>6</v>
      </c>
      <c r="M501" t="str">
        <f>TEXT(Table2[[#This Row],[Order_Date]],"mmm")</f>
        <v>Jun</v>
      </c>
      <c r="N501" t="str">
        <f>TEXT(Table2[[#This Row],[Order_Date]],"YYYY-MM")</f>
        <v>2025-06</v>
      </c>
      <c r="O501" s="9">
        <f>IFERROR(Table2[[#This Row],[Profit]]/Table2[[#This Row],[Sales]],0)</f>
        <v>0.27863608064747858</v>
      </c>
      <c r="P501" t="str">
        <f>_xlfn.XLOOKUP(Table2[[#This Row],[Product_ID]],Table4[Product_ID],Table4[Category],"Not Found")</f>
        <v>Office</v>
      </c>
      <c r="Q501" t="str">
        <f>_xlfn.XLOOKUP(Table2[[#This Row],[Product_ID]],Table4[Product_ID],Table4[Sub_Category],"Not Found")</f>
        <v>Office Supplies</v>
      </c>
      <c r="R501" t="str">
        <f>_xlfn.XLOOKUP(Table2[[#This Row],[Customer_ID]],Table1[Customer_ID],Table1[Region],"Not Found")</f>
        <v>West</v>
      </c>
      <c r="S501" t="str">
        <f>_xlfn.XLOOKUP(Table2[[#This Row],[Customer_ID]],Table1[Customer_ID],Table1[Segment],"Not Found")</f>
        <v>Consumer</v>
      </c>
      <c r="T501" t="str">
        <f>_xlfn.XLOOKUP(Table2[[#This Row],[Product_ID]],Table4[Product_ID],Table4[Product_Name],"Not Found")</f>
        <v>Laptop Stand</v>
      </c>
    </row>
    <row r="502" spans="1:20" x14ac:dyDescent="0.3">
      <c r="A502" t="s">
        <v>841</v>
      </c>
      <c r="B502" s="4">
        <v>45552</v>
      </c>
      <c r="C502" s="4">
        <v>45555</v>
      </c>
      <c r="D502" t="s">
        <v>842</v>
      </c>
      <c r="E502" t="s">
        <v>55</v>
      </c>
      <c r="F502" s="8">
        <v>1</v>
      </c>
      <c r="G502" s="10">
        <v>0</v>
      </c>
      <c r="H502" t="s">
        <v>13</v>
      </c>
      <c r="I502" s="8">
        <v>5999</v>
      </c>
      <c r="J502" s="8">
        <v>1123.06</v>
      </c>
      <c r="K502" s="12">
        <f>YEAR(Table2[[#This Row],[Order_Date]])</f>
        <v>2024</v>
      </c>
      <c r="L502" s="12">
        <f>MONTH(Table2[[#This Row],[Order_Date]])</f>
        <v>9</v>
      </c>
      <c r="M502" t="str">
        <f>TEXT(Table2[[#This Row],[Order_Date]],"mmm")</f>
        <v>Sep</v>
      </c>
      <c r="N502" t="str">
        <f>TEXT(Table2[[#This Row],[Order_Date]],"YYYY-MM")</f>
        <v>2024-09</v>
      </c>
      <c r="O502" s="9">
        <f>IFERROR(Table2[[#This Row],[Profit]]/Table2[[#This Row],[Sales]],0)</f>
        <v>0.18720786797799632</v>
      </c>
      <c r="P502" t="str">
        <f>_xlfn.XLOOKUP(Table2[[#This Row],[Product_ID]],Table4[Product_ID],Table4[Category],"Not Found")</f>
        <v>Furniture</v>
      </c>
      <c r="Q502" t="str">
        <f>_xlfn.XLOOKUP(Table2[[#This Row],[Product_ID]],Table4[Product_ID],Table4[Sub_Category],"Not Found")</f>
        <v>Furniture</v>
      </c>
      <c r="R502" t="str">
        <f>_xlfn.XLOOKUP(Table2[[#This Row],[Customer_ID]],Table1[Customer_ID],Table1[Region],"Not Found")</f>
        <v>South</v>
      </c>
      <c r="S502" t="str">
        <f>_xlfn.XLOOKUP(Table2[[#This Row],[Customer_ID]],Table1[Customer_ID],Table1[Segment],"Not Found")</f>
        <v>Home Office</v>
      </c>
      <c r="T502" t="str">
        <f>_xlfn.XLOOKUP(Table2[[#This Row],[Product_ID]],Table4[Product_ID],Table4[Product_Name],"Not Found")</f>
        <v>Study Table</v>
      </c>
    </row>
    <row r="503" spans="1:20" x14ac:dyDescent="0.3">
      <c r="A503" t="s">
        <v>843</v>
      </c>
      <c r="B503" s="4">
        <v>45686</v>
      </c>
      <c r="C503" s="4">
        <v>45689</v>
      </c>
      <c r="D503" t="s">
        <v>539</v>
      </c>
      <c r="E503" t="s">
        <v>35</v>
      </c>
      <c r="F503" s="8">
        <v>1</v>
      </c>
      <c r="G503" s="10">
        <v>0.05</v>
      </c>
      <c r="H503" t="s">
        <v>21</v>
      </c>
      <c r="I503" s="8">
        <v>1519.05</v>
      </c>
      <c r="J503" s="8">
        <v>549.45000000000005</v>
      </c>
      <c r="K503" s="12">
        <f>YEAR(Table2[[#This Row],[Order_Date]])</f>
        <v>2025</v>
      </c>
      <c r="L503" s="12">
        <f>MONTH(Table2[[#This Row],[Order_Date]])</f>
        <v>1</v>
      </c>
      <c r="M503" t="str">
        <f>TEXT(Table2[[#This Row],[Order_Date]],"mmm")</f>
        <v>Jan</v>
      </c>
      <c r="N503" t="str">
        <f>TEXT(Table2[[#This Row],[Order_Date]],"YYYY-MM")</f>
        <v>2025-01</v>
      </c>
      <c r="O503" s="9">
        <f>IFERROR(Table2[[#This Row],[Profit]]/Table2[[#This Row],[Sales]],0)</f>
        <v>0.36170632961390348</v>
      </c>
      <c r="P503" t="str">
        <f>_xlfn.XLOOKUP(Table2[[#This Row],[Product_ID]],Table4[Product_ID],Table4[Category],"Not Found")</f>
        <v>Lifestyle</v>
      </c>
      <c r="Q503" t="str">
        <f>_xlfn.XLOOKUP(Table2[[#This Row],[Product_ID]],Table4[Product_ID],Table4[Sub_Category],"Not Found")</f>
        <v>Bags</v>
      </c>
      <c r="R503" t="str">
        <f>_xlfn.XLOOKUP(Table2[[#This Row],[Customer_ID]],Table1[Customer_ID],Table1[Region],"Not Found")</f>
        <v>North</v>
      </c>
      <c r="S503" t="str">
        <f>_xlfn.XLOOKUP(Table2[[#This Row],[Customer_ID]],Table1[Customer_ID],Table1[Segment],"Not Found")</f>
        <v>Consumer</v>
      </c>
      <c r="T503" t="str">
        <f>_xlfn.XLOOKUP(Table2[[#This Row],[Product_ID]],Table4[Product_ID],Table4[Product_Name],"Not Found")</f>
        <v>Backpack</v>
      </c>
    </row>
    <row r="504" spans="1:20" x14ac:dyDescent="0.3">
      <c r="A504" t="s">
        <v>844</v>
      </c>
      <c r="B504" s="4">
        <v>45517</v>
      </c>
      <c r="C504" s="4">
        <v>45518</v>
      </c>
      <c r="D504" t="s">
        <v>337</v>
      </c>
      <c r="E504" t="s">
        <v>55</v>
      </c>
      <c r="F504" s="8">
        <v>1</v>
      </c>
      <c r="G504" s="10">
        <v>0</v>
      </c>
      <c r="H504" t="s">
        <v>17</v>
      </c>
      <c r="I504" s="8">
        <v>5999</v>
      </c>
      <c r="J504" s="8">
        <v>884.2</v>
      </c>
      <c r="K504" s="12">
        <f>YEAR(Table2[[#This Row],[Order_Date]])</f>
        <v>2024</v>
      </c>
      <c r="L504" s="12">
        <f>MONTH(Table2[[#This Row],[Order_Date]])</f>
        <v>8</v>
      </c>
      <c r="M504" t="str">
        <f>TEXT(Table2[[#This Row],[Order_Date]],"mmm")</f>
        <v>Aug</v>
      </c>
      <c r="N504" t="str">
        <f>TEXT(Table2[[#This Row],[Order_Date]],"YYYY-MM")</f>
        <v>2024-08</v>
      </c>
      <c r="O504" s="9">
        <f>IFERROR(Table2[[#This Row],[Profit]]/Table2[[#This Row],[Sales]],0)</f>
        <v>0.14739123187197867</v>
      </c>
      <c r="P504" t="str">
        <f>_xlfn.XLOOKUP(Table2[[#This Row],[Product_ID]],Table4[Product_ID],Table4[Category],"Not Found")</f>
        <v>Furniture</v>
      </c>
      <c r="Q504" t="str">
        <f>_xlfn.XLOOKUP(Table2[[#This Row],[Product_ID]],Table4[Product_ID],Table4[Sub_Category],"Not Found")</f>
        <v>Furniture</v>
      </c>
      <c r="R504" t="str">
        <f>_xlfn.XLOOKUP(Table2[[#This Row],[Customer_ID]],Table1[Customer_ID],Table1[Region],"Not Found")</f>
        <v>East</v>
      </c>
      <c r="S504" t="str">
        <f>_xlfn.XLOOKUP(Table2[[#This Row],[Customer_ID]],Table1[Customer_ID],Table1[Segment],"Not Found")</f>
        <v>Home Office</v>
      </c>
      <c r="T504" t="str">
        <f>_xlfn.XLOOKUP(Table2[[#This Row],[Product_ID]],Table4[Product_ID],Table4[Product_Name],"Not Found")</f>
        <v>Study Table</v>
      </c>
    </row>
    <row r="505" spans="1:20" x14ac:dyDescent="0.3">
      <c r="A505" t="s">
        <v>845</v>
      </c>
      <c r="B505" s="4">
        <v>45415</v>
      </c>
      <c r="C505" s="4">
        <v>45417</v>
      </c>
      <c r="D505" t="s">
        <v>846</v>
      </c>
      <c r="E505" t="s">
        <v>96</v>
      </c>
      <c r="F505" s="8">
        <v>2</v>
      </c>
      <c r="G505" s="10">
        <v>0.05</v>
      </c>
      <c r="H505" t="s">
        <v>21</v>
      </c>
      <c r="I505" s="8">
        <v>1898.1</v>
      </c>
      <c r="J505" s="8">
        <v>504.94</v>
      </c>
      <c r="K505" s="12">
        <f>YEAR(Table2[[#This Row],[Order_Date]])</f>
        <v>2024</v>
      </c>
      <c r="L505" s="12">
        <f>MONTH(Table2[[#This Row],[Order_Date]])</f>
        <v>5</v>
      </c>
      <c r="M505" t="str">
        <f>TEXT(Table2[[#This Row],[Order_Date]],"mmm")</f>
        <v>May</v>
      </c>
      <c r="N505" t="str">
        <f>TEXT(Table2[[#This Row],[Order_Date]],"YYYY-MM")</f>
        <v>2024-05</v>
      </c>
      <c r="O505" s="9">
        <f>IFERROR(Table2[[#This Row],[Profit]]/Table2[[#This Row],[Sales]],0)</f>
        <v>0.26602391865549763</v>
      </c>
      <c r="P505" t="str">
        <f>_xlfn.XLOOKUP(Table2[[#This Row],[Product_ID]],Table4[Product_ID],Table4[Category],"Not Found")</f>
        <v>Home</v>
      </c>
      <c r="Q505" t="str">
        <f>_xlfn.XLOOKUP(Table2[[#This Row],[Product_ID]],Table4[Product_ID],Table4[Sub_Category],"Not Found")</f>
        <v>Lighting</v>
      </c>
      <c r="R505" t="str">
        <f>_xlfn.XLOOKUP(Table2[[#This Row],[Customer_ID]],Table1[Customer_ID],Table1[Region],"Not Found")</f>
        <v>East</v>
      </c>
      <c r="S505" t="str">
        <f>_xlfn.XLOOKUP(Table2[[#This Row],[Customer_ID]],Table1[Customer_ID],Table1[Segment],"Not Found")</f>
        <v>Consumer</v>
      </c>
      <c r="T505" t="str">
        <f>_xlfn.XLOOKUP(Table2[[#This Row],[Product_ID]],Table4[Product_ID],Table4[Product_Name],"Not Found")</f>
        <v>LED Strip Light</v>
      </c>
    </row>
    <row r="506" spans="1:20" x14ac:dyDescent="0.3">
      <c r="A506" t="s">
        <v>847</v>
      </c>
      <c r="B506" s="4">
        <v>45329</v>
      </c>
      <c r="C506" s="4">
        <v>45330</v>
      </c>
      <c r="D506" t="s">
        <v>848</v>
      </c>
      <c r="E506" t="s">
        <v>81</v>
      </c>
      <c r="F506" s="8">
        <v>1</v>
      </c>
      <c r="G506" s="10">
        <v>0.1</v>
      </c>
      <c r="H506" t="s">
        <v>21</v>
      </c>
      <c r="I506" s="8">
        <v>719.1</v>
      </c>
      <c r="J506" s="8">
        <v>148.80000000000001</v>
      </c>
      <c r="K506" s="12">
        <f>YEAR(Table2[[#This Row],[Order_Date]])</f>
        <v>2024</v>
      </c>
      <c r="L506" s="12">
        <f>MONTH(Table2[[#This Row],[Order_Date]])</f>
        <v>2</v>
      </c>
      <c r="M506" t="str">
        <f>TEXT(Table2[[#This Row],[Order_Date]],"mmm")</f>
        <v>Feb</v>
      </c>
      <c r="N506" t="str">
        <f>TEXT(Table2[[#This Row],[Order_Date]],"YYYY-MM")</f>
        <v>2024-02</v>
      </c>
      <c r="O506" s="9">
        <f>IFERROR(Table2[[#This Row],[Profit]]/Table2[[#This Row],[Sales]],0)</f>
        <v>0.2069253233208177</v>
      </c>
      <c r="P506" t="str">
        <f>_xlfn.XLOOKUP(Table2[[#This Row],[Product_ID]],Table4[Product_ID],Table4[Category],"Not Found")</f>
        <v>Home</v>
      </c>
      <c r="Q506" t="str">
        <f>_xlfn.XLOOKUP(Table2[[#This Row],[Product_ID]],Table4[Product_ID],Table4[Sub_Category],"Not Found")</f>
        <v>Kitchen</v>
      </c>
      <c r="R506" t="str">
        <f>_xlfn.XLOOKUP(Table2[[#This Row],[Customer_ID]],Table1[Customer_ID],Table1[Region],"Not Found")</f>
        <v>South</v>
      </c>
      <c r="S506" t="str">
        <f>_xlfn.XLOOKUP(Table2[[#This Row],[Customer_ID]],Table1[Customer_ID],Table1[Segment],"Not Found")</f>
        <v>Home Office</v>
      </c>
      <c r="T506" t="str">
        <f>_xlfn.XLOOKUP(Table2[[#This Row],[Product_ID]],Table4[Product_ID],Table4[Product_Name],"Not Found")</f>
        <v>Travel Mug</v>
      </c>
    </row>
    <row r="507" spans="1:20" x14ac:dyDescent="0.3">
      <c r="A507" t="s">
        <v>849</v>
      </c>
      <c r="B507" s="4">
        <v>45619</v>
      </c>
      <c r="C507" s="4">
        <v>45620</v>
      </c>
      <c r="D507" t="s">
        <v>850</v>
      </c>
      <c r="E507" t="s">
        <v>12</v>
      </c>
      <c r="F507" s="8">
        <v>1</v>
      </c>
      <c r="G507" s="10">
        <v>0.05</v>
      </c>
      <c r="H507" t="s">
        <v>13</v>
      </c>
      <c r="I507" s="8">
        <v>569.04999999999995</v>
      </c>
      <c r="J507" s="8">
        <v>172.99</v>
      </c>
      <c r="K507" s="12">
        <f>YEAR(Table2[[#This Row],[Order_Date]])</f>
        <v>2024</v>
      </c>
      <c r="L507" s="12">
        <f>MONTH(Table2[[#This Row],[Order_Date]])</f>
        <v>11</v>
      </c>
      <c r="M507" t="str">
        <f>TEXT(Table2[[#This Row],[Order_Date]],"mmm")</f>
        <v>Nov</v>
      </c>
      <c r="N507" t="str">
        <f>TEXT(Table2[[#This Row],[Order_Date]],"YYYY-MM")</f>
        <v>2024-11</v>
      </c>
      <c r="O507" s="9">
        <f>IFERROR(Table2[[#This Row],[Profit]]/Table2[[#This Row],[Sales]],0)</f>
        <v>0.30399789122221249</v>
      </c>
      <c r="P507" t="str">
        <f>_xlfn.XLOOKUP(Table2[[#This Row],[Product_ID]],Table4[Product_ID],Table4[Category],"Not Found")</f>
        <v>Home</v>
      </c>
      <c r="Q507" t="str">
        <f>_xlfn.XLOOKUP(Table2[[#This Row],[Product_ID]],Table4[Product_ID],Table4[Sub_Category],"Not Found")</f>
        <v>Kitchen</v>
      </c>
      <c r="R507" t="str">
        <f>_xlfn.XLOOKUP(Table2[[#This Row],[Customer_ID]],Table1[Customer_ID],Table1[Region],"Not Found")</f>
        <v>East</v>
      </c>
      <c r="S507" t="str">
        <f>_xlfn.XLOOKUP(Table2[[#This Row],[Customer_ID]],Table1[Customer_ID],Table1[Segment],"Not Found")</f>
        <v>Consumer</v>
      </c>
      <c r="T507" t="str">
        <f>_xlfn.XLOOKUP(Table2[[#This Row],[Product_ID]],Table4[Product_ID],Table4[Product_Name],"Not Found")</f>
        <v>Water Bottle</v>
      </c>
    </row>
    <row r="508" spans="1:20" x14ac:dyDescent="0.3">
      <c r="A508" t="s">
        <v>851</v>
      </c>
      <c r="B508" s="4">
        <v>45542</v>
      </c>
      <c r="C508" s="4">
        <v>45546</v>
      </c>
      <c r="D508" t="s">
        <v>852</v>
      </c>
      <c r="E508" t="s">
        <v>50</v>
      </c>
      <c r="F508" s="8">
        <v>2</v>
      </c>
      <c r="G508" s="10">
        <v>0</v>
      </c>
      <c r="H508" t="s">
        <v>17</v>
      </c>
      <c r="I508" s="8">
        <v>998</v>
      </c>
      <c r="J508" s="8">
        <v>262.3</v>
      </c>
      <c r="K508" s="12">
        <f>YEAR(Table2[[#This Row],[Order_Date]])</f>
        <v>2024</v>
      </c>
      <c r="L508" s="12">
        <f>MONTH(Table2[[#This Row],[Order_Date]])</f>
        <v>9</v>
      </c>
      <c r="M508" t="str">
        <f>TEXT(Table2[[#This Row],[Order_Date]],"mmm")</f>
        <v>Sep</v>
      </c>
      <c r="N508" t="str">
        <f>TEXT(Table2[[#This Row],[Order_Date]],"YYYY-MM")</f>
        <v>2024-09</v>
      </c>
      <c r="O508" s="9">
        <f>IFERROR(Table2[[#This Row],[Profit]]/Table2[[#This Row],[Sales]],0)</f>
        <v>0.26282565130260521</v>
      </c>
      <c r="P508" t="str">
        <f>_xlfn.XLOOKUP(Table2[[#This Row],[Product_ID]],Table4[Product_ID],Table4[Category],"Not Found")</f>
        <v>Technology</v>
      </c>
      <c r="Q508" t="str">
        <f>_xlfn.XLOOKUP(Table2[[#This Row],[Product_ID]],Table4[Product_ID],Table4[Sub_Category],"Not Found")</f>
        <v>Accessories</v>
      </c>
      <c r="R508" t="str">
        <f>_xlfn.XLOOKUP(Table2[[#This Row],[Customer_ID]],Table1[Customer_ID],Table1[Region],"Not Found")</f>
        <v>South</v>
      </c>
      <c r="S508" t="str">
        <f>_xlfn.XLOOKUP(Table2[[#This Row],[Customer_ID]],Table1[Customer_ID],Table1[Segment],"Not Found")</f>
        <v>Home Office</v>
      </c>
      <c r="T508" t="str">
        <f>_xlfn.XLOOKUP(Table2[[#This Row],[Product_ID]],Table4[Product_ID],Table4[Product_Name],"Not Found")</f>
        <v>Wireless Mouse</v>
      </c>
    </row>
    <row r="509" spans="1:20" x14ac:dyDescent="0.3">
      <c r="A509" t="s">
        <v>853</v>
      </c>
      <c r="B509" s="4">
        <v>45467</v>
      </c>
      <c r="C509" s="4">
        <v>45468</v>
      </c>
      <c r="D509" t="s">
        <v>390</v>
      </c>
      <c r="E509" t="s">
        <v>50</v>
      </c>
      <c r="F509" s="8">
        <v>1</v>
      </c>
      <c r="G509" s="10">
        <v>0.05</v>
      </c>
      <c r="H509" t="s">
        <v>13</v>
      </c>
      <c r="I509" s="8">
        <v>474.05</v>
      </c>
      <c r="J509" s="8">
        <v>84.4</v>
      </c>
      <c r="K509" s="12">
        <f>YEAR(Table2[[#This Row],[Order_Date]])</f>
        <v>2024</v>
      </c>
      <c r="L509" s="12">
        <f>MONTH(Table2[[#This Row],[Order_Date]])</f>
        <v>6</v>
      </c>
      <c r="M509" t="str">
        <f>TEXT(Table2[[#This Row],[Order_Date]],"mmm")</f>
        <v>Jun</v>
      </c>
      <c r="N509" t="str">
        <f>TEXT(Table2[[#This Row],[Order_Date]],"YYYY-MM")</f>
        <v>2024-06</v>
      </c>
      <c r="O509" s="9">
        <f>IFERROR(Table2[[#This Row],[Profit]]/Table2[[#This Row],[Sales]],0)</f>
        <v>0.17804029110853287</v>
      </c>
      <c r="P509" t="str">
        <f>_xlfn.XLOOKUP(Table2[[#This Row],[Product_ID]],Table4[Product_ID],Table4[Category],"Not Found")</f>
        <v>Technology</v>
      </c>
      <c r="Q509" t="str">
        <f>_xlfn.XLOOKUP(Table2[[#This Row],[Product_ID]],Table4[Product_ID],Table4[Sub_Category],"Not Found")</f>
        <v>Accessories</v>
      </c>
      <c r="R509" t="str">
        <f>_xlfn.XLOOKUP(Table2[[#This Row],[Customer_ID]],Table1[Customer_ID],Table1[Region],"Not Found")</f>
        <v>West</v>
      </c>
      <c r="S509" t="str">
        <f>_xlfn.XLOOKUP(Table2[[#This Row],[Customer_ID]],Table1[Customer_ID],Table1[Segment],"Not Found")</f>
        <v>Consumer</v>
      </c>
      <c r="T509" t="str">
        <f>_xlfn.XLOOKUP(Table2[[#This Row],[Product_ID]],Table4[Product_ID],Table4[Product_Name],"Not Found")</f>
        <v>Wireless Mouse</v>
      </c>
    </row>
    <row r="510" spans="1:20" x14ac:dyDescent="0.3">
      <c r="A510" t="s">
        <v>854</v>
      </c>
      <c r="B510" s="4">
        <v>45893</v>
      </c>
      <c r="C510" s="4">
        <v>45894</v>
      </c>
      <c r="D510" t="s">
        <v>855</v>
      </c>
      <c r="E510" t="s">
        <v>65</v>
      </c>
      <c r="F510" s="8">
        <v>5</v>
      </c>
      <c r="G510" s="10">
        <v>0.1</v>
      </c>
      <c r="H510" t="s">
        <v>17</v>
      </c>
      <c r="I510" s="8">
        <v>3145.5</v>
      </c>
      <c r="J510" s="8">
        <v>1072.43</v>
      </c>
      <c r="K510" s="12">
        <f>YEAR(Table2[[#This Row],[Order_Date]])</f>
        <v>2025</v>
      </c>
      <c r="L510" s="12">
        <f>MONTH(Table2[[#This Row],[Order_Date]])</f>
        <v>8</v>
      </c>
      <c r="M510" t="str">
        <f>TEXT(Table2[[#This Row],[Order_Date]],"mmm")</f>
        <v>Aug</v>
      </c>
      <c r="N510" t="str">
        <f>TEXT(Table2[[#This Row],[Order_Date]],"YYYY-MM")</f>
        <v>2025-08</v>
      </c>
      <c r="O510" s="9">
        <f>IFERROR(Table2[[#This Row],[Profit]]/Table2[[#This Row],[Sales]],0)</f>
        <v>0.34094102686377364</v>
      </c>
      <c r="P510" t="str">
        <f>_xlfn.XLOOKUP(Table2[[#This Row],[Product_ID]],Table4[Product_ID],Table4[Category],"Not Found")</f>
        <v>Office</v>
      </c>
      <c r="Q510" t="str">
        <f>_xlfn.XLOOKUP(Table2[[#This Row],[Product_ID]],Table4[Product_ID],Table4[Sub_Category],"Not Found")</f>
        <v>Storage</v>
      </c>
      <c r="R510" t="str">
        <f>_xlfn.XLOOKUP(Table2[[#This Row],[Customer_ID]],Table1[Customer_ID],Table1[Region],"Not Found")</f>
        <v>South</v>
      </c>
      <c r="S510" t="str">
        <f>_xlfn.XLOOKUP(Table2[[#This Row],[Customer_ID]],Table1[Customer_ID],Table1[Segment],"Not Found")</f>
        <v>Consumer</v>
      </c>
      <c r="T510" t="str">
        <f>_xlfn.XLOOKUP(Table2[[#This Row],[Product_ID]],Table4[Product_ID],Table4[Product_Name],"Not Found")</f>
        <v>Desk Organizer</v>
      </c>
    </row>
    <row r="511" spans="1:20" x14ac:dyDescent="0.3">
      <c r="A511" t="s">
        <v>856</v>
      </c>
      <c r="B511" s="4">
        <v>45745</v>
      </c>
      <c r="C511" s="4">
        <v>45749</v>
      </c>
      <c r="D511" t="s">
        <v>536</v>
      </c>
      <c r="E511" t="s">
        <v>50</v>
      </c>
      <c r="F511" s="8">
        <v>1</v>
      </c>
      <c r="G511" s="10">
        <v>0.05</v>
      </c>
      <c r="H511" t="s">
        <v>13</v>
      </c>
      <c r="I511" s="8">
        <v>474.05</v>
      </c>
      <c r="J511" s="8">
        <v>122.16</v>
      </c>
      <c r="K511" s="12">
        <f>YEAR(Table2[[#This Row],[Order_Date]])</f>
        <v>2025</v>
      </c>
      <c r="L511" s="12">
        <f>MONTH(Table2[[#This Row],[Order_Date]])</f>
        <v>3</v>
      </c>
      <c r="M511" t="str">
        <f>TEXT(Table2[[#This Row],[Order_Date]],"mmm")</f>
        <v>Mar</v>
      </c>
      <c r="N511" t="str">
        <f>TEXT(Table2[[#This Row],[Order_Date]],"YYYY-MM")</f>
        <v>2025-03</v>
      </c>
      <c r="O511" s="9">
        <f>IFERROR(Table2[[#This Row],[Profit]]/Table2[[#This Row],[Sales]],0)</f>
        <v>0.25769433604050207</v>
      </c>
      <c r="P511" t="str">
        <f>_xlfn.XLOOKUP(Table2[[#This Row],[Product_ID]],Table4[Product_ID],Table4[Category],"Not Found")</f>
        <v>Technology</v>
      </c>
      <c r="Q511" t="str">
        <f>_xlfn.XLOOKUP(Table2[[#This Row],[Product_ID]],Table4[Product_ID],Table4[Sub_Category],"Not Found")</f>
        <v>Accessories</v>
      </c>
      <c r="R511" t="str">
        <f>_xlfn.XLOOKUP(Table2[[#This Row],[Customer_ID]],Table1[Customer_ID],Table1[Region],"Not Found")</f>
        <v>East</v>
      </c>
      <c r="S511" t="str">
        <f>_xlfn.XLOOKUP(Table2[[#This Row],[Customer_ID]],Table1[Customer_ID],Table1[Segment],"Not Found")</f>
        <v>Corporate</v>
      </c>
      <c r="T511" t="str">
        <f>_xlfn.XLOOKUP(Table2[[#This Row],[Product_ID]],Table4[Product_ID],Table4[Product_Name],"Not Found")</f>
        <v>Wireless Mouse</v>
      </c>
    </row>
    <row r="512" spans="1:20" x14ac:dyDescent="0.3">
      <c r="A512" t="s">
        <v>857</v>
      </c>
      <c r="B512" s="4">
        <v>45328</v>
      </c>
      <c r="C512" s="4">
        <v>45332</v>
      </c>
      <c r="D512" t="s">
        <v>858</v>
      </c>
      <c r="E512" t="s">
        <v>40</v>
      </c>
      <c r="F512" s="8">
        <v>2</v>
      </c>
      <c r="G512" s="10">
        <v>0</v>
      </c>
      <c r="H512" t="s">
        <v>17</v>
      </c>
      <c r="I512" s="8">
        <v>2998</v>
      </c>
      <c r="J512" s="8">
        <v>792.32</v>
      </c>
      <c r="K512" s="12">
        <f>YEAR(Table2[[#This Row],[Order_Date]])</f>
        <v>2024</v>
      </c>
      <c r="L512" s="12">
        <f>MONTH(Table2[[#This Row],[Order_Date]])</f>
        <v>2</v>
      </c>
      <c r="M512" t="str">
        <f>TEXT(Table2[[#This Row],[Order_Date]],"mmm")</f>
        <v>Feb</v>
      </c>
      <c r="N512" t="str">
        <f>TEXT(Table2[[#This Row],[Order_Date]],"YYYY-MM")</f>
        <v>2024-02</v>
      </c>
      <c r="O512" s="9">
        <f>IFERROR(Table2[[#This Row],[Profit]]/Table2[[#This Row],[Sales]],0)</f>
        <v>0.26428285523682454</v>
      </c>
      <c r="P512" t="str">
        <f>_xlfn.XLOOKUP(Table2[[#This Row],[Product_ID]],Table4[Product_ID],Table4[Category],"Not Found")</f>
        <v>Technology</v>
      </c>
      <c r="Q512" t="str">
        <f>_xlfn.XLOOKUP(Table2[[#This Row],[Product_ID]],Table4[Product_ID],Table4[Sub_Category],"Not Found")</f>
        <v>Accessories</v>
      </c>
      <c r="R512" t="str">
        <f>_xlfn.XLOOKUP(Table2[[#This Row],[Customer_ID]],Table1[Customer_ID],Table1[Region],"Not Found")</f>
        <v>North</v>
      </c>
      <c r="S512" t="str">
        <f>_xlfn.XLOOKUP(Table2[[#This Row],[Customer_ID]],Table1[Customer_ID],Table1[Segment],"Not Found")</f>
        <v>Home Office</v>
      </c>
      <c r="T512" t="str">
        <f>_xlfn.XLOOKUP(Table2[[#This Row],[Product_ID]],Table4[Product_ID],Table4[Product_Name],"Not Found")</f>
        <v>Power Bank</v>
      </c>
    </row>
    <row r="513" spans="1:20" x14ac:dyDescent="0.3">
      <c r="A513" t="s">
        <v>859</v>
      </c>
      <c r="B513" s="4">
        <v>45607</v>
      </c>
      <c r="C513" s="4">
        <v>45612</v>
      </c>
      <c r="D513" t="s">
        <v>860</v>
      </c>
      <c r="E513" t="s">
        <v>12</v>
      </c>
      <c r="F513" s="8">
        <v>1</v>
      </c>
      <c r="G513" s="10">
        <v>0.1</v>
      </c>
      <c r="H513" t="s">
        <v>13</v>
      </c>
      <c r="I513" s="8">
        <v>539.1</v>
      </c>
      <c r="J513" s="8">
        <v>164.4</v>
      </c>
      <c r="K513" s="12">
        <f>YEAR(Table2[[#This Row],[Order_Date]])</f>
        <v>2024</v>
      </c>
      <c r="L513" s="12">
        <f>MONTH(Table2[[#This Row],[Order_Date]])</f>
        <v>11</v>
      </c>
      <c r="M513" t="str">
        <f>TEXT(Table2[[#This Row],[Order_Date]],"mmm")</f>
        <v>Nov</v>
      </c>
      <c r="N513" t="str">
        <f>TEXT(Table2[[#This Row],[Order_Date]],"YYYY-MM")</f>
        <v>2024-11</v>
      </c>
      <c r="O513" s="9">
        <f>IFERROR(Table2[[#This Row],[Profit]]/Table2[[#This Row],[Sales]],0)</f>
        <v>0.30495269894268223</v>
      </c>
      <c r="P513" t="str">
        <f>_xlfn.XLOOKUP(Table2[[#This Row],[Product_ID]],Table4[Product_ID],Table4[Category],"Not Found")</f>
        <v>Home</v>
      </c>
      <c r="Q513" t="str">
        <f>_xlfn.XLOOKUP(Table2[[#This Row],[Product_ID]],Table4[Product_ID],Table4[Sub_Category],"Not Found")</f>
        <v>Kitchen</v>
      </c>
      <c r="R513" t="str">
        <f>_xlfn.XLOOKUP(Table2[[#This Row],[Customer_ID]],Table1[Customer_ID],Table1[Region],"Not Found")</f>
        <v>North</v>
      </c>
      <c r="S513" t="str">
        <f>_xlfn.XLOOKUP(Table2[[#This Row],[Customer_ID]],Table1[Customer_ID],Table1[Segment],"Not Found")</f>
        <v>Consumer</v>
      </c>
      <c r="T513" t="str">
        <f>_xlfn.XLOOKUP(Table2[[#This Row],[Product_ID]],Table4[Product_ID],Table4[Product_Name],"Not Found")</f>
        <v>Water Bottle</v>
      </c>
    </row>
    <row r="514" spans="1:20" x14ac:dyDescent="0.3">
      <c r="A514" t="s">
        <v>861</v>
      </c>
      <c r="B514" s="4">
        <v>45979</v>
      </c>
      <c r="C514" s="4">
        <v>45980</v>
      </c>
      <c r="D514" t="s">
        <v>803</v>
      </c>
      <c r="E514" t="s">
        <v>50</v>
      </c>
      <c r="F514" s="8">
        <v>5</v>
      </c>
      <c r="G514" s="10">
        <v>0.05</v>
      </c>
      <c r="H514" t="s">
        <v>30</v>
      </c>
      <c r="I514" s="8">
        <v>2370.25</v>
      </c>
      <c r="J514" s="8">
        <v>614.88</v>
      </c>
      <c r="K514" s="12">
        <f>YEAR(Table2[[#This Row],[Order_Date]])</f>
        <v>2025</v>
      </c>
      <c r="L514" s="12">
        <f>MONTH(Table2[[#This Row],[Order_Date]])</f>
        <v>11</v>
      </c>
      <c r="M514" t="str">
        <f>TEXT(Table2[[#This Row],[Order_Date]],"mmm")</f>
        <v>Nov</v>
      </c>
      <c r="N514" t="str">
        <f>TEXT(Table2[[#This Row],[Order_Date]],"YYYY-MM")</f>
        <v>2025-11</v>
      </c>
      <c r="O514" s="9">
        <f>IFERROR(Table2[[#This Row],[Profit]]/Table2[[#This Row],[Sales]],0)</f>
        <v>0.25941567345216748</v>
      </c>
      <c r="P514" t="str">
        <f>_xlfn.XLOOKUP(Table2[[#This Row],[Product_ID]],Table4[Product_ID],Table4[Category],"Not Found")</f>
        <v>Technology</v>
      </c>
      <c r="Q514" t="str">
        <f>_xlfn.XLOOKUP(Table2[[#This Row],[Product_ID]],Table4[Product_ID],Table4[Sub_Category],"Not Found")</f>
        <v>Accessories</v>
      </c>
      <c r="R514" t="str">
        <f>_xlfn.XLOOKUP(Table2[[#This Row],[Customer_ID]],Table1[Customer_ID],Table1[Region],"Not Found")</f>
        <v>South</v>
      </c>
      <c r="S514" t="str">
        <f>_xlfn.XLOOKUP(Table2[[#This Row],[Customer_ID]],Table1[Customer_ID],Table1[Segment],"Not Found")</f>
        <v>Consumer</v>
      </c>
      <c r="T514" t="str">
        <f>_xlfn.XLOOKUP(Table2[[#This Row],[Product_ID]],Table4[Product_ID],Table4[Product_Name],"Not Found")</f>
        <v>Wireless Mouse</v>
      </c>
    </row>
    <row r="515" spans="1:20" x14ac:dyDescent="0.3">
      <c r="A515" t="s">
        <v>862</v>
      </c>
      <c r="B515" s="4">
        <v>45884</v>
      </c>
      <c r="C515" s="4">
        <v>45887</v>
      </c>
      <c r="D515" t="s">
        <v>863</v>
      </c>
      <c r="E515" t="s">
        <v>45</v>
      </c>
      <c r="F515" s="8">
        <v>1</v>
      </c>
      <c r="G515" s="10">
        <v>0</v>
      </c>
      <c r="H515" t="s">
        <v>17</v>
      </c>
      <c r="I515" s="8">
        <v>2499</v>
      </c>
      <c r="J515" s="8">
        <v>520.37</v>
      </c>
      <c r="K515" s="12">
        <f>YEAR(Table2[[#This Row],[Order_Date]])</f>
        <v>2025</v>
      </c>
      <c r="L515" s="12">
        <f>MONTH(Table2[[#This Row],[Order_Date]])</f>
        <v>8</v>
      </c>
      <c r="M515" t="str">
        <f>TEXT(Table2[[#This Row],[Order_Date]],"mmm")</f>
        <v>Aug</v>
      </c>
      <c r="N515" t="str">
        <f>TEXT(Table2[[#This Row],[Order_Date]],"YYYY-MM")</f>
        <v>2025-08</v>
      </c>
      <c r="O515" s="9">
        <f>IFERROR(Table2[[#This Row],[Profit]]/Table2[[#This Row],[Sales]],0)</f>
        <v>0.20823129251700681</v>
      </c>
      <c r="P515" t="str">
        <f>_xlfn.XLOOKUP(Table2[[#This Row],[Product_ID]],Table4[Product_ID],Table4[Category],"Not Found")</f>
        <v>Technology</v>
      </c>
      <c r="Q515" t="str">
        <f>_xlfn.XLOOKUP(Table2[[#This Row],[Product_ID]],Table4[Product_ID],Table4[Sub_Category],"Not Found")</f>
        <v>Audio</v>
      </c>
      <c r="R515" t="str">
        <f>_xlfn.XLOOKUP(Table2[[#This Row],[Customer_ID]],Table1[Customer_ID],Table1[Region],"Not Found")</f>
        <v>West</v>
      </c>
      <c r="S515" t="str">
        <f>_xlfn.XLOOKUP(Table2[[#This Row],[Customer_ID]],Table1[Customer_ID],Table1[Segment],"Not Found")</f>
        <v>Consumer</v>
      </c>
      <c r="T515" t="str">
        <f>_xlfn.XLOOKUP(Table2[[#This Row],[Product_ID]],Table4[Product_ID],Table4[Product_Name],"Not Found")</f>
        <v>Headphones</v>
      </c>
    </row>
    <row r="516" spans="1:20" x14ac:dyDescent="0.3">
      <c r="A516" t="s">
        <v>864</v>
      </c>
      <c r="B516" s="4">
        <v>45405</v>
      </c>
      <c r="C516" s="4">
        <v>45409</v>
      </c>
      <c r="D516" t="s">
        <v>865</v>
      </c>
      <c r="E516" t="s">
        <v>20</v>
      </c>
      <c r="F516" s="8">
        <v>2</v>
      </c>
      <c r="G516" s="10">
        <v>0</v>
      </c>
      <c r="H516" t="s">
        <v>30</v>
      </c>
      <c r="I516" s="8">
        <v>13998</v>
      </c>
      <c r="J516" s="8">
        <v>3255.67</v>
      </c>
      <c r="K516" s="12">
        <f>YEAR(Table2[[#This Row],[Order_Date]])</f>
        <v>2024</v>
      </c>
      <c r="L516" s="12">
        <f>MONTH(Table2[[#This Row],[Order_Date]])</f>
        <v>4</v>
      </c>
      <c r="M516" t="str">
        <f>TEXT(Table2[[#This Row],[Order_Date]],"mmm")</f>
        <v>Apr</v>
      </c>
      <c r="N516" t="str">
        <f>TEXT(Table2[[#This Row],[Order_Date]],"YYYY-MM")</f>
        <v>2024-04</v>
      </c>
      <c r="O516" s="9">
        <f>IFERROR(Table2[[#This Row],[Profit]]/Table2[[#This Row],[Sales]],0)</f>
        <v>0.23258108301185884</v>
      </c>
      <c r="P516" t="str">
        <f>_xlfn.XLOOKUP(Table2[[#This Row],[Product_ID]],Table4[Product_ID],Table4[Category],"Not Found")</f>
        <v>Furniture</v>
      </c>
      <c r="Q516" t="str">
        <f>_xlfn.XLOOKUP(Table2[[#This Row],[Product_ID]],Table4[Product_ID],Table4[Sub_Category],"Not Found")</f>
        <v>Furniture</v>
      </c>
      <c r="R516" t="str">
        <f>_xlfn.XLOOKUP(Table2[[#This Row],[Customer_ID]],Table1[Customer_ID],Table1[Region],"Not Found")</f>
        <v>West</v>
      </c>
      <c r="S516" t="str">
        <f>_xlfn.XLOOKUP(Table2[[#This Row],[Customer_ID]],Table1[Customer_ID],Table1[Segment],"Not Found")</f>
        <v>Home Office</v>
      </c>
      <c r="T516" t="str">
        <f>_xlfn.XLOOKUP(Table2[[#This Row],[Product_ID]],Table4[Product_ID],Table4[Product_Name],"Not Found")</f>
        <v>Office Chair</v>
      </c>
    </row>
    <row r="517" spans="1:20" x14ac:dyDescent="0.3">
      <c r="A517" t="s">
        <v>866</v>
      </c>
      <c r="B517" s="4">
        <v>45331</v>
      </c>
      <c r="C517" s="4">
        <v>45333</v>
      </c>
      <c r="D517" t="s">
        <v>101</v>
      </c>
      <c r="E517" t="s">
        <v>81</v>
      </c>
      <c r="F517" s="8">
        <v>1</v>
      </c>
      <c r="G517" s="10">
        <v>0.2</v>
      </c>
      <c r="H517" t="s">
        <v>13</v>
      </c>
      <c r="I517" s="8">
        <v>639.20000000000005</v>
      </c>
      <c r="J517" s="8">
        <v>139.82</v>
      </c>
      <c r="K517" s="12">
        <f>YEAR(Table2[[#This Row],[Order_Date]])</f>
        <v>2024</v>
      </c>
      <c r="L517" s="12">
        <f>MONTH(Table2[[#This Row],[Order_Date]])</f>
        <v>2</v>
      </c>
      <c r="M517" t="str">
        <f>TEXT(Table2[[#This Row],[Order_Date]],"mmm")</f>
        <v>Feb</v>
      </c>
      <c r="N517" t="str">
        <f>TEXT(Table2[[#This Row],[Order_Date]],"YYYY-MM")</f>
        <v>2024-02</v>
      </c>
      <c r="O517" s="9">
        <f>IFERROR(Table2[[#This Row],[Profit]]/Table2[[#This Row],[Sales]],0)</f>
        <v>0.21874217772215265</v>
      </c>
      <c r="P517" t="str">
        <f>_xlfn.XLOOKUP(Table2[[#This Row],[Product_ID]],Table4[Product_ID],Table4[Category],"Not Found")</f>
        <v>Home</v>
      </c>
      <c r="Q517" t="str">
        <f>_xlfn.XLOOKUP(Table2[[#This Row],[Product_ID]],Table4[Product_ID],Table4[Sub_Category],"Not Found")</f>
        <v>Kitchen</v>
      </c>
      <c r="R517" t="str">
        <f>_xlfn.XLOOKUP(Table2[[#This Row],[Customer_ID]],Table1[Customer_ID],Table1[Region],"Not Found")</f>
        <v>South</v>
      </c>
      <c r="S517" t="str">
        <f>_xlfn.XLOOKUP(Table2[[#This Row],[Customer_ID]],Table1[Customer_ID],Table1[Segment],"Not Found")</f>
        <v>Corporate</v>
      </c>
      <c r="T517" t="str">
        <f>_xlfn.XLOOKUP(Table2[[#This Row],[Product_ID]],Table4[Product_ID],Table4[Product_Name],"Not Found")</f>
        <v>Travel Mug</v>
      </c>
    </row>
    <row r="518" spans="1:20" x14ac:dyDescent="0.3">
      <c r="A518" t="s">
        <v>867</v>
      </c>
      <c r="B518" s="4">
        <v>45592</v>
      </c>
      <c r="C518" s="4">
        <v>45597</v>
      </c>
      <c r="D518" t="s">
        <v>868</v>
      </c>
      <c r="E518" t="s">
        <v>35</v>
      </c>
      <c r="F518" s="8">
        <v>2</v>
      </c>
      <c r="G518" s="10">
        <v>0</v>
      </c>
      <c r="H518" t="s">
        <v>17</v>
      </c>
      <c r="I518" s="8">
        <v>3198</v>
      </c>
      <c r="J518" s="8">
        <v>872.61</v>
      </c>
      <c r="K518" s="12">
        <f>YEAR(Table2[[#This Row],[Order_Date]])</f>
        <v>2024</v>
      </c>
      <c r="L518" s="12">
        <f>MONTH(Table2[[#This Row],[Order_Date]])</f>
        <v>10</v>
      </c>
      <c r="M518" t="str">
        <f>TEXT(Table2[[#This Row],[Order_Date]],"mmm")</f>
        <v>Oct</v>
      </c>
      <c r="N518" t="str">
        <f>TEXT(Table2[[#This Row],[Order_Date]],"YYYY-MM")</f>
        <v>2024-10</v>
      </c>
      <c r="O518" s="9">
        <f>IFERROR(Table2[[#This Row],[Profit]]/Table2[[#This Row],[Sales]],0)</f>
        <v>0.27286116322701687</v>
      </c>
      <c r="P518" t="str">
        <f>_xlfn.XLOOKUP(Table2[[#This Row],[Product_ID]],Table4[Product_ID],Table4[Category],"Not Found")</f>
        <v>Lifestyle</v>
      </c>
      <c r="Q518" t="str">
        <f>_xlfn.XLOOKUP(Table2[[#This Row],[Product_ID]],Table4[Product_ID],Table4[Sub_Category],"Not Found")</f>
        <v>Bags</v>
      </c>
      <c r="R518" t="str">
        <f>_xlfn.XLOOKUP(Table2[[#This Row],[Customer_ID]],Table1[Customer_ID],Table1[Region],"Not Found")</f>
        <v>West</v>
      </c>
      <c r="S518" t="str">
        <f>_xlfn.XLOOKUP(Table2[[#This Row],[Customer_ID]],Table1[Customer_ID],Table1[Segment],"Not Found")</f>
        <v>Consumer</v>
      </c>
      <c r="T518" t="str">
        <f>_xlfn.XLOOKUP(Table2[[#This Row],[Product_ID]],Table4[Product_ID],Table4[Product_Name],"Not Found")</f>
        <v>Backpack</v>
      </c>
    </row>
    <row r="519" spans="1:20" x14ac:dyDescent="0.3">
      <c r="A519" t="s">
        <v>869</v>
      </c>
      <c r="B519" s="4">
        <v>45515</v>
      </c>
      <c r="C519" s="4">
        <v>45520</v>
      </c>
      <c r="D519" t="s">
        <v>870</v>
      </c>
      <c r="E519" t="s">
        <v>29</v>
      </c>
      <c r="F519" s="8">
        <v>1</v>
      </c>
      <c r="G519" s="10">
        <v>0.15</v>
      </c>
      <c r="H519" t="s">
        <v>13</v>
      </c>
      <c r="I519" s="8">
        <v>339.15</v>
      </c>
      <c r="J519" s="8">
        <v>89.56</v>
      </c>
      <c r="K519" s="12">
        <f>YEAR(Table2[[#This Row],[Order_Date]])</f>
        <v>2024</v>
      </c>
      <c r="L519" s="12">
        <f>MONTH(Table2[[#This Row],[Order_Date]])</f>
        <v>8</v>
      </c>
      <c r="M519" t="str">
        <f>TEXT(Table2[[#This Row],[Order_Date]],"mmm")</f>
        <v>Aug</v>
      </c>
      <c r="N519" t="str">
        <f>TEXT(Table2[[#This Row],[Order_Date]],"YYYY-MM")</f>
        <v>2024-08</v>
      </c>
      <c r="O519" s="9">
        <f>IFERROR(Table2[[#This Row],[Profit]]/Table2[[#This Row],[Sales]],0)</f>
        <v>0.26407194456730065</v>
      </c>
      <c r="P519" t="str">
        <f>_xlfn.XLOOKUP(Table2[[#This Row],[Product_ID]],Table4[Product_ID],Table4[Category],"Not Found")</f>
        <v>Office</v>
      </c>
      <c r="Q519" t="str">
        <f>_xlfn.XLOOKUP(Table2[[#This Row],[Product_ID]],Table4[Product_ID],Table4[Sub_Category],"Not Found")</f>
        <v>Paper</v>
      </c>
      <c r="R519" t="str">
        <f>_xlfn.XLOOKUP(Table2[[#This Row],[Customer_ID]],Table1[Customer_ID],Table1[Region],"Not Found")</f>
        <v>West</v>
      </c>
      <c r="S519" t="str">
        <f>_xlfn.XLOOKUP(Table2[[#This Row],[Customer_ID]],Table1[Customer_ID],Table1[Segment],"Not Found")</f>
        <v>Consumer</v>
      </c>
      <c r="T519" t="str">
        <f>_xlfn.XLOOKUP(Table2[[#This Row],[Product_ID]],Table4[Product_ID],Table4[Product_Name],"Not Found")</f>
        <v>Notebook Set</v>
      </c>
    </row>
    <row r="520" spans="1:20" x14ac:dyDescent="0.3">
      <c r="A520" t="s">
        <v>871</v>
      </c>
      <c r="B520" s="4">
        <v>45609</v>
      </c>
      <c r="C520" s="4">
        <v>45610</v>
      </c>
      <c r="D520" t="s">
        <v>377</v>
      </c>
      <c r="E520" t="s">
        <v>81</v>
      </c>
      <c r="F520" s="8">
        <v>1</v>
      </c>
      <c r="G520" s="10">
        <v>0.05</v>
      </c>
      <c r="H520" t="s">
        <v>17</v>
      </c>
      <c r="I520" s="8">
        <v>759.05</v>
      </c>
      <c r="J520" s="8">
        <v>198.62</v>
      </c>
      <c r="K520" s="12">
        <f>YEAR(Table2[[#This Row],[Order_Date]])</f>
        <v>2024</v>
      </c>
      <c r="L520" s="12">
        <f>MONTH(Table2[[#This Row],[Order_Date]])</f>
        <v>11</v>
      </c>
      <c r="M520" t="str">
        <f>TEXT(Table2[[#This Row],[Order_Date]],"mmm")</f>
        <v>Nov</v>
      </c>
      <c r="N520" t="str">
        <f>TEXT(Table2[[#This Row],[Order_Date]],"YYYY-MM")</f>
        <v>2024-11</v>
      </c>
      <c r="O520" s="9">
        <f>IFERROR(Table2[[#This Row],[Profit]]/Table2[[#This Row],[Sales]],0)</f>
        <v>0.26166919175284897</v>
      </c>
      <c r="P520" t="str">
        <f>_xlfn.XLOOKUP(Table2[[#This Row],[Product_ID]],Table4[Product_ID],Table4[Category],"Not Found")</f>
        <v>Home</v>
      </c>
      <c r="Q520" t="str">
        <f>_xlfn.XLOOKUP(Table2[[#This Row],[Product_ID]],Table4[Product_ID],Table4[Sub_Category],"Not Found")</f>
        <v>Kitchen</v>
      </c>
      <c r="R520" t="str">
        <f>_xlfn.XLOOKUP(Table2[[#This Row],[Customer_ID]],Table1[Customer_ID],Table1[Region],"Not Found")</f>
        <v>West</v>
      </c>
      <c r="S520" t="str">
        <f>_xlfn.XLOOKUP(Table2[[#This Row],[Customer_ID]],Table1[Customer_ID],Table1[Segment],"Not Found")</f>
        <v>Corporate</v>
      </c>
      <c r="T520" t="str">
        <f>_xlfn.XLOOKUP(Table2[[#This Row],[Product_ID]],Table4[Product_ID],Table4[Product_Name],"Not Found")</f>
        <v>Travel Mug</v>
      </c>
    </row>
    <row r="521" spans="1:20" x14ac:dyDescent="0.3">
      <c r="A521" t="s">
        <v>872</v>
      </c>
      <c r="B521" s="4">
        <v>45640</v>
      </c>
      <c r="C521" s="4">
        <v>45643</v>
      </c>
      <c r="D521" t="s">
        <v>609</v>
      </c>
      <c r="E521" t="s">
        <v>65</v>
      </c>
      <c r="F521" s="8">
        <v>3</v>
      </c>
      <c r="G521" s="10">
        <v>0.05</v>
      </c>
      <c r="H521" t="s">
        <v>21</v>
      </c>
      <c r="I521" s="8">
        <v>1992.15</v>
      </c>
      <c r="J521" s="8">
        <v>493.8</v>
      </c>
      <c r="K521" s="12">
        <f>YEAR(Table2[[#This Row],[Order_Date]])</f>
        <v>2024</v>
      </c>
      <c r="L521" s="12">
        <f>MONTH(Table2[[#This Row],[Order_Date]])</f>
        <v>12</v>
      </c>
      <c r="M521" t="str">
        <f>TEXT(Table2[[#This Row],[Order_Date]],"mmm")</f>
        <v>Dec</v>
      </c>
      <c r="N521" t="str">
        <f>TEXT(Table2[[#This Row],[Order_Date]],"YYYY-MM")</f>
        <v>2024-12</v>
      </c>
      <c r="O521" s="9">
        <f>IFERROR(Table2[[#This Row],[Profit]]/Table2[[#This Row],[Sales]],0)</f>
        <v>0.24787290113696256</v>
      </c>
      <c r="P521" t="str">
        <f>_xlfn.XLOOKUP(Table2[[#This Row],[Product_ID]],Table4[Product_ID],Table4[Category],"Not Found")</f>
        <v>Office</v>
      </c>
      <c r="Q521" t="str">
        <f>_xlfn.XLOOKUP(Table2[[#This Row],[Product_ID]],Table4[Product_ID],Table4[Sub_Category],"Not Found")</f>
        <v>Storage</v>
      </c>
      <c r="R521" t="str">
        <f>_xlfn.XLOOKUP(Table2[[#This Row],[Customer_ID]],Table1[Customer_ID],Table1[Region],"Not Found")</f>
        <v>North</v>
      </c>
      <c r="S521" t="str">
        <f>_xlfn.XLOOKUP(Table2[[#This Row],[Customer_ID]],Table1[Customer_ID],Table1[Segment],"Not Found")</f>
        <v>Consumer</v>
      </c>
      <c r="T521" t="str">
        <f>_xlfn.XLOOKUP(Table2[[#This Row],[Product_ID]],Table4[Product_ID],Table4[Product_Name],"Not Found")</f>
        <v>Desk Organizer</v>
      </c>
    </row>
    <row r="522" spans="1:20" x14ac:dyDescent="0.3">
      <c r="A522" t="s">
        <v>873</v>
      </c>
      <c r="B522" s="4">
        <v>45406</v>
      </c>
      <c r="C522" s="4">
        <v>45410</v>
      </c>
      <c r="D522" t="s">
        <v>648</v>
      </c>
      <c r="E522" t="s">
        <v>50</v>
      </c>
      <c r="F522" s="8">
        <v>5</v>
      </c>
      <c r="G522" s="10">
        <v>0.1</v>
      </c>
      <c r="H522" t="s">
        <v>30</v>
      </c>
      <c r="I522" s="8">
        <v>2245.5</v>
      </c>
      <c r="J522" s="8">
        <v>399.87</v>
      </c>
      <c r="K522" s="12">
        <f>YEAR(Table2[[#This Row],[Order_Date]])</f>
        <v>2024</v>
      </c>
      <c r="L522" s="12">
        <f>MONTH(Table2[[#This Row],[Order_Date]])</f>
        <v>4</v>
      </c>
      <c r="M522" t="str">
        <f>TEXT(Table2[[#This Row],[Order_Date]],"mmm")</f>
        <v>Apr</v>
      </c>
      <c r="N522" t="str">
        <f>TEXT(Table2[[#This Row],[Order_Date]],"YYYY-MM")</f>
        <v>2024-04</v>
      </c>
      <c r="O522" s="9">
        <f>IFERROR(Table2[[#This Row],[Profit]]/Table2[[#This Row],[Sales]],0)</f>
        <v>0.17807615230460921</v>
      </c>
      <c r="P522" t="str">
        <f>_xlfn.XLOOKUP(Table2[[#This Row],[Product_ID]],Table4[Product_ID],Table4[Category],"Not Found")</f>
        <v>Technology</v>
      </c>
      <c r="Q522" t="str">
        <f>_xlfn.XLOOKUP(Table2[[#This Row],[Product_ID]],Table4[Product_ID],Table4[Sub_Category],"Not Found")</f>
        <v>Accessories</v>
      </c>
      <c r="R522" t="str">
        <f>_xlfn.XLOOKUP(Table2[[#This Row],[Customer_ID]],Table1[Customer_ID],Table1[Region],"Not Found")</f>
        <v>North</v>
      </c>
      <c r="S522" t="str">
        <f>_xlfn.XLOOKUP(Table2[[#This Row],[Customer_ID]],Table1[Customer_ID],Table1[Segment],"Not Found")</f>
        <v>Consumer</v>
      </c>
      <c r="T522" t="str">
        <f>_xlfn.XLOOKUP(Table2[[#This Row],[Product_ID]],Table4[Product_ID],Table4[Product_Name],"Not Found")</f>
        <v>Wireless Mouse</v>
      </c>
    </row>
    <row r="523" spans="1:20" x14ac:dyDescent="0.3">
      <c r="A523" t="s">
        <v>874</v>
      </c>
      <c r="B523" s="4">
        <v>45989</v>
      </c>
      <c r="C523" s="4">
        <v>45991</v>
      </c>
      <c r="D523" t="s">
        <v>875</v>
      </c>
      <c r="E523" t="s">
        <v>76</v>
      </c>
      <c r="F523" s="8">
        <v>1</v>
      </c>
      <c r="G523" s="10">
        <v>0</v>
      </c>
      <c r="H523" t="s">
        <v>13</v>
      </c>
      <c r="I523" s="8">
        <v>899</v>
      </c>
      <c r="J523" s="8">
        <v>195.93</v>
      </c>
      <c r="K523" s="12">
        <f>YEAR(Table2[[#This Row],[Order_Date]])</f>
        <v>2025</v>
      </c>
      <c r="L523" s="12">
        <f>MONTH(Table2[[#This Row],[Order_Date]])</f>
        <v>11</v>
      </c>
      <c r="M523" t="str">
        <f>TEXT(Table2[[#This Row],[Order_Date]],"mmm")</f>
        <v>Nov</v>
      </c>
      <c r="N523" t="str">
        <f>TEXT(Table2[[#This Row],[Order_Date]],"YYYY-MM")</f>
        <v>2025-11</v>
      </c>
      <c r="O523" s="9">
        <f>IFERROR(Table2[[#This Row],[Profit]]/Table2[[#This Row],[Sales]],0)</f>
        <v>0.21794215795328142</v>
      </c>
      <c r="P523" t="str">
        <f>_xlfn.XLOOKUP(Table2[[#This Row],[Product_ID]],Table4[Product_ID],Table4[Category],"Not Found")</f>
        <v>Home</v>
      </c>
      <c r="Q523" t="str">
        <f>_xlfn.XLOOKUP(Table2[[#This Row],[Product_ID]],Table4[Product_ID],Table4[Sub_Category],"Not Found")</f>
        <v>Decor</v>
      </c>
      <c r="R523" t="str">
        <f>_xlfn.XLOOKUP(Table2[[#This Row],[Customer_ID]],Table1[Customer_ID],Table1[Region],"Not Found")</f>
        <v>North</v>
      </c>
      <c r="S523" t="str">
        <f>_xlfn.XLOOKUP(Table2[[#This Row],[Customer_ID]],Table1[Customer_ID],Table1[Segment],"Not Found")</f>
        <v>Consumer</v>
      </c>
      <c r="T523" t="str">
        <f>_xlfn.XLOOKUP(Table2[[#This Row],[Product_ID]],Table4[Product_ID],Table4[Product_Name],"Not Found")</f>
        <v>Wall Clock</v>
      </c>
    </row>
    <row r="524" spans="1:20" x14ac:dyDescent="0.3">
      <c r="A524" t="s">
        <v>876</v>
      </c>
      <c r="B524" s="4">
        <v>45614</v>
      </c>
      <c r="C524" s="4">
        <v>45615</v>
      </c>
      <c r="D524" t="s">
        <v>126</v>
      </c>
      <c r="E524" t="s">
        <v>45</v>
      </c>
      <c r="F524" s="8">
        <v>3</v>
      </c>
      <c r="G524" s="10">
        <v>0</v>
      </c>
      <c r="H524" t="s">
        <v>30</v>
      </c>
      <c r="I524" s="8">
        <v>7497</v>
      </c>
      <c r="J524" s="8">
        <v>1554.04</v>
      </c>
      <c r="K524" s="12">
        <f>YEAR(Table2[[#This Row],[Order_Date]])</f>
        <v>2024</v>
      </c>
      <c r="L524" s="12">
        <f>MONTH(Table2[[#This Row],[Order_Date]])</f>
        <v>11</v>
      </c>
      <c r="M524" t="str">
        <f>TEXT(Table2[[#This Row],[Order_Date]],"mmm")</f>
        <v>Nov</v>
      </c>
      <c r="N524" t="str">
        <f>TEXT(Table2[[#This Row],[Order_Date]],"YYYY-MM")</f>
        <v>2024-11</v>
      </c>
      <c r="O524" s="9">
        <f>IFERROR(Table2[[#This Row],[Profit]]/Table2[[#This Row],[Sales]],0)</f>
        <v>0.20728824863278644</v>
      </c>
      <c r="P524" t="str">
        <f>_xlfn.XLOOKUP(Table2[[#This Row],[Product_ID]],Table4[Product_ID],Table4[Category],"Not Found")</f>
        <v>Technology</v>
      </c>
      <c r="Q524" t="str">
        <f>_xlfn.XLOOKUP(Table2[[#This Row],[Product_ID]],Table4[Product_ID],Table4[Sub_Category],"Not Found")</f>
        <v>Audio</v>
      </c>
      <c r="R524" t="str">
        <f>_xlfn.XLOOKUP(Table2[[#This Row],[Customer_ID]],Table1[Customer_ID],Table1[Region],"Not Found")</f>
        <v>North</v>
      </c>
      <c r="S524" t="str">
        <f>_xlfn.XLOOKUP(Table2[[#This Row],[Customer_ID]],Table1[Customer_ID],Table1[Segment],"Not Found")</f>
        <v>Consumer</v>
      </c>
      <c r="T524" t="str">
        <f>_xlfn.XLOOKUP(Table2[[#This Row],[Product_ID]],Table4[Product_ID],Table4[Product_Name],"Not Found")</f>
        <v>Headphones</v>
      </c>
    </row>
    <row r="525" spans="1:20" x14ac:dyDescent="0.3">
      <c r="A525" t="s">
        <v>877</v>
      </c>
      <c r="B525" s="4">
        <v>45859</v>
      </c>
      <c r="C525" s="4">
        <v>45862</v>
      </c>
      <c r="D525" t="s">
        <v>878</v>
      </c>
      <c r="E525" t="s">
        <v>40</v>
      </c>
      <c r="F525" s="8">
        <v>1</v>
      </c>
      <c r="G525" s="10">
        <v>0</v>
      </c>
      <c r="H525" t="s">
        <v>17</v>
      </c>
      <c r="I525" s="8">
        <v>1499</v>
      </c>
      <c r="J525" s="8">
        <v>333.48</v>
      </c>
      <c r="K525" s="12">
        <f>YEAR(Table2[[#This Row],[Order_Date]])</f>
        <v>2025</v>
      </c>
      <c r="L525" s="12">
        <f>MONTH(Table2[[#This Row],[Order_Date]])</f>
        <v>7</v>
      </c>
      <c r="M525" t="str">
        <f>TEXT(Table2[[#This Row],[Order_Date]],"mmm")</f>
        <v>Jul</v>
      </c>
      <c r="N525" t="str">
        <f>TEXT(Table2[[#This Row],[Order_Date]],"YYYY-MM")</f>
        <v>2025-07</v>
      </c>
      <c r="O525" s="9">
        <f>IFERROR(Table2[[#This Row],[Profit]]/Table2[[#This Row],[Sales]],0)</f>
        <v>0.22246831220813876</v>
      </c>
      <c r="P525" t="str">
        <f>_xlfn.XLOOKUP(Table2[[#This Row],[Product_ID]],Table4[Product_ID],Table4[Category],"Not Found")</f>
        <v>Technology</v>
      </c>
      <c r="Q525" t="str">
        <f>_xlfn.XLOOKUP(Table2[[#This Row],[Product_ID]],Table4[Product_ID],Table4[Sub_Category],"Not Found")</f>
        <v>Accessories</v>
      </c>
      <c r="R525" t="str">
        <f>_xlfn.XLOOKUP(Table2[[#This Row],[Customer_ID]],Table1[Customer_ID],Table1[Region],"Not Found")</f>
        <v>South</v>
      </c>
      <c r="S525" t="str">
        <f>_xlfn.XLOOKUP(Table2[[#This Row],[Customer_ID]],Table1[Customer_ID],Table1[Segment],"Not Found")</f>
        <v>Consumer</v>
      </c>
      <c r="T525" t="str">
        <f>_xlfn.XLOOKUP(Table2[[#This Row],[Product_ID]],Table4[Product_ID],Table4[Product_Name],"Not Found")</f>
        <v>Power Bank</v>
      </c>
    </row>
    <row r="526" spans="1:20" x14ac:dyDescent="0.3">
      <c r="A526" t="s">
        <v>879</v>
      </c>
      <c r="B526" s="4">
        <v>45331</v>
      </c>
      <c r="C526" s="4">
        <v>45332</v>
      </c>
      <c r="D526" t="s">
        <v>510</v>
      </c>
      <c r="E526" t="s">
        <v>50</v>
      </c>
      <c r="F526" s="8">
        <v>3</v>
      </c>
      <c r="G526" s="10">
        <v>0.15</v>
      </c>
      <c r="H526" t="s">
        <v>30</v>
      </c>
      <c r="I526" s="8">
        <v>1272.45</v>
      </c>
      <c r="J526" s="8">
        <v>246.04</v>
      </c>
      <c r="K526" s="12">
        <f>YEAR(Table2[[#This Row],[Order_Date]])</f>
        <v>2024</v>
      </c>
      <c r="L526" s="12">
        <f>MONTH(Table2[[#This Row],[Order_Date]])</f>
        <v>2</v>
      </c>
      <c r="M526" t="str">
        <f>TEXT(Table2[[#This Row],[Order_Date]],"mmm")</f>
        <v>Feb</v>
      </c>
      <c r="N526" t="str">
        <f>TEXT(Table2[[#This Row],[Order_Date]],"YYYY-MM")</f>
        <v>2024-02</v>
      </c>
      <c r="O526" s="9">
        <f>IFERROR(Table2[[#This Row],[Profit]]/Table2[[#This Row],[Sales]],0)</f>
        <v>0.19335926755471727</v>
      </c>
      <c r="P526" t="str">
        <f>_xlfn.XLOOKUP(Table2[[#This Row],[Product_ID]],Table4[Product_ID],Table4[Category],"Not Found")</f>
        <v>Technology</v>
      </c>
      <c r="Q526" t="str">
        <f>_xlfn.XLOOKUP(Table2[[#This Row],[Product_ID]],Table4[Product_ID],Table4[Sub_Category],"Not Found")</f>
        <v>Accessories</v>
      </c>
      <c r="R526" t="str">
        <f>_xlfn.XLOOKUP(Table2[[#This Row],[Customer_ID]],Table1[Customer_ID],Table1[Region],"Not Found")</f>
        <v>South</v>
      </c>
      <c r="S526" t="str">
        <f>_xlfn.XLOOKUP(Table2[[#This Row],[Customer_ID]],Table1[Customer_ID],Table1[Segment],"Not Found")</f>
        <v>Corporate</v>
      </c>
      <c r="T526" t="str">
        <f>_xlfn.XLOOKUP(Table2[[#This Row],[Product_ID]],Table4[Product_ID],Table4[Product_Name],"Not Found")</f>
        <v>Wireless Mouse</v>
      </c>
    </row>
    <row r="527" spans="1:20" x14ac:dyDescent="0.3">
      <c r="A527" t="s">
        <v>880</v>
      </c>
      <c r="B527" s="4">
        <v>45331</v>
      </c>
      <c r="C527" s="4">
        <v>45332</v>
      </c>
      <c r="D527" t="s">
        <v>881</v>
      </c>
      <c r="E527" t="s">
        <v>50</v>
      </c>
      <c r="F527" s="8">
        <v>2</v>
      </c>
      <c r="G527" s="10">
        <v>0.05</v>
      </c>
      <c r="H527" t="s">
        <v>17</v>
      </c>
      <c r="I527" s="8">
        <v>948.1</v>
      </c>
      <c r="J527" s="8">
        <v>168.38</v>
      </c>
      <c r="K527" s="12">
        <f>YEAR(Table2[[#This Row],[Order_Date]])</f>
        <v>2024</v>
      </c>
      <c r="L527" s="12">
        <f>MONTH(Table2[[#This Row],[Order_Date]])</f>
        <v>2</v>
      </c>
      <c r="M527" t="str">
        <f>TEXT(Table2[[#This Row],[Order_Date]],"mmm")</f>
        <v>Feb</v>
      </c>
      <c r="N527" t="str">
        <f>TEXT(Table2[[#This Row],[Order_Date]],"YYYY-MM")</f>
        <v>2024-02</v>
      </c>
      <c r="O527" s="9">
        <f>IFERROR(Table2[[#This Row],[Profit]]/Table2[[#This Row],[Sales]],0)</f>
        <v>0.17759729986288364</v>
      </c>
      <c r="P527" t="str">
        <f>_xlfn.XLOOKUP(Table2[[#This Row],[Product_ID]],Table4[Product_ID],Table4[Category],"Not Found")</f>
        <v>Technology</v>
      </c>
      <c r="Q527" t="str">
        <f>_xlfn.XLOOKUP(Table2[[#This Row],[Product_ID]],Table4[Product_ID],Table4[Sub_Category],"Not Found")</f>
        <v>Accessories</v>
      </c>
      <c r="R527" t="str">
        <f>_xlfn.XLOOKUP(Table2[[#This Row],[Customer_ID]],Table1[Customer_ID],Table1[Region],"Not Found")</f>
        <v>South</v>
      </c>
      <c r="S527" t="str">
        <f>_xlfn.XLOOKUP(Table2[[#This Row],[Customer_ID]],Table1[Customer_ID],Table1[Segment],"Not Found")</f>
        <v>Home Office</v>
      </c>
      <c r="T527" t="str">
        <f>_xlfn.XLOOKUP(Table2[[#This Row],[Product_ID]],Table4[Product_ID],Table4[Product_Name],"Not Found")</f>
        <v>Wireless Mouse</v>
      </c>
    </row>
    <row r="528" spans="1:20" x14ac:dyDescent="0.3">
      <c r="A528" t="s">
        <v>882</v>
      </c>
      <c r="B528" s="4">
        <v>45580</v>
      </c>
      <c r="C528" s="4">
        <v>45585</v>
      </c>
      <c r="D528" t="s">
        <v>883</v>
      </c>
      <c r="E528" t="s">
        <v>55</v>
      </c>
      <c r="F528" s="8">
        <v>2</v>
      </c>
      <c r="G528" s="10">
        <v>0.05</v>
      </c>
      <c r="H528" t="s">
        <v>30</v>
      </c>
      <c r="I528" s="8">
        <v>11398.1</v>
      </c>
      <c r="J528" s="8">
        <v>2207.17</v>
      </c>
      <c r="K528" s="12">
        <f>YEAR(Table2[[#This Row],[Order_Date]])</f>
        <v>2024</v>
      </c>
      <c r="L528" s="12">
        <f>MONTH(Table2[[#This Row],[Order_Date]])</f>
        <v>10</v>
      </c>
      <c r="M528" t="str">
        <f>TEXT(Table2[[#This Row],[Order_Date]],"mmm")</f>
        <v>Oct</v>
      </c>
      <c r="N528" t="str">
        <f>TEXT(Table2[[#This Row],[Order_Date]],"YYYY-MM")</f>
        <v>2024-10</v>
      </c>
      <c r="O528" s="9">
        <f>IFERROR(Table2[[#This Row],[Profit]]/Table2[[#This Row],[Sales]],0)</f>
        <v>0.19364367745501443</v>
      </c>
      <c r="P528" t="str">
        <f>_xlfn.XLOOKUP(Table2[[#This Row],[Product_ID]],Table4[Product_ID],Table4[Category],"Not Found")</f>
        <v>Furniture</v>
      </c>
      <c r="Q528" t="str">
        <f>_xlfn.XLOOKUP(Table2[[#This Row],[Product_ID]],Table4[Product_ID],Table4[Sub_Category],"Not Found")</f>
        <v>Furniture</v>
      </c>
      <c r="R528" t="str">
        <f>_xlfn.XLOOKUP(Table2[[#This Row],[Customer_ID]],Table1[Customer_ID],Table1[Region],"Not Found")</f>
        <v>East</v>
      </c>
      <c r="S528" t="str">
        <f>_xlfn.XLOOKUP(Table2[[#This Row],[Customer_ID]],Table1[Customer_ID],Table1[Segment],"Not Found")</f>
        <v>Corporate</v>
      </c>
      <c r="T528" t="str">
        <f>_xlfn.XLOOKUP(Table2[[#This Row],[Product_ID]],Table4[Product_ID],Table4[Product_Name],"Not Found")</f>
        <v>Study Table</v>
      </c>
    </row>
    <row r="529" spans="1:20" x14ac:dyDescent="0.3">
      <c r="A529" t="s">
        <v>884</v>
      </c>
      <c r="B529" s="4">
        <v>45553</v>
      </c>
      <c r="C529" s="4">
        <v>45555</v>
      </c>
      <c r="D529" t="s">
        <v>885</v>
      </c>
      <c r="E529" t="s">
        <v>55</v>
      </c>
      <c r="F529" s="8">
        <v>3</v>
      </c>
      <c r="G529" s="10">
        <v>0</v>
      </c>
      <c r="H529" t="s">
        <v>21</v>
      </c>
      <c r="I529" s="8">
        <v>17997</v>
      </c>
      <c r="J529" s="8">
        <v>4376.41</v>
      </c>
      <c r="K529" s="12">
        <f>YEAR(Table2[[#This Row],[Order_Date]])</f>
        <v>2024</v>
      </c>
      <c r="L529" s="12">
        <f>MONTH(Table2[[#This Row],[Order_Date]])</f>
        <v>9</v>
      </c>
      <c r="M529" t="str">
        <f>TEXT(Table2[[#This Row],[Order_Date]],"mmm")</f>
        <v>Sep</v>
      </c>
      <c r="N529" t="str">
        <f>TEXT(Table2[[#This Row],[Order_Date]],"YYYY-MM")</f>
        <v>2024-09</v>
      </c>
      <c r="O529" s="9">
        <f>IFERROR(Table2[[#This Row],[Profit]]/Table2[[#This Row],[Sales]],0)</f>
        <v>0.24317441795854863</v>
      </c>
      <c r="P529" t="str">
        <f>_xlfn.XLOOKUP(Table2[[#This Row],[Product_ID]],Table4[Product_ID],Table4[Category],"Not Found")</f>
        <v>Furniture</v>
      </c>
      <c r="Q529" t="str">
        <f>_xlfn.XLOOKUP(Table2[[#This Row],[Product_ID]],Table4[Product_ID],Table4[Sub_Category],"Not Found")</f>
        <v>Furniture</v>
      </c>
      <c r="R529" t="str">
        <f>_xlfn.XLOOKUP(Table2[[#This Row],[Customer_ID]],Table1[Customer_ID],Table1[Region],"Not Found")</f>
        <v>West</v>
      </c>
      <c r="S529" t="str">
        <f>_xlfn.XLOOKUP(Table2[[#This Row],[Customer_ID]],Table1[Customer_ID],Table1[Segment],"Not Found")</f>
        <v>Corporate</v>
      </c>
      <c r="T529" t="str">
        <f>_xlfn.XLOOKUP(Table2[[#This Row],[Product_ID]],Table4[Product_ID],Table4[Product_Name],"Not Found")</f>
        <v>Study Table</v>
      </c>
    </row>
    <row r="530" spans="1:20" x14ac:dyDescent="0.3">
      <c r="A530" t="s">
        <v>886</v>
      </c>
      <c r="B530" s="4">
        <v>45507</v>
      </c>
      <c r="C530" s="4">
        <v>45509</v>
      </c>
      <c r="D530" t="s">
        <v>212</v>
      </c>
      <c r="E530" t="s">
        <v>16</v>
      </c>
      <c r="F530" s="8">
        <v>3</v>
      </c>
      <c r="G530" s="10">
        <v>0.05</v>
      </c>
      <c r="H530" t="s">
        <v>13</v>
      </c>
      <c r="I530" s="8">
        <v>3702.15</v>
      </c>
      <c r="J530" s="8">
        <v>760.74</v>
      </c>
      <c r="K530" s="12">
        <f>YEAR(Table2[[#This Row],[Order_Date]])</f>
        <v>2024</v>
      </c>
      <c r="L530" s="12">
        <f>MONTH(Table2[[#This Row],[Order_Date]])</f>
        <v>8</v>
      </c>
      <c r="M530" t="str">
        <f>TEXT(Table2[[#This Row],[Order_Date]],"mmm")</f>
        <v>Aug</v>
      </c>
      <c r="N530" t="str">
        <f>TEXT(Table2[[#This Row],[Order_Date]],"YYYY-MM")</f>
        <v>2024-08</v>
      </c>
      <c r="O530" s="9">
        <f>IFERROR(Table2[[#This Row],[Profit]]/Table2[[#This Row],[Sales]],0)</f>
        <v>0.20548600137757789</v>
      </c>
      <c r="P530" t="str">
        <f>_xlfn.XLOOKUP(Table2[[#This Row],[Product_ID]],Table4[Product_ID],Table4[Category],"Not Found")</f>
        <v>Technology</v>
      </c>
      <c r="Q530" t="str">
        <f>_xlfn.XLOOKUP(Table2[[#This Row],[Product_ID]],Table4[Product_ID],Table4[Sub_Category],"Not Found")</f>
        <v>Accessories</v>
      </c>
      <c r="R530" t="str">
        <f>_xlfn.XLOOKUP(Table2[[#This Row],[Customer_ID]],Table1[Customer_ID],Table1[Region],"Not Found")</f>
        <v>East</v>
      </c>
      <c r="S530" t="str">
        <f>_xlfn.XLOOKUP(Table2[[#This Row],[Customer_ID]],Table1[Customer_ID],Table1[Segment],"Not Found")</f>
        <v>Consumer</v>
      </c>
      <c r="T530" t="str">
        <f>_xlfn.XLOOKUP(Table2[[#This Row],[Product_ID]],Table4[Product_ID],Table4[Product_Name],"Not Found")</f>
        <v>USB-C Hub</v>
      </c>
    </row>
    <row r="531" spans="1:20" x14ac:dyDescent="0.3">
      <c r="A531" t="s">
        <v>887</v>
      </c>
      <c r="B531" s="4">
        <v>45438</v>
      </c>
      <c r="C531" s="4">
        <v>45440</v>
      </c>
      <c r="D531" t="s">
        <v>231</v>
      </c>
      <c r="E531" t="s">
        <v>81</v>
      </c>
      <c r="F531" s="8">
        <v>1</v>
      </c>
      <c r="G531" s="10">
        <v>0</v>
      </c>
      <c r="H531" t="s">
        <v>13</v>
      </c>
      <c r="I531" s="8">
        <v>799</v>
      </c>
      <c r="J531" s="8">
        <v>224.69</v>
      </c>
      <c r="K531" s="12">
        <f>YEAR(Table2[[#This Row],[Order_Date]])</f>
        <v>2024</v>
      </c>
      <c r="L531" s="12">
        <f>MONTH(Table2[[#This Row],[Order_Date]])</f>
        <v>5</v>
      </c>
      <c r="M531" t="str">
        <f>TEXT(Table2[[#This Row],[Order_Date]],"mmm")</f>
        <v>May</v>
      </c>
      <c r="N531" t="str">
        <f>TEXT(Table2[[#This Row],[Order_Date]],"YYYY-MM")</f>
        <v>2024-05</v>
      </c>
      <c r="O531" s="9">
        <f>IFERROR(Table2[[#This Row],[Profit]]/Table2[[#This Row],[Sales]],0)</f>
        <v>0.28121401752190239</v>
      </c>
      <c r="P531" t="str">
        <f>_xlfn.XLOOKUP(Table2[[#This Row],[Product_ID]],Table4[Product_ID],Table4[Category],"Not Found")</f>
        <v>Home</v>
      </c>
      <c r="Q531" t="str">
        <f>_xlfn.XLOOKUP(Table2[[#This Row],[Product_ID]],Table4[Product_ID],Table4[Sub_Category],"Not Found")</f>
        <v>Kitchen</v>
      </c>
      <c r="R531" t="str">
        <f>_xlfn.XLOOKUP(Table2[[#This Row],[Customer_ID]],Table1[Customer_ID],Table1[Region],"Not Found")</f>
        <v>West</v>
      </c>
      <c r="S531" t="str">
        <f>_xlfn.XLOOKUP(Table2[[#This Row],[Customer_ID]],Table1[Customer_ID],Table1[Segment],"Not Found")</f>
        <v>Consumer</v>
      </c>
      <c r="T531" t="str">
        <f>_xlfn.XLOOKUP(Table2[[#This Row],[Product_ID]],Table4[Product_ID],Table4[Product_Name],"Not Found")</f>
        <v>Travel Mug</v>
      </c>
    </row>
    <row r="532" spans="1:20" x14ac:dyDescent="0.3">
      <c r="A532" t="s">
        <v>888</v>
      </c>
      <c r="B532" s="4">
        <v>45627</v>
      </c>
      <c r="C532" s="4">
        <v>45629</v>
      </c>
      <c r="D532" t="s">
        <v>889</v>
      </c>
      <c r="E532" t="s">
        <v>116</v>
      </c>
      <c r="F532" s="8">
        <v>3</v>
      </c>
      <c r="G532" s="10">
        <v>0</v>
      </c>
      <c r="H532" t="s">
        <v>13</v>
      </c>
      <c r="I532" s="8">
        <v>1197</v>
      </c>
      <c r="J532" s="8">
        <v>263.43</v>
      </c>
      <c r="K532" s="12">
        <f>YEAR(Table2[[#This Row],[Order_Date]])</f>
        <v>2024</v>
      </c>
      <c r="L532" s="12">
        <f>MONTH(Table2[[#This Row],[Order_Date]])</f>
        <v>12</v>
      </c>
      <c r="M532" t="str">
        <f>TEXT(Table2[[#This Row],[Order_Date]],"mmm")</f>
        <v>Dec</v>
      </c>
      <c r="N532" t="str">
        <f>TEXT(Table2[[#This Row],[Order_Date]],"YYYY-MM")</f>
        <v>2024-12</v>
      </c>
      <c r="O532" s="9">
        <f>IFERROR(Table2[[#This Row],[Profit]]/Table2[[#This Row],[Sales]],0)</f>
        <v>0.22007518796992481</v>
      </c>
      <c r="P532" t="str">
        <f>_xlfn.XLOOKUP(Table2[[#This Row],[Product_ID]],Table4[Product_ID],Table4[Category],"Not Found")</f>
        <v>Technology</v>
      </c>
      <c r="Q532" t="str">
        <f>_xlfn.XLOOKUP(Table2[[#This Row],[Product_ID]],Table4[Product_ID],Table4[Sub_Category],"Not Found")</f>
        <v>Accessories</v>
      </c>
      <c r="R532" t="str">
        <f>_xlfn.XLOOKUP(Table2[[#This Row],[Customer_ID]],Table1[Customer_ID],Table1[Region],"Not Found")</f>
        <v>West</v>
      </c>
      <c r="S532" t="str">
        <f>_xlfn.XLOOKUP(Table2[[#This Row],[Customer_ID]],Table1[Customer_ID],Table1[Segment],"Not Found")</f>
        <v>Consumer</v>
      </c>
      <c r="T532" t="str">
        <f>_xlfn.XLOOKUP(Table2[[#This Row],[Product_ID]],Table4[Product_ID],Table4[Product_Name],"Not Found")</f>
        <v>Mobile Holder</v>
      </c>
    </row>
    <row r="533" spans="1:20" x14ac:dyDescent="0.3">
      <c r="A533" t="s">
        <v>890</v>
      </c>
      <c r="B533" s="4">
        <v>45459</v>
      </c>
      <c r="C533" s="4">
        <v>45463</v>
      </c>
      <c r="D533" t="s">
        <v>891</v>
      </c>
      <c r="E533" t="s">
        <v>68</v>
      </c>
      <c r="F533" s="8">
        <v>1</v>
      </c>
      <c r="G533" s="10">
        <v>0</v>
      </c>
      <c r="H533" t="s">
        <v>17</v>
      </c>
      <c r="I533" s="8">
        <v>1299</v>
      </c>
      <c r="J533" s="8">
        <v>353.73</v>
      </c>
      <c r="K533" s="12">
        <f>YEAR(Table2[[#This Row],[Order_Date]])</f>
        <v>2024</v>
      </c>
      <c r="L533" s="12">
        <f>MONTH(Table2[[#This Row],[Order_Date]])</f>
        <v>6</v>
      </c>
      <c r="M533" t="str">
        <f>TEXT(Table2[[#This Row],[Order_Date]],"mmm")</f>
        <v>Jun</v>
      </c>
      <c r="N533" t="str">
        <f>TEXT(Table2[[#This Row],[Order_Date]],"YYYY-MM")</f>
        <v>2024-06</v>
      </c>
      <c r="O533" s="9">
        <f>IFERROR(Table2[[#This Row],[Profit]]/Table2[[#This Row],[Sales]],0)</f>
        <v>0.27230946882217094</v>
      </c>
      <c r="P533" t="str">
        <f>_xlfn.XLOOKUP(Table2[[#This Row],[Product_ID]],Table4[Product_ID],Table4[Category],"Not Found")</f>
        <v>Home</v>
      </c>
      <c r="Q533" t="str">
        <f>_xlfn.XLOOKUP(Table2[[#This Row],[Product_ID]],Table4[Product_ID],Table4[Sub_Category],"Not Found")</f>
        <v>Lighting</v>
      </c>
      <c r="R533" t="str">
        <f>_xlfn.XLOOKUP(Table2[[#This Row],[Customer_ID]],Table1[Customer_ID],Table1[Region],"Not Found")</f>
        <v>North</v>
      </c>
      <c r="S533" t="str">
        <f>_xlfn.XLOOKUP(Table2[[#This Row],[Customer_ID]],Table1[Customer_ID],Table1[Segment],"Not Found")</f>
        <v>Home Office</v>
      </c>
      <c r="T533" t="str">
        <f>_xlfn.XLOOKUP(Table2[[#This Row],[Product_ID]],Table4[Product_ID],Table4[Product_Name],"Not Found")</f>
        <v>Table Lamp</v>
      </c>
    </row>
    <row r="534" spans="1:20" x14ac:dyDescent="0.3">
      <c r="A534" t="s">
        <v>892</v>
      </c>
      <c r="B534" s="4">
        <v>45383</v>
      </c>
      <c r="C534" s="4">
        <v>45387</v>
      </c>
      <c r="D534" t="s">
        <v>643</v>
      </c>
      <c r="E534" t="s">
        <v>96</v>
      </c>
      <c r="F534" s="8">
        <v>3</v>
      </c>
      <c r="G534" s="10">
        <v>0.1</v>
      </c>
      <c r="H534" t="s">
        <v>21</v>
      </c>
      <c r="I534" s="8">
        <v>2697.3</v>
      </c>
      <c r="J534" s="8">
        <v>751.29</v>
      </c>
      <c r="K534" s="12">
        <f>YEAR(Table2[[#This Row],[Order_Date]])</f>
        <v>2024</v>
      </c>
      <c r="L534" s="12">
        <f>MONTH(Table2[[#This Row],[Order_Date]])</f>
        <v>4</v>
      </c>
      <c r="M534" t="str">
        <f>TEXT(Table2[[#This Row],[Order_Date]],"mmm")</f>
        <v>Apr</v>
      </c>
      <c r="N534" t="str">
        <f>TEXT(Table2[[#This Row],[Order_Date]],"YYYY-MM")</f>
        <v>2024-04</v>
      </c>
      <c r="O534" s="9">
        <f>IFERROR(Table2[[#This Row],[Profit]]/Table2[[#This Row],[Sales]],0)</f>
        <v>0.27853408964520071</v>
      </c>
      <c r="P534" t="str">
        <f>_xlfn.XLOOKUP(Table2[[#This Row],[Product_ID]],Table4[Product_ID],Table4[Category],"Not Found")</f>
        <v>Home</v>
      </c>
      <c r="Q534" t="str">
        <f>_xlfn.XLOOKUP(Table2[[#This Row],[Product_ID]],Table4[Product_ID],Table4[Sub_Category],"Not Found")</f>
        <v>Lighting</v>
      </c>
      <c r="R534" t="str">
        <f>_xlfn.XLOOKUP(Table2[[#This Row],[Customer_ID]],Table1[Customer_ID],Table1[Region],"Not Found")</f>
        <v>South</v>
      </c>
      <c r="S534" t="str">
        <f>_xlfn.XLOOKUP(Table2[[#This Row],[Customer_ID]],Table1[Customer_ID],Table1[Segment],"Not Found")</f>
        <v>Consumer</v>
      </c>
      <c r="T534" t="str">
        <f>_xlfn.XLOOKUP(Table2[[#This Row],[Product_ID]],Table4[Product_ID],Table4[Product_Name],"Not Found")</f>
        <v>LED Strip Light</v>
      </c>
    </row>
    <row r="535" spans="1:20" x14ac:dyDescent="0.3">
      <c r="A535" t="s">
        <v>893</v>
      </c>
      <c r="B535" s="4">
        <v>45644</v>
      </c>
      <c r="C535" s="4">
        <v>45646</v>
      </c>
      <c r="D535" t="s">
        <v>894</v>
      </c>
      <c r="E535" t="s">
        <v>26</v>
      </c>
      <c r="F535" s="8">
        <v>2</v>
      </c>
      <c r="G535" s="10">
        <v>0.05</v>
      </c>
      <c r="H535" t="s">
        <v>21</v>
      </c>
      <c r="I535" s="8">
        <v>1708.1</v>
      </c>
      <c r="J535" s="8">
        <v>376.07</v>
      </c>
      <c r="K535" s="12">
        <f>YEAR(Table2[[#This Row],[Order_Date]])</f>
        <v>2024</v>
      </c>
      <c r="L535" s="12">
        <f>MONTH(Table2[[#This Row],[Order_Date]])</f>
        <v>12</v>
      </c>
      <c r="M535" t="str">
        <f>TEXT(Table2[[#This Row],[Order_Date]],"mmm")</f>
        <v>Dec</v>
      </c>
      <c r="N535" t="str">
        <f>TEXT(Table2[[#This Row],[Order_Date]],"YYYY-MM")</f>
        <v>2024-12</v>
      </c>
      <c r="O535" s="9">
        <f>IFERROR(Table2[[#This Row],[Profit]]/Table2[[#This Row],[Sales]],0)</f>
        <v>0.22016860839529304</v>
      </c>
      <c r="P535" t="str">
        <f>_xlfn.XLOOKUP(Table2[[#This Row],[Product_ID]],Table4[Product_ID],Table4[Category],"Not Found")</f>
        <v>Technology</v>
      </c>
      <c r="Q535" t="str">
        <f>_xlfn.XLOOKUP(Table2[[#This Row],[Product_ID]],Table4[Product_ID],Table4[Sub_Category],"Not Found")</f>
        <v>Accessories</v>
      </c>
      <c r="R535" t="str">
        <f>_xlfn.XLOOKUP(Table2[[#This Row],[Customer_ID]],Table1[Customer_ID],Table1[Region],"Not Found")</f>
        <v>West</v>
      </c>
      <c r="S535" t="str">
        <f>_xlfn.XLOOKUP(Table2[[#This Row],[Customer_ID]],Table1[Customer_ID],Table1[Segment],"Not Found")</f>
        <v>Home Office</v>
      </c>
      <c r="T535" t="str">
        <f>_xlfn.XLOOKUP(Table2[[#This Row],[Product_ID]],Table4[Product_ID],Table4[Product_Name],"Not Found")</f>
        <v>Keyboard</v>
      </c>
    </row>
    <row r="536" spans="1:20" x14ac:dyDescent="0.3">
      <c r="A536" t="s">
        <v>895</v>
      </c>
      <c r="B536" s="4">
        <v>45862</v>
      </c>
      <c r="C536" s="4">
        <v>45865</v>
      </c>
      <c r="D536" t="s">
        <v>810</v>
      </c>
      <c r="E536" t="s">
        <v>20</v>
      </c>
      <c r="F536" s="8">
        <v>1</v>
      </c>
      <c r="G536" s="10">
        <v>0.05</v>
      </c>
      <c r="H536" t="s">
        <v>21</v>
      </c>
      <c r="I536" s="8">
        <v>6649.05</v>
      </c>
      <c r="J536" s="8">
        <v>968</v>
      </c>
      <c r="K536" s="12">
        <f>YEAR(Table2[[#This Row],[Order_Date]])</f>
        <v>2025</v>
      </c>
      <c r="L536" s="12">
        <f>MONTH(Table2[[#This Row],[Order_Date]])</f>
        <v>7</v>
      </c>
      <c r="M536" t="str">
        <f>TEXT(Table2[[#This Row],[Order_Date]],"mmm")</f>
        <v>Jul</v>
      </c>
      <c r="N536" t="str">
        <f>TEXT(Table2[[#This Row],[Order_Date]],"YYYY-MM")</f>
        <v>2025-07</v>
      </c>
      <c r="O536" s="9">
        <f>IFERROR(Table2[[#This Row],[Profit]]/Table2[[#This Row],[Sales]],0)</f>
        <v>0.14558470758980604</v>
      </c>
      <c r="P536" t="str">
        <f>_xlfn.XLOOKUP(Table2[[#This Row],[Product_ID]],Table4[Product_ID],Table4[Category],"Not Found")</f>
        <v>Furniture</v>
      </c>
      <c r="Q536" t="str">
        <f>_xlfn.XLOOKUP(Table2[[#This Row],[Product_ID]],Table4[Product_ID],Table4[Sub_Category],"Not Found")</f>
        <v>Furniture</v>
      </c>
      <c r="R536" t="str">
        <f>_xlfn.XLOOKUP(Table2[[#This Row],[Customer_ID]],Table1[Customer_ID],Table1[Region],"Not Found")</f>
        <v>North</v>
      </c>
      <c r="S536" t="str">
        <f>_xlfn.XLOOKUP(Table2[[#This Row],[Customer_ID]],Table1[Customer_ID],Table1[Segment],"Not Found")</f>
        <v>Consumer</v>
      </c>
      <c r="T536" t="str">
        <f>_xlfn.XLOOKUP(Table2[[#This Row],[Product_ID]],Table4[Product_ID],Table4[Product_Name],"Not Found")</f>
        <v>Office Chair</v>
      </c>
    </row>
    <row r="537" spans="1:20" x14ac:dyDescent="0.3">
      <c r="A537" t="s">
        <v>896</v>
      </c>
      <c r="B537" s="4">
        <v>45862</v>
      </c>
      <c r="C537" s="4">
        <v>45866</v>
      </c>
      <c r="D537" t="s">
        <v>144</v>
      </c>
      <c r="E537" t="s">
        <v>81</v>
      </c>
      <c r="F537" s="8">
        <v>2</v>
      </c>
      <c r="G537" s="10">
        <v>0.1</v>
      </c>
      <c r="H537" t="s">
        <v>13</v>
      </c>
      <c r="I537" s="8">
        <v>1438.2</v>
      </c>
      <c r="J537" s="8">
        <v>297.62</v>
      </c>
      <c r="K537" s="12">
        <f>YEAR(Table2[[#This Row],[Order_Date]])</f>
        <v>2025</v>
      </c>
      <c r="L537" s="12">
        <f>MONTH(Table2[[#This Row],[Order_Date]])</f>
        <v>7</v>
      </c>
      <c r="M537" t="str">
        <f>TEXT(Table2[[#This Row],[Order_Date]],"mmm")</f>
        <v>Jul</v>
      </c>
      <c r="N537" t="str">
        <f>TEXT(Table2[[#This Row],[Order_Date]],"YYYY-MM")</f>
        <v>2025-07</v>
      </c>
      <c r="O537" s="9">
        <f>IFERROR(Table2[[#This Row],[Profit]]/Table2[[#This Row],[Sales]],0)</f>
        <v>0.20693922959254624</v>
      </c>
      <c r="P537" t="str">
        <f>_xlfn.XLOOKUP(Table2[[#This Row],[Product_ID]],Table4[Product_ID],Table4[Category],"Not Found")</f>
        <v>Home</v>
      </c>
      <c r="Q537" t="str">
        <f>_xlfn.XLOOKUP(Table2[[#This Row],[Product_ID]],Table4[Product_ID],Table4[Sub_Category],"Not Found")</f>
        <v>Kitchen</v>
      </c>
      <c r="R537" t="str">
        <f>_xlfn.XLOOKUP(Table2[[#This Row],[Customer_ID]],Table1[Customer_ID],Table1[Region],"Not Found")</f>
        <v>South</v>
      </c>
      <c r="S537" t="str">
        <f>_xlfn.XLOOKUP(Table2[[#This Row],[Customer_ID]],Table1[Customer_ID],Table1[Segment],"Not Found")</f>
        <v>Consumer</v>
      </c>
      <c r="T537" t="str">
        <f>_xlfn.XLOOKUP(Table2[[#This Row],[Product_ID]],Table4[Product_ID],Table4[Product_Name],"Not Found")</f>
        <v>Travel Mug</v>
      </c>
    </row>
    <row r="538" spans="1:20" x14ac:dyDescent="0.3">
      <c r="A538" t="s">
        <v>897</v>
      </c>
      <c r="B538" s="4">
        <v>45972</v>
      </c>
      <c r="C538" s="4">
        <v>45976</v>
      </c>
      <c r="D538" t="s">
        <v>898</v>
      </c>
      <c r="E538" t="s">
        <v>71</v>
      </c>
      <c r="F538" s="8">
        <v>2</v>
      </c>
      <c r="G538" s="10">
        <v>0.2</v>
      </c>
      <c r="H538" t="s">
        <v>13</v>
      </c>
      <c r="I538" s="8">
        <v>1278.4000000000001</v>
      </c>
      <c r="J538" s="8">
        <v>371.06</v>
      </c>
      <c r="K538" s="12">
        <f>YEAR(Table2[[#This Row],[Order_Date]])</f>
        <v>2025</v>
      </c>
      <c r="L538" s="12">
        <f>MONTH(Table2[[#This Row],[Order_Date]])</f>
        <v>11</v>
      </c>
      <c r="M538" t="str">
        <f>TEXT(Table2[[#This Row],[Order_Date]],"mmm")</f>
        <v>Nov</v>
      </c>
      <c r="N538" t="str">
        <f>TEXT(Table2[[#This Row],[Order_Date]],"YYYY-MM")</f>
        <v>2025-11</v>
      </c>
      <c r="O538" s="9">
        <f>IFERROR(Table2[[#This Row],[Profit]]/Table2[[#This Row],[Sales]],0)</f>
        <v>0.29025344180225282</v>
      </c>
      <c r="P538" t="str">
        <f>_xlfn.XLOOKUP(Table2[[#This Row],[Product_ID]],Table4[Product_ID],Table4[Category],"Not Found")</f>
        <v>Home</v>
      </c>
      <c r="Q538" t="str">
        <f>_xlfn.XLOOKUP(Table2[[#This Row],[Product_ID]],Table4[Product_ID],Table4[Sub_Category],"Not Found")</f>
        <v>Storage</v>
      </c>
      <c r="R538" t="str">
        <f>_xlfn.XLOOKUP(Table2[[#This Row],[Customer_ID]],Table1[Customer_ID],Table1[Region],"Not Found")</f>
        <v>East</v>
      </c>
      <c r="S538" t="str">
        <f>_xlfn.XLOOKUP(Table2[[#This Row],[Customer_ID]],Table1[Customer_ID],Table1[Segment],"Not Found")</f>
        <v>Home Office</v>
      </c>
      <c r="T538" t="str">
        <f>_xlfn.XLOOKUP(Table2[[#This Row],[Product_ID]],Table4[Product_ID],Table4[Product_Name],"Not Found")</f>
        <v>Storage Box</v>
      </c>
    </row>
    <row r="539" spans="1:20" x14ac:dyDescent="0.3">
      <c r="A539" t="s">
        <v>899</v>
      </c>
      <c r="B539" s="4">
        <v>45654</v>
      </c>
      <c r="C539" s="4">
        <v>45657</v>
      </c>
      <c r="D539" t="s">
        <v>795</v>
      </c>
      <c r="E539" t="s">
        <v>58</v>
      </c>
      <c r="F539" s="8">
        <v>2</v>
      </c>
      <c r="G539" s="10">
        <v>0.1</v>
      </c>
      <c r="H539" t="s">
        <v>13</v>
      </c>
      <c r="I539" s="8">
        <v>3598.2</v>
      </c>
      <c r="J539" s="8">
        <v>871.01</v>
      </c>
      <c r="K539" s="12">
        <f>YEAR(Table2[[#This Row],[Order_Date]])</f>
        <v>2024</v>
      </c>
      <c r="L539" s="12">
        <f>MONTH(Table2[[#This Row],[Order_Date]])</f>
        <v>12</v>
      </c>
      <c r="M539" t="str">
        <f>TEXT(Table2[[#This Row],[Order_Date]],"mmm")</f>
        <v>Dec</v>
      </c>
      <c r="N539" t="str">
        <f>TEXT(Table2[[#This Row],[Order_Date]],"YYYY-MM")</f>
        <v>2024-12</v>
      </c>
      <c r="O539" s="9">
        <f>IFERROR(Table2[[#This Row],[Profit]]/Table2[[#This Row],[Sales]],0)</f>
        <v>0.24206825635039744</v>
      </c>
      <c r="P539" t="str">
        <f>_xlfn.XLOOKUP(Table2[[#This Row],[Product_ID]],Table4[Product_ID],Table4[Category],"Not Found")</f>
        <v>Technology</v>
      </c>
      <c r="Q539" t="str">
        <f>_xlfn.XLOOKUP(Table2[[#This Row],[Product_ID]],Table4[Product_ID],Table4[Sub_Category],"Not Found")</f>
        <v>Audio</v>
      </c>
      <c r="R539" t="str">
        <f>_xlfn.XLOOKUP(Table2[[#This Row],[Customer_ID]],Table1[Customer_ID],Table1[Region],"Not Found")</f>
        <v>West</v>
      </c>
      <c r="S539" t="str">
        <f>_xlfn.XLOOKUP(Table2[[#This Row],[Customer_ID]],Table1[Customer_ID],Table1[Segment],"Not Found")</f>
        <v>Consumer</v>
      </c>
      <c r="T539" t="str">
        <f>_xlfn.XLOOKUP(Table2[[#This Row],[Product_ID]],Table4[Product_ID],Table4[Product_Name],"Not Found")</f>
        <v>Bluetooth Speaker</v>
      </c>
    </row>
    <row r="540" spans="1:20" x14ac:dyDescent="0.3">
      <c r="A540" t="s">
        <v>900</v>
      </c>
      <c r="B540" s="4">
        <v>45848</v>
      </c>
      <c r="C540" s="4">
        <v>45850</v>
      </c>
      <c r="D540" t="s">
        <v>901</v>
      </c>
      <c r="E540" t="s">
        <v>81</v>
      </c>
      <c r="F540" s="8">
        <v>1</v>
      </c>
      <c r="G540" s="10">
        <v>0.05</v>
      </c>
      <c r="H540" t="s">
        <v>21</v>
      </c>
      <c r="I540" s="8">
        <v>759.05</v>
      </c>
      <c r="J540" s="8">
        <v>215.79</v>
      </c>
      <c r="K540" s="12">
        <f>YEAR(Table2[[#This Row],[Order_Date]])</f>
        <v>2025</v>
      </c>
      <c r="L540" s="12">
        <f>MONTH(Table2[[#This Row],[Order_Date]])</f>
        <v>7</v>
      </c>
      <c r="M540" t="str">
        <f>TEXT(Table2[[#This Row],[Order_Date]],"mmm")</f>
        <v>Jul</v>
      </c>
      <c r="N540" t="str">
        <f>TEXT(Table2[[#This Row],[Order_Date]],"YYYY-MM")</f>
        <v>2025-07</v>
      </c>
      <c r="O540" s="9">
        <f>IFERROR(Table2[[#This Row],[Profit]]/Table2[[#This Row],[Sales]],0)</f>
        <v>0.28428957249193071</v>
      </c>
      <c r="P540" t="str">
        <f>_xlfn.XLOOKUP(Table2[[#This Row],[Product_ID]],Table4[Product_ID],Table4[Category],"Not Found")</f>
        <v>Home</v>
      </c>
      <c r="Q540" t="str">
        <f>_xlfn.XLOOKUP(Table2[[#This Row],[Product_ID]],Table4[Product_ID],Table4[Sub_Category],"Not Found")</f>
        <v>Kitchen</v>
      </c>
      <c r="R540" t="str">
        <f>_xlfn.XLOOKUP(Table2[[#This Row],[Customer_ID]],Table1[Customer_ID],Table1[Region],"Not Found")</f>
        <v>North</v>
      </c>
      <c r="S540" t="str">
        <f>_xlfn.XLOOKUP(Table2[[#This Row],[Customer_ID]],Table1[Customer_ID],Table1[Segment],"Not Found")</f>
        <v>Consumer</v>
      </c>
      <c r="T540" t="str">
        <f>_xlfn.XLOOKUP(Table2[[#This Row],[Product_ID]],Table4[Product_ID],Table4[Product_Name],"Not Found")</f>
        <v>Travel Mug</v>
      </c>
    </row>
    <row r="541" spans="1:20" x14ac:dyDescent="0.3">
      <c r="A541" t="s">
        <v>902</v>
      </c>
      <c r="B541" s="4">
        <v>45636</v>
      </c>
      <c r="C541" s="4">
        <v>45637</v>
      </c>
      <c r="D541" t="s">
        <v>865</v>
      </c>
      <c r="E541" t="s">
        <v>81</v>
      </c>
      <c r="F541" s="8">
        <v>1</v>
      </c>
      <c r="G541" s="10">
        <v>0.1</v>
      </c>
      <c r="H541" t="s">
        <v>13</v>
      </c>
      <c r="I541" s="8">
        <v>719.1</v>
      </c>
      <c r="J541" s="8">
        <v>196.8</v>
      </c>
      <c r="K541" s="12">
        <f>YEAR(Table2[[#This Row],[Order_Date]])</f>
        <v>2024</v>
      </c>
      <c r="L541" s="12">
        <f>MONTH(Table2[[#This Row],[Order_Date]])</f>
        <v>12</v>
      </c>
      <c r="M541" t="str">
        <f>TEXT(Table2[[#This Row],[Order_Date]],"mmm")</f>
        <v>Dec</v>
      </c>
      <c r="N541" t="str">
        <f>TEXT(Table2[[#This Row],[Order_Date]],"YYYY-MM")</f>
        <v>2024-12</v>
      </c>
      <c r="O541" s="9">
        <f>IFERROR(Table2[[#This Row],[Profit]]/Table2[[#This Row],[Sales]],0)</f>
        <v>0.27367542761785568</v>
      </c>
      <c r="P541" t="str">
        <f>_xlfn.XLOOKUP(Table2[[#This Row],[Product_ID]],Table4[Product_ID],Table4[Category],"Not Found")</f>
        <v>Home</v>
      </c>
      <c r="Q541" t="str">
        <f>_xlfn.XLOOKUP(Table2[[#This Row],[Product_ID]],Table4[Product_ID],Table4[Sub_Category],"Not Found")</f>
        <v>Kitchen</v>
      </c>
      <c r="R541" t="str">
        <f>_xlfn.XLOOKUP(Table2[[#This Row],[Customer_ID]],Table1[Customer_ID],Table1[Region],"Not Found")</f>
        <v>West</v>
      </c>
      <c r="S541" t="str">
        <f>_xlfn.XLOOKUP(Table2[[#This Row],[Customer_ID]],Table1[Customer_ID],Table1[Segment],"Not Found")</f>
        <v>Home Office</v>
      </c>
      <c r="T541" t="str">
        <f>_xlfn.XLOOKUP(Table2[[#This Row],[Product_ID]],Table4[Product_ID],Table4[Product_Name],"Not Found")</f>
        <v>Travel Mug</v>
      </c>
    </row>
    <row r="542" spans="1:20" x14ac:dyDescent="0.3">
      <c r="A542" t="s">
        <v>903</v>
      </c>
      <c r="B542" s="4">
        <v>45984</v>
      </c>
      <c r="C542" s="4">
        <v>45988</v>
      </c>
      <c r="D542" t="s">
        <v>712</v>
      </c>
      <c r="E542" t="s">
        <v>76</v>
      </c>
      <c r="F542" s="8">
        <v>3</v>
      </c>
      <c r="G542" s="10">
        <v>0.15</v>
      </c>
      <c r="H542" t="s">
        <v>13</v>
      </c>
      <c r="I542" s="8">
        <v>2292.4499999999998</v>
      </c>
      <c r="J542" s="8">
        <v>659.14</v>
      </c>
      <c r="K542" s="12">
        <f>YEAR(Table2[[#This Row],[Order_Date]])</f>
        <v>2025</v>
      </c>
      <c r="L542" s="12">
        <f>MONTH(Table2[[#This Row],[Order_Date]])</f>
        <v>11</v>
      </c>
      <c r="M542" t="str">
        <f>TEXT(Table2[[#This Row],[Order_Date]],"mmm")</f>
        <v>Nov</v>
      </c>
      <c r="N542" t="str">
        <f>TEXT(Table2[[#This Row],[Order_Date]],"YYYY-MM")</f>
        <v>2025-11</v>
      </c>
      <c r="O542" s="9">
        <f>IFERROR(Table2[[#This Row],[Profit]]/Table2[[#This Row],[Sales]],0)</f>
        <v>0.28752644550589984</v>
      </c>
      <c r="P542" t="str">
        <f>_xlfn.XLOOKUP(Table2[[#This Row],[Product_ID]],Table4[Product_ID],Table4[Category],"Not Found")</f>
        <v>Home</v>
      </c>
      <c r="Q542" t="str">
        <f>_xlfn.XLOOKUP(Table2[[#This Row],[Product_ID]],Table4[Product_ID],Table4[Sub_Category],"Not Found")</f>
        <v>Decor</v>
      </c>
      <c r="R542" t="str">
        <f>_xlfn.XLOOKUP(Table2[[#This Row],[Customer_ID]],Table1[Customer_ID],Table1[Region],"Not Found")</f>
        <v>East</v>
      </c>
      <c r="S542" t="str">
        <f>_xlfn.XLOOKUP(Table2[[#This Row],[Customer_ID]],Table1[Customer_ID],Table1[Segment],"Not Found")</f>
        <v>Consumer</v>
      </c>
      <c r="T542" t="str">
        <f>_xlfn.XLOOKUP(Table2[[#This Row],[Product_ID]],Table4[Product_ID],Table4[Product_Name],"Not Found")</f>
        <v>Wall Clock</v>
      </c>
    </row>
    <row r="543" spans="1:20" x14ac:dyDescent="0.3">
      <c r="A543" t="s">
        <v>904</v>
      </c>
      <c r="B543" s="4">
        <v>45461</v>
      </c>
      <c r="C543" s="4">
        <v>45462</v>
      </c>
      <c r="D543" t="s">
        <v>818</v>
      </c>
      <c r="E543" t="s">
        <v>99</v>
      </c>
      <c r="F543" s="8">
        <v>1</v>
      </c>
      <c r="G543" s="10">
        <v>0.05</v>
      </c>
      <c r="H543" t="s">
        <v>17</v>
      </c>
      <c r="I543" s="8">
        <v>236.55</v>
      </c>
      <c r="J543" s="8">
        <v>68.069999999999993</v>
      </c>
      <c r="K543" s="12">
        <f>YEAR(Table2[[#This Row],[Order_Date]])</f>
        <v>2024</v>
      </c>
      <c r="L543" s="12">
        <f>MONTH(Table2[[#This Row],[Order_Date]])</f>
        <v>6</v>
      </c>
      <c r="M543" t="str">
        <f>TEXT(Table2[[#This Row],[Order_Date]],"mmm")</f>
        <v>Jun</v>
      </c>
      <c r="N543" t="str">
        <f>TEXT(Table2[[#This Row],[Order_Date]],"YYYY-MM")</f>
        <v>2024-06</v>
      </c>
      <c r="O543" s="9">
        <f>IFERROR(Table2[[#This Row],[Profit]]/Table2[[#This Row],[Sales]],0)</f>
        <v>0.28776157260621427</v>
      </c>
      <c r="P543" t="str">
        <f>_xlfn.XLOOKUP(Table2[[#This Row],[Product_ID]],Table4[Product_ID],Table4[Category],"Not Found")</f>
        <v>Office</v>
      </c>
      <c r="Q543" t="str">
        <f>_xlfn.XLOOKUP(Table2[[#This Row],[Product_ID]],Table4[Product_ID],Table4[Sub_Category],"Not Found")</f>
        <v>Paper</v>
      </c>
      <c r="R543" t="str">
        <f>_xlfn.XLOOKUP(Table2[[#This Row],[Customer_ID]],Table1[Customer_ID],Table1[Region],"Not Found")</f>
        <v>South</v>
      </c>
      <c r="S543" t="str">
        <f>_xlfn.XLOOKUP(Table2[[#This Row],[Customer_ID]],Table1[Customer_ID],Table1[Segment],"Not Found")</f>
        <v>Consumer</v>
      </c>
      <c r="T543" t="str">
        <f>_xlfn.XLOOKUP(Table2[[#This Row],[Product_ID]],Table4[Product_ID],Table4[Product_Name],"Not Found")</f>
        <v>Pen Set</v>
      </c>
    </row>
    <row r="544" spans="1:20" x14ac:dyDescent="0.3">
      <c r="A544" t="s">
        <v>905</v>
      </c>
      <c r="B544" s="4">
        <v>45647</v>
      </c>
      <c r="C544" s="4">
        <v>45648</v>
      </c>
      <c r="D544" t="s">
        <v>287</v>
      </c>
      <c r="E544" t="s">
        <v>96</v>
      </c>
      <c r="F544" s="8">
        <v>1</v>
      </c>
      <c r="G544" s="10">
        <v>0.05</v>
      </c>
      <c r="H544" t="s">
        <v>13</v>
      </c>
      <c r="I544" s="8">
        <v>949.05</v>
      </c>
      <c r="J544" s="8">
        <v>186.79</v>
      </c>
      <c r="K544" s="12">
        <f>YEAR(Table2[[#This Row],[Order_Date]])</f>
        <v>2024</v>
      </c>
      <c r="L544" s="12">
        <f>MONTH(Table2[[#This Row],[Order_Date]])</f>
        <v>12</v>
      </c>
      <c r="M544" t="str">
        <f>TEXT(Table2[[#This Row],[Order_Date]],"mmm")</f>
        <v>Dec</v>
      </c>
      <c r="N544" t="str">
        <f>TEXT(Table2[[#This Row],[Order_Date]],"YYYY-MM")</f>
        <v>2024-12</v>
      </c>
      <c r="O544" s="9">
        <f>IFERROR(Table2[[#This Row],[Profit]]/Table2[[#This Row],[Sales]],0)</f>
        <v>0.19681787050208102</v>
      </c>
      <c r="P544" t="str">
        <f>_xlfn.XLOOKUP(Table2[[#This Row],[Product_ID]],Table4[Product_ID],Table4[Category],"Not Found")</f>
        <v>Home</v>
      </c>
      <c r="Q544" t="str">
        <f>_xlfn.XLOOKUP(Table2[[#This Row],[Product_ID]],Table4[Product_ID],Table4[Sub_Category],"Not Found")</f>
        <v>Lighting</v>
      </c>
      <c r="R544" t="str">
        <f>_xlfn.XLOOKUP(Table2[[#This Row],[Customer_ID]],Table1[Customer_ID],Table1[Region],"Not Found")</f>
        <v>South</v>
      </c>
      <c r="S544" t="str">
        <f>_xlfn.XLOOKUP(Table2[[#This Row],[Customer_ID]],Table1[Customer_ID],Table1[Segment],"Not Found")</f>
        <v>Consumer</v>
      </c>
      <c r="T544" t="str">
        <f>_xlfn.XLOOKUP(Table2[[#This Row],[Product_ID]],Table4[Product_ID],Table4[Product_Name],"Not Found")</f>
        <v>LED Strip Light</v>
      </c>
    </row>
    <row r="545" spans="1:20" x14ac:dyDescent="0.3">
      <c r="A545" t="s">
        <v>906</v>
      </c>
      <c r="B545" s="4">
        <v>45482</v>
      </c>
      <c r="C545" s="4">
        <v>45485</v>
      </c>
      <c r="D545" t="s">
        <v>907</v>
      </c>
      <c r="E545" t="s">
        <v>16</v>
      </c>
      <c r="F545" s="8">
        <v>2</v>
      </c>
      <c r="G545" s="10">
        <v>0</v>
      </c>
      <c r="H545" t="s">
        <v>13</v>
      </c>
      <c r="I545" s="8">
        <v>2598</v>
      </c>
      <c r="J545" s="8">
        <v>597.14</v>
      </c>
      <c r="K545" s="12">
        <f>YEAR(Table2[[#This Row],[Order_Date]])</f>
        <v>2024</v>
      </c>
      <c r="L545" s="12">
        <f>MONTH(Table2[[#This Row],[Order_Date]])</f>
        <v>7</v>
      </c>
      <c r="M545" t="str">
        <f>TEXT(Table2[[#This Row],[Order_Date]],"mmm")</f>
        <v>Jul</v>
      </c>
      <c r="N545" t="str">
        <f>TEXT(Table2[[#This Row],[Order_Date]],"YYYY-MM")</f>
        <v>2024-07</v>
      </c>
      <c r="O545" s="9">
        <f>IFERROR(Table2[[#This Row],[Profit]]/Table2[[#This Row],[Sales]],0)</f>
        <v>0.22984603541185528</v>
      </c>
      <c r="P545" t="str">
        <f>_xlfn.XLOOKUP(Table2[[#This Row],[Product_ID]],Table4[Product_ID],Table4[Category],"Not Found")</f>
        <v>Technology</v>
      </c>
      <c r="Q545" t="str">
        <f>_xlfn.XLOOKUP(Table2[[#This Row],[Product_ID]],Table4[Product_ID],Table4[Sub_Category],"Not Found")</f>
        <v>Accessories</v>
      </c>
      <c r="R545" t="str">
        <f>_xlfn.XLOOKUP(Table2[[#This Row],[Customer_ID]],Table1[Customer_ID],Table1[Region],"Not Found")</f>
        <v>West</v>
      </c>
      <c r="S545" t="str">
        <f>_xlfn.XLOOKUP(Table2[[#This Row],[Customer_ID]],Table1[Customer_ID],Table1[Segment],"Not Found")</f>
        <v>Consumer</v>
      </c>
      <c r="T545" t="str">
        <f>_xlfn.XLOOKUP(Table2[[#This Row],[Product_ID]],Table4[Product_ID],Table4[Product_Name],"Not Found")</f>
        <v>USB-C Hub</v>
      </c>
    </row>
    <row r="546" spans="1:20" x14ac:dyDescent="0.3">
      <c r="A546" t="s">
        <v>908</v>
      </c>
      <c r="B546" s="4">
        <v>45958</v>
      </c>
      <c r="C546" s="4">
        <v>45960</v>
      </c>
      <c r="D546" t="s">
        <v>210</v>
      </c>
      <c r="E546" t="s">
        <v>68</v>
      </c>
      <c r="F546" s="8">
        <v>1</v>
      </c>
      <c r="G546" s="10">
        <v>0.15</v>
      </c>
      <c r="H546" t="s">
        <v>13</v>
      </c>
      <c r="I546" s="8">
        <v>1104.1500000000001</v>
      </c>
      <c r="J546" s="8">
        <v>345.34</v>
      </c>
      <c r="K546" s="12">
        <f>YEAR(Table2[[#This Row],[Order_Date]])</f>
        <v>2025</v>
      </c>
      <c r="L546" s="12">
        <f>MONTH(Table2[[#This Row],[Order_Date]])</f>
        <v>10</v>
      </c>
      <c r="M546" t="str">
        <f>TEXT(Table2[[#This Row],[Order_Date]],"mmm")</f>
        <v>Oct</v>
      </c>
      <c r="N546" t="str">
        <f>TEXT(Table2[[#This Row],[Order_Date]],"YYYY-MM")</f>
        <v>2025-10</v>
      </c>
      <c r="O546" s="9">
        <f>IFERROR(Table2[[#This Row],[Profit]]/Table2[[#This Row],[Sales]],0)</f>
        <v>0.31276547570529362</v>
      </c>
      <c r="P546" t="str">
        <f>_xlfn.XLOOKUP(Table2[[#This Row],[Product_ID]],Table4[Product_ID],Table4[Category],"Not Found")</f>
        <v>Home</v>
      </c>
      <c r="Q546" t="str">
        <f>_xlfn.XLOOKUP(Table2[[#This Row],[Product_ID]],Table4[Product_ID],Table4[Sub_Category],"Not Found")</f>
        <v>Lighting</v>
      </c>
      <c r="R546" t="str">
        <f>_xlfn.XLOOKUP(Table2[[#This Row],[Customer_ID]],Table1[Customer_ID],Table1[Region],"Not Found")</f>
        <v>East</v>
      </c>
      <c r="S546" t="str">
        <f>_xlfn.XLOOKUP(Table2[[#This Row],[Customer_ID]],Table1[Customer_ID],Table1[Segment],"Not Found")</f>
        <v>Home Office</v>
      </c>
      <c r="T546" t="str">
        <f>_xlfn.XLOOKUP(Table2[[#This Row],[Product_ID]],Table4[Product_ID],Table4[Product_Name],"Not Found")</f>
        <v>Table Lamp</v>
      </c>
    </row>
    <row r="547" spans="1:20" x14ac:dyDescent="0.3">
      <c r="A547" t="s">
        <v>909</v>
      </c>
      <c r="B547" s="4">
        <v>45713</v>
      </c>
      <c r="C547" s="4">
        <v>45714</v>
      </c>
      <c r="D547" t="s">
        <v>910</v>
      </c>
      <c r="E547" t="s">
        <v>96</v>
      </c>
      <c r="F547" s="8">
        <v>2</v>
      </c>
      <c r="G547" s="10">
        <v>0</v>
      </c>
      <c r="H547" t="s">
        <v>30</v>
      </c>
      <c r="I547" s="8">
        <v>1998</v>
      </c>
      <c r="J547" s="8">
        <v>524.05999999999995</v>
      </c>
      <c r="K547" s="12">
        <f>YEAR(Table2[[#This Row],[Order_Date]])</f>
        <v>2025</v>
      </c>
      <c r="L547" s="12">
        <f>MONTH(Table2[[#This Row],[Order_Date]])</f>
        <v>2</v>
      </c>
      <c r="M547" t="str">
        <f>TEXT(Table2[[#This Row],[Order_Date]],"mmm")</f>
        <v>Feb</v>
      </c>
      <c r="N547" t="str">
        <f>TEXT(Table2[[#This Row],[Order_Date]],"YYYY-MM")</f>
        <v>2025-02</v>
      </c>
      <c r="O547" s="9">
        <f>IFERROR(Table2[[#This Row],[Profit]]/Table2[[#This Row],[Sales]],0)</f>
        <v>0.26229229229229228</v>
      </c>
      <c r="P547" t="str">
        <f>_xlfn.XLOOKUP(Table2[[#This Row],[Product_ID]],Table4[Product_ID],Table4[Category],"Not Found")</f>
        <v>Home</v>
      </c>
      <c r="Q547" t="str">
        <f>_xlfn.XLOOKUP(Table2[[#This Row],[Product_ID]],Table4[Product_ID],Table4[Sub_Category],"Not Found")</f>
        <v>Lighting</v>
      </c>
      <c r="R547" t="str">
        <f>_xlfn.XLOOKUP(Table2[[#This Row],[Customer_ID]],Table1[Customer_ID],Table1[Region],"Not Found")</f>
        <v>East</v>
      </c>
      <c r="S547" t="str">
        <f>_xlfn.XLOOKUP(Table2[[#This Row],[Customer_ID]],Table1[Customer_ID],Table1[Segment],"Not Found")</f>
        <v>Home Office</v>
      </c>
      <c r="T547" t="str">
        <f>_xlfn.XLOOKUP(Table2[[#This Row],[Product_ID]],Table4[Product_ID],Table4[Product_Name],"Not Found")</f>
        <v>LED Strip Light</v>
      </c>
    </row>
    <row r="548" spans="1:20" x14ac:dyDescent="0.3">
      <c r="A548" t="s">
        <v>911</v>
      </c>
      <c r="B548" s="4">
        <v>45991</v>
      </c>
      <c r="C548" s="4">
        <v>45993</v>
      </c>
      <c r="D548" t="s">
        <v>506</v>
      </c>
      <c r="E548" t="s">
        <v>58</v>
      </c>
      <c r="F548" s="8">
        <v>2</v>
      </c>
      <c r="G548" s="10">
        <v>0</v>
      </c>
      <c r="H548" t="s">
        <v>13</v>
      </c>
      <c r="I548" s="8">
        <v>3998</v>
      </c>
      <c r="J548" s="8">
        <v>707.51</v>
      </c>
      <c r="K548" s="12">
        <f>YEAR(Table2[[#This Row],[Order_Date]])</f>
        <v>2025</v>
      </c>
      <c r="L548" s="12">
        <f>MONTH(Table2[[#This Row],[Order_Date]])</f>
        <v>11</v>
      </c>
      <c r="M548" t="str">
        <f>TEXT(Table2[[#This Row],[Order_Date]],"mmm")</f>
        <v>Nov</v>
      </c>
      <c r="N548" t="str">
        <f>TEXT(Table2[[#This Row],[Order_Date]],"YYYY-MM")</f>
        <v>2025-11</v>
      </c>
      <c r="O548" s="9">
        <f>IFERROR(Table2[[#This Row],[Profit]]/Table2[[#This Row],[Sales]],0)</f>
        <v>0.17696598299149574</v>
      </c>
      <c r="P548" t="str">
        <f>_xlfn.XLOOKUP(Table2[[#This Row],[Product_ID]],Table4[Product_ID],Table4[Category],"Not Found")</f>
        <v>Technology</v>
      </c>
      <c r="Q548" t="str">
        <f>_xlfn.XLOOKUP(Table2[[#This Row],[Product_ID]],Table4[Product_ID],Table4[Sub_Category],"Not Found")</f>
        <v>Audio</v>
      </c>
      <c r="R548" t="str">
        <f>_xlfn.XLOOKUP(Table2[[#This Row],[Customer_ID]],Table1[Customer_ID],Table1[Region],"Not Found")</f>
        <v>South</v>
      </c>
      <c r="S548" t="str">
        <f>_xlfn.XLOOKUP(Table2[[#This Row],[Customer_ID]],Table1[Customer_ID],Table1[Segment],"Not Found")</f>
        <v>Consumer</v>
      </c>
      <c r="T548" t="str">
        <f>_xlfn.XLOOKUP(Table2[[#This Row],[Product_ID]],Table4[Product_ID],Table4[Product_Name],"Not Found")</f>
        <v>Bluetooth Speaker</v>
      </c>
    </row>
    <row r="549" spans="1:20" x14ac:dyDescent="0.3">
      <c r="A549" t="s">
        <v>912</v>
      </c>
      <c r="B549" s="4">
        <v>45298</v>
      </c>
      <c r="C549" s="4">
        <v>45303</v>
      </c>
      <c r="D549" t="s">
        <v>44</v>
      </c>
      <c r="E549" t="s">
        <v>81</v>
      </c>
      <c r="F549" s="8">
        <v>2</v>
      </c>
      <c r="G549" s="10">
        <v>0.05</v>
      </c>
      <c r="H549" t="s">
        <v>21</v>
      </c>
      <c r="I549" s="8">
        <v>1518.1</v>
      </c>
      <c r="J549" s="8">
        <v>418.57</v>
      </c>
      <c r="K549" s="12">
        <f>YEAR(Table2[[#This Row],[Order_Date]])</f>
        <v>2024</v>
      </c>
      <c r="L549" s="12">
        <f>MONTH(Table2[[#This Row],[Order_Date]])</f>
        <v>1</v>
      </c>
      <c r="M549" t="str">
        <f>TEXT(Table2[[#This Row],[Order_Date]],"mmm")</f>
        <v>Jan</v>
      </c>
      <c r="N549" t="str">
        <f>TEXT(Table2[[#This Row],[Order_Date]],"YYYY-MM")</f>
        <v>2024-01</v>
      </c>
      <c r="O549" s="9">
        <f>IFERROR(Table2[[#This Row],[Profit]]/Table2[[#This Row],[Sales]],0)</f>
        <v>0.27571964956195244</v>
      </c>
      <c r="P549" t="str">
        <f>_xlfn.XLOOKUP(Table2[[#This Row],[Product_ID]],Table4[Product_ID],Table4[Category],"Not Found")</f>
        <v>Home</v>
      </c>
      <c r="Q549" t="str">
        <f>_xlfn.XLOOKUP(Table2[[#This Row],[Product_ID]],Table4[Product_ID],Table4[Sub_Category],"Not Found")</f>
        <v>Kitchen</v>
      </c>
      <c r="R549" t="str">
        <f>_xlfn.XLOOKUP(Table2[[#This Row],[Customer_ID]],Table1[Customer_ID],Table1[Region],"Not Found")</f>
        <v>North</v>
      </c>
      <c r="S549" t="str">
        <f>_xlfn.XLOOKUP(Table2[[#This Row],[Customer_ID]],Table1[Customer_ID],Table1[Segment],"Not Found")</f>
        <v>Corporate</v>
      </c>
      <c r="T549" t="str">
        <f>_xlfn.XLOOKUP(Table2[[#This Row],[Product_ID]],Table4[Product_ID],Table4[Product_Name],"Not Found")</f>
        <v>Travel Mug</v>
      </c>
    </row>
    <row r="550" spans="1:20" x14ac:dyDescent="0.3">
      <c r="A550" t="s">
        <v>913</v>
      </c>
      <c r="B550" s="4">
        <v>45424</v>
      </c>
      <c r="C550" s="4">
        <v>45426</v>
      </c>
      <c r="D550" t="s">
        <v>309</v>
      </c>
      <c r="E550" t="s">
        <v>96</v>
      </c>
      <c r="F550" s="8">
        <v>1</v>
      </c>
      <c r="G550" s="10">
        <v>0.1</v>
      </c>
      <c r="H550" t="s">
        <v>13</v>
      </c>
      <c r="I550" s="8">
        <v>899.1</v>
      </c>
      <c r="J550" s="8">
        <v>292.99</v>
      </c>
      <c r="K550" s="12">
        <f>YEAR(Table2[[#This Row],[Order_Date]])</f>
        <v>2024</v>
      </c>
      <c r="L550" s="12">
        <f>MONTH(Table2[[#This Row],[Order_Date]])</f>
        <v>5</v>
      </c>
      <c r="M550" t="str">
        <f>TEXT(Table2[[#This Row],[Order_Date]],"mmm")</f>
        <v>May</v>
      </c>
      <c r="N550" t="str">
        <f>TEXT(Table2[[#This Row],[Order_Date]],"YYYY-MM")</f>
        <v>2024-05</v>
      </c>
      <c r="O550" s="9">
        <f>IFERROR(Table2[[#This Row],[Profit]]/Table2[[#This Row],[Sales]],0)</f>
        <v>0.32587031475920364</v>
      </c>
      <c r="P550" t="str">
        <f>_xlfn.XLOOKUP(Table2[[#This Row],[Product_ID]],Table4[Product_ID],Table4[Category],"Not Found")</f>
        <v>Home</v>
      </c>
      <c r="Q550" t="str">
        <f>_xlfn.XLOOKUP(Table2[[#This Row],[Product_ID]],Table4[Product_ID],Table4[Sub_Category],"Not Found")</f>
        <v>Lighting</v>
      </c>
      <c r="R550" t="str">
        <f>_xlfn.XLOOKUP(Table2[[#This Row],[Customer_ID]],Table1[Customer_ID],Table1[Region],"Not Found")</f>
        <v>South</v>
      </c>
      <c r="S550" t="str">
        <f>_xlfn.XLOOKUP(Table2[[#This Row],[Customer_ID]],Table1[Customer_ID],Table1[Segment],"Not Found")</f>
        <v>Corporate</v>
      </c>
      <c r="T550" t="str">
        <f>_xlfn.XLOOKUP(Table2[[#This Row],[Product_ID]],Table4[Product_ID],Table4[Product_Name],"Not Found")</f>
        <v>LED Strip Light</v>
      </c>
    </row>
    <row r="551" spans="1:20" x14ac:dyDescent="0.3">
      <c r="A551" t="s">
        <v>914</v>
      </c>
      <c r="B551" s="4">
        <v>45848</v>
      </c>
      <c r="C551" s="4">
        <v>45851</v>
      </c>
      <c r="D551" t="s">
        <v>150</v>
      </c>
      <c r="E551" t="s">
        <v>45</v>
      </c>
      <c r="F551" s="8">
        <v>1</v>
      </c>
      <c r="G551" s="10">
        <v>0.05</v>
      </c>
      <c r="H551" t="s">
        <v>21</v>
      </c>
      <c r="I551" s="8">
        <v>2374.0500000000002</v>
      </c>
      <c r="J551" s="8">
        <v>475.9</v>
      </c>
      <c r="K551" s="12">
        <f>YEAR(Table2[[#This Row],[Order_Date]])</f>
        <v>2025</v>
      </c>
      <c r="L551" s="12">
        <f>MONTH(Table2[[#This Row],[Order_Date]])</f>
        <v>7</v>
      </c>
      <c r="M551" t="str">
        <f>TEXT(Table2[[#This Row],[Order_Date]],"mmm")</f>
        <v>Jul</v>
      </c>
      <c r="N551" t="str">
        <f>TEXT(Table2[[#This Row],[Order_Date]],"YYYY-MM")</f>
        <v>2025-07</v>
      </c>
      <c r="O551" s="9">
        <f>IFERROR(Table2[[#This Row],[Profit]]/Table2[[#This Row],[Sales]],0)</f>
        <v>0.20045913102082935</v>
      </c>
      <c r="P551" t="str">
        <f>_xlfn.XLOOKUP(Table2[[#This Row],[Product_ID]],Table4[Product_ID],Table4[Category],"Not Found")</f>
        <v>Technology</v>
      </c>
      <c r="Q551" t="str">
        <f>_xlfn.XLOOKUP(Table2[[#This Row],[Product_ID]],Table4[Product_ID],Table4[Sub_Category],"Not Found")</f>
        <v>Audio</v>
      </c>
      <c r="R551" t="str">
        <f>_xlfn.XLOOKUP(Table2[[#This Row],[Customer_ID]],Table1[Customer_ID],Table1[Region],"Not Found")</f>
        <v>North</v>
      </c>
      <c r="S551" t="str">
        <f>_xlfn.XLOOKUP(Table2[[#This Row],[Customer_ID]],Table1[Customer_ID],Table1[Segment],"Not Found")</f>
        <v>Corporate</v>
      </c>
      <c r="T551" t="str">
        <f>_xlfn.XLOOKUP(Table2[[#This Row],[Product_ID]],Table4[Product_ID],Table4[Product_Name],"Not Found")</f>
        <v>Headphones</v>
      </c>
    </row>
    <row r="552" spans="1:20" x14ac:dyDescent="0.3">
      <c r="A552" t="s">
        <v>915</v>
      </c>
      <c r="B552" s="4">
        <v>45322</v>
      </c>
      <c r="C552" s="4">
        <v>45325</v>
      </c>
      <c r="D552" t="s">
        <v>539</v>
      </c>
      <c r="E552" t="s">
        <v>71</v>
      </c>
      <c r="F552" s="8">
        <v>1</v>
      </c>
      <c r="G552" s="10">
        <v>0.1</v>
      </c>
      <c r="H552" t="s">
        <v>17</v>
      </c>
      <c r="I552" s="8">
        <v>719.1</v>
      </c>
      <c r="J552" s="8">
        <v>187.98</v>
      </c>
      <c r="K552" s="12">
        <f>YEAR(Table2[[#This Row],[Order_Date]])</f>
        <v>2024</v>
      </c>
      <c r="L552" s="12">
        <f>MONTH(Table2[[#This Row],[Order_Date]])</f>
        <v>1</v>
      </c>
      <c r="M552" t="str">
        <f>TEXT(Table2[[#This Row],[Order_Date]],"mmm")</f>
        <v>Jan</v>
      </c>
      <c r="N552" t="str">
        <f>TEXT(Table2[[#This Row],[Order_Date]],"YYYY-MM")</f>
        <v>2024-01</v>
      </c>
      <c r="O552" s="9">
        <f>IFERROR(Table2[[#This Row],[Profit]]/Table2[[#This Row],[Sales]],0)</f>
        <v>0.26141009595327491</v>
      </c>
      <c r="P552" t="str">
        <f>_xlfn.XLOOKUP(Table2[[#This Row],[Product_ID]],Table4[Product_ID],Table4[Category],"Not Found")</f>
        <v>Home</v>
      </c>
      <c r="Q552" t="str">
        <f>_xlfn.XLOOKUP(Table2[[#This Row],[Product_ID]],Table4[Product_ID],Table4[Sub_Category],"Not Found")</f>
        <v>Storage</v>
      </c>
      <c r="R552" t="str">
        <f>_xlfn.XLOOKUP(Table2[[#This Row],[Customer_ID]],Table1[Customer_ID],Table1[Region],"Not Found")</f>
        <v>North</v>
      </c>
      <c r="S552" t="str">
        <f>_xlfn.XLOOKUP(Table2[[#This Row],[Customer_ID]],Table1[Customer_ID],Table1[Segment],"Not Found")</f>
        <v>Consumer</v>
      </c>
      <c r="T552" t="str">
        <f>_xlfn.XLOOKUP(Table2[[#This Row],[Product_ID]],Table4[Product_ID],Table4[Product_Name],"Not Found")</f>
        <v>Storage Box</v>
      </c>
    </row>
    <row r="553" spans="1:20" x14ac:dyDescent="0.3">
      <c r="A553" t="s">
        <v>916</v>
      </c>
      <c r="B553" s="4">
        <v>45826</v>
      </c>
      <c r="C553" s="4">
        <v>45831</v>
      </c>
      <c r="D553" t="s">
        <v>917</v>
      </c>
      <c r="E553" t="s">
        <v>55</v>
      </c>
      <c r="F553" s="8">
        <v>3</v>
      </c>
      <c r="G553" s="10">
        <v>0.1</v>
      </c>
      <c r="H553" t="s">
        <v>21</v>
      </c>
      <c r="I553" s="8">
        <v>16197.3</v>
      </c>
      <c r="J553" s="8">
        <v>3185</v>
      </c>
      <c r="K553" s="12">
        <f>YEAR(Table2[[#This Row],[Order_Date]])</f>
        <v>2025</v>
      </c>
      <c r="L553" s="12">
        <f>MONTH(Table2[[#This Row],[Order_Date]])</f>
        <v>6</v>
      </c>
      <c r="M553" t="str">
        <f>TEXT(Table2[[#This Row],[Order_Date]],"mmm")</f>
        <v>Jun</v>
      </c>
      <c r="N553" t="str">
        <f>TEXT(Table2[[#This Row],[Order_Date]],"YYYY-MM")</f>
        <v>2025-06</v>
      </c>
      <c r="O553" s="9">
        <f>IFERROR(Table2[[#This Row],[Profit]]/Table2[[#This Row],[Sales]],0)</f>
        <v>0.19663771122347554</v>
      </c>
      <c r="P553" t="str">
        <f>_xlfn.XLOOKUP(Table2[[#This Row],[Product_ID]],Table4[Product_ID],Table4[Category],"Not Found")</f>
        <v>Furniture</v>
      </c>
      <c r="Q553" t="str">
        <f>_xlfn.XLOOKUP(Table2[[#This Row],[Product_ID]],Table4[Product_ID],Table4[Sub_Category],"Not Found")</f>
        <v>Furniture</v>
      </c>
      <c r="R553" t="str">
        <f>_xlfn.XLOOKUP(Table2[[#This Row],[Customer_ID]],Table1[Customer_ID],Table1[Region],"Not Found")</f>
        <v>West</v>
      </c>
      <c r="S553" t="str">
        <f>_xlfn.XLOOKUP(Table2[[#This Row],[Customer_ID]],Table1[Customer_ID],Table1[Segment],"Not Found")</f>
        <v>Consumer</v>
      </c>
      <c r="T553" t="str">
        <f>_xlfn.XLOOKUP(Table2[[#This Row],[Product_ID]],Table4[Product_ID],Table4[Product_Name],"Not Found")</f>
        <v>Study Table</v>
      </c>
    </row>
    <row r="554" spans="1:20" x14ac:dyDescent="0.3">
      <c r="A554" t="s">
        <v>918</v>
      </c>
      <c r="B554" s="4">
        <v>45717</v>
      </c>
      <c r="C554" s="4">
        <v>45720</v>
      </c>
      <c r="D554" t="s">
        <v>681</v>
      </c>
      <c r="E554" t="s">
        <v>65</v>
      </c>
      <c r="F554" s="8">
        <v>1</v>
      </c>
      <c r="G554" s="10">
        <v>0.05</v>
      </c>
      <c r="H554" t="s">
        <v>21</v>
      </c>
      <c r="I554" s="8">
        <v>664.05</v>
      </c>
      <c r="J554" s="8">
        <v>190.67</v>
      </c>
      <c r="K554" s="12">
        <f>YEAR(Table2[[#This Row],[Order_Date]])</f>
        <v>2025</v>
      </c>
      <c r="L554" s="12">
        <f>MONTH(Table2[[#This Row],[Order_Date]])</f>
        <v>3</v>
      </c>
      <c r="M554" t="str">
        <f>TEXT(Table2[[#This Row],[Order_Date]],"mmm")</f>
        <v>Mar</v>
      </c>
      <c r="N554" t="str">
        <f>TEXT(Table2[[#This Row],[Order_Date]],"YYYY-MM")</f>
        <v>2025-03</v>
      </c>
      <c r="O554" s="9">
        <f>IFERROR(Table2[[#This Row],[Profit]]/Table2[[#This Row],[Sales]],0)</f>
        <v>0.28713199307281079</v>
      </c>
      <c r="P554" t="str">
        <f>_xlfn.XLOOKUP(Table2[[#This Row],[Product_ID]],Table4[Product_ID],Table4[Category],"Not Found")</f>
        <v>Office</v>
      </c>
      <c r="Q554" t="str">
        <f>_xlfn.XLOOKUP(Table2[[#This Row],[Product_ID]],Table4[Product_ID],Table4[Sub_Category],"Not Found")</f>
        <v>Storage</v>
      </c>
      <c r="R554" t="str">
        <f>_xlfn.XLOOKUP(Table2[[#This Row],[Customer_ID]],Table1[Customer_ID],Table1[Region],"Not Found")</f>
        <v>South</v>
      </c>
      <c r="S554" t="str">
        <f>_xlfn.XLOOKUP(Table2[[#This Row],[Customer_ID]],Table1[Customer_ID],Table1[Segment],"Not Found")</f>
        <v>Home Office</v>
      </c>
      <c r="T554" t="str">
        <f>_xlfn.XLOOKUP(Table2[[#This Row],[Product_ID]],Table4[Product_ID],Table4[Product_Name],"Not Found")</f>
        <v>Desk Organizer</v>
      </c>
    </row>
    <row r="555" spans="1:20" x14ac:dyDescent="0.3">
      <c r="A555" t="s">
        <v>919</v>
      </c>
      <c r="B555" s="4">
        <v>45685</v>
      </c>
      <c r="C555" s="4">
        <v>45687</v>
      </c>
      <c r="D555" t="s">
        <v>493</v>
      </c>
      <c r="E555" t="s">
        <v>50</v>
      </c>
      <c r="F555" s="8">
        <v>4</v>
      </c>
      <c r="G555" s="10">
        <v>0.05</v>
      </c>
      <c r="H555" t="s">
        <v>17</v>
      </c>
      <c r="I555" s="8">
        <v>1896.2</v>
      </c>
      <c r="J555" s="8">
        <v>470.11</v>
      </c>
      <c r="K555" s="12">
        <f>YEAR(Table2[[#This Row],[Order_Date]])</f>
        <v>2025</v>
      </c>
      <c r="L555" s="12">
        <f>MONTH(Table2[[#This Row],[Order_Date]])</f>
        <v>1</v>
      </c>
      <c r="M555" t="str">
        <f>TEXT(Table2[[#This Row],[Order_Date]],"mmm")</f>
        <v>Jan</v>
      </c>
      <c r="N555" t="str">
        <f>TEXT(Table2[[#This Row],[Order_Date]],"YYYY-MM")</f>
        <v>2025-01</v>
      </c>
      <c r="O555" s="9">
        <f>IFERROR(Table2[[#This Row],[Profit]]/Table2[[#This Row],[Sales]],0)</f>
        <v>0.24792216010969306</v>
      </c>
      <c r="P555" t="str">
        <f>_xlfn.XLOOKUP(Table2[[#This Row],[Product_ID]],Table4[Product_ID],Table4[Category],"Not Found")</f>
        <v>Technology</v>
      </c>
      <c r="Q555" t="str">
        <f>_xlfn.XLOOKUP(Table2[[#This Row],[Product_ID]],Table4[Product_ID],Table4[Sub_Category],"Not Found")</f>
        <v>Accessories</v>
      </c>
      <c r="R555" t="str">
        <f>_xlfn.XLOOKUP(Table2[[#This Row],[Customer_ID]],Table1[Customer_ID],Table1[Region],"Not Found")</f>
        <v>West</v>
      </c>
      <c r="S555" t="str">
        <f>_xlfn.XLOOKUP(Table2[[#This Row],[Customer_ID]],Table1[Customer_ID],Table1[Segment],"Not Found")</f>
        <v>Corporate</v>
      </c>
      <c r="T555" t="str">
        <f>_xlfn.XLOOKUP(Table2[[#This Row],[Product_ID]],Table4[Product_ID],Table4[Product_Name],"Not Found")</f>
        <v>Wireless Mouse</v>
      </c>
    </row>
    <row r="556" spans="1:20" x14ac:dyDescent="0.3">
      <c r="A556" t="s">
        <v>920</v>
      </c>
      <c r="B556" s="4">
        <v>45963</v>
      </c>
      <c r="C556" s="4">
        <v>45965</v>
      </c>
      <c r="D556" t="s">
        <v>289</v>
      </c>
      <c r="E556" t="s">
        <v>35</v>
      </c>
      <c r="F556" s="8">
        <v>2</v>
      </c>
      <c r="G556" s="10">
        <v>0.05</v>
      </c>
      <c r="H556" t="s">
        <v>30</v>
      </c>
      <c r="I556" s="8">
        <v>3038.1</v>
      </c>
      <c r="J556" s="8">
        <v>868.35</v>
      </c>
      <c r="K556" s="12">
        <f>YEAR(Table2[[#This Row],[Order_Date]])</f>
        <v>2025</v>
      </c>
      <c r="L556" s="12">
        <f>MONTH(Table2[[#This Row],[Order_Date]])</f>
        <v>11</v>
      </c>
      <c r="M556" t="str">
        <f>TEXT(Table2[[#This Row],[Order_Date]],"mmm")</f>
        <v>Nov</v>
      </c>
      <c r="N556" t="str">
        <f>TEXT(Table2[[#This Row],[Order_Date]],"YYYY-MM")</f>
        <v>2025-11</v>
      </c>
      <c r="O556" s="9">
        <f>IFERROR(Table2[[#This Row],[Profit]]/Table2[[#This Row],[Sales]],0)</f>
        <v>0.28582008492149702</v>
      </c>
      <c r="P556" t="str">
        <f>_xlfn.XLOOKUP(Table2[[#This Row],[Product_ID]],Table4[Product_ID],Table4[Category],"Not Found")</f>
        <v>Lifestyle</v>
      </c>
      <c r="Q556" t="str">
        <f>_xlfn.XLOOKUP(Table2[[#This Row],[Product_ID]],Table4[Product_ID],Table4[Sub_Category],"Not Found")</f>
        <v>Bags</v>
      </c>
      <c r="R556" t="str">
        <f>_xlfn.XLOOKUP(Table2[[#This Row],[Customer_ID]],Table1[Customer_ID],Table1[Region],"Not Found")</f>
        <v>West</v>
      </c>
      <c r="S556" t="str">
        <f>_xlfn.XLOOKUP(Table2[[#This Row],[Customer_ID]],Table1[Customer_ID],Table1[Segment],"Not Found")</f>
        <v>Consumer</v>
      </c>
      <c r="T556" t="str">
        <f>_xlfn.XLOOKUP(Table2[[#This Row],[Product_ID]],Table4[Product_ID],Table4[Product_Name],"Not Found")</f>
        <v>Backpack</v>
      </c>
    </row>
    <row r="557" spans="1:20" x14ac:dyDescent="0.3">
      <c r="A557" t="s">
        <v>921</v>
      </c>
      <c r="B557" s="4">
        <v>45654</v>
      </c>
      <c r="C557" s="4">
        <v>45656</v>
      </c>
      <c r="D557" t="s">
        <v>922</v>
      </c>
      <c r="E557" t="s">
        <v>68</v>
      </c>
      <c r="F557" s="8">
        <v>3</v>
      </c>
      <c r="G557" s="10">
        <v>0.15</v>
      </c>
      <c r="H557" t="s">
        <v>17</v>
      </c>
      <c r="I557" s="8">
        <v>3312.45</v>
      </c>
      <c r="J557" s="8">
        <v>900.78</v>
      </c>
      <c r="K557" s="12">
        <f>YEAR(Table2[[#This Row],[Order_Date]])</f>
        <v>2024</v>
      </c>
      <c r="L557" s="12">
        <f>MONTH(Table2[[#This Row],[Order_Date]])</f>
        <v>12</v>
      </c>
      <c r="M557" t="str">
        <f>TEXT(Table2[[#This Row],[Order_Date]],"mmm")</f>
        <v>Dec</v>
      </c>
      <c r="N557" t="str">
        <f>TEXT(Table2[[#This Row],[Order_Date]],"YYYY-MM")</f>
        <v>2024-12</v>
      </c>
      <c r="O557" s="9">
        <f>IFERROR(Table2[[#This Row],[Profit]]/Table2[[#This Row],[Sales]],0)</f>
        <v>0.2719376896255038</v>
      </c>
      <c r="P557" t="str">
        <f>_xlfn.XLOOKUP(Table2[[#This Row],[Product_ID]],Table4[Product_ID],Table4[Category],"Not Found")</f>
        <v>Home</v>
      </c>
      <c r="Q557" t="str">
        <f>_xlfn.XLOOKUP(Table2[[#This Row],[Product_ID]],Table4[Product_ID],Table4[Sub_Category],"Not Found")</f>
        <v>Lighting</v>
      </c>
      <c r="R557" t="str">
        <f>_xlfn.XLOOKUP(Table2[[#This Row],[Customer_ID]],Table1[Customer_ID],Table1[Region],"Not Found")</f>
        <v>North</v>
      </c>
      <c r="S557" t="str">
        <f>_xlfn.XLOOKUP(Table2[[#This Row],[Customer_ID]],Table1[Customer_ID],Table1[Segment],"Not Found")</f>
        <v>Consumer</v>
      </c>
      <c r="T557" t="str">
        <f>_xlfn.XLOOKUP(Table2[[#This Row],[Product_ID]],Table4[Product_ID],Table4[Product_Name],"Not Found")</f>
        <v>Table Lamp</v>
      </c>
    </row>
    <row r="558" spans="1:20" x14ac:dyDescent="0.3">
      <c r="A558" t="s">
        <v>923</v>
      </c>
      <c r="B558" s="4">
        <v>45728</v>
      </c>
      <c r="C558" s="4">
        <v>45731</v>
      </c>
      <c r="D558" t="s">
        <v>924</v>
      </c>
      <c r="E558" t="s">
        <v>99</v>
      </c>
      <c r="F558" s="8">
        <v>1</v>
      </c>
      <c r="G558" s="10">
        <v>0.1</v>
      </c>
      <c r="H558" t="s">
        <v>21</v>
      </c>
      <c r="I558" s="8">
        <v>224.1</v>
      </c>
      <c r="J558" s="8">
        <v>71.900000000000006</v>
      </c>
      <c r="K558" s="12">
        <f>YEAR(Table2[[#This Row],[Order_Date]])</f>
        <v>2025</v>
      </c>
      <c r="L558" s="12">
        <f>MONTH(Table2[[#This Row],[Order_Date]])</f>
        <v>3</v>
      </c>
      <c r="M558" t="str">
        <f>TEXT(Table2[[#This Row],[Order_Date]],"mmm")</f>
        <v>Mar</v>
      </c>
      <c r="N558" t="str">
        <f>TEXT(Table2[[#This Row],[Order_Date]],"YYYY-MM")</f>
        <v>2025-03</v>
      </c>
      <c r="O558" s="9">
        <f>IFERROR(Table2[[#This Row],[Profit]]/Table2[[#This Row],[Sales]],0)</f>
        <v>0.32083891120035701</v>
      </c>
      <c r="P558" t="str">
        <f>_xlfn.XLOOKUP(Table2[[#This Row],[Product_ID]],Table4[Product_ID],Table4[Category],"Not Found")</f>
        <v>Office</v>
      </c>
      <c r="Q558" t="str">
        <f>_xlfn.XLOOKUP(Table2[[#This Row],[Product_ID]],Table4[Product_ID],Table4[Sub_Category],"Not Found")</f>
        <v>Paper</v>
      </c>
      <c r="R558" t="str">
        <f>_xlfn.XLOOKUP(Table2[[#This Row],[Customer_ID]],Table1[Customer_ID],Table1[Region],"Not Found")</f>
        <v>South</v>
      </c>
      <c r="S558" t="str">
        <f>_xlfn.XLOOKUP(Table2[[#This Row],[Customer_ID]],Table1[Customer_ID],Table1[Segment],"Not Found")</f>
        <v>Consumer</v>
      </c>
      <c r="T558" t="str">
        <f>_xlfn.XLOOKUP(Table2[[#This Row],[Product_ID]],Table4[Product_ID],Table4[Product_Name],"Not Found")</f>
        <v>Pen Set</v>
      </c>
    </row>
    <row r="559" spans="1:20" x14ac:dyDescent="0.3">
      <c r="A559" t="s">
        <v>925</v>
      </c>
      <c r="B559" s="4">
        <v>45961</v>
      </c>
      <c r="C559" s="4">
        <v>45963</v>
      </c>
      <c r="D559" t="s">
        <v>926</v>
      </c>
      <c r="E559" t="s">
        <v>40</v>
      </c>
      <c r="F559" s="8">
        <v>1</v>
      </c>
      <c r="G559" s="10">
        <v>0.15</v>
      </c>
      <c r="H559" t="s">
        <v>17</v>
      </c>
      <c r="I559" s="8">
        <v>1274.1500000000001</v>
      </c>
      <c r="J559" s="8">
        <v>269.8</v>
      </c>
      <c r="K559" s="12">
        <f>YEAR(Table2[[#This Row],[Order_Date]])</f>
        <v>2025</v>
      </c>
      <c r="L559" s="12">
        <f>MONTH(Table2[[#This Row],[Order_Date]])</f>
        <v>10</v>
      </c>
      <c r="M559" t="str">
        <f>TEXT(Table2[[#This Row],[Order_Date]],"mmm")</f>
        <v>Oct</v>
      </c>
      <c r="N559" t="str">
        <f>TEXT(Table2[[#This Row],[Order_Date]],"YYYY-MM")</f>
        <v>2025-10</v>
      </c>
      <c r="O559" s="9">
        <f>IFERROR(Table2[[#This Row],[Profit]]/Table2[[#This Row],[Sales]],0)</f>
        <v>0.21174900914335046</v>
      </c>
      <c r="P559" t="str">
        <f>_xlfn.XLOOKUP(Table2[[#This Row],[Product_ID]],Table4[Product_ID],Table4[Category],"Not Found")</f>
        <v>Technology</v>
      </c>
      <c r="Q559" t="str">
        <f>_xlfn.XLOOKUP(Table2[[#This Row],[Product_ID]],Table4[Product_ID],Table4[Sub_Category],"Not Found")</f>
        <v>Accessories</v>
      </c>
      <c r="R559" t="str">
        <f>_xlfn.XLOOKUP(Table2[[#This Row],[Customer_ID]],Table1[Customer_ID],Table1[Region],"Not Found")</f>
        <v>North</v>
      </c>
      <c r="S559" t="str">
        <f>_xlfn.XLOOKUP(Table2[[#This Row],[Customer_ID]],Table1[Customer_ID],Table1[Segment],"Not Found")</f>
        <v>Corporate</v>
      </c>
      <c r="T559" t="str">
        <f>_xlfn.XLOOKUP(Table2[[#This Row],[Product_ID]],Table4[Product_ID],Table4[Product_Name],"Not Found")</f>
        <v>Power Bank</v>
      </c>
    </row>
    <row r="560" spans="1:20" x14ac:dyDescent="0.3">
      <c r="A560" t="s">
        <v>927</v>
      </c>
      <c r="B560" s="4">
        <v>45842</v>
      </c>
      <c r="C560" s="4">
        <v>45846</v>
      </c>
      <c r="D560" t="s">
        <v>508</v>
      </c>
      <c r="E560" t="s">
        <v>35</v>
      </c>
      <c r="F560" s="8">
        <v>4</v>
      </c>
      <c r="G560" s="10">
        <v>0</v>
      </c>
      <c r="H560" t="s">
        <v>30</v>
      </c>
      <c r="I560" s="8">
        <v>6396</v>
      </c>
      <c r="J560" s="8">
        <v>2099.13</v>
      </c>
      <c r="K560" s="12">
        <f>YEAR(Table2[[#This Row],[Order_Date]])</f>
        <v>2025</v>
      </c>
      <c r="L560" s="12">
        <f>MONTH(Table2[[#This Row],[Order_Date]])</f>
        <v>7</v>
      </c>
      <c r="M560" t="str">
        <f>TEXT(Table2[[#This Row],[Order_Date]],"mmm")</f>
        <v>Jul</v>
      </c>
      <c r="N560" t="str">
        <f>TEXT(Table2[[#This Row],[Order_Date]],"YYYY-MM")</f>
        <v>2025-07</v>
      </c>
      <c r="O560" s="9">
        <f>IFERROR(Table2[[#This Row],[Profit]]/Table2[[#This Row],[Sales]],0)</f>
        <v>0.32819418386491561</v>
      </c>
      <c r="P560" t="str">
        <f>_xlfn.XLOOKUP(Table2[[#This Row],[Product_ID]],Table4[Product_ID],Table4[Category],"Not Found")</f>
        <v>Lifestyle</v>
      </c>
      <c r="Q560" t="str">
        <f>_xlfn.XLOOKUP(Table2[[#This Row],[Product_ID]],Table4[Product_ID],Table4[Sub_Category],"Not Found")</f>
        <v>Bags</v>
      </c>
      <c r="R560" t="str">
        <f>_xlfn.XLOOKUP(Table2[[#This Row],[Customer_ID]],Table1[Customer_ID],Table1[Region],"Not Found")</f>
        <v>West</v>
      </c>
      <c r="S560" t="str">
        <f>_xlfn.XLOOKUP(Table2[[#This Row],[Customer_ID]],Table1[Customer_ID],Table1[Segment],"Not Found")</f>
        <v>Corporate</v>
      </c>
      <c r="T560" t="str">
        <f>_xlfn.XLOOKUP(Table2[[#This Row],[Product_ID]],Table4[Product_ID],Table4[Product_Name],"Not Found")</f>
        <v>Backpack</v>
      </c>
    </row>
    <row r="561" spans="1:20" x14ac:dyDescent="0.3">
      <c r="A561" t="s">
        <v>928</v>
      </c>
      <c r="B561" s="4">
        <v>45373</v>
      </c>
      <c r="C561" s="4">
        <v>45378</v>
      </c>
      <c r="D561" t="s">
        <v>399</v>
      </c>
      <c r="E561" t="s">
        <v>26</v>
      </c>
      <c r="F561" s="8">
        <v>1</v>
      </c>
      <c r="G561" s="10">
        <v>0</v>
      </c>
      <c r="H561" t="s">
        <v>21</v>
      </c>
      <c r="I561" s="8">
        <v>899</v>
      </c>
      <c r="J561" s="8">
        <v>185.87</v>
      </c>
      <c r="K561" s="12">
        <f>YEAR(Table2[[#This Row],[Order_Date]])</f>
        <v>2024</v>
      </c>
      <c r="L561" s="12">
        <f>MONTH(Table2[[#This Row],[Order_Date]])</f>
        <v>3</v>
      </c>
      <c r="M561" t="str">
        <f>TEXT(Table2[[#This Row],[Order_Date]],"mmm")</f>
        <v>Mar</v>
      </c>
      <c r="N561" t="str">
        <f>TEXT(Table2[[#This Row],[Order_Date]],"YYYY-MM")</f>
        <v>2024-03</v>
      </c>
      <c r="O561" s="9">
        <f>IFERROR(Table2[[#This Row],[Profit]]/Table2[[#This Row],[Sales]],0)</f>
        <v>0.2067519466073415</v>
      </c>
      <c r="P561" t="str">
        <f>_xlfn.XLOOKUP(Table2[[#This Row],[Product_ID]],Table4[Product_ID],Table4[Category],"Not Found")</f>
        <v>Technology</v>
      </c>
      <c r="Q561" t="str">
        <f>_xlfn.XLOOKUP(Table2[[#This Row],[Product_ID]],Table4[Product_ID],Table4[Sub_Category],"Not Found")</f>
        <v>Accessories</v>
      </c>
      <c r="R561" t="str">
        <f>_xlfn.XLOOKUP(Table2[[#This Row],[Customer_ID]],Table1[Customer_ID],Table1[Region],"Not Found")</f>
        <v>West</v>
      </c>
      <c r="S561" t="str">
        <f>_xlfn.XLOOKUP(Table2[[#This Row],[Customer_ID]],Table1[Customer_ID],Table1[Segment],"Not Found")</f>
        <v>Corporate</v>
      </c>
      <c r="T561" t="str">
        <f>_xlfn.XLOOKUP(Table2[[#This Row],[Product_ID]],Table4[Product_ID],Table4[Product_Name],"Not Found")</f>
        <v>Keyboard</v>
      </c>
    </row>
    <row r="562" spans="1:20" x14ac:dyDescent="0.3">
      <c r="A562" t="s">
        <v>929</v>
      </c>
      <c r="B562" s="4">
        <v>45647</v>
      </c>
      <c r="C562" s="4">
        <v>45651</v>
      </c>
      <c r="D562" t="s">
        <v>401</v>
      </c>
      <c r="E562" t="s">
        <v>50</v>
      </c>
      <c r="F562" s="8">
        <v>1</v>
      </c>
      <c r="G562" s="10">
        <v>0</v>
      </c>
      <c r="H562" t="s">
        <v>13</v>
      </c>
      <c r="I562" s="8">
        <v>499</v>
      </c>
      <c r="J562" s="8">
        <v>85.73</v>
      </c>
      <c r="K562" s="12">
        <f>YEAR(Table2[[#This Row],[Order_Date]])</f>
        <v>2024</v>
      </c>
      <c r="L562" s="12">
        <f>MONTH(Table2[[#This Row],[Order_Date]])</f>
        <v>12</v>
      </c>
      <c r="M562" t="str">
        <f>TEXT(Table2[[#This Row],[Order_Date]],"mmm")</f>
        <v>Dec</v>
      </c>
      <c r="N562" t="str">
        <f>TEXT(Table2[[#This Row],[Order_Date]],"YYYY-MM")</f>
        <v>2024-12</v>
      </c>
      <c r="O562" s="9">
        <f>IFERROR(Table2[[#This Row],[Profit]]/Table2[[#This Row],[Sales]],0)</f>
        <v>0.17180360721442886</v>
      </c>
      <c r="P562" t="str">
        <f>_xlfn.XLOOKUP(Table2[[#This Row],[Product_ID]],Table4[Product_ID],Table4[Category],"Not Found")</f>
        <v>Technology</v>
      </c>
      <c r="Q562" t="str">
        <f>_xlfn.XLOOKUP(Table2[[#This Row],[Product_ID]],Table4[Product_ID],Table4[Sub_Category],"Not Found")</f>
        <v>Accessories</v>
      </c>
      <c r="R562" t="str">
        <f>_xlfn.XLOOKUP(Table2[[#This Row],[Customer_ID]],Table1[Customer_ID],Table1[Region],"Not Found")</f>
        <v>West</v>
      </c>
      <c r="S562" t="str">
        <f>_xlfn.XLOOKUP(Table2[[#This Row],[Customer_ID]],Table1[Customer_ID],Table1[Segment],"Not Found")</f>
        <v>Home Office</v>
      </c>
      <c r="T562" t="str">
        <f>_xlfn.XLOOKUP(Table2[[#This Row],[Product_ID]],Table4[Product_ID],Table4[Product_Name],"Not Found")</f>
        <v>Wireless Mouse</v>
      </c>
    </row>
    <row r="563" spans="1:20" x14ac:dyDescent="0.3">
      <c r="A563" t="s">
        <v>930</v>
      </c>
      <c r="B563" s="4">
        <v>45549</v>
      </c>
      <c r="C563" s="4">
        <v>45551</v>
      </c>
      <c r="D563" t="s">
        <v>926</v>
      </c>
      <c r="E563" t="s">
        <v>20</v>
      </c>
      <c r="F563" s="8">
        <v>1</v>
      </c>
      <c r="G563" s="10">
        <v>0.05</v>
      </c>
      <c r="H563" t="s">
        <v>17</v>
      </c>
      <c r="I563" s="8">
        <v>6649.05</v>
      </c>
      <c r="J563" s="8">
        <v>875.74</v>
      </c>
      <c r="K563" s="12">
        <f>YEAR(Table2[[#This Row],[Order_Date]])</f>
        <v>2024</v>
      </c>
      <c r="L563" s="12">
        <f>MONTH(Table2[[#This Row],[Order_Date]])</f>
        <v>9</v>
      </c>
      <c r="M563" t="str">
        <f>TEXT(Table2[[#This Row],[Order_Date]],"mmm")</f>
        <v>Sep</v>
      </c>
      <c r="N563" t="str">
        <f>TEXT(Table2[[#This Row],[Order_Date]],"YYYY-MM")</f>
        <v>2024-09</v>
      </c>
      <c r="O563" s="9">
        <f>IFERROR(Table2[[#This Row],[Profit]]/Table2[[#This Row],[Sales]],0)</f>
        <v>0.13170904114121565</v>
      </c>
      <c r="P563" t="str">
        <f>_xlfn.XLOOKUP(Table2[[#This Row],[Product_ID]],Table4[Product_ID],Table4[Category],"Not Found")</f>
        <v>Furniture</v>
      </c>
      <c r="Q563" t="str">
        <f>_xlfn.XLOOKUP(Table2[[#This Row],[Product_ID]],Table4[Product_ID],Table4[Sub_Category],"Not Found")</f>
        <v>Furniture</v>
      </c>
      <c r="R563" t="str">
        <f>_xlfn.XLOOKUP(Table2[[#This Row],[Customer_ID]],Table1[Customer_ID],Table1[Region],"Not Found")</f>
        <v>North</v>
      </c>
      <c r="S563" t="str">
        <f>_xlfn.XLOOKUP(Table2[[#This Row],[Customer_ID]],Table1[Customer_ID],Table1[Segment],"Not Found")</f>
        <v>Corporate</v>
      </c>
      <c r="T563" t="str">
        <f>_xlfn.XLOOKUP(Table2[[#This Row],[Product_ID]],Table4[Product_ID],Table4[Product_Name],"Not Found")</f>
        <v>Office Chair</v>
      </c>
    </row>
    <row r="564" spans="1:20" x14ac:dyDescent="0.3">
      <c r="A564" t="s">
        <v>931</v>
      </c>
      <c r="B564" s="4">
        <v>46009</v>
      </c>
      <c r="C564" s="4">
        <v>46012</v>
      </c>
      <c r="D564" t="s">
        <v>932</v>
      </c>
      <c r="E564" t="s">
        <v>76</v>
      </c>
      <c r="F564" s="8">
        <v>4</v>
      </c>
      <c r="G564" s="10">
        <v>0.15</v>
      </c>
      <c r="H564" t="s">
        <v>21</v>
      </c>
      <c r="I564" s="8">
        <v>3056.6</v>
      </c>
      <c r="J564" s="8">
        <v>813.49</v>
      </c>
      <c r="K564" s="12">
        <f>YEAR(Table2[[#This Row],[Order_Date]])</f>
        <v>2025</v>
      </c>
      <c r="L564" s="12">
        <f>MONTH(Table2[[#This Row],[Order_Date]])</f>
        <v>12</v>
      </c>
      <c r="M564" t="str">
        <f>TEXT(Table2[[#This Row],[Order_Date]],"mmm")</f>
        <v>Dec</v>
      </c>
      <c r="N564" t="str">
        <f>TEXT(Table2[[#This Row],[Order_Date]],"YYYY-MM")</f>
        <v>2025-12</v>
      </c>
      <c r="O564" s="9">
        <f>IFERROR(Table2[[#This Row],[Profit]]/Table2[[#This Row],[Sales]],0)</f>
        <v>0.26614211869397369</v>
      </c>
      <c r="P564" t="str">
        <f>_xlfn.XLOOKUP(Table2[[#This Row],[Product_ID]],Table4[Product_ID],Table4[Category],"Not Found")</f>
        <v>Home</v>
      </c>
      <c r="Q564" t="str">
        <f>_xlfn.XLOOKUP(Table2[[#This Row],[Product_ID]],Table4[Product_ID],Table4[Sub_Category],"Not Found")</f>
        <v>Decor</v>
      </c>
      <c r="R564" t="str">
        <f>_xlfn.XLOOKUP(Table2[[#This Row],[Customer_ID]],Table1[Customer_ID],Table1[Region],"Not Found")</f>
        <v>West</v>
      </c>
      <c r="S564" t="str">
        <f>_xlfn.XLOOKUP(Table2[[#This Row],[Customer_ID]],Table1[Customer_ID],Table1[Segment],"Not Found")</f>
        <v>Consumer</v>
      </c>
      <c r="T564" t="str">
        <f>_xlfn.XLOOKUP(Table2[[#This Row],[Product_ID]],Table4[Product_ID],Table4[Product_Name],"Not Found")</f>
        <v>Wall Clock</v>
      </c>
    </row>
    <row r="565" spans="1:20" x14ac:dyDescent="0.3">
      <c r="A565" t="s">
        <v>933</v>
      </c>
      <c r="B565" s="4">
        <v>45880</v>
      </c>
      <c r="C565" s="4">
        <v>45885</v>
      </c>
      <c r="D565" t="s">
        <v>252</v>
      </c>
      <c r="E565" t="s">
        <v>81</v>
      </c>
      <c r="F565" s="8">
        <v>2</v>
      </c>
      <c r="G565" s="10">
        <v>0</v>
      </c>
      <c r="H565" t="s">
        <v>21</v>
      </c>
      <c r="I565" s="8">
        <v>1598</v>
      </c>
      <c r="J565" s="8">
        <v>294.57</v>
      </c>
      <c r="K565" s="12">
        <f>YEAR(Table2[[#This Row],[Order_Date]])</f>
        <v>2025</v>
      </c>
      <c r="L565" s="12">
        <f>MONTH(Table2[[#This Row],[Order_Date]])</f>
        <v>8</v>
      </c>
      <c r="M565" t="str">
        <f>TEXT(Table2[[#This Row],[Order_Date]],"mmm")</f>
        <v>Aug</v>
      </c>
      <c r="N565" t="str">
        <f>TEXT(Table2[[#This Row],[Order_Date]],"YYYY-MM")</f>
        <v>2025-08</v>
      </c>
      <c r="O565" s="9">
        <f>IFERROR(Table2[[#This Row],[Profit]]/Table2[[#This Row],[Sales]],0)</f>
        <v>0.18433667083854818</v>
      </c>
      <c r="P565" t="str">
        <f>_xlfn.XLOOKUP(Table2[[#This Row],[Product_ID]],Table4[Product_ID],Table4[Category],"Not Found")</f>
        <v>Home</v>
      </c>
      <c r="Q565" t="str">
        <f>_xlfn.XLOOKUP(Table2[[#This Row],[Product_ID]],Table4[Product_ID],Table4[Sub_Category],"Not Found")</f>
        <v>Kitchen</v>
      </c>
      <c r="R565" t="str">
        <f>_xlfn.XLOOKUP(Table2[[#This Row],[Customer_ID]],Table1[Customer_ID],Table1[Region],"Not Found")</f>
        <v>West</v>
      </c>
      <c r="S565" t="str">
        <f>_xlfn.XLOOKUP(Table2[[#This Row],[Customer_ID]],Table1[Customer_ID],Table1[Segment],"Not Found")</f>
        <v>Home Office</v>
      </c>
      <c r="T565" t="str">
        <f>_xlfn.XLOOKUP(Table2[[#This Row],[Product_ID]],Table4[Product_ID],Table4[Product_Name],"Not Found")</f>
        <v>Travel Mug</v>
      </c>
    </row>
    <row r="566" spans="1:20" x14ac:dyDescent="0.3">
      <c r="A566" t="s">
        <v>934</v>
      </c>
      <c r="B566" s="4">
        <v>45815</v>
      </c>
      <c r="C566" s="4">
        <v>45819</v>
      </c>
      <c r="D566" t="s">
        <v>935</v>
      </c>
      <c r="E566" t="s">
        <v>65</v>
      </c>
      <c r="F566" s="8">
        <v>2</v>
      </c>
      <c r="G566" s="10">
        <v>0</v>
      </c>
      <c r="H566" t="s">
        <v>30</v>
      </c>
      <c r="I566" s="8">
        <v>1398</v>
      </c>
      <c r="J566" s="8">
        <v>395.98</v>
      </c>
      <c r="K566" s="12">
        <f>YEAR(Table2[[#This Row],[Order_Date]])</f>
        <v>2025</v>
      </c>
      <c r="L566" s="12">
        <f>MONTH(Table2[[#This Row],[Order_Date]])</f>
        <v>6</v>
      </c>
      <c r="M566" t="str">
        <f>TEXT(Table2[[#This Row],[Order_Date]],"mmm")</f>
        <v>Jun</v>
      </c>
      <c r="N566" t="str">
        <f>TEXT(Table2[[#This Row],[Order_Date]],"YYYY-MM")</f>
        <v>2025-06</v>
      </c>
      <c r="O566" s="9">
        <f>IFERROR(Table2[[#This Row],[Profit]]/Table2[[#This Row],[Sales]],0)</f>
        <v>0.28324749642346209</v>
      </c>
      <c r="P566" t="str">
        <f>_xlfn.XLOOKUP(Table2[[#This Row],[Product_ID]],Table4[Product_ID],Table4[Category],"Not Found")</f>
        <v>Office</v>
      </c>
      <c r="Q566" t="str">
        <f>_xlfn.XLOOKUP(Table2[[#This Row],[Product_ID]],Table4[Product_ID],Table4[Sub_Category],"Not Found")</f>
        <v>Storage</v>
      </c>
      <c r="R566" t="str">
        <f>_xlfn.XLOOKUP(Table2[[#This Row],[Customer_ID]],Table1[Customer_ID],Table1[Region],"Not Found")</f>
        <v>North</v>
      </c>
      <c r="S566" t="str">
        <f>_xlfn.XLOOKUP(Table2[[#This Row],[Customer_ID]],Table1[Customer_ID],Table1[Segment],"Not Found")</f>
        <v>Consumer</v>
      </c>
      <c r="T566" t="str">
        <f>_xlfn.XLOOKUP(Table2[[#This Row],[Product_ID]],Table4[Product_ID],Table4[Product_Name],"Not Found")</f>
        <v>Desk Organizer</v>
      </c>
    </row>
    <row r="567" spans="1:20" x14ac:dyDescent="0.3">
      <c r="A567" t="s">
        <v>936</v>
      </c>
      <c r="B567" s="4">
        <v>45586</v>
      </c>
      <c r="C567" s="4">
        <v>45588</v>
      </c>
      <c r="D567" t="s">
        <v>197</v>
      </c>
      <c r="E567" t="s">
        <v>116</v>
      </c>
      <c r="F567" s="8">
        <v>2</v>
      </c>
      <c r="G567" s="10">
        <v>0</v>
      </c>
      <c r="H567" t="s">
        <v>13</v>
      </c>
      <c r="I567" s="8">
        <v>798</v>
      </c>
      <c r="J567" s="8">
        <v>153.47999999999999</v>
      </c>
      <c r="K567" s="12">
        <f>YEAR(Table2[[#This Row],[Order_Date]])</f>
        <v>2024</v>
      </c>
      <c r="L567" s="12">
        <f>MONTH(Table2[[#This Row],[Order_Date]])</f>
        <v>10</v>
      </c>
      <c r="M567" t="str">
        <f>TEXT(Table2[[#This Row],[Order_Date]],"mmm")</f>
        <v>Oct</v>
      </c>
      <c r="N567" t="str">
        <f>TEXT(Table2[[#This Row],[Order_Date]],"YYYY-MM")</f>
        <v>2024-10</v>
      </c>
      <c r="O567" s="9">
        <f>IFERROR(Table2[[#This Row],[Profit]]/Table2[[#This Row],[Sales]],0)</f>
        <v>0.19233082706766916</v>
      </c>
      <c r="P567" t="str">
        <f>_xlfn.XLOOKUP(Table2[[#This Row],[Product_ID]],Table4[Product_ID],Table4[Category],"Not Found")</f>
        <v>Technology</v>
      </c>
      <c r="Q567" t="str">
        <f>_xlfn.XLOOKUP(Table2[[#This Row],[Product_ID]],Table4[Product_ID],Table4[Sub_Category],"Not Found")</f>
        <v>Accessories</v>
      </c>
      <c r="R567" t="str">
        <f>_xlfn.XLOOKUP(Table2[[#This Row],[Customer_ID]],Table1[Customer_ID],Table1[Region],"Not Found")</f>
        <v>North</v>
      </c>
      <c r="S567" t="str">
        <f>_xlfn.XLOOKUP(Table2[[#This Row],[Customer_ID]],Table1[Customer_ID],Table1[Segment],"Not Found")</f>
        <v>Home Office</v>
      </c>
      <c r="T567" t="str">
        <f>_xlfn.XLOOKUP(Table2[[#This Row],[Product_ID]],Table4[Product_ID],Table4[Product_Name],"Not Found")</f>
        <v>Mobile Holder</v>
      </c>
    </row>
    <row r="568" spans="1:20" x14ac:dyDescent="0.3">
      <c r="A568" t="s">
        <v>937</v>
      </c>
      <c r="B568" s="4">
        <v>45515</v>
      </c>
      <c r="C568" s="4">
        <v>45518</v>
      </c>
      <c r="D568" t="s">
        <v>938</v>
      </c>
      <c r="E568" t="s">
        <v>55</v>
      </c>
      <c r="F568" s="8">
        <v>1</v>
      </c>
      <c r="G568" s="10">
        <v>0.05</v>
      </c>
      <c r="H568" t="s">
        <v>13</v>
      </c>
      <c r="I568" s="8">
        <v>5699.05</v>
      </c>
      <c r="J568" s="8">
        <v>-360.38</v>
      </c>
      <c r="K568" s="12">
        <f>YEAR(Table2[[#This Row],[Order_Date]])</f>
        <v>2024</v>
      </c>
      <c r="L568" s="12">
        <f>MONTH(Table2[[#This Row],[Order_Date]])</f>
        <v>8</v>
      </c>
      <c r="M568" t="str">
        <f>TEXT(Table2[[#This Row],[Order_Date]],"mmm")</f>
        <v>Aug</v>
      </c>
      <c r="N568" t="str">
        <f>TEXT(Table2[[#This Row],[Order_Date]],"YYYY-MM")</f>
        <v>2024-08</v>
      </c>
      <c r="O568" s="9">
        <f>IFERROR(Table2[[#This Row],[Profit]]/Table2[[#This Row],[Sales]],0)</f>
        <v>-6.323510058693993E-2</v>
      </c>
      <c r="P568" t="str">
        <f>_xlfn.XLOOKUP(Table2[[#This Row],[Product_ID]],Table4[Product_ID],Table4[Category],"Not Found")</f>
        <v>Furniture</v>
      </c>
      <c r="Q568" t="str">
        <f>_xlfn.XLOOKUP(Table2[[#This Row],[Product_ID]],Table4[Product_ID],Table4[Sub_Category],"Not Found")</f>
        <v>Furniture</v>
      </c>
      <c r="R568" t="str">
        <f>_xlfn.XLOOKUP(Table2[[#This Row],[Customer_ID]],Table1[Customer_ID],Table1[Region],"Not Found")</f>
        <v>South</v>
      </c>
      <c r="S568" t="str">
        <f>_xlfn.XLOOKUP(Table2[[#This Row],[Customer_ID]],Table1[Customer_ID],Table1[Segment],"Not Found")</f>
        <v>Consumer</v>
      </c>
      <c r="T568" t="str">
        <f>_xlfn.XLOOKUP(Table2[[#This Row],[Product_ID]],Table4[Product_ID],Table4[Product_Name],"Not Found")</f>
        <v>Study Table</v>
      </c>
    </row>
    <row r="569" spans="1:20" x14ac:dyDescent="0.3">
      <c r="A569" t="s">
        <v>939</v>
      </c>
      <c r="B569" s="4">
        <v>45816</v>
      </c>
      <c r="C569" s="4">
        <v>45818</v>
      </c>
      <c r="D569" t="s">
        <v>497</v>
      </c>
      <c r="E569" t="s">
        <v>76</v>
      </c>
      <c r="F569" s="8">
        <v>3</v>
      </c>
      <c r="G569" s="10">
        <v>0</v>
      </c>
      <c r="H569" t="s">
        <v>17</v>
      </c>
      <c r="I569" s="8">
        <v>2697</v>
      </c>
      <c r="J569" s="8">
        <v>738.67</v>
      </c>
      <c r="K569" s="12">
        <f>YEAR(Table2[[#This Row],[Order_Date]])</f>
        <v>2025</v>
      </c>
      <c r="L569" s="12">
        <f>MONTH(Table2[[#This Row],[Order_Date]])</f>
        <v>6</v>
      </c>
      <c r="M569" t="str">
        <f>TEXT(Table2[[#This Row],[Order_Date]],"mmm")</f>
        <v>Jun</v>
      </c>
      <c r="N569" t="str">
        <f>TEXT(Table2[[#This Row],[Order_Date]],"YYYY-MM")</f>
        <v>2025-06</v>
      </c>
      <c r="O569" s="9">
        <f>IFERROR(Table2[[#This Row],[Profit]]/Table2[[#This Row],[Sales]],0)</f>
        <v>0.27388579903596588</v>
      </c>
      <c r="P569" t="str">
        <f>_xlfn.XLOOKUP(Table2[[#This Row],[Product_ID]],Table4[Product_ID],Table4[Category],"Not Found")</f>
        <v>Home</v>
      </c>
      <c r="Q569" t="str">
        <f>_xlfn.XLOOKUP(Table2[[#This Row],[Product_ID]],Table4[Product_ID],Table4[Sub_Category],"Not Found")</f>
        <v>Decor</v>
      </c>
      <c r="R569" t="str">
        <f>_xlfn.XLOOKUP(Table2[[#This Row],[Customer_ID]],Table1[Customer_ID],Table1[Region],"Not Found")</f>
        <v>South</v>
      </c>
      <c r="S569" t="str">
        <f>_xlfn.XLOOKUP(Table2[[#This Row],[Customer_ID]],Table1[Customer_ID],Table1[Segment],"Not Found")</f>
        <v>Consumer</v>
      </c>
      <c r="T569" t="str">
        <f>_xlfn.XLOOKUP(Table2[[#This Row],[Product_ID]],Table4[Product_ID],Table4[Product_Name],"Not Found")</f>
        <v>Wall Clock</v>
      </c>
    </row>
    <row r="570" spans="1:20" x14ac:dyDescent="0.3">
      <c r="A570" t="s">
        <v>940</v>
      </c>
      <c r="B570" s="4">
        <v>45337</v>
      </c>
      <c r="C570" s="4">
        <v>45341</v>
      </c>
      <c r="D570" t="s">
        <v>761</v>
      </c>
      <c r="E570" t="s">
        <v>71</v>
      </c>
      <c r="F570" s="8">
        <v>1</v>
      </c>
      <c r="G570" s="10">
        <v>0</v>
      </c>
      <c r="H570" t="s">
        <v>13</v>
      </c>
      <c r="I570" s="8">
        <v>799</v>
      </c>
      <c r="J570" s="8">
        <v>160.51</v>
      </c>
      <c r="K570" s="12">
        <f>YEAR(Table2[[#This Row],[Order_Date]])</f>
        <v>2024</v>
      </c>
      <c r="L570" s="12">
        <f>MONTH(Table2[[#This Row],[Order_Date]])</f>
        <v>2</v>
      </c>
      <c r="M570" t="str">
        <f>TEXT(Table2[[#This Row],[Order_Date]],"mmm")</f>
        <v>Feb</v>
      </c>
      <c r="N570" t="str">
        <f>TEXT(Table2[[#This Row],[Order_Date]],"YYYY-MM")</f>
        <v>2024-02</v>
      </c>
      <c r="O570" s="9">
        <f>IFERROR(Table2[[#This Row],[Profit]]/Table2[[#This Row],[Sales]],0)</f>
        <v>0.2008886107634543</v>
      </c>
      <c r="P570" t="str">
        <f>_xlfn.XLOOKUP(Table2[[#This Row],[Product_ID]],Table4[Product_ID],Table4[Category],"Not Found")</f>
        <v>Home</v>
      </c>
      <c r="Q570" t="str">
        <f>_xlfn.XLOOKUP(Table2[[#This Row],[Product_ID]],Table4[Product_ID],Table4[Sub_Category],"Not Found")</f>
        <v>Storage</v>
      </c>
      <c r="R570" t="str">
        <f>_xlfn.XLOOKUP(Table2[[#This Row],[Customer_ID]],Table1[Customer_ID],Table1[Region],"Not Found")</f>
        <v>South</v>
      </c>
      <c r="S570" t="str">
        <f>_xlfn.XLOOKUP(Table2[[#This Row],[Customer_ID]],Table1[Customer_ID],Table1[Segment],"Not Found")</f>
        <v>Home Office</v>
      </c>
      <c r="T570" t="str">
        <f>_xlfn.XLOOKUP(Table2[[#This Row],[Product_ID]],Table4[Product_ID],Table4[Product_Name],"Not Found")</f>
        <v>Storage Box</v>
      </c>
    </row>
    <row r="571" spans="1:20" x14ac:dyDescent="0.3">
      <c r="A571" t="s">
        <v>941</v>
      </c>
      <c r="B571" s="4">
        <v>45958</v>
      </c>
      <c r="C571" s="4">
        <v>45962</v>
      </c>
      <c r="D571" t="s">
        <v>942</v>
      </c>
      <c r="E571" t="s">
        <v>20</v>
      </c>
      <c r="F571" s="8">
        <v>3</v>
      </c>
      <c r="G571" s="10">
        <v>0.1</v>
      </c>
      <c r="H571" t="s">
        <v>13</v>
      </c>
      <c r="I571" s="8">
        <v>18897.3</v>
      </c>
      <c r="J571" s="8">
        <v>4928.46</v>
      </c>
      <c r="K571" s="12">
        <f>YEAR(Table2[[#This Row],[Order_Date]])</f>
        <v>2025</v>
      </c>
      <c r="L571" s="12">
        <f>MONTH(Table2[[#This Row],[Order_Date]])</f>
        <v>10</v>
      </c>
      <c r="M571" t="str">
        <f>TEXT(Table2[[#This Row],[Order_Date]],"mmm")</f>
        <v>Oct</v>
      </c>
      <c r="N571" t="str">
        <f>TEXT(Table2[[#This Row],[Order_Date]],"YYYY-MM")</f>
        <v>2025-10</v>
      </c>
      <c r="O571" s="9">
        <f>IFERROR(Table2[[#This Row],[Profit]]/Table2[[#This Row],[Sales]],0)</f>
        <v>0.26080233684177107</v>
      </c>
      <c r="P571" t="str">
        <f>_xlfn.XLOOKUP(Table2[[#This Row],[Product_ID]],Table4[Product_ID],Table4[Category],"Not Found")</f>
        <v>Furniture</v>
      </c>
      <c r="Q571" t="str">
        <f>_xlfn.XLOOKUP(Table2[[#This Row],[Product_ID]],Table4[Product_ID],Table4[Sub_Category],"Not Found")</f>
        <v>Furniture</v>
      </c>
      <c r="R571" t="str">
        <f>_xlfn.XLOOKUP(Table2[[#This Row],[Customer_ID]],Table1[Customer_ID],Table1[Region],"Not Found")</f>
        <v>South</v>
      </c>
      <c r="S571" t="str">
        <f>_xlfn.XLOOKUP(Table2[[#This Row],[Customer_ID]],Table1[Customer_ID],Table1[Segment],"Not Found")</f>
        <v>Consumer</v>
      </c>
      <c r="T571" t="str">
        <f>_xlfn.XLOOKUP(Table2[[#This Row],[Product_ID]],Table4[Product_ID],Table4[Product_Name],"Not Found")</f>
        <v>Office Chair</v>
      </c>
    </row>
    <row r="572" spans="1:20" x14ac:dyDescent="0.3">
      <c r="A572" t="s">
        <v>943</v>
      </c>
      <c r="B572" s="4">
        <v>45404</v>
      </c>
      <c r="C572" s="4">
        <v>45409</v>
      </c>
      <c r="D572" t="s">
        <v>322</v>
      </c>
      <c r="E572" t="s">
        <v>12</v>
      </c>
      <c r="F572" s="8">
        <v>1</v>
      </c>
      <c r="G572" s="10">
        <v>0.05</v>
      </c>
      <c r="H572" t="s">
        <v>17</v>
      </c>
      <c r="I572" s="8">
        <v>569.04999999999995</v>
      </c>
      <c r="J572" s="8">
        <v>174.87</v>
      </c>
      <c r="K572" s="12">
        <f>YEAR(Table2[[#This Row],[Order_Date]])</f>
        <v>2024</v>
      </c>
      <c r="L572" s="12">
        <f>MONTH(Table2[[#This Row],[Order_Date]])</f>
        <v>4</v>
      </c>
      <c r="M572" t="str">
        <f>TEXT(Table2[[#This Row],[Order_Date]],"mmm")</f>
        <v>Apr</v>
      </c>
      <c r="N572" t="str">
        <f>TEXT(Table2[[#This Row],[Order_Date]],"YYYY-MM")</f>
        <v>2024-04</v>
      </c>
      <c r="O572" s="9">
        <f>IFERROR(Table2[[#This Row],[Profit]]/Table2[[#This Row],[Sales]],0)</f>
        <v>0.30730164308935948</v>
      </c>
      <c r="P572" t="str">
        <f>_xlfn.XLOOKUP(Table2[[#This Row],[Product_ID]],Table4[Product_ID],Table4[Category],"Not Found")</f>
        <v>Home</v>
      </c>
      <c r="Q572" t="str">
        <f>_xlfn.XLOOKUP(Table2[[#This Row],[Product_ID]],Table4[Product_ID],Table4[Sub_Category],"Not Found")</f>
        <v>Kitchen</v>
      </c>
      <c r="R572" t="str">
        <f>_xlfn.XLOOKUP(Table2[[#This Row],[Customer_ID]],Table1[Customer_ID],Table1[Region],"Not Found")</f>
        <v>South</v>
      </c>
      <c r="S572" t="str">
        <f>_xlfn.XLOOKUP(Table2[[#This Row],[Customer_ID]],Table1[Customer_ID],Table1[Segment],"Not Found")</f>
        <v>Consumer</v>
      </c>
      <c r="T572" t="str">
        <f>_xlfn.XLOOKUP(Table2[[#This Row],[Product_ID]],Table4[Product_ID],Table4[Product_Name],"Not Found")</f>
        <v>Water Bottle</v>
      </c>
    </row>
    <row r="573" spans="1:20" x14ac:dyDescent="0.3">
      <c r="A573" t="s">
        <v>944</v>
      </c>
      <c r="B573" s="4">
        <v>45524</v>
      </c>
      <c r="C573" s="4">
        <v>45527</v>
      </c>
      <c r="D573" t="s">
        <v>945</v>
      </c>
      <c r="E573" t="s">
        <v>16</v>
      </c>
      <c r="F573" s="8">
        <v>1</v>
      </c>
      <c r="G573" s="10">
        <v>0.1</v>
      </c>
      <c r="H573" t="s">
        <v>13</v>
      </c>
      <c r="I573" s="8">
        <v>1169.0999999999999</v>
      </c>
      <c r="J573" s="8">
        <v>254.48</v>
      </c>
      <c r="K573" s="12">
        <f>YEAR(Table2[[#This Row],[Order_Date]])</f>
        <v>2024</v>
      </c>
      <c r="L573" s="12">
        <f>MONTH(Table2[[#This Row],[Order_Date]])</f>
        <v>8</v>
      </c>
      <c r="M573" t="str">
        <f>TEXT(Table2[[#This Row],[Order_Date]],"mmm")</f>
        <v>Aug</v>
      </c>
      <c r="N573" t="str">
        <f>TEXT(Table2[[#This Row],[Order_Date]],"YYYY-MM")</f>
        <v>2024-08</v>
      </c>
      <c r="O573" s="9">
        <f>IFERROR(Table2[[#This Row],[Profit]]/Table2[[#This Row],[Sales]],0)</f>
        <v>0.21767171328372253</v>
      </c>
      <c r="P573" t="str">
        <f>_xlfn.XLOOKUP(Table2[[#This Row],[Product_ID]],Table4[Product_ID],Table4[Category],"Not Found")</f>
        <v>Technology</v>
      </c>
      <c r="Q573" t="str">
        <f>_xlfn.XLOOKUP(Table2[[#This Row],[Product_ID]],Table4[Product_ID],Table4[Sub_Category],"Not Found")</f>
        <v>Accessories</v>
      </c>
      <c r="R573" t="str">
        <f>_xlfn.XLOOKUP(Table2[[#This Row],[Customer_ID]],Table1[Customer_ID],Table1[Region],"Not Found")</f>
        <v>West</v>
      </c>
      <c r="S573" t="str">
        <f>_xlfn.XLOOKUP(Table2[[#This Row],[Customer_ID]],Table1[Customer_ID],Table1[Segment],"Not Found")</f>
        <v>Consumer</v>
      </c>
      <c r="T573" t="str">
        <f>_xlfn.XLOOKUP(Table2[[#This Row],[Product_ID]],Table4[Product_ID],Table4[Product_Name],"Not Found")</f>
        <v>USB-C Hub</v>
      </c>
    </row>
    <row r="574" spans="1:20" x14ac:dyDescent="0.3">
      <c r="A574" t="s">
        <v>946</v>
      </c>
      <c r="B574" s="4">
        <v>45308</v>
      </c>
      <c r="C574" s="4">
        <v>45309</v>
      </c>
      <c r="D574" t="s">
        <v>947</v>
      </c>
      <c r="E574" t="s">
        <v>71</v>
      </c>
      <c r="F574" s="8">
        <v>2</v>
      </c>
      <c r="G574" s="10">
        <v>0.05</v>
      </c>
      <c r="H574" t="s">
        <v>13</v>
      </c>
      <c r="I574" s="8">
        <v>1518.1</v>
      </c>
      <c r="J574" s="8">
        <v>272.75</v>
      </c>
      <c r="K574" s="12">
        <f>YEAR(Table2[[#This Row],[Order_Date]])</f>
        <v>2024</v>
      </c>
      <c r="L574" s="12">
        <f>MONTH(Table2[[#This Row],[Order_Date]])</f>
        <v>1</v>
      </c>
      <c r="M574" t="str">
        <f>TEXT(Table2[[#This Row],[Order_Date]],"mmm")</f>
        <v>Jan</v>
      </c>
      <c r="N574" t="str">
        <f>TEXT(Table2[[#This Row],[Order_Date]],"YYYY-MM")</f>
        <v>2024-01</v>
      </c>
      <c r="O574" s="9">
        <f>IFERROR(Table2[[#This Row],[Profit]]/Table2[[#This Row],[Sales]],0)</f>
        <v>0.17966537118766882</v>
      </c>
      <c r="P574" t="str">
        <f>_xlfn.XLOOKUP(Table2[[#This Row],[Product_ID]],Table4[Product_ID],Table4[Category],"Not Found")</f>
        <v>Home</v>
      </c>
      <c r="Q574" t="str">
        <f>_xlfn.XLOOKUP(Table2[[#This Row],[Product_ID]],Table4[Product_ID],Table4[Sub_Category],"Not Found")</f>
        <v>Storage</v>
      </c>
      <c r="R574" t="str">
        <f>_xlfn.XLOOKUP(Table2[[#This Row],[Customer_ID]],Table1[Customer_ID],Table1[Region],"Not Found")</f>
        <v>North</v>
      </c>
      <c r="S574" t="str">
        <f>_xlfn.XLOOKUP(Table2[[#This Row],[Customer_ID]],Table1[Customer_ID],Table1[Segment],"Not Found")</f>
        <v>Consumer</v>
      </c>
      <c r="T574" t="str">
        <f>_xlfn.XLOOKUP(Table2[[#This Row],[Product_ID]],Table4[Product_ID],Table4[Product_Name],"Not Found")</f>
        <v>Storage Box</v>
      </c>
    </row>
    <row r="575" spans="1:20" x14ac:dyDescent="0.3">
      <c r="A575" t="s">
        <v>948</v>
      </c>
      <c r="B575" s="4">
        <v>45651</v>
      </c>
      <c r="C575" s="4">
        <v>45653</v>
      </c>
      <c r="D575" t="s">
        <v>478</v>
      </c>
      <c r="E575" t="s">
        <v>55</v>
      </c>
      <c r="F575" s="8">
        <v>1</v>
      </c>
      <c r="G575" s="10">
        <v>0.1</v>
      </c>
      <c r="H575" t="s">
        <v>13</v>
      </c>
      <c r="I575" s="8">
        <v>5399.1</v>
      </c>
      <c r="J575" s="8">
        <v>1027.74</v>
      </c>
      <c r="K575" s="12">
        <f>YEAR(Table2[[#This Row],[Order_Date]])</f>
        <v>2024</v>
      </c>
      <c r="L575" s="12">
        <f>MONTH(Table2[[#This Row],[Order_Date]])</f>
        <v>12</v>
      </c>
      <c r="M575" t="str">
        <f>TEXT(Table2[[#This Row],[Order_Date]],"mmm")</f>
        <v>Dec</v>
      </c>
      <c r="N575" t="str">
        <f>TEXT(Table2[[#This Row],[Order_Date]],"YYYY-MM")</f>
        <v>2024-12</v>
      </c>
      <c r="O575" s="9">
        <f>IFERROR(Table2[[#This Row],[Profit]]/Table2[[#This Row],[Sales]],0)</f>
        <v>0.19035394788020224</v>
      </c>
      <c r="P575" t="str">
        <f>_xlfn.XLOOKUP(Table2[[#This Row],[Product_ID]],Table4[Product_ID],Table4[Category],"Not Found")</f>
        <v>Furniture</v>
      </c>
      <c r="Q575" t="str">
        <f>_xlfn.XLOOKUP(Table2[[#This Row],[Product_ID]],Table4[Product_ID],Table4[Sub_Category],"Not Found")</f>
        <v>Furniture</v>
      </c>
      <c r="R575" t="str">
        <f>_xlfn.XLOOKUP(Table2[[#This Row],[Customer_ID]],Table1[Customer_ID],Table1[Region],"Not Found")</f>
        <v>East</v>
      </c>
      <c r="S575" t="str">
        <f>_xlfn.XLOOKUP(Table2[[#This Row],[Customer_ID]],Table1[Customer_ID],Table1[Segment],"Not Found")</f>
        <v>Consumer</v>
      </c>
      <c r="T575" t="str">
        <f>_xlfn.XLOOKUP(Table2[[#This Row],[Product_ID]],Table4[Product_ID],Table4[Product_Name],"Not Found")</f>
        <v>Study Table</v>
      </c>
    </row>
    <row r="576" spans="1:20" x14ac:dyDescent="0.3">
      <c r="A576" t="s">
        <v>949</v>
      </c>
      <c r="B576" s="4">
        <v>45514</v>
      </c>
      <c r="C576" s="4">
        <v>45517</v>
      </c>
      <c r="D576" t="s">
        <v>265</v>
      </c>
      <c r="E576" t="s">
        <v>35</v>
      </c>
      <c r="F576" s="8">
        <v>2</v>
      </c>
      <c r="G576" s="10">
        <v>0</v>
      </c>
      <c r="H576" t="s">
        <v>21</v>
      </c>
      <c r="I576" s="8">
        <v>3198</v>
      </c>
      <c r="J576" s="8">
        <v>1164.74</v>
      </c>
      <c r="K576" s="12">
        <f>YEAR(Table2[[#This Row],[Order_Date]])</f>
        <v>2024</v>
      </c>
      <c r="L576" s="12">
        <f>MONTH(Table2[[#This Row],[Order_Date]])</f>
        <v>8</v>
      </c>
      <c r="M576" t="str">
        <f>TEXT(Table2[[#This Row],[Order_Date]],"mmm")</f>
        <v>Aug</v>
      </c>
      <c r="N576" t="str">
        <f>TEXT(Table2[[#This Row],[Order_Date]],"YYYY-MM")</f>
        <v>2024-08</v>
      </c>
      <c r="O576" s="9">
        <f>IFERROR(Table2[[#This Row],[Profit]]/Table2[[#This Row],[Sales]],0)</f>
        <v>0.36420888055034395</v>
      </c>
      <c r="P576" t="str">
        <f>_xlfn.XLOOKUP(Table2[[#This Row],[Product_ID]],Table4[Product_ID],Table4[Category],"Not Found")</f>
        <v>Lifestyle</v>
      </c>
      <c r="Q576" t="str">
        <f>_xlfn.XLOOKUP(Table2[[#This Row],[Product_ID]],Table4[Product_ID],Table4[Sub_Category],"Not Found")</f>
        <v>Bags</v>
      </c>
      <c r="R576" t="str">
        <f>_xlfn.XLOOKUP(Table2[[#This Row],[Customer_ID]],Table1[Customer_ID],Table1[Region],"Not Found")</f>
        <v>South</v>
      </c>
      <c r="S576" t="str">
        <f>_xlfn.XLOOKUP(Table2[[#This Row],[Customer_ID]],Table1[Customer_ID],Table1[Segment],"Not Found")</f>
        <v>Consumer</v>
      </c>
      <c r="T576" t="str">
        <f>_xlfn.XLOOKUP(Table2[[#This Row],[Product_ID]],Table4[Product_ID],Table4[Product_Name],"Not Found")</f>
        <v>Backpack</v>
      </c>
    </row>
    <row r="577" spans="1:20" x14ac:dyDescent="0.3">
      <c r="A577" t="s">
        <v>950</v>
      </c>
      <c r="B577" s="4">
        <v>45991</v>
      </c>
      <c r="C577" s="4">
        <v>45992</v>
      </c>
      <c r="D577" t="s">
        <v>898</v>
      </c>
      <c r="E577" t="s">
        <v>200</v>
      </c>
      <c r="F577" s="8">
        <v>1</v>
      </c>
      <c r="G577" s="10">
        <v>0.15</v>
      </c>
      <c r="H577" t="s">
        <v>13</v>
      </c>
      <c r="I577" s="8">
        <v>934.15</v>
      </c>
      <c r="J577" s="8">
        <v>296.27</v>
      </c>
      <c r="K577" s="12">
        <f>YEAR(Table2[[#This Row],[Order_Date]])</f>
        <v>2025</v>
      </c>
      <c r="L577" s="12">
        <f>MONTH(Table2[[#This Row],[Order_Date]])</f>
        <v>11</v>
      </c>
      <c r="M577" t="str">
        <f>TEXT(Table2[[#This Row],[Order_Date]],"mmm")</f>
        <v>Nov</v>
      </c>
      <c r="N577" t="str">
        <f>TEXT(Table2[[#This Row],[Order_Date]],"YYYY-MM")</f>
        <v>2025-11</v>
      </c>
      <c r="O577" s="9">
        <f>IFERROR(Table2[[#This Row],[Profit]]/Table2[[#This Row],[Sales]],0)</f>
        <v>0.31715463255365839</v>
      </c>
      <c r="P577" t="str">
        <f>_xlfn.XLOOKUP(Table2[[#This Row],[Product_ID]],Table4[Product_ID],Table4[Category],"Not Found")</f>
        <v>Office</v>
      </c>
      <c r="Q577" t="str">
        <f>_xlfn.XLOOKUP(Table2[[#This Row],[Product_ID]],Table4[Product_ID],Table4[Sub_Category],"Not Found")</f>
        <v>Office Supplies</v>
      </c>
      <c r="R577" t="str">
        <f>_xlfn.XLOOKUP(Table2[[#This Row],[Customer_ID]],Table1[Customer_ID],Table1[Region],"Not Found")</f>
        <v>East</v>
      </c>
      <c r="S577" t="str">
        <f>_xlfn.XLOOKUP(Table2[[#This Row],[Customer_ID]],Table1[Customer_ID],Table1[Segment],"Not Found")</f>
        <v>Home Office</v>
      </c>
      <c r="T577" t="str">
        <f>_xlfn.XLOOKUP(Table2[[#This Row],[Product_ID]],Table4[Product_ID],Table4[Product_Name],"Not Found")</f>
        <v>Laptop Stand</v>
      </c>
    </row>
    <row r="578" spans="1:20" x14ac:dyDescent="0.3">
      <c r="A578" t="s">
        <v>951</v>
      </c>
      <c r="B578" s="4">
        <v>45739</v>
      </c>
      <c r="C578" s="4">
        <v>45742</v>
      </c>
      <c r="D578" t="s">
        <v>952</v>
      </c>
      <c r="E578" t="s">
        <v>58</v>
      </c>
      <c r="F578" s="8">
        <v>1</v>
      </c>
      <c r="G578" s="10">
        <v>0.1</v>
      </c>
      <c r="H578" t="s">
        <v>13</v>
      </c>
      <c r="I578" s="8">
        <v>1799.1</v>
      </c>
      <c r="J578" s="8">
        <v>466.64</v>
      </c>
      <c r="K578" s="12">
        <f>YEAR(Table2[[#This Row],[Order_Date]])</f>
        <v>2025</v>
      </c>
      <c r="L578" s="12">
        <f>MONTH(Table2[[#This Row],[Order_Date]])</f>
        <v>3</v>
      </c>
      <c r="M578" t="str">
        <f>TEXT(Table2[[#This Row],[Order_Date]],"mmm")</f>
        <v>Mar</v>
      </c>
      <c r="N578" t="str">
        <f>TEXT(Table2[[#This Row],[Order_Date]],"YYYY-MM")</f>
        <v>2025-03</v>
      </c>
      <c r="O578" s="9">
        <f>IFERROR(Table2[[#This Row],[Profit]]/Table2[[#This Row],[Sales]],0)</f>
        <v>0.25937413151019956</v>
      </c>
      <c r="P578" t="str">
        <f>_xlfn.XLOOKUP(Table2[[#This Row],[Product_ID]],Table4[Product_ID],Table4[Category],"Not Found")</f>
        <v>Technology</v>
      </c>
      <c r="Q578" t="str">
        <f>_xlfn.XLOOKUP(Table2[[#This Row],[Product_ID]],Table4[Product_ID],Table4[Sub_Category],"Not Found")</f>
        <v>Audio</v>
      </c>
      <c r="R578" t="str">
        <f>_xlfn.XLOOKUP(Table2[[#This Row],[Customer_ID]],Table1[Customer_ID],Table1[Region],"Not Found")</f>
        <v>West</v>
      </c>
      <c r="S578" t="str">
        <f>_xlfn.XLOOKUP(Table2[[#This Row],[Customer_ID]],Table1[Customer_ID],Table1[Segment],"Not Found")</f>
        <v>Corporate</v>
      </c>
      <c r="T578" t="str">
        <f>_xlfn.XLOOKUP(Table2[[#This Row],[Product_ID]],Table4[Product_ID],Table4[Product_Name],"Not Found")</f>
        <v>Bluetooth Speaker</v>
      </c>
    </row>
    <row r="579" spans="1:20" x14ac:dyDescent="0.3">
      <c r="A579" t="s">
        <v>953</v>
      </c>
      <c r="B579" s="4">
        <v>45656</v>
      </c>
      <c r="C579" s="4">
        <v>45658</v>
      </c>
      <c r="D579" t="s">
        <v>216</v>
      </c>
      <c r="E579" t="s">
        <v>99</v>
      </c>
      <c r="F579" s="8">
        <v>2</v>
      </c>
      <c r="G579" s="10">
        <v>0</v>
      </c>
      <c r="H579" t="s">
        <v>17</v>
      </c>
      <c r="I579" s="8">
        <v>498</v>
      </c>
      <c r="J579" s="8">
        <v>166.34</v>
      </c>
      <c r="K579" s="12">
        <f>YEAR(Table2[[#This Row],[Order_Date]])</f>
        <v>2024</v>
      </c>
      <c r="L579" s="12">
        <f>MONTH(Table2[[#This Row],[Order_Date]])</f>
        <v>12</v>
      </c>
      <c r="M579" t="str">
        <f>TEXT(Table2[[#This Row],[Order_Date]],"mmm")</f>
        <v>Dec</v>
      </c>
      <c r="N579" t="str">
        <f>TEXT(Table2[[#This Row],[Order_Date]],"YYYY-MM")</f>
        <v>2024-12</v>
      </c>
      <c r="O579" s="9">
        <f>IFERROR(Table2[[#This Row],[Profit]]/Table2[[#This Row],[Sales]],0)</f>
        <v>0.33401606425702812</v>
      </c>
      <c r="P579" t="str">
        <f>_xlfn.XLOOKUP(Table2[[#This Row],[Product_ID]],Table4[Product_ID],Table4[Category],"Not Found")</f>
        <v>Office</v>
      </c>
      <c r="Q579" t="str">
        <f>_xlfn.XLOOKUP(Table2[[#This Row],[Product_ID]],Table4[Product_ID],Table4[Sub_Category],"Not Found")</f>
        <v>Paper</v>
      </c>
      <c r="R579" t="str">
        <f>_xlfn.XLOOKUP(Table2[[#This Row],[Customer_ID]],Table1[Customer_ID],Table1[Region],"Not Found")</f>
        <v>South</v>
      </c>
      <c r="S579" t="str">
        <f>_xlfn.XLOOKUP(Table2[[#This Row],[Customer_ID]],Table1[Customer_ID],Table1[Segment],"Not Found")</f>
        <v>Home Office</v>
      </c>
      <c r="T579" t="str">
        <f>_xlfn.XLOOKUP(Table2[[#This Row],[Product_ID]],Table4[Product_ID],Table4[Product_Name],"Not Found")</f>
        <v>Pen Set</v>
      </c>
    </row>
    <row r="580" spans="1:20" x14ac:dyDescent="0.3">
      <c r="A580" t="s">
        <v>954</v>
      </c>
      <c r="B580" s="4">
        <v>45966</v>
      </c>
      <c r="C580" s="4">
        <v>45968</v>
      </c>
      <c r="D580" t="s">
        <v>926</v>
      </c>
      <c r="E580" t="s">
        <v>68</v>
      </c>
      <c r="F580" s="8">
        <v>2</v>
      </c>
      <c r="G580" s="10">
        <v>0</v>
      </c>
      <c r="H580" t="s">
        <v>13</v>
      </c>
      <c r="I580" s="8">
        <v>2598</v>
      </c>
      <c r="J580" s="8">
        <v>535.52</v>
      </c>
      <c r="K580" s="12">
        <f>YEAR(Table2[[#This Row],[Order_Date]])</f>
        <v>2025</v>
      </c>
      <c r="L580" s="12">
        <f>MONTH(Table2[[#This Row],[Order_Date]])</f>
        <v>11</v>
      </c>
      <c r="M580" t="str">
        <f>TEXT(Table2[[#This Row],[Order_Date]],"mmm")</f>
        <v>Nov</v>
      </c>
      <c r="N580" t="str">
        <f>TEXT(Table2[[#This Row],[Order_Date]],"YYYY-MM")</f>
        <v>2025-11</v>
      </c>
      <c r="O580" s="9">
        <f>IFERROR(Table2[[#This Row],[Profit]]/Table2[[#This Row],[Sales]],0)</f>
        <v>0.20612779060816011</v>
      </c>
      <c r="P580" t="str">
        <f>_xlfn.XLOOKUP(Table2[[#This Row],[Product_ID]],Table4[Product_ID],Table4[Category],"Not Found")</f>
        <v>Home</v>
      </c>
      <c r="Q580" t="str">
        <f>_xlfn.XLOOKUP(Table2[[#This Row],[Product_ID]],Table4[Product_ID],Table4[Sub_Category],"Not Found")</f>
        <v>Lighting</v>
      </c>
      <c r="R580" t="str">
        <f>_xlfn.XLOOKUP(Table2[[#This Row],[Customer_ID]],Table1[Customer_ID],Table1[Region],"Not Found")</f>
        <v>North</v>
      </c>
      <c r="S580" t="str">
        <f>_xlfn.XLOOKUP(Table2[[#This Row],[Customer_ID]],Table1[Customer_ID],Table1[Segment],"Not Found")</f>
        <v>Corporate</v>
      </c>
      <c r="T580" t="str">
        <f>_xlfn.XLOOKUP(Table2[[#This Row],[Product_ID]],Table4[Product_ID],Table4[Product_Name],"Not Found")</f>
        <v>Table Lamp</v>
      </c>
    </row>
    <row r="581" spans="1:20" x14ac:dyDescent="0.3">
      <c r="A581" t="s">
        <v>955</v>
      </c>
      <c r="B581" s="4">
        <v>45617</v>
      </c>
      <c r="C581" s="4">
        <v>45622</v>
      </c>
      <c r="D581" t="s">
        <v>956</v>
      </c>
      <c r="E581" t="s">
        <v>35</v>
      </c>
      <c r="F581" s="8">
        <v>1</v>
      </c>
      <c r="G581" s="10">
        <v>0</v>
      </c>
      <c r="H581" t="s">
        <v>30</v>
      </c>
      <c r="I581" s="8">
        <v>1599</v>
      </c>
      <c r="J581" s="8">
        <v>540.5</v>
      </c>
      <c r="K581" s="12">
        <f>YEAR(Table2[[#This Row],[Order_Date]])</f>
        <v>2024</v>
      </c>
      <c r="L581" s="12">
        <f>MONTH(Table2[[#This Row],[Order_Date]])</f>
        <v>11</v>
      </c>
      <c r="M581" t="str">
        <f>TEXT(Table2[[#This Row],[Order_Date]],"mmm")</f>
        <v>Nov</v>
      </c>
      <c r="N581" t="str">
        <f>TEXT(Table2[[#This Row],[Order_Date]],"YYYY-MM")</f>
        <v>2024-11</v>
      </c>
      <c r="O581" s="9">
        <f>IFERROR(Table2[[#This Row],[Profit]]/Table2[[#This Row],[Sales]],0)</f>
        <v>0.33802376485303315</v>
      </c>
      <c r="P581" t="str">
        <f>_xlfn.XLOOKUP(Table2[[#This Row],[Product_ID]],Table4[Product_ID],Table4[Category],"Not Found")</f>
        <v>Lifestyle</v>
      </c>
      <c r="Q581" t="str">
        <f>_xlfn.XLOOKUP(Table2[[#This Row],[Product_ID]],Table4[Product_ID],Table4[Sub_Category],"Not Found")</f>
        <v>Bags</v>
      </c>
      <c r="R581" t="str">
        <f>_xlfn.XLOOKUP(Table2[[#This Row],[Customer_ID]],Table1[Customer_ID],Table1[Region],"Not Found")</f>
        <v>North</v>
      </c>
      <c r="S581" t="str">
        <f>_xlfn.XLOOKUP(Table2[[#This Row],[Customer_ID]],Table1[Customer_ID],Table1[Segment],"Not Found")</f>
        <v>Corporate</v>
      </c>
      <c r="T581" t="str">
        <f>_xlfn.XLOOKUP(Table2[[#This Row],[Product_ID]],Table4[Product_ID],Table4[Product_Name],"Not Found")</f>
        <v>Backpack</v>
      </c>
    </row>
    <row r="582" spans="1:20" x14ac:dyDescent="0.3">
      <c r="A582" t="s">
        <v>957</v>
      </c>
      <c r="B582" s="4">
        <v>45758</v>
      </c>
      <c r="C582" s="4">
        <v>45762</v>
      </c>
      <c r="D582" t="s">
        <v>958</v>
      </c>
      <c r="E582" t="s">
        <v>99</v>
      </c>
      <c r="F582" s="8">
        <v>2</v>
      </c>
      <c r="G582" s="10">
        <v>0.1</v>
      </c>
      <c r="H582" t="s">
        <v>13</v>
      </c>
      <c r="I582" s="8">
        <v>448.2</v>
      </c>
      <c r="J582" s="8">
        <v>155.94</v>
      </c>
      <c r="K582" s="12">
        <f>YEAR(Table2[[#This Row],[Order_Date]])</f>
        <v>2025</v>
      </c>
      <c r="L582" s="12">
        <f>MONTH(Table2[[#This Row],[Order_Date]])</f>
        <v>4</v>
      </c>
      <c r="M582" t="str">
        <f>TEXT(Table2[[#This Row],[Order_Date]],"mmm")</f>
        <v>Apr</v>
      </c>
      <c r="N582" t="str">
        <f>TEXT(Table2[[#This Row],[Order_Date]],"YYYY-MM")</f>
        <v>2025-04</v>
      </c>
      <c r="O582" s="9">
        <f>IFERROR(Table2[[#This Row],[Profit]]/Table2[[#This Row],[Sales]],0)</f>
        <v>0.34792503346720216</v>
      </c>
      <c r="P582" t="str">
        <f>_xlfn.XLOOKUP(Table2[[#This Row],[Product_ID]],Table4[Product_ID],Table4[Category],"Not Found")</f>
        <v>Office</v>
      </c>
      <c r="Q582" t="str">
        <f>_xlfn.XLOOKUP(Table2[[#This Row],[Product_ID]],Table4[Product_ID],Table4[Sub_Category],"Not Found")</f>
        <v>Paper</v>
      </c>
      <c r="R582" t="str">
        <f>_xlfn.XLOOKUP(Table2[[#This Row],[Customer_ID]],Table1[Customer_ID],Table1[Region],"Not Found")</f>
        <v>West</v>
      </c>
      <c r="S582" t="str">
        <f>_xlfn.XLOOKUP(Table2[[#This Row],[Customer_ID]],Table1[Customer_ID],Table1[Segment],"Not Found")</f>
        <v>Corporate</v>
      </c>
      <c r="T582" t="str">
        <f>_xlfn.XLOOKUP(Table2[[#This Row],[Product_ID]],Table4[Product_ID],Table4[Product_Name],"Not Found")</f>
        <v>Pen Set</v>
      </c>
    </row>
    <row r="583" spans="1:20" x14ac:dyDescent="0.3">
      <c r="A583" t="s">
        <v>959</v>
      </c>
      <c r="B583" s="4">
        <v>45705</v>
      </c>
      <c r="C583" s="4">
        <v>45709</v>
      </c>
      <c r="D583" t="s">
        <v>960</v>
      </c>
      <c r="E583" t="s">
        <v>58</v>
      </c>
      <c r="F583" s="8">
        <v>1</v>
      </c>
      <c r="G583" s="10">
        <v>0.05</v>
      </c>
      <c r="H583" t="s">
        <v>21</v>
      </c>
      <c r="I583" s="8">
        <v>1899.05</v>
      </c>
      <c r="J583" s="8">
        <v>376.6</v>
      </c>
      <c r="K583" s="12">
        <f>YEAR(Table2[[#This Row],[Order_Date]])</f>
        <v>2025</v>
      </c>
      <c r="L583" s="12">
        <f>MONTH(Table2[[#This Row],[Order_Date]])</f>
        <v>2</v>
      </c>
      <c r="M583" t="str">
        <f>TEXT(Table2[[#This Row],[Order_Date]],"mmm")</f>
        <v>Feb</v>
      </c>
      <c r="N583" t="str">
        <f>TEXT(Table2[[#This Row],[Order_Date]],"YYYY-MM")</f>
        <v>2025-02</v>
      </c>
      <c r="O583" s="9">
        <f>IFERROR(Table2[[#This Row],[Profit]]/Table2[[#This Row],[Sales]],0)</f>
        <v>0.19830968115636768</v>
      </c>
      <c r="P583" t="str">
        <f>_xlfn.XLOOKUP(Table2[[#This Row],[Product_ID]],Table4[Product_ID],Table4[Category],"Not Found")</f>
        <v>Technology</v>
      </c>
      <c r="Q583" t="str">
        <f>_xlfn.XLOOKUP(Table2[[#This Row],[Product_ID]],Table4[Product_ID],Table4[Sub_Category],"Not Found")</f>
        <v>Audio</v>
      </c>
      <c r="R583" t="str">
        <f>_xlfn.XLOOKUP(Table2[[#This Row],[Customer_ID]],Table1[Customer_ID],Table1[Region],"Not Found")</f>
        <v>North</v>
      </c>
      <c r="S583" t="str">
        <f>_xlfn.XLOOKUP(Table2[[#This Row],[Customer_ID]],Table1[Customer_ID],Table1[Segment],"Not Found")</f>
        <v>Corporate</v>
      </c>
      <c r="T583" t="str">
        <f>_xlfn.XLOOKUP(Table2[[#This Row],[Product_ID]],Table4[Product_ID],Table4[Product_Name],"Not Found")</f>
        <v>Bluetooth Speaker</v>
      </c>
    </row>
    <row r="584" spans="1:20" x14ac:dyDescent="0.3">
      <c r="A584" t="s">
        <v>961</v>
      </c>
      <c r="B584" s="4">
        <v>45746</v>
      </c>
      <c r="C584" s="4">
        <v>45750</v>
      </c>
      <c r="D584" t="s">
        <v>73</v>
      </c>
      <c r="E584" t="s">
        <v>81</v>
      </c>
      <c r="F584" s="8">
        <v>1</v>
      </c>
      <c r="G584" s="10">
        <v>0.05</v>
      </c>
      <c r="H584" t="s">
        <v>17</v>
      </c>
      <c r="I584" s="8">
        <v>759.05</v>
      </c>
      <c r="J584" s="8">
        <v>179.08</v>
      </c>
      <c r="K584" s="12">
        <f>YEAR(Table2[[#This Row],[Order_Date]])</f>
        <v>2025</v>
      </c>
      <c r="L584" s="12">
        <f>MONTH(Table2[[#This Row],[Order_Date]])</f>
        <v>3</v>
      </c>
      <c r="M584" t="str">
        <f>TEXT(Table2[[#This Row],[Order_Date]],"mmm")</f>
        <v>Mar</v>
      </c>
      <c r="N584" t="str">
        <f>TEXT(Table2[[#This Row],[Order_Date]],"YYYY-MM")</f>
        <v>2025-03</v>
      </c>
      <c r="O584" s="9">
        <f>IFERROR(Table2[[#This Row],[Profit]]/Table2[[#This Row],[Sales]],0)</f>
        <v>0.23592648705618868</v>
      </c>
      <c r="P584" t="str">
        <f>_xlfn.XLOOKUP(Table2[[#This Row],[Product_ID]],Table4[Product_ID],Table4[Category],"Not Found")</f>
        <v>Home</v>
      </c>
      <c r="Q584" t="str">
        <f>_xlfn.XLOOKUP(Table2[[#This Row],[Product_ID]],Table4[Product_ID],Table4[Sub_Category],"Not Found")</f>
        <v>Kitchen</v>
      </c>
      <c r="R584" t="str">
        <f>_xlfn.XLOOKUP(Table2[[#This Row],[Customer_ID]],Table1[Customer_ID],Table1[Region],"Not Found")</f>
        <v>West</v>
      </c>
      <c r="S584" t="str">
        <f>_xlfn.XLOOKUP(Table2[[#This Row],[Customer_ID]],Table1[Customer_ID],Table1[Segment],"Not Found")</f>
        <v>Consumer</v>
      </c>
      <c r="T584" t="str">
        <f>_xlfn.XLOOKUP(Table2[[#This Row],[Product_ID]],Table4[Product_ID],Table4[Product_Name],"Not Found")</f>
        <v>Travel Mug</v>
      </c>
    </row>
    <row r="585" spans="1:20" x14ac:dyDescent="0.3">
      <c r="A585" t="s">
        <v>962</v>
      </c>
      <c r="B585" s="4">
        <v>45877</v>
      </c>
      <c r="C585" s="4">
        <v>45882</v>
      </c>
      <c r="D585" t="s">
        <v>926</v>
      </c>
      <c r="E585" t="s">
        <v>12</v>
      </c>
      <c r="F585" s="8">
        <v>1</v>
      </c>
      <c r="G585" s="10">
        <v>0</v>
      </c>
      <c r="H585" t="s">
        <v>21</v>
      </c>
      <c r="I585" s="8">
        <v>599</v>
      </c>
      <c r="J585" s="8">
        <v>182.31</v>
      </c>
      <c r="K585" s="12">
        <f>YEAR(Table2[[#This Row],[Order_Date]])</f>
        <v>2025</v>
      </c>
      <c r="L585" s="12">
        <f>MONTH(Table2[[#This Row],[Order_Date]])</f>
        <v>8</v>
      </c>
      <c r="M585" t="str">
        <f>TEXT(Table2[[#This Row],[Order_Date]],"mmm")</f>
        <v>Aug</v>
      </c>
      <c r="N585" t="str">
        <f>TEXT(Table2[[#This Row],[Order_Date]],"YYYY-MM")</f>
        <v>2025-08</v>
      </c>
      <c r="O585" s="9">
        <f>IFERROR(Table2[[#This Row],[Profit]]/Table2[[#This Row],[Sales]],0)</f>
        <v>0.30435726210350583</v>
      </c>
      <c r="P585" t="str">
        <f>_xlfn.XLOOKUP(Table2[[#This Row],[Product_ID]],Table4[Product_ID],Table4[Category],"Not Found")</f>
        <v>Home</v>
      </c>
      <c r="Q585" t="str">
        <f>_xlfn.XLOOKUP(Table2[[#This Row],[Product_ID]],Table4[Product_ID],Table4[Sub_Category],"Not Found")</f>
        <v>Kitchen</v>
      </c>
      <c r="R585" t="str">
        <f>_xlfn.XLOOKUP(Table2[[#This Row],[Customer_ID]],Table1[Customer_ID],Table1[Region],"Not Found")</f>
        <v>North</v>
      </c>
      <c r="S585" t="str">
        <f>_xlfn.XLOOKUP(Table2[[#This Row],[Customer_ID]],Table1[Customer_ID],Table1[Segment],"Not Found")</f>
        <v>Corporate</v>
      </c>
      <c r="T585" t="str">
        <f>_xlfn.XLOOKUP(Table2[[#This Row],[Product_ID]],Table4[Product_ID],Table4[Product_Name],"Not Found")</f>
        <v>Water Bottle</v>
      </c>
    </row>
    <row r="586" spans="1:20" x14ac:dyDescent="0.3">
      <c r="A586" t="s">
        <v>963</v>
      </c>
      <c r="B586" s="4">
        <v>45524</v>
      </c>
      <c r="C586" s="4">
        <v>45528</v>
      </c>
      <c r="D586" t="s">
        <v>964</v>
      </c>
      <c r="E586" t="s">
        <v>68</v>
      </c>
      <c r="F586" s="8">
        <v>4</v>
      </c>
      <c r="G586" s="10">
        <v>0.15</v>
      </c>
      <c r="H586" t="s">
        <v>13</v>
      </c>
      <c r="I586" s="8">
        <v>4416.6000000000004</v>
      </c>
      <c r="J586" s="8">
        <v>1319.75</v>
      </c>
      <c r="K586" s="12">
        <f>YEAR(Table2[[#This Row],[Order_Date]])</f>
        <v>2024</v>
      </c>
      <c r="L586" s="12">
        <f>MONTH(Table2[[#This Row],[Order_Date]])</f>
        <v>8</v>
      </c>
      <c r="M586" t="str">
        <f>TEXT(Table2[[#This Row],[Order_Date]],"mmm")</f>
        <v>Aug</v>
      </c>
      <c r="N586" t="str">
        <f>TEXT(Table2[[#This Row],[Order_Date]],"YYYY-MM")</f>
        <v>2024-08</v>
      </c>
      <c r="O586" s="9">
        <f>IFERROR(Table2[[#This Row],[Profit]]/Table2[[#This Row],[Sales]],0)</f>
        <v>0.29881583118235744</v>
      </c>
      <c r="P586" t="str">
        <f>_xlfn.XLOOKUP(Table2[[#This Row],[Product_ID]],Table4[Product_ID],Table4[Category],"Not Found")</f>
        <v>Home</v>
      </c>
      <c r="Q586" t="str">
        <f>_xlfn.XLOOKUP(Table2[[#This Row],[Product_ID]],Table4[Product_ID],Table4[Sub_Category],"Not Found")</f>
        <v>Lighting</v>
      </c>
      <c r="R586" t="str">
        <f>_xlfn.XLOOKUP(Table2[[#This Row],[Customer_ID]],Table1[Customer_ID],Table1[Region],"Not Found")</f>
        <v>East</v>
      </c>
      <c r="S586" t="str">
        <f>_xlfn.XLOOKUP(Table2[[#This Row],[Customer_ID]],Table1[Customer_ID],Table1[Segment],"Not Found")</f>
        <v>Consumer</v>
      </c>
      <c r="T586" t="str">
        <f>_xlfn.XLOOKUP(Table2[[#This Row],[Product_ID]],Table4[Product_ID],Table4[Product_Name],"Not Found")</f>
        <v>Table Lamp</v>
      </c>
    </row>
    <row r="587" spans="1:20" x14ac:dyDescent="0.3">
      <c r="A587" t="s">
        <v>965</v>
      </c>
      <c r="B587" s="4">
        <v>45515</v>
      </c>
      <c r="C587" s="4">
        <v>45518</v>
      </c>
      <c r="D587" t="s">
        <v>354</v>
      </c>
      <c r="E587" t="s">
        <v>16</v>
      </c>
      <c r="F587" s="8">
        <v>2</v>
      </c>
      <c r="G587" s="10">
        <v>0.15</v>
      </c>
      <c r="H587" t="s">
        <v>13</v>
      </c>
      <c r="I587" s="8">
        <v>2208.3000000000002</v>
      </c>
      <c r="J587" s="8">
        <v>418.58</v>
      </c>
      <c r="K587" s="12">
        <f>YEAR(Table2[[#This Row],[Order_Date]])</f>
        <v>2024</v>
      </c>
      <c r="L587" s="12">
        <f>MONTH(Table2[[#This Row],[Order_Date]])</f>
        <v>8</v>
      </c>
      <c r="M587" t="str">
        <f>TEXT(Table2[[#This Row],[Order_Date]],"mmm")</f>
        <v>Aug</v>
      </c>
      <c r="N587" t="str">
        <f>TEXT(Table2[[#This Row],[Order_Date]],"YYYY-MM")</f>
        <v>2024-08</v>
      </c>
      <c r="O587" s="9">
        <f>IFERROR(Table2[[#This Row],[Profit]]/Table2[[#This Row],[Sales]],0)</f>
        <v>0.18954852148711676</v>
      </c>
      <c r="P587" t="str">
        <f>_xlfn.XLOOKUP(Table2[[#This Row],[Product_ID]],Table4[Product_ID],Table4[Category],"Not Found")</f>
        <v>Technology</v>
      </c>
      <c r="Q587" t="str">
        <f>_xlfn.XLOOKUP(Table2[[#This Row],[Product_ID]],Table4[Product_ID],Table4[Sub_Category],"Not Found")</f>
        <v>Accessories</v>
      </c>
      <c r="R587" t="str">
        <f>_xlfn.XLOOKUP(Table2[[#This Row],[Customer_ID]],Table1[Customer_ID],Table1[Region],"Not Found")</f>
        <v>South</v>
      </c>
      <c r="S587" t="str">
        <f>_xlfn.XLOOKUP(Table2[[#This Row],[Customer_ID]],Table1[Customer_ID],Table1[Segment],"Not Found")</f>
        <v>Consumer</v>
      </c>
      <c r="T587" t="str">
        <f>_xlfn.XLOOKUP(Table2[[#This Row],[Product_ID]],Table4[Product_ID],Table4[Product_Name],"Not Found")</f>
        <v>USB-C Hub</v>
      </c>
    </row>
    <row r="588" spans="1:20" x14ac:dyDescent="0.3">
      <c r="A588" t="s">
        <v>966</v>
      </c>
      <c r="B588" s="4">
        <v>45703</v>
      </c>
      <c r="C588" s="4">
        <v>45707</v>
      </c>
      <c r="D588" t="s">
        <v>197</v>
      </c>
      <c r="E588" t="s">
        <v>20</v>
      </c>
      <c r="F588" s="8">
        <v>1</v>
      </c>
      <c r="G588" s="10">
        <v>0.05</v>
      </c>
      <c r="H588" t="s">
        <v>21</v>
      </c>
      <c r="I588" s="8">
        <v>6649.05</v>
      </c>
      <c r="J588" s="8">
        <v>895.68</v>
      </c>
      <c r="K588" s="12">
        <f>YEAR(Table2[[#This Row],[Order_Date]])</f>
        <v>2025</v>
      </c>
      <c r="L588" s="12">
        <f>MONTH(Table2[[#This Row],[Order_Date]])</f>
        <v>2</v>
      </c>
      <c r="M588" t="str">
        <f>TEXT(Table2[[#This Row],[Order_Date]],"mmm")</f>
        <v>Feb</v>
      </c>
      <c r="N588" t="str">
        <f>TEXT(Table2[[#This Row],[Order_Date]],"YYYY-MM")</f>
        <v>2025-02</v>
      </c>
      <c r="O588" s="9">
        <f>IFERROR(Table2[[#This Row],[Profit]]/Table2[[#This Row],[Sales]],0)</f>
        <v>0.13470796579962549</v>
      </c>
      <c r="P588" t="str">
        <f>_xlfn.XLOOKUP(Table2[[#This Row],[Product_ID]],Table4[Product_ID],Table4[Category],"Not Found")</f>
        <v>Furniture</v>
      </c>
      <c r="Q588" t="str">
        <f>_xlfn.XLOOKUP(Table2[[#This Row],[Product_ID]],Table4[Product_ID],Table4[Sub_Category],"Not Found")</f>
        <v>Furniture</v>
      </c>
      <c r="R588" t="str">
        <f>_xlfn.XLOOKUP(Table2[[#This Row],[Customer_ID]],Table1[Customer_ID],Table1[Region],"Not Found")</f>
        <v>North</v>
      </c>
      <c r="S588" t="str">
        <f>_xlfn.XLOOKUP(Table2[[#This Row],[Customer_ID]],Table1[Customer_ID],Table1[Segment],"Not Found")</f>
        <v>Home Office</v>
      </c>
      <c r="T588" t="str">
        <f>_xlfn.XLOOKUP(Table2[[#This Row],[Product_ID]],Table4[Product_ID],Table4[Product_Name],"Not Found")</f>
        <v>Office Chair</v>
      </c>
    </row>
    <row r="589" spans="1:20" x14ac:dyDescent="0.3">
      <c r="A589" t="s">
        <v>967</v>
      </c>
      <c r="B589" s="4">
        <v>45863</v>
      </c>
      <c r="C589" s="4">
        <v>45867</v>
      </c>
      <c r="D589" t="s">
        <v>271</v>
      </c>
      <c r="E589" t="s">
        <v>40</v>
      </c>
      <c r="F589" s="8">
        <v>2</v>
      </c>
      <c r="G589" s="10">
        <v>0.05</v>
      </c>
      <c r="H589" t="s">
        <v>13</v>
      </c>
      <c r="I589" s="8">
        <v>2848.1</v>
      </c>
      <c r="J589" s="8">
        <v>615.19000000000005</v>
      </c>
      <c r="K589" s="12">
        <f>YEAR(Table2[[#This Row],[Order_Date]])</f>
        <v>2025</v>
      </c>
      <c r="L589" s="12">
        <f>MONTH(Table2[[#This Row],[Order_Date]])</f>
        <v>7</v>
      </c>
      <c r="M589" t="str">
        <f>TEXT(Table2[[#This Row],[Order_Date]],"mmm")</f>
        <v>Jul</v>
      </c>
      <c r="N589" t="str">
        <f>TEXT(Table2[[#This Row],[Order_Date]],"YYYY-MM")</f>
        <v>2025-07</v>
      </c>
      <c r="O589" s="9">
        <f>IFERROR(Table2[[#This Row],[Profit]]/Table2[[#This Row],[Sales]],0)</f>
        <v>0.21600014044450688</v>
      </c>
      <c r="P589" t="str">
        <f>_xlfn.XLOOKUP(Table2[[#This Row],[Product_ID]],Table4[Product_ID],Table4[Category],"Not Found")</f>
        <v>Technology</v>
      </c>
      <c r="Q589" t="str">
        <f>_xlfn.XLOOKUP(Table2[[#This Row],[Product_ID]],Table4[Product_ID],Table4[Sub_Category],"Not Found")</f>
        <v>Accessories</v>
      </c>
      <c r="R589" t="str">
        <f>_xlfn.XLOOKUP(Table2[[#This Row],[Customer_ID]],Table1[Customer_ID],Table1[Region],"Not Found")</f>
        <v>South</v>
      </c>
      <c r="S589" t="str">
        <f>_xlfn.XLOOKUP(Table2[[#This Row],[Customer_ID]],Table1[Customer_ID],Table1[Segment],"Not Found")</f>
        <v>Consumer</v>
      </c>
      <c r="T589" t="str">
        <f>_xlfn.XLOOKUP(Table2[[#This Row],[Product_ID]],Table4[Product_ID],Table4[Product_Name],"Not Found")</f>
        <v>Power Bank</v>
      </c>
    </row>
    <row r="590" spans="1:20" x14ac:dyDescent="0.3">
      <c r="A590" t="s">
        <v>968</v>
      </c>
      <c r="B590" s="4">
        <v>45626</v>
      </c>
      <c r="C590" s="4">
        <v>45628</v>
      </c>
      <c r="D590" t="s">
        <v>418</v>
      </c>
      <c r="E590" t="s">
        <v>68</v>
      </c>
      <c r="F590" s="8">
        <v>3</v>
      </c>
      <c r="G590" s="10">
        <v>0.1</v>
      </c>
      <c r="H590" t="s">
        <v>21</v>
      </c>
      <c r="I590" s="8">
        <v>3507.3</v>
      </c>
      <c r="J590" s="8">
        <v>695.97</v>
      </c>
      <c r="K590" s="12">
        <f>YEAR(Table2[[#This Row],[Order_Date]])</f>
        <v>2024</v>
      </c>
      <c r="L590" s="12">
        <f>MONTH(Table2[[#This Row],[Order_Date]])</f>
        <v>11</v>
      </c>
      <c r="M590" t="str">
        <f>TEXT(Table2[[#This Row],[Order_Date]],"mmm")</f>
        <v>Nov</v>
      </c>
      <c r="N590" t="str">
        <f>TEXT(Table2[[#This Row],[Order_Date]],"YYYY-MM")</f>
        <v>2024-11</v>
      </c>
      <c r="O590" s="9">
        <f>IFERROR(Table2[[#This Row],[Profit]]/Table2[[#This Row],[Sales]],0)</f>
        <v>0.19843469335386194</v>
      </c>
      <c r="P590" t="str">
        <f>_xlfn.XLOOKUP(Table2[[#This Row],[Product_ID]],Table4[Product_ID],Table4[Category],"Not Found")</f>
        <v>Home</v>
      </c>
      <c r="Q590" t="str">
        <f>_xlfn.XLOOKUP(Table2[[#This Row],[Product_ID]],Table4[Product_ID],Table4[Sub_Category],"Not Found")</f>
        <v>Lighting</v>
      </c>
      <c r="R590" t="str">
        <f>_xlfn.XLOOKUP(Table2[[#This Row],[Customer_ID]],Table1[Customer_ID],Table1[Region],"Not Found")</f>
        <v>North</v>
      </c>
      <c r="S590" t="str">
        <f>_xlfn.XLOOKUP(Table2[[#This Row],[Customer_ID]],Table1[Customer_ID],Table1[Segment],"Not Found")</f>
        <v>Home Office</v>
      </c>
      <c r="T590" t="str">
        <f>_xlfn.XLOOKUP(Table2[[#This Row],[Product_ID]],Table4[Product_ID],Table4[Product_Name],"Not Found")</f>
        <v>Table Lamp</v>
      </c>
    </row>
    <row r="591" spans="1:20" x14ac:dyDescent="0.3">
      <c r="A591" t="s">
        <v>969</v>
      </c>
      <c r="B591" s="4">
        <v>45513</v>
      </c>
      <c r="C591" s="4">
        <v>45518</v>
      </c>
      <c r="D591" t="s">
        <v>212</v>
      </c>
      <c r="E591" t="s">
        <v>35</v>
      </c>
      <c r="F591" s="8">
        <v>1</v>
      </c>
      <c r="G591" s="10">
        <v>0.1</v>
      </c>
      <c r="H591" t="s">
        <v>13</v>
      </c>
      <c r="I591" s="8">
        <v>1439.1</v>
      </c>
      <c r="J591" s="8">
        <v>388.47</v>
      </c>
      <c r="K591" s="12">
        <f>YEAR(Table2[[#This Row],[Order_Date]])</f>
        <v>2024</v>
      </c>
      <c r="L591" s="12">
        <f>MONTH(Table2[[#This Row],[Order_Date]])</f>
        <v>8</v>
      </c>
      <c r="M591" t="str">
        <f>TEXT(Table2[[#This Row],[Order_Date]],"mmm")</f>
        <v>Aug</v>
      </c>
      <c r="N591" t="str">
        <f>TEXT(Table2[[#This Row],[Order_Date]],"YYYY-MM")</f>
        <v>2024-08</v>
      </c>
      <c r="O591" s="9">
        <f>IFERROR(Table2[[#This Row],[Profit]]/Table2[[#This Row],[Sales]],0)</f>
        <v>0.26993954554930166</v>
      </c>
      <c r="P591" t="str">
        <f>_xlfn.XLOOKUP(Table2[[#This Row],[Product_ID]],Table4[Product_ID],Table4[Category],"Not Found")</f>
        <v>Lifestyle</v>
      </c>
      <c r="Q591" t="str">
        <f>_xlfn.XLOOKUP(Table2[[#This Row],[Product_ID]],Table4[Product_ID],Table4[Sub_Category],"Not Found")</f>
        <v>Bags</v>
      </c>
      <c r="R591" t="str">
        <f>_xlfn.XLOOKUP(Table2[[#This Row],[Customer_ID]],Table1[Customer_ID],Table1[Region],"Not Found")</f>
        <v>East</v>
      </c>
      <c r="S591" t="str">
        <f>_xlfn.XLOOKUP(Table2[[#This Row],[Customer_ID]],Table1[Customer_ID],Table1[Segment],"Not Found")</f>
        <v>Consumer</v>
      </c>
      <c r="T591" t="str">
        <f>_xlfn.XLOOKUP(Table2[[#This Row],[Product_ID]],Table4[Product_ID],Table4[Product_Name],"Not Found")</f>
        <v>Backpack</v>
      </c>
    </row>
    <row r="592" spans="1:20" x14ac:dyDescent="0.3">
      <c r="A592" t="s">
        <v>970</v>
      </c>
      <c r="B592" s="4">
        <v>45328</v>
      </c>
      <c r="C592" s="4">
        <v>45333</v>
      </c>
      <c r="D592" t="s">
        <v>971</v>
      </c>
      <c r="E592" t="s">
        <v>116</v>
      </c>
      <c r="F592" s="8">
        <v>3</v>
      </c>
      <c r="G592" s="10">
        <v>0.05</v>
      </c>
      <c r="H592" t="s">
        <v>21</v>
      </c>
      <c r="I592" s="8">
        <v>1137.1500000000001</v>
      </c>
      <c r="J592" s="8">
        <v>222.98</v>
      </c>
      <c r="K592" s="12">
        <f>YEAR(Table2[[#This Row],[Order_Date]])</f>
        <v>2024</v>
      </c>
      <c r="L592" s="12">
        <f>MONTH(Table2[[#This Row],[Order_Date]])</f>
        <v>2</v>
      </c>
      <c r="M592" t="str">
        <f>TEXT(Table2[[#This Row],[Order_Date]],"mmm")</f>
        <v>Feb</v>
      </c>
      <c r="N592" t="str">
        <f>TEXT(Table2[[#This Row],[Order_Date]],"YYYY-MM")</f>
        <v>2024-02</v>
      </c>
      <c r="O592" s="9">
        <f>IFERROR(Table2[[#This Row],[Profit]]/Table2[[#This Row],[Sales]],0)</f>
        <v>0.19608670799806532</v>
      </c>
      <c r="P592" t="str">
        <f>_xlfn.XLOOKUP(Table2[[#This Row],[Product_ID]],Table4[Product_ID],Table4[Category],"Not Found")</f>
        <v>Technology</v>
      </c>
      <c r="Q592" t="str">
        <f>_xlfn.XLOOKUP(Table2[[#This Row],[Product_ID]],Table4[Product_ID],Table4[Sub_Category],"Not Found")</f>
        <v>Accessories</v>
      </c>
      <c r="R592" t="str">
        <f>_xlfn.XLOOKUP(Table2[[#This Row],[Customer_ID]],Table1[Customer_ID],Table1[Region],"Not Found")</f>
        <v>West</v>
      </c>
      <c r="S592" t="str">
        <f>_xlfn.XLOOKUP(Table2[[#This Row],[Customer_ID]],Table1[Customer_ID],Table1[Segment],"Not Found")</f>
        <v>Home Office</v>
      </c>
      <c r="T592" t="str">
        <f>_xlfn.XLOOKUP(Table2[[#This Row],[Product_ID]],Table4[Product_ID],Table4[Product_Name],"Not Found")</f>
        <v>Mobile Holder</v>
      </c>
    </row>
    <row r="593" spans="1:20" x14ac:dyDescent="0.3">
      <c r="A593" t="s">
        <v>972</v>
      </c>
      <c r="B593" s="4">
        <v>45569</v>
      </c>
      <c r="C593" s="4">
        <v>45573</v>
      </c>
      <c r="D593" t="s">
        <v>142</v>
      </c>
      <c r="E593" t="s">
        <v>45</v>
      </c>
      <c r="F593" s="8">
        <v>1</v>
      </c>
      <c r="G593" s="10">
        <v>0</v>
      </c>
      <c r="H593" t="s">
        <v>30</v>
      </c>
      <c r="I593" s="8">
        <v>2499</v>
      </c>
      <c r="J593" s="8">
        <v>648.05999999999995</v>
      </c>
      <c r="K593" s="12">
        <f>YEAR(Table2[[#This Row],[Order_Date]])</f>
        <v>2024</v>
      </c>
      <c r="L593" s="12">
        <f>MONTH(Table2[[#This Row],[Order_Date]])</f>
        <v>10</v>
      </c>
      <c r="M593" t="str">
        <f>TEXT(Table2[[#This Row],[Order_Date]],"mmm")</f>
        <v>Oct</v>
      </c>
      <c r="N593" t="str">
        <f>TEXT(Table2[[#This Row],[Order_Date]],"YYYY-MM")</f>
        <v>2024-10</v>
      </c>
      <c r="O593" s="9">
        <f>IFERROR(Table2[[#This Row],[Profit]]/Table2[[#This Row],[Sales]],0)</f>
        <v>0.25932773109243695</v>
      </c>
      <c r="P593" t="str">
        <f>_xlfn.XLOOKUP(Table2[[#This Row],[Product_ID]],Table4[Product_ID],Table4[Category],"Not Found")</f>
        <v>Technology</v>
      </c>
      <c r="Q593" t="str">
        <f>_xlfn.XLOOKUP(Table2[[#This Row],[Product_ID]],Table4[Product_ID],Table4[Sub_Category],"Not Found")</f>
        <v>Audio</v>
      </c>
      <c r="R593" t="str">
        <f>_xlfn.XLOOKUP(Table2[[#This Row],[Customer_ID]],Table1[Customer_ID],Table1[Region],"Not Found")</f>
        <v>North</v>
      </c>
      <c r="S593" t="str">
        <f>_xlfn.XLOOKUP(Table2[[#This Row],[Customer_ID]],Table1[Customer_ID],Table1[Segment],"Not Found")</f>
        <v>Corporate</v>
      </c>
      <c r="T593" t="str">
        <f>_xlfn.XLOOKUP(Table2[[#This Row],[Product_ID]],Table4[Product_ID],Table4[Product_Name],"Not Found")</f>
        <v>Headphones</v>
      </c>
    </row>
    <row r="594" spans="1:20" x14ac:dyDescent="0.3">
      <c r="A594" t="s">
        <v>973</v>
      </c>
      <c r="B594" s="4">
        <v>45487</v>
      </c>
      <c r="C594" s="4">
        <v>45488</v>
      </c>
      <c r="D594" t="s">
        <v>210</v>
      </c>
      <c r="E594" t="s">
        <v>71</v>
      </c>
      <c r="F594" s="8">
        <v>3</v>
      </c>
      <c r="G594" s="10">
        <v>0.1</v>
      </c>
      <c r="H594" t="s">
        <v>30</v>
      </c>
      <c r="I594" s="8">
        <v>2157.3000000000002</v>
      </c>
      <c r="J594" s="8">
        <v>644.63</v>
      </c>
      <c r="K594" s="12">
        <f>YEAR(Table2[[#This Row],[Order_Date]])</f>
        <v>2024</v>
      </c>
      <c r="L594" s="12">
        <f>MONTH(Table2[[#This Row],[Order_Date]])</f>
        <v>7</v>
      </c>
      <c r="M594" t="str">
        <f>TEXT(Table2[[#This Row],[Order_Date]],"mmm")</f>
        <v>Jul</v>
      </c>
      <c r="N594" t="str">
        <f>TEXT(Table2[[#This Row],[Order_Date]],"YYYY-MM")</f>
        <v>2024-07</v>
      </c>
      <c r="O594" s="9">
        <f>IFERROR(Table2[[#This Row],[Profit]]/Table2[[#This Row],[Sales]],0)</f>
        <v>0.29881333147916372</v>
      </c>
      <c r="P594" t="str">
        <f>_xlfn.XLOOKUP(Table2[[#This Row],[Product_ID]],Table4[Product_ID],Table4[Category],"Not Found")</f>
        <v>Home</v>
      </c>
      <c r="Q594" t="str">
        <f>_xlfn.XLOOKUP(Table2[[#This Row],[Product_ID]],Table4[Product_ID],Table4[Sub_Category],"Not Found")</f>
        <v>Storage</v>
      </c>
      <c r="R594" t="str">
        <f>_xlfn.XLOOKUP(Table2[[#This Row],[Customer_ID]],Table1[Customer_ID],Table1[Region],"Not Found")</f>
        <v>East</v>
      </c>
      <c r="S594" t="str">
        <f>_xlfn.XLOOKUP(Table2[[#This Row],[Customer_ID]],Table1[Customer_ID],Table1[Segment],"Not Found")</f>
        <v>Home Office</v>
      </c>
      <c r="T594" t="str">
        <f>_xlfn.XLOOKUP(Table2[[#This Row],[Product_ID]],Table4[Product_ID],Table4[Product_Name],"Not Found")</f>
        <v>Storage Box</v>
      </c>
    </row>
    <row r="595" spans="1:20" x14ac:dyDescent="0.3">
      <c r="A595" t="s">
        <v>974</v>
      </c>
      <c r="B595" s="4">
        <v>45775</v>
      </c>
      <c r="C595" s="4">
        <v>45777</v>
      </c>
      <c r="D595" t="s">
        <v>548</v>
      </c>
      <c r="E595" t="s">
        <v>81</v>
      </c>
      <c r="F595" s="8">
        <v>2</v>
      </c>
      <c r="G595" s="10">
        <v>0</v>
      </c>
      <c r="H595" t="s">
        <v>13</v>
      </c>
      <c r="I595" s="8">
        <v>1598</v>
      </c>
      <c r="J595" s="8">
        <v>462.59</v>
      </c>
      <c r="K595" s="12">
        <f>YEAR(Table2[[#This Row],[Order_Date]])</f>
        <v>2025</v>
      </c>
      <c r="L595" s="12">
        <f>MONTH(Table2[[#This Row],[Order_Date]])</f>
        <v>4</v>
      </c>
      <c r="M595" t="str">
        <f>TEXT(Table2[[#This Row],[Order_Date]],"mmm")</f>
        <v>Apr</v>
      </c>
      <c r="N595" t="str">
        <f>TEXT(Table2[[#This Row],[Order_Date]],"YYYY-MM")</f>
        <v>2025-04</v>
      </c>
      <c r="O595" s="9">
        <f>IFERROR(Table2[[#This Row],[Profit]]/Table2[[#This Row],[Sales]],0)</f>
        <v>0.28948060075093868</v>
      </c>
      <c r="P595" t="str">
        <f>_xlfn.XLOOKUP(Table2[[#This Row],[Product_ID]],Table4[Product_ID],Table4[Category],"Not Found")</f>
        <v>Home</v>
      </c>
      <c r="Q595" t="str">
        <f>_xlfn.XLOOKUP(Table2[[#This Row],[Product_ID]],Table4[Product_ID],Table4[Sub_Category],"Not Found")</f>
        <v>Kitchen</v>
      </c>
      <c r="R595" t="str">
        <f>_xlfn.XLOOKUP(Table2[[#This Row],[Customer_ID]],Table1[Customer_ID],Table1[Region],"Not Found")</f>
        <v>South</v>
      </c>
      <c r="S595" t="str">
        <f>_xlfn.XLOOKUP(Table2[[#This Row],[Customer_ID]],Table1[Customer_ID],Table1[Segment],"Not Found")</f>
        <v>Consumer</v>
      </c>
      <c r="T595" t="str">
        <f>_xlfn.XLOOKUP(Table2[[#This Row],[Product_ID]],Table4[Product_ID],Table4[Product_Name],"Not Found")</f>
        <v>Travel Mug</v>
      </c>
    </row>
    <row r="596" spans="1:20" x14ac:dyDescent="0.3">
      <c r="A596" t="s">
        <v>975</v>
      </c>
      <c r="B596" s="4">
        <v>45533</v>
      </c>
      <c r="C596" s="4">
        <v>45537</v>
      </c>
      <c r="D596" t="s">
        <v>976</v>
      </c>
      <c r="E596" t="s">
        <v>16</v>
      </c>
      <c r="F596" s="8">
        <v>1</v>
      </c>
      <c r="G596" s="10">
        <v>0</v>
      </c>
      <c r="H596" t="s">
        <v>13</v>
      </c>
      <c r="I596" s="8">
        <v>1299</v>
      </c>
      <c r="J596" s="8">
        <v>248.32</v>
      </c>
      <c r="K596" s="12">
        <f>YEAR(Table2[[#This Row],[Order_Date]])</f>
        <v>2024</v>
      </c>
      <c r="L596" s="12">
        <f>MONTH(Table2[[#This Row],[Order_Date]])</f>
        <v>8</v>
      </c>
      <c r="M596" t="str">
        <f>TEXT(Table2[[#This Row],[Order_Date]],"mmm")</f>
        <v>Aug</v>
      </c>
      <c r="N596" t="str">
        <f>TEXT(Table2[[#This Row],[Order_Date]],"YYYY-MM")</f>
        <v>2024-08</v>
      </c>
      <c r="O596" s="9">
        <f>IFERROR(Table2[[#This Row],[Profit]]/Table2[[#This Row],[Sales]],0)</f>
        <v>0.19116243264049268</v>
      </c>
      <c r="P596" t="str">
        <f>_xlfn.XLOOKUP(Table2[[#This Row],[Product_ID]],Table4[Product_ID],Table4[Category],"Not Found")</f>
        <v>Technology</v>
      </c>
      <c r="Q596" t="str">
        <f>_xlfn.XLOOKUP(Table2[[#This Row],[Product_ID]],Table4[Product_ID],Table4[Sub_Category],"Not Found")</f>
        <v>Accessories</v>
      </c>
      <c r="R596" t="str">
        <f>_xlfn.XLOOKUP(Table2[[#This Row],[Customer_ID]],Table1[Customer_ID],Table1[Region],"Not Found")</f>
        <v>West</v>
      </c>
      <c r="S596" t="str">
        <f>_xlfn.XLOOKUP(Table2[[#This Row],[Customer_ID]],Table1[Customer_ID],Table1[Segment],"Not Found")</f>
        <v>Corporate</v>
      </c>
      <c r="T596" t="str">
        <f>_xlfn.XLOOKUP(Table2[[#This Row],[Product_ID]],Table4[Product_ID],Table4[Product_Name],"Not Found")</f>
        <v>USB-C Hub</v>
      </c>
    </row>
    <row r="597" spans="1:20" x14ac:dyDescent="0.3">
      <c r="A597" t="s">
        <v>977</v>
      </c>
      <c r="B597" s="4">
        <v>45615</v>
      </c>
      <c r="C597" s="4">
        <v>45616</v>
      </c>
      <c r="D597" t="s">
        <v>978</v>
      </c>
      <c r="E597" t="s">
        <v>58</v>
      </c>
      <c r="F597" s="8">
        <v>1</v>
      </c>
      <c r="G597" s="10">
        <v>0.1</v>
      </c>
      <c r="H597" t="s">
        <v>30</v>
      </c>
      <c r="I597" s="8">
        <v>1799.1</v>
      </c>
      <c r="J597" s="8">
        <v>390.41</v>
      </c>
      <c r="K597" s="12">
        <f>YEAR(Table2[[#This Row],[Order_Date]])</f>
        <v>2024</v>
      </c>
      <c r="L597" s="12">
        <f>MONTH(Table2[[#This Row],[Order_Date]])</f>
        <v>11</v>
      </c>
      <c r="M597" t="str">
        <f>TEXT(Table2[[#This Row],[Order_Date]],"mmm")</f>
        <v>Nov</v>
      </c>
      <c r="N597" t="str">
        <f>TEXT(Table2[[#This Row],[Order_Date]],"YYYY-MM")</f>
        <v>2024-11</v>
      </c>
      <c r="O597" s="9">
        <f>IFERROR(Table2[[#This Row],[Profit]]/Table2[[#This Row],[Sales]],0)</f>
        <v>0.21700294591740318</v>
      </c>
      <c r="P597" t="str">
        <f>_xlfn.XLOOKUP(Table2[[#This Row],[Product_ID]],Table4[Product_ID],Table4[Category],"Not Found")</f>
        <v>Technology</v>
      </c>
      <c r="Q597" t="str">
        <f>_xlfn.XLOOKUP(Table2[[#This Row],[Product_ID]],Table4[Product_ID],Table4[Sub_Category],"Not Found")</f>
        <v>Audio</v>
      </c>
      <c r="R597" t="str">
        <f>_xlfn.XLOOKUP(Table2[[#This Row],[Customer_ID]],Table1[Customer_ID],Table1[Region],"Not Found")</f>
        <v>South</v>
      </c>
      <c r="S597" t="str">
        <f>_xlfn.XLOOKUP(Table2[[#This Row],[Customer_ID]],Table1[Customer_ID],Table1[Segment],"Not Found")</f>
        <v>Consumer</v>
      </c>
      <c r="T597" t="str">
        <f>_xlfn.XLOOKUP(Table2[[#This Row],[Product_ID]],Table4[Product_ID],Table4[Product_Name],"Not Found")</f>
        <v>Bluetooth Speaker</v>
      </c>
    </row>
    <row r="598" spans="1:20" x14ac:dyDescent="0.3">
      <c r="A598" t="s">
        <v>979</v>
      </c>
      <c r="B598" s="4">
        <v>46022</v>
      </c>
      <c r="C598" s="4">
        <v>46025</v>
      </c>
      <c r="D598" t="s">
        <v>233</v>
      </c>
      <c r="E598" t="s">
        <v>35</v>
      </c>
      <c r="F598" s="8">
        <v>5</v>
      </c>
      <c r="G598" s="10">
        <v>0.05</v>
      </c>
      <c r="H598" t="s">
        <v>21</v>
      </c>
      <c r="I598" s="8">
        <v>7595.25</v>
      </c>
      <c r="J598" s="8">
        <v>2158.37</v>
      </c>
      <c r="K598" s="12">
        <f>YEAR(Table2[[#This Row],[Order_Date]])</f>
        <v>2025</v>
      </c>
      <c r="L598" s="12">
        <f>MONTH(Table2[[#This Row],[Order_Date]])</f>
        <v>12</v>
      </c>
      <c r="M598" t="str">
        <f>TEXT(Table2[[#This Row],[Order_Date]],"mmm")</f>
        <v>Dec</v>
      </c>
      <c r="N598" t="str">
        <f>TEXT(Table2[[#This Row],[Order_Date]],"YYYY-MM")</f>
        <v>2025-12</v>
      </c>
      <c r="O598" s="9">
        <f>IFERROR(Table2[[#This Row],[Profit]]/Table2[[#This Row],[Sales]],0)</f>
        <v>0.28417366116981008</v>
      </c>
      <c r="P598" t="str">
        <f>_xlfn.XLOOKUP(Table2[[#This Row],[Product_ID]],Table4[Product_ID],Table4[Category],"Not Found")</f>
        <v>Lifestyle</v>
      </c>
      <c r="Q598" t="str">
        <f>_xlfn.XLOOKUP(Table2[[#This Row],[Product_ID]],Table4[Product_ID],Table4[Sub_Category],"Not Found")</f>
        <v>Bags</v>
      </c>
      <c r="R598" t="str">
        <f>_xlfn.XLOOKUP(Table2[[#This Row],[Customer_ID]],Table1[Customer_ID],Table1[Region],"Not Found")</f>
        <v>West</v>
      </c>
      <c r="S598" t="str">
        <f>_xlfn.XLOOKUP(Table2[[#This Row],[Customer_ID]],Table1[Customer_ID],Table1[Segment],"Not Found")</f>
        <v>Corporate</v>
      </c>
      <c r="T598" t="str">
        <f>_xlfn.XLOOKUP(Table2[[#This Row],[Product_ID]],Table4[Product_ID],Table4[Product_Name],"Not Found")</f>
        <v>Backpack</v>
      </c>
    </row>
    <row r="599" spans="1:20" x14ac:dyDescent="0.3">
      <c r="A599" t="s">
        <v>980</v>
      </c>
      <c r="B599" s="4">
        <v>45483</v>
      </c>
      <c r="C599" s="4">
        <v>45485</v>
      </c>
      <c r="D599" t="s">
        <v>981</v>
      </c>
      <c r="E599" t="s">
        <v>35</v>
      </c>
      <c r="F599" s="8">
        <v>3</v>
      </c>
      <c r="G599" s="10">
        <v>0.15</v>
      </c>
      <c r="H599" t="s">
        <v>13</v>
      </c>
      <c r="I599" s="8">
        <v>4077.45</v>
      </c>
      <c r="J599" s="8">
        <v>1253.67</v>
      </c>
      <c r="K599" s="12">
        <f>YEAR(Table2[[#This Row],[Order_Date]])</f>
        <v>2024</v>
      </c>
      <c r="L599" s="12">
        <f>MONTH(Table2[[#This Row],[Order_Date]])</f>
        <v>7</v>
      </c>
      <c r="M599" t="str">
        <f>TEXT(Table2[[#This Row],[Order_Date]],"mmm")</f>
        <v>Jul</v>
      </c>
      <c r="N599" t="str">
        <f>TEXT(Table2[[#This Row],[Order_Date]],"YYYY-MM")</f>
        <v>2024-07</v>
      </c>
      <c r="O599" s="9">
        <f>IFERROR(Table2[[#This Row],[Profit]]/Table2[[#This Row],[Sales]],0)</f>
        <v>0.30746422396350664</v>
      </c>
      <c r="P599" t="str">
        <f>_xlfn.XLOOKUP(Table2[[#This Row],[Product_ID]],Table4[Product_ID],Table4[Category],"Not Found")</f>
        <v>Lifestyle</v>
      </c>
      <c r="Q599" t="str">
        <f>_xlfn.XLOOKUP(Table2[[#This Row],[Product_ID]],Table4[Product_ID],Table4[Sub_Category],"Not Found")</f>
        <v>Bags</v>
      </c>
      <c r="R599" t="str">
        <f>_xlfn.XLOOKUP(Table2[[#This Row],[Customer_ID]],Table1[Customer_ID],Table1[Region],"Not Found")</f>
        <v>South</v>
      </c>
      <c r="S599" t="str">
        <f>_xlfn.XLOOKUP(Table2[[#This Row],[Customer_ID]],Table1[Customer_ID],Table1[Segment],"Not Found")</f>
        <v>Corporate</v>
      </c>
      <c r="T599" t="str">
        <f>_xlfn.XLOOKUP(Table2[[#This Row],[Product_ID]],Table4[Product_ID],Table4[Product_Name],"Not Found")</f>
        <v>Backpack</v>
      </c>
    </row>
    <row r="600" spans="1:20" x14ac:dyDescent="0.3">
      <c r="A600" t="s">
        <v>982</v>
      </c>
      <c r="B600" s="4">
        <v>45308</v>
      </c>
      <c r="C600" s="4">
        <v>45313</v>
      </c>
      <c r="D600" t="s">
        <v>787</v>
      </c>
      <c r="E600" t="s">
        <v>58</v>
      </c>
      <c r="F600" s="8">
        <v>2</v>
      </c>
      <c r="G600" s="10">
        <v>0.05</v>
      </c>
      <c r="H600" t="s">
        <v>17</v>
      </c>
      <c r="I600" s="8">
        <v>3798.1</v>
      </c>
      <c r="J600" s="8">
        <v>935.49</v>
      </c>
      <c r="K600" s="12">
        <f>YEAR(Table2[[#This Row],[Order_Date]])</f>
        <v>2024</v>
      </c>
      <c r="L600" s="12">
        <f>MONTH(Table2[[#This Row],[Order_Date]])</f>
        <v>1</v>
      </c>
      <c r="M600" t="str">
        <f>TEXT(Table2[[#This Row],[Order_Date]],"mmm")</f>
        <v>Jan</v>
      </c>
      <c r="N600" t="str">
        <f>TEXT(Table2[[#This Row],[Order_Date]],"YYYY-MM")</f>
        <v>2024-01</v>
      </c>
      <c r="O600" s="9">
        <f>IFERROR(Table2[[#This Row],[Profit]]/Table2[[#This Row],[Sales]],0)</f>
        <v>0.24630473131302494</v>
      </c>
      <c r="P600" t="str">
        <f>_xlfn.XLOOKUP(Table2[[#This Row],[Product_ID]],Table4[Product_ID],Table4[Category],"Not Found")</f>
        <v>Technology</v>
      </c>
      <c r="Q600" t="str">
        <f>_xlfn.XLOOKUP(Table2[[#This Row],[Product_ID]],Table4[Product_ID],Table4[Sub_Category],"Not Found")</f>
        <v>Audio</v>
      </c>
      <c r="R600" t="str">
        <f>_xlfn.XLOOKUP(Table2[[#This Row],[Customer_ID]],Table1[Customer_ID],Table1[Region],"Not Found")</f>
        <v>South</v>
      </c>
      <c r="S600" t="str">
        <f>_xlfn.XLOOKUP(Table2[[#This Row],[Customer_ID]],Table1[Customer_ID],Table1[Segment],"Not Found")</f>
        <v>Home Office</v>
      </c>
      <c r="T600" t="str">
        <f>_xlfn.XLOOKUP(Table2[[#This Row],[Product_ID]],Table4[Product_ID],Table4[Product_Name],"Not Found")</f>
        <v>Bluetooth Speaker</v>
      </c>
    </row>
    <row r="601" spans="1:20" x14ac:dyDescent="0.3">
      <c r="A601" t="s">
        <v>983</v>
      </c>
      <c r="B601" s="4">
        <v>45815</v>
      </c>
      <c r="C601" s="4">
        <v>45816</v>
      </c>
      <c r="D601" t="s">
        <v>563</v>
      </c>
      <c r="E601" t="s">
        <v>116</v>
      </c>
      <c r="F601" s="8">
        <v>1</v>
      </c>
      <c r="G601" s="10">
        <v>0.15</v>
      </c>
      <c r="H601" t="s">
        <v>13</v>
      </c>
      <c r="I601" s="8">
        <v>339.15</v>
      </c>
      <c r="J601" s="8">
        <v>68.959999999999994</v>
      </c>
      <c r="K601" s="12">
        <f>YEAR(Table2[[#This Row],[Order_Date]])</f>
        <v>2025</v>
      </c>
      <c r="L601" s="12">
        <f>MONTH(Table2[[#This Row],[Order_Date]])</f>
        <v>6</v>
      </c>
      <c r="M601" t="str">
        <f>TEXT(Table2[[#This Row],[Order_Date]],"mmm")</f>
        <v>Jun</v>
      </c>
      <c r="N601" t="str">
        <f>TEXT(Table2[[#This Row],[Order_Date]],"YYYY-MM")</f>
        <v>2025-06</v>
      </c>
      <c r="O601" s="9">
        <f>IFERROR(Table2[[#This Row],[Profit]]/Table2[[#This Row],[Sales]],0)</f>
        <v>0.20333185905941323</v>
      </c>
      <c r="P601" t="str">
        <f>_xlfn.XLOOKUP(Table2[[#This Row],[Product_ID]],Table4[Product_ID],Table4[Category],"Not Found")</f>
        <v>Technology</v>
      </c>
      <c r="Q601" t="str">
        <f>_xlfn.XLOOKUP(Table2[[#This Row],[Product_ID]],Table4[Product_ID],Table4[Sub_Category],"Not Found")</f>
        <v>Accessories</v>
      </c>
      <c r="R601" t="str">
        <f>_xlfn.XLOOKUP(Table2[[#This Row],[Customer_ID]],Table1[Customer_ID],Table1[Region],"Not Found")</f>
        <v>West</v>
      </c>
      <c r="S601" t="str">
        <f>_xlfn.XLOOKUP(Table2[[#This Row],[Customer_ID]],Table1[Customer_ID],Table1[Segment],"Not Found")</f>
        <v>Consumer</v>
      </c>
      <c r="T601" t="str">
        <f>_xlfn.XLOOKUP(Table2[[#This Row],[Product_ID]],Table4[Product_ID],Table4[Product_Name],"Not Found")</f>
        <v>Mobile Holder</v>
      </c>
    </row>
    <row r="602" spans="1:20" x14ac:dyDescent="0.3">
      <c r="A602" t="s">
        <v>984</v>
      </c>
      <c r="B602" s="4">
        <v>45692</v>
      </c>
      <c r="C602" s="4">
        <v>45696</v>
      </c>
      <c r="D602" t="s">
        <v>472</v>
      </c>
      <c r="E602" t="s">
        <v>81</v>
      </c>
      <c r="F602" s="8">
        <v>1</v>
      </c>
      <c r="G602" s="10">
        <v>0.05</v>
      </c>
      <c r="H602" t="s">
        <v>30</v>
      </c>
      <c r="I602" s="8">
        <v>759.05</v>
      </c>
      <c r="J602" s="8">
        <v>162.81</v>
      </c>
      <c r="K602" s="12">
        <f>YEAR(Table2[[#This Row],[Order_Date]])</f>
        <v>2025</v>
      </c>
      <c r="L602" s="12">
        <f>MONTH(Table2[[#This Row],[Order_Date]])</f>
        <v>2</v>
      </c>
      <c r="M602" t="str">
        <f>TEXT(Table2[[#This Row],[Order_Date]],"mmm")</f>
        <v>Feb</v>
      </c>
      <c r="N602" t="str">
        <f>TEXT(Table2[[#This Row],[Order_Date]],"YYYY-MM")</f>
        <v>2025-02</v>
      </c>
      <c r="O602" s="9">
        <f>IFERROR(Table2[[#This Row],[Profit]]/Table2[[#This Row],[Sales]],0)</f>
        <v>0.21449179895922538</v>
      </c>
      <c r="P602" t="str">
        <f>_xlfn.XLOOKUP(Table2[[#This Row],[Product_ID]],Table4[Product_ID],Table4[Category],"Not Found")</f>
        <v>Home</v>
      </c>
      <c r="Q602" t="str">
        <f>_xlfn.XLOOKUP(Table2[[#This Row],[Product_ID]],Table4[Product_ID],Table4[Sub_Category],"Not Found")</f>
        <v>Kitchen</v>
      </c>
      <c r="R602" t="str">
        <f>_xlfn.XLOOKUP(Table2[[#This Row],[Customer_ID]],Table1[Customer_ID],Table1[Region],"Not Found")</f>
        <v>South</v>
      </c>
      <c r="S602" t="str">
        <f>_xlfn.XLOOKUP(Table2[[#This Row],[Customer_ID]],Table1[Customer_ID],Table1[Segment],"Not Found")</f>
        <v>Consumer</v>
      </c>
      <c r="T602" t="str">
        <f>_xlfn.XLOOKUP(Table2[[#This Row],[Product_ID]],Table4[Product_ID],Table4[Product_Name],"Not Found")</f>
        <v>Travel Mug</v>
      </c>
    </row>
    <row r="603" spans="1:20" x14ac:dyDescent="0.3">
      <c r="A603" t="s">
        <v>985</v>
      </c>
      <c r="B603" s="4">
        <v>45996</v>
      </c>
      <c r="C603" s="4">
        <v>45997</v>
      </c>
      <c r="D603" t="s">
        <v>960</v>
      </c>
      <c r="E603" t="s">
        <v>12</v>
      </c>
      <c r="F603" s="8">
        <v>1</v>
      </c>
      <c r="G603" s="10">
        <v>0.1</v>
      </c>
      <c r="H603" t="s">
        <v>13</v>
      </c>
      <c r="I603" s="8">
        <v>539.1</v>
      </c>
      <c r="J603" s="8">
        <v>164.47</v>
      </c>
      <c r="K603" s="12">
        <f>YEAR(Table2[[#This Row],[Order_Date]])</f>
        <v>2025</v>
      </c>
      <c r="L603" s="12">
        <f>MONTH(Table2[[#This Row],[Order_Date]])</f>
        <v>12</v>
      </c>
      <c r="M603" t="str">
        <f>TEXT(Table2[[#This Row],[Order_Date]],"mmm")</f>
        <v>Dec</v>
      </c>
      <c r="N603" t="str">
        <f>TEXT(Table2[[#This Row],[Order_Date]],"YYYY-MM")</f>
        <v>2025-12</v>
      </c>
      <c r="O603" s="9">
        <f>IFERROR(Table2[[#This Row],[Profit]]/Table2[[#This Row],[Sales]],0)</f>
        <v>0.30508254498237802</v>
      </c>
      <c r="P603" t="str">
        <f>_xlfn.XLOOKUP(Table2[[#This Row],[Product_ID]],Table4[Product_ID],Table4[Category],"Not Found")</f>
        <v>Home</v>
      </c>
      <c r="Q603" t="str">
        <f>_xlfn.XLOOKUP(Table2[[#This Row],[Product_ID]],Table4[Product_ID],Table4[Sub_Category],"Not Found")</f>
        <v>Kitchen</v>
      </c>
      <c r="R603" t="str">
        <f>_xlfn.XLOOKUP(Table2[[#This Row],[Customer_ID]],Table1[Customer_ID],Table1[Region],"Not Found")</f>
        <v>North</v>
      </c>
      <c r="S603" t="str">
        <f>_xlfn.XLOOKUP(Table2[[#This Row],[Customer_ID]],Table1[Customer_ID],Table1[Segment],"Not Found")</f>
        <v>Corporate</v>
      </c>
      <c r="T603" t="str">
        <f>_xlfn.XLOOKUP(Table2[[#This Row],[Product_ID]],Table4[Product_ID],Table4[Product_Name],"Not Found")</f>
        <v>Water Bottle</v>
      </c>
    </row>
    <row r="604" spans="1:20" x14ac:dyDescent="0.3">
      <c r="A604" t="s">
        <v>986</v>
      </c>
      <c r="B604" s="4">
        <v>45313</v>
      </c>
      <c r="C604" s="4">
        <v>45318</v>
      </c>
      <c r="D604" t="s">
        <v>93</v>
      </c>
      <c r="E604" t="s">
        <v>50</v>
      </c>
      <c r="F604" s="8">
        <v>1</v>
      </c>
      <c r="G604" s="10">
        <v>0</v>
      </c>
      <c r="H604" t="s">
        <v>17</v>
      </c>
      <c r="I604" s="8">
        <v>499</v>
      </c>
      <c r="J604" s="8">
        <v>128.53</v>
      </c>
      <c r="K604" s="12">
        <f>YEAR(Table2[[#This Row],[Order_Date]])</f>
        <v>2024</v>
      </c>
      <c r="L604" s="12">
        <f>MONTH(Table2[[#This Row],[Order_Date]])</f>
        <v>1</v>
      </c>
      <c r="M604" t="str">
        <f>TEXT(Table2[[#This Row],[Order_Date]],"mmm")</f>
        <v>Jan</v>
      </c>
      <c r="N604" t="str">
        <f>TEXT(Table2[[#This Row],[Order_Date]],"YYYY-MM")</f>
        <v>2024-01</v>
      </c>
      <c r="O604" s="9">
        <f>IFERROR(Table2[[#This Row],[Profit]]/Table2[[#This Row],[Sales]],0)</f>
        <v>0.25757515030060119</v>
      </c>
      <c r="P604" t="str">
        <f>_xlfn.XLOOKUP(Table2[[#This Row],[Product_ID]],Table4[Product_ID],Table4[Category],"Not Found")</f>
        <v>Technology</v>
      </c>
      <c r="Q604" t="str">
        <f>_xlfn.XLOOKUP(Table2[[#This Row],[Product_ID]],Table4[Product_ID],Table4[Sub_Category],"Not Found")</f>
        <v>Accessories</v>
      </c>
      <c r="R604" t="str">
        <f>_xlfn.XLOOKUP(Table2[[#This Row],[Customer_ID]],Table1[Customer_ID],Table1[Region],"Not Found")</f>
        <v>West</v>
      </c>
      <c r="S604" t="str">
        <f>_xlfn.XLOOKUP(Table2[[#This Row],[Customer_ID]],Table1[Customer_ID],Table1[Segment],"Not Found")</f>
        <v>Corporate</v>
      </c>
      <c r="T604" t="str">
        <f>_xlfn.XLOOKUP(Table2[[#This Row],[Product_ID]],Table4[Product_ID],Table4[Product_Name],"Not Found")</f>
        <v>Wireless Mouse</v>
      </c>
    </row>
    <row r="605" spans="1:20" x14ac:dyDescent="0.3">
      <c r="A605" t="s">
        <v>987</v>
      </c>
      <c r="B605" s="4">
        <v>45765</v>
      </c>
      <c r="C605" s="4">
        <v>45768</v>
      </c>
      <c r="D605" t="s">
        <v>771</v>
      </c>
      <c r="E605" t="s">
        <v>76</v>
      </c>
      <c r="F605" s="8">
        <v>2</v>
      </c>
      <c r="G605" s="10">
        <v>0</v>
      </c>
      <c r="H605" t="s">
        <v>17</v>
      </c>
      <c r="I605" s="8">
        <v>1798</v>
      </c>
      <c r="J605" s="8">
        <v>470.87</v>
      </c>
      <c r="K605" s="12">
        <f>YEAR(Table2[[#This Row],[Order_Date]])</f>
        <v>2025</v>
      </c>
      <c r="L605" s="12">
        <f>MONTH(Table2[[#This Row],[Order_Date]])</f>
        <v>4</v>
      </c>
      <c r="M605" t="str">
        <f>TEXT(Table2[[#This Row],[Order_Date]],"mmm")</f>
        <v>Apr</v>
      </c>
      <c r="N605" t="str">
        <f>TEXT(Table2[[#This Row],[Order_Date]],"YYYY-MM")</f>
        <v>2025-04</v>
      </c>
      <c r="O605" s="9">
        <f>IFERROR(Table2[[#This Row],[Profit]]/Table2[[#This Row],[Sales]],0)</f>
        <v>0.2618854282536151</v>
      </c>
      <c r="P605" t="str">
        <f>_xlfn.XLOOKUP(Table2[[#This Row],[Product_ID]],Table4[Product_ID],Table4[Category],"Not Found")</f>
        <v>Home</v>
      </c>
      <c r="Q605" t="str">
        <f>_xlfn.XLOOKUP(Table2[[#This Row],[Product_ID]],Table4[Product_ID],Table4[Sub_Category],"Not Found")</f>
        <v>Decor</v>
      </c>
      <c r="R605" t="str">
        <f>_xlfn.XLOOKUP(Table2[[#This Row],[Customer_ID]],Table1[Customer_ID],Table1[Region],"Not Found")</f>
        <v>West</v>
      </c>
      <c r="S605" t="str">
        <f>_xlfn.XLOOKUP(Table2[[#This Row],[Customer_ID]],Table1[Customer_ID],Table1[Segment],"Not Found")</f>
        <v>Consumer</v>
      </c>
      <c r="T605" t="str">
        <f>_xlfn.XLOOKUP(Table2[[#This Row],[Product_ID]],Table4[Product_ID],Table4[Product_Name],"Not Found")</f>
        <v>Wall Clock</v>
      </c>
    </row>
    <row r="606" spans="1:20" x14ac:dyDescent="0.3">
      <c r="A606" t="s">
        <v>988</v>
      </c>
      <c r="B606" s="4">
        <v>45411</v>
      </c>
      <c r="C606" s="4">
        <v>45412</v>
      </c>
      <c r="D606" t="s">
        <v>751</v>
      </c>
      <c r="E606" t="s">
        <v>58</v>
      </c>
      <c r="F606" s="8">
        <v>3</v>
      </c>
      <c r="G606" s="10">
        <v>0.05</v>
      </c>
      <c r="H606" t="s">
        <v>30</v>
      </c>
      <c r="I606" s="8">
        <v>5697.15</v>
      </c>
      <c r="J606" s="8">
        <v>1041.28</v>
      </c>
      <c r="K606" s="12">
        <f>YEAR(Table2[[#This Row],[Order_Date]])</f>
        <v>2024</v>
      </c>
      <c r="L606" s="12">
        <f>MONTH(Table2[[#This Row],[Order_Date]])</f>
        <v>4</v>
      </c>
      <c r="M606" t="str">
        <f>TEXT(Table2[[#This Row],[Order_Date]],"mmm")</f>
        <v>Apr</v>
      </c>
      <c r="N606" t="str">
        <f>TEXT(Table2[[#This Row],[Order_Date]],"YYYY-MM")</f>
        <v>2024-04</v>
      </c>
      <c r="O606" s="9">
        <f>IFERROR(Table2[[#This Row],[Profit]]/Table2[[#This Row],[Sales]],0)</f>
        <v>0.1827720877982851</v>
      </c>
      <c r="P606" t="str">
        <f>_xlfn.XLOOKUP(Table2[[#This Row],[Product_ID]],Table4[Product_ID],Table4[Category],"Not Found")</f>
        <v>Technology</v>
      </c>
      <c r="Q606" t="str">
        <f>_xlfn.XLOOKUP(Table2[[#This Row],[Product_ID]],Table4[Product_ID],Table4[Sub_Category],"Not Found")</f>
        <v>Audio</v>
      </c>
      <c r="R606" t="str">
        <f>_xlfn.XLOOKUP(Table2[[#This Row],[Customer_ID]],Table1[Customer_ID],Table1[Region],"Not Found")</f>
        <v>East</v>
      </c>
      <c r="S606" t="str">
        <f>_xlfn.XLOOKUP(Table2[[#This Row],[Customer_ID]],Table1[Customer_ID],Table1[Segment],"Not Found")</f>
        <v>Home Office</v>
      </c>
      <c r="T606" t="str">
        <f>_xlfn.XLOOKUP(Table2[[#This Row],[Product_ID]],Table4[Product_ID],Table4[Product_Name],"Not Found")</f>
        <v>Bluetooth Speaker</v>
      </c>
    </row>
    <row r="607" spans="1:20" x14ac:dyDescent="0.3">
      <c r="A607" t="s">
        <v>989</v>
      </c>
      <c r="B607" s="4">
        <v>45501</v>
      </c>
      <c r="C607" s="4">
        <v>45505</v>
      </c>
      <c r="D607" t="s">
        <v>990</v>
      </c>
      <c r="E607" t="s">
        <v>68</v>
      </c>
      <c r="F607" s="8">
        <v>2</v>
      </c>
      <c r="G607" s="10">
        <v>0.1</v>
      </c>
      <c r="H607" t="s">
        <v>21</v>
      </c>
      <c r="I607" s="8">
        <v>2338.1999999999998</v>
      </c>
      <c r="J607" s="8">
        <v>-82.5</v>
      </c>
      <c r="K607" s="12">
        <f>YEAR(Table2[[#This Row],[Order_Date]])</f>
        <v>2024</v>
      </c>
      <c r="L607" s="12">
        <f>MONTH(Table2[[#This Row],[Order_Date]])</f>
        <v>7</v>
      </c>
      <c r="M607" t="str">
        <f>TEXT(Table2[[#This Row],[Order_Date]],"mmm")</f>
        <v>Jul</v>
      </c>
      <c r="N607" t="str">
        <f>TEXT(Table2[[#This Row],[Order_Date]],"YYYY-MM")</f>
        <v>2024-07</v>
      </c>
      <c r="O607" s="9">
        <f>IFERROR(Table2[[#This Row],[Profit]]/Table2[[#This Row],[Sales]],0)</f>
        <v>-3.5283551449833209E-2</v>
      </c>
      <c r="P607" t="str">
        <f>_xlfn.XLOOKUP(Table2[[#This Row],[Product_ID]],Table4[Product_ID],Table4[Category],"Not Found")</f>
        <v>Home</v>
      </c>
      <c r="Q607" t="str">
        <f>_xlfn.XLOOKUP(Table2[[#This Row],[Product_ID]],Table4[Product_ID],Table4[Sub_Category],"Not Found")</f>
        <v>Lighting</v>
      </c>
      <c r="R607" t="str">
        <f>_xlfn.XLOOKUP(Table2[[#This Row],[Customer_ID]],Table1[Customer_ID],Table1[Region],"Not Found")</f>
        <v>South</v>
      </c>
      <c r="S607" t="str">
        <f>_xlfn.XLOOKUP(Table2[[#This Row],[Customer_ID]],Table1[Customer_ID],Table1[Segment],"Not Found")</f>
        <v>Home Office</v>
      </c>
      <c r="T607" t="str">
        <f>_xlfn.XLOOKUP(Table2[[#This Row],[Product_ID]],Table4[Product_ID],Table4[Product_Name],"Not Found")</f>
        <v>Table Lamp</v>
      </c>
    </row>
    <row r="608" spans="1:20" x14ac:dyDescent="0.3">
      <c r="A608" t="s">
        <v>991</v>
      </c>
      <c r="B608" s="4">
        <v>45597</v>
      </c>
      <c r="C608" s="4">
        <v>45598</v>
      </c>
      <c r="D608" t="s">
        <v>577</v>
      </c>
      <c r="E608" t="s">
        <v>45</v>
      </c>
      <c r="F608" s="8">
        <v>1</v>
      </c>
      <c r="G608" s="10">
        <v>0</v>
      </c>
      <c r="H608" t="s">
        <v>13</v>
      </c>
      <c r="I608" s="8">
        <v>2499</v>
      </c>
      <c r="J608" s="8">
        <v>534.96</v>
      </c>
      <c r="K608" s="12">
        <f>YEAR(Table2[[#This Row],[Order_Date]])</f>
        <v>2024</v>
      </c>
      <c r="L608" s="12">
        <f>MONTH(Table2[[#This Row],[Order_Date]])</f>
        <v>11</v>
      </c>
      <c r="M608" t="str">
        <f>TEXT(Table2[[#This Row],[Order_Date]],"mmm")</f>
        <v>Nov</v>
      </c>
      <c r="N608" t="str">
        <f>TEXT(Table2[[#This Row],[Order_Date]],"YYYY-MM")</f>
        <v>2024-11</v>
      </c>
      <c r="O608" s="9">
        <f>IFERROR(Table2[[#This Row],[Profit]]/Table2[[#This Row],[Sales]],0)</f>
        <v>0.21406962785114048</v>
      </c>
      <c r="P608" t="str">
        <f>_xlfn.XLOOKUP(Table2[[#This Row],[Product_ID]],Table4[Product_ID],Table4[Category],"Not Found")</f>
        <v>Technology</v>
      </c>
      <c r="Q608" t="str">
        <f>_xlfn.XLOOKUP(Table2[[#This Row],[Product_ID]],Table4[Product_ID],Table4[Sub_Category],"Not Found")</f>
        <v>Audio</v>
      </c>
      <c r="R608" t="str">
        <f>_xlfn.XLOOKUP(Table2[[#This Row],[Customer_ID]],Table1[Customer_ID],Table1[Region],"Not Found")</f>
        <v>South</v>
      </c>
      <c r="S608" t="str">
        <f>_xlfn.XLOOKUP(Table2[[#This Row],[Customer_ID]],Table1[Customer_ID],Table1[Segment],"Not Found")</f>
        <v>Corporate</v>
      </c>
      <c r="T608" t="str">
        <f>_xlfn.XLOOKUP(Table2[[#This Row],[Product_ID]],Table4[Product_ID],Table4[Product_Name],"Not Found")</f>
        <v>Headphones</v>
      </c>
    </row>
    <row r="609" spans="1:20" x14ac:dyDescent="0.3">
      <c r="A609" t="s">
        <v>992</v>
      </c>
      <c r="B609" s="4">
        <v>45561</v>
      </c>
      <c r="C609" s="4">
        <v>45564</v>
      </c>
      <c r="D609" t="s">
        <v>267</v>
      </c>
      <c r="E609" t="s">
        <v>26</v>
      </c>
      <c r="F609" s="8">
        <v>2</v>
      </c>
      <c r="G609" s="10">
        <v>0.05</v>
      </c>
      <c r="H609" t="s">
        <v>17</v>
      </c>
      <c r="I609" s="8">
        <v>1708.1</v>
      </c>
      <c r="J609" s="8">
        <v>243.02</v>
      </c>
      <c r="K609" s="12">
        <f>YEAR(Table2[[#This Row],[Order_Date]])</f>
        <v>2024</v>
      </c>
      <c r="L609" s="12">
        <f>MONTH(Table2[[#This Row],[Order_Date]])</f>
        <v>9</v>
      </c>
      <c r="M609" t="str">
        <f>TEXT(Table2[[#This Row],[Order_Date]],"mmm")</f>
        <v>Sep</v>
      </c>
      <c r="N609" t="str">
        <f>TEXT(Table2[[#This Row],[Order_Date]],"YYYY-MM")</f>
        <v>2024-09</v>
      </c>
      <c r="O609" s="9">
        <f>IFERROR(Table2[[#This Row],[Profit]]/Table2[[#This Row],[Sales]],0)</f>
        <v>0.14227504244482175</v>
      </c>
      <c r="P609" t="str">
        <f>_xlfn.XLOOKUP(Table2[[#This Row],[Product_ID]],Table4[Product_ID],Table4[Category],"Not Found")</f>
        <v>Technology</v>
      </c>
      <c r="Q609" t="str">
        <f>_xlfn.XLOOKUP(Table2[[#This Row],[Product_ID]],Table4[Product_ID],Table4[Sub_Category],"Not Found")</f>
        <v>Accessories</v>
      </c>
      <c r="R609" t="str">
        <f>_xlfn.XLOOKUP(Table2[[#This Row],[Customer_ID]],Table1[Customer_ID],Table1[Region],"Not Found")</f>
        <v>West</v>
      </c>
      <c r="S609" t="str">
        <f>_xlfn.XLOOKUP(Table2[[#This Row],[Customer_ID]],Table1[Customer_ID],Table1[Segment],"Not Found")</f>
        <v>Corporate</v>
      </c>
      <c r="T609" t="str">
        <f>_xlfn.XLOOKUP(Table2[[#This Row],[Product_ID]],Table4[Product_ID],Table4[Product_Name],"Not Found")</f>
        <v>Keyboard</v>
      </c>
    </row>
    <row r="610" spans="1:20" x14ac:dyDescent="0.3">
      <c r="A610" t="s">
        <v>993</v>
      </c>
      <c r="B610" s="4">
        <v>45995</v>
      </c>
      <c r="C610" s="4">
        <v>45996</v>
      </c>
      <c r="D610" t="s">
        <v>333</v>
      </c>
      <c r="E610" t="s">
        <v>81</v>
      </c>
      <c r="F610" s="8">
        <v>4</v>
      </c>
      <c r="G610" s="10">
        <v>0</v>
      </c>
      <c r="H610" t="s">
        <v>30</v>
      </c>
      <c r="I610" s="8">
        <v>3196</v>
      </c>
      <c r="J610" s="8">
        <v>-353.4</v>
      </c>
      <c r="K610" s="12">
        <f>YEAR(Table2[[#This Row],[Order_Date]])</f>
        <v>2025</v>
      </c>
      <c r="L610" s="12">
        <f>MONTH(Table2[[#This Row],[Order_Date]])</f>
        <v>12</v>
      </c>
      <c r="M610" t="str">
        <f>TEXT(Table2[[#This Row],[Order_Date]],"mmm")</f>
        <v>Dec</v>
      </c>
      <c r="N610" t="str">
        <f>TEXT(Table2[[#This Row],[Order_Date]],"YYYY-MM")</f>
        <v>2025-12</v>
      </c>
      <c r="O610" s="9">
        <f>IFERROR(Table2[[#This Row],[Profit]]/Table2[[#This Row],[Sales]],0)</f>
        <v>-0.11057571964956195</v>
      </c>
      <c r="P610" t="str">
        <f>_xlfn.XLOOKUP(Table2[[#This Row],[Product_ID]],Table4[Product_ID],Table4[Category],"Not Found")</f>
        <v>Home</v>
      </c>
      <c r="Q610" t="str">
        <f>_xlfn.XLOOKUP(Table2[[#This Row],[Product_ID]],Table4[Product_ID],Table4[Sub_Category],"Not Found")</f>
        <v>Kitchen</v>
      </c>
      <c r="R610" t="str">
        <f>_xlfn.XLOOKUP(Table2[[#This Row],[Customer_ID]],Table1[Customer_ID],Table1[Region],"Not Found")</f>
        <v>North</v>
      </c>
      <c r="S610" t="str">
        <f>_xlfn.XLOOKUP(Table2[[#This Row],[Customer_ID]],Table1[Customer_ID],Table1[Segment],"Not Found")</f>
        <v>Consumer</v>
      </c>
      <c r="T610" t="str">
        <f>_xlfn.XLOOKUP(Table2[[#This Row],[Product_ID]],Table4[Product_ID],Table4[Product_Name],"Not Found")</f>
        <v>Travel Mug</v>
      </c>
    </row>
    <row r="611" spans="1:20" x14ac:dyDescent="0.3">
      <c r="A611" t="s">
        <v>994</v>
      </c>
      <c r="B611" s="4">
        <v>45978</v>
      </c>
      <c r="C611" s="4">
        <v>45981</v>
      </c>
      <c r="D611" t="s">
        <v>62</v>
      </c>
      <c r="E611" t="s">
        <v>29</v>
      </c>
      <c r="F611" s="8">
        <v>2</v>
      </c>
      <c r="G611" s="10">
        <v>0</v>
      </c>
      <c r="H611" t="s">
        <v>21</v>
      </c>
      <c r="I611" s="8">
        <v>798</v>
      </c>
      <c r="J611" s="8">
        <v>236.24</v>
      </c>
      <c r="K611" s="12">
        <f>YEAR(Table2[[#This Row],[Order_Date]])</f>
        <v>2025</v>
      </c>
      <c r="L611" s="12">
        <f>MONTH(Table2[[#This Row],[Order_Date]])</f>
        <v>11</v>
      </c>
      <c r="M611" t="str">
        <f>TEXT(Table2[[#This Row],[Order_Date]],"mmm")</f>
        <v>Nov</v>
      </c>
      <c r="N611" t="str">
        <f>TEXT(Table2[[#This Row],[Order_Date]],"YYYY-MM")</f>
        <v>2025-11</v>
      </c>
      <c r="O611" s="9">
        <f>IFERROR(Table2[[#This Row],[Profit]]/Table2[[#This Row],[Sales]],0)</f>
        <v>0.2960401002506266</v>
      </c>
      <c r="P611" t="str">
        <f>_xlfn.XLOOKUP(Table2[[#This Row],[Product_ID]],Table4[Product_ID],Table4[Category],"Not Found")</f>
        <v>Office</v>
      </c>
      <c r="Q611" t="str">
        <f>_xlfn.XLOOKUP(Table2[[#This Row],[Product_ID]],Table4[Product_ID],Table4[Sub_Category],"Not Found")</f>
        <v>Paper</v>
      </c>
      <c r="R611" t="str">
        <f>_xlfn.XLOOKUP(Table2[[#This Row],[Customer_ID]],Table1[Customer_ID],Table1[Region],"Not Found")</f>
        <v>North</v>
      </c>
      <c r="S611" t="str">
        <f>_xlfn.XLOOKUP(Table2[[#This Row],[Customer_ID]],Table1[Customer_ID],Table1[Segment],"Not Found")</f>
        <v>Home Office</v>
      </c>
      <c r="T611" t="str">
        <f>_xlfn.XLOOKUP(Table2[[#This Row],[Product_ID]],Table4[Product_ID],Table4[Product_Name],"Not Found")</f>
        <v>Notebook Set</v>
      </c>
    </row>
    <row r="612" spans="1:20" x14ac:dyDescent="0.3">
      <c r="A612" t="s">
        <v>995</v>
      </c>
      <c r="B612" s="4">
        <v>45576</v>
      </c>
      <c r="C612" s="4">
        <v>45579</v>
      </c>
      <c r="D612" t="s">
        <v>229</v>
      </c>
      <c r="E612" t="s">
        <v>40</v>
      </c>
      <c r="F612" s="8">
        <v>2</v>
      </c>
      <c r="G612" s="10">
        <v>0.1</v>
      </c>
      <c r="H612" t="s">
        <v>17</v>
      </c>
      <c r="I612" s="8">
        <v>2698.2</v>
      </c>
      <c r="J612" s="8">
        <v>573.19000000000005</v>
      </c>
      <c r="K612" s="12">
        <f>YEAR(Table2[[#This Row],[Order_Date]])</f>
        <v>2024</v>
      </c>
      <c r="L612" s="12">
        <f>MONTH(Table2[[#This Row],[Order_Date]])</f>
        <v>10</v>
      </c>
      <c r="M612" t="str">
        <f>TEXT(Table2[[#This Row],[Order_Date]],"mmm")</f>
        <v>Oct</v>
      </c>
      <c r="N612" t="str">
        <f>TEXT(Table2[[#This Row],[Order_Date]],"YYYY-MM")</f>
        <v>2024-10</v>
      </c>
      <c r="O612" s="9">
        <f>IFERROR(Table2[[#This Row],[Profit]]/Table2[[#This Row],[Sales]],0)</f>
        <v>0.2124342154028612</v>
      </c>
      <c r="P612" t="str">
        <f>_xlfn.XLOOKUP(Table2[[#This Row],[Product_ID]],Table4[Product_ID],Table4[Category],"Not Found")</f>
        <v>Technology</v>
      </c>
      <c r="Q612" t="str">
        <f>_xlfn.XLOOKUP(Table2[[#This Row],[Product_ID]],Table4[Product_ID],Table4[Sub_Category],"Not Found")</f>
        <v>Accessories</v>
      </c>
      <c r="R612" t="str">
        <f>_xlfn.XLOOKUP(Table2[[#This Row],[Customer_ID]],Table1[Customer_ID],Table1[Region],"Not Found")</f>
        <v>North</v>
      </c>
      <c r="S612" t="str">
        <f>_xlfn.XLOOKUP(Table2[[#This Row],[Customer_ID]],Table1[Customer_ID],Table1[Segment],"Not Found")</f>
        <v>Consumer</v>
      </c>
      <c r="T612" t="str">
        <f>_xlfn.XLOOKUP(Table2[[#This Row],[Product_ID]],Table4[Product_ID],Table4[Product_Name],"Not Found")</f>
        <v>Power Bank</v>
      </c>
    </row>
    <row r="613" spans="1:20" x14ac:dyDescent="0.3">
      <c r="A613" t="s">
        <v>996</v>
      </c>
      <c r="B613" s="4">
        <v>46007</v>
      </c>
      <c r="C613" s="4">
        <v>46009</v>
      </c>
      <c r="D613" t="s">
        <v>184</v>
      </c>
      <c r="E613" t="s">
        <v>20</v>
      </c>
      <c r="F613" s="8">
        <v>4</v>
      </c>
      <c r="G613" s="10">
        <v>0.2</v>
      </c>
      <c r="H613" t="s">
        <v>21</v>
      </c>
      <c r="I613" s="8">
        <v>22396.799999999999</v>
      </c>
      <c r="J613" s="8">
        <v>4430.7299999999996</v>
      </c>
      <c r="K613" s="12">
        <f>YEAR(Table2[[#This Row],[Order_Date]])</f>
        <v>2025</v>
      </c>
      <c r="L613" s="12">
        <f>MONTH(Table2[[#This Row],[Order_Date]])</f>
        <v>12</v>
      </c>
      <c r="M613" t="str">
        <f>TEXT(Table2[[#This Row],[Order_Date]],"mmm")</f>
        <v>Dec</v>
      </c>
      <c r="N613" t="str">
        <f>TEXT(Table2[[#This Row],[Order_Date]],"YYYY-MM")</f>
        <v>2025-12</v>
      </c>
      <c r="O613" s="9">
        <f>IFERROR(Table2[[#This Row],[Profit]]/Table2[[#This Row],[Sales]],0)</f>
        <v>0.19782870767252464</v>
      </c>
      <c r="P613" t="str">
        <f>_xlfn.XLOOKUP(Table2[[#This Row],[Product_ID]],Table4[Product_ID],Table4[Category],"Not Found")</f>
        <v>Furniture</v>
      </c>
      <c r="Q613" t="str">
        <f>_xlfn.XLOOKUP(Table2[[#This Row],[Product_ID]],Table4[Product_ID],Table4[Sub_Category],"Not Found")</f>
        <v>Furniture</v>
      </c>
      <c r="R613" t="str">
        <f>_xlfn.XLOOKUP(Table2[[#This Row],[Customer_ID]],Table1[Customer_ID],Table1[Region],"Not Found")</f>
        <v>North</v>
      </c>
      <c r="S613" t="str">
        <f>_xlfn.XLOOKUP(Table2[[#This Row],[Customer_ID]],Table1[Customer_ID],Table1[Segment],"Not Found")</f>
        <v>Corporate</v>
      </c>
      <c r="T613" t="str">
        <f>_xlfn.XLOOKUP(Table2[[#This Row],[Product_ID]],Table4[Product_ID],Table4[Product_Name],"Not Found")</f>
        <v>Office Chair</v>
      </c>
    </row>
    <row r="614" spans="1:20" x14ac:dyDescent="0.3">
      <c r="A614" t="s">
        <v>997</v>
      </c>
      <c r="B614" s="4">
        <v>45967</v>
      </c>
      <c r="C614" s="4">
        <v>45969</v>
      </c>
      <c r="D614" t="s">
        <v>998</v>
      </c>
      <c r="E614" t="s">
        <v>12</v>
      </c>
      <c r="F614" s="8">
        <v>3</v>
      </c>
      <c r="G614" s="10">
        <v>0</v>
      </c>
      <c r="H614" t="s">
        <v>13</v>
      </c>
      <c r="I614" s="8">
        <v>1797</v>
      </c>
      <c r="J614" s="8">
        <v>478.59</v>
      </c>
      <c r="K614" s="12">
        <f>YEAR(Table2[[#This Row],[Order_Date]])</f>
        <v>2025</v>
      </c>
      <c r="L614" s="12">
        <f>MONTH(Table2[[#This Row],[Order_Date]])</f>
        <v>11</v>
      </c>
      <c r="M614" t="str">
        <f>TEXT(Table2[[#This Row],[Order_Date]],"mmm")</f>
        <v>Nov</v>
      </c>
      <c r="N614" t="str">
        <f>TEXT(Table2[[#This Row],[Order_Date]],"YYYY-MM")</f>
        <v>2025-11</v>
      </c>
      <c r="O614" s="9">
        <f>IFERROR(Table2[[#This Row],[Profit]]/Table2[[#This Row],[Sales]],0)</f>
        <v>0.2663272120200334</v>
      </c>
      <c r="P614" t="str">
        <f>_xlfn.XLOOKUP(Table2[[#This Row],[Product_ID]],Table4[Product_ID],Table4[Category],"Not Found")</f>
        <v>Home</v>
      </c>
      <c r="Q614" t="str">
        <f>_xlfn.XLOOKUP(Table2[[#This Row],[Product_ID]],Table4[Product_ID],Table4[Sub_Category],"Not Found")</f>
        <v>Kitchen</v>
      </c>
      <c r="R614" t="str">
        <f>_xlfn.XLOOKUP(Table2[[#This Row],[Customer_ID]],Table1[Customer_ID],Table1[Region],"Not Found")</f>
        <v>East</v>
      </c>
      <c r="S614" t="str">
        <f>_xlfn.XLOOKUP(Table2[[#This Row],[Customer_ID]],Table1[Customer_ID],Table1[Segment],"Not Found")</f>
        <v>Consumer</v>
      </c>
      <c r="T614" t="str">
        <f>_xlfn.XLOOKUP(Table2[[#This Row],[Product_ID]],Table4[Product_ID],Table4[Product_Name],"Not Found")</f>
        <v>Water Bottle</v>
      </c>
    </row>
    <row r="615" spans="1:20" x14ac:dyDescent="0.3">
      <c r="A615" t="s">
        <v>999</v>
      </c>
      <c r="B615" s="4">
        <v>45518</v>
      </c>
      <c r="C615" s="4">
        <v>45522</v>
      </c>
      <c r="D615" t="s">
        <v>532</v>
      </c>
      <c r="E615" t="s">
        <v>68</v>
      </c>
      <c r="F615" s="8">
        <v>1</v>
      </c>
      <c r="G615" s="10">
        <v>0.05</v>
      </c>
      <c r="H615" t="s">
        <v>21</v>
      </c>
      <c r="I615" s="8">
        <v>1234.05</v>
      </c>
      <c r="J615" s="8">
        <v>261.29000000000002</v>
      </c>
      <c r="K615" s="12">
        <f>YEAR(Table2[[#This Row],[Order_Date]])</f>
        <v>2024</v>
      </c>
      <c r="L615" s="12">
        <f>MONTH(Table2[[#This Row],[Order_Date]])</f>
        <v>8</v>
      </c>
      <c r="M615" t="str">
        <f>TEXT(Table2[[#This Row],[Order_Date]],"mmm")</f>
        <v>Aug</v>
      </c>
      <c r="N615" t="str">
        <f>TEXT(Table2[[#This Row],[Order_Date]],"YYYY-MM")</f>
        <v>2024-08</v>
      </c>
      <c r="O615" s="9">
        <f>IFERROR(Table2[[#This Row],[Profit]]/Table2[[#This Row],[Sales]],0)</f>
        <v>0.21173372229650342</v>
      </c>
      <c r="P615" t="str">
        <f>_xlfn.XLOOKUP(Table2[[#This Row],[Product_ID]],Table4[Product_ID],Table4[Category],"Not Found")</f>
        <v>Home</v>
      </c>
      <c r="Q615" t="str">
        <f>_xlfn.XLOOKUP(Table2[[#This Row],[Product_ID]],Table4[Product_ID],Table4[Sub_Category],"Not Found")</f>
        <v>Lighting</v>
      </c>
      <c r="R615" t="str">
        <f>_xlfn.XLOOKUP(Table2[[#This Row],[Customer_ID]],Table1[Customer_ID],Table1[Region],"Not Found")</f>
        <v>East</v>
      </c>
      <c r="S615" t="str">
        <f>_xlfn.XLOOKUP(Table2[[#This Row],[Customer_ID]],Table1[Customer_ID],Table1[Segment],"Not Found")</f>
        <v>Home Office</v>
      </c>
      <c r="T615" t="str">
        <f>_xlfn.XLOOKUP(Table2[[#This Row],[Product_ID]],Table4[Product_ID],Table4[Product_Name],"Not Found")</f>
        <v>Table Lamp</v>
      </c>
    </row>
    <row r="616" spans="1:20" x14ac:dyDescent="0.3">
      <c r="A616" t="s">
        <v>1000</v>
      </c>
      <c r="B616" s="4">
        <v>45672</v>
      </c>
      <c r="C616" s="4">
        <v>45676</v>
      </c>
      <c r="D616" t="s">
        <v>577</v>
      </c>
      <c r="E616" t="s">
        <v>35</v>
      </c>
      <c r="F616" s="8">
        <v>1</v>
      </c>
      <c r="G616" s="10">
        <v>0.2</v>
      </c>
      <c r="H616" t="s">
        <v>13</v>
      </c>
      <c r="I616" s="8">
        <v>1279.2</v>
      </c>
      <c r="J616" s="8">
        <v>414.39</v>
      </c>
      <c r="K616" s="12">
        <f>YEAR(Table2[[#This Row],[Order_Date]])</f>
        <v>2025</v>
      </c>
      <c r="L616" s="12">
        <f>MONTH(Table2[[#This Row],[Order_Date]])</f>
        <v>1</v>
      </c>
      <c r="M616" t="str">
        <f>TEXT(Table2[[#This Row],[Order_Date]],"mmm")</f>
        <v>Jan</v>
      </c>
      <c r="N616" t="str">
        <f>TEXT(Table2[[#This Row],[Order_Date]],"YYYY-MM")</f>
        <v>2025-01</v>
      </c>
      <c r="O616" s="9">
        <f>IFERROR(Table2[[#This Row],[Profit]]/Table2[[#This Row],[Sales]],0)</f>
        <v>0.32394465290806751</v>
      </c>
      <c r="P616" t="str">
        <f>_xlfn.XLOOKUP(Table2[[#This Row],[Product_ID]],Table4[Product_ID],Table4[Category],"Not Found")</f>
        <v>Lifestyle</v>
      </c>
      <c r="Q616" t="str">
        <f>_xlfn.XLOOKUP(Table2[[#This Row],[Product_ID]],Table4[Product_ID],Table4[Sub_Category],"Not Found")</f>
        <v>Bags</v>
      </c>
      <c r="R616" t="str">
        <f>_xlfn.XLOOKUP(Table2[[#This Row],[Customer_ID]],Table1[Customer_ID],Table1[Region],"Not Found")</f>
        <v>South</v>
      </c>
      <c r="S616" t="str">
        <f>_xlfn.XLOOKUP(Table2[[#This Row],[Customer_ID]],Table1[Customer_ID],Table1[Segment],"Not Found")</f>
        <v>Corporate</v>
      </c>
      <c r="T616" t="str">
        <f>_xlfn.XLOOKUP(Table2[[#This Row],[Product_ID]],Table4[Product_ID],Table4[Product_Name],"Not Found")</f>
        <v>Backpack</v>
      </c>
    </row>
    <row r="617" spans="1:20" x14ac:dyDescent="0.3">
      <c r="A617" t="s">
        <v>1001</v>
      </c>
      <c r="B617" s="4">
        <v>45751</v>
      </c>
      <c r="C617" s="4">
        <v>45755</v>
      </c>
      <c r="D617" t="s">
        <v>478</v>
      </c>
      <c r="E617" t="s">
        <v>35</v>
      </c>
      <c r="F617" s="8">
        <v>4</v>
      </c>
      <c r="G617" s="10">
        <v>0.1</v>
      </c>
      <c r="H617" t="s">
        <v>17</v>
      </c>
      <c r="I617" s="8">
        <v>5756.4</v>
      </c>
      <c r="J617" s="8">
        <v>1883.11</v>
      </c>
      <c r="K617" s="12">
        <f>YEAR(Table2[[#This Row],[Order_Date]])</f>
        <v>2025</v>
      </c>
      <c r="L617" s="12">
        <f>MONTH(Table2[[#This Row],[Order_Date]])</f>
        <v>4</v>
      </c>
      <c r="M617" t="str">
        <f>TEXT(Table2[[#This Row],[Order_Date]],"mmm")</f>
        <v>Apr</v>
      </c>
      <c r="N617" t="str">
        <f>TEXT(Table2[[#This Row],[Order_Date]],"YYYY-MM")</f>
        <v>2025-04</v>
      </c>
      <c r="O617" s="9">
        <f>IFERROR(Table2[[#This Row],[Profit]]/Table2[[#This Row],[Sales]],0)</f>
        <v>0.32713327774303386</v>
      </c>
      <c r="P617" t="str">
        <f>_xlfn.XLOOKUP(Table2[[#This Row],[Product_ID]],Table4[Product_ID],Table4[Category],"Not Found")</f>
        <v>Lifestyle</v>
      </c>
      <c r="Q617" t="str">
        <f>_xlfn.XLOOKUP(Table2[[#This Row],[Product_ID]],Table4[Product_ID],Table4[Sub_Category],"Not Found")</f>
        <v>Bags</v>
      </c>
      <c r="R617" t="str">
        <f>_xlfn.XLOOKUP(Table2[[#This Row],[Customer_ID]],Table1[Customer_ID],Table1[Region],"Not Found")</f>
        <v>East</v>
      </c>
      <c r="S617" t="str">
        <f>_xlfn.XLOOKUP(Table2[[#This Row],[Customer_ID]],Table1[Customer_ID],Table1[Segment],"Not Found")</f>
        <v>Consumer</v>
      </c>
      <c r="T617" t="str">
        <f>_xlfn.XLOOKUP(Table2[[#This Row],[Product_ID]],Table4[Product_ID],Table4[Product_Name],"Not Found")</f>
        <v>Backpack</v>
      </c>
    </row>
    <row r="618" spans="1:20" x14ac:dyDescent="0.3">
      <c r="A618" t="s">
        <v>1002</v>
      </c>
      <c r="B618" s="4">
        <v>45298</v>
      </c>
      <c r="C618" s="4">
        <v>45301</v>
      </c>
      <c r="D618" t="s">
        <v>1003</v>
      </c>
      <c r="E618" t="s">
        <v>26</v>
      </c>
      <c r="F618" s="8">
        <v>2</v>
      </c>
      <c r="G618" s="10">
        <v>0.1</v>
      </c>
      <c r="H618" t="s">
        <v>21</v>
      </c>
      <c r="I618" s="8">
        <v>1618.2</v>
      </c>
      <c r="J618" s="8">
        <v>354.28</v>
      </c>
      <c r="K618" s="12">
        <f>YEAR(Table2[[#This Row],[Order_Date]])</f>
        <v>2024</v>
      </c>
      <c r="L618" s="12">
        <f>MONTH(Table2[[#This Row],[Order_Date]])</f>
        <v>1</v>
      </c>
      <c r="M618" t="str">
        <f>TEXT(Table2[[#This Row],[Order_Date]],"mmm")</f>
        <v>Jan</v>
      </c>
      <c r="N618" t="str">
        <f>TEXT(Table2[[#This Row],[Order_Date]],"YYYY-MM")</f>
        <v>2024-01</v>
      </c>
      <c r="O618" s="9">
        <f>IFERROR(Table2[[#This Row],[Profit]]/Table2[[#This Row],[Sales]],0)</f>
        <v>0.21893461871214928</v>
      </c>
      <c r="P618" t="str">
        <f>_xlfn.XLOOKUP(Table2[[#This Row],[Product_ID]],Table4[Product_ID],Table4[Category],"Not Found")</f>
        <v>Technology</v>
      </c>
      <c r="Q618" t="str">
        <f>_xlfn.XLOOKUP(Table2[[#This Row],[Product_ID]],Table4[Product_ID],Table4[Sub_Category],"Not Found")</f>
        <v>Accessories</v>
      </c>
      <c r="R618" t="str">
        <f>_xlfn.XLOOKUP(Table2[[#This Row],[Customer_ID]],Table1[Customer_ID],Table1[Region],"Not Found")</f>
        <v>West</v>
      </c>
      <c r="S618" t="str">
        <f>_xlfn.XLOOKUP(Table2[[#This Row],[Customer_ID]],Table1[Customer_ID],Table1[Segment],"Not Found")</f>
        <v>Consumer</v>
      </c>
      <c r="T618" t="str">
        <f>_xlfn.XLOOKUP(Table2[[#This Row],[Product_ID]],Table4[Product_ID],Table4[Product_Name],"Not Found")</f>
        <v>Keyboard</v>
      </c>
    </row>
    <row r="619" spans="1:20" x14ac:dyDescent="0.3">
      <c r="A619" t="s">
        <v>1004</v>
      </c>
      <c r="B619" s="4">
        <v>45320</v>
      </c>
      <c r="C619" s="4">
        <v>45323</v>
      </c>
      <c r="D619" t="s">
        <v>1005</v>
      </c>
      <c r="E619" t="s">
        <v>55</v>
      </c>
      <c r="F619" s="8">
        <v>1</v>
      </c>
      <c r="G619" s="10">
        <v>0</v>
      </c>
      <c r="H619" t="s">
        <v>13</v>
      </c>
      <c r="I619" s="8">
        <v>5999</v>
      </c>
      <c r="J619" s="8">
        <v>1082.94</v>
      </c>
      <c r="K619" s="12">
        <f>YEAR(Table2[[#This Row],[Order_Date]])</f>
        <v>2024</v>
      </c>
      <c r="L619" s="12">
        <f>MONTH(Table2[[#This Row],[Order_Date]])</f>
        <v>1</v>
      </c>
      <c r="M619" t="str">
        <f>TEXT(Table2[[#This Row],[Order_Date]],"mmm")</f>
        <v>Jan</v>
      </c>
      <c r="N619" t="str">
        <f>TEXT(Table2[[#This Row],[Order_Date]],"YYYY-MM")</f>
        <v>2024-01</v>
      </c>
      <c r="O619" s="9">
        <f>IFERROR(Table2[[#This Row],[Profit]]/Table2[[#This Row],[Sales]],0)</f>
        <v>0.18052008668111352</v>
      </c>
      <c r="P619" t="str">
        <f>_xlfn.XLOOKUP(Table2[[#This Row],[Product_ID]],Table4[Product_ID],Table4[Category],"Not Found")</f>
        <v>Furniture</v>
      </c>
      <c r="Q619" t="str">
        <f>_xlfn.XLOOKUP(Table2[[#This Row],[Product_ID]],Table4[Product_ID],Table4[Sub_Category],"Not Found")</f>
        <v>Furniture</v>
      </c>
      <c r="R619" t="str">
        <f>_xlfn.XLOOKUP(Table2[[#This Row],[Customer_ID]],Table1[Customer_ID],Table1[Region],"Not Found")</f>
        <v>North</v>
      </c>
      <c r="S619" t="str">
        <f>_xlfn.XLOOKUP(Table2[[#This Row],[Customer_ID]],Table1[Customer_ID],Table1[Segment],"Not Found")</f>
        <v>Corporate</v>
      </c>
      <c r="T619" t="str">
        <f>_xlfn.XLOOKUP(Table2[[#This Row],[Product_ID]],Table4[Product_ID],Table4[Product_Name],"Not Found")</f>
        <v>Study Table</v>
      </c>
    </row>
    <row r="620" spans="1:20" x14ac:dyDescent="0.3">
      <c r="A620" t="s">
        <v>1006</v>
      </c>
      <c r="B620" s="4">
        <v>45324</v>
      </c>
      <c r="C620" s="4">
        <v>45326</v>
      </c>
      <c r="D620" t="s">
        <v>52</v>
      </c>
      <c r="E620" t="s">
        <v>76</v>
      </c>
      <c r="F620" s="8">
        <v>2</v>
      </c>
      <c r="G620" s="10">
        <v>0.05</v>
      </c>
      <c r="H620" t="s">
        <v>17</v>
      </c>
      <c r="I620" s="8">
        <v>1708.1</v>
      </c>
      <c r="J620" s="8">
        <v>-34.92</v>
      </c>
      <c r="K620" s="12">
        <f>YEAR(Table2[[#This Row],[Order_Date]])</f>
        <v>2024</v>
      </c>
      <c r="L620" s="12">
        <f>MONTH(Table2[[#This Row],[Order_Date]])</f>
        <v>2</v>
      </c>
      <c r="M620" t="str">
        <f>TEXT(Table2[[#This Row],[Order_Date]],"mmm")</f>
        <v>Feb</v>
      </c>
      <c r="N620" t="str">
        <f>TEXT(Table2[[#This Row],[Order_Date]],"YYYY-MM")</f>
        <v>2024-02</v>
      </c>
      <c r="O620" s="9">
        <f>IFERROR(Table2[[#This Row],[Profit]]/Table2[[#This Row],[Sales]],0)</f>
        <v>-2.0443767929278149E-2</v>
      </c>
      <c r="P620" t="str">
        <f>_xlfn.XLOOKUP(Table2[[#This Row],[Product_ID]],Table4[Product_ID],Table4[Category],"Not Found")</f>
        <v>Home</v>
      </c>
      <c r="Q620" t="str">
        <f>_xlfn.XLOOKUP(Table2[[#This Row],[Product_ID]],Table4[Product_ID],Table4[Sub_Category],"Not Found")</f>
        <v>Decor</v>
      </c>
      <c r="R620" t="str">
        <f>_xlfn.XLOOKUP(Table2[[#This Row],[Customer_ID]],Table1[Customer_ID],Table1[Region],"Not Found")</f>
        <v>East</v>
      </c>
      <c r="S620" t="str">
        <f>_xlfn.XLOOKUP(Table2[[#This Row],[Customer_ID]],Table1[Customer_ID],Table1[Segment],"Not Found")</f>
        <v>Corporate</v>
      </c>
      <c r="T620" t="str">
        <f>_xlfn.XLOOKUP(Table2[[#This Row],[Product_ID]],Table4[Product_ID],Table4[Product_Name],"Not Found")</f>
        <v>Wall Clock</v>
      </c>
    </row>
    <row r="621" spans="1:20" x14ac:dyDescent="0.3">
      <c r="A621" t="s">
        <v>1007</v>
      </c>
      <c r="B621" s="4">
        <v>45937</v>
      </c>
      <c r="C621" s="4">
        <v>45940</v>
      </c>
      <c r="D621" t="s">
        <v>674</v>
      </c>
      <c r="E621" t="s">
        <v>29</v>
      </c>
      <c r="F621" s="8">
        <v>2</v>
      </c>
      <c r="G621" s="10">
        <v>0.05</v>
      </c>
      <c r="H621" t="s">
        <v>13</v>
      </c>
      <c r="I621" s="8">
        <v>758.1</v>
      </c>
      <c r="J621" s="8">
        <v>252.41</v>
      </c>
      <c r="K621" s="12">
        <f>YEAR(Table2[[#This Row],[Order_Date]])</f>
        <v>2025</v>
      </c>
      <c r="L621" s="12">
        <f>MONTH(Table2[[#This Row],[Order_Date]])</f>
        <v>10</v>
      </c>
      <c r="M621" t="str">
        <f>TEXT(Table2[[#This Row],[Order_Date]],"mmm")</f>
        <v>Oct</v>
      </c>
      <c r="N621" t="str">
        <f>TEXT(Table2[[#This Row],[Order_Date]],"YYYY-MM")</f>
        <v>2025-10</v>
      </c>
      <c r="O621" s="9">
        <f>IFERROR(Table2[[#This Row],[Profit]]/Table2[[#This Row],[Sales]],0)</f>
        <v>0.33295079804775096</v>
      </c>
      <c r="P621" t="str">
        <f>_xlfn.XLOOKUP(Table2[[#This Row],[Product_ID]],Table4[Product_ID],Table4[Category],"Not Found")</f>
        <v>Office</v>
      </c>
      <c r="Q621" t="str">
        <f>_xlfn.XLOOKUP(Table2[[#This Row],[Product_ID]],Table4[Product_ID],Table4[Sub_Category],"Not Found")</f>
        <v>Paper</v>
      </c>
      <c r="R621" t="str">
        <f>_xlfn.XLOOKUP(Table2[[#This Row],[Customer_ID]],Table1[Customer_ID],Table1[Region],"Not Found")</f>
        <v>East</v>
      </c>
      <c r="S621" t="str">
        <f>_xlfn.XLOOKUP(Table2[[#This Row],[Customer_ID]],Table1[Customer_ID],Table1[Segment],"Not Found")</f>
        <v>Home Office</v>
      </c>
      <c r="T621" t="str">
        <f>_xlfn.XLOOKUP(Table2[[#This Row],[Product_ID]],Table4[Product_ID],Table4[Product_Name],"Not Found")</f>
        <v>Notebook Set</v>
      </c>
    </row>
    <row r="622" spans="1:20" x14ac:dyDescent="0.3">
      <c r="A622" t="s">
        <v>1008</v>
      </c>
      <c r="B622" s="4">
        <v>45370</v>
      </c>
      <c r="C622" s="4">
        <v>45372</v>
      </c>
      <c r="D622" t="s">
        <v>487</v>
      </c>
      <c r="E622" t="s">
        <v>68</v>
      </c>
      <c r="F622" s="8">
        <v>5</v>
      </c>
      <c r="G622" s="10">
        <v>0.05</v>
      </c>
      <c r="H622" t="s">
        <v>13</v>
      </c>
      <c r="I622" s="8">
        <v>6170.25</v>
      </c>
      <c r="J622" s="8">
        <v>1625.18</v>
      </c>
      <c r="K622" s="12">
        <f>YEAR(Table2[[#This Row],[Order_Date]])</f>
        <v>2024</v>
      </c>
      <c r="L622" s="12">
        <f>MONTH(Table2[[#This Row],[Order_Date]])</f>
        <v>3</v>
      </c>
      <c r="M622" t="str">
        <f>TEXT(Table2[[#This Row],[Order_Date]],"mmm")</f>
        <v>Mar</v>
      </c>
      <c r="N622" t="str">
        <f>TEXT(Table2[[#This Row],[Order_Date]],"YYYY-MM")</f>
        <v>2024-03</v>
      </c>
      <c r="O622" s="9">
        <f>IFERROR(Table2[[#This Row],[Profit]]/Table2[[#This Row],[Sales]],0)</f>
        <v>0.26338965195899683</v>
      </c>
      <c r="P622" t="str">
        <f>_xlfn.XLOOKUP(Table2[[#This Row],[Product_ID]],Table4[Product_ID],Table4[Category],"Not Found")</f>
        <v>Home</v>
      </c>
      <c r="Q622" t="str">
        <f>_xlfn.XLOOKUP(Table2[[#This Row],[Product_ID]],Table4[Product_ID],Table4[Sub_Category],"Not Found")</f>
        <v>Lighting</v>
      </c>
      <c r="R622" t="str">
        <f>_xlfn.XLOOKUP(Table2[[#This Row],[Customer_ID]],Table1[Customer_ID],Table1[Region],"Not Found")</f>
        <v>West</v>
      </c>
      <c r="S622" t="str">
        <f>_xlfn.XLOOKUP(Table2[[#This Row],[Customer_ID]],Table1[Customer_ID],Table1[Segment],"Not Found")</f>
        <v>Corporate</v>
      </c>
      <c r="T622" t="str">
        <f>_xlfn.XLOOKUP(Table2[[#This Row],[Product_ID]],Table4[Product_ID],Table4[Product_Name],"Not Found")</f>
        <v>Table Lamp</v>
      </c>
    </row>
    <row r="623" spans="1:20" x14ac:dyDescent="0.3">
      <c r="A623" t="s">
        <v>1009</v>
      </c>
      <c r="B623" s="4">
        <v>45750</v>
      </c>
      <c r="C623" s="4">
        <v>45751</v>
      </c>
      <c r="D623" t="s">
        <v>25</v>
      </c>
      <c r="E623" t="s">
        <v>55</v>
      </c>
      <c r="F623" s="8">
        <v>1</v>
      </c>
      <c r="G623" s="10">
        <v>0.1</v>
      </c>
      <c r="H623" t="s">
        <v>21</v>
      </c>
      <c r="I623" s="8">
        <v>5399.1</v>
      </c>
      <c r="J623" s="8">
        <v>995.45</v>
      </c>
      <c r="K623" s="12">
        <f>YEAR(Table2[[#This Row],[Order_Date]])</f>
        <v>2025</v>
      </c>
      <c r="L623" s="12">
        <f>MONTH(Table2[[#This Row],[Order_Date]])</f>
        <v>4</v>
      </c>
      <c r="M623" t="str">
        <f>TEXT(Table2[[#This Row],[Order_Date]],"mmm")</f>
        <v>Apr</v>
      </c>
      <c r="N623" t="str">
        <f>TEXT(Table2[[#This Row],[Order_Date]],"YYYY-MM")</f>
        <v>2025-04</v>
      </c>
      <c r="O623" s="9">
        <f>IFERROR(Table2[[#This Row],[Profit]]/Table2[[#This Row],[Sales]],0)</f>
        <v>0.18437332147950583</v>
      </c>
      <c r="P623" t="str">
        <f>_xlfn.XLOOKUP(Table2[[#This Row],[Product_ID]],Table4[Product_ID],Table4[Category],"Not Found")</f>
        <v>Furniture</v>
      </c>
      <c r="Q623" t="str">
        <f>_xlfn.XLOOKUP(Table2[[#This Row],[Product_ID]],Table4[Product_ID],Table4[Sub_Category],"Not Found")</f>
        <v>Furniture</v>
      </c>
      <c r="R623" t="str">
        <f>_xlfn.XLOOKUP(Table2[[#This Row],[Customer_ID]],Table1[Customer_ID],Table1[Region],"Not Found")</f>
        <v>South</v>
      </c>
      <c r="S623" t="str">
        <f>_xlfn.XLOOKUP(Table2[[#This Row],[Customer_ID]],Table1[Customer_ID],Table1[Segment],"Not Found")</f>
        <v>Corporate</v>
      </c>
      <c r="T623" t="str">
        <f>_xlfn.XLOOKUP(Table2[[#This Row],[Product_ID]],Table4[Product_ID],Table4[Product_Name],"Not Found")</f>
        <v>Study Table</v>
      </c>
    </row>
    <row r="624" spans="1:20" x14ac:dyDescent="0.3">
      <c r="A624" t="s">
        <v>1010</v>
      </c>
      <c r="B624" s="4">
        <v>45861</v>
      </c>
      <c r="C624" s="4">
        <v>45865</v>
      </c>
      <c r="D624" t="s">
        <v>585</v>
      </c>
      <c r="E624" t="s">
        <v>12</v>
      </c>
      <c r="F624" s="8">
        <v>2</v>
      </c>
      <c r="G624" s="10">
        <v>0.05</v>
      </c>
      <c r="H624" t="s">
        <v>17</v>
      </c>
      <c r="I624" s="8">
        <v>1138.0999999999999</v>
      </c>
      <c r="J624" s="8">
        <v>303.25</v>
      </c>
      <c r="K624" s="12">
        <f>YEAR(Table2[[#This Row],[Order_Date]])</f>
        <v>2025</v>
      </c>
      <c r="L624" s="12">
        <f>MONTH(Table2[[#This Row],[Order_Date]])</f>
        <v>7</v>
      </c>
      <c r="M624" t="str">
        <f>TEXT(Table2[[#This Row],[Order_Date]],"mmm")</f>
        <v>Jul</v>
      </c>
      <c r="N624" t="str">
        <f>TEXT(Table2[[#This Row],[Order_Date]],"YYYY-MM")</f>
        <v>2025-07</v>
      </c>
      <c r="O624" s="9">
        <f>IFERROR(Table2[[#This Row],[Profit]]/Table2[[#This Row],[Sales]],0)</f>
        <v>0.26645286002987439</v>
      </c>
      <c r="P624" t="str">
        <f>_xlfn.XLOOKUP(Table2[[#This Row],[Product_ID]],Table4[Product_ID],Table4[Category],"Not Found")</f>
        <v>Home</v>
      </c>
      <c r="Q624" t="str">
        <f>_xlfn.XLOOKUP(Table2[[#This Row],[Product_ID]],Table4[Product_ID],Table4[Sub_Category],"Not Found")</f>
        <v>Kitchen</v>
      </c>
      <c r="R624" t="str">
        <f>_xlfn.XLOOKUP(Table2[[#This Row],[Customer_ID]],Table1[Customer_ID],Table1[Region],"Not Found")</f>
        <v>East</v>
      </c>
      <c r="S624" t="str">
        <f>_xlfn.XLOOKUP(Table2[[#This Row],[Customer_ID]],Table1[Customer_ID],Table1[Segment],"Not Found")</f>
        <v>Consumer</v>
      </c>
      <c r="T624" t="str">
        <f>_xlfn.XLOOKUP(Table2[[#This Row],[Product_ID]],Table4[Product_ID],Table4[Product_Name],"Not Found")</f>
        <v>Water Bottle</v>
      </c>
    </row>
    <row r="625" spans="1:20" x14ac:dyDescent="0.3">
      <c r="A625" t="s">
        <v>1011</v>
      </c>
      <c r="B625" s="4">
        <v>45829</v>
      </c>
      <c r="C625" s="4">
        <v>45833</v>
      </c>
      <c r="D625" t="s">
        <v>932</v>
      </c>
      <c r="E625" t="s">
        <v>81</v>
      </c>
      <c r="F625" s="8">
        <v>3</v>
      </c>
      <c r="G625" s="10">
        <v>0</v>
      </c>
      <c r="H625" t="s">
        <v>13</v>
      </c>
      <c r="I625" s="8">
        <v>2397</v>
      </c>
      <c r="J625" s="8">
        <v>636.91</v>
      </c>
      <c r="K625" s="12">
        <f>YEAR(Table2[[#This Row],[Order_Date]])</f>
        <v>2025</v>
      </c>
      <c r="L625" s="12">
        <f>MONTH(Table2[[#This Row],[Order_Date]])</f>
        <v>6</v>
      </c>
      <c r="M625" t="str">
        <f>TEXT(Table2[[#This Row],[Order_Date]],"mmm")</f>
        <v>Jun</v>
      </c>
      <c r="N625" t="str">
        <f>TEXT(Table2[[#This Row],[Order_Date]],"YYYY-MM")</f>
        <v>2025-06</v>
      </c>
      <c r="O625" s="9">
        <f>IFERROR(Table2[[#This Row],[Profit]]/Table2[[#This Row],[Sales]],0)</f>
        <v>0.26571130579891528</v>
      </c>
      <c r="P625" t="str">
        <f>_xlfn.XLOOKUP(Table2[[#This Row],[Product_ID]],Table4[Product_ID],Table4[Category],"Not Found")</f>
        <v>Home</v>
      </c>
      <c r="Q625" t="str">
        <f>_xlfn.XLOOKUP(Table2[[#This Row],[Product_ID]],Table4[Product_ID],Table4[Sub_Category],"Not Found")</f>
        <v>Kitchen</v>
      </c>
      <c r="R625" t="str">
        <f>_xlfn.XLOOKUP(Table2[[#This Row],[Customer_ID]],Table1[Customer_ID],Table1[Region],"Not Found")</f>
        <v>West</v>
      </c>
      <c r="S625" t="str">
        <f>_xlfn.XLOOKUP(Table2[[#This Row],[Customer_ID]],Table1[Customer_ID],Table1[Segment],"Not Found")</f>
        <v>Consumer</v>
      </c>
      <c r="T625" t="str">
        <f>_xlfn.XLOOKUP(Table2[[#This Row],[Product_ID]],Table4[Product_ID],Table4[Product_Name],"Not Found")</f>
        <v>Travel Mug</v>
      </c>
    </row>
    <row r="626" spans="1:20" x14ac:dyDescent="0.3">
      <c r="A626" t="s">
        <v>1012</v>
      </c>
      <c r="B626" s="4">
        <v>45773</v>
      </c>
      <c r="C626" s="4">
        <v>45778</v>
      </c>
      <c r="D626" t="s">
        <v>430</v>
      </c>
      <c r="E626" t="s">
        <v>200</v>
      </c>
      <c r="F626" s="8">
        <v>1</v>
      </c>
      <c r="G626" s="10">
        <v>0.15</v>
      </c>
      <c r="H626" t="s">
        <v>17</v>
      </c>
      <c r="I626" s="8">
        <v>934.15</v>
      </c>
      <c r="J626" s="8">
        <v>258.33</v>
      </c>
      <c r="K626" s="12">
        <f>YEAR(Table2[[#This Row],[Order_Date]])</f>
        <v>2025</v>
      </c>
      <c r="L626" s="12">
        <f>MONTH(Table2[[#This Row],[Order_Date]])</f>
        <v>4</v>
      </c>
      <c r="M626" t="str">
        <f>TEXT(Table2[[#This Row],[Order_Date]],"mmm")</f>
        <v>Apr</v>
      </c>
      <c r="N626" t="str">
        <f>TEXT(Table2[[#This Row],[Order_Date]],"YYYY-MM")</f>
        <v>2025-04</v>
      </c>
      <c r="O626" s="9">
        <f>IFERROR(Table2[[#This Row],[Profit]]/Table2[[#This Row],[Sales]],0)</f>
        <v>0.27654017020821064</v>
      </c>
      <c r="P626" t="str">
        <f>_xlfn.XLOOKUP(Table2[[#This Row],[Product_ID]],Table4[Product_ID],Table4[Category],"Not Found")</f>
        <v>Office</v>
      </c>
      <c r="Q626" t="str">
        <f>_xlfn.XLOOKUP(Table2[[#This Row],[Product_ID]],Table4[Product_ID],Table4[Sub_Category],"Not Found")</f>
        <v>Office Supplies</v>
      </c>
      <c r="R626" t="str">
        <f>_xlfn.XLOOKUP(Table2[[#This Row],[Customer_ID]],Table1[Customer_ID],Table1[Region],"Not Found")</f>
        <v>South</v>
      </c>
      <c r="S626" t="str">
        <f>_xlfn.XLOOKUP(Table2[[#This Row],[Customer_ID]],Table1[Customer_ID],Table1[Segment],"Not Found")</f>
        <v>Home Office</v>
      </c>
      <c r="T626" t="str">
        <f>_xlfn.XLOOKUP(Table2[[#This Row],[Product_ID]],Table4[Product_ID],Table4[Product_Name],"Not Found")</f>
        <v>Laptop Stand</v>
      </c>
    </row>
    <row r="627" spans="1:20" x14ac:dyDescent="0.3">
      <c r="A627" t="s">
        <v>1013</v>
      </c>
      <c r="B627" s="4">
        <v>45721</v>
      </c>
      <c r="C627" s="4">
        <v>45723</v>
      </c>
      <c r="D627" t="s">
        <v>395</v>
      </c>
      <c r="E627" t="s">
        <v>16</v>
      </c>
      <c r="F627" s="8">
        <v>1</v>
      </c>
      <c r="G627" s="10">
        <v>0.05</v>
      </c>
      <c r="H627" t="s">
        <v>17</v>
      </c>
      <c r="I627" s="8">
        <v>1234.05</v>
      </c>
      <c r="J627" s="8">
        <v>213.82</v>
      </c>
      <c r="K627" s="12">
        <f>YEAR(Table2[[#This Row],[Order_Date]])</f>
        <v>2025</v>
      </c>
      <c r="L627" s="12">
        <f>MONTH(Table2[[#This Row],[Order_Date]])</f>
        <v>3</v>
      </c>
      <c r="M627" t="str">
        <f>TEXT(Table2[[#This Row],[Order_Date]],"mmm")</f>
        <v>Mar</v>
      </c>
      <c r="N627" t="str">
        <f>TEXT(Table2[[#This Row],[Order_Date]],"YYYY-MM")</f>
        <v>2025-03</v>
      </c>
      <c r="O627" s="9">
        <f>IFERROR(Table2[[#This Row],[Profit]]/Table2[[#This Row],[Sales]],0)</f>
        <v>0.17326688545844982</v>
      </c>
      <c r="P627" t="str">
        <f>_xlfn.XLOOKUP(Table2[[#This Row],[Product_ID]],Table4[Product_ID],Table4[Category],"Not Found")</f>
        <v>Technology</v>
      </c>
      <c r="Q627" t="str">
        <f>_xlfn.XLOOKUP(Table2[[#This Row],[Product_ID]],Table4[Product_ID],Table4[Sub_Category],"Not Found")</f>
        <v>Accessories</v>
      </c>
      <c r="R627" t="str">
        <f>_xlfn.XLOOKUP(Table2[[#This Row],[Customer_ID]],Table1[Customer_ID],Table1[Region],"Not Found")</f>
        <v>North</v>
      </c>
      <c r="S627" t="str">
        <f>_xlfn.XLOOKUP(Table2[[#This Row],[Customer_ID]],Table1[Customer_ID],Table1[Segment],"Not Found")</f>
        <v>Consumer</v>
      </c>
      <c r="T627" t="str">
        <f>_xlfn.XLOOKUP(Table2[[#This Row],[Product_ID]],Table4[Product_ID],Table4[Product_Name],"Not Found")</f>
        <v>USB-C Hub</v>
      </c>
    </row>
    <row r="628" spans="1:20" x14ac:dyDescent="0.3">
      <c r="A628" t="s">
        <v>1014</v>
      </c>
      <c r="B628" s="4">
        <v>45576</v>
      </c>
      <c r="C628" s="4">
        <v>45581</v>
      </c>
      <c r="D628" t="s">
        <v>254</v>
      </c>
      <c r="E628" t="s">
        <v>99</v>
      </c>
      <c r="F628" s="8">
        <v>4</v>
      </c>
      <c r="G628" s="10">
        <v>0.15</v>
      </c>
      <c r="H628" t="s">
        <v>13</v>
      </c>
      <c r="I628" s="8">
        <v>846.6</v>
      </c>
      <c r="J628" s="8">
        <v>240.27</v>
      </c>
      <c r="K628" s="12">
        <f>YEAR(Table2[[#This Row],[Order_Date]])</f>
        <v>2024</v>
      </c>
      <c r="L628" s="12">
        <f>MONTH(Table2[[#This Row],[Order_Date]])</f>
        <v>10</v>
      </c>
      <c r="M628" t="str">
        <f>TEXT(Table2[[#This Row],[Order_Date]],"mmm")</f>
        <v>Oct</v>
      </c>
      <c r="N628" t="str">
        <f>TEXT(Table2[[#This Row],[Order_Date]],"YYYY-MM")</f>
        <v>2024-10</v>
      </c>
      <c r="O628" s="9">
        <f>IFERROR(Table2[[#This Row],[Profit]]/Table2[[#This Row],[Sales]],0)</f>
        <v>0.28380581148121897</v>
      </c>
      <c r="P628" t="str">
        <f>_xlfn.XLOOKUP(Table2[[#This Row],[Product_ID]],Table4[Product_ID],Table4[Category],"Not Found")</f>
        <v>Office</v>
      </c>
      <c r="Q628" t="str">
        <f>_xlfn.XLOOKUP(Table2[[#This Row],[Product_ID]],Table4[Product_ID],Table4[Sub_Category],"Not Found")</f>
        <v>Paper</v>
      </c>
      <c r="R628" t="str">
        <f>_xlfn.XLOOKUP(Table2[[#This Row],[Customer_ID]],Table1[Customer_ID],Table1[Region],"Not Found")</f>
        <v>North</v>
      </c>
      <c r="S628" t="str">
        <f>_xlfn.XLOOKUP(Table2[[#This Row],[Customer_ID]],Table1[Customer_ID],Table1[Segment],"Not Found")</f>
        <v>Consumer</v>
      </c>
      <c r="T628" t="str">
        <f>_xlfn.XLOOKUP(Table2[[#This Row],[Product_ID]],Table4[Product_ID],Table4[Product_Name],"Not Found")</f>
        <v>Pen Set</v>
      </c>
    </row>
    <row r="629" spans="1:20" x14ac:dyDescent="0.3">
      <c r="A629" t="s">
        <v>1015</v>
      </c>
      <c r="B629" s="4">
        <v>45807</v>
      </c>
      <c r="C629" s="4">
        <v>45811</v>
      </c>
      <c r="D629" t="s">
        <v>681</v>
      </c>
      <c r="E629" t="s">
        <v>12</v>
      </c>
      <c r="F629" s="8">
        <v>2</v>
      </c>
      <c r="G629" s="10">
        <v>0.05</v>
      </c>
      <c r="H629" t="s">
        <v>21</v>
      </c>
      <c r="I629" s="8">
        <v>1138.0999999999999</v>
      </c>
      <c r="J629" s="8">
        <v>308.06</v>
      </c>
      <c r="K629" s="12">
        <f>YEAR(Table2[[#This Row],[Order_Date]])</f>
        <v>2025</v>
      </c>
      <c r="L629" s="12">
        <f>MONTH(Table2[[#This Row],[Order_Date]])</f>
        <v>5</v>
      </c>
      <c r="M629" t="str">
        <f>TEXT(Table2[[#This Row],[Order_Date]],"mmm")</f>
        <v>May</v>
      </c>
      <c r="N629" t="str">
        <f>TEXT(Table2[[#This Row],[Order_Date]],"YYYY-MM")</f>
        <v>2025-05</v>
      </c>
      <c r="O629" s="9">
        <f>IFERROR(Table2[[#This Row],[Profit]]/Table2[[#This Row],[Sales]],0)</f>
        <v>0.27067920217907038</v>
      </c>
      <c r="P629" t="str">
        <f>_xlfn.XLOOKUP(Table2[[#This Row],[Product_ID]],Table4[Product_ID],Table4[Category],"Not Found")</f>
        <v>Home</v>
      </c>
      <c r="Q629" t="str">
        <f>_xlfn.XLOOKUP(Table2[[#This Row],[Product_ID]],Table4[Product_ID],Table4[Sub_Category],"Not Found")</f>
        <v>Kitchen</v>
      </c>
      <c r="R629" t="str">
        <f>_xlfn.XLOOKUP(Table2[[#This Row],[Customer_ID]],Table1[Customer_ID],Table1[Region],"Not Found")</f>
        <v>South</v>
      </c>
      <c r="S629" t="str">
        <f>_xlfn.XLOOKUP(Table2[[#This Row],[Customer_ID]],Table1[Customer_ID],Table1[Segment],"Not Found")</f>
        <v>Home Office</v>
      </c>
      <c r="T629" t="str">
        <f>_xlfn.XLOOKUP(Table2[[#This Row],[Product_ID]],Table4[Product_ID],Table4[Product_Name],"Not Found")</f>
        <v>Water Bottle</v>
      </c>
    </row>
    <row r="630" spans="1:20" x14ac:dyDescent="0.3">
      <c r="A630" t="s">
        <v>1016</v>
      </c>
      <c r="B630" s="4">
        <v>45390</v>
      </c>
      <c r="C630" s="4">
        <v>45395</v>
      </c>
      <c r="D630" t="s">
        <v>1017</v>
      </c>
      <c r="E630" t="s">
        <v>116</v>
      </c>
      <c r="F630" s="8">
        <v>2</v>
      </c>
      <c r="G630" s="10">
        <v>0</v>
      </c>
      <c r="H630" t="s">
        <v>13</v>
      </c>
      <c r="I630" s="8">
        <v>798</v>
      </c>
      <c r="J630" s="8">
        <v>183.68</v>
      </c>
      <c r="K630" s="12">
        <f>YEAR(Table2[[#This Row],[Order_Date]])</f>
        <v>2024</v>
      </c>
      <c r="L630" s="12">
        <f>MONTH(Table2[[#This Row],[Order_Date]])</f>
        <v>4</v>
      </c>
      <c r="M630" t="str">
        <f>TEXT(Table2[[#This Row],[Order_Date]],"mmm")</f>
        <v>Apr</v>
      </c>
      <c r="N630" t="str">
        <f>TEXT(Table2[[#This Row],[Order_Date]],"YYYY-MM")</f>
        <v>2024-04</v>
      </c>
      <c r="O630" s="9">
        <f>IFERROR(Table2[[#This Row],[Profit]]/Table2[[#This Row],[Sales]],0)</f>
        <v>0.23017543859649123</v>
      </c>
      <c r="P630" t="str">
        <f>_xlfn.XLOOKUP(Table2[[#This Row],[Product_ID]],Table4[Product_ID],Table4[Category],"Not Found")</f>
        <v>Technology</v>
      </c>
      <c r="Q630" t="str">
        <f>_xlfn.XLOOKUP(Table2[[#This Row],[Product_ID]],Table4[Product_ID],Table4[Sub_Category],"Not Found")</f>
        <v>Accessories</v>
      </c>
      <c r="R630" t="str">
        <f>_xlfn.XLOOKUP(Table2[[#This Row],[Customer_ID]],Table1[Customer_ID],Table1[Region],"Not Found")</f>
        <v>West</v>
      </c>
      <c r="S630" t="str">
        <f>_xlfn.XLOOKUP(Table2[[#This Row],[Customer_ID]],Table1[Customer_ID],Table1[Segment],"Not Found")</f>
        <v>Consumer</v>
      </c>
      <c r="T630" t="str">
        <f>_xlfn.XLOOKUP(Table2[[#This Row],[Product_ID]],Table4[Product_ID],Table4[Product_Name],"Not Found")</f>
        <v>Mobile Holder</v>
      </c>
    </row>
    <row r="631" spans="1:20" x14ac:dyDescent="0.3">
      <c r="A631" t="s">
        <v>1018</v>
      </c>
      <c r="B631" s="4">
        <v>45688</v>
      </c>
      <c r="C631" s="4">
        <v>45689</v>
      </c>
      <c r="D631" t="s">
        <v>825</v>
      </c>
      <c r="E631" t="s">
        <v>200</v>
      </c>
      <c r="F631" s="8">
        <v>2</v>
      </c>
      <c r="G631" s="10">
        <v>0.05</v>
      </c>
      <c r="H631" t="s">
        <v>21</v>
      </c>
      <c r="I631" s="8">
        <v>2088.1</v>
      </c>
      <c r="J631" s="8">
        <v>548.25</v>
      </c>
      <c r="K631" s="12">
        <f>YEAR(Table2[[#This Row],[Order_Date]])</f>
        <v>2025</v>
      </c>
      <c r="L631" s="12">
        <f>MONTH(Table2[[#This Row],[Order_Date]])</f>
        <v>1</v>
      </c>
      <c r="M631" t="str">
        <f>TEXT(Table2[[#This Row],[Order_Date]],"mmm")</f>
        <v>Jan</v>
      </c>
      <c r="N631" t="str">
        <f>TEXT(Table2[[#This Row],[Order_Date]],"YYYY-MM")</f>
        <v>2025-01</v>
      </c>
      <c r="O631" s="9">
        <f>IFERROR(Table2[[#This Row],[Profit]]/Table2[[#This Row],[Sales]],0)</f>
        <v>0.26255926440304583</v>
      </c>
      <c r="P631" t="str">
        <f>_xlfn.XLOOKUP(Table2[[#This Row],[Product_ID]],Table4[Product_ID],Table4[Category],"Not Found")</f>
        <v>Office</v>
      </c>
      <c r="Q631" t="str">
        <f>_xlfn.XLOOKUP(Table2[[#This Row],[Product_ID]],Table4[Product_ID],Table4[Sub_Category],"Not Found")</f>
        <v>Office Supplies</v>
      </c>
      <c r="R631" t="str">
        <f>_xlfn.XLOOKUP(Table2[[#This Row],[Customer_ID]],Table1[Customer_ID],Table1[Region],"Not Found")</f>
        <v>North</v>
      </c>
      <c r="S631" t="str">
        <f>_xlfn.XLOOKUP(Table2[[#This Row],[Customer_ID]],Table1[Customer_ID],Table1[Segment],"Not Found")</f>
        <v>Corporate</v>
      </c>
      <c r="T631" t="str">
        <f>_xlfn.XLOOKUP(Table2[[#This Row],[Product_ID]],Table4[Product_ID],Table4[Product_Name],"Not Found")</f>
        <v>Laptop Stand</v>
      </c>
    </row>
    <row r="632" spans="1:20" x14ac:dyDescent="0.3">
      <c r="A632" t="s">
        <v>1019</v>
      </c>
      <c r="B632" s="4">
        <v>45780</v>
      </c>
      <c r="C632" s="4">
        <v>45785</v>
      </c>
      <c r="D632" t="s">
        <v>1020</v>
      </c>
      <c r="E632" t="s">
        <v>20</v>
      </c>
      <c r="F632" s="8">
        <v>1</v>
      </c>
      <c r="G632" s="10">
        <v>0.05</v>
      </c>
      <c r="H632" t="s">
        <v>13</v>
      </c>
      <c r="I632" s="8">
        <v>6649.05</v>
      </c>
      <c r="J632" s="8">
        <v>1151.3499999999999</v>
      </c>
      <c r="K632" s="12">
        <f>YEAR(Table2[[#This Row],[Order_Date]])</f>
        <v>2025</v>
      </c>
      <c r="L632" s="12">
        <f>MONTH(Table2[[#This Row],[Order_Date]])</f>
        <v>5</v>
      </c>
      <c r="M632" t="str">
        <f>TEXT(Table2[[#This Row],[Order_Date]],"mmm")</f>
        <v>May</v>
      </c>
      <c r="N632" t="str">
        <f>TEXT(Table2[[#This Row],[Order_Date]],"YYYY-MM")</f>
        <v>2025-05</v>
      </c>
      <c r="O632" s="9">
        <f>IFERROR(Table2[[#This Row],[Profit]]/Table2[[#This Row],[Sales]],0)</f>
        <v>0.17316007549950743</v>
      </c>
      <c r="P632" t="str">
        <f>_xlfn.XLOOKUP(Table2[[#This Row],[Product_ID]],Table4[Product_ID],Table4[Category],"Not Found")</f>
        <v>Furniture</v>
      </c>
      <c r="Q632" t="str">
        <f>_xlfn.XLOOKUP(Table2[[#This Row],[Product_ID]],Table4[Product_ID],Table4[Sub_Category],"Not Found")</f>
        <v>Furniture</v>
      </c>
      <c r="R632" t="str">
        <f>_xlfn.XLOOKUP(Table2[[#This Row],[Customer_ID]],Table1[Customer_ID],Table1[Region],"Not Found")</f>
        <v>South</v>
      </c>
      <c r="S632" t="str">
        <f>_xlfn.XLOOKUP(Table2[[#This Row],[Customer_ID]],Table1[Customer_ID],Table1[Segment],"Not Found")</f>
        <v>Consumer</v>
      </c>
      <c r="T632" t="str">
        <f>_xlfn.XLOOKUP(Table2[[#This Row],[Product_ID]],Table4[Product_ID],Table4[Product_Name],"Not Found")</f>
        <v>Office Chair</v>
      </c>
    </row>
    <row r="633" spans="1:20" x14ac:dyDescent="0.3">
      <c r="A633" t="s">
        <v>1021</v>
      </c>
      <c r="B633" s="4">
        <v>45330</v>
      </c>
      <c r="C633" s="4">
        <v>45331</v>
      </c>
      <c r="D633" t="s">
        <v>625</v>
      </c>
      <c r="E633" t="s">
        <v>116</v>
      </c>
      <c r="F633" s="8">
        <v>4</v>
      </c>
      <c r="G633" s="10">
        <v>0</v>
      </c>
      <c r="H633" t="s">
        <v>13</v>
      </c>
      <c r="I633" s="8">
        <v>1596</v>
      </c>
      <c r="J633" s="8">
        <v>406.59</v>
      </c>
      <c r="K633" s="12">
        <f>YEAR(Table2[[#This Row],[Order_Date]])</f>
        <v>2024</v>
      </c>
      <c r="L633" s="12">
        <f>MONTH(Table2[[#This Row],[Order_Date]])</f>
        <v>2</v>
      </c>
      <c r="M633" t="str">
        <f>TEXT(Table2[[#This Row],[Order_Date]],"mmm")</f>
        <v>Feb</v>
      </c>
      <c r="N633" t="str">
        <f>TEXT(Table2[[#This Row],[Order_Date]],"YYYY-MM")</f>
        <v>2024-02</v>
      </c>
      <c r="O633" s="9">
        <f>IFERROR(Table2[[#This Row],[Profit]]/Table2[[#This Row],[Sales]],0)</f>
        <v>0.25475563909774435</v>
      </c>
      <c r="P633" t="str">
        <f>_xlfn.XLOOKUP(Table2[[#This Row],[Product_ID]],Table4[Product_ID],Table4[Category],"Not Found")</f>
        <v>Technology</v>
      </c>
      <c r="Q633" t="str">
        <f>_xlfn.XLOOKUP(Table2[[#This Row],[Product_ID]],Table4[Product_ID],Table4[Sub_Category],"Not Found")</f>
        <v>Accessories</v>
      </c>
      <c r="R633" t="str">
        <f>_xlfn.XLOOKUP(Table2[[#This Row],[Customer_ID]],Table1[Customer_ID],Table1[Region],"Not Found")</f>
        <v>West</v>
      </c>
      <c r="S633" t="str">
        <f>_xlfn.XLOOKUP(Table2[[#This Row],[Customer_ID]],Table1[Customer_ID],Table1[Segment],"Not Found")</f>
        <v>Consumer</v>
      </c>
      <c r="T633" t="str">
        <f>_xlfn.XLOOKUP(Table2[[#This Row],[Product_ID]],Table4[Product_ID],Table4[Product_Name],"Not Found")</f>
        <v>Mobile Holder</v>
      </c>
    </row>
    <row r="634" spans="1:20" x14ac:dyDescent="0.3">
      <c r="A634" t="s">
        <v>1022</v>
      </c>
      <c r="B634" s="4">
        <v>45562</v>
      </c>
      <c r="C634" s="4">
        <v>45566</v>
      </c>
      <c r="D634" t="s">
        <v>37</v>
      </c>
      <c r="E634" t="s">
        <v>12</v>
      </c>
      <c r="F634" s="8">
        <v>1</v>
      </c>
      <c r="G634" s="10">
        <v>0.05</v>
      </c>
      <c r="H634" t="s">
        <v>13</v>
      </c>
      <c r="I634" s="8">
        <v>569.04999999999995</v>
      </c>
      <c r="J634" s="8">
        <v>108.69</v>
      </c>
      <c r="K634" s="12">
        <f>YEAR(Table2[[#This Row],[Order_Date]])</f>
        <v>2024</v>
      </c>
      <c r="L634" s="12">
        <f>MONTH(Table2[[#This Row],[Order_Date]])</f>
        <v>9</v>
      </c>
      <c r="M634" t="str">
        <f>TEXT(Table2[[#This Row],[Order_Date]],"mmm")</f>
        <v>Sep</v>
      </c>
      <c r="N634" t="str">
        <f>TEXT(Table2[[#This Row],[Order_Date]],"YYYY-MM")</f>
        <v>2024-09</v>
      </c>
      <c r="O634" s="9">
        <f>IFERROR(Table2[[#This Row],[Profit]]/Table2[[#This Row],[Sales]],0)</f>
        <v>0.19100254810649328</v>
      </c>
      <c r="P634" t="str">
        <f>_xlfn.XLOOKUP(Table2[[#This Row],[Product_ID]],Table4[Product_ID],Table4[Category],"Not Found")</f>
        <v>Home</v>
      </c>
      <c r="Q634" t="str">
        <f>_xlfn.XLOOKUP(Table2[[#This Row],[Product_ID]],Table4[Product_ID],Table4[Sub_Category],"Not Found")</f>
        <v>Kitchen</v>
      </c>
      <c r="R634" t="str">
        <f>_xlfn.XLOOKUP(Table2[[#This Row],[Customer_ID]],Table1[Customer_ID],Table1[Region],"Not Found")</f>
        <v>North</v>
      </c>
      <c r="S634" t="str">
        <f>_xlfn.XLOOKUP(Table2[[#This Row],[Customer_ID]],Table1[Customer_ID],Table1[Segment],"Not Found")</f>
        <v>Consumer</v>
      </c>
      <c r="T634" t="str">
        <f>_xlfn.XLOOKUP(Table2[[#This Row],[Product_ID]],Table4[Product_ID],Table4[Product_Name],"Not Found")</f>
        <v>Water Bottle</v>
      </c>
    </row>
    <row r="635" spans="1:20" x14ac:dyDescent="0.3">
      <c r="A635" t="s">
        <v>1023</v>
      </c>
      <c r="B635" s="4">
        <v>45448</v>
      </c>
      <c r="C635" s="4">
        <v>45451</v>
      </c>
      <c r="D635" t="s">
        <v>1024</v>
      </c>
      <c r="E635" t="s">
        <v>29</v>
      </c>
      <c r="F635" s="8">
        <v>1</v>
      </c>
      <c r="G635" s="10">
        <v>0.05</v>
      </c>
      <c r="H635" t="s">
        <v>13</v>
      </c>
      <c r="I635" s="8">
        <v>379.05</v>
      </c>
      <c r="J635" s="8">
        <v>96.27</v>
      </c>
      <c r="K635" s="12">
        <f>YEAR(Table2[[#This Row],[Order_Date]])</f>
        <v>2024</v>
      </c>
      <c r="L635" s="12">
        <f>MONTH(Table2[[#This Row],[Order_Date]])</f>
        <v>6</v>
      </c>
      <c r="M635" t="str">
        <f>TEXT(Table2[[#This Row],[Order_Date]],"mmm")</f>
        <v>Jun</v>
      </c>
      <c r="N635" t="str">
        <f>TEXT(Table2[[#This Row],[Order_Date]],"YYYY-MM")</f>
        <v>2024-06</v>
      </c>
      <c r="O635" s="9">
        <f>IFERROR(Table2[[#This Row],[Profit]]/Table2[[#This Row],[Sales]],0)</f>
        <v>0.25397704788286501</v>
      </c>
      <c r="P635" t="str">
        <f>_xlfn.XLOOKUP(Table2[[#This Row],[Product_ID]],Table4[Product_ID],Table4[Category],"Not Found")</f>
        <v>Office</v>
      </c>
      <c r="Q635" t="str">
        <f>_xlfn.XLOOKUP(Table2[[#This Row],[Product_ID]],Table4[Product_ID],Table4[Sub_Category],"Not Found")</f>
        <v>Paper</v>
      </c>
      <c r="R635" t="str">
        <f>_xlfn.XLOOKUP(Table2[[#This Row],[Customer_ID]],Table1[Customer_ID],Table1[Region],"Not Found")</f>
        <v>North</v>
      </c>
      <c r="S635" t="str">
        <f>_xlfn.XLOOKUP(Table2[[#This Row],[Customer_ID]],Table1[Customer_ID],Table1[Segment],"Not Found")</f>
        <v>Consumer</v>
      </c>
      <c r="T635" t="str">
        <f>_xlfn.XLOOKUP(Table2[[#This Row],[Product_ID]],Table4[Product_ID],Table4[Product_Name],"Not Found")</f>
        <v>Notebook Set</v>
      </c>
    </row>
    <row r="636" spans="1:20" x14ac:dyDescent="0.3">
      <c r="A636" t="s">
        <v>1025</v>
      </c>
      <c r="B636" s="4">
        <v>45366</v>
      </c>
      <c r="C636" s="4">
        <v>45368</v>
      </c>
      <c r="D636" t="s">
        <v>645</v>
      </c>
      <c r="E636" t="s">
        <v>96</v>
      </c>
      <c r="F636" s="8">
        <v>1</v>
      </c>
      <c r="G636" s="10">
        <v>0.1</v>
      </c>
      <c r="H636" t="s">
        <v>21</v>
      </c>
      <c r="I636" s="8">
        <v>899.1</v>
      </c>
      <c r="J636" s="8">
        <v>228.92</v>
      </c>
      <c r="K636" s="12">
        <f>YEAR(Table2[[#This Row],[Order_Date]])</f>
        <v>2024</v>
      </c>
      <c r="L636" s="12">
        <f>MONTH(Table2[[#This Row],[Order_Date]])</f>
        <v>3</v>
      </c>
      <c r="M636" t="str">
        <f>TEXT(Table2[[#This Row],[Order_Date]],"mmm")</f>
        <v>Mar</v>
      </c>
      <c r="N636" t="str">
        <f>TEXT(Table2[[#This Row],[Order_Date]],"YYYY-MM")</f>
        <v>2024-03</v>
      </c>
      <c r="O636" s="9">
        <f>IFERROR(Table2[[#This Row],[Profit]]/Table2[[#This Row],[Sales]],0)</f>
        <v>0.25461016572127682</v>
      </c>
      <c r="P636" t="str">
        <f>_xlfn.XLOOKUP(Table2[[#This Row],[Product_ID]],Table4[Product_ID],Table4[Category],"Not Found")</f>
        <v>Home</v>
      </c>
      <c r="Q636" t="str">
        <f>_xlfn.XLOOKUP(Table2[[#This Row],[Product_ID]],Table4[Product_ID],Table4[Sub_Category],"Not Found")</f>
        <v>Lighting</v>
      </c>
      <c r="R636" t="str">
        <f>_xlfn.XLOOKUP(Table2[[#This Row],[Customer_ID]],Table1[Customer_ID],Table1[Region],"Not Found")</f>
        <v>West</v>
      </c>
      <c r="S636" t="str">
        <f>_xlfn.XLOOKUP(Table2[[#This Row],[Customer_ID]],Table1[Customer_ID],Table1[Segment],"Not Found")</f>
        <v>Corporate</v>
      </c>
      <c r="T636" t="str">
        <f>_xlfn.XLOOKUP(Table2[[#This Row],[Product_ID]],Table4[Product_ID],Table4[Product_Name],"Not Found")</f>
        <v>LED Strip Light</v>
      </c>
    </row>
    <row r="637" spans="1:20" x14ac:dyDescent="0.3">
      <c r="A637" t="s">
        <v>1026</v>
      </c>
      <c r="B637" s="4">
        <v>45421</v>
      </c>
      <c r="C637" s="4">
        <v>45426</v>
      </c>
      <c r="D637" t="s">
        <v>1027</v>
      </c>
      <c r="E637" t="s">
        <v>26</v>
      </c>
      <c r="F637" s="8">
        <v>1</v>
      </c>
      <c r="G637" s="10">
        <v>0</v>
      </c>
      <c r="H637" t="s">
        <v>13</v>
      </c>
      <c r="I637" s="8">
        <v>899</v>
      </c>
      <c r="J637" s="8">
        <v>230.49</v>
      </c>
      <c r="K637" s="12">
        <f>YEAR(Table2[[#This Row],[Order_Date]])</f>
        <v>2024</v>
      </c>
      <c r="L637" s="12">
        <f>MONTH(Table2[[#This Row],[Order_Date]])</f>
        <v>5</v>
      </c>
      <c r="M637" t="str">
        <f>TEXT(Table2[[#This Row],[Order_Date]],"mmm")</f>
        <v>May</v>
      </c>
      <c r="N637" t="str">
        <f>TEXT(Table2[[#This Row],[Order_Date]],"YYYY-MM")</f>
        <v>2024-05</v>
      </c>
      <c r="O637" s="9">
        <f>IFERROR(Table2[[#This Row],[Profit]]/Table2[[#This Row],[Sales]],0)</f>
        <v>0.25638487208008898</v>
      </c>
      <c r="P637" t="str">
        <f>_xlfn.XLOOKUP(Table2[[#This Row],[Product_ID]],Table4[Product_ID],Table4[Category],"Not Found")</f>
        <v>Technology</v>
      </c>
      <c r="Q637" t="str">
        <f>_xlfn.XLOOKUP(Table2[[#This Row],[Product_ID]],Table4[Product_ID],Table4[Sub_Category],"Not Found")</f>
        <v>Accessories</v>
      </c>
      <c r="R637" t="str">
        <f>_xlfn.XLOOKUP(Table2[[#This Row],[Customer_ID]],Table1[Customer_ID],Table1[Region],"Not Found")</f>
        <v>North</v>
      </c>
      <c r="S637" t="str">
        <f>_xlfn.XLOOKUP(Table2[[#This Row],[Customer_ID]],Table1[Customer_ID],Table1[Segment],"Not Found")</f>
        <v>Home Office</v>
      </c>
      <c r="T637" t="str">
        <f>_xlfn.XLOOKUP(Table2[[#This Row],[Product_ID]],Table4[Product_ID],Table4[Product_Name],"Not Found")</f>
        <v>Keyboard</v>
      </c>
    </row>
    <row r="638" spans="1:20" x14ac:dyDescent="0.3">
      <c r="A638" t="s">
        <v>1028</v>
      </c>
      <c r="B638" s="4">
        <v>45978</v>
      </c>
      <c r="C638" s="4">
        <v>45979</v>
      </c>
      <c r="D638" t="s">
        <v>1029</v>
      </c>
      <c r="E638" t="s">
        <v>96</v>
      </c>
      <c r="F638" s="8">
        <v>3</v>
      </c>
      <c r="G638" s="10">
        <v>0.05</v>
      </c>
      <c r="H638" t="s">
        <v>13</v>
      </c>
      <c r="I638" s="8">
        <v>2847.15</v>
      </c>
      <c r="J638" s="8">
        <v>892.63</v>
      </c>
      <c r="K638" s="12">
        <f>YEAR(Table2[[#This Row],[Order_Date]])</f>
        <v>2025</v>
      </c>
      <c r="L638" s="12">
        <f>MONTH(Table2[[#This Row],[Order_Date]])</f>
        <v>11</v>
      </c>
      <c r="M638" t="str">
        <f>TEXT(Table2[[#This Row],[Order_Date]],"mmm")</f>
        <v>Nov</v>
      </c>
      <c r="N638" t="str">
        <f>TEXT(Table2[[#This Row],[Order_Date]],"YYYY-MM")</f>
        <v>2025-11</v>
      </c>
      <c r="O638" s="9">
        <f>IFERROR(Table2[[#This Row],[Profit]]/Table2[[#This Row],[Sales]],0)</f>
        <v>0.31351702579772756</v>
      </c>
      <c r="P638" t="str">
        <f>_xlfn.XLOOKUP(Table2[[#This Row],[Product_ID]],Table4[Product_ID],Table4[Category],"Not Found")</f>
        <v>Home</v>
      </c>
      <c r="Q638" t="str">
        <f>_xlfn.XLOOKUP(Table2[[#This Row],[Product_ID]],Table4[Product_ID],Table4[Sub_Category],"Not Found")</f>
        <v>Lighting</v>
      </c>
      <c r="R638" t="str">
        <f>_xlfn.XLOOKUP(Table2[[#This Row],[Customer_ID]],Table1[Customer_ID],Table1[Region],"Not Found")</f>
        <v>North</v>
      </c>
      <c r="S638" t="str">
        <f>_xlfn.XLOOKUP(Table2[[#This Row],[Customer_ID]],Table1[Customer_ID],Table1[Segment],"Not Found")</f>
        <v>Consumer</v>
      </c>
      <c r="T638" t="str">
        <f>_xlfn.XLOOKUP(Table2[[#This Row],[Product_ID]],Table4[Product_ID],Table4[Product_Name],"Not Found")</f>
        <v>LED Strip Light</v>
      </c>
    </row>
    <row r="639" spans="1:20" x14ac:dyDescent="0.3">
      <c r="A639" t="s">
        <v>1030</v>
      </c>
      <c r="B639" s="4">
        <v>45375</v>
      </c>
      <c r="C639" s="4">
        <v>45379</v>
      </c>
      <c r="D639" t="s">
        <v>907</v>
      </c>
      <c r="E639" t="s">
        <v>96</v>
      </c>
      <c r="F639" s="8">
        <v>3</v>
      </c>
      <c r="G639" s="10">
        <v>0</v>
      </c>
      <c r="H639" t="s">
        <v>30</v>
      </c>
      <c r="I639" s="8">
        <v>2997</v>
      </c>
      <c r="J639" s="8">
        <v>-315.33999999999997</v>
      </c>
      <c r="K639" s="12">
        <f>YEAR(Table2[[#This Row],[Order_Date]])</f>
        <v>2024</v>
      </c>
      <c r="L639" s="12">
        <f>MONTH(Table2[[#This Row],[Order_Date]])</f>
        <v>3</v>
      </c>
      <c r="M639" t="str">
        <f>TEXT(Table2[[#This Row],[Order_Date]],"mmm")</f>
        <v>Mar</v>
      </c>
      <c r="N639" t="str">
        <f>TEXT(Table2[[#This Row],[Order_Date]],"YYYY-MM")</f>
        <v>2024-03</v>
      </c>
      <c r="O639" s="9">
        <f>IFERROR(Table2[[#This Row],[Profit]]/Table2[[#This Row],[Sales]],0)</f>
        <v>-0.10521855188521854</v>
      </c>
      <c r="P639" t="str">
        <f>_xlfn.XLOOKUP(Table2[[#This Row],[Product_ID]],Table4[Product_ID],Table4[Category],"Not Found")</f>
        <v>Home</v>
      </c>
      <c r="Q639" t="str">
        <f>_xlfn.XLOOKUP(Table2[[#This Row],[Product_ID]],Table4[Product_ID],Table4[Sub_Category],"Not Found")</f>
        <v>Lighting</v>
      </c>
      <c r="R639" t="str">
        <f>_xlfn.XLOOKUP(Table2[[#This Row],[Customer_ID]],Table1[Customer_ID],Table1[Region],"Not Found")</f>
        <v>West</v>
      </c>
      <c r="S639" t="str">
        <f>_xlfn.XLOOKUP(Table2[[#This Row],[Customer_ID]],Table1[Customer_ID],Table1[Segment],"Not Found")</f>
        <v>Consumer</v>
      </c>
      <c r="T639" t="str">
        <f>_xlfn.XLOOKUP(Table2[[#This Row],[Product_ID]],Table4[Product_ID],Table4[Product_Name],"Not Found")</f>
        <v>LED Strip Light</v>
      </c>
    </row>
    <row r="640" spans="1:20" x14ac:dyDescent="0.3">
      <c r="A640" t="s">
        <v>1031</v>
      </c>
      <c r="B640" s="4">
        <v>45313</v>
      </c>
      <c r="C640" s="4">
        <v>45317</v>
      </c>
      <c r="D640" t="s">
        <v>1032</v>
      </c>
      <c r="E640" t="s">
        <v>68</v>
      </c>
      <c r="F640" s="8">
        <v>4</v>
      </c>
      <c r="G640" s="10">
        <v>0.05</v>
      </c>
      <c r="H640" t="s">
        <v>17</v>
      </c>
      <c r="I640" s="8">
        <v>4936.2</v>
      </c>
      <c r="J640" s="8">
        <v>1131.6400000000001</v>
      </c>
      <c r="K640" s="12">
        <f>YEAR(Table2[[#This Row],[Order_Date]])</f>
        <v>2024</v>
      </c>
      <c r="L640" s="12">
        <f>MONTH(Table2[[#This Row],[Order_Date]])</f>
        <v>1</v>
      </c>
      <c r="M640" t="str">
        <f>TEXT(Table2[[#This Row],[Order_Date]],"mmm")</f>
        <v>Jan</v>
      </c>
      <c r="N640" t="str">
        <f>TEXT(Table2[[#This Row],[Order_Date]],"YYYY-MM")</f>
        <v>2024-01</v>
      </c>
      <c r="O640" s="9">
        <f>IFERROR(Table2[[#This Row],[Profit]]/Table2[[#This Row],[Sales]],0)</f>
        <v>0.2292532717474981</v>
      </c>
      <c r="P640" t="str">
        <f>_xlfn.XLOOKUP(Table2[[#This Row],[Product_ID]],Table4[Product_ID],Table4[Category],"Not Found")</f>
        <v>Home</v>
      </c>
      <c r="Q640" t="str">
        <f>_xlfn.XLOOKUP(Table2[[#This Row],[Product_ID]],Table4[Product_ID],Table4[Sub_Category],"Not Found")</f>
        <v>Lighting</v>
      </c>
      <c r="R640" t="str">
        <f>_xlfn.XLOOKUP(Table2[[#This Row],[Customer_ID]],Table1[Customer_ID],Table1[Region],"Not Found")</f>
        <v>South</v>
      </c>
      <c r="S640" t="str">
        <f>_xlfn.XLOOKUP(Table2[[#This Row],[Customer_ID]],Table1[Customer_ID],Table1[Segment],"Not Found")</f>
        <v>Corporate</v>
      </c>
      <c r="T640" t="str">
        <f>_xlfn.XLOOKUP(Table2[[#This Row],[Product_ID]],Table4[Product_ID],Table4[Product_Name],"Not Found")</f>
        <v>Table Lamp</v>
      </c>
    </row>
    <row r="641" spans="1:20" x14ac:dyDescent="0.3">
      <c r="A641" t="s">
        <v>1033</v>
      </c>
      <c r="B641" s="4">
        <v>45750</v>
      </c>
      <c r="C641" s="4">
        <v>45753</v>
      </c>
      <c r="D641" t="s">
        <v>399</v>
      </c>
      <c r="E641" t="s">
        <v>50</v>
      </c>
      <c r="F641" s="8">
        <v>1</v>
      </c>
      <c r="G641" s="10">
        <v>0</v>
      </c>
      <c r="H641" t="s">
        <v>13</v>
      </c>
      <c r="I641" s="8">
        <v>499</v>
      </c>
      <c r="J641" s="8">
        <v>79.010000000000005</v>
      </c>
      <c r="K641" s="12">
        <f>YEAR(Table2[[#This Row],[Order_Date]])</f>
        <v>2025</v>
      </c>
      <c r="L641" s="12">
        <f>MONTH(Table2[[#This Row],[Order_Date]])</f>
        <v>4</v>
      </c>
      <c r="M641" t="str">
        <f>TEXT(Table2[[#This Row],[Order_Date]],"mmm")</f>
        <v>Apr</v>
      </c>
      <c r="N641" t="str">
        <f>TEXT(Table2[[#This Row],[Order_Date]],"YYYY-MM")</f>
        <v>2025-04</v>
      </c>
      <c r="O641" s="9">
        <f>IFERROR(Table2[[#This Row],[Profit]]/Table2[[#This Row],[Sales]],0)</f>
        <v>0.15833667334669341</v>
      </c>
      <c r="P641" t="str">
        <f>_xlfn.XLOOKUP(Table2[[#This Row],[Product_ID]],Table4[Product_ID],Table4[Category],"Not Found")</f>
        <v>Technology</v>
      </c>
      <c r="Q641" t="str">
        <f>_xlfn.XLOOKUP(Table2[[#This Row],[Product_ID]],Table4[Product_ID],Table4[Sub_Category],"Not Found")</f>
        <v>Accessories</v>
      </c>
      <c r="R641" t="str">
        <f>_xlfn.XLOOKUP(Table2[[#This Row],[Customer_ID]],Table1[Customer_ID],Table1[Region],"Not Found")</f>
        <v>West</v>
      </c>
      <c r="S641" t="str">
        <f>_xlfn.XLOOKUP(Table2[[#This Row],[Customer_ID]],Table1[Customer_ID],Table1[Segment],"Not Found")</f>
        <v>Corporate</v>
      </c>
      <c r="T641" t="str">
        <f>_xlfn.XLOOKUP(Table2[[#This Row],[Product_ID]],Table4[Product_ID],Table4[Product_Name],"Not Found")</f>
        <v>Wireless Mouse</v>
      </c>
    </row>
    <row r="642" spans="1:20" x14ac:dyDescent="0.3">
      <c r="A642" t="s">
        <v>1034</v>
      </c>
      <c r="B642" s="4">
        <v>45830</v>
      </c>
      <c r="C642" s="4">
        <v>45834</v>
      </c>
      <c r="D642" t="s">
        <v>567</v>
      </c>
      <c r="E642" t="s">
        <v>71</v>
      </c>
      <c r="F642" s="8">
        <v>2</v>
      </c>
      <c r="G642" s="10">
        <v>0</v>
      </c>
      <c r="H642" t="s">
        <v>30</v>
      </c>
      <c r="I642" s="8">
        <v>1598</v>
      </c>
      <c r="J642" s="8">
        <v>503.97</v>
      </c>
      <c r="K642" s="12">
        <f>YEAR(Table2[[#This Row],[Order_Date]])</f>
        <v>2025</v>
      </c>
      <c r="L642" s="12">
        <f>MONTH(Table2[[#This Row],[Order_Date]])</f>
        <v>6</v>
      </c>
      <c r="M642" t="str">
        <f>TEXT(Table2[[#This Row],[Order_Date]],"mmm")</f>
        <v>Jun</v>
      </c>
      <c r="N642" t="str">
        <f>TEXT(Table2[[#This Row],[Order_Date]],"YYYY-MM")</f>
        <v>2025-06</v>
      </c>
      <c r="O642" s="9">
        <f>IFERROR(Table2[[#This Row],[Profit]]/Table2[[#This Row],[Sales]],0)</f>
        <v>0.31537546933667088</v>
      </c>
      <c r="P642" t="str">
        <f>_xlfn.XLOOKUP(Table2[[#This Row],[Product_ID]],Table4[Product_ID],Table4[Category],"Not Found")</f>
        <v>Home</v>
      </c>
      <c r="Q642" t="str">
        <f>_xlfn.XLOOKUP(Table2[[#This Row],[Product_ID]],Table4[Product_ID],Table4[Sub_Category],"Not Found")</f>
        <v>Storage</v>
      </c>
      <c r="R642" t="str">
        <f>_xlfn.XLOOKUP(Table2[[#This Row],[Customer_ID]],Table1[Customer_ID],Table1[Region],"Not Found")</f>
        <v>West</v>
      </c>
      <c r="S642" t="str">
        <f>_xlfn.XLOOKUP(Table2[[#This Row],[Customer_ID]],Table1[Customer_ID],Table1[Segment],"Not Found")</f>
        <v>Consumer</v>
      </c>
      <c r="T642" t="str">
        <f>_xlfn.XLOOKUP(Table2[[#This Row],[Product_ID]],Table4[Product_ID],Table4[Product_Name],"Not Found")</f>
        <v>Storage Box</v>
      </c>
    </row>
    <row r="643" spans="1:20" x14ac:dyDescent="0.3">
      <c r="A643" t="s">
        <v>1035</v>
      </c>
      <c r="B643" s="4">
        <v>45998</v>
      </c>
      <c r="C643" s="4">
        <v>46002</v>
      </c>
      <c r="D643" t="s">
        <v>212</v>
      </c>
      <c r="E643" t="s">
        <v>35</v>
      </c>
      <c r="F643" s="8">
        <v>2</v>
      </c>
      <c r="G643" s="10">
        <v>0</v>
      </c>
      <c r="H643" t="s">
        <v>13</v>
      </c>
      <c r="I643" s="8">
        <v>3198</v>
      </c>
      <c r="J643" s="8">
        <v>865.2</v>
      </c>
      <c r="K643" s="12">
        <f>YEAR(Table2[[#This Row],[Order_Date]])</f>
        <v>2025</v>
      </c>
      <c r="L643" s="12">
        <f>MONTH(Table2[[#This Row],[Order_Date]])</f>
        <v>12</v>
      </c>
      <c r="M643" t="str">
        <f>TEXT(Table2[[#This Row],[Order_Date]],"mmm")</f>
        <v>Dec</v>
      </c>
      <c r="N643" t="str">
        <f>TEXT(Table2[[#This Row],[Order_Date]],"YYYY-MM")</f>
        <v>2025-12</v>
      </c>
      <c r="O643" s="9">
        <f>IFERROR(Table2[[#This Row],[Profit]]/Table2[[#This Row],[Sales]],0)</f>
        <v>0.27054409005628521</v>
      </c>
      <c r="P643" t="str">
        <f>_xlfn.XLOOKUP(Table2[[#This Row],[Product_ID]],Table4[Product_ID],Table4[Category],"Not Found")</f>
        <v>Lifestyle</v>
      </c>
      <c r="Q643" t="str">
        <f>_xlfn.XLOOKUP(Table2[[#This Row],[Product_ID]],Table4[Product_ID],Table4[Sub_Category],"Not Found")</f>
        <v>Bags</v>
      </c>
      <c r="R643" t="str">
        <f>_xlfn.XLOOKUP(Table2[[#This Row],[Customer_ID]],Table1[Customer_ID],Table1[Region],"Not Found")</f>
        <v>East</v>
      </c>
      <c r="S643" t="str">
        <f>_xlfn.XLOOKUP(Table2[[#This Row],[Customer_ID]],Table1[Customer_ID],Table1[Segment],"Not Found")</f>
        <v>Consumer</v>
      </c>
      <c r="T643" t="str">
        <f>_xlfn.XLOOKUP(Table2[[#This Row],[Product_ID]],Table4[Product_ID],Table4[Product_Name],"Not Found")</f>
        <v>Backpack</v>
      </c>
    </row>
    <row r="644" spans="1:20" x14ac:dyDescent="0.3">
      <c r="A644" t="s">
        <v>1036</v>
      </c>
      <c r="B644" s="4">
        <v>45673</v>
      </c>
      <c r="C644" s="4">
        <v>45676</v>
      </c>
      <c r="D644" t="s">
        <v>810</v>
      </c>
      <c r="E644" t="s">
        <v>68</v>
      </c>
      <c r="F644" s="8">
        <v>3</v>
      </c>
      <c r="G644" s="10">
        <v>0</v>
      </c>
      <c r="H644" t="s">
        <v>21</v>
      </c>
      <c r="I644" s="8">
        <v>3897</v>
      </c>
      <c r="J644" s="8">
        <v>994.16</v>
      </c>
      <c r="K644" s="12">
        <f>YEAR(Table2[[#This Row],[Order_Date]])</f>
        <v>2025</v>
      </c>
      <c r="L644" s="12">
        <f>MONTH(Table2[[#This Row],[Order_Date]])</f>
        <v>1</v>
      </c>
      <c r="M644" t="str">
        <f>TEXT(Table2[[#This Row],[Order_Date]],"mmm")</f>
        <v>Jan</v>
      </c>
      <c r="N644" t="str">
        <f>TEXT(Table2[[#This Row],[Order_Date]],"YYYY-MM")</f>
        <v>2025-01</v>
      </c>
      <c r="O644" s="9">
        <f>IFERROR(Table2[[#This Row],[Profit]]/Table2[[#This Row],[Sales]],0)</f>
        <v>0.25510905824993585</v>
      </c>
      <c r="P644" t="str">
        <f>_xlfn.XLOOKUP(Table2[[#This Row],[Product_ID]],Table4[Product_ID],Table4[Category],"Not Found")</f>
        <v>Home</v>
      </c>
      <c r="Q644" t="str">
        <f>_xlfn.XLOOKUP(Table2[[#This Row],[Product_ID]],Table4[Product_ID],Table4[Sub_Category],"Not Found")</f>
        <v>Lighting</v>
      </c>
      <c r="R644" t="str">
        <f>_xlfn.XLOOKUP(Table2[[#This Row],[Customer_ID]],Table1[Customer_ID],Table1[Region],"Not Found")</f>
        <v>North</v>
      </c>
      <c r="S644" t="str">
        <f>_xlfn.XLOOKUP(Table2[[#This Row],[Customer_ID]],Table1[Customer_ID],Table1[Segment],"Not Found")</f>
        <v>Consumer</v>
      </c>
      <c r="T644" t="str">
        <f>_xlfn.XLOOKUP(Table2[[#This Row],[Product_ID]],Table4[Product_ID],Table4[Product_Name],"Not Found")</f>
        <v>Table Lamp</v>
      </c>
    </row>
    <row r="645" spans="1:20" x14ac:dyDescent="0.3">
      <c r="A645" t="s">
        <v>1037</v>
      </c>
      <c r="B645" s="4">
        <v>45731</v>
      </c>
      <c r="C645" s="4">
        <v>45735</v>
      </c>
      <c r="D645" t="s">
        <v>650</v>
      </c>
      <c r="E645" t="s">
        <v>50</v>
      </c>
      <c r="F645" s="8">
        <v>2</v>
      </c>
      <c r="G645" s="10">
        <v>0.05</v>
      </c>
      <c r="H645" t="s">
        <v>13</v>
      </c>
      <c r="I645" s="8">
        <v>948.1</v>
      </c>
      <c r="J645" s="8">
        <v>204.7</v>
      </c>
      <c r="K645" s="12">
        <f>YEAR(Table2[[#This Row],[Order_Date]])</f>
        <v>2025</v>
      </c>
      <c r="L645" s="12">
        <f>MONTH(Table2[[#This Row],[Order_Date]])</f>
        <v>3</v>
      </c>
      <c r="M645" t="str">
        <f>TEXT(Table2[[#This Row],[Order_Date]],"mmm")</f>
        <v>Mar</v>
      </c>
      <c r="N645" t="str">
        <f>TEXT(Table2[[#This Row],[Order_Date]],"YYYY-MM")</f>
        <v>2025-03</v>
      </c>
      <c r="O645" s="9">
        <f>IFERROR(Table2[[#This Row],[Profit]]/Table2[[#This Row],[Sales]],0)</f>
        <v>0.21590549520092817</v>
      </c>
      <c r="P645" t="str">
        <f>_xlfn.XLOOKUP(Table2[[#This Row],[Product_ID]],Table4[Product_ID],Table4[Category],"Not Found")</f>
        <v>Technology</v>
      </c>
      <c r="Q645" t="str">
        <f>_xlfn.XLOOKUP(Table2[[#This Row],[Product_ID]],Table4[Product_ID],Table4[Sub_Category],"Not Found")</f>
        <v>Accessories</v>
      </c>
      <c r="R645" t="str">
        <f>_xlfn.XLOOKUP(Table2[[#This Row],[Customer_ID]],Table1[Customer_ID],Table1[Region],"Not Found")</f>
        <v>East</v>
      </c>
      <c r="S645" t="str">
        <f>_xlfn.XLOOKUP(Table2[[#This Row],[Customer_ID]],Table1[Customer_ID],Table1[Segment],"Not Found")</f>
        <v>Home Office</v>
      </c>
      <c r="T645" t="str">
        <f>_xlfn.XLOOKUP(Table2[[#This Row],[Product_ID]],Table4[Product_ID],Table4[Product_Name],"Not Found")</f>
        <v>Wireless Mouse</v>
      </c>
    </row>
    <row r="646" spans="1:20" x14ac:dyDescent="0.3">
      <c r="A646" t="s">
        <v>1038</v>
      </c>
      <c r="B646" s="4">
        <v>45895</v>
      </c>
      <c r="C646" s="4">
        <v>45896</v>
      </c>
      <c r="D646" t="s">
        <v>208</v>
      </c>
      <c r="E646" t="s">
        <v>200</v>
      </c>
      <c r="F646" s="8">
        <v>1</v>
      </c>
      <c r="G646" s="10">
        <v>0.2</v>
      </c>
      <c r="H646" t="s">
        <v>17</v>
      </c>
      <c r="I646" s="8">
        <v>879.2</v>
      </c>
      <c r="J646" s="8">
        <v>244.05</v>
      </c>
      <c r="K646" s="12">
        <f>YEAR(Table2[[#This Row],[Order_Date]])</f>
        <v>2025</v>
      </c>
      <c r="L646" s="12">
        <f>MONTH(Table2[[#This Row],[Order_Date]])</f>
        <v>8</v>
      </c>
      <c r="M646" t="str">
        <f>TEXT(Table2[[#This Row],[Order_Date]],"mmm")</f>
        <v>Aug</v>
      </c>
      <c r="N646" t="str">
        <f>TEXT(Table2[[#This Row],[Order_Date]],"YYYY-MM")</f>
        <v>2025-08</v>
      </c>
      <c r="O646" s="9">
        <f>IFERROR(Table2[[#This Row],[Profit]]/Table2[[#This Row],[Sales]],0)</f>
        <v>0.27758189262966332</v>
      </c>
      <c r="P646" t="str">
        <f>_xlfn.XLOOKUP(Table2[[#This Row],[Product_ID]],Table4[Product_ID],Table4[Category],"Not Found")</f>
        <v>Office</v>
      </c>
      <c r="Q646" t="str">
        <f>_xlfn.XLOOKUP(Table2[[#This Row],[Product_ID]],Table4[Product_ID],Table4[Sub_Category],"Not Found")</f>
        <v>Office Supplies</v>
      </c>
      <c r="R646" t="str">
        <f>_xlfn.XLOOKUP(Table2[[#This Row],[Customer_ID]],Table1[Customer_ID],Table1[Region],"Not Found")</f>
        <v>West</v>
      </c>
      <c r="S646" t="str">
        <f>_xlfn.XLOOKUP(Table2[[#This Row],[Customer_ID]],Table1[Customer_ID],Table1[Segment],"Not Found")</f>
        <v>Consumer</v>
      </c>
      <c r="T646" t="str">
        <f>_xlfn.XLOOKUP(Table2[[#This Row],[Product_ID]],Table4[Product_ID],Table4[Product_Name],"Not Found")</f>
        <v>Laptop Stand</v>
      </c>
    </row>
    <row r="647" spans="1:20" x14ac:dyDescent="0.3">
      <c r="A647" t="s">
        <v>1039</v>
      </c>
      <c r="B647" s="4">
        <v>45312</v>
      </c>
      <c r="C647" s="4">
        <v>45317</v>
      </c>
      <c r="D647" t="s">
        <v>508</v>
      </c>
      <c r="E647" t="s">
        <v>35</v>
      </c>
      <c r="F647" s="8">
        <v>1</v>
      </c>
      <c r="G647" s="10">
        <v>0.05</v>
      </c>
      <c r="H647" t="s">
        <v>17</v>
      </c>
      <c r="I647" s="8">
        <v>1519.05</v>
      </c>
      <c r="J647" s="8">
        <v>393.72</v>
      </c>
      <c r="K647" s="12">
        <f>YEAR(Table2[[#This Row],[Order_Date]])</f>
        <v>2024</v>
      </c>
      <c r="L647" s="12">
        <f>MONTH(Table2[[#This Row],[Order_Date]])</f>
        <v>1</v>
      </c>
      <c r="M647" t="str">
        <f>TEXT(Table2[[#This Row],[Order_Date]],"mmm")</f>
        <v>Jan</v>
      </c>
      <c r="N647" t="str">
        <f>TEXT(Table2[[#This Row],[Order_Date]],"YYYY-MM")</f>
        <v>2024-01</v>
      </c>
      <c r="O647" s="9">
        <f>IFERROR(Table2[[#This Row],[Profit]]/Table2[[#This Row],[Sales]],0)</f>
        <v>0.25918830848227514</v>
      </c>
      <c r="P647" t="str">
        <f>_xlfn.XLOOKUP(Table2[[#This Row],[Product_ID]],Table4[Product_ID],Table4[Category],"Not Found")</f>
        <v>Lifestyle</v>
      </c>
      <c r="Q647" t="str">
        <f>_xlfn.XLOOKUP(Table2[[#This Row],[Product_ID]],Table4[Product_ID],Table4[Sub_Category],"Not Found")</f>
        <v>Bags</v>
      </c>
      <c r="R647" t="str">
        <f>_xlfn.XLOOKUP(Table2[[#This Row],[Customer_ID]],Table1[Customer_ID],Table1[Region],"Not Found")</f>
        <v>West</v>
      </c>
      <c r="S647" t="str">
        <f>_xlfn.XLOOKUP(Table2[[#This Row],[Customer_ID]],Table1[Customer_ID],Table1[Segment],"Not Found")</f>
        <v>Corporate</v>
      </c>
      <c r="T647" t="str">
        <f>_xlfn.XLOOKUP(Table2[[#This Row],[Product_ID]],Table4[Product_ID],Table4[Product_Name],"Not Found")</f>
        <v>Backpack</v>
      </c>
    </row>
    <row r="648" spans="1:20" x14ac:dyDescent="0.3">
      <c r="A648" t="s">
        <v>1040</v>
      </c>
      <c r="B648" s="4">
        <v>45594</v>
      </c>
      <c r="C648" s="4">
        <v>45599</v>
      </c>
      <c r="D648" t="s">
        <v>1041</v>
      </c>
      <c r="E648" t="s">
        <v>71</v>
      </c>
      <c r="F648" s="8">
        <v>1</v>
      </c>
      <c r="G648" s="10">
        <v>0.05</v>
      </c>
      <c r="H648" t="s">
        <v>13</v>
      </c>
      <c r="I648" s="8">
        <v>759.05</v>
      </c>
      <c r="J648" s="8">
        <v>237.48</v>
      </c>
      <c r="K648" s="12">
        <f>YEAR(Table2[[#This Row],[Order_Date]])</f>
        <v>2024</v>
      </c>
      <c r="L648" s="12">
        <f>MONTH(Table2[[#This Row],[Order_Date]])</f>
        <v>10</v>
      </c>
      <c r="M648" t="str">
        <f>TEXT(Table2[[#This Row],[Order_Date]],"mmm")</f>
        <v>Oct</v>
      </c>
      <c r="N648" t="str">
        <f>TEXT(Table2[[#This Row],[Order_Date]],"YYYY-MM")</f>
        <v>2024-10</v>
      </c>
      <c r="O648" s="9">
        <f>IFERROR(Table2[[#This Row],[Profit]]/Table2[[#This Row],[Sales]],0)</f>
        <v>0.31286476516698503</v>
      </c>
      <c r="P648" t="str">
        <f>_xlfn.XLOOKUP(Table2[[#This Row],[Product_ID]],Table4[Product_ID],Table4[Category],"Not Found")</f>
        <v>Home</v>
      </c>
      <c r="Q648" t="str">
        <f>_xlfn.XLOOKUP(Table2[[#This Row],[Product_ID]],Table4[Product_ID],Table4[Sub_Category],"Not Found")</f>
        <v>Storage</v>
      </c>
      <c r="R648" t="str">
        <f>_xlfn.XLOOKUP(Table2[[#This Row],[Customer_ID]],Table1[Customer_ID],Table1[Region],"Not Found")</f>
        <v>South</v>
      </c>
      <c r="S648" t="str">
        <f>_xlfn.XLOOKUP(Table2[[#This Row],[Customer_ID]],Table1[Customer_ID],Table1[Segment],"Not Found")</f>
        <v>Corporate</v>
      </c>
      <c r="T648" t="str">
        <f>_xlfn.XLOOKUP(Table2[[#This Row],[Product_ID]],Table4[Product_ID],Table4[Product_Name],"Not Found")</f>
        <v>Storage Box</v>
      </c>
    </row>
    <row r="649" spans="1:20" x14ac:dyDescent="0.3">
      <c r="A649" t="s">
        <v>1042</v>
      </c>
      <c r="B649" s="4">
        <v>45375</v>
      </c>
      <c r="C649" s="4">
        <v>45376</v>
      </c>
      <c r="D649" t="s">
        <v>320</v>
      </c>
      <c r="E649" t="s">
        <v>65</v>
      </c>
      <c r="F649" s="8">
        <v>2</v>
      </c>
      <c r="G649" s="10">
        <v>0.15</v>
      </c>
      <c r="H649" t="s">
        <v>17</v>
      </c>
      <c r="I649" s="8">
        <v>1188.3</v>
      </c>
      <c r="J649" s="8">
        <v>296.33999999999997</v>
      </c>
      <c r="K649" s="12">
        <f>YEAR(Table2[[#This Row],[Order_Date]])</f>
        <v>2024</v>
      </c>
      <c r="L649" s="12">
        <f>MONTH(Table2[[#This Row],[Order_Date]])</f>
        <v>3</v>
      </c>
      <c r="M649" t="str">
        <f>TEXT(Table2[[#This Row],[Order_Date]],"mmm")</f>
        <v>Mar</v>
      </c>
      <c r="N649" t="str">
        <f>TEXT(Table2[[#This Row],[Order_Date]],"YYYY-MM")</f>
        <v>2024-03</v>
      </c>
      <c r="O649" s="9">
        <f>IFERROR(Table2[[#This Row],[Profit]]/Table2[[#This Row],[Sales]],0)</f>
        <v>0.24938146932592778</v>
      </c>
      <c r="P649" t="str">
        <f>_xlfn.XLOOKUP(Table2[[#This Row],[Product_ID]],Table4[Product_ID],Table4[Category],"Not Found")</f>
        <v>Office</v>
      </c>
      <c r="Q649" t="str">
        <f>_xlfn.XLOOKUP(Table2[[#This Row],[Product_ID]],Table4[Product_ID],Table4[Sub_Category],"Not Found")</f>
        <v>Storage</v>
      </c>
      <c r="R649" t="str">
        <f>_xlfn.XLOOKUP(Table2[[#This Row],[Customer_ID]],Table1[Customer_ID],Table1[Region],"Not Found")</f>
        <v>South</v>
      </c>
      <c r="S649" t="str">
        <f>_xlfn.XLOOKUP(Table2[[#This Row],[Customer_ID]],Table1[Customer_ID],Table1[Segment],"Not Found")</f>
        <v>Corporate</v>
      </c>
      <c r="T649" t="str">
        <f>_xlfn.XLOOKUP(Table2[[#This Row],[Product_ID]],Table4[Product_ID],Table4[Product_Name],"Not Found")</f>
        <v>Desk Organizer</v>
      </c>
    </row>
    <row r="650" spans="1:20" x14ac:dyDescent="0.3">
      <c r="A650" t="s">
        <v>1043</v>
      </c>
      <c r="B650" s="4">
        <v>45950</v>
      </c>
      <c r="C650" s="4">
        <v>45955</v>
      </c>
      <c r="D650" t="s">
        <v>98</v>
      </c>
      <c r="E650" t="s">
        <v>71</v>
      </c>
      <c r="F650" s="8">
        <v>4</v>
      </c>
      <c r="G650" s="10">
        <v>0.15</v>
      </c>
      <c r="H650" t="s">
        <v>17</v>
      </c>
      <c r="I650" s="8">
        <v>2716.6</v>
      </c>
      <c r="J650" s="8">
        <v>694.24</v>
      </c>
      <c r="K650" s="12">
        <f>YEAR(Table2[[#This Row],[Order_Date]])</f>
        <v>2025</v>
      </c>
      <c r="L650" s="12">
        <f>MONTH(Table2[[#This Row],[Order_Date]])</f>
        <v>10</v>
      </c>
      <c r="M650" t="str">
        <f>TEXT(Table2[[#This Row],[Order_Date]],"mmm")</f>
        <v>Oct</v>
      </c>
      <c r="N650" t="str">
        <f>TEXT(Table2[[#This Row],[Order_Date]],"YYYY-MM")</f>
        <v>2025-10</v>
      </c>
      <c r="O650" s="9">
        <f>IFERROR(Table2[[#This Row],[Profit]]/Table2[[#This Row],[Sales]],0)</f>
        <v>0.25555473753957153</v>
      </c>
      <c r="P650" t="str">
        <f>_xlfn.XLOOKUP(Table2[[#This Row],[Product_ID]],Table4[Product_ID],Table4[Category],"Not Found")</f>
        <v>Home</v>
      </c>
      <c r="Q650" t="str">
        <f>_xlfn.XLOOKUP(Table2[[#This Row],[Product_ID]],Table4[Product_ID],Table4[Sub_Category],"Not Found")</f>
        <v>Storage</v>
      </c>
      <c r="R650" t="str">
        <f>_xlfn.XLOOKUP(Table2[[#This Row],[Customer_ID]],Table1[Customer_ID],Table1[Region],"Not Found")</f>
        <v>West</v>
      </c>
      <c r="S650" t="str">
        <f>_xlfn.XLOOKUP(Table2[[#This Row],[Customer_ID]],Table1[Customer_ID],Table1[Segment],"Not Found")</f>
        <v>Consumer</v>
      </c>
      <c r="T650" t="str">
        <f>_xlfn.XLOOKUP(Table2[[#This Row],[Product_ID]],Table4[Product_ID],Table4[Product_Name],"Not Found")</f>
        <v>Storage Box</v>
      </c>
    </row>
    <row r="651" spans="1:20" x14ac:dyDescent="0.3">
      <c r="A651" t="s">
        <v>1044</v>
      </c>
      <c r="B651" s="4">
        <v>45744</v>
      </c>
      <c r="C651" s="4">
        <v>45748</v>
      </c>
      <c r="D651" t="s">
        <v>640</v>
      </c>
      <c r="E651" t="s">
        <v>68</v>
      </c>
      <c r="F651" s="8">
        <v>1</v>
      </c>
      <c r="G651" s="10">
        <v>0.15</v>
      </c>
      <c r="H651" t="s">
        <v>21</v>
      </c>
      <c r="I651" s="8">
        <v>1104.1500000000001</v>
      </c>
      <c r="J651" s="8">
        <v>258.83</v>
      </c>
      <c r="K651" s="12">
        <f>YEAR(Table2[[#This Row],[Order_Date]])</f>
        <v>2025</v>
      </c>
      <c r="L651" s="12">
        <f>MONTH(Table2[[#This Row],[Order_Date]])</f>
        <v>3</v>
      </c>
      <c r="M651" t="str">
        <f>TEXT(Table2[[#This Row],[Order_Date]],"mmm")</f>
        <v>Mar</v>
      </c>
      <c r="N651" t="str">
        <f>TEXT(Table2[[#This Row],[Order_Date]],"YYYY-MM")</f>
        <v>2025-03</v>
      </c>
      <c r="O651" s="9">
        <f>IFERROR(Table2[[#This Row],[Profit]]/Table2[[#This Row],[Sales]],0)</f>
        <v>0.23441561382058593</v>
      </c>
      <c r="P651" t="str">
        <f>_xlfn.XLOOKUP(Table2[[#This Row],[Product_ID]],Table4[Product_ID],Table4[Category],"Not Found")</f>
        <v>Home</v>
      </c>
      <c r="Q651" t="str">
        <f>_xlfn.XLOOKUP(Table2[[#This Row],[Product_ID]],Table4[Product_ID],Table4[Sub_Category],"Not Found")</f>
        <v>Lighting</v>
      </c>
      <c r="R651" t="str">
        <f>_xlfn.XLOOKUP(Table2[[#This Row],[Customer_ID]],Table1[Customer_ID],Table1[Region],"Not Found")</f>
        <v>East</v>
      </c>
      <c r="S651" t="str">
        <f>_xlfn.XLOOKUP(Table2[[#This Row],[Customer_ID]],Table1[Customer_ID],Table1[Segment],"Not Found")</f>
        <v>Consumer</v>
      </c>
      <c r="T651" t="str">
        <f>_xlfn.XLOOKUP(Table2[[#This Row],[Product_ID]],Table4[Product_ID],Table4[Product_Name],"Not Found")</f>
        <v>Table Lamp</v>
      </c>
    </row>
    <row r="652" spans="1:20" x14ac:dyDescent="0.3">
      <c r="A652" t="s">
        <v>1045</v>
      </c>
      <c r="B652" s="4">
        <v>45678</v>
      </c>
      <c r="C652" s="4">
        <v>45683</v>
      </c>
      <c r="D652" t="s">
        <v>1046</v>
      </c>
      <c r="E652" t="s">
        <v>35</v>
      </c>
      <c r="F652" s="8">
        <v>1</v>
      </c>
      <c r="G652" s="10">
        <v>0</v>
      </c>
      <c r="H652" t="s">
        <v>21</v>
      </c>
      <c r="I652" s="8">
        <v>1599</v>
      </c>
      <c r="J652" s="8">
        <v>514.04999999999995</v>
      </c>
      <c r="K652" s="12">
        <f>YEAR(Table2[[#This Row],[Order_Date]])</f>
        <v>2025</v>
      </c>
      <c r="L652" s="12">
        <f>MONTH(Table2[[#This Row],[Order_Date]])</f>
        <v>1</v>
      </c>
      <c r="M652" t="str">
        <f>TEXT(Table2[[#This Row],[Order_Date]],"mmm")</f>
        <v>Jan</v>
      </c>
      <c r="N652" t="str">
        <f>TEXT(Table2[[#This Row],[Order_Date]],"YYYY-MM")</f>
        <v>2025-01</v>
      </c>
      <c r="O652" s="9">
        <f>IFERROR(Table2[[#This Row],[Profit]]/Table2[[#This Row],[Sales]],0)</f>
        <v>0.32148217636022514</v>
      </c>
      <c r="P652" t="str">
        <f>_xlfn.XLOOKUP(Table2[[#This Row],[Product_ID]],Table4[Product_ID],Table4[Category],"Not Found")</f>
        <v>Lifestyle</v>
      </c>
      <c r="Q652" t="str">
        <f>_xlfn.XLOOKUP(Table2[[#This Row],[Product_ID]],Table4[Product_ID],Table4[Sub_Category],"Not Found")</f>
        <v>Bags</v>
      </c>
      <c r="R652" t="str">
        <f>_xlfn.XLOOKUP(Table2[[#This Row],[Customer_ID]],Table1[Customer_ID],Table1[Region],"Not Found")</f>
        <v>South</v>
      </c>
      <c r="S652" t="str">
        <f>_xlfn.XLOOKUP(Table2[[#This Row],[Customer_ID]],Table1[Customer_ID],Table1[Segment],"Not Found")</f>
        <v>Consumer</v>
      </c>
      <c r="T652" t="str">
        <f>_xlfn.XLOOKUP(Table2[[#This Row],[Product_ID]],Table4[Product_ID],Table4[Product_Name],"Not Found")</f>
        <v>Backpack</v>
      </c>
    </row>
    <row r="653" spans="1:20" x14ac:dyDescent="0.3">
      <c r="A653" t="s">
        <v>1047</v>
      </c>
      <c r="B653" s="4">
        <v>45798</v>
      </c>
      <c r="C653" s="4">
        <v>45803</v>
      </c>
      <c r="D653" t="s">
        <v>881</v>
      </c>
      <c r="E653" t="s">
        <v>116</v>
      </c>
      <c r="F653" s="8">
        <v>1</v>
      </c>
      <c r="G653" s="10">
        <v>0.1</v>
      </c>
      <c r="H653" t="s">
        <v>17</v>
      </c>
      <c r="I653" s="8">
        <v>359.1</v>
      </c>
      <c r="J653" s="8">
        <v>76.37</v>
      </c>
      <c r="K653" s="12">
        <f>YEAR(Table2[[#This Row],[Order_Date]])</f>
        <v>2025</v>
      </c>
      <c r="L653" s="12">
        <f>MONTH(Table2[[#This Row],[Order_Date]])</f>
        <v>5</v>
      </c>
      <c r="M653" t="str">
        <f>TEXT(Table2[[#This Row],[Order_Date]],"mmm")</f>
        <v>May</v>
      </c>
      <c r="N653" t="str">
        <f>TEXT(Table2[[#This Row],[Order_Date]],"YYYY-MM")</f>
        <v>2025-05</v>
      </c>
      <c r="O653" s="9">
        <f>IFERROR(Table2[[#This Row],[Profit]]/Table2[[#This Row],[Sales]],0)</f>
        <v>0.21267056530214426</v>
      </c>
      <c r="P653" t="str">
        <f>_xlfn.XLOOKUP(Table2[[#This Row],[Product_ID]],Table4[Product_ID],Table4[Category],"Not Found")</f>
        <v>Technology</v>
      </c>
      <c r="Q653" t="str">
        <f>_xlfn.XLOOKUP(Table2[[#This Row],[Product_ID]],Table4[Product_ID],Table4[Sub_Category],"Not Found")</f>
        <v>Accessories</v>
      </c>
      <c r="R653" t="str">
        <f>_xlfn.XLOOKUP(Table2[[#This Row],[Customer_ID]],Table1[Customer_ID],Table1[Region],"Not Found")</f>
        <v>South</v>
      </c>
      <c r="S653" t="str">
        <f>_xlfn.XLOOKUP(Table2[[#This Row],[Customer_ID]],Table1[Customer_ID],Table1[Segment],"Not Found")</f>
        <v>Home Office</v>
      </c>
      <c r="T653" t="str">
        <f>_xlfn.XLOOKUP(Table2[[#This Row],[Product_ID]],Table4[Product_ID],Table4[Product_Name],"Not Found")</f>
        <v>Mobile Holder</v>
      </c>
    </row>
    <row r="654" spans="1:20" x14ac:dyDescent="0.3">
      <c r="A654" t="s">
        <v>1048</v>
      </c>
      <c r="B654" s="4">
        <v>45548</v>
      </c>
      <c r="C654" s="4">
        <v>45552</v>
      </c>
      <c r="D654" t="s">
        <v>787</v>
      </c>
      <c r="E654" t="s">
        <v>81</v>
      </c>
      <c r="F654" s="8">
        <v>3</v>
      </c>
      <c r="G654" s="10">
        <v>0.1</v>
      </c>
      <c r="H654" t="s">
        <v>17</v>
      </c>
      <c r="I654" s="8">
        <v>2157.3000000000002</v>
      </c>
      <c r="J654" s="8">
        <v>515.67999999999995</v>
      </c>
      <c r="K654" s="12">
        <f>YEAR(Table2[[#This Row],[Order_Date]])</f>
        <v>2024</v>
      </c>
      <c r="L654" s="12">
        <f>MONTH(Table2[[#This Row],[Order_Date]])</f>
        <v>9</v>
      </c>
      <c r="M654" t="str">
        <f>TEXT(Table2[[#This Row],[Order_Date]],"mmm")</f>
        <v>Sep</v>
      </c>
      <c r="N654" t="str">
        <f>TEXT(Table2[[#This Row],[Order_Date]],"YYYY-MM")</f>
        <v>2024-09</v>
      </c>
      <c r="O654" s="9">
        <f>IFERROR(Table2[[#This Row],[Profit]]/Table2[[#This Row],[Sales]],0)</f>
        <v>0.23903954016594814</v>
      </c>
      <c r="P654" t="str">
        <f>_xlfn.XLOOKUP(Table2[[#This Row],[Product_ID]],Table4[Product_ID],Table4[Category],"Not Found")</f>
        <v>Home</v>
      </c>
      <c r="Q654" t="str">
        <f>_xlfn.XLOOKUP(Table2[[#This Row],[Product_ID]],Table4[Product_ID],Table4[Sub_Category],"Not Found")</f>
        <v>Kitchen</v>
      </c>
      <c r="R654" t="str">
        <f>_xlfn.XLOOKUP(Table2[[#This Row],[Customer_ID]],Table1[Customer_ID],Table1[Region],"Not Found")</f>
        <v>South</v>
      </c>
      <c r="S654" t="str">
        <f>_xlfn.XLOOKUP(Table2[[#This Row],[Customer_ID]],Table1[Customer_ID],Table1[Segment],"Not Found")</f>
        <v>Home Office</v>
      </c>
      <c r="T654" t="str">
        <f>_xlfn.XLOOKUP(Table2[[#This Row],[Product_ID]],Table4[Product_ID],Table4[Product_Name],"Not Found")</f>
        <v>Travel Mug</v>
      </c>
    </row>
    <row r="655" spans="1:20" x14ac:dyDescent="0.3">
      <c r="A655" t="s">
        <v>1049</v>
      </c>
      <c r="B655" s="4">
        <v>45861</v>
      </c>
      <c r="C655" s="4">
        <v>45866</v>
      </c>
      <c r="D655" t="s">
        <v>49</v>
      </c>
      <c r="E655" t="s">
        <v>40</v>
      </c>
      <c r="F655" s="8">
        <v>1</v>
      </c>
      <c r="G655" s="10">
        <v>0.1</v>
      </c>
      <c r="H655" t="s">
        <v>17</v>
      </c>
      <c r="I655" s="8">
        <v>1349.1</v>
      </c>
      <c r="J655" s="8">
        <v>348.14</v>
      </c>
      <c r="K655" s="12">
        <f>YEAR(Table2[[#This Row],[Order_Date]])</f>
        <v>2025</v>
      </c>
      <c r="L655" s="12">
        <f>MONTH(Table2[[#This Row],[Order_Date]])</f>
        <v>7</v>
      </c>
      <c r="M655" t="str">
        <f>TEXT(Table2[[#This Row],[Order_Date]],"mmm")</f>
        <v>Jul</v>
      </c>
      <c r="N655" t="str">
        <f>TEXT(Table2[[#This Row],[Order_Date]],"YYYY-MM")</f>
        <v>2025-07</v>
      </c>
      <c r="O655" s="9">
        <f>IFERROR(Table2[[#This Row],[Profit]]/Table2[[#This Row],[Sales]],0)</f>
        <v>0.25805351715958785</v>
      </c>
      <c r="P655" t="str">
        <f>_xlfn.XLOOKUP(Table2[[#This Row],[Product_ID]],Table4[Product_ID],Table4[Category],"Not Found")</f>
        <v>Technology</v>
      </c>
      <c r="Q655" t="str">
        <f>_xlfn.XLOOKUP(Table2[[#This Row],[Product_ID]],Table4[Product_ID],Table4[Sub_Category],"Not Found")</f>
        <v>Accessories</v>
      </c>
      <c r="R655" t="str">
        <f>_xlfn.XLOOKUP(Table2[[#This Row],[Customer_ID]],Table1[Customer_ID],Table1[Region],"Not Found")</f>
        <v>West</v>
      </c>
      <c r="S655" t="str">
        <f>_xlfn.XLOOKUP(Table2[[#This Row],[Customer_ID]],Table1[Customer_ID],Table1[Segment],"Not Found")</f>
        <v>Consumer</v>
      </c>
      <c r="T655" t="str">
        <f>_xlfn.XLOOKUP(Table2[[#This Row],[Product_ID]],Table4[Product_ID],Table4[Product_Name],"Not Found")</f>
        <v>Power Bank</v>
      </c>
    </row>
    <row r="656" spans="1:20" x14ac:dyDescent="0.3">
      <c r="A656" t="s">
        <v>1050</v>
      </c>
      <c r="B656" s="4">
        <v>45818</v>
      </c>
      <c r="C656" s="4">
        <v>45822</v>
      </c>
      <c r="D656" t="s">
        <v>868</v>
      </c>
      <c r="E656" t="s">
        <v>68</v>
      </c>
      <c r="F656" s="8">
        <v>1</v>
      </c>
      <c r="G656" s="10">
        <v>0.05</v>
      </c>
      <c r="H656" t="s">
        <v>21</v>
      </c>
      <c r="I656" s="8">
        <v>1234.05</v>
      </c>
      <c r="J656" s="8">
        <v>294.54000000000002</v>
      </c>
      <c r="K656" s="12">
        <f>YEAR(Table2[[#This Row],[Order_Date]])</f>
        <v>2025</v>
      </c>
      <c r="L656" s="12">
        <f>MONTH(Table2[[#This Row],[Order_Date]])</f>
        <v>6</v>
      </c>
      <c r="M656" t="str">
        <f>TEXT(Table2[[#This Row],[Order_Date]],"mmm")</f>
        <v>Jun</v>
      </c>
      <c r="N656" t="str">
        <f>TEXT(Table2[[#This Row],[Order_Date]],"YYYY-MM")</f>
        <v>2025-06</v>
      </c>
      <c r="O656" s="9">
        <f>IFERROR(Table2[[#This Row],[Profit]]/Table2[[#This Row],[Sales]],0)</f>
        <v>0.23867752522183058</v>
      </c>
      <c r="P656" t="str">
        <f>_xlfn.XLOOKUP(Table2[[#This Row],[Product_ID]],Table4[Product_ID],Table4[Category],"Not Found")</f>
        <v>Home</v>
      </c>
      <c r="Q656" t="str">
        <f>_xlfn.XLOOKUP(Table2[[#This Row],[Product_ID]],Table4[Product_ID],Table4[Sub_Category],"Not Found")</f>
        <v>Lighting</v>
      </c>
      <c r="R656" t="str">
        <f>_xlfn.XLOOKUP(Table2[[#This Row],[Customer_ID]],Table1[Customer_ID],Table1[Region],"Not Found")</f>
        <v>West</v>
      </c>
      <c r="S656" t="str">
        <f>_xlfn.XLOOKUP(Table2[[#This Row],[Customer_ID]],Table1[Customer_ID],Table1[Segment],"Not Found")</f>
        <v>Consumer</v>
      </c>
      <c r="T656" t="str">
        <f>_xlfn.XLOOKUP(Table2[[#This Row],[Product_ID]],Table4[Product_ID],Table4[Product_Name],"Not Found")</f>
        <v>Table Lamp</v>
      </c>
    </row>
    <row r="657" spans="1:20" x14ac:dyDescent="0.3">
      <c r="A657" t="s">
        <v>1051</v>
      </c>
      <c r="B657" s="4">
        <v>45453</v>
      </c>
      <c r="C657" s="4">
        <v>45456</v>
      </c>
      <c r="D657" t="s">
        <v>168</v>
      </c>
      <c r="E657" t="s">
        <v>81</v>
      </c>
      <c r="F657" s="8">
        <v>1</v>
      </c>
      <c r="G657" s="10">
        <v>0</v>
      </c>
      <c r="H657" t="s">
        <v>13</v>
      </c>
      <c r="I657" s="8">
        <v>799</v>
      </c>
      <c r="J657" s="8">
        <v>239.21</v>
      </c>
      <c r="K657" s="12">
        <f>YEAR(Table2[[#This Row],[Order_Date]])</f>
        <v>2024</v>
      </c>
      <c r="L657" s="12">
        <f>MONTH(Table2[[#This Row],[Order_Date]])</f>
        <v>6</v>
      </c>
      <c r="M657" t="str">
        <f>TEXT(Table2[[#This Row],[Order_Date]],"mmm")</f>
        <v>Jun</v>
      </c>
      <c r="N657" t="str">
        <f>TEXT(Table2[[#This Row],[Order_Date]],"YYYY-MM")</f>
        <v>2024-06</v>
      </c>
      <c r="O657" s="9">
        <f>IFERROR(Table2[[#This Row],[Profit]]/Table2[[#This Row],[Sales]],0)</f>
        <v>0.29938673341677097</v>
      </c>
      <c r="P657" t="str">
        <f>_xlfn.XLOOKUP(Table2[[#This Row],[Product_ID]],Table4[Product_ID],Table4[Category],"Not Found")</f>
        <v>Home</v>
      </c>
      <c r="Q657" t="str">
        <f>_xlfn.XLOOKUP(Table2[[#This Row],[Product_ID]],Table4[Product_ID],Table4[Sub_Category],"Not Found")</f>
        <v>Kitchen</v>
      </c>
      <c r="R657" t="str">
        <f>_xlfn.XLOOKUP(Table2[[#This Row],[Customer_ID]],Table1[Customer_ID],Table1[Region],"Not Found")</f>
        <v>West</v>
      </c>
      <c r="S657" t="str">
        <f>_xlfn.XLOOKUP(Table2[[#This Row],[Customer_ID]],Table1[Customer_ID],Table1[Segment],"Not Found")</f>
        <v>Home Office</v>
      </c>
      <c r="T657" t="str">
        <f>_xlfn.XLOOKUP(Table2[[#This Row],[Product_ID]],Table4[Product_ID],Table4[Product_Name],"Not Found")</f>
        <v>Travel Mug</v>
      </c>
    </row>
    <row r="658" spans="1:20" x14ac:dyDescent="0.3">
      <c r="A658" t="s">
        <v>1052</v>
      </c>
      <c r="B658" s="4">
        <v>45454</v>
      </c>
      <c r="C658" s="4">
        <v>45457</v>
      </c>
      <c r="D658" t="s">
        <v>265</v>
      </c>
      <c r="E658" t="s">
        <v>20</v>
      </c>
      <c r="F658" s="8">
        <v>2</v>
      </c>
      <c r="G658" s="10">
        <v>0.2</v>
      </c>
      <c r="H658" t="s">
        <v>17</v>
      </c>
      <c r="I658" s="8">
        <v>11198.4</v>
      </c>
      <c r="J658" s="8">
        <v>1532.28</v>
      </c>
      <c r="K658" s="12">
        <f>YEAR(Table2[[#This Row],[Order_Date]])</f>
        <v>2024</v>
      </c>
      <c r="L658" s="12">
        <f>MONTH(Table2[[#This Row],[Order_Date]])</f>
        <v>6</v>
      </c>
      <c r="M658" t="str">
        <f>TEXT(Table2[[#This Row],[Order_Date]],"mmm")</f>
        <v>Jun</v>
      </c>
      <c r="N658" t="str">
        <f>TEXT(Table2[[#This Row],[Order_Date]],"YYYY-MM")</f>
        <v>2024-06</v>
      </c>
      <c r="O658" s="9">
        <f>IFERROR(Table2[[#This Row],[Profit]]/Table2[[#This Row],[Sales]],0)</f>
        <v>0.1368302614659237</v>
      </c>
      <c r="P658" t="str">
        <f>_xlfn.XLOOKUP(Table2[[#This Row],[Product_ID]],Table4[Product_ID],Table4[Category],"Not Found")</f>
        <v>Furniture</v>
      </c>
      <c r="Q658" t="str">
        <f>_xlfn.XLOOKUP(Table2[[#This Row],[Product_ID]],Table4[Product_ID],Table4[Sub_Category],"Not Found")</f>
        <v>Furniture</v>
      </c>
      <c r="R658" t="str">
        <f>_xlfn.XLOOKUP(Table2[[#This Row],[Customer_ID]],Table1[Customer_ID],Table1[Region],"Not Found")</f>
        <v>South</v>
      </c>
      <c r="S658" t="str">
        <f>_xlfn.XLOOKUP(Table2[[#This Row],[Customer_ID]],Table1[Customer_ID],Table1[Segment],"Not Found")</f>
        <v>Consumer</v>
      </c>
      <c r="T658" t="str">
        <f>_xlfn.XLOOKUP(Table2[[#This Row],[Product_ID]],Table4[Product_ID],Table4[Product_Name],"Not Found")</f>
        <v>Office Chair</v>
      </c>
    </row>
    <row r="659" spans="1:20" x14ac:dyDescent="0.3">
      <c r="A659" t="s">
        <v>1053</v>
      </c>
      <c r="B659" s="4">
        <v>45815</v>
      </c>
      <c r="C659" s="4">
        <v>45820</v>
      </c>
      <c r="D659" t="s">
        <v>165</v>
      </c>
      <c r="E659" t="s">
        <v>96</v>
      </c>
      <c r="F659" s="8">
        <v>2</v>
      </c>
      <c r="G659" s="10">
        <v>0.05</v>
      </c>
      <c r="H659" t="s">
        <v>17</v>
      </c>
      <c r="I659" s="8">
        <v>1898.1</v>
      </c>
      <c r="J659" s="8">
        <v>457.96</v>
      </c>
      <c r="K659" s="12">
        <f>YEAR(Table2[[#This Row],[Order_Date]])</f>
        <v>2025</v>
      </c>
      <c r="L659" s="12">
        <f>MONTH(Table2[[#This Row],[Order_Date]])</f>
        <v>6</v>
      </c>
      <c r="M659" t="str">
        <f>TEXT(Table2[[#This Row],[Order_Date]],"mmm")</f>
        <v>Jun</v>
      </c>
      <c r="N659" t="str">
        <f>TEXT(Table2[[#This Row],[Order_Date]],"YYYY-MM")</f>
        <v>2025-06</v>
      </c>
      <c r="O659" s="9">
        <f>IFERROR(Table2[[#This Row],[Profit]]/Table2[[#This Row],[Sales]],0)</f>
        <v>0.24127285179916758</v>
      </c>
      <c r="P659" t="str">
        <f>_xlfn.XLOOKUP(Table2[[#This Row],[Product_ID]],Table4[Product_ID],Table4[Category],"Not Found")</f>
        <v>Home</v>
      </c>
      <c r="Q659" t="str">
        <f>_xlfn.XLOOKUP(Table2[[#This Row],[Product_ID]],Table4[Product_ID],Table4[Sub_Category],"Not Found")</f>
        <v>Lighting</v>
      </c>
      <c r="R659" t="str">
        <f>_xlfn.XLOOKUP(Table2[[#This Row],[Customer_ID]],Table1[Customer_ID],Table1[Region],"Not Found")</f>
        <v>South</v>
      </c>
      <c r="S659" t="str">
        <f>_xlfn.XLOOKUP(Table2[[#This Row],[Customer_ID]],Table1[Customer_ID],Table1[Segment],"Not Found")</f>
        <v>Corporate</v>
      </c>
      <c r="T659" t="str">
        <f>_xlfn.XLOOKUP(Table2[[#This Row],[Product_ID]],Table4[Product_ID],Table4[Product_Name],"Not Found")</f>
        <v>LED Strip Light</v>
      </c>
    </row>
    <row r="660" spans="1:20" x14ac:dyDescent="0.3">
      <c r="A660" t="s">
        <v>1054</v>
      </c>
      <c r="B660" s="4">
        <v>45562</v>
      </c>
      <c r="C660" s="4">
        <v>45565</v>
      </c>
      <c r="D660" t="s">
        <v>254</v>
      </c>
      <c r="E660" t="s">
        <v>81</v>
      </c>
      <c r="F660" s="8">
        <v>2</v>
      </c>
      <c r="G660" s="10">
        <v>0.05</v>
      </c>
      <c r="H660" t="s">
        <v>30</v>
      </c>
      <c r="I660" s="8">
        <v>1518.1</v>
      </c>
      <c r="J660" s="8">
        <v>333.85</v>
      </c>
      <c r="K660" s="12">
        <f>YEAR(Table2[[#This Row],[Order_Date]])</f>
        <v>2024</v>
      </c>
      <c r="L660" s="12">
        <f>MONTH(Table2[[#This Row],[Order_Date]])</f>
        <v>9</v>
      </c>
      <c r="M660" t="str">
        <f>TEXT(Table2[[#This Row],[Order_Date]],"mmm")</f>
        <v>Sep</v>
      </c>
      <c r="N660" t="str">
        <f>TEXT(Table2[[#This Row],[Order_Date]],"YYYY-MM")</f>
        <v>2024-09</v>
      </c>
      <c r="O660" s="9">
        <f>IFERROR(Table2[[#This Row],[Profit]]/Table2[[#This Row],[Sales]],0)</f>
        <v>0.21991304920624469</v>
      </c>
      <c r="P660" t="str">
        <f>_xlfn.XLOOKUP(Table2[[#This Row],[Product_ID]],Table4[Product_ID],Table4[Category],"Not Found")</f>
        <v>Home</v>
      </c>
      <c r="Q660" t="str">
        <f>_xlfn.XLOOKUP(Table2[[#This Row],[Product_ID]],Table4[Product_ID],Table4[Sub_Category],"Not Found")</f>
        <v>Kitchen</v>
      </c>
      <c r="R660" t="str">
        <f>_xlfn.XLOOKUP(Table2[[#This Row],[Customer_ID]],Table1[Customer_ID],Table1[Region],"Not Found")</f>
        <v>North</v>
      </c>
      <c r="S660" t="str">
        <f>_xlfn.XLOOKUP(Table2[[#This Row],[Customer_ID]],Table1[Customer_ID],Table1[Segment],"Not Found")</f>
        <v>Consumer</v>
      </c>
      <c r="T660" t="str">
        <f>_xlfn.XLOOKUP(Table2[[#This Row],[Product_ID]],Table4[Product_ID],Table4[Product_Name],"Not Found")</f>
        <v>Travel Mug</v>
      </c>
    </row>
    <row r="661" spans="1:20" x14ac:dyDescent="0.3">
      <c r="A661" t="s">
        <v>1055</v>
      </c>
      <c r="B661" s="4">
        <v>45783</v>
      </c>
      <c r="C661" s="4">
        <v>45788</v>
      </c>
      <c r="D661" t="s">
        <v>101</v>
      </c>
      <c r="E661" t="s">
        <v>76</v>
      </c>
      <c r="F661" s="8">
        <v>1</v>
      </c>
      <c r="G661" s="10">
        <v>0.05</v>
      </c>
      <c r="H661" t="s">
        <v>17</v>
      </c>
      <c r="I661" s="8">
        <v>854.05</v>
      </c>
      <c r="J661" s="8">
        <v>214.43</v>
      </c>
      <c r="K661" s="12">
        <f>YEAR(Table2[[#This Row],[Order_Date]])</f>
        <v>2025</v>
      </c>
      <c r="L661" s="12">
        <f>MONTH(Table2[[#This Row],[Order_Date]])</f>
        <v>5</v>
      </c>
      <c r="M661" t="str">
        <f>TEXT(Table2[[#This Row],[Order_Date]],"mmm")</f>
        <v>May</v>
      </c>
      <c r="N661" t="str">
        <f>TEXT(Table2[[#This Row],[Order_Date]],"YYYY-MM")</f>
        <v>2025-05</v>
      </c>
      <c r="O661" s="9">
        <f>IFERROR(Table2[[#This Row],[Profit]]/Table2[[#This Row],[Sales]],0)</f>
        <v>0.251074293074176</v>
      </c>
      <c r="P661" t="str">
        <f>_xlfn.XLOOKUP(Table2[[#This Row],[Product_ID]],Table4[Product_ID],Table4[Category],"Not Found")</f>
        <v>Home</v>
      </c>
      <c r="Q661" t="str">
        <f>_xlfn.XLOOKUP(Table2[[#This Row],[Product_ID]],Table4[Product_ID],Table4[Sub_Category],"Not Found")</f>
        <v>Decor</v>
      </c>
      <c r="R661" t="str">
        <f>_xlfn.XLOOKUP(Table2[[#This Row],[Customer_ID]],Table1[Customer_ID],Table1[Region],"Not Found")</f>
        <v>South</v>
      </c>
      <c r="S661" t="str">
        <f>_xlfn.XLOOKUP(Table2[[#This Row],[Customer_ID]],Table1[Customer_ID],Table1[Segment],"Not Found")</f>
        <v>Corporate</v>
      </c>
      <c r="T661" t="str">
        <f>_xlfn.XLOOKUP(Table2[[#This Row],[Product_ID]],Table4[Product_ID],Table4[Product_Name],"Not Found")</f>
        <v>Wall Clock</v>
      </c>
    </row>
    <row r="662" spans="1:20" x14ac:dyDescent="0.3">
      <c r="A662" t="s">
        <v>1056</v>
      </c>
      <c r="B662" s="4">
        <v>45499</v>
      </c>
      <c r="C662" s="4">
        <v>45502</v>
      </c>
      <c r="D662" t="s">
        <v>39</v>
      </c>
      <c r="E662" t="s">
        <v>45</v>
      </c>
      <c r="F662" s="8">
        <v>2</v>
      </c>
      <c r="G662" s="10">
        <v>0.05</v>
      </c>
      <c r="H662" t="s">
        <v>13</v>
      </c>
      <c r="I662" s="8">
        <v>4748.1000000000004</v>
      </c>
      <c r="J662" s="8">
        <v>816.36</v>
      </c>
      <c r="K662" s="12">
        <f>YEAR(Table2[[#This Row],[Order_Date]])</f>
        <v>2024</v>
      </c>
      <c r="L662" s="12">
        <f>MONTH(Table2[[#This Row],[Order_Date]])</f>
        <v>7</v>
      </c>
      <c r="M662" t="str">
        <f>TEXT(Table2[[#This Row],[Order_Date]],"mmm")</f>
        <v>Jul</v>
      </c>
      <c r="N662" t="str">
        <f>TEXT(Table2[[#This Row],[Order_Date]],"YYYY-MM")</f>
        <v>2024-07</v>
      </c>
      <c r="O662" s="9">
        <f>IFERROR(Table2[[#This Row],[Profit]]/Table2[[#This Row],[Sales]],0)</f>
        <v>0.17193403677260377</v>
      </c>
      <c r="P662" t="str">
        <f>_xlfn.XLOOKUP(Table2[[#This Row],[Product_ID]],Table4[Product_ID],Table4[Category],"Not Found")</f>
        <v>Technology</v>
      </c>
      <c r="Q662" t="str">
        <f>_xlfn.XLOOKUP(Table2[[#This Row],[Product_ID]],Table4[Product_ID],Table4[Sub_Category],"Not Found")</f>
        <v>Audio</v>
      </c>
      <c r="R662" t="str">
        <f>_xlfn.XLOOKUP(Table2[[#This Row],[Customer_ID]],Table1[Customer_ID],Table1[Region],"Not Found")</f>
        <v>East</v>
      </c>
      <c r="S662" t="str">
        <f>_xlfn.XLOOKUP(Table2[[#This Row],[Customer_ID]],Table1[Customer_ID],Table1[Segment],"Not Found")</f>
        <v>Consumer</v>
      </c>
      <c r="T662" t="str">
        <f>_xlfn.XLOOKUP(Table2[[#This Row],[Product_ID]],Table4[Product_ID],Table4[Product_Name],"Not Found")</f>
        <v>Headphones</v>
      </c>
    </row>
    <row r="663" spans="1:20" x14ac:dyDescent="0.3">
      <c r="A663" t="s">
        <v>1057</v>
      </c>
      <c r="B663" s="4">
        <v>45830</v>
      </c>
      <c r="C663" s="4">
        <v>45835</v>
      </c>
      <c r="D663" t="s">
        <v>1058</v>
      </c>
      <c r="E663" t="s">
        <v>68</v>
      </c>
      <c r="F663" s="8">
        <v>1</v>
      </c>
      <c r="G663" s="10">
        <v>0</v>
      </c>
      <c r="H663" t="s">
        <v>17</v>
      </c>
      <c r="I663" s="8">
        <v>1299</v>
      </c>
      <c r="J663" s="8">
        <v>352.92</v>
      </c>
      <c r="K663" s="12">
        <f>YEAR(Table2[[#This Row],[Order_Date]])</f>
        <v>2025</v>
      </c>
      <c r="L663" s="12">
        <f>MONTH(Table2[[#This Row],[Order_Date]])</f>
        <v>6</v>
      </c>
      <c r="M663" t="str">
        <f>TEXT(Table2[[#This Row],[Order_Date]],"mmm")</f>
        <v>Jun</v>
      </c>
      <c r="N663" t="str">
        <f>TEXT(Table2[[#This Row],[Order_Date]],"YYYY-MM")</f>
        <v>2025-06</v>
      </c>
      <c r="O663" s="9">
        <f>IFERROR(Table2[[#This Row],[Profit]]/Table2[[#This Row],[Sales]],0)</f>
        <v>0.27168591224018479</v>
      </c>
      <c r="P663" t="str">
        <f>_xlfn.XLOOKUP(Table2[[#This Row],[Product_ID]],Table4[Product_ID],Table4[Category],"Not Found")</f>
        <v>Home</v>
      </c>
      <c r="Q663" t="str">
        <f>_xlfn.XLOOKUP(Table2[[#This Row],[Product_ID]],Table4[Product_ID],Table4[Sub_Category],"Not Found")</f>
        <v>Lighting</v>
      </c>
      <c r="R663" t="str">
        <f>_xlfn.XLOOKUP(Table2[[#This Row],[Customer_ID]],Table1[Customer_ID],Table1[Region],"Not Found")</f>
        <v>West</v>
      </c>
      <c r="S663" t="str">
        <f>_xlfn.XLOOKUP(Table2[[#This Row],[Customer_ID]],Table1[Customer_ID],Table1[Segment],"Not Found")</f>
        <v>Consumer</v>
      </c>
      <c r="T663" t="str">
        <f>_xlfn.XLOOKUP(Table2[[#This Row],[Product_ID]],Table4[Product_ID],Table4[Product_Name],"Not Found")</f>
        <v>Table Lamp</v>
      </c>
    </row>
    <row r="664" spans="1:20" x14ac:dyDescent="0.3">
      <c r="A664" t="s">
        <v>1059</v>
      </c>
      <c r="B664" s="4">
        <v>45875</v>
      </c>
      <c r="C664" s="4">
        <v>45877</v>
      </c>
      <c r="D664" t="s">
        <v>960</v>
      </c>
      <c r="E664" t="s">
        <v>58</v>
      </c>
      <c r="F664" s="8">
        <v>1</v>
      </c>
      <c r="G664" s="10">
        <v>0</v>
      </c>
      <c r="H664" t="s">
        <v>21</v>
      </c>
      <c r="I664" s="8">
        <v>1999</v>
      </c>
      <c r="J664" s="8">
        <v>490.1</v>
      </c>
      <c r="K664" s="12">
        <f>YEAR(Table2[[#This Row],[Order_Date]])</f>
        <v>2025</v>
      </c>
      <c r="L664" s="12">
        <f>MONTH(Table2[[#This Row],[Order_Date]])</f>
        <v>8</v>
      </c>
      <c r="M664" t="str">
        <f>TEXT(Table2[[#This Row],[Order_Date]],"mmm")</f>
        <v>Aug</v>
      </c>
      <c r="N664" t="str">
        <f>TEXT(Table2[[#This Row],[Order_Date]],"YYYY-MM")</f>
        <v>2025-08</v>
      </c>
      <c r="O664" s="9">
        <f>IFERROR(Table2[[#This Row],[Profit]]/Table2[[#This Row],[Sales]],0)</f>
        <v>0.24517258629314659</v>
      </c>
      <c r="P664" t="str">
        <f>_xlfn.XLOOKUP(Table2[[#This Row],[Product_ID]],Table4[Product_ID],Table4[Category],"Not Found")</f>
        <v>Technology</v>
      </c>
      <c r="Q664" t="str">
        <f>_xlfn.XLOOKUP(Table2[[#This Row],[Product_ID]],Table4[Product_ID],Table4[Sub_Category],"Not Found")</f>
        <v>Audio</v>
      </c>
      <c r="R664" t="str">
        <f>_xlfn.XLOOKUP(Table2[[#This Row],[Customer_ID]],Table1[Customer_ID],Table1[Region],"Not Found")</f>
        <v>North</v>
      </c>
      <c r="S664" t="str">
        <f>_xlfn.XLOOKUP(Table2[[#This Row],[Customer_ID]],Table1[Customer_ID],Table1[Segment],"Not Found")</f>
        <v>Corporate</v>
      </c>
      <c r="T664" t="str">
        <f>_xlfn.XLOOKUP(Table2[[#This Row],[Product_ID]],Table4[Product_ID],Table4[Product_Name],"Not Found")</f>
        <v>Bluetooth Speaker</v>
      </c>
    </row>
    <row r="665" spans="1:20" x14ac:dyDescent="0.3">
      <c r="A665" t="s">
        <v>1060</v>
      </c>
      <c r="B665" s="4">
        <v>45351</v>
      </c>
      <c r="C665" s="4">
        <v>45352</v>
      </c>
      <c r="D665" t="s">
        <v>1061</v>
      </c>
      <c r="E665" t="s">
        <v>58</v>
      </c>
      <c r="F665" s="8">
        <v>2</v>
      </c>
      <c r="G665" s="10">
        <v>0.2</v>
      </c>
      <c r="H665" t="s">
        <v>21</v>
      </c>
      <c r="I665" s="8">
        <v>3198.4</v>
      </c>
      <c r="J665" s="8">
        <v>872.26</v>
      </c>
      <c r="K665" s="12">
        <f>YEAR(Table2[[#This Row],[Order_Date]])</f>
        <v>2024</v>
      </c>
      <c r="L665" s="12">
        <f>MONTH(Table2[[#This Row],[Order_Date]])</f>
        <v>2</v>
      </c>
      <c r="M665" t="str">
        <f>TEXT(Table2[[#This Row],[Order_Date]],"mmm")</f>
        <v>Feb</v>
      </c>
      <c r="N665" t="str">
        <f>TEXT(Table2[[#This Row],[Order_Date]],"YYYY-MM")</f>
        <v>2024-02</v>
      </c>
      <c r="O665" s="9">
        <f>IFERROR(Table2[[#This Row],[Profit]]/Table2[[#This Row],[Sales]],0)</f>
        <v>0.27271760880440221</v>
      </c>
      <c r="P665" t="str">
        <f>_xlfn.XLOOKUP(Table2[[#This Row],[Product_ID]],Table4[Product_ID],Table4[Category],"Not Found")</f>
        <v>Technology</v>
      </c>
      <c r="Q665" t="str">
        <f>_xlfn.XLOOKUP(Table2[[#This Row],[Product_ID]],Table4[Product_ID],Table4[Sub_Category],"Not Found")</f>
        <v>Audio</v>
      </c>
      <c r="R665" t="str">
        <f>_xlfn.XLOOKUP(Table2[[#This Row],[Customer_ID]],Table1[Customer_ID],Table1[Region],"Not Found")</f>
        <v>South</v>
      </c>
      <c r="S665" t="str">
        <f>_xlfn.XLOOKUP(Table2[[#This Row],[Customer_ID]],Table1[Customer_ID],Table1[Segment],"Not Found")</f>
        <v>Home Office</v>
      </c>
      <c r="T665" t="str">
        <f>_xlfn.XLOOKUP(Table2[[#This Row],[Product_ID]],Table4[Product_ID],Table4[Product_Name],"Not Found")</f>
        <v>Bluetooth Speaker</v>
      </c>
    </row>
    <row r="666" spans="1:20" x14ac:dyDescent="0.3">
      <c r="A666" t="s">
        <v>1062</v>
      </c>
      <c r="B666" s="4">
        <v>45721</v>
      </c>
      <c r="C666" s="4">
        <v>45724</v>
      </c>
      <c r="D666" t="s">
        <v>341</v>
      </c>
      <c r="E666" t="s">
        <v>16</v>
      </c>
      <c r="F666" s="8">
        <v>1</v>
      </c>
      <c r="G666" s="10">
        <v>0.05</v>
      </c>
      <c r="H666" t="s">
        <v>21</v>
      </c>
      <c r="I666" s="8">
        <v>1234.05</v>
      </c>
      <c r="J666" s="8">
        <v>308.08999999999997</v>
      </c>
      <c r="K666" s="12">
        <f>YEAR(Table2[[#This Row],[Order_Date]])</f>
        <v>2025</v>
      </c>
      <c r="L666" s="12">
        <f>MONTH(Table2[[#This Row],[Order_Date]])</f>
        <v>3</v>
      </c>
      <c r="M666" t="str">
        <f>TEXT(Table2[[#This Row],[Order_Date]],"mmm")</f>
        <v>Mar</v>
      </c>
      <c r="N666" t="str">
        <f>TEXT(Table2[[#This Row],[Order_Date]],"YYYY-MM")</f>
        <v>2025-03</v>
      </c>
      <c r="O666" s="9">
        <f>IFERROR(Table2[[#This Row],[Profit]]/Table2[[#This Row],[Sales]],0)</f>
        <v>0.24965763137636238</v>
      </c>
      <c r="P666" t="str">
        <f>_xlfn.XLOOKUP(Table2[[#This Row],[Product_ID]],Table4[Product_ID],Table4[Category],"Not Found")</f>
        <v>Technology</v>
      </c>
      <c r="Q666" t="str">
        <f>_xlfn.XLOOKUP(Table2[[#This Row],[Product_ID]],Table4[Product_ID],Table4[Sub_Category],"Not Found")</f>
        <v>Accessories</v>
      </c>
      <c r="R666" t="str">
        <f>_xlfn.XLOOKUP(Table2[[#This Row],[Customer_ID]],Table1[Customer_ID],Table1[Region],"Not Found")</f>
        <v>North</v>
      </c>
      <c r="S666" t="str">
        <f>_xlfn.XLOOKUP(Table2[[#This Row],[Customer_ID]],Table1[Customer_ID],Table1[Segment],"Not Found")</f>
        <v>Corporate</v>
      </c>
      <c r="T666" t="str">
        <f>_xlfn.XLOOKUP(Table2[[#This Row],[Product_ID]],Table4[Product_ID],Table4[Product_Name],"Not Found")</f>
        <v>USB-C Hub</v>
      </c>
    </row>
    <row r="667" spans="1:20" x14ac:dyDescent="0.3">
      <c r="A667" t="s">
        <v>1063</v>
      </c>
      <c r="B667" s="4">
        <v>45948</v>
      </c>
      <c r="C667" s="4">
        <v>45952</v>
      </c>
      <c r="D667" t="s">
        <v>1064</v>
      </c>
      <c r="E667" t="s">
        <v>81</v>
      </c>
      <c r="F667" s="8">
        <v>2</v>
      </c>
      <c r="G667" s="10">
        <v>0.05</v>
      </c>
      <c r="H667" t="s">
        <v>21</v>
      </c>
      <c r="I667" s="8">
        <v>1518.1</v>
      </c>
      <c r="J667" s="8">
        <v>423.95</v>
      </c>
      <c r="K667" s="12">
        <f>YEAR(Table2[[#This Row],[Order_Date]])</f>
        <v>2025</v>
      </c>
      <c r="L667" s="12">
        <f>MONTH(Table2[[#This Row],[Order_Date]])</f>
        <v>10</v>
      </c>
      <c r="M667" t="str">
        <f>TEXT(Table2[[#This Row],[Order_Date]],"mmm")</f>
        <v>Oct</v>
      </c>
      <c r="N667" t="str">
        <f>TEXT(Table2[[#This Row],[Order_Date]],"YYYY-MM")</f>
        <v>2025-10</v>
      </c>
      <c r="O667" s="9">
        <f>IFERROR(Table2[[#This Row],[Profit]]/Table2[[#This Row],[Sales]],0)</f>
        <v>0.27926355312561757</v>
      </c>
      <c r="P667" t="str">
        <f>_xlfn.XLOOKUP(Table2[[#This Row],[Product_ID]],Table4[Product_ID],Table4[Category],"Not Found")</f>
        <v>Home</v>
      </c>
      <c r="Q667" t="str">
        <f>_xlfn.XLOOKUP(Table2[[#This Row],[Product_ID]],Table4[Product_ID],Table4[Sub_Category],"Not Found")</f>
        <v>Kitchen</v>
      </c>
      <c r="R667" t="str">
        <f>_xlfn.XLOOKUP(Table2[[#This Row],[Customer_ID]],Table1[Customer_ID],Table1[Region],"Not Found")</f>
        <v>West</v>
      </c>
      <c r="S667" t="str">
        <f>_xlfn.XLOOKUP(Table2[[#This Row],[Customer_ID]],Table1[Customer_ID],Table1[Segment],"Not Found")</f>
        <v>Consumer</v>
      </c>
      <c r="T667" t="str">
        <f>_xlfn.XLOOKUP(Table2[[#This Row],[Product_ID]],Table4[Product_ID],Table4[Product_Name],"Not Found")</f>
        <v>Travel Mug</v>
      </c>
    </row>
    <row r="668" spans="1:20" x14ac:dyDescent="0.3">
      <c r="A668" t="s">
        <v>1065</v>
      </c>
      <c r="B668" s="4">
        <v>45896</v>
      </c>
      <c r="C668" s="4">
        <v>45897</v>
      </c>
      <c r="D668" t="s">
        <v>439</v>
      </c>
      <c r="E668" t="s">
        <v>200</v>
      </c>
      <c r="F668" s="8">
        <v>1</v>
      </c>
      <c r="G668" s="10">
        <v>0.1</v>
      </c>
      <c r="H668" t="s">
        <v>13</v>
      </c>
      <c r="I668" s="8">
        <v>989.1</v>
      </c>
      <c r="J668" s="8">
        <v>300.51</v>
      </c>
      <c r="K668" s="12">
        <f>YEAR(Table2[[#This Row],[Order_Date]])</f>
        <v>2025</v>
      </c>
      <c r="L668" s="12">
        <f>MONTH(Table2[[#This Row],[Order_Date]])</f>
        <v>8</v>
      </c>
      <c r="M668" t="str">
        <f>TEXT(Table2[[#This Row],[Order_Date]],"mmm")</f>
        <v>Aug</v>
      </c>
      <c r="N668" t="str">
        <f>TEXT(Table2[[#This Row],[Order_Date]],"YYYY-MM")</f>
        <v>2025-08</v>
      </c>
      <c r="O668" s="9">
        <f>IFERROR(Table2[[#This Row],[Profit]]/Table2[[#This Row],[Sales]],0)</f>
        <v>0.3038216560509554</v>
      </c>
      <c r="P668" t="str">
        <f>_xlfn.XLOOKUP(Table2[[#This Row],[Product_ID]],Table4[Product_ID],Table4[Category],"Not Found")</f>
        <v>Office</v>
      </c>
      <c r="Q668" t="str">
        <f>_xlfn.XLOOKUP(Table2[[#This Row],[Product_ID]],Table4[Product_ID],Table4[Sub_Category],"Not Found")</f>
        <v>Office Supplies</v>
      </c>
      <c r="R668" t="str">
        <f>_xlfn.XLOOKUP(Table2[[#This Row],[Customer_ID]],Table1[Customer_ID],Table1[Region],"Not Found")</f>
        <v>West</v>
      </c>
      <c r="S668" t="str">
        <f>_xlfn.XLOOKUP(Table2[[#This Row],[Customer_ID]],Table1[Customer_ID],Table1[Segment],"Not Found")</f>
        <v>Consumer</v>
      </c>
      <c r="T668" t="str">
        <f>_xlfn.XLOOKUP(Table2[[#This Row],[Product_ID]],Table4[Product_ID],Table4[Product_Name],"Not Found")</f>
        <v>Laptop Stand</v>
      </c>
    </row>
    <row r="669" spans="1:20" x14ac:dyDescent="0.3">
      <c r="A669" t="s">
        <v>1066</v>
      </c>
      <c r="B669" s="4">
        <v>45600</v>
      </c>
      <c r="C669" s="4">
        <v>45605</v>
      </c>
      <c r="D669" t="s">
        <v>1067</v>
      </c>
      <c r="E669" t="s">
        <v>58</v>
      </c>
      <c r="F669" s="8">
        <v>1</v>
      </c>
      <c r="G669" s="10">
        <v>0.05</v>
      </c>
      <c r="H669" t="s">
        <v>17</v>
      </c>
      <c r="I669" s="8">
        <v>1899.05</v>
      </c>
      <c r="J669" s="8">
        <v>403.3</v>
      </c>
      <c r="K669" s="12">
        <f>YEAR(Table2[[#This Row],[Order_Date]])</f>
        <v>2024</v>
      </c>
      <c r="L669" s="12">
        <f>MONTH(Table2[[#This Row],[Order_Date]])</f>
        <v>11</v>
      </c>
      <c r="M669" t="str">
        <f>TEXT(Table2[[#This Row],[Order_Date]],"mmm")</f>
        <v>Nov</v>
      </c>
      <c r="N669" t="str">
        <f>TEXT(Table2[[#This Row],[Order_Date]],"YYYY-MM")</f>
        <v>2024-11</v>
      </c>
      <c r="O669" s="9">
        <f>IFERROR(Table2[[#This Row],[Profit]]/Table2[[#This Row],[Sales]],0)</f>
        <v>0.21236934256601986</v>
      </c>
      <c r="P669" t="str">
        <f>_xlfn.XLOOKUP(Table2[[#This Row],[Product_ID]],Table4[Product_ID],Table4[Category],"Not Found")</f>
        <v>Technology</v>
      </c>
      <c r="Q669" t="str">
        <f>_xlfn.XLOOKUP(Table2[[#This Row],[Product_ID]],Table4[Product_ID],Table4[Sub_Category],"Not Found")</f>
        <v>Audio</v>
      </c>
      <c r="R669" t="str">
        <f>_xlfn.XLOOKUP(Table2[[#This Row],[Customer_ID]],Table1[Customer_ID],Table1[Region],"Not Found")</f>
        <v>West</v>
      </c>
      <c r="S669" t="str">
        <f>_xlfn.XLOOKUP(Table2[[#This Row],[Customer_ID]],Table1[Customer_ID],Table1[Segment],"Not Found")</f>
        <v>Consumer</v>
      </c>
      <c r="T669" t="str">
        <f>_xlfn.XLOOKUP(Table2[[#This Row],[Product_ID]],Table4[Product_ID],Table4[Product_Name],"Not Found")</f>
        <v>Bluetooth Speaker</v>
      </c>
    </row>
    <row r="670" spans="1:20" x14ac:dyDescent="0.3">
      <c r="A670" t="s">
        <v>1068</v>
      </c>
      <c r="B670" s="4">
        <v>45811</v>
      </c>
      <c r="C670" s="4">
        <v>45812</v>
      </c>
      <c r="D670" t="s">
        <v>15</v>
      </c>
      <c r="E670" t="s">
        <v>12</v>
      </c>
      <c r="F670" s="8">
        <v>3</v>
      </c>
      <c r="G670" s="10">
        <v>0</v>
      </c>
      <c r="H670" t="s">
        <v>21</v>
      </c>
      <c r="I670" s="8">
        <v>1797</v>
      </c>
      <c r="J670" s="8">
        <v>551.07000000000005</v>
      </c>
      <c r="K670" s="12">
        <f>YEAR(Table2[[#This Row],[Order_Date]])</f>
        <v>2025</v>
      </c>
      <c r="L670" s="12">
        <f>MONTH(Table2[[#This Row],[Order_Date]])</f>
        <v>6</v>
      </c>
      <c r="M670" t="str">
        <f>TEXT(Table2[[#This Row],[Order_Date]],"mmm")</f>
        <v>Jun</v>
      </c>
      <c r="N670" t="str">
        <f>TEXT(Table2[[#This Row],[Order_Date]],"YYYY-MM")</f>
        <v>2025-06</v>
      </c>
      <c r="O670" s="9">
        <f>IFERROR(Table2[[#This Row],[Profit]]/Table2[[#This Row],[Sales]],0)</f>
        <v>0.306661101836394</v>
      </c>
      <c r="P670" t="str">
        <f>_xlfn.XLOOKUP(Table2[[#This Row],[Product_ID]],Table4[Product_ID],Table4[Category],"Not Found")</f>
        <v>Home</v>
      </c>
      <c r="Q670" t="str">
        <f>_xlfn.XLOOKUP(Table2[[#This Row],[Product_ID]],Table4[Product_ID],Table4[Sub_Category],"Not Found")</f>
        <v>Kitchen</v>
      </c>
      <c r="R670" t="str">
        <f>_xlfn.XLOOKUP(Table2[[#This Row],[Customer_ID]],Table1[Customer_ID],Table1[Region],"Not Found")</f>
        <v>East</v>
      </c>
      <c r="S670" t="str">
        <f>_xlfn.XLOOKUP(Table2[[#This Row],[Customer_ID]],Table1[Customer_ID],Table1[Segment],"Not Found")</f>
        <v>Corporate</v>
      </c>
      <c r="T670" t="str">
        <f>_xlfn.XLOOKUP(Table2[[#This Row],[Product_ID]],Table4[Product_ID],Table4[Product_Name],"Not Found")</f>
        <v>Water Bottle</v>
      </c>
    </row>
    <row r="671" spans="1:20" x14ac:dyDescent="0.3">
      <c r="A671" t="s">
        <v>1069</v>
      </c>
      <c r="B671" s="4">
        <v>45882</v>
      </c>
      <c r="C671" s="4">
        <v>45886</v>
      </c>
      <c r="D671" t="s">
        <v>130</v>
      </c>
      <c r="E671" t="s">
        <v>76</v>
      </c>
      <c r="F671" s="8">
        <v>2</v>
      </c>
      <c r="G671" s="10">
        <v>0.05</v>
      </c>
      <c r="H671" t="s">
        <v>13</v>
      </c>
      <c r="I671" s="8">
        <v>1708.1</v>
      </c>
      <c r="J671" s="8">
        <v>460.16</v>
      </c>
      <c r="K671" s="12">
        <f>YEAR(Table2[[#This Row],[Order_Date]])</f>
        <v>2025</v>
      </c>
      <c r="L671" s="12">
        <f>MONTH(Table2[[#This Row],[Order_Date]])</f>
        <v>8</v>
      </c>
      <c r="M671" t="str">
        <f>TEXT(Table2[[#This Row],[Order_Date]],"mmm")</f>
        <v>Aug</v>
      </c>
      <c r="N671" t="str">
        <f>TEXT(Table2[[#This Row],[Order_Date]],"YYYY-MM")</f>
        <v>2025-08</v>
      </c>
      <c r="O671" s="9">
        <f>IFERROR(Table2[[#This Row],[Profit]]/Table2[[#This Row],[Sales]],0)</f>
        <v>0.26939874714595169</v>
      </c>
      <c r="P671" t="str">
        <f>_xlfn.XLOOKUP(Table2[[#This Row],[Product_ID]],Table4[Product_ID],Table4[Category],"Not Found")</f>
        <v>Home</v>
      </c>
      <c r="Q671" t="str">
        <f>_xlfn.XLOOKUP(Table2[[#This Row],[Product_ID]],Table4[Product_ID],Table4[Sub_Category],"Not Found")</f>
        <v>Decor</v>
      </c>
      <c r="R671" t="str">
        <f>_xlfn.XLOOKUP(Table2[[#This Row],[Customer_ID]],Table1[Customer_ID],Table1[Region],"Not Found")</f>
        <v>East</v>
      </c>
      <c r="S671" t="str">
        <f>_xlfn.XLOOKUP(Table2[[#This Row],[Customer_ID]],Table1[Customer_ID],Table1[Segment],"Not Found")</f>
        <v>Consumer</v>
      </c>
      <c r="T671" t="str">
        <f>_xlfn.XLOOKUP(Table2[[#This Row],[Product_ID]],Table4[Product_ID],Table4[Product_Name],"Not Found")</f>
        <v>Wall Clock</v>
      </c>
    </row>
    <row r="672" spans="1:20" x14ac:dyDescent="0.3">
      <c r="A672" t="s">
        <v>1070</v>
      </c>
      <c r="B672" s="4">
        <v>45318</v>
      </c>
      <c r="C672" s="4">
        <v>45322</v>
      </c>
      <c r="D672" t="s">
        <v>34</v>
      </c>
      <c r="E672" t="s">
        <v>50</v>
      </c>
      <c r="F672" s="8">
        <v>2</v>
      </c>
      <c r="G672" s="10">
        <v>0</v>
      </c>
      <c r="H672" t="s">
        <v>13</v>
      </c>
      <c r="I672" s="8">
        <v>998</v>
      </c>
      <c r="J672" s="8">
        <v>305.97000000000003</v>
      </c>
      <c r="K672" s="12">
        <f>YEAR(Table2[[#This Row],[Order_Date]])</f>
        <v>2024</v>
      </c>
      <c r="L672" s="12">
        <f>MONTH(Table2[[#This Row],[Order_Date]])</f>
        <v>1</v>
      </c>
      <c r="M672" t="str">
        <f>TEXT(Table2[[#This Row],[Order_Date]],"mmm")</f>
        <v>Jan</v>
      </c>
      <c r="N672" t="str">
        <f>TEXT(Table2[[#This Row],[Order_Date]],"YYYY-MM")</f>
        <v>2024-01</v>
      </c>
      <c r="O672" s="9">
        <f>IFERROR(Table2[[#This Row],[Profit]]/Table2[[#This Row],[Sales]],0)</f>
        <v>0.30658316633266536</v>
      </c>
      <c r="P672" t="str">
        <f>_xlfn.XLOOKUP(Table2[[#This Row],[Product_ID]],Table4[Product_ID],Table4[Category],"Not Found")</f>
        <v>Technology</v>
      </c>
      <c r="Q672" t="str">
        <f>_xlfn.XLOOKUP(Table2[[#This Row],[Product_ID]],Table4[Product_ID],Table4[Sub_Category],"Not Found")</f>
        <v>Accessories</v>
      </c>
      <c r="R672" t="str">
        <f>_xlfn.XLOOKUP(Table2[[#This Row],[Customer_ID]],Table1[Customer_ID],Table1[Region],"Not Found")</f>
        <v>East</v>
      </c>
      <c r="S672" t="str">
        <f>_xlfn.XLOOKUP(Table2[[#This Row],[Customer_ID]],Table1[Customer_ID],Table1[Segment],"Not Found")</f>
        <v>Consumer</v>
      </c>
      <c r="T672" t="str">
        <f>_xlfn.XLOOKUP(Table2[[#This Row],[Product_ID]],Table4[Product_ID],Table4[Product_Name],"Not Found")</f>
        <v>Wireless Mouse</v>
      </c>
    </row>
    <row r="673" spans="1:20" x14ac:dyDescent="0.3">
      <c r="A673" t="s">
        <v>1071</v>
      </c>
      <c r="B673" s="4">
        <v>45977</v>
      </c>
      <c r="C673" s="4">
        <v>45982</v>
      </c>
      <c r="D673" t="s">
        <v>1072</v>
      </c>
      <c r="E673" t="s">
        <v>116</v>
      </c>
      <c r="F673" s="8">
        <v>3</v>
      </c>
      <c r="G673" s="10">
        <v>0</v>
      </c>
      <c r="H673" t="s">
        <v>21</v>
      </c>
      <c r="I673" s="8">
        <v>1197</v>
      </c>
      <c r="J673" s="8">
        <v>336.81</v>
      </c>
      <c r="K673" s="12">
        <f>YEAR(Table2[[#This Row],[Order_Date]])</f>
        <v>2025</v>
      </c>
      <c r="L673" s="12">
        <f>MONTH(Table2[[#This Row],[Order_Date]])</f>
        <v>11</v>
      </c>
      <c r="M673" t="str">
        <f>TEXT(Table2[[#This Row],[Order_Date]],"mmm")</f>
        <v>Nov</v>
      </c>
      <c r="N673" t="str">
        <f>TEXT(Table2[[#This Row],[Order_Date]],"YYYY-MM")</f>
        <v>2025-11</v>
      </c>
      <c r="O673" s="9">
        <f>IFERROR(Table2[[#This Row],[Profit]]/Table2[[#This Row],[Sales]],0)</f>
        <v>0.28137844611528823</v>
      </c>
      <c r="P673" t="str">
        <f>_xlfn.XLOOKUP(Table2[[#This Row],[Product_ID]],Table4[Product_ID],Table4[Category],"Not Found")</f>
        <v>Technology</v>
      </c>
      <c r="Q673" t="str">
        <f>_xlfn.XLOOKUP(Table2[[#This Row],[Product_ID]],Table4[Product_ID],Table4[Sub_Category],"Not Found")</f>
        <v>Accessories</v>
      </c>
      <c r="R673" t="str">
        <f>_xlfn.XLOOKUP(Table2[[#This Row],[Customer_ID]],Table1[Customer_ID],Table1[Region],"Not Found")</f>
        <v>East</v>
      </c>
      <c r="S673" t="str">
        <f>_xlfn.XLOOKUP(Table2[[#This Row],[Customer_ID]],Table1[Customer_ID],Table1[Segment],"Not Found")</f>
        <v>Consumer</v>
      </c>
      <c r="T673" t="str">
        <f>_xlfn.XLOOKUP(Table2[[#This Row],[Product_ID]],Table4[Product_ID],Table4[Product_Name],"Not Found")</f>
        <v>Mobile Holder</v>
      </c>
    </row>
    <row r="674" spans="1:20" x14ac:dyDescent="0.3">
      <c r="A674" t="s">
        <v>1073</v>
      </c>
      <c r="B674" s="4">
        <v>45853</v>
      </c>
      <c r="C674" s="4">
        <v>45856</v>
      </c>
      <c r="D674" t="s">
        <v>250</v>
      </c>
      <c r="E674" t="s">
        <v>99</v>
      </c>
      <c r="F674" s="8">
        <v>2</v>
      </c>
      <c r="G674" s="10">
        <v>0.1</v>
      </c>
      <c r="H674" t="s">
        <v>21</v>
      </c>
      <c r="I674" s="8">
        <v>448.2</v>
      </c>
      <c r="J674" s="8">
        <v>130.93</v>
      </c>
      <c r="K674" s="12">
        <f>YEAR(Table2[[#This Row],[Order_Date]])</f>
        <v>2025</v>
      </c>
      <c r="L674" s="12">
        <f>MONTH(Table2[[#This Row],[Order_Date]])</f>
        <v>7</v>
      </c>
      <c r="M674" t="str">
        <f>TEXT(Table2[[#This Row],[Order_Date]],"mmm")</f>
        <v>Jul</v>
      </c>
      <c r="N674" t="str">
        <f>TEXT(Table2[[#This Row],[Order_Date]],"YYYY-MM")</f>
        <v>2025-07</v>
      </c>
      <c r="O674" s="9">
        <f>IFERROR(Table2[[#This Row],[Profit]]/Table2[[#This Row],[Sales]],0)</f>
        <v>0.29212405176260603</v>
      </c>
      <c r="P674" t="str">
        <f>_xlfn.XLOOKUP(Table2[[#This Row],[Product_ID]],Table4[Product_ID],Table4[Category],"Not Found")</f>
        <v>Office</v>
      </c>
      <c r="Q674" t="str">
        <f>_xlfn.XLOOKUP(Table2[[#This Row],[Product_ID]],Table4[Product_ID],Table4[Sub_Category],"Not Found")</f>
        <v>Paper</v>
      </c>
      <c r="R674" t="str">
        <f>_xlfn.XLOOKUP(Table2[[#This Row],[Customer_ID]],Table1[Customer_ID],Table1[Region],"Not Found")</f>
        <v>South</v>
      </c>
      <c r="S674" t="str">
        <f>_xlfn.XLOOKUP(Table2[[#This Row],[Customer_ID]],Table1[Customer_ID],Table1[Segment],"Not Found")</f>
        <v>Consumer</v>
      </c>
      <c r="T674" t="str">
        <f>_xlfn.XLOOKUP(Table2[[#This Row],[Product_ID]],Table4[Product_ID],Table4[Product_Name],"Not Found")</f>
        <v>Pen Set</v>
      </c>
    </row>
    <row r="675" spans="1:20" x14ac:dyDescent="0.3">
      <c r="A675" t="s">
        <v>1074</v>
      </c>
      <c r="B675" s="4">
        <v>45490</v>
      </c>
      <c r="C675" s="4">
        <v>45493</v>
      </c>
      <c r="D675" t="s">
        <v>674</v>
      </c>
      <c r="E675" t="s">
        <v>96</v>
      </c>
      <c r="F675" s="8">
        <v>3</v>
      </c>
      <c r="G675" s="10">
        <v>0.15</v>
      </c>
      <c r="H675" t="s">
        <v>30</v>
      </c>
      <c r="I675" s="8">
        <v>2547.4499999999998</v>
      </c>
      <c r="J675" s="8">
        <v>672.13</v>
      </c>
      <c r="K675" s="12">
        <f>YEAR(Table2[[#This Row],[Order_Date]])</f>
        <v>2024</v>
      </c>
      <c r="L675" s="12">
        <f>MONTH(Table2[[#This Row],[Order_Date]])</f>
        <v>7</v>
      </c>
      <c r="M675" t="str">
        <f>TEXT(Table2[[#This Row],[Order_Date]],"mmm")</f>
        <v>Jul</v>
      </c>
      <c r="N675" t="str">
        <f>TEXT(Table2[[#This Row],[Order_Date]],"YYYY-MM")</f>
        <v>2024-07</v>
      </c>
      <c r="O675" s="9">
        <f>IFERROR(Table2[[#This Row],[Profit]]/Table2[[#This Row],[Sales]],0)</f>
        <v>0.26384423639325599</v>
      </c>
      <c r="P675" t="str">
        <f>_xlfn.XLOOKUP(Table2[[#This Row],[Product_ID]],Table4[Product_ID],Table4[Category],"Not Found")</f>
        <v>Home</v>
      </c>
      <c r="Q675" t="str">
        <f>_xlfn.XLOOKUP(Table2[[#This Row],[Product_ID]],Table4[Product_ID],Table4[Sub_Category],"Not Found")</f>
        <v>Lighting</v>
      </c>
      <c r="R675" t="str">
        <f>_xlfn.XLOOKUP(Table2[[#This Row],[Customer_ID]],Table1[Customer_ID],Table1[Region],"Not Found")</f>
        <v>East</v>
      </c>
      <c r="S675" t="str">
        <f>_xlfn.XLOOKUP(Table2[[#This Row],[Customer_ID]],Table1[Customer_ID],Table1[Segment],"Not Found")</f>
        <v>Home Office</v>
      </c>
      <c r="T675" t="str">
        <f>_xlfn.XLOOKUP(Table2[[#This Row],[Product_ID]],Table4[Product_ID],Table4[Product_Name],"Not Found")</f>
        <v>LED Strip Light</v>
      </c>
    </row>
    <row r="676" spans="1:20" x14ac:dyDescent="0.3">
      <c r="A676" t="s">
        <v>1075</v>
      </c>
      <c r="B676" s="4">
        <v>45678</v>
      </c>
      <c r="C676" s="4">
        <v>45680</v>
      </c>
      <c r="D676" t="s">
        <v>846</v>
      </c>
      <c r="E676" t="s">
        <v>68</v>
      </c>
      <c r="F676" s="8">
        <v>2</v>
      </c>
      <c r="G676" s="10">
        <v>0.1</v>
      </c>
      <c r="H676" t="s">
        <v>30</v>
      </c>
      <c r="I676" s="8">
        <v>2338.1999999999998</v>
      </c>
      <c r="J676" s="8">
        <v>652.64</v>
      </c>
      <c r="K676" s="12">
        <f>YEAR(Table2[[#This Row],[Order_Date]])</f>
        <v>2025</v>
      </c>
      <c r="L676" s="12">
        <f>MONTH(Table2[[#This Row],[Order_Date]])</f>
        <v>1</v>
      </c>
      <c r="M676" t="str">
        <f>TEXT(Table2[[#This Row],[Order_Date]],"mmm")</f>
        <v>Jan</v>
      </c>
      <c r="N676" t="str">
        <f>TEXT(Table2[[#This Row],[Order_Date]],"YYYY-MM")</f>
        <v>2025-01</v>
      </c>
      <c r="O676" s="9">
        <f>IFERROR(Table2[[#This Row],[Profit]]/Table2[[#This Row],[Sales]],0)</f>
        <v>0.27912069112992904</v>
      </c>
      <c r="P676" t="str">
        <f>_xlfn.XLOOKUP(Table2[[#This Row],[Product_ID]],Table4[Product_ID],Table4[Category],"Not Found")</f>
        <v>Home</v>
      </c>
      <c r="Q676" t="str">
        <f>_xlfn.XLOOKUP(Table2[[#This Row],[Product_ID]],Table4[Product_ID],Table4[Sub_Category],"Not Found")</f>
        <v>Lighting</v>
      </c>
      <c r="R676" t="str">
        <f>_xlfn.XLOOKUP(Table2[[#This Row],[Customer_ID]],Table1[Customer_ID],Table1[Region],"Not Found")</f>
        <v>East</v>
      </c>
      <c r="S676" t="str">
        <f>_xlfn.XLOOKUP(Table2[[#This Row],[Customer_ID]],Table1[Customer_ID],Table1[Segment],"Not Found")</f>
        <v>Consumer</v>
      </c>
      <c r="T676" t="str">
        <f>_xlfn.XLOOKUP(Table2[[#This Row],[Product_ID]],Table4[Product_ID],Table4[Product_Name],"Not Found")</f>
        <v>Table Lamp</v>
      </c>
    </row>
    <row r="677" spans="1:20" x14ac:dyDescent="0.3">
      <c r="A677" t="s">
        <v>1076</v>
      </c>
      <c r="B677" s="4">
        <v>45640</v>
      </c>
      <c r="C677" s="4">
        <v>45644</v>
      </c>
      <c r="D677" t="s">
        <v>128</v>
      </c>
      <c r="E677" t="s">
        <v>99</v>
      </c>
      <c r="F677" s="8">
        <v>1</v>
      </c>
      <c r="G677" s="10">
        <v>0</v>
      </c>
      <c r="H677" t="s">
        <v>13</v>
      </c>
      <c r="I677" s="8">
        <v>249</v>
      </c>
      <c r="J677" s="8">
        <v>83.52</v>
      </c>
      <c r="K677" s="12">
        <f>YEAR(Table2[[#This Row],[Order_Date]])</f>
        <v>2024</v>
      </c>
      <c r="L677" s="12">
        <f>MONTH(Table2[[#This Row],[Order_Date]])</f>
        <v>12</v>
      </c>
      <c r="M677" t="str">
        <f>TEXT(Table2[[#This Row],[Order_Date]],"mmm")</f>
        <v>Dec</v>
      </c>
      <c r="N677" t="str">
        <f>TEXT(Table2[[#This Row],[Order_Date]],"YYYY-MM")</f>
        <v>2024-12</v>
      </c>
      <c r="O677" s="9">
        <f>IFERROR(Table2[[#This Row],[Profit]]/Table2[[#This Row],[Sales]],0)</f>
        <v>0.33542168674698791</v>
      </c>
      <c r="P677" t="str">
        <f>_xlfn.XLOOKUP(Table2[[#This Row],[Product_ID]],Table4[Product_ID],Table4[Category],"Not Found")</f>
        <v>Office</v>
      </c>
      <c r="Q677" t="str">
        <f>_xlfn.XLOOKUP(Table2[[#This Row],[Product_ID]],Table4[Product_ID],Table4[Sub_Category],"Not Found")</f>
        <v>Paper</v>
      </c>
      <c r="R677" t="str">
        <f>_xlfn.XLOOKUP(Table2[[#This Row],[Customer_ID]],Table1[Customer_ID],Table1[Region],"Not Found")</f>
        <v>West</v>
      </c>
      <c r="S677" t="str">
        <f>_xlfn.XLOOKUP(Table2[[#This Row],[Customer_ID]],Table1[Customer_ID],Table1[Segment],"Not Found")</f>
        <v>Consumer</v>
      </c>
      <c r="T677" t="str">
        <f>_xlfn.XLOOKUP(Table2[[#This Row],[Product_ID]],Table4[Product_ID],Table4[Product_Name],"Not Found")</f>
        <v>Pen Set</v>
      </c>
    </row>
    <row r="678" spans="1:20" x14ac:dyDescent="0.3">
      <c r="A678" t="s">
        <v>1077</v>
      </c>
      <c r="B678" s="4">
        <v>45984</v>
      </c>
      <c r="C678" s="4">
        <v>45986</v>
      </c>
      <c r="D678" t="s">
        <v>152</v>
      </c>
      <c r="E678" t="s">
        <v>16</v>
      </c>
      <c r="F678" s="8">
        <v>1</v>
      </c>
      <c r="G678" s="10">
        <v>0.05</v>
      </c>
      <c r="H678" t="s">
        <v>30</v>
      </c>
      <c r="I678" s="8">
        <v>1234.05</v>
      </c>
      <c r="J678" s="8">
        <v>205.19</v>
      </c>
      <c r="K678" s="12">
        <f>YEAR(Table2[[#This Row],[Order_Date]])</f>
        <v>2025</v>
      </c>
      <c r="L678" s="12">
        <f>MONTH(Table2[[#This Row],[Order_Date]])</f>
        <v>11</v>
      </c>
      <c r="M678" t="str">
        <f>TEXT(Table2[[#This Row],[Order_Date]],"mmm")</f>
        <v>Nov</v>
      </c>
      <c r="N678" t="str">
        <f>TEXT(Table2[[#This Row],[Order_Date]],"YYYY-MM")</f>
        <v>2025-11</v>
      </c>
      <c r="O678" s="9">
        <f>IFERROR(Table2[[#This Row],[Profit]]/Table2[[#This Row],[Sales]],0)</f>
        <v>0.16627365179692882</v>
      </c>
      <c r="P678" t="str">
        <f>_xlfn.XLOOKUP(Table2[[#This Row],[Product_ID]],Table4[Product_ID],Table4[Category],"Not Found")</f>
        <v>Technology</v>
      </c>
      <c r="Q678" t="str">
        <f>_xlfn.XLOOKUP(Table2[[#This Row],[Product_ID]],Table4[Product_ID],Table4[Sub_Category],"Not Found")</f>
        <v>Accessories</v>
      </c>
      <c r="R678" t="str">
        <f>_xlfn.XLOOKUP(Table2[[#This Row],[Customer_ID]],Table1[Customer_ID],Table1[Region],"Not Found")</f>
        <v>West</v>
      </c>
      <c r="S678" t="str">
        <f>_xlfn.XLOOKUP(Table2[[#This Row],[Customer_ID]],Table1[Customer_ID],Table1[Segment],"Not Found")</f>
        <v>Consumer</v>
      </c>
      <c r="T678" t="str">
        <f>_xlfn.XLOOKUP(Table2[[#This Row],[Product_ID]],Table4[Product_ID],Table4[Product_Name],"Not Found")</f>
        <v>USB-C Hub</v>
      </c>
    </row>
    <row r="679" spans="1:20" x14ac:dyDescent="0.3">
      <c r="A679" t="s">
        <v>1078</v>
      </c>
      <c r="B679" s="4">
        <v>45827</v>
      </c>
      <c r="C679" s="4">
        <v>45831</v>
      </c>
      <c r="D679" t="s">
        <v>1079</v>
      </c>
      <c r="E679" t="s">
        <v>81</v>
      </c>
      <c r="F679" s="8">
        <v>2</v>
      </c>
      <c r="G679" s="10">
        <v>0</v>
      </c>
      <c r="H679" t="s">
        <v>13</v>
      </c>
      <c r="I679" s="8">
        <v>1598</v>
      </c>
      <c r="J679" s="8">
        <v>472.9</v>
      </c>
      <c r="K679" s="12">
        <f>YEAR(Table2[[#This Row],[Order_Date]])</f>
        <v>2025</v>
      </c>
      <c r="L679" s="12">
        <f>MONTH(Table2[[#This Row],[Order_Date]])</f>
        <v>6</v>
      </c>
      <c r="M679" t="str">
        <f>TEXT(Table2[[#This Row],[Order_Date]],"mmm")</f>
        <v>Jun</v>
      </c>
      <c r="N679" t="str">
        <f>TEXT(Table2[[#This Row],[Order_Date]],"YYYY-MM")</f>
        <v>2025-06</v>
      </c>
      <c r="O679" s="9">
        <f>IFERROR(Table2[[#This Row],[Profit]]/Table2[[#This Row],[Sales]],0)</f>
        <v>0.29593241551939925</v>
      </c>
      <c r="P679" t="str">
        <f>_xlfn.XLOOKUP(Table2[[#This Row],[Product_ID]],Table4[Product_ID],Table4[Category],"Not Found")</f>
        <v>Home</v>
      </c>
      <c r="Q679" t="str">
        <f>_xlfn.XLOOKUP(Table2[[#This Row],[Product_ID]],Table4[Product_ID],Table4[Sub_Category],"Not Found")</f>
        <v>Kitchen</v>
      </c>
      <c r="R679" t="str">
        <f>_xlfn.XLOOKUP(Table2[[#This Row],[Customer_ID]],Table1[Customer_ID],Table1[Region],"Not Found")</f>
        <v>West</v>
      </c>
      <c r="S679" t="str">
        <f>_xlfn.XLOOKUP(Table2[[#This Row],[Customer_ID]],Table1[Customer_ID],Table1[Segment],"Not Found")</f>
        <v>Home Office</v>
      </c>
      <c r="T679" t="str">
        <f>_xlfn.XLOOKUP(Table2[[#This Row],[Product_ID]],Table4[Product_ID],Table4[Product_Name],"Not Found")</f>
        <v>Travel Mug</v>
      </c>
    </row>
    <row r="680" spans="1:20" x14ac:dyDescent="0.3">
      <c r="A680" t="s">
        <v>1080</v>
      </c>
      <c r="B680" s="4">
        <v>45669</v>
      </c>
      <c r="C680" s="4">
        <v>45671</v>
      </c>
      <c r="D680" t="s">
        <v>1081</v>
      </c>
      <c r="E680" t="s">
        <v>76</v>
      </c>
      <c r="F680" s="8">
        <v>1</v>
      </c>
      <c r="G680" s="10">
        <v>0.05</v>
      </c>
      <c r="H680" t="s">
        <v>21</v>
      </c>
      <c r="I680" s="8">
        <v>854.05</v>
      </c>
      <c r="J680" s="8">
        <v>224.67</v>
      </c>
      <c r="K680" s="12">
        <f>YEAR(Table2[[#This Row],[Order_Date]])</f>
        <v>2025</v>
      </c>
      <c r="L680" s="12">
        <f>MONTH(Table2[[#This Row],[Order_Date]])</f>
        <v>1</v>
      </c>
      <c r="M680" t="str">
        <f>TEXT(Table2[[#This Row],[Order_Date]],"mmm")</f>
        <v>Jan</v>
      </c>
      <c r="N680" t="str">
        <f>TEXT(Table2[[#This Row],[Order_Date]],"YYYY-MM")</f>
        <v>2025-01</v>
      </c>
      <c r="O680" s="9">
        <f>IFERROR(Table2[[#This Row],[Profit]]/Table2[[#This Row],[Sales]],0)</f>
        <v>0.26306422340612379</v>
      </c>
      <c r="P680" t="str">
        <f>_xlfn.XLOOKUP(Table2[[#This Row],[Product_ID]],Table4[Product_ID],Table4[Category],"Not Found")</f>
        <v>Home</v>
      </c>
      <c r="Q680" t="str">
        <f>_xlfn.XLOOKUP(Table2[[#This Row],[Product_ID]],Table4[Product_ID],Table4[Sub_Category],"Not Found")</f>
        <v>Decor</v>
      </c>
      <c r="R680" t="str">
        <f>_xlfn.XLOOKUP(Table2[[#This Row],[Customer_ID]],Table1[Customer_ID],Table1[Region],"Not Found")</f>
        <v>East</v>
      </c>
      <c r="S680" t="str">
        <f>_xlfn.XLOOKUP(Table2[[#This Row],[Customer_ID]],Table1[Customer_ID],Table1[Segment],"Not Found")</f>
        <v>Consumer</v>
      </c>
      <c r="T680" t="str">
        <f>_xlfn.XLOOKUP(Table2[[#This Row],[Product_ID]],Table4[Product_ID],Table4[Product_Name],"Not Found")</f>
        <v>Wall Clock</v>
      </c>
    </row>
    <row r="681" spans="1:20" x14ac:dyDescent="0.3">
      <c r="A681" t="s">
        <v>1082</v>
      </c>
      <c r="B681" s="4">
        <v>45849</v>
      </c>
      <c r="C681" s="4">
        <v>45852</v>
      </c>
      <c r="D681" t="s">
        <v>710</v>
      </c>
      <c r="E681" t="s">
        <v>55</v>
      </c>
      <c r="F681" s="8">
        <v>1</v>
      </c>
      <c r="G681" s="10">
        <v>0</v>
      </c>
      <c r="H681" t="s">
        <v>13</v>
      </c>
      <c r="I681" s="8">
        <v>5999</v>
      </c>
      <c r="J681" s="8">
        <v>1306.6500000000001</v>
      </c>
      <c r="K681" s="12">
        <f>YEAR(Table2[[#This Row],[Order_Date]])</f>
        <v>2025</v>
      </c>
      <c r="L681" s="12">
        <f>MONTH(Table2[[#This Row],[Order_Date]])</f>
        <v>7</v>
      </c>
      <c r="M681" t="str">
        <f>TEXT(Table2[[#This Row],[Order_Date]],"mmm")</f>
        <v>Jul</v>
      </c>
      <c r="N681" t="str">
        <f>TEXT(Table2[[#This Row],[Order_Date]],"YYYY-MM")</f>
        <v>2025-07</v>
      </c>
      <c r="O681" s="9">
        <f>IFERROR(Table2[[#This Row],[Profit]]/Table2[[#This Row],[Sales]],0)</f>
        <v>0.21781130188364728</v>
      </c>
      <c r="P681" t="str">
        <f>_xlfn.XLOOKUP(Table2[[#This Row],[Product_ID]],Table4[Product_ID],Table4[Category],"Not Found")</f>
        <v>Furniture</v>
      </c>
      <c r="Q681" t="str">
        <f>_xlfn.XLOOKUP(Table2[[#This Row],[Product_ID]],Table4[Product_ID],Table4[Sub_Category],"Not Found")</f>
        <v>Furniture</v>
      </c>
      <c r="R681" t="str">
        <f>_xlfn.XLOOKUP(Table2[[#This Row],[Customer_ID]],Table1[Customer_ID],Table1[Region],"Not Found")</f>
        <v>North</v>
      </c>
      <c r="S681" t="str">
        <f>_xlfn.XLOOKUP(Table2[[#This Row],[Customer_ID]],Table1[Customer_ID],Table1[Segment],"Not Found")</f>
        <v>Consumer</v>
      </c>
      <c r="T681" t="str">
        <f>_xlfn.XLOOKUP(Table2[[#This Row],[Product_ID]],Table4[Product_ID],Table4[Product_Name],"Not Found")</f>
        <v>Study Table</v>
      </c>
    </row>
    <row r="682" spans="1:20" x14ac:dyDescent="0.3">
      <c r="A682" t="s">
        <v>1083</v>
      </c>
      <c r="B682" s="4">
        <v>45818</v>
      </c>
      <c r="C682" s="4">
        <v>45822</v>
      </c>
      <c r="D682" t="s">
        <v>1084</v>
      </c>
      <c r="E682" t="s">
        <v>29</v>
      </c>
      <c r="F682" s="8">
        <v>1</v>
      </c>
      <c r="G682" s="10">
        <v>0.15</v>
      </c>
      <c r="H682" t="s">
        <v>13</v>
      </c>
      <c r="I682" s="8">
        <v>339.15</v>
      </c>
      <c r="J682" s="8">
        <v>86.42</v>
      </c>
      <c r="K682" s="12">
        <f>YEAR(Table2[[#This Row],[Order_Date]])</f>
        <v>2025</v>
      </c>
      <c r="L682" s="12">
        <f>MONTH(Table2[[#This Row],[Order_Date]])</f>
        <v>6</v>
      </c>
      <c r="M682" t="str">
        <f>TEXT(Table2[[#This Row],[Order_Date]],"mmm")</f>
        <v>Jun</v>
      </c>
      <c r="N682" t="str">
        <f>TEXT(Table2[[#This Row],[Order_Date]],"YYYY-MM")</f>
        <v>2025-06</v>
      </c>
      <c r="O682" s="9">
        <f>IFERROR(Table2[[#This Row],[Profit]]/Table2[[#This Row],[Sales]],0)</f>
        <v>0.2548135043491081</v>
      </c>
      <c r="P682" t="str">
        <f>_xlfn.XLOOKUP(Table2[[#This Row],[Product_ID]],Table4[Product_ID],Table4[Category],"Not Found")</f>
        <v>Office</v>
      </c>
      <c r="Q682" t="str">
        <f>_xlfn.XLOOKUP(Table2[[#This Row],[Product_ID]],Table4[Product_ID],Table4[Sub_Category],"Not Found")</f>
        <v>Paper</v>
      </c>
      <c r="R682" t="str">
        <f>_xlfn.XLOOKUP(Table2[[#This Row],[Customer_ID]],Table1[Customer_ID],Table1[Region],"Not Found")</f>
        <v>North</v>
      </c>
      <c r="S682" t="str">
        <f>_xlfn.XLOOKUP(Table2[[#This Row],[Customer_ID]],Table1[Customer_ID],Table1[Segment],"Not Found")</f>
        <v>Consumer</v>
      </c>
      <c r="T682" t="str">
        <f>_xlfn.XLOOKUP(Table2[[#This Row],[Product_ID]],Table4[Product_ID],Table4[Product_Name],"Not Found")</f>
        <v>Notebook Set</v>
      </c>
    </row>
    <row r="683" spans="1:20" x14ac:dyDescent="0.3">
      <c r="A683" t="s">
        <v>1085</v>
      </c>
      <c r="B683" s="4">
        <v>45444</v>
      </c>
      <c r="C683" s="4">
        <v>45447</v>
      </c>
      <c r="D683" t="s">
        <v>579</v>
      </c>
      <c r="E683" t="s">
        <v>65</v>
      </c>
      <c r="F683" s="8">
        <v>1</v>
      </c>
      <c r="G683" s="10">
        <v>0</v>
      </c>
      <c r="H683" t="s">
        <v>30</v>
      </c>
      <c r="I683" s="8">
        <v>699</v>
      </c>
      <c r="J683" s="8">
        <v>177.02</v>
      </c>
      <c r="K683" s="12">
        <f>YEAR(Table2[[#This Row],[Order_Date]])</f>
        <v>2024</v>
      </c>
      <c r="L683" s="12">
        <f>MONTH(Table2[[#This Row],[Order_Date]])</f>
        <v>6</v>
      </c>
      <c r="M683" t="str">
        <f>TEXT(Table2[[#This Row],[Order_Date]],"mmm")</f>
        <v>Jun</v>
      </c>
      <c r="N683" t="str">
        <f>TEXT(Table2[[#This Row],[Order_Date]],"YYYY-MM")</f>
        <v>2024-06</v>
      </c>
      <c r="O683" s="9">
        <f>IFERROR(Table2[[#This Row],[Profit]]/Table2[[#This Row],[Sales]],0)</f>
        <v>0.25324749642346212</v>
      </c>
      <c r="P683" t="str">
        <f>_xlfn.XLOOKUP(Table2[[#This Row],[Product_ID]],Table4[Product_ID],Table4[Category],"Not Found")</f>
        <v>Office</v>
      </c>
      <c r="Q683" t="str">
        <f>_xlfn.XLOOKUP(Table2[[#This Row],[Product_ID]],Table4[Product_ID],Table4[Sub_Category],"Not Found")</f>
        <v>Storage</v>
      </c>
      <c r="R683" t="str">
        <f>_xlfn.XLOOKUP(Table2[[#This Row],[Customer_ID]],Table1[Customer_ID],Table1[Region],"Not Found")</f>
        <v>West</v>
      </c>
      <c r="S683" t="str">
        <f>_xlfn.XLOOKUP(Table2[[#This Row],[Customer_ID]],Table1[Customer_ID],Table1[Segment],"Not Found")</f>
        <v>Consumer</v>
      </c>
      <c r="T683" t="str">
        <f>_xlfn.XLOOKUP(Table2[[#This Row],[Product_ID]],Table4[Product_ID],Table4[Product_Name],"Not Found")</f>
        <v>Desk Organizer</v>
      </c>
    </row>
    <row r="684" spans="1:20" x14ac:dyDescent="0.3">
      <c r="A684" t="s">
        <v>1086</v>
      </c>
      <c r="B684" s="4">
        <v>45497</v>
      </c>
      <c r="C684" s="4">
        <v>45498</v>
      </c>
      <c r="D684" t="s">
        <v>521</v>
      </c>
      <c r="E684" t="s">
        <v>45</v>
      </c>
      <c r="F684" s="8">
        <v>1</v>
      </c>
      <c r="G684" s="10">
        <v>0</v>
      </c>
      <c r="H684" t="s">
        <v>13</v>
      </c>
      <c r="I684" s="8">
        <v>2499</v>
      </c>
      <c r="J684" s="8">
        <v>579.46</v>
      </c>
      <c r="K684" s="12">
        <f>YEAR(Table2[[#This Row],[Order_Date]])</f>
        <v>2024</v>
      </c>
      <c r="L684" s="12">
        <f>MONTH(Table2[[#This Row],[Order_Date]])</f>
        <v>7</v>
      </c>
      <c r="M684" t="str">
        <f>TEXT(Table2[[#This Row],[Order_Date]],"mmm")</f>
        <v>Jul</v>
      </c>
      <c r="N684" t="str">
        <f>TEXT(Table2[[#This Row],[Order_Date]],"YYYY-MM")</f>
        <v>2024-07</v>
      </c>
      <c r="O684" s="9">
        <f>IFERROR(Table2[[#This Row],[Profit]]/Table2[[#This Row],[Sales]],0)</f>
        <v>0.23187675070028013</v>
      </c>
      <c r="P684" t="str">
        <f>_xlfn.XLOOKUP(Table2[[#This Row],[Product_ID]],Table4[Product_ID],Table4[Category],"Not Found")</f>
        <v>Technology</v>
      </c>
      <c r="Q684" t="str">
        <f>_xlfn.XLOOKUP(Table2[[#This Row],[Product_ID]],Table4[Product_ID],Table4[Sub_Category],"Not Found")</f>
        <v>Audio</v>
      </c>
      <c r="R684" t="str">
        <f>_xlfn.XLOOKUP(Table2[[#This Row],[Customer_ID]],Table1[Customer_ID],Table1[Region],"Not Found")</f>
        <v>West</v>
      </c>
      <c r="S684" t="str">
        <f>_xlfn.XLOOKUP(Table2[[#This Row],[Customer_ID]],Table1[Customer_ID],Table1[Segment],"Not Found")</f>
        <v>Consumer</v>
      </c>
      <c r="T684" t="str">
        <f>_xlfn.XLOOKUP(Table2[[#This Row],[Product_ID]],Table4[Product_ID],Table4[Product_Name],"Not Found")</f>
        <v>Headphones</v>
      </c>
    </row>
    <row r="685" spans="1:20" x14ac:dyDescent="0.3">
      <c r="A685" t="s">
        <v>1087</v>
      </c>
      <c r="B685" s="4">
        <v>45746</v>
      </c>
      <c r="C685" s="4">
        <v>45749</v>
      </c>
      <c r="D685" t="s">
        <v>25</v>
      </c>
      <c r="E685" t="s">
        <v>58</v>
      </c>
      <c r="F685" s="8">
        <v>1</v>
      </c>
      <c r="G685" s="10">
        <v>0.05</v>
      </c>
      <c r="H685" t="s">
        <v>17</v>
      </c>
      <c r="I685" s="8">
        <v>1899.05</v>
      </c>
      <c r="J685" s="8">
        <v>482.67</v>
      </c>
      <c r="K685" s="12">
        <f>YEAR(Table2[[#This Row],[Order_Date]])</f>
        <v>2025</v>
      </c>
      <c r="L685" s="12">
        <f>MONTH(Table2[[#This Row],[Order_Date]])</f>
        <v>3</v>
      </c>
      <c r="M685" t="str">
        <f>TEXT(Table2[[#This Row],[Order_Date]],"mmm")</f>
        <v>Mar</v>
      </c>
      <c r="N685" t="str">
        <f>TEXT(Table2[[#This Row],[Order_Date]],"YYYY-MM")</f>
        <v>2025-03</v>
      </c>
      <c r="O685" s="9">
        <f>IFERROR(Table2[[#This Row],[Profit]]/Table2[[#This Row],[Sales]],0)</f>
        <v>0.25416392406729682</v>
      </c>
      <c r="P685" t="str">
        <f>_xlfn.XLOOKUP(Table2[[#This Row],[Product_ID]],Table4[Product_ID],Table4[Category],"Not Found")</f>
        <v>Technology</v>
      </c>
      <c r="Q685" t="str">
        <f>_xlfn.XLOOKUP(Table2[[#This Row],[Product_ID]],Table4[Product_ID],Table4[Sub_Category],"Not Found")</f>
        <v>Audio</v>
      </c>
      <c r="R685" t="str">
        <f>_xlfn.XLOOKUP(Table2[[#This Row],[Customer_ID]],Table1[Customer_ID],Table1[Region],"Not Found")</f>
        <v>South</v>
      </c>
      <c r="S685" t="str">
        <f>_xlfn.XLOOKUP(Table2[[#This Row],[Customer_ID]],Table1[Customer_ID],Table1[Segment],"Not Found")</f>
        <v>Corporate</v>
      </c>
      <c r="T685" t="str">
        <f>_xlfn.XLOOKUP(Table2[[#This Row],[Product_ID]],Table4[Product_ID],Table4[Product_Name],"Not Found")</f>
        <v>Bluetooth Speaker</v>
      </c>
    </row>
    <row r="686" spans="1:20" x14ac:dyDescent="0.3">
      <c r="A686" t="s">
        <v>1088</v>
      </c>
      <c r="B686" s="4">
        <v>45564</v>
      </c>
      <c r="C686" s="4">
        <v>45568</v>
      </c>
      <c r="D686" t="s">
        <v>795</v>
      </c>
      <c r="E686" t="s">
        <v>99</v>
      </c>
      <c r="F686" s="8">
        <v>1</v>
      </c>
      <c r="G686" s="10">
        <v>0</v>
      </c>
      <c r="H686" t="s">
        <v>13</v>
      </c>
      <c r="I686" s="8">
        <v>249</v>
      </c>
      <c r="J686" s="8">
        <v>58.99</v>
      </c>
      <c r="K686" s="12">
        <f>YEAR(Table2[[#This Row],[Order_Date]])</f>
        <v>2024</v>
      </c>
      <c r="L686" s="12">
        <f>MONTH(Table2[[#This Row],[Order_Date]])</f>
        <v>9</v>
      </c>
      <c r="M686" t="str">
        <f>TEXT(Table2[[#This Row],[Order_Date]],"mmm")</f>
        <v>Sep</v>
      </c>
      <c r="N686" t="str">
        <f>TEXT(Table2[[#This Row],[Order_Date]],"YYYY-MM")</f>
        <v>2024-09</v>
      </c>
      <c r="O686" s="9">
        <f>IFERROR(Table2[[#This Row],[Profit]]/Table2[[#This Row],[Sales]],0)</f>
        <v>0.23690763052208835</v>
      </c>
      <c r="P686" t="str">
        <f>_xlfn.XLOOKUP(Table2[[#This Row],[Product_ID]],Table4[Product_ID],Table4[Category],"Not Found")</f>
        <v>Office</v>
      </c>
      <c r="Q686" t="str">
        <f>_xlfn.XLOOKUP(Table2[[#This Row],[Product_ID]],Table4[Product_ID],Table4[Sub_Category],"Not Found")</f>
        <v>Paper</v>
      </c>
      <c r="R686" t="str">
        <f>_xlfn.XLOOKUP(Table2[[#This Row],[Customer_ID]],Table1[Customer_ID],Table1[Region],"Not Found")</f>
        <v>West</v>
      </c>
      <c r="S686" t="str">
        <f>_xlfn.XLOOKUP(Table2[[#This Row],[Customer_ID]],Table1[Customer_ID],Table1[Segment],"Not Found")</f>
        <v>Consumer</v>
      </c>
      <c r="T686" t="str">
        <f>_xlfn.XLOOKUP(Table2[[#This Row],[Product_ID]],Table4[Product_ID],Table4[Product_Name],"Not Found")</f>
        <v>Pen Set</v>
      </c>
    </row>
    <row r="687" spans="1:20" x14ac:dyDescent="0.3">
      <c r="A687" t="s">
        <v>1089</v>
      </c>
      <c r="B687" s="4">
        <v>45527</v>
      </c>
      <c r="C687" s="4">
        <v>45528</v>
      </c>
      <c r="D687" t="s">
        <v>1090</v>
      </c>
      <c r="E687" t="s">
        <v>116</v>
      </c>
      <c r="F687" s="8">
        <v>1</v>
      </c>
      <c r="G687" s="10">
        <v>0.1</v>
      </c>
      <c r="H687" t="s">
        <v>13</v>
      </c>
      <c r="I687" s="8">
        <v>359.1</v>
      </c>
      <c r="J687" s="8">
        <v>73.989999999999995</v>
      </c>
      <c r="K687" s="12">
        <f>YEAR(Table2[[#This Row],[Order_Date]])</f>
        <v>2024</v>
      </c>
      <c r="L687" s="12">
        <f>MONTH(Table2[[#This Row],[Order_Date]])</f>
        <v>8</v>
      </c>
      <c r="M687" t="str">
        <f>TEXT(Table2[[#This Row],[Order_Date]],"mmm")</f>
        <v>Aug</v>
      </c>
      <c r="N687" t="str">
        <f>TEXT(Table2[[#This Row],[Order_Date]],"YYYY-MM")</f>
        <v>2024-08</v>
      </c>
      <c r="O687" s="9">
        <f>IFERROR(Table2[[#This Row],[Profit]]/Table2[[#This Row],[Sales]],0)</f>
        <v>0.20604288499025339</v>
      </c>
      <c r="P687" t="str">
        <f>_xlfn.XLOOKUP(Table2[[#This Row],[Product_ID]],Table4[Product_ID],Table4[Category],"Not Found")</f>
        <v>Technology</v>
      </c>
      <c r="Q687" t="str">
        <f>_xlfn.XLOOKUP(Table2[[#This Row],[Product_ID]],Table4[Product_ID],Table4[Sub_Category],"Not Found")</f>
        <v>Accessories</v>
      </c>
      <c r="R687" t="str">
        <f>_xlfn.XLOOKUP(Table2[[#This Row],[Customer_ID]],Table1[Customer_ID],Table1[Region],"Not Found")</f>
        <v>West</v>
      </c>
      <c r="S687" t="str">
        <f>_xlfn.XLOOKUP(Table2[[#This Row],[Customer_ID]],Table1[Customer_ID],Table1[Segment],"Not Found")</f>
        <v>Consumer</v>
      </c>
      <c r="T687" t="str">
        <f>_xlfn.XLOOKUP(Table2[[#This Row],[Product_ID]],Table4[Product_ID],Table4[Product_Name],"Not Found")</f>
        <v>Mobile Holder</v>
      </c>
    </row>
    <row r="688" spans="1:20" x14ac:dyDescent="0.3">
      <c r="A688" t="s">
        <v>1091</v>
      </c>
      <c r="B688" s="4">
        <v>45812</v>
      </c>
      <c r="C688" s="4">
        <v>45814</v>
      </c>
      <c r="D688" t="s">
        <v>443</v>
      </c>
      <c r="E688" t="s">
        <v>58</v>
      </c>
      <c r="F688" s="8">
        <v>2</v>
      </c>
      <c r="G688" s="10">
        <v>0.15</v>
      </c>
      <c r="H688" t="s">
        <v>13</v>
      </c>
      <c r="I688" s="8">
        <v>3398.3</v>
      </c>
      <c r="J688" s="8">
        <v>605.16999999999996</v>
      </c>
      <c r="K688" s="12">
        <f>YEAR(Table2[[#This Row],[Order_Date]])</f>
        <v>2025</v>
      </c>
      <c r="L688" s="12">
        <f>MONTH(Table2[[#This Row],[Order_Date]])</f>
        <v>6</v>
      </c>
      <c r="M688" t="str">
        <f>TEXT(Table2[[#This Row],[Order_Date]],"mmm")</f>
        <v>Jun</v>
      </c>
      <c r="N688" t="str">
        <f>TEXT(Table2[[#This Row],[Order_Date]],"YYYY-MM")</f>
        <v>2025-06</v>
      </c>
      <c r="O688" s="9">
        <f>IFERROR(Table2[[#This Row],[Profit]]/Table2[[#This Row],[Sales]],0)</f>
        <v>0.17808021657887765</v>
      </c>
      <c r="P688" t="str">
        <f>_xlfn.XLOOKUP(Table2[[#This Row],[Product_ID]],Table4[Product_ID],Table4[Category],"Not Found")</f>
        <v>Technology</v>
      </c>
      <c r="Q688" t="str">
        <f>_xlfn.XLOOKUP(Table2[[#This Row],[Product_ID]],Table4[Product_ID],Table4[Sub_Category],"Not Found")</f>
        <v>Audio</v>
      </c>
      <c r="R688" t="str">
        <f>_xlfn.XLOOKUP(Table2[[#This Row],[Customer_ID]],Table1[Customer_ID],Table1[Region],"Not Found")</f>
        <v>West</v>
      </c>
      <c r="S688" t="str">
        <f>_xlfn.XLOOKUP(Table2[[#This Row],[Customer_ID]],Table1[Customer_ID],Table1[Segment],"Not Found")</f>
        <v>Consumer</v>
      </c>
      <c r="T688" t="str">
        <f>_xlfn.XLOOKUP(Table2[[#This Row],[Product_ID]],Table4[Product_ID],Table4[Product_Name],"Not Found")</f>
        <v>Bluetooth Speaker</v>
      </c>
    </row>
    <row r="689" spans="1:20" x14ac:dyDescent="0.3">
      <c r="A689" t="s">
        <v>1092</v>
      </c>
      <c r="B689" s="4">
        <v>45969</v>
      </c>
      <c r="C689" s="4">
        <v>45974</v>
      </c>
      <c r="D689" t="s">
        <v>1093</v>
      </c>
      <c r="E689" t="s">
        <v>65</v>
      </c>
      <c r="F689" s="8">
        <v>1</v>
      </c>
      <c r="G689" s="10">
        <v>0</v>
      </c>
      <c r="H689" t="s">
        <v>17</v>
      </c>
      <c r="I689" s="8">
        <v>699</v>
      </c>
      <c r="J689" s="8">
        <v>205.95</v>
      </c>
      <c r="K689" s="12">
        <f>YEAR(Table2[[#This Row],[Order_Date]])</f>
        <v>2025</v>
      </c>
      <c r="L689" s="12">
        <f>MONTH(Table2[[#This Row],[Order_Date]])</f>
        <v>11</v>
      </c>
      <c r="M689" t="str">
        <f>TEXT(Table2[[#This Row],[Order_Date]],"mmm")</f>
        <v>Nov</v>
      </c>
      <c r="N689" t="str">
        <f>TEXT(Table2[[#This Row],[Order_Date]],"YYYY-MM")</f>
        <v>2025-11</v>
      </c>
      <c r="O689" s="9">
        <f>IFERROR(Table2[[#This Row],[Profit]]/Table2[[#This Row],[Sales]],0)</f>
        <v>0.2946351931330472</v>
      </c>
      <c r="P689" t="str">
        <f>_xlfn.XLOOKUP(Table2[[#This Row],[Product_ID]],Table4[Product_ID],Table4[Category],"Not Found")</f>
        <v>Office</v>
      </c>
      <c r="Q689" t="str">
        <f>_xlfn.XLOOKUP(Table2[[#This Row],[Product_ID]],Table4[Product_ID],Table4[Sub_Category],"Not Found")</f>
        <v>Storage</v>
      </c>
      <c r="R689" t="str">
        <f>_xlfn.XLOOKUP(Table2[[#This Row],[Customer_ID]],Table1[Customer_ID],Table1[Region],"Not Found")</f>
        <v>West</v>
      </c>
      <c r="S689" t="str">
        <f>_xlfn.XLOOKUP(Table2[[#This Row],[Customer_ID]],Table1[Customer_ID],Table1[Segment],"Not Found")</f>
        <v>Home Office</v>
      </c>
      <c r="T689" t="str">
        <f>_xlfn.XLOOKUP(Table2[[#This Row],[Product_ID]],Table4[Product_ID],Table4[Product_Name],"Not Found")</f>
        <v>Desk Organizer</v>
      </c>
    </row>
    <row r="690" spans="1:20" x14ac:dyDescent="0.3">
      <c r="A690" t="s">
        <v>1094</v>
      </c>
      <c r="B690" s="4">
        <v>46017</v>
      </c>
      <c r="C690" s="4">
        <v>46021</v>
      </c>
      <c r="D690" t="s">
        <v>763</v>
      </c>
      <c r="E690" t="s">
        <v>81</v>
      </c>
      <c r="F690" s="8">
        <v>3</v>
      </c>
      <c r="G690" s="10">
        <v>0.05</v>
      </c>
      <c r="H690" t="s">
        <v>13</v>
      </c>
      <c r="I690" s="8">
        <v>2277.15</v>
      </c>
      <c r="J690" s="8">
        <v>728.18</v>
      </c>
      <c r="K690" s="12">
        <f>YEAR(Table2[[#This Row],[Order_Date]])</f>
        <v>2025</v>
      </c>
      <c r="L690" s="12">
        <f>MONTH(Table2[[#This Row],[Order_Date]])</f>
        <v>12</v>
      </c>
      <c r="M690" t="str">
        <f>TEXT(Table2[[#This Row],[Order_Date]],"mmm")</f>
        <v>Dec</v>
      </c>
      <c r="N690" t="str">
        <f>TEXT(Table2[[#This Row],[Order_Date]],"YYYY-MM")</f>
        <v>2025-12</v>
      </c>
      <c r="O690" s="9">
        <f>IFERROR(Table2[[#This Row],[Profit]]/Table2[[#This Row],[Sales]],0)</f>
        <v>0.3197769141251125</v>
      </c>
      <c r="P690" t="str">
        <f>_xlfn.XLOOKUP(Table2[[#This Row],[Product_ID]],Table4[Product_ID],Table4[Category],"Not Found")</f>
        <v>Home</v>
      </c>
      <c r="Q690" t="str">
        <f>_xlfn.XLOOKUP(Table2[[#This Row],[Product_ID]],Table4[Product_ID],Table4[Sub_Category],"Not Found")</f>
        <v>Kitchen</v>
      </c>
      <c r="R690" t="str">
        <f>_xlfn.XLOOKUP(Table2[[#This Row],[Customer_ID]],Table1[Customer_ID],Table1[Region],"Not Found")</f>
        <v>South</v>
      </c>
      <c r="S690" t="str">
        <f>_xlfn.XLOOKUP(Table2[[#This Row],[Customer_ID]],Table1[Customer_ID],Table1[Segment],"Not Found")</f>
        <v>Consumer</v>
      </c>
      <c r="T690" t="str">
        <f>_xlfn.XLOOKUP(Table2[[#This Row],[Product_ID]],Table4[Product_ID],Table4[Product_Name],"Not Found")</f>
        <v>Travel Mug</v>
      </c>
    </row>
    <row r="691" spans="1:20" x14ac:dyDescent="0.3">
      <c r="A691" t="s">
        <v>1095</v>
      </c>
      <c r="B691" s="4">
        <v>45792</v>
      </c>
      <c r="C691" s="4">
        <v>45797</v>
      </c>
      <c r="D691" t="s">
        <v>208</v>
      </c>
      <c r="E691" t="s">
        <v>76</v>
      </c>
      <c r="F691" s="8">
        <v>3</v>
      </c>
      <c r="G691" s="10">
        <v>0.2</v>
      </c>
      <c r="H691" t="s">
        <v>13</v>
      </c>
      <c r="I691" s="8">
        <v>2157.6</v>
      </c>
      <c r="J691" s="8">
        <v>514.1</v>
      </c>
      <c r="K691" s="12">
        <f>YEAR(Table2[[#This Row],[Order_Date]])</f>
        <v>2025</v>
      </c>
      <c r="L691" s="12">
        <f>MONTH(Table2[[#This Row],[Order_Date]])</f>
        <v>5</v>
      </c>
      <c r="M691" t="str">
        <f>TEXT(Table2[[#This Row],[Order_Date]],"mmm")</f>
        <v>May</v>
      </c>
      <c r="N691" t="str">
        <f>TEXT(Table2[[#This Row],[Order_Date]],"YYYY-MM")</f>
        <v>2025-05</v>
      </c>
      <c r="O691" s="9">
        <f>IFERROR(Table2[[#This Row],[Profit]]/Table2[[#This Row],[Sales]],0)</f>
        <v>0.23827400815721173</v>
      </c>
      <c r="P691" t="str">
        <f>_xlfn.XLOOKUP(Table2[[#This Row],[Product_ID]],Table4[Product_ID],Table4[Category],"Not Found")</f>
        <v>Home</v>
      </c>
      <c r="Q691" t="str">
        <f>_xlfn.XLOOKUP(Table2[[#This Row],[Product_ID]],Table4[Product_ID],Table4[Sub_Category],"Not Found")</f>
        <v>Decor</v>
      </c>
      <c r="R691" t="str">
        <f>_xlfn.XLOOKUP(Table2[[#This Row],[Customer_ID]],Table1[Customer_ID],Table1[Region],"Not Found")</f>
        <v>West</v>
      </c>
      <c r="S691" t="str">
        <f>_xlfn.XLOOKUP(Table2[[#This Row],[Customer_ID]],Table1[Customer_ID],Table1[Segment],"Not Found")</f>
        <v>Consumer</v>
      </c>
      <c r="T691" t="str">
        <f>_xlfn.XLOOKUP(Table2[[#This Row],[Product_ID]],Table4[Product_ID],Table4[Product_Name],"Not Found")</f>
        <v>Wall Clock</v>
      </c>
    </row>
    <row r="692" spans="1:20" x14ac:dyDescent="0.3">
      <c r="A692" t="s">
        <v>1096</v>
      </c>
      <c r="B692" s="4">
        <v>45408</v>
      </c>
      <c r="C692" s="4">
        <v>45413</v>
      </c>
      <c r="D692" t="s">
        <v>1097</v>
      </c>
      <c r="E692" t="s">
        <v>16</v>
      </c>
      <c r="F692" s="8">
        <v>2</v>
      </c>
      <c r="G692" s="10">
        <v>0.1</v>
      </c>
      <c r="H692" t="s">
        <v>21</v>
      </c>
      <c r="I692" s="8">
        <v>2338.1999999999998</v>
      </c>
      <c r="J692" s="8">
        <v>578.59</v>
      </c>
      <c r="K692" s="12">
        <f>YEAR(Table2[[#This Row],[Order_Date]])</f>
        <v>2024</v>
      </c>
      <c r="L692" s="12">
        <f>MONTH(Table2[[#This Row],[Order_Date]])</f>
        <v>4</v>
      </c>
      <c r="M692" t="str">
        <f>TEXT(Table2[[#This Row],[Order_Date]],"mmm")</f>
        <v>Apr</v>
      </c>
      <c r="N692" t="str">
        <f>TEXT(Table2[[#This Row],[Order_Date]],"YYYY-MM")</f>
        <v>2024-04</v>
      </c>
      <c r="O692" s="9">
        <f>IFERROR(Table2[[#This Row],[Profit]]/Table2[[#This Row],[Sales]],0)</f>
        <v>0.24745103070738178</v>
      </c>
      <c r="P692" t="str">
        <f>_xlfn.XLOOKUP(Table2[[#This Row],[Product_ID]],Table4[Product_ID],Table4[Category],"Not Found")</f>
        <v>Technology</v>
      </c>
      <c r="Q692" t="str">
        <f>_xlfn.XLOOKUP(Table2[[#This Row],[Product_ID]],Table4[Product_ID],Table4[Sub_Category],"Not Found")</f>
        <v>Accessories</v>
      </c>
      <c r="R692" t="str">
        <f>_xlfn.XLOOKUP(Table2[[#This Row],[Customer_ID]],Table1[Customer_ID],Table1[Region],"Not Found")</f>
        <v>East</v>
      </c>
      <c r="S692" t="str">
        <f>_xlfn.XLOOKUP(Table2[[#This Row],[Customer_ID]],Table1[Customer_ID],Table1[Segment],"Not Found")</f>
        <v>Corporate</v>
      </c>
      <c r="T692" t="str">
        <f>_xlfn.XLOOKUP(Table2[[#This Row],[Product_ID]],Table4[Product_ID],Table4[Product_Name],"Not Found")</f>
        <v>USB-C Hub</v>
      </c>
    </row>
    <row r="693" spans="1:20" x14ac:dyDescent="0.3">
      <c r="A693" t="s">
        <v>1098</v>
      </c>
      <c r="B693" s="4">
        <v>45677</v>
      </c>
      <c r="C693" s="4">
        <v>45678</v>
      </c>
      <c r="D693" t="s">
        <v>700</v>
      </c>
      <c r="E693" t="s">
        <v>55</v>
      </c>
      <c r="F693" s="8">
        <v>2</v>
      </c>
      <c r="G693" s="10">
        <v>0.2</v>
      </c>
      <c r="H693" t="s">
        <v>13</v>
      </c>
      <c r="I693" s="8">
        <v>9598.4</v>
      </c>
      <c r="J693" s="8">
        <v>1768.55</v>
      </c>
      <c r="K693" s="12">
        <f>YEAR(Table2[[#This Row],[Order_Date]])</f>
        <v>2025</v>
      </c>
      <c r="L693" s="12">
        <f>MONTH(Table2[[#This Row],[Order_Date]])</f>
        <v>1</v>
      </c>
      <c r="M693" t="str">
        <f>TEXT(Table2[[#This Row],[Order_Date]],"mmm")</f>
        <v>Jan</v>
      </c>
      <c r="N693" t="str">
        <f>TEXT(Table2[[#This Row],[Order_Date]],"YYYY-MM")</f>
        <v>2025-01</v>
      </c>
      <c r="O693" s="9">
        <f>IFERROR(Table2[[#This Row],[Profit]]/Table2[[#This Row],[Sales]],0)</f>
        <v>0.18425466744457411</v>
      </c>
      <c r="P693" t="str">
        <f>_xlfn.XLOOKUP(Table2[[#This Row],[Product_ID]],Table4[Product_ID],Table4[Category],"Not Found")</f>
        <v>Furniture</v>
      </c>
      <c r="Q693" t="str">
        <f>_xlfn.XLOOKUP(Table2[[#This Row],[Product_ID]],Table4[Product_ID],Table4[Sub_Category],"Not Found")</f>
        <v>Furniture</v>
      </c>
      <c r="R693" t="str">
        <f>_xlfn.XLOOKUP(Table2[[#This Row],[Customer_ID]],Table1[Customer_ID],Table1[Region],"Not Found")</f>
        <v>West</v>
      </c>
      <c r="S693" t="str">
        <f>_xlfn.XLOOKUP(Table2[[#This Row],[Customer_ID]],Table1[Customer_ID],Table1[Segment],"Not Found")</f>
        <v>Home Office</v>
      </c>
      <c r="T693" t="str">
        <f>_xlfn.XLOOKUP(Table2[[#This Row],[Product_ID]],Table4[Product_ID],Table4[Product_Name],"Not Found")</f>
        <v>Study Table</v>
      </c>
    </row>
    <row r="694" spans="1:20" x14ac:dyDescent="0.3">
      <c r="A694" t="s">
        <v>1099</v>
      </c>
      <c r="B694" s="4">
        <v>45635</v>
      </c>
      <c r="C694" s="4">
        <v>45637</v>
      </c>
      <c r="D694" t="s">
        <v>291</v>
      </c>
      <c r="E694" t="s">
        <v>65</v>
      </c>
      <c r="F694" s="8">
        <v>1</v>
      </c>
      <c r="G694" s="10">
        <v>0</v>
      </c>
      <c r="H694" t="s">
        <v>17</v>
      </c>
      <c r="I694" s="8">
        <v>699</v>
      </c>
      <c r="J694" s="8">
        <v>204.75</v>
      </c>
      <c r="K694" s="12">
        <f>YEAR(Table2[[#This Row],[Order_Date]])</f>
        <v>2024</v>
      </c>
      <c r="L694" s="12">
        <f>MONTH(Table2[[#This Row],[Order_Date]])</f>
        <v>12</v>
      </c>
      <c r="M694" t="str">
        <f>TEXT(Table2[[#This Row],[Order_Date]],"mmm")</f>
        <v>Dec</v>
      </c>
      <c r="N694" t="str">
        <f>TEXT(Table2[[#This Row],[Order_Date]],"YYYY-MM")</f>
        <v>2024-12</v>
      </c>
      <c r="O694" s="9">
        <f>IFERROR(Table2[[#This Row],[Profit]]/Table2[[#This Row],[Sales]],0)</f>
        <v>0.2929184549356223</v>
      </c>
      <c r="P694" t="str">
        <f>_xlfn.XLOOKUP(Table2[[#This Row],[Product_ID]],Table4[Product_ID],Table4[Category],"Not Found")</f>
        <v>Office</v>
      </c>
      <c r="Q694" t="str">
        <f>_xlfn.XLOOKUP(Table2[[#This Row],[Product_ID]],Table4[Product_ID],Table4[Sub_Category],"Not Found")</f>
        <v>Storage</v>
      </c>
      <c r="R694" t="str">
        <f>_xlfn.XLOOKUP(Table2[[#This Row],[Customer_ID]],Table1[Customer_ID],Table1[Region],"Not Found")</f>
        <v>South</v>
      </c>
      <c r="S694" t="str">
        <f>_xlfn.XLOOKUP(Table2[[#This Row],[Customer_ID]],Table1[Customer_ID],Table1[Segment],"Not Found")</f>
        <v>Corporate</v>
      </c>
      <c r="T694" t="str">
        <f>_xlfn.XLOOKUP(Table2[[#This Row],[Product_ID]],Table4[Product_ID],Table4[Product_Name],"Not Found")</f>
        <v>Desk Organizer</v>
      </c>
    </row>
    <row r="695" spans="1:20" x14ac:dyDescent="0.3">
      <c r="A695" t="s">
        <v>1100</v>
      </c>
      <c r="B695" s="4">
        <v>45875</v>
      </c>
      <c r="C695" s="4">
        <v>45878</v>
      </c>
      <c r="D695" t="s">
        <v>1101</v>
      </c>
      <c r="E695" t="s">
        <v>55</v>
      </c>
      <c r="F695" s="8">
        <v>1</v>
      </c>
      <c r="G695" s="10">
        <v>0</v>
      </c>
      <c r="H695" t="s">
        <v>30</v>
      </c>
      <c r="I695" s="8">
        <v>5999</v>
      </c>
      <c r="J695" s="8">
        <v>954.63</v>
      </c>
      <c r="K695" s="12">
        <f>YEAR(Table2[[#This Row],[Order_Date]])</f>
        <v>2025</v>
      </c>
      <c r="L695" s="12">
        <f>MONTH(Table2[[#This Row],[Order_Date]])</f>
        <v>8</v>
      </c>
      <c r="M695" t="str">
        <f>TEXT(Table2[[#This Row],[Order_Date]],"mmm")</f>
        <v>Aug</v>
      </c>
      <c r="N695" t="str">
        <f>TEXT(Table2[[#This Row],[Order_Date]],"YYYY-MM")</f>
        <v>2025-08</v>
      </c>
      <c r="O695" s="9">
        <f>IFERROR(Table2[[#This Row],[Profit]]/Table2[[#This Row],[Sales]],0)</f>
        <v>0.15913152192032004</v>
      </c>
      <c r="P695" t="str">
        <f>_xlfn.XLOOKUP(Table2[[#This Row],[Product_ID]],Table4[Product_ID],Table4[Category],"Not Found")</f>
        <v>Furniture</v>
      </c>
      <c r="Q695" t="str">
        <f>_xlfn.XLOOKUP(Table2[[#This Row],[Product_ID]],Table4[Product_ID],Table4[Sub_Category],"Not Found")</f>
        <v>Furniture</v>
      </c>
      <c r="R695" t="str">
        <f>_xlfn.XLOOKUP(Table2[[#This Row],[Customer_ID]],Table1[Customer_ID],Table1[Region],"Not Found")</f>
        <v>North</v>
      </c>
      <c r="S695" t="str">
        <f>_xlfn.XLOOKUP(Table2[[#This Row],[Customer_ID]],Table1[Customer_ID],Table1[Segment],"Not Found")</f>
        <v>Consumer</v>
      </c>
      <c r="T695" t="str">
        <f>_xlfn.XLOOKUP(Table2[[#This Row],[Product_ID]],Table4[Product_ID],Table4[Product_Name],"Not Found")</f>
        <v>Study Table</v>
      </c>
    </row>
    <row r="696" spans="1:20" x14ac:dyDescent="0.3">
      <c r="A696" t="s">
        <v>1102</v>
      </c>
      <c r="B696" s="4">
        <v>45686</v>
      </c>
      <c r="C696" s="4">
        <v>45687</v>
      </c>
      <c r="D696" t="s">
        <v>539</v>
      </c>
      <c r="E696" t="s">
        <v>96</v>
      </c>
      <c r="F696" s="8">
        <v>4</v>
      </c>
      <c r="G696" s="10">
        <v>0</v>
      </c>
      <c r="H696" t="s">
        <v>13</v>
      </c>
      <c r="I696" s="8">
        <v>3996</v>
      </c>
      <c r="J696" s="8">
        <v>1090.57</v>
      </c>
      <c r="K696" s="12">
        <f>YEAR(Table2[[#This Row],[Order_Date]])</f>
        <v>2025</v>
      </c>
      <c r="L696" s="12">
        <f>MONTH(Table2[[#This Row],[Order_Date]])</f>
        <v>1</v>
      </c>
      <c r="M696" t="str">
        <f>TEXT(Table2[[#This Row],[Order_Date]],"mmm")</f>
        <v>Jan</v>
      </c>
      <c r="N696" t="str">
        <f>TEXT(Table2[[#This Row],[Order_Date]],"YYYY-MM")</f>
        <v>2025-01</v>
      </c>
      <c r="O696" s="9">
        <f>IFERROR(Table2[[#This Row],[Profit]]/Table2[[#This Row],[Sales]],0)</f>
        <v>0.27291541541541542</v>
      </c>
      <c r="P696" t="str">
        <f>_xlfn.XLOOKUP(Table2[[#This Row],[Product_ID]],Table4[Product_ID],Table4[Category],"Not Found")</f>
        <v>Home</v>
      </c>
      <c r="Q696" t="str">
        <f>_xlfn.XLOOKUP(Table2[[#This Row],[Product_ID]],Table4[Product_ID],Table4[Sub_Category],"Not Found")</f>
        <v>Lighting</v>
      </c>
      <c r="R696" t="str">
        <f>_xlfn.XLOOKUP(Table2[[#This Row],[Customer_ID]],Table1[Customer_ID],Table1[Region],"Not Found")</f>
        <v>North</v>
      </c>
      <c r="S696" t="str">
        <f>_xlfn.XLOOKUP(Table2[[#This Row],[Customer_ID]],Table1[Customer_ID],Table1[Segment],"Not Found")</f>
        <v>Consumer</v>
      </c>
      <c r="T696" t="str">
        <f>_xlfn.XLOOKUP(Table2[[#This Row],[Product_ID]],Table4[Product_ID],Table4[Product_Name],"Not Found")</f>
        <v>LED Strip Light</v>
      </c>
    </row>
    <row r="697" spans="1:20" x14ac:dyDescent="0.3">
      <c r="A697" t="s">
        <v>1103</v>
      </c>
      <c r="B697" s="4">
        <v>45355</v>
      </c>
      <c r="C697" s="4">
        <v>45357</v>
      </c>
      <c r="D697" t="s">
        <v>1104</v>
      </c>
      <c r="E697" t="s">
        <v>50</v>
      </c>
      <c r="F697" s="8">
        <v>1</v>
      </c>
      <c r="G697" s="10">
        <v>0</v>
      </c>
      <c r="H697" t="s">
        <v>17</v>
      </c>
      <c r="I697" s="8">
        <v>499</v>
      </c>
      <c r="J697" s="8">
        <v>106.27</v>
      </c>
      <c r="K697" s="12">
        <f>YEAR(Table2[[#This Row],[Order_Date]])</f>
        <v>2024</v>
      </c>
      <c r="L697" s="12">
        <f>MONTH(Table2[[#This Row],[Order_Date]])</f>
        <v>3</v>
      </c>
      <c r="M697" t="str">
        <f>TEXT(Table2[[#This Row],[Order_Date]],"mmm")</f>
        <v>Mar</v>
      </c>
      <c r="N697" t="str">
        <f>TEXT(Table2[[#This Row],[Order_Date]],"YYYY-MM")</f>
        <v>2024-03</v>
      </c>
      <c r="O697" s="9">
        <f>IFERROR(Table2[[#This Row],[Profit]]/Table2[[#This Row],[Sales]],0)</f>
        <v>0.21296593186372745</v>
      </c>
      <c r="P697" t="str">
        <f>_xlfn.XLOOKUP(Table2[[#This Row],[Product_ID]],Table4[Product_ID],Table4[Category],"Not Found")</f>
        <v>Technology</v>
      </c>
      <c r="Q697" t="str">
        <f>_xlfn.XLOOKUP(Table2[[#This Row],[Product_ID]],Table4[Product_ID],Table4[Sub_Category],"Not Found")</f>
        <v>Accessories</v>
      </c>
      <c r="R697" t="str">
        <f>_xlfn.XLOOKUP(Table2[[#This Row],[Customer_ID]],Table1[Customer_ID],Table1[Region],"Not Found")</f>
        <v>North</v>
      </c>
      <c r="S697" t="str">
        <f>_xlfn.XLOOKUP(Table2[[#This Row],[Customer_ID]],Table1[Customer_ID],Table1[Segment],"Not Found")</f>
        <v>Consumer</v>
      </c>
      <c r="T697" t="str">
        <f>_xlfn.XLOOKUP(Table2[[#This Row],[Product_ID]],Table4[Product_ID],Table4[Product_Name],"Not Found")</f>
        <v>Wireless Mouse</v>
      </c>
    </row>
    <row r="698" spans="1:20" x14ac:dyDescent="0.3">
      <c r="A698" t="s">
        <v>1105</v>
      </c>
      <c r="B698" s="4">
        <v>46008</v>
      </c>
      <c r="C698" s="4">
        <v>46011</v>
      </c>
      <c r="D698" t="s">
        <v>952</v>
      </c>
      <c r="E698" t="s">
        <v>16</v>
      </c>
      <c r="F698" s="8">
        <v>4</v>
      </c>
      <c r="G698" s="10">
        <v>0.1</v>
      </c>
      <c r="H698" t="s">
        <v>21</v>
      </c>
      <c r="I698" s="8">
        <v>4676.3999999999996</v>
      </c>
      <c r="J698" s="8">
        <v>1322.06</v>
      </c>
      <c r="K698" s="12">
        <f>YEAR(Table2[[#This Row],[Order_Date]])</f>
        <v>2025</v>
      </c>
      <c r="L698" s="12">
        <f>MONTH(Table2[[#This Row],[Order_Date]])</f>
        <v>12</v>
      </c>
      <c r="M698" t="str">
        <f>TEXT(Table2[[#This Row],[Order_Date]],"mmm")</f>
        <v>Dec</v>
      </c>
      <c r="N698" t="str">
        <f>TEXT(Table2[[#This Row],[Order_Date]],"YYYY-MM")</f>
        <v>2025-12</v>
      </c>
      <c r="O698" s="9">
        <f>IFERROR(Table2[[#This Row],[Profit]]/Table2[[#This Row],[Sales]],0)</f>
        <v>0.28270892139252418</v>
      </c>
      <c r="P698" t="str">
        <f>_xlfn.XLOOKUP(Table2[[#This Row],[Product_ID]],Table4[Product_ID],Table4[Category],"Not Found")</f>
        <v>Technology</v>
      </c>
      <c r="Q698" t="str">
        <f>_xlfn.XLOOKUP(Table2[[#This Row],[Product_ID]],Table4[Product_ID],Table4[Sub_Category],"Not Found")</f>
        <v>Accessories</v>
      </c>
      <c r="R698" t="str">
        <f>_xlfn.XLOOKUP(Table2[[#This Row],[Customer_ID]],Table1[Customer_ID],Table1[Region],"Not Found")</f>
        <v>West</v>
      </c>
      <c r="S698" t="str">
        <f>_xlfn.XLOOKUP(Table2[[#This Row],[Customer_ID]],Table1[Customer_ID],Table1[Segment],"Not Found")</f>
        <v>Corporate</v>
      </c>
      <c r="T698" t="str">
        <f>_xlfn.XLOOKUP(Table2[[#This Row],[Product_ID]],Table4[Product_ID],Table4[Product_Name],"Not Found")</f>
        <v>USB-C Hub</v>
      </c>
    </row>
    <row r="699" spans="1:20" x14ac:dyDescent="0.3">
      <c r="A699" t="s">
        <v>1106</v>
      </c>
      <c r="B699" s="4">
        <v>46012</v>
      </c>
      <c r="C699" s="4">
        <v>46015</v>
      </c>
      <c r="D699" t="s">
        <v>1107</v>
      </c>
      <c r="E699" t="s">
        <v>76</v>
      </c>
      <c r="F699" s="8">
        <v>2</v>
      </c>
      <c r="G699" s="10">
        <v>0</v>
      </c>
      <c r="H699" t="s">
        <v>21</v>
      </c>
      <c r="I699" s="8">
        <v>1798</v>
      </c>
      <c r="J699" s="8">
        <v>417.35</v>
      </c>
      <c r="K699" s="12">
        <f>YEAR(Table2[[#This Row],[Order_Date]])</f>
        <v>2025</v>
      </c>
      <c r="L699" s="12">
        <f>MONTH(Table2[[#This Row],[Order_Date]])</f>
        <v>12</v>
      </c>
      <c r="M699" t="str">
        <f>TEXT(Table2[[#This Row],[Order_Date]],"mmm")</f>
        <v>Dec</v>
      </c>
      <c r="N699" t="str">
        <f>TEXT(Table2[[#This Row],[Order_Date]],"YYYY-MM")</f>
        <v>2025-12</v>
      </c>
      <c r="O699" s="9">
        <f>IFERROR(Table2[[#This Row],[Profit]]/Table2[[#This Row],[Sales]],0)</f>
        <v>0.23211902113459401</v>
      </c>
      <c r="P699" t="str">
        <f>_xlfn.XLOOKUP(Table2[[#This Row],[Product_ID]],Table4[Product_ID],Table4[Category],"Not Found")</f>
        <v>Home</v>
      </c>
      <c r="Q699" t="str">
        <f>_xlfn.XLOOKUP(Table2[[#This Row],[Product_ID]],Table4[Product_ID],Table4[Sub_Category],"Not Found")</f>
        <v>Decor</v>
      </c>
      <c r="R699" t="str">
        <f>_xlfn.XLOOKUP(Table2[[#This Row],[Customer_ID]],Table1[Customer_ID],Table1[Region],"Not Found")</f>
        <v>North</v>
      </c>
      <c r="S699" t="str">
        <f>_xlfn.XLOOKUP(Table2[[#This Row],[Customer_ID]],Table1[Customer_ID],Table1[Segment],"Not Found")</f>
        <v>Corporate</v>
      </c>
      <c r="T699" t="str">
        <f>_xlfn.XLOOKUP(Table2[[#This Row],[Product_ID]],Table4[Product_ID],Table4[Product_Name],"Not Found")</f>
        <v>Wall Clock</v>
      </c>
    </row>
    <row r="700" spans="1:20" x14ac:dyDescent="0.3">
      <c r="A700" t="s">
        <v>1108</v>
      </c>
      <c r="B700" s="4">
        <v>45363</v>
      </c>
      <c r="C700" s="4">
        <v>45365</v>
      </c>
      <c r="D700" t="s">
        <v>369</v>
      </c>
      <c r="E700" t="s">
        <v>50</v>
      </c>
      <c r="F700" s="8">
        <v>1</v>
      </c>
      <c r="G700" s="10">
        <v>0.05</v>
      </c>
      <c r="H700" t="s">
        <v>21</v>
      </c>
      <c r="I700" s="8">
        <v>474.05</v>
      </c>
      <c r="J700" s="8">
        <v>120.53</v>
      </c>
      <c r="K700" s="12">
        <f>YEAR(Table2[[#This Row],[Order_Date]])</f>
        <v>2024</v>
      </c>
      <c r="L700" s="12">
        <f>MONTH(Table2[[#This Row],[Order_Date]])</f>
        <v>3</v>
      </c>
      <c r="M700" t="str">
        <f>TEXT(Table2[[#This Row],[Order_Date]],"mmm")</f>
        <v>Mar</v>
      </c>
      <c r="N700" t="str">
        <f>TEXT(Table2[[#This Row],[Order_Date]],"YYYY-MM")</f>
        <v>2024-03</v>
      </c>
      <c r="O700" s="9">
        <f>IFERROR(Table2[[#This Row],[Profit]]/Table2[[#This Row],[Sales]],0)</f>
        <v>0.25425588018141548</v>
      </c>
      <c r="P700" t="str">
        <f>_xlfn.XLOOKUP(Table2[[#This Row],[Product_ID]],Table4[Product_ID],Table4[Category],"Not Found")</f>
        <v>Technology</v>
      </c>
      <c r="Q700" t="str">
        <f>_xlfn.XLOOKUP(Table2[[#This Row],[Product_ID]],Table4[Product_ID],Table4[Sub_Category],"Not Found")</f>
        <v>Accessories</v>
      </c>
      <c r="R700" t="str">
        <f>_xlfn.XLOOKUP(Table2[[#This Row],[Customer_ID]],Table1[Customer_ID],Table1[Region],"Not Found")</f>
        <v>North</v>
      </c>
      <c r="S700" t="str">
        <f>_xlfn.XLOOKUP(Table2[[#This Row],[Customer_ID]],Table1[Customer_ID],Table1[Segment],"Not Found")</f>
        <v>Consumer</v>
      </c>
      <c r="T700" t="str">
        <f>_xlfn.XLOOKUP(Table2[[#This Row],[Product_ID]],Table4[Product_ID],Table4[Product_Name],"Not Found")</f>
        <v>Wireless Mouse</v>
      </c>
    </row>
    <row r="701" spans="1:20" x14ac:dyDescent="0.3">
      <c r="A701" t="s">
        <v>1109</v>
      </c>
      <c r="B701" s="4">
        <v>45565</v>
      </c>
      <c r="C701" s="4">
        <v>45568</v>
      </c>
      <c r="D701" t="s">
        <v>19</v>
      </c>
      <c r="E701" t="s">
        <v>16</v>
      </c>
      <c r="F701" s="8">
        <v>2</v>
      </c>
      <c r="G701" s="10">
        <v>0</v>
      </c>
      <c r="H701" t="s">
        <v>30</v>
      </c>
      <c r="I701" s="8">
        <v>2598</v>
      </c>
      <c r="J701" s="8">
        <v>751.02</v>
      </c>
      <c r="K701" s="12">
        <f>YEAR(Table2[[#This Row],[Order_Date]])</f>
        <v>2024</v>
      </c>
      <c r="L701" s="12">
        <f>MONTH(Table2[[#This Row],[Order_Date]])</f>
        <v>9</v>
      </c>
      <c r="M701" t="str">
        <f>TEXT(Table2[[#This Row],[Order_Date]],"mmm")</f>
        <v>Sep</v>
      </c>
      <c r="N701" t="str">
        <f>TEXT(Table2[[#This Row],[Order_Date]],"YYYY-MM")</f>
        <v>2024-09</v>
      </c>
      <c r="O701" s="9">
        <f>IFERROR(Table2[[#This Row],[Profit]]/Table2[[#This Row],[Sales]],0)</f>
        <v>0.28907621247113163</v>
      </c>
      <c r="P701" t="str">
        <f>_xlfn.XLOOKUP(Table2[[#This Row],[Product_ID]],Table4[Product_ID],Table4[Category],"Not Found")</f>
        <v>Technology</v>
      </c>
      <c r="Q701" t="str">
        <f>_xlfn.XLOOKUP(Table2[[#This Row],[Product_ID]],Table4[Product_ID],Table4[Sub_Category],"Not Found")</f>
        <v>Accessories</v>
      </c>
      <c r="R701" t="str">
        <f>_xlfn.XLOOKUP(Table2[[#This Row],[Customer_ID]],Table1[Customer_ID],Table1[Region],"Not Found")</f>
        <v>West</v>
      </c>
      <c r="S701" t="str">
        <f>_xlfn.XLOOKUP(Table2[[#This Row],[Customer_ID]],Table1[Customer_ID],Table1[Segment],"Not Found")</f>
        <v>Consumer</v>
      </c>
      <c r="T701" t="str">
        <f>_xlfn.XLOOKUP(Table2[[#This Row],[Product_ID]],Table4[Product_ID],Table4[Product_Name],"Not Found")</f>
        <v>USB-C Hub</v>
      </c>
    </row>
    <row r="702" spans="1:20" x14ac:dyDescent="0.3">
      <c r="A702" t="s">
        <v>1110</v>
      </c>
      <c r="B702" s="4">
        <v>45611</v>
      </c>
      <c r="C702" s="4">
        <v>45615</v>
      </c>
      <c r="D702" t="s">
        <v>1111</v>
      </c>
      <c r="E702" t="s">
        <v>16</v>
      </c>
      <c r="F702" s="8">
        <v>2</v>
      </c>
      <c r="G702" s="10">
        <v>0.1</v>
      </c>
      <c r="H702" t="s">
        <v>13</v>
      </c>
      <c r="I702" s="8">
        <v>2338.1999999999998</v>
      </c>
      <c r="J702" s="8">
        <v>611.67999999999995</v>
      </c>
      <c r="K702" s="12">
        <f>YEAR(Table2[[#This Row],[Order_Date]])</f>
        <v>2024</v>
      </c>
      <c r="L702" s="12">
        <f>MONTH(Table2[[#This Row],[Order_Date]])</f>
        <v>11</v>
      </c>
      <c r="M702" t="str">
        <f>TEXT(Table2[[#This Row],[Order_Date]],"mmm")</f>
        <v>Nov</v>
      </c>
      <c r="N702" t="str">
        <f>TEXT(Table2[[#This Row],[Order_Date]],"YYYY-MM")</f>
        <v>2024-11</v>
      </c>
      <c r="O702" s="9">
        <f>IFERROR(Table2[[#This Row],[Profit]]/Table2[[#This Row],[Sales]],0)</f>
        <v>0.26160294243435123</v>
      </c>
      <c r="P702" t="str">
        <f>_xlfn.XLOOKUP(Table2[[#This Row],[Product_ID]],Table4[Product_ID],Table4[Category],"Not Found")</f>
        <v>Technology</v>
      </c>
      <c r="Q702" t="str">
        <f>_xlfn.XLOOKUP(Table2[[#This Row],[Product_ID]],Table4[Product_ID],Table4[Sub_Category],"Not Found")</f>
        <v>Accessories</v>
      </c>
      <c r="R702" t="str">
        <f>_xlfn.XLOOKUP(Table2[[#This Row],[Customer_ID]],Table1[Customer_ID],Table1[Region],"Not Found")</f>
        <v>North</v>
      </c>
      <c r="S702" t="str">
        <f>_xlfn.XLOOKUP(Table2[[#This Row],[Customer_ID]],Table1[Customer_ID],Table1[Segment],"Not Found")</f>
        <v>Corporate</v>
      </c>
      <c r="T702" t="str">
        <f>_xlfn.XLOOKUP(Table2[[#This Row],[Product_ID]],Table4[Product_ID],Table4[Product_Name],"Not Found")</f>
        <v>USB-C Hub</v>
      </c>
    </row>
    <row r="703" spans="1:20" x14ac:dyDescent="0.3">
      <c r="A703" t="s">
        <v>1112</v>
      </c>
      <c r="B703" s="4">
        <v>45629</v>
      </c>
      <c r="C703" s="4">
        <v>45633</v>
      </c>
      <c r="D703" t="s">
        <v>1113</v>
      </c>
      <c r="E703" t="s">
        <v>45</v>
      </c>
      <c r="F703" s="8">
        <v>1</v>
      </c>
      <c r="G703" s="10">
        <v>0</v>
      </c>
      <c r="H703" t="s">
        <v>30</v>
      </c>
      <c r="I703" s="8">
        <v>2499</v>
      </c>
      <c r="J703" s="8">
        <v>470.85</v>
      </c>
      <c r="K703" s="12">
        <f>YEAR(Table2[[#This Row],[Order_Date]])</f>
        <v>2024</v>
      </c>
      <c r="L703" s="12">
        <f>MONTH(Table2[[#This Row],[Order_Date]])</f>
        <v>12</v>
      </c>
      <c r="M703" t="str">
        <f>TEXT(Table2[[#This Row],[Order_Date]],"mmm")</f>
        <v>Dec</v>
      </c>
      <c r="N703" t="str">
        <f>TEXT(Table2[[#This Row],[Order_Date]],"YYYY-MM")</f>
        <v>2024-12</v>
      </c>
      <c r="O703" s="9">
        <f>IFERROR(Table2[[#This Row],[Profit]]/Table2[[#This Row],[Sales]],0)</f>
        <v>0.1884153661464586</v>
      </c>
      <c r="P703" t="str">
        <f>_xlfn.XLOOKUP(Table2[[#This Row],[Product_ID]],Table4[Product_ID],Table4[Category],"Not Found")</f>
        <v>Technology</v>
      </c>
      <c r="Q703" t="str">
        <f>_xlfn.XLOOKUP(Table2[[#This Row],[Product_ID]],Table4[Product_ID],Table4[Sub_Category],"Not Found")</f>
        <v>Audio</v>
      </c>
      <c r="R703" t="str">
        <f>_xlfn.XLOOKUP(Table2[[#This Row],[Customer_ID]],Table1[Customer_ID],Table1[Region],"Not Found")</f>
        <v>East</v>
      </c>
      <c r="S703" t="str">
        <f>_xlfn.XLOOKUP(Table2[[#This Row],[Customer_ID]],Table1[Customer_ID],Table1[Segment],"Not Found")</f>
        <v>Consumer</v>
      </c>
      <c r="T703" t="str">
        <f>_xlfn.XLOOKUP(Table2[[#This Row],[Product_ID]],Table4[Product_ID],Table4[Product_Name],"Not Found")</f>
        <v>Headphones</v>
      </c>
    </row>
    <row r="704" spans="1:20" x14ac:dyDescent="0.3">
      <c r="A704" t="s">
        <v>1114</v>
      </c>
      <c r="B704" s="4">
        <v>45657</v>
      </c>
      <c r="C704" s="4">
        <v>45658</v>
      </c>
      <c r="D704" t="s">
        <v>64</v>
      </c>
      <c r="E704" t="s">
        <v>116</v>
      </c>
      <c r="F704" s="8">
        <v>1</v>
      </c>
      <c r="G704" s="10">
        <v>0</v>
      </c>
      <c r="H704" t="s">
        <v>30</v>
      </c>
      <c r="I704" s="8">
        <v>399</v>
      </c>
      <c r="J704" s="8">
        <v>73.849999999999994</v>
      </c>
      <c r="K704" s="12">
        <f>YEAR(Table2[[#This Row],[Order_Date]])</f>
        <v>2024</v>
      </c>
      <c r="L704" s="12">
        <f>MONTH(Table2[[#This Row],[Order_Date]])</f>
        <v>12</v>
      </c>
      <c r="M704" t="str">
        <f>TEXT(Table2[[#This Row],[Order_Date]],"mmm")</f>
        <v>Dec</v>
      </c>
      <c r="N704" t="str">
        <f>TEXT(Table2[[#This Row],[Order_Date]],"YYYY-MM")</f>
        <v>2024-12</v>
      </c>
      <c r="O704" s="9">
        <f>IFERROR(Table2[[#This Row],[Profit]]/Table2[[#This Row],[Sales]],0)</f>
        <v>0.18508771929824561</v>
      </c>
      <c r="P704" t="str">
        <f>_xlfn.XLOOKUP(Table2[[#This Row],[Product_ID]],Table4[Product_ID],Table4[Category],"Not Found")</f>
        <v>Technology</v>
      </c>
      <c r="Q704" t="str">
        <f>_xlfn.XLOOKUP(Table2[[#This Row],[Product_ID]],Table4[Product_ID],Table4[Sub_Category],"Not Found")</f>
        <v>Accessories</v>
      </c>
      <c r="R704" t="str">
        <f>_xlfn.XLOOKUP(Table2[[#This Row],[Customer_ID]],Table1[Customer_ID],Table1[Region],"Not Found")</f>
        <v>West</v>
      </c>
      <c r="S704" t="str">
        <f>_xlfn.XLOOKUP(Table2[[#This Row],[Customer_ID]],Table1[Customer_ID],Table1[Segment],"Not Found")</f>
        <v>Consumer</v>
      </c>
      <c r="T704" t="str">
        <f>_xlfn.XLOOKUP(Table2[[#This Row],[Product_ID]],Table4[Product_ID],Table4[Product_Name],"Not Found")</f>
        <v>Mobile Holder</v>
      </c>
    </row>
    <row r="705" spans="1:20" x14ac:dyDescent="0.3">
      <c r="A705" t="s">
        <v>1115</v>
      </c>
      <c r="B705" s="4">
        <v>45786</v>
      </c>
      <c r="C705" s="4">
        <v>45789</v>
      </c>
      <c r="D705" t="s">
        <v>981</v>
      </c>
      <c r="E705" t="s">
        <v>50</v>
      </c>
      <c r="F705" s="8">
        <v>2</v>
      </c>
      <c r="G705" s="10">
        <v>0.1</v>
      </c>
      <c r="H705" t="s">
        <v>21</v>
      </c>
      <c r="I705" s="8">
        <v>898.2</v>
      </c>
      <c r="J705" s="8">
        <v>211.85</v>
      </c>
      <c r="K705" s="12">
        <f>YEAR(Table2[[#This Row],[Order_Date]])</f>
        <v>2025</v>
      </c>
      <c r="L705" s="12">
        <f>MONTH(Table2[[#This Row],[Order_Date]])</f>
        <v>5</v>
      </c>
      <c r="M705" t="str">
        <f>TEXT(Table2[[#This Row],[Order_Date]],"mmm")</f>
        <v>May</v>
      </c>
      <c r="N705" t="str">
        <f>TEXT(Table2[[#This Row],[Order_Date]],"YYYY-MM")</f>
        <v>2025-05</v>
      </c>
      <c r="O705" s="9">
        <f>IFERROR(Table2[[#This Row],[Profit]]/Table2[[#This Row],[Sales]],0)</f>
        <v>0.23586061010910708</v>
      </c>
      <c r="P705" t="str">
        <f>_xlfn.XLOOKUP(Table2[[#This Row],[Product_ID]],Table4[Product_ID],Table4[Category],"Not Found")</f>
        <v>Technology</v>
      </c>
      <c r="Q705" t="str">
        <f>_xlfn.XLOOKUP(Table2[[#This Row],[Product_ID]],Table4[Product_ID],Table4[Sub_Category],"Not Found")</f>
        <v>Accessories</v>
      </c>
      <c r="R705" t="str">
        <f>_xlfn.XLOOKUP(Table2[[#This Row],[Customer_ID]],Table1[Customer_ID],Table1[Region],"Not Found")</f>
        <v>South</v>
      </c>
      <c r="S705" t="str">
        <f>_xlfn.XLOOKUP(Table2[[#This Row],[Customer_ID]],Table1[Customer_ID],Table1[Segment],"Not Found")</f>
        <v>Corporate</v>
      </c>
      <c r="T705" t="str">
        <f>_xlfn.XLOOKUP(Table2[[#This Row],[Product_ID]],Table4[Product_ID],Table4[Product_Name],"Not Found")</f>
        <v>Wireless Mouse</v>
      </c>
    </row>
    <row r="706" spans="1:20" x14ac:dyDescent="0.3">
      <c r="A706" t="s">
        <v>1116</v>
      </c>
      <c r="B706" s="4">
        <v>45898</v>
      </c>
      <c r="C706" s="4">
        <v>45901</v>
      </c>
      <c r="D706" t="s">
        <v>1117</v>
      </c>
      <c r="E706" t="s">
        <v>58</v>
      </c>
      <c r="F706" s="8">
        <v>2</v>
      </c>
      <c r="G706" s="10">
        <v>0</v>
      </c>
      <c r="H706" t="s">
        <v>17</v>
      </c>
      <c r="I706" s="8">
        <v>3998</v>
      </c>
      <c r="J706" s="8">
        <v>888.21</v>
      </c>
      <c r="K706" s="12">
        <f>YEAR(Table2[[#This Row],[Order_Date]])</f>
        <v>2025</v>
      </c>
      <c r="L706" s="12">
        <f>MONTH(Table2[[#This Row],[Order_Date]])</f>
        <v>8</v>
      </c>
      <c r="M706" t="str">
        <f>TEXT(Table2[[#This Row],[Order_Date]],"mmm")</f>
        <v>Aug</v>
      </c>
      <c r="N706" t="str">
        <f>TEXT(Table2[[#This Row],[Order_Date]],"YYYY-MM")</f>
        <v>2025-08</v>
      </c>
      <c r="O706" s="9">
        <f>IFERROR(Table2[[#This Row],[Profit]]/Table2[[#This Row],[Sales]],0)</f>
        <v>0.22216358179089546</v>
      </c>
      <c r="P706" t="str">
        <f>_xlfn.XLOOKUP(Table2[[#This Row],[Product_ID]],Table4[Product_ID],Table4[Category],"Not Found")</f>
        <v>Technology</v>
      </c>
      <c r="Q706" t="str">
        <f>_xlfn.XLOOKUP(Table2[[#This Row],[Product_ID]],Table4[Product_ID],Table4[Sub_Category],"Not Found")</f>
        <v>Audio</v>
      </c>
      <c r="R706" t="str">
        <f>_xlfn.XLOOKUP(Table2[[#This Row],[Customer_ID]],Table1[Customer_ID],Table1[Region],"Not Found")</f>
        <v>West</v>
      </c>
      <c r="S706" t="str">
        <f>_xlfn.XLOOKUP(Table2[[#This Row],[Customer_ID]],Table1[Customer_ID],Table1[Segment],"Not Found")</f>
        <v>Consumer</v>
      </c>
      <c r="T706" t="str">
        <f>_xlfn.XLOOKUP(Table2[[#This Row],[Product_ID]],Table4[Product_ID],Table4[Product_Name],"Not Found")</f>
        <v>Bluetooth Speaker</v>
      </c>
    </row>
    <row r="707" spans="1:20" x14ac:dyDescent="0.3">
      <c r="A707" t="s">
        <v>1118</v>
      </c>
      <c r="B707" s="4">
        <v>45457</v>
      </c>
      <c r="C707" s="4">
        <v>45459</v>
      </c>
      <c r="D707" t="s">
        <v>1119</v>
      </c>
      <c r="E707" t="s">
        <v>58</v>
      </c>
      <c r="F707" s="8">
        <v>1</v>
      </c>
      <c r="G707" s="10">
        <v>0.05</v>
      </c>
      <c r="H707" t="s">
        <v>21</v>
      </c>
      <c r="I707" s="8">
        <v>1899.05</v>
      </c>
      <c r="J707" s="8">
        <v>452.05</v>
      </c>
      <c r="K707" s="12">
        <f>YEAR(Table2[[#This Row],[Order_Date]])</f>
        <v>2024</v>
      </c>
      <c r="L707" s="12">
        <f>MONTH(Table2[[#This Row],[Order_Date]])</f>
        <v>6</v>
      </c>
      <c r="M707" t="str">
        <f>TEXT(Table2[[#This Row],[Order_Date]],"mmm")</f>
        <v>Jun</v>
      </c>
      <c r="N707" t="str">
        <f>TEXT(Table2[[#This Row],[Order_Date]],"YYYY-MM")</f>
        <v>2024-06</v>
      </c>
      <c r="O707" s="9">
        <f>IFERROR(Table2[[#This Row],[Profit]]/Table2[[#This Row],[Sales]],0)</f>
        <v>0.23804007266791291</v>
      </c>
      <c r="P707" t="str">
        <f>_xlfn.XLOOKUP(Table2[[#This Row],[Product_ID]],Table4[Product_ID],Table4[Category],"Not Found")</f>
        <v>Technology</v>
      </c>
      <c r="Q707" t="str">
        <f>_xlfn.XLOOKUP(Table2[[#This Row],[Product_ID]],Table4[Product_ID],Table4[Sub_Category],"Not Found")</f>
        <v>Audio</v>
      </c>
      <c r="R707" t="str">
        <f>_xlfn.XLOOKUP(Table2[[#This Row],[Customer_ID]],Table1[Customer_ID],Table1[Region],"Not Found")</f>
        <v>East</v>
      </c>
      <c r="S707" t="str">
        <f>_xlfn.XLOOKUP(Table2[[#This Row],[Customer_ID]],Table1[Customer_ID],Table1[Segment],"Not Found")</f>
        <v>Home Office</v>
      </c>
      <c r="T707" t="str">
        <f>_xlfn.XLOOKUP(Table2[[#This Row],[Product_ID]],Table4[Product_ID],Table4[Product_Name],"Not Found")</f>
        <v>Bluetooth Speaker</v>
      </c>
    </row>
    <row r="708" spans="1:20" x14ac:dyDescent="0.3">
      <c r="A708" t="s">
        <v>1120</v>
      </c>
      <c r="B708" s="4">
        <v>45835</v>
      </c>
      <c r="C708" s="4">
        <v>45839</v>
      </c>
      <c r="D708" t="s">
        <v>1104</v>
      </c>
      <c r="E708" t="s">
        <v>81</v>
      </c>
      <c r="F708" s="8">
        <v>1</v>
      </c>
      <c r="G708" s="10">
        <v>0.05</v>
      </c>
      <c r="H708" t="s">
        <v>13</v>
      </c>
      <c r="I708" s="8">
        <v>759.05</v>
      </c>
      <c r="J708" s="8">
        <v>221.52</v>
      </c>
      <c r="K708" s="12">
        <f>YEAR(Table2[[#This Row],[Order_Date]])</f>
        <v>2025</v>
      </c>
      <c r="L708" s="12">
        <f>MONTH(Table2[[#This Row],[Order_Date]])</f>
        <v>6</v>
      </c>
      <c r="M708" t="str">
        <f>TEXT(Table2[[#This Row],[Order_Date]],"mmm")</f>
        <v>Jun</v>
      </c>
      <c r="N708" t="str">
        <f>TEXT(Table2[[#This Row],[Order_Date]],"YYYY-MM")</f>
        <v>2025-06</v>
      </c>
      <c r="O708" s="9">
        <f>IFERROR(Table2[[#This Row],[Profit]]/Table2[[#This Row],[Sales]],0)</f>
        <v>0.29183848231341813</v>
      </c>
      <c r="P708" t="str">
        <f>_xlfn.XLOOKUP(Table2[[#This Row],[Product_ID]],Table4[Product_ID],Table4[Category],"Not Found")</f>
        <v>Home</v>
      </c>
      <c r="Q708" t="str">
        <f>_xlfn.XLOOKUP(Table2[[#This Row],[Product_ID]],Table4[Product_ID],Table4[Sub_Category],"Not Found")</f>
        <v>Kitchen</v>
      </c>
      <c r="R708" t="str">
        <f>_xlfn.XLOOKUP(Table2[[#This Row],[Customer_ID]],Table1[Customer_ID],Table1[Region],"Not Found")</f>
        <v>North</v>
      </c>
      <c r="S708" t="str">
        <f>_xlfn.XLOOKUP(Table2[[#This Row],[Customer_ID]],Table1[Customer_ID],Table1[Segment],"Not Found")</f>
        <v>Consumer</v>
      </c>
      <c r="T708" t="str">
        <f>_xlfn.XLOOKUP(Table2[[#This Row],[Product_ID]],Table4[Product_ID],Table4[Product_Name],"Not Found")</f>
        <v>Travel Mug</v>
      </c>
    </row>
    <row r="709" spans="1:20" x14ac:dyDescent="0.3">
      <c r="A709" t="s">
        <v>1121</v>
      </c>
      <c r="B709" s="4">
        <v>45302</v>
      </c>
      <c r="C709" s="4">
        <v>45307</v>
      </c>
      <c r="D709" t="s">
        <v>510</v>
      </c>
      <c r="E709" t="s">
        <v>71</v>
      </c>
      <c r="F709" s="8">
        <v>3</v>
      </c>
      <c r="G709" s="10">
        <v>0.15</v>
      </c>
      <c r="H709" t="s">
        <v>21</v>
      </c>
      <c r="I709" s="8">
        <v>2037.45</v>
      </c>
      <c r="J709" s="8">
        <v>515.59</v>
      </c>
      <c r="K709" s="12">
        <f>YEAR(Table2[[#This Row],[Order_Date]])</f>
        <v>2024</v>
      </c>
      <c r="L709" s="12">
        <f>MONTH(Table2[[#This Row],[Order_Date]])</f>
        <v>1</v>
      </c>
      <c r="M709" t="str">
        <f>TEXT(Table2[[#This Row],[Order_Date]],"mmm")</f>
        <v>Jan</v>
      </c>
      <c r="N709" t="str">
        <f>TEXT(Table2[[#This Row],[Order_Date]],"YYYY-MM")</f>
        <v>2024-01</v>
      </c>
      <c r="O709" s="9">
        <f>IFERROR(Table2[[#This Row],[Profit]]/Table2[[#This Row],[Sales]],0)</f>
        <v>0.25305651672433682</v>
      </c>
      <c r="P709" t="str">
        <f>_xlfn.XLOOKUP(Table2[[#This Row],[Product_ID]],Table4[Product_ID],Table4[Category],"Not Found")</f>
        <v>Home</v>
      </c>
      <c r="Q709" t="str">
        <f>_xlfn.XLOOKUP(Table2[[#This Row],[Product_ID]],Table4[Product_ID],Table4[Sub_Category],"Not Found")</f>
        <v>Storage</v>
      </c>
      <c r="R709" t="str">
        <f>_xlfn.XLOOKUP(Table2[[#This Row],[Customer_ID]],Table1[Customer_ID],Table1[Region],"Not Found")</f>
        <v>South</v>
      </c>
      <c r="S709" t="str">
        <f>_xlfn.XLOOKUP(Table2[[#This Row],[Customer_ID]],Table1[Customer_ID],Table1[Segment],"Not Found")</f>
        <v>Corporate</v>
      </c>
      <c r="T709" t="str">
        <f>_xlfn.XLOOKUP(Table2[[#This Row],[Product_ID]],Table4[Product_ID],Table4[Product_Name],"Not Found")</f>
        <v>Storage Box</v>
      </c>
    </row>
    <row r="710" spans="1:20" x14ac:dyDescent="0.3">
      <c r="A710" t="s">
        <v>1122</v>
      </c>
      <c r="B710" s="4">
        <v>45592</v>
      </c>
      <c r="C710" s="4">
        <v>45593</v>
      </c>
      <c r="D710" t="s">
        <v>456</v>
      </c>
      <c r="E710" t="s">
        <v>96</v>
      </c>
      <c r="F710" s="8">
        <v>2</v>
      </c>
      <c r="G710" s="10">
        <v>0.1</v>
      </c>
      <c r="H710" t="s">
        <v>13</v>
      </c>
      <c r="I710" s="8">
        <v>1798.2</v>
      </c>
      <c r="J710" s="8">
        <v>409.97</v>
      </c>
      <c r="K710" s="12">
        <f>YEAR(Table2[[#This Row],[Order_Date]])</f>
        <v>2024</v>
      </c>
      <c r="L710" s="12">
        <f>MONTH(Table2[[#This Row],[Order_Date]])</f>
        <v>10</v>
      </c>
      <c r="M710" t="str">
        <f>TEXT(Table2[[#This Row],[Order_Date]],"mmm")</f>
        <v>Oct</v>
      </c>
      <c r="N710" t="str">
        <f>TEXT(Table2[[#This Row],[Order_Date]],"YYYY-MM")</f>
        <v>2024-10</v>
      </c>
      <c r="O710" s="9">
        <f>IFERROR(Table2[[#This Row],[Profit]]/Table2[[#This Row],[Sales]],0)</f>
        <v>0.22798910021132243</v>
      </c>
      <c r="P710" t="str">
        <f>_xlfn.XLOOKUP(Table2[[#This Row],[Product_ID]],Table4[Product_ID],Table4[Category],"Not Found")</f>
        <v>Home</v>
      </c>
      <c r="Q710" t="str">
        <f>_xlfn.XLOOKUP(Table2[[#This Row],[Product_ID]],Table4[Product_ID],Table4[Sub_Category],"Not Found")</f>
        <v>Lighting</v>
      </c>
      <c r="R710" t="str">
        <f>_xlfn.XLOOKUP(Table2[[#This Row],[Customer_ID]],Table1[Customer_ID],Table1[Region],"Not Found")</f>
        <v>West</v>
      </c>
      <c r="S710" t="str">
        <f>_xlfn.XLOOKUP(Table2[[#This Row],[Customer_ID]],Table1[Customer_ID],Table1[Segment],"Not Found")</f>
        <v>Corporate</v>
      </c>
      <c r="T710" t="str">
        <f>_xlfn.XLOOKUP(Table2[[#This Row],[Product_ID]],Table4[Product_ID],Table4[Product_Name],"Not Found")</f>
        <v>LED Strip Light</v>
      </c>
    </row>
    <row r="711" spans="1:20" x14ac:dyDescent="0.3">
      <c r="A711" t="s">
        <v>1123</v>
      </c>
      <c r="B711" s="4">
        <v>46020</v>
      </c>
      <c r="C711" s="4">
        <v>46024</v>
      </c>
      <c r="D711" t="s">
        <v>630</v>
      </c>
      <c r="E711" t="s">
        <v>50</v>
      </c>
      <c r="F711" s="8">
        <v>2</v>
      </c>
      <c r="G711" s="10">
        <v>0.1</v>
      </c>
      <c r="H711" t="s">
        <v>21</v>
      </c>
      <c r="I711" s="8">
        <v>898.2</v>
      </c>
      <c r="J711" s="8">
        <v>204.13</v>
      </c>
      <c r="K711" s="12">
        <f>YEAR(Table2[[#This Row],[Order_Date]])</f>
        <v>2025</v>
      </c>
      <c r="L711" s="12">
        <f>MONTH(Table2[[#This Row],[Order_Date]])</f>
        <v>12</v>
      </c>
      <c r="M711" t="str">
        <f>TEXT(Table2[[#This Row],[Order_Date]],"mmm")</f>
        <v>Dec</v>
      </c>
      <c r="N711" t="str">
        <f>TEXT(Table2[[#This Row],[Order_Date]],"YYYY-MM")</f>
        <v>2025-12</v>
      </c>
      <c r="O711" s="9">
        <f>IFERROR(Table2[[#This Row],[Profit]]/Table2[[#This Row],[Sales]],0)</f>
        <v>0.22726564239590291</v>
      </c>
      <c r="P711" t="str">
        <f>_xlfn.XLOOKUP(Table2[[#This Row],[Product_ID]],Table4[Product_ID],Table4[Category],"Not Found")</f>
        <v>Technology</v>
      </c>
      <c r="Q711" t="str">
        <f>_xlfn.XLOOKUP(Table2[[#This Row],[Product_ID]],Table4[Product_ID],Table4[Sub_Category],"Not Found")</f>
        <v>Accessories</v>
      </c>
      <c r="R711" t="str">
        <f>_xlfn.XLOOKUP(Table2[[#This Row],[Customer_ID]],Table1[Customer_ID],Table1[Region],"Not Found")</f>
        <v>West</v>
      </c>
      <c r="S711" t="str">
        <f>_xlfn.XLOOKUP(Table2[[#This Row],[Customer_ID]],Table1[Customer_ID],Table1[Segment],"Not Found")</f>
        <v>Corporate</v>
      </c>
      <c r="T711" t="str">
        <f>_xlfn.XLOOKUP(Table2[[#This Row],[Product_ID]],Table4[Product_ID],Table4[Product_Name],"Not Found")</f>
        <v>Wireless Mouse</v>
      </c>
    </row>
    <row r="712" spans="1:20" x14ac:dyDescent="0.3">
      <c r="A712" t="s">
        <v>1124</v>
      </c>
      <c r="B712" s="4">
        <v>45393</v>
      </c>
      <c r="C712" s="4">
        <v>45395</v>
      </c>
      <c r="D712" t="s">
        <v>883</v>
      </c>
      <c r="E712" t="s">
        <v>35</v>
      </c>
      <c r="F712" s="8">
        <v>4</v>
      </c>
      <c r="G712" s="10">
        <v>0.2</v>
      </c>
      <c r="H712" t="s">
        <v>17</v>
      </c>
      <c r="I712" s="8">
        <v>5116.8</v>
      </c>
      <c r="J712" s="8">
        <v>1807.14</v>
      </c>
      <c r="K712" s="12">
        <f>YEAR(Table2[[#This Row],[Order_Date]])</f>
        <v>2024</v>
      </c>
      <c r="L712" s="12">
        <f>MONTH(Table2[[#This Row],[Order_Date]])</f>
        <v>4</v>
      </c>
      <c r="M712" t="str">
        <f>TEXT(Table2[[#This Row],[Order_Date]],"mmm")</f>
        <v>Apr</v>
      </c>
      <c r="N712" t="str">
        <f>TEXT(Table2[[#This Row],[Order_Date]],"YYYY-MM")</f>
        <v>2024-04</v>
      </c>
      <c r="O712" s="9">
        <f>IFERROR(Table2[[#This Row],[Profit]]/Table2[[#This Row],[Sales]],0)</f>
        <v>0.35317776735459661</v>
      </c>
      <c r="P712" t="str">
        <f>_xlfn.XLOOKUP(Table2[[#This Row],[Product_ID]],Table4[Product_ID],Table4[Category],"Not Found")</f>
        <v>Lifestyle</v>
      </c>
      <c r="Q712" t="str">
        <f>_xlfn.XLOOKUP(Table2[[#This Row],[Product_ID]],Table4[Product_ID],Table4[Sub_Category],"Not Found")</f>
        <v>Bags</v>
      </c>
      <c r="R712" t="str">
        <f>_xlfn.XLOOKUP(Table2[[#This Row],[Customer_ID]],Table1[Customer_ID],Table1[Region],"Not Found")</f>
        <v>East</v>
      </c>
      <c r="S712" t="str">
        <f>_xlfn.XLOOKUP(Table2[[#This Row],[Customer_ID]],Table1[Customer_ID],Table1[Segment],"Not Found")</f>
        <v>Corporate</v>
      </c>
      <c r="T712" t="str">
        <f>_xlfn.XLOOKUP(Table2[[#This Row],[Product_ID]],Table4[Product_ID],Table4[Product_Name],"Not Found")</f>
        <v>Backpack</v>
      </c>
    </row>
    <row r="713" spans="1:20" x14ac:dyDescent="0.3">
      <c r="A713" t="s">
        <v>1125</v>
      </c>
      <c r="B713" s="4">
        <v>45716</v>
      </c>
      <c r="C713" s="4">
        <v>45717</v>
      </c>
      <c r="D713" t="s">
        <v>669</v>
      </c>
      <c r="E713" t="s">
        <v>16</v>
      </c>
      <c r="F713" s="8">
        <v>1</v>
      </c>
      <c r="G713" s="10">
        <v>0.2</v>
      </c>
      <c r="H713" t="s">
        <v>13</v>
      </c>
      <c r="I713" s="8">
        <v>1039.2</v>
      </c>
      <c r="J713" s="8">
        <v>229.92</v>
      </c>
      <c r="K713" s="12">
        <f>YEAR(Table2[[#This Row],[Order_Date]])</f>
        <v>2025</v>
      </c>
      <c r="L713" s="12">
        <f>MONTH(Table2[[#This Row],[Order_Date]])</f>
        <v>2</v>
      </c>
      <c r="M713" t="str">
        <f>TEXT(Table2[[#This Row],[Order_Date]],"mmm")</f>
        <v>Feb</v>
      </c>
      <c r="N713" t="str">
        <f>TEXT(Table2[[#This Row],[Order_Date]],"YYYY-MM")</f>
        <v>2025-02</v>
      </c>
      <c r="O713" s="9">
        <f>IFERROR(Table2[[#This Row],[Profit]]/Table2[[#This Row],[Sales]],0)</f>
        <v>0.22124711316397228</v>
      </c>
      <c r="P713" t="str">
        <f>_xlfn.XLOOKUP(Table2[[#This Row],[Product_ID]],Table4[Product_ID],Table4[Category],"Not Found")</f>
        <v>Technology</v>
      </c>
      <c r="Q713" t="str">
        <f>_xlfn.XLOOKUP(Table2[[#This Row],[Product_ID]],Table4[Product_ID],Table4[Sub_Category],"Not Found")</f>
        <v>Accessories</v>
      </c>
      <c r="R713" t="str">
        <f>_xlfn.XLOOKUP(Table2[[#This Row],[Customer_ID]],Table1[Customer_ID],Table1[Region],"Not Found")</f>
        <v>West</v>
      </c>
      <c r="S713" t="str">
        <f>_xlfn.XLOOKUP(Table2[[#This Row],[Customer_ID]],Table1[Customer_ID],Table1[Segment],"Not Found")</f>
        <v>Home Office</v>
      </c>
      <c r="T713" t="str">
        <f>_xlfn.XLOOKUP(Table2[[#This Row],[Product_ID]],Table4[Product_ID],Table4[Product_Name],"Not Found")</f>
        <v>USB-C Hub</v>
      </c>
    </row>
    <row r="714" spans="1:20" x14ac:dyDescent="0.3">
      <c r="A714" t="s">
        <v>1126</v>
      </c>
      <c r="B714" s="4">
        <v>45683</v>
      </c>
      <c r="C714" s="4">
        <v>45688</v>
      </c>
      <c r="D714" t="s">
        <v>1127</v>
      </c>
      <c r="E714" t="s">
        <v>20</v>
      </c>
      <c r="F714" s="8">
        <v>2</v>
      </c>
      <c r="G714" s="10">
        <v>0.1</v>
      </c>
      <c r="H714" t="s">
        <v>21</v>
      </c>
      <c r="I714" s="8">
        <v>12598.2</v>
      </c>
      <c r="J714" s="8">
        <v>3216.39</v>
      </c>
      <c r="K714" s="12">
        <f>YEAR(Table2[[#This Row],[Order_Date]])</f>
        <v>2025</v>
      </c>
      <c r="L714" s="12">
        <f>MONTH(Table2[[#This Row],[Order_Date]])</f>
        <v>1</v>
      </c>
      <c r="M714" t="str">
        <f>TEXT(Table2[[#This Row],[Order_Date]],"mmm")</f>
        <v>Jan</v>
      </c>
      <c r="N714" t="str">
        <f>TEXT(Table2[[#This Row],[Order_Date]],"YYYY-MM")</f>
        <v>2025-01</v>
      </c>
      <c r="O714" s="9">
        <f>IFERROR(Table2[[#This Row],[Profit]]/Table2[[#This Row],[Sales]],0)</f>
        <v>0.25530551983616706</v>
      </c>
      <c r="P714" t="str">
        <f>_xlfn.XLOOKUP(Table2[[#This Row],[Product_ID]],Table4[Product_ID],Table4[Category],"Not Found")</f>
        <v>Furniture</v>
      </c>
      <c r="Q714" t="str">
        <f>_xlfn.XLOOKUP(Table2[[#This Row],[Product_ID]],Table4[Product_ID],Table4[Sub_Category],"Not Found")</f>
        <v>Furniture</v>
      </c>
      <c r="R714" t="str">
        <f>_xlfn.XLOOKUP(Table2[[#This Row],[Customer_ID]],Table1[Customer_ID],Table1[Region],"Not Found")</f>
        <v>South</v>
      </c>
      <c r="S714" t="str">
        <f>_xlfn.XLOOKUP(Table2[[#This Row],[Customer_ID]],Table1[Customer_ID],Table1[Segment],"Not Found")</f>
        <v>Home Office</v>
      </c>
      <c r="T714" t="str">
        <f>_xlfn.XLOOKUP(Table2[[#This Row],[Product_ID]],Table4[Product_ID],Table4[Product_Name],"Not Found")</f>
        <v>Office Chair</v>
      </c>
    </row>
    <row r="715" spans="1:20" x14ac:dyDescent="0.3">
      <c r="A715" t="s">
        <v>1128</v>
      </c>
      <c r="B715" s="4">
        <v>45505</v>
      </c>
      <c r="C715" s="4">
        <v>45506</v>
      </c>
      <c r="D715" t="s">
        <v>812</v>
      </c>
      <c r="E715" t="s">
        <v>58</v>
      </c>
      <c r="F715" s="8">
        <v>3</v>
      </c>
      <c r="G715" s="10">
        <v>0.05</v>
      </c>
      <c r="H715" t="s">
        <v>17</v>
      </c>
      <c r="I715" s="8">
        <v>5697.15</v>
      </c>
      <c r="J715" s="8">
        <v>1429.87</v>
      </c>
      <c r="K715" s="12">
        <f>YEAR(Table2[[#This Row],[Order_Date]])</f>
        <v>2024</v>
      </c>
      <c r="L715" s="12">
        <f>MONTH(Table2[[#This Row],[Order_Date]])</f>
        <v>8</v>
      </c>
      <c r="M715" t="str">
        <f>TEXT(Table2[[#This Row],[Order_Date]],"mmm")</f>
        <v>Aug</v>
      </c>
      <c r="N715" t="str">
        <f>TEXT(Table2[[#This Row],[Order_Date]],"YYYY-MM")</f>
        <v>2024-08</v>
      </c>
      <c r="O715" s="9">
        <f>IFERROR(Table2[[#This Row],[Profit]]/Table2[[#This Row],[Sales]],0)</f>
        <v>0.25097987590286369</v>
      </c>
      <c r="P715" t="str">
        <f>_xlfn.XLOOKUP(Table2[[#This Row],[Product_ID]],Table4[Product_ID],Table4[Category],"Not Found")</f>
        <v>Technology</v>
      </c>
      <c r="Q715" t="str">
        <f>_xlfn.XLOOKUP(Table2[[#This Row],[Product_ID]],Table4[Product_ID],Table4[Sub_Category],"Not Found")</f>
        <v>Audio</v>
      </c>
      <c r="R715" t="str">
        <f>_xlfn.XLOOKUP(Table2[[#This Row],[Customer_ID]],Table1[Customer_ID],Table1[Region],"Not Found")</f>
        <v>East</v>
      </c>
      <c r="S715" t="str">
        <f>_xlfn.XLOOKUP(Table2[[#This Row],[Customer_ID]],Table1[Customer_ID],Table1[Segment],"Not Found")</f>
        <v>Consumer</v>
      </c>
      <c r="T715" t="str">
        <f>_xlfn.XLOOKUP(Table2[[#This Row],[Product_ID]],Table4[Product_ID],Table4[Product_Name],"Not Found")</f>
        <v>Bluetooth Speaker</v>
      </c>
    </row>
    <row r="716" spans="1:20" x14ac:dyDescent="0.3">
      <c r="A716" t="s">
        <v>1129</v>
      </c>
      <c r="B716" s="4">
        <v>45982</v>
      </c>
      <c r="C716" s="4">
        <v>45986</v>
      </c>
      <c r="D716" t="s">
        <v>44</v>
      </c>
      <c r="E716" t="s">
        <v>45</v>
      </c>
      <c r="F716" s="8">
        <v>3</v>
      </c>
      <c r="G716" s="10">
        <v>0.1</v>
      </c>
      <c r="H716" t="s">
        <v>17</v>
      </c>
      <c r="I716" s="8">
        <v>6747.3</v>
      </c>
      <c r="J716" s="8">
        <v>1670.94</v>
      </c>
      <c r="K716" s="12">
        <f>YEAR(Table2[[#This Row],[Order_Date]])</f>
        <v>2025</v>
      </c>
      <c r="L716" s="12">
        <f>MONTH(Table2[[#This Row],[Order_Date]])</f>
        <v>11</v>
      </c>
      <c r="M716" t="str">
        <f>TEXT(Table2[[#This Row],[Order_Date]],"mmm")</f>
        <v>Nov</v>
      </c>
      <c r="N716" t="str">
        <f>TEXT(Table2[[#This Row],[Order_Date]],"YYYY-MM")</f>
        <v>2025-11</v>
      </c>
      <c r="O716" s="9">
        <f>IFERROR(Table2[[#This Row],[Profit]]/Table2[[#This Row],[Sales]],0)</f>
        <v>0.24764572495664933</v>
      </c>
      <c r="P716" t="str">
        <f>_xlfn.XLOOKUP(Table2[[#This Row],[Product_ID]],Table4[Product_ID],Table4[Category],"Not Found")</f>
        <v>Technology</v>
      </c>
      <c r="Q716" t="str">
        <f>_xlfn.XLOOKUP(Table2[[#This Row],[Product_ID]],Table4[Product_ID],Table4[Sub_Category],"Not Found")</f>
        <v>Audio</v>
      </c>
      <c r="R716" t="str">
        <f>_xlfn.XLOOKUP(Table2[[#This Row],[Customer_ID]],Table1[Customer_ID],Table1[Region],"Not Found")</f>
        <v>North</v>
      </c>
      <c r="S716" t="str">
        <f>_xlfn.XLOOKUP(Table2[[#This Row],[Customer_ID]],Table1[Customer_ID],Table1[Segment],"Not Found")</f>
        <v>Corporate</v>
      </c>
      <c r="T716" t="str">
        <f>_xlfn.XLOOKUP(Table2[[#This Row],[Product_ID]],Table4[Product_ID],Table4[Product_Name],"Not Found")</f>
        <v>Headphones</v>
      </c>
    </row>
    <row r="717" spans="1:20" x14ac:dyDescent="0.3">
      <c r="A717" t="s">
        <v>1130</v>
      </c>
      <c r="B717" s="4">
        <v>45379</v>
      </c>
      <c r="C717" s="4">
        <v>45384</v>
      </c>
      <c r="D717" t="s">
        <v>1131</v>
      </c>
      <c r="E717" t="s">
        <v>68</v>
      </c>
      <c r="F717" s="8">
        <v>1</v>
      </c>
      <c r="G717" s="10">
        <v>0.05</v>
      </c>
      <c r="H717" t="s">
        <v>13</v>
      </c>
      <c r="I717" s="8">
        <v>1234.05</v>
      </c>
      <c r="J717" s="8">
        <v>284.95999999999998</v>
      </c>
      <c r="K717" s="12">
        <f>YEAR(Table2[[#This Row],[Order_Date]])</f>
        <v>2024</v>
      </c>
      <c r="L717" s="12">
        <f>MONTH(Table2[[#This Row],[Order_Date]])</f>
        <v>3</v>
      </c>
      <c r="M717" t="str">
        <f>TEXT(Table2[[#This Row],[Order_Date]],"mmm")</f>
        <v>Mar</v>
      </c>
      <c r="N717" t="str">
        <f>TEXT(Table2[[#This Row],[Order_Date]],"YYYY-MM")</f>
        <v>2024-03</v>
      </c>
      <c r="O717" s="9">
        <f>IFERROR(Table2[[#This Row],[Profit]]/Table2[[#This Row],[Sales]],0)</f>
        <v>0.23091446861958592</v>
      </c>
      <c r="P717" t="str">
        <f>_xlfn.XLOOKUP(Table2[[#This Row],[Product_ID]],Table4[Product_ID],Table4[Category],"Not Found")</f>
        <v>Home</v>
      </c>
      <c r="Q717" t="str">
        <f>_xlfn.XLOOKUP(Table2[[#This Row],[Product_ID]],Table4[Product_ID],Table4[Sub_Category],"Not Found")</f>
        <v>Lighting</v>
      </c>
      <c r="R717" t="str">
        <f>_xlfn.XLOOKUP(Table2[[#This Row],[Customer_ID]],Table1[Customer_ID],Table1[Region],"Not Found")</f>
        <v>East</v>
      </c>
      <c r="S717" t="str">
        <f>_xlfn.XLOOKUP(Table2[[#This Row],[Customer_ID]],Table1[Customer_ID],Table1[Segment],"Not Found")</f>
        <v>Corporate</v>
      </c>
      <c r="T717" t="str">
        <f>_xlfn.XLOOKUP(Table2[[#This Row],[Product_ID]],Table4[Product_ID],Table4[Product_Name],"Not Found")</f>
        <v>Table Lamp</v>
      </c>
    </row>
    <row r="718" spans="1:20" x14ac:dyDescent="0.3">
      <c r="A718" t="s">
        <v>1132</v>
      </c>
      <c r="B718" s="4">
        <v>45844</v>
      </c>
      <c r="C718" s="4">
        <v>45846</v>
      </c>
      <c r="D718" t="s">
        <v>120</v>
      </c>
      <c r="E718" t="s">
        <v>20</v>
      </c>
      <c r="F718" s="8">
        <v>1</v>
      </c>
      <c r="G718" s="10">
        <v>0.2</v>
      </c>
      <c r="H718" t="s">
        <v>21</v>
      </c>
      <c r="I718" s="8">
        <v>5599.2</v>
      </c>
      <c r="J718" s="8">
        <v>983.32</v>
      </c>
      <c r="K718" s="12">
        <f>YEAR(Table2[[#This Row],[Order_Date]])</f>
        <v>2025</v>
      </c>
      <c r="L718" s="12">
        <f>MONTH(Table2[[#This Row],[Order_Date]])</f>
        <v>7</v>
      </c>
      <c r="M718" t="str">
        <f>TEXT(Table2[[#This Row],[Order_Date]],"mmm")</f>
        <v>Jul</v>
      </c>
      <c r="N718" t="str">
        <f>TEXT(Table2[[#This Row],[Order_Date]],"YYYY-MM")</f>
        <v>2025-07</v>
      </c>
      <c r="O718" s="9">
        <f>IFERROR(Table2[[#This Row],[Profit]]/Table2[[#This Row],[Sales]],0)</f>
        <v>0.17561794542077441</v>
      </c>
      <c r="P718" t="str">
        <f>_xlfn.XLOOKUP(Table2[[#This Row],[Product_ID]],Table4[Product_ID],Table4[Category],"Not Found")</f>
        <v>Furniture</v>
      </c>
      <c r="Q718" t="str">
        <f>_xlfn.XLOOKUP(Table2[[#This Row],[Product_ID]],Table4[Product_ID],Table4[Sub_Category],"Not Found")</f>
        <v>Furniture</v>
      </c>
      <c r="R718" t="str">
        <f>_xlfn.XLOOKUP(Table2[[#This Row],[Customer_ID]],Table1[Customer_ID],Table1[Region],"Not Found")</f>
        <v>East</v>
      </c>
      <c r="S718" t="str">
        <f>_xlfn.XLOOKUP(Table2[[#This Row],[Customer_ID]],Table1[Customer_ID],Table1[Segment],"Not Found")</f>
        <v>Consumer</v>
      </c>
      <c r="T718" t="str">
        <f>_xlfn.XLOOKUP(Table2[[#This Row],[Product_ID]],Table4[Product_ID],Table4[Product_Name],"Not Found")</f>
        <v>Office Chair</v>
      </c>
    </row>
    <row r="719" spans="1:20" x14ac:dyDescent="0.3">
      <c r="A719" t="s">
        <v>1133</v>
      </c>
      <c r="B719" s="4">
        <v>45692</v>
      </c>
      <c r="C719" s="4">
        <v>45693</v>
      </c>
      <c r="D719" t="s">
        <v>630</v>
      </c>
      <c r="E719" t="s">
        <v>16</v>
      </c>
      <c r="F719" s="8">
        <v>2</v>
      </c>
      <c r="G719" s="10">
        <v>0.1</v>
      </c>
      <c r="H719" t="s">
        <v>17</v>
      </c>
      <c r="I719" s="8">
        <v>2338.1999999999998</v>
      </c>
      <c r="J719" s="8">
        <v>557.15</v>
      </c>
      <c r="K719" s="12">
        <f>YEAR(Table2[[#This Row],[Order_Date]])</f>
        <v>2025</v>
      </c>
      <c r="L719" s="12">
        <f>MONTH(Table2[[#This Row],[Order_Date]])</f>
        <v>2</v>
      </c>
      <c r="M719" t="str">
        <f>TEXT(Table2[[#This Row],[Order_Date]],"mmm")</f>
        <v>Feb</v>
      </c>
      <c r="N719" t="str">
        <f>TEXT(Table2[[#This Row],[Order_Date]],"YYYY-MM")</f>
        <v>2025-02</v>
      </c>
      <c r="O719" s="9">
        <f>IFERROR(Table2[[#This Row],[Profit]]/Table2[[#This Row],[Sales]],0)</f>
        <v>0.23828158412454026</v>
      </c>
      <c r="P719" t="str">
        <f>_xlfn.XLOOKUP(Table2[[#This Row],[Product_ID]],Table4[Product_ID],Table4[Category],"Not Found")</f>
        <v>Technology</v>
      </c>
      <c r="Q719" t="str">
        <f>_xlfn.XLOOKUP(Table2[[#This Row],[Product_ID]],Table4[Product_ID],Table4[Sub_Category],"Not Found")</f>
        <v>Accessories</v>
      </c>
      <c r="R719" t="str">
        <f>_xlfn.XLOOKUP(Table2[[#This Row],[Customer_ID]],Table1[Customer_ID],Table1[Region],"Not Found")</f>
        <v>West</v>
      </c>
      <c r="S719" t="str">
        <f>_xlfn.XLOOKUP(Table2[[#This Row],[Customer_ID]],Table1[Customer_ID],Table1[Segment],"Not Found")</f>
        <v>Corporate</v>
      </c>
      <c r="T719" t="str">
        <f>_xlfn.XLOOKUP(Table2[[#This Row],[Product_ID]],Table4[Product_ID],Table4[Product_Name],"Not Found")</f>
        <v>USB-C Hub</v>
      </c>
    </row>
    <row r="720" spans="1:20" x14ac:dyDescent="0.3">
      <c r="A720" t="s">
        <v>1134</v>
      </c>
      <c r="B720" s="4">
        <v>45879</v>
      </c>
      <c r="C720" s="4">
        <v>45883</v>
      </c>
      <c r="D720" t="s">
        <v>1135</v>
      </c>
      <c r="E720" t="s">
        <v>40</v>
      </c>
      <c r="F720" s="8">
        <v>1</v>
      </c>
      <c r="G720" s="10">
        <v>0</v>
      </c>
      <c r="H720" t="s">
        <v>17</v>
      </c>
      <c r="I720" s="8">
        <v>1499</v>
      </c>
      <c r="J720" s="8">
        <v>328.22</v>
      </c>
      <c r="K720" s="12">
        <f>YEAR(Table2[[#This Row],[Order_Date]])</f>
        <v>2025</v>
      </c>
      <c r="L720" s="12">
        <f>MONTH(Table2[[#This Row],[Order_Date]])</f>
        <v>8</v>
      </c>
      <c r="M720" t="str">
        <f>TEXT(Table2[[#This Row],[Order_Date]],"mmm")</f>
        <v>Aug</v>
      </c>
      <c r="N720" t="str">
        <f>TEXT(Table2[[#This Row],[Order_Date]],"YYYY-MM")</f>
        <v>2025-08</v>
      </c>
      <c r="O720" s="9">
        <f>IFERROR(Table2[[#This Row],[Profit]]/Table2[[#This Row],[Sales]],0)</f>
        <v>0.21895930620413612</v>
      </c>
      <c r="P720" t="str">
        <f>_xlfn.XLOOKUP(Table2[[#This Row],[Product_ID]],Table4[Product_ID],Table4[Category],"Not Found")</f>
        <v>Technology</v>
      </c>
      <c r="Q720" t="str">
        <f>_xlfn.XLOOKUP(Table2[[#This Row],[Product_ID]],Table4[Product_ID],Table4[Sub_Category],"Not Found")</f>
        <v>Accessories</v>
      </c>
      <c r="R720" t="str">
        <f>_xlfn.XLOOKUP(Table2[[#This Row],[Customer_ID]],Table1[Customer_ID],Table1[Region],"Not Found")</f>
        <v>North</v>
      </c>
      <c r="S720" t="str">
        <f>_xlfn.XLOOKUP(Table2[[#This Row],[Customer_ID]],Table1[Customer_ID],Table1[Segment],"Not Found")</f>
        <v>Home Office</v>
      </c>
      <c r="T720" t="str">
        <f>_xlfn.XLOOKUP(Table2[[#This Row],[Product_ID]],Table4[Product_ID],Table4[Product_Name],"Not Found")</f>
        <v>Power Bank</v>
      </c>
    </row>
    <row r="721" spans="1:20" x14ac:dyDescent="0.3">
      <c r="A721" t="s">
        <v>1136</v>
      </c>
      <c r="B721" s="4">
        <v>45337</v>
      </c>
      <c r="C721" s="4">
        <v>45339</v>
      </c>
      <c r="D721" t="s">
        <v>107</v>
      </c>
      <c r="E721" t="s">
        <v>68</v>
      </c>
      <c r="F721" s="8">
        <v>4</v>
      </c>
      <c r="G721" s="10">
        <v>0</v>
      </c>
      <c r="H721" t="s">
        <v>17</v>
      </c>
      <c r="I721" s="8">
        <v>5196</v>
      </c>
      <c r="J721" s="8">
        <v>1528.33</v>
      </c>
      <c r="K721" s="12">
        <f>YEAR(Table2[[#This Row],[Order_Date]])</f>
        <v>2024</v>
      </c>
      <c r="L721" s="12">
        <f>MONTH(Table2[[#This Row],[Order_Date]])</f>
        <v>2</v>
      </c>
      <c r="M721" t="str">
        <f>TEXT(Table2[[#This Row],[Order_Date]],"mmm")</f>
        <v>Feb</v>
      </c>
      <c r="N721" t="str">
        <f>TEXT(Table2[[#This Row],[Order_Date]],"YYYY-MM")</f>
        <v>2024-02</v>
      </c>
      <c r="O721" s="9">
        <f>IFERROR(Table2[[#This Row],[Profit]]/Table2[[#This Row],[Sales]],0)</f>
        <v>0.29413587374903771</v>
      </c>
      <c r="P721" t="str">
        <f>_xlfn.XLOOKUP(Table2[[#This Row],[Product_ID]],Table4[Product_ID],Table4[Category],"Not Found")</f>
        <v>Home</v>
      </c>
      <c r="Q721" t="str">
        <f>_xlfn.XLOOKUP(Table2[[#This Row],[Product_ID]],Table4[Product_ID],Table4[Sub_Category],"Not Found")</f>
        <v>Lighting</v>
      </c>
      <c r="R721" t="str">
        <f>_xlfn.XLOOKUP(Table2[[#This Row],[Customer_ID]],Table1[Customer_ID],Table1[Region],"Not Found")</f>
        <v>East</v>
      </c>
      <c r="S721" t="str">
        <f>_xlfn.XLOOKUP(Table2[[#This Row],[Customer_ID]],Table1[Customer_ID],Table1[Segment],"Not Found")</f>
        <v>Home Office</v>
      </c>
      <c r="T721" t="str">
        <f>_xlfn.XLOOKUP(Table2[[#This Row],[Product_ID]],Table4[Product_ID],Table4[Product_Name],"Not Found")</f>
        <v>Table Lamp</v>
      </c>
    </row>
    <row r="722" spans="1:20" x14ac:dyDescent="0.3">
      <c r="A722" t="s">
        <v>1137</v>
      </c>
      <c r="B722" s="4">
        <v>45963</v>
      </c>
      <c r="C722" s="4">
        <v>45968</v>
      </c>
      <c r="D722" t="s">
        <v>1138</v>
      </c>
      <c r="E722" t="s">
        <v>20</v>
      </c>
      <c r="F722" s="8">
        <v>1</v>
      </c>
      <c r="G722" s="10">
        <v>0</v>
      </c>
      <c r="H722" t="s">
        <v>21</v>
      </c>
      <c r="I722" s="8">
        <v>6999</v>
      </c>
      <c r="J722" s="8">
        <v>1312.08</v>
      </c>
      <c r="K722" s="12">
        <f>YEAR(Table2[[#This Row],[Order_Date]])</f>
        <v>2025</v>
      </c>
      <c r="L722" s="12">
        <f>MONTH(Table2[[#This Row],[Order_Date]])</f>
        <v>11</v>
      </c>
      <c r="M722" t="str">
        <f>TEXT(Table2[[#This Row],[Order_Date]],"mmm")</f>
        <v>Nov</v>
      </c>
      <c r="N722" t="str">
        <f>TEXT(Table2[[#This Row],[Order_Date]],"YYYY-MM")</f>
        <v>2025-11</v>
      </c>
      <c r="O722" s="9">
        <f>IFERROR(Table2[[#This Row],[Profit]]/Table2[[#This Row],[Sales]],0)</f>
        <v>0.18746678096870981</v>
      </c>
      <c r="P722" t="str">
        <f>_xlfn.XLOOKUP(Table2[[#This Row],[Product_ID]],Table4[Product_ID],Table4[Category],"Not Found")</f>
        <v>Furniture</v>
      </c>
      <c r="Q722" t="str">
        <f>_xlfn.XLOOKUP(Table2[[#This Row],[Product_ID]],Table4[Product_ID],Table4[Sub_Category],"Not Found")</f>
        <v>Furniture</v>
      </c>
      <c r="R722" t="str">
        <f>_xlfn.XLOOKUP(Table2[[#This Row],[Customer_ID]],Table1[Customer_ID],Table1[Region],"Not Found")</f>
        <v>South</v>
      </c>
      <c r="S722" t="str">
        <f>_xlfn.XLOOKUP(Table2[[#This Row],[Customer_ID]],Table1[Customer_ID],Table1[Segment],"Not Found")</f>
        <v>Consumer</v>
      </c>
      <c r="T722" t="str">
        <f>_xlfn.XLOOKUP(Table2[[#This Row],[Product_ID]],Table4[Product_ID],Table4[Product_Name],"Not Found")</f>
        <v>Office Chair</v>
      </c>
    </row>
    <row r="723" spans="1:20" x14ac:dyDescent="0.3">
      <c r="A723" t="s">
        <v>1139</v>
      </c>
      <c r="B723" s="4">
        <v>45754</v>
      </c>
      <c r="C723" s="4">
        <v>45755</v>
      </c>
      <c r="D723" t="s">
        <v>812</v>
      </c>
      <c r="E723" t="s">
        <v>65</v>
      </c>
      <c r="F723" s="8">
        <v>1</v>
      </c>
      <c r="G723" s="10">
        <v>0</v>
      </c>
      <c r="H723" t="s">
        <v>17</v>
      </c>
      <c r="I723" s="8">
        <v>699</v>
      </c>
      <c r="J723" s="8">
        <v>181.29</v>
      </c>
      <c r="K723" s="12">
        <f>YEAR(Table2[[#This Row],[Order_Date]])</f>
        <v>2025</v>
      </c>
      <c r="L723" s="12">
        <f>MONTH(Table2[[#This Row],[Order_Date]])</f>
        <v>4</v>
      </c>
      <c r="M723" t="str">
        <f>TEXT(Table2[[#This Row],[Order_Date]],"mmm")</f>
        <v>Apr</v>
      </c>
      <c r="N723" t="str">
        <f>TEXT(Table2[[#This Row],[Order_Date]],"YYYY-MM")</f>
        <v>2025-04</v>
      </c>
      <c r="O723" s="9">
        <f>IFERROR(Table2[[#This Row],[Profit]]/Table2[[#This Row],[Sales]],0)</f>
        <v>0.25935622317596563</v>
      </c>
      <c r="P723" t="str">
        <f>_xlfn.XLOOKUP(Table2[[#This Row],[Product_ID]],Table4[Product_ID],Table4[Category],"Not Found")</f>
        <v>Office</v>
      </c>
      <c r="Q723" t="str">
        <f>_xlfn.XLOOKUP(Table2[[#This Row],[Product_ID]],Table4[Product_ID],Table4[Sub_Category],"Not Found")</f>
        <v>Storage</v>
      </c>
      <c r="R723" t="str">
        <f>_xlfn.XLOOKUP(Table2[[#This Row],[Customer_ID]],Table1[Customer_ID],Table1[Region],"Not Found")</f>
        <v>East</v>
      </c>
      <c r="S723" t="str">
        <f>_xlfn.XLOOKUP(Table2[[#This Row],[Customer_ID]],Table1[Customer_ID],Table1[Segment],"Not Found")</f>
        <v>Consumer</v>
      </c>
      <c r="T723" t="str">
        <f>_xlfn.XLOOKUP(Table2[[#This Row],[Product_ID]],Table4[Product_ID],Table4[Product_Name],"Not Found")</f>
        <v>Desk Organizer</v>
      </c>
    </row>
    <row r="724" spans="1:20" x14ac:dyDescent="0.3">
      <c r="A724" t="s">
        <v>1140</v>
      </c>
      <c r="B724" s="4">
        <v>45883</v>
      </c>
      <c r="C724" s="4">
        <v>45886</v>
      </c>
      <c r="D724" t="s">
        <v>254</v>
      </c>
      <c r="E724" t="s">
        <v>16</v>
      </c>
      <c r="F724" s="8">
        <v>1</v>
      </c>
      <c r="G724" s="10">
        <v>0</v>
      </c>
      <c r="H724" t="s">
        <v>13</v>
      </c>
      <c r="I724" s="8">
        <v>1299</v>
      </c>
      <c r="J724" s="8">
        <v>301.83</v>
      </c>
      <c r="K724" s="12">
        <f>YEAR(Table2[[#This Row],[Order_Date]])</f>
        <v>2025</v>
      </c>
      <c r="L724" s="12">
        <f>MONTH(Table2[[#This Row],[Order_Date]])</f>
        <v>8</v>
      </c>
      <c r="M724" t="str">
        <f>TEXT(Table2[[#This Row],[Order_Date]],"mmm")</f>
        <v>Aug</v>
      </c>
      <c r="N724" t="str">
        <f>TEXT(Table2[[#This Row],[Order_Date]],"YYYY-MM")</f>
        <v>2025-08</v>
      </c>
      <c r="O724" s="9">
        <f>IFERROR(Table2[[#This Row],[Profit]]/Table2[[#This Row],[Sales]],0)</f>
        <v>0.23235565819861431</v>
      </c>
      <c r="P724" t="str">
        <f>_xlfn.XLOOKUP(Table2[[#This Row],[Product_ID]],Table4[Product_ID],Table4[Category],"Not Found")</f>
        <v>Technology</v>
      </c>
      <c r="Q724" t="str">
        <f>_xlfn.XLOOKUP(Table2[[#This Row],[Product_ID]],Table4[Product_ID],Table4[Sub_Category],"Not Found")</f>
        <v>Accessories</v>
      </c>
      <c r="R724" t="str">
        <f>_xlfn.XLOOKUP(Table2[[#This Row],[Customer_ID]],Table1[Customer_ID],Table1[Region],"Not Found")</f>
        <v>North</v>
      </c>
      <c r="S724" t="str">
        <f>_xlfn.XLOOKUP(Table2[[#This Row],[Customer_ID]],Table1[Customer_ID],Table1[Segment],"Not Found")</f>
        <v>Consumer</v>
      </c>
      <c r="T724" t="str">
        <f>_xlfn.XLOOKUP(Table2[[#This Row],[Product_ID]],Table4[Product_ID],Table4[Product_Name],"Not Found")</f>
        <v>USB-C Hub</v>
      </c>
    </row>
    <row r="725" spans="1:20" x14ac:dyDescent="0.3">
      <c r="A725" t="s">
        <v>1141</v>
      </c>
      <c r="B725" s="4">
        <v>45601</v>
      </c>
      <c r="C725" s="4">
        <v>45605</v>
      </c>
      <c r="D725" t="s">
        <v>115</v>
      </c>
      <c r="E725" t="s">
        <v>50</v>
      </c>
      <c r="F725" s="8">
        <v>2</v>
      </c>
      <c r="G725" s="10">
        <v>0.05</v>
      </c>
      <c r="H725" t="s">
        <v>13</v>
      </c>
      <c r="I725" s="8">
        <v>948.1</v>
      </c>
      <c r="J725" s="8">
        <v>197.93</v>
      </c>
      <c r="K725" s="12">
        <f>YEAR(Table2[[#This Row],[Order_Date]])</f>
        <v>2024</v>
      </c>
      <c r="L725" s="12">
        <f>MONTH(Table2[[#This Row],[Order_Date]])</f>
        <v>11</v>
      </c>
      <c r="M725" t="str">
        <f>TEXT(Table2[[#This Row],[Order_Date]],"mmm")</f>
        <v>Nov</v>
      </c>
      <c r="N725" t="str">
        <f>TEXT(Table2[[#This Row],[Order_Date]],"YYYY-MM")</f>
        <v>2024-11</v>
      </c>
      <c r="O725" s="9">
        <f>IFERROR(Table2[[#This Row],[Profit]]/Table2[[#This Row],[Sales]],0)</f>
        <v>0.20876489821748762</v>
      </c>
      <c r="P725" t="str">
        <f>_xlfn.XLOOKUP(Table2[[#This Row],[Product_ID]],Table4[Product_ID],Table4[Category],"Not Found")</f>
        <v>Technology</v>
      </c>
      <c r="Q725" t="str">
        <f>_xlfn.XLOOKUP(Table2[[#This Row],[Product_ID]],Table4[Product_ID],Table4[Sub_Category],"Not Found")</f>
        <v>Accessories</v>
      </c>
      <c r="R725" t="str">
        <f>_xlfn.XLOOKUP(Table2[[#This Row],[Customer_ID]],Table1[Customer_ID],Table1[Region],"Not Found")</f>
        <v>North</v>
      </c>
      <c r="S725" t="str">
        <f>_xlfn.XLOOKUP(Table2[[#This Row],[Customer_ID]],Table1[Customer_ID],Table1[Segment],"Not Found")</f>
        <v>Consumer</v>
      </c>
      <c r="T725" t="str">
        <f>_xlfn.XLOOKUP(Table2[[#This Row],[Product_ID]],Table4[Product_ID],Table4[Product_Name],"Not Found")</f>
        <v>Wireless Mouse</v>
      </c>
    </row>
    <row r="726" spans="1:20" x14ac:dyDescent="0.3">
      <c r="A726" t="s">
        <v>1142</v>
      </c>
      <c r="B726" s="4">
        <v>45377</v>
      </c>
      <c r="C726" s="4">
        <v>45381</v>
      </c>
      <c r="D726" t="s">
        <v>1143</v>
      </c>
      <c r="E726" t="s">
        <v>99</v>
      </c>
      <c r="F726" s="8">
        <v>3</v>
      </c>
      <c r="G726" s="10">
        <v>0</v>
      </c>
      <c r="H726" t="s">
        <v>17</v>
      </c>
      <c r="I726" s="8">
        <v>747</v>
      </c>
      <c r="J726" s="8">
        <v>228.12</v>
      </c>
      <c r="K726" s="12">
        <f>YEAR(Table2[[#This Row],[Order_Date]])</f>
        <v>2024</v>
      </c>
      <c r="L726" s="12">
        <f>MONTH(Table2[[#This Row],[Order_Date]])</f>
        <v>3</v>
      </c>
      <c r="M726" t="str">
        <f>TEXT(Table2[[#This Row],[Order_Date]],"mmm")</f>
        <v>Mar</v>
      </c>
      <c r="N726" t="str">
        <f>TEXT(Table2[[#This Row],[Order_Date]],"YYYY-MM")</f>
        <v>2024-03</v>
      </c>
      <c r="O726" s="9">
        <f>IFERROR(Table2[[#This Row],[Profit]]/Table2[[#This Row],[Sales]],0)</f>
        <v>0.30538152610441766</v>
      </c>
      <c r="P726" t="str">
        <f>_xlfn.XLOOKUP(Table2[[#This Row],[Product_ID]],Table4[Product_ID],Table4[Category],"Not Found")</f>
        <v>Office</v>
      </c>
      <c r="Q726" t="str">
        <f>_xlfn.XLOOKUP(Table2[[#This Row],[Product_ID]],Table4[Product_ID],Table4[Sub_Category],"Not Found")</f>
        <v>Paper</v>
      </c>
      <c r="R726" t="str">
        <f>_xlfn.XLOOKUP(Table2[[#This Row],[Customer_ID]],Table1[Customer_ID],Table1[Region],"Not Found")</f>
        <v>South</v>
      </c>
      <c r="S726" t="str">
        <f>_xlfn.XLOOKUP(Table2[[#This Row],[Customer_ID]],Table1[Customer_ID],Table1[Segment],"Not Found")</f>
        <v>Corporate</v>
      </c>
      <c r="T726" t="str">
        <f>_xlfn.XLOOKUP(Table2[[#This Row],[Product_ID]],Table4[Product_ID],Table4[Product_Name],"Not Found")</f>
        <v>Pen Set</v>
      </c>
    </row>
    <row r="727" spans="1:20" x14ac:dyDescent="0.3">
      <c r="A727" t="s">
        <v>1144</v>
      </c>
      <c r="B727" s="4">
        <v>45383</v>
      </c>
      <c r="C727" s="4">
        <v>45386</v>
      </c>
      <c r="D727" t="s">
        <v>472</v>
      </c>
      <c r="E727" t="s">
        <v>116</v>
      </c>
      <c r="F727" s="8">
        <v>2</v>
      </c>
      <c r="G727" s="10">
        <v>0.1</v>
      </c>
      <c r="H727" t="s">
        <v>30</v>
      </c>
      <c r="I727" s="8">
        <v>718.2</v>
      </c>
      <c r="J727" s="8">
        <v>146.15</v>
      </c>
      <c r="K727" s="12">
        <f>YEAR(Table2[[#This Row],[Order_Date]])</f>
        <v>2024</v>
      </c>
      <c r="L727" s="12">
        <f>MONTH(Table2[[#This Row],[Order_Date]])</f>
        <v>4</v>
      </c>
      <c r="M727" t="str">
        <f>TEXT(Table2[[#This Row],[Order_Date]],"mmm")</f>
        <v>Apr</v>
      </c>
      <c r="N727" t="str">
        <f>TEXT(Table2[[#This Row],[Order_Date]],"YYYY-MM")</f>
        <v>2024-04</v>
      </c>
      <c r="O727" s="9">
        <f>IFERROR(Table2[[#This Row],[Profit]]/Table2[[#This Row],[Sales]],0)</f>
        <v>0.20349484823169034</v>
      </c>
      <c r="P727" t="str">
        <f>_xlfn.XLOOKUP(Table2[[#This Row],[Product_ID]],Table4[Product_ID],Table4[Category],"Not Found")</f>
        <v>Technology</v>
      </c>
      <c r="Q727" t="str">
        <f>_xlfn.XLOOKUP(Table2[[#This Row],[Product_ID]],Table4[Product_ID],Table4[Sub_Category],"Not Found")</f>
        <v>Accessories</v>
      </c>
      <c r="R727" t="str">
        <f>_xlfn.XLOOKUP(Table2[[#This Row],[Customer_ID]],Table1[Customer_ID],Table1[Region],"Not Found")</f>
        <v>South</v>
      </c>
      <c r="S727" t="str">
        <f>_xlfn.XLOOKUP(Table2[[#This Row],[Customer_ID]],Table1[Customer_ID],Table1[Segment],"Not Found")</f>
        <v>Consumer</v>
      </c>
      <c r="T727" t="str">
        <f>_xlfn.XLOOKUP(Table2[[#This Row],[Product_ID]],Table4[Product_ID],Table4[Product_Name],"Not Found")</f>
        <v>Mobile Holder</v>
      </c>
    </row>
    <row r="728" spans="1:20" x14ac:dyDescent="0.3">
      <c r="A728" t="s">
        <v>1145</v>
      </c>
      <c r="B728" s="4">
        <v>45951</v>
      </c>
      <c r="C728" s="4">
        <v>45953</v>
      </c>
      <c r="D728" t="s">
        <v>761</v>
      </c>
      <c r="E728" t="s">
        <v>71</v>
      </c>
      <c r="F728" s="8">
        <v>4</v>
      </c>
      <c r="G728" s="10">
        <v>0</v>
      </c>
      <c r="H728" t="s">
        <v>21</v>
      </c>
      <c r="I728" s="8">
        <v>3196</v>
      </c>
      <c r="J728" s="8">
        <v>1011.41</v>
      </c>
      <c r="K728" s="12">
        <f>YEAR(Table2[[#This Row],[Order_Date]])</f>
        <v>2025</v>
      </c>
      <c r="L728" s="12">
        <f>MONTH(Table2[[#This Row],[Order_Date]])</f>
        <v>10</v>
      </c>
      <c r="M728" t="str">
        <f>TEXT(Table2[[#This Row],[Order_Date]],"mmm")</f>
        <v>Oct</v>
      </c>
      <c r="N728" t="str">
        <f>TEXT(Table2[[#This Row],[Order_Date]],"YYYY-MM")</f>
        <v>2025-10</v>
      </c>
      <c r="O728" s="9">
        <f>IFERROR(Table2[[#This Row],[Profit]]/Table2[[#This Row],[Sales]],0)</f>
        <v>0.31646120150187734</v>
      </c>
      <c r="P728" t="str">
        <f>_xlfn.XLOOKUP(Table2[[#This Row],[Product_ID]],Table4[Product_ID],Table4[Category],"Not Found")</f>
        <v>Home</v>
      </c>
      <c r="Q728" t="str">
        <f>_xlfn.XLOOKUP(Table2[[#This Row],[Product_ID]],Table4[Product_ID],Table4[Sub_Category],"Not Found")</f>
        <v>Storage</v>
      </c>
      <c r="R728" t="str">
        <f>_xlfn.XLOOKUP(Table2[[#This Row],[Customer_ID]],Table1[Customer_ID],Table1[Region],"Not Found")</f>
        <v>South</v>
      </c>
      <c r="S728" t="str">
        <f>_xlfn.XLOOKUP(Table2[[#This Row],[Customer_ID]],Table1[Customer_ID],Table1[Segment],"Not Found")</f>
        <v>Home Office</v>
      </c>
      <c r="T728" t="str">
        <f>_xlfn.XLOOKUP(Table2[[#This Row],[Product_ID]],Table4[Product_ID],Table4[Product_Name],"Not Found")</f>
        <v>Storage Box</v>
      </c>
    </row>
    <row r="729" spans="1:20" x14ac:dyDescent="0.3">
      <c r="A729" t="s">
        <v>1146</v>
      </c>
      <c r="B729" s="4">
        <v>45964</v>
      </c>
      <c r="C729" s="4">
        <v>45968</v>
      </c>
      <c r="D729" t="s">
        <v>1147</v>
      </c>
      <c r="E729" t="s">
        <v>81</v>
      </c>
      <c r="F729" s="8">
        <v>1</v>
      </c>
      <c r="G729" s="10">
        <v>0</v>
      </c>
      <c r="H729" t="s">
        <v>13</v>
      </c>
      <c r="I729" s="8">
        <v>799</v>
      </c>
      <c r="J729" s="8">
        <v>159.53</v>
      </c>
      <c r="K729" s="12">
        <f>YEAR(Table2[[#This Row],[Order_Date]])</f>
        <v>2025</v>
      </c>
      <c r="L729" s="12">
        <f>MONTH(Table2[[#This Row],[Order_Date]])</f>
        <v>11</v>
      </c>
      <c r="M729" t="str">
        <f>TEXT(Table2[[#This Row],[Order_Date]],"mmm")</f>
        <v>Nov</v>
      </c>
      <c r="N729" t="str">
        <f>TEXT(Table2[[#This Row],[Order_Date]],"YYYY-MM")</f>
        <v>2025-11</v>
      </c>
      <c r="O729" s="9">
        <f>IFERROR(Table2[[#This Row],[Profit]]/Table2[[#This Row],[Sales]],0)</f>
        <v>0.19966207759699625</v>
      </c>
      <c r="P729" t="str">
        <f>_xlfn.XLOOKUP(Table2[[#This Row],[Product_ID]],Table4[Product_ID],Table4[Category],"Not Found")</f>
        <v>Home</v>
      </c>
      <c r="Q729" t="str">
        <f>_xlfn.XLOOKUP(Table2[[#This Row],[Product_ID]],Table4[Product_ID],Table4[Sub_Category],"Not Found")</f>
        <v>Kitchen</v>
      </c>
      <c r="R729" t="str">
        <f>_xlfn.XLOOKUP(Table2[[#This Row],[Customer_ID]],Table1[Customer_ID],Table1[Region],"Not Found")</f>
        <v>East</v>
      </c>
      <c r="S729" t="str">
        <f>_xlfn.XLOOKUP(Table2[[#This Row],[Customer_ID]],Table1[Customer_ID],Table1[Segment],"Not Found")</f>
        <v>Corporate</v>
      </c>
      <c r="T729" t="str">
        <f>_xlfn.XLOOKUP(Table2[[#This Row],[Product_ID]],Table4[Product_ID],Table4[Product_Name],"Not Found")</f>
        <v>Travel Mug</v>
      </c>
    </row>
    <row r="730" spans="1:20" x14ac:dyDescent="0.3">
      <c r="A730" t="s">
        <v>1148</v>
      </c>
      <c r="B730" s="4">
        <v>46005</v>
      </c>
      <c r="C730" s="4">
        <v>46007</v>
      </c>
      <c r="D730" t="s">
        <v>176</v>
      </c>
      <c r="E730" t="s">
        <v>71</v>
      </c>
      <c r="F730" s="8">
        <v>1</v>
      </c>
      <c r="G730" s="10">
        <v>0.05</v>
      </c>
      <c r="H730" t="s">
        <v>13</v>
      </c>
      <c r="I730" s="8">
        <v>759.05</v>
      </c>
      <c r="J730" s="8">
        <v>182.48</v>
      </c>
      <c r="K730" s="12">
        <f>YEAR(Table2[[#This Row],[Order_Date]])</f>
        <v>2025</v>
      </c>
      <c r="L730" s="12">
        <f>MONTH(Table2[[#This Row],[Order_Date]])</f>
        <v>12</v>
      </c>
      <c r="M730" t="str">
        <f>TEXT(Table2[[#This Row],[Order_Date]],"mmm")</f>
        <v>Dec</v>
      </c>
      <c r="N730" t="str">
        <f>TEXT(Table2[[#This Row],[Order_Date]],"YYYY-MM")</f>
        <v>2025-12</v>
      </c>
      <c r="O730" s="9">
        <f>IFERROR(Table2[[#This Row],[Profit]]/Table2[[#This Row],[Sales]],0)</f>
        <v>0.24040577037085831</v>
      </c>
      <c r="P730" t="str">
        <f>_xlfn.XLOOKUP(Table2[[#This Row],[Product_ID]],Table4[Product_ID],Table4[Category],"Not Found")</f>
        <v>Home</v>
      </c>
      <c r="Q730" t="str">
        <f>_xlfn.XLOOKUP(Table2[[#This Row],[Product_ID]],Table4[Product_ID],Table4[Sub_Category],"Not Found")</f>
        <v>Storage</v>
      </c>
      <c r="R730" t="str">
        <f>_xlfn.XLOOKUP(Table2[[#This Row],[Customer_ID]],Table1[Customer_ID],Table1[Region],"Not Found")</f>
        <v>South</v>
      </c>
      <c r="S730" t="str">
        <f>_xlfn.XLOOKUP(Table2[[#This Row],[Customer_ID]],Table1[Customer_ID],Table1[Segment],"Not Found")</f>
        <v>Home Office</v>
      </c>
      <c r="T730" t="str">
        <f>_xlfn.XLOOKUP(Table2[[#This Row],[Product_ID]],Table4[Product_ID],Table4[Product_Name],"Not Found")</f>
        <v>Storage Box</v>
      </c>
    </row>
    <row r="731" spans="1:20" x14ac:dyDescent="0.3">
      <c r="A731" t="s">
        <v>1149</v>
      </c>
      <c r="B731" s="4">
        <v>45533</v>
      </c>
      <c r="C731" s="4">
        <v>45538</v>
      </c>
      <c r="D731" t="s">
        <v>1150</v>
      </c>
      <c r="E731" t="s">
        <v>81</v>
      </c>
      <c r="F731" s="8">
        <v>3</v>
      </c>
      <c r="G731" s="10">
        <v>0.15</v>
      </c>
      <c r="H731" t="s">
        <v>17</v>
      </c>
      <c r="I731" s="8">
        <v>2037.45</v>
      </c>
      <c r="J731" s="8">
        <v>526.75</v>
      </c>
      <c r="K731" s="12">
        <f>YEAR(Table2[[#This Row],[Order_Date]])</f>
        <v>2024</v>
      </c>
      <c r="L731" s="12">
        <f>MONTH(Table2[[#This Row],[Order_Date]])</f>
        <v>8</v>
      </c>
      <c r="M731" t="str">
        <f>TEXT(Table2[[#This Row],[Order_Date]],"mmm")</f>
        <v>Aug</v>
      </c>
      <c r="N731" t="str">
        <f>TEXT(Table2[[#This Row],[Order_Date]],"YYYY-MM")</f>
        <v>2024-08</v>
      </c>
      <c r="O731" s="9">
        <f>IFERROR(Table2[[#This Row],[Profit]]/Table2[[#This Row],[Sales]],0)</f>
        <v>0.25853395175341726</v>
      </c>
      <c r="P731" t="str">
        <f>_xlfn.XLOOKUP(Table2[[#This Row],[Product_ID]],Table4[Product_ID],Table4[Category],"Not Found")</f>
        <v>Home</v>
      </c>
      <c r="Q731" t="str">
        <f>_xlfn.XLOOKUP(Table2[[#This Row],[Product_ID]],Table4[Product_ID],Table4[Sub_Category],"Not Found")</f>
        <v>Kitchen</v>
      </c>
      <c r="R731" t="str">
        <f>_xlfn.XLOOKUP(Table2[[#This Row],[Customer_ID]],Table1[Customer_ID],Table1[Region],"Not Found")</f>
        <v>West</v>
      </c>
      <c r="S731" t="str">
        <f>_xlfn.XLOOKUP(Table2[[#This Row],[Customer_ID]],Table1[Customer_ID],Table1[Segment],"Not Found")</f>
        <v>Consumer</v>
      </c>
      <c r="T731" t="str">
        <f>_xlfn.XLOOKUP(Table2[[#This Row],[Product_ID]],Table4[Product_ID],Table4[Product_Name],"Not Found")</f>
        <v>Travel Mug</v>
      </c>
    </row>
    <row r="732" spans="1:20" x14ac:dyDescent="0.3">
      <c r="A732" t="s">
        <v>1151</v>
      </c>
      <c r="B732" s="4">
        <v>45293</v>
      </c>
      <c r="C732" s="4">
        <v>45296</v>
      </c>
      <c r="D732" t="s">
        <v>595</v>
      </c>
      <c r="E732" t="s">
        <v>71</v>
      </c>
      <c r="F732" s="8">
        <v>3</v>
      </c>
      <c r="G732" s="10">
        <v>0.05</v>
      </c>
      <c r="H732" t="s">
        <v>21</v>
      </c>
      <c r="I732" s="8">
        <v>2277.15</v>
      </c>
      <c r="J732" s="8">
        <v>535.73</v>
      </c>
      <c r="K732" s="12">
        <f>YEAR(Table2[[#This Row],[Order_Date]])</f>
        <v>2024</v>
      </c>
      <c r="L732" s="12">
        <f>MONTH(Table2[[#This Row],[Order_Date]])</f>
        <v>1</v>
      </c>
      <c r="M732" t="str">
        <f>TEXT(Table2[[#This Row],[Order_Date]],"mmm")</f>
        <v>Jan</v>
      </c>
      <c r="N732" t="str">
        <f>TEXT(Table2[[#This Row],[Order_Date]],"YYYY-MM")</f>
        <v>2024-01</v>
      </c>
      <c r="O732" s="9">
        <f>IFERROR(Table2[[#This Row],[Profit]]/Table2[[#This Row],[Sales]],0)</f>
        <v>0.23526337746744835</v>
      </c>
      <c r="P732" t="str">
        <f>_xlfn.XLOOKUP(Table2[[#This Row],[Product_ID]],Table4[Product_ID],Table4[Category],"Not Found")</f>
        <v>Home</v>
      </c>
      <c r="Q732" t="str">
        <f>_xlfn.XLOOKUP(Table2[[#This Row],[Product_ID]],Table4[Product_ID],Table4[Sub_Category],"Not Found")</f>
        <v>Storage</v>
      </c>
      <c r="R732" t="str">
        <f>_xlfn.XLOOKUP(Table2[[#This Row],[Customer_ID]],Table1[Customer_ID],Table1[Region],"Not Found")</f>
        <v>West</v>
      </c>
      <c r="S732" t="str">
        <f>_xlfn.XLOOKUP(Table2[[#This Row],[Customer_ID]],Table1[Customer_ID],Table1[Segment],"Not Found")</f>
        <v>Consumer</v>
      </c>
      <c r="T732" t="str">
        <f>_xlfn.XLOOKUP(Table2[[#This Row],[Product_ID]],Table4[Product_ID],Table4[Product_Name],"Not Found")</f>
        <v>Storage Box</v>
      </c>
    </row>
    <row r="733" spans="1:20" x14ac:dyDescent="0.3">
      <c r="A733" t="s">
        <v>1152</v>
      </c>
      <c r="B733" s="4">
        <v>45516</v>
      </c>
      <c r="C733" s="4">
        <v>45518</v>
      </c>
      <c r="D733" t="s">
        <v>825</v>
      </c>
      <c r="E733" t="s">
        <v>76</v>
      </c>
      <c r="F733" s="8">
        <v>3</v>
      </c>
      <c r="G733" s="10">
        <v>0.05</v>
      </c>
      <c r="H733" t="s">
        <v>13</v>
      </c>
      <c r="I733" s="8">
        <v>2562.15</v>
      </c>
      <c r="J733" s="8">
        <v>444.13</v>
      </c>
      <c r="K733" s="12">
        <f>YEAR(Table2[[#This Row],[Order_Date]])</f>
        <v>2024</v>
      </c>
      <c r="L733" s="12">
        <f>MONTH(Table2[[#This Row],[Order_Date]])</f>
        <v>8</v>
      </c>
      <c r="M733" t="str">
        <f>TEXT(Table2[[#This Row],[Order_Date]],"mmm")</f>
        <v>Aug</v>
      </c>
      <c r="N733" t="str">
        <f>TEXT(Table2[[#This Row],[Order_Date]],"YYYY-MM")</f>
        <v>2024-08</v>
      </c>
      <c r="O733" s="9">
        <f>IFERROR(Table2[[#This Row],[Profit]]/Table2[[#This Row],[Sales]],0)</f>
        <v>0.17334270046640515</v>
      </c>
      <c r="P733" t="str">
        <f>_xlfn.XLOOKUP(Table2[[#This Row],[Product_ID]],Table4[Product_ID],Table4[Category],"Not Found")</f>
        <v>Home</v>
      </c>
      <c r="Q733" t="str">
        <f>_xlfn.XLOOKUP(Table2[[#This Row],[Product_ID]],Table4[Product_ID],Table4[Sub_Category],"Not Found")</f>
        <v>Decor</v>
      </c>
      <c r="R733" t="str">
        <f>_xlfn.XLOOKUP(Table2[[#This Row],[Customer_ID]],Table1[Customer_ID],Table1[Region],"Not Found")</f>
        <v>North</v>
      </c>
      <c r="S733" t="str">
        <f>_xlfn.XLOOKUP(Table2[[#This Row],[Customer_ID]],Table1[Customer_ID],Table1[Segment],"Not Found")</f>
        <v>Corporate</v>
      </c>
      <c r="T733" t="str">
        <f>_xlfn.XLOOKUP(Table2[[#This Row],[Product_ID]],Table4[Product_ID],Table4[Product_Name],"Not Found")</f>
        <v>Wall Clock</v>
      </c>
    </row>
    <row r="734" spans="1:20" x14ac:dyDescent="0.3">
      <c r="A734" t="s">
        <v>1153</v>
      </c>
      <c r="B734" s="4">
        <v>45880</v>
      </c>
      <c r="C734" s="4">
        <v>45885</v>
      </c>
      <c r="D734" t="s">
        <v>225</v>
      </c>
      <c r="E734" t="s">
        <v>35</v>
      </c>
      <c r="F734" s="8">
        <v>3</v>
      </c>
      <c r="G734" s="10">
        <v>0.05</v>
      </c>
      <c r="H734" t="s">
        <v>21</v>
      </c>
      <c r="I734" s="8">
        <v>4557.1499999999996</v>
      </c>
      <c r="J734" s="8">
        <v>1686.55</v>
      </c>
      <c r="K734" s="12">
        <f>YEAR(Table2[[#This Row],[Order_Date]])</f>
        <v>2025</v>
      </c>
      <c r="L734" s="12">
        <f>MONTH(Table2[[#This Row],[Order_Date]])</f>
        <v>8</v>
      </c>
      <c r="M734" t="str">
        <f>TEXT(Table2[[#This Row],[Order_Date]],"mmm")</f>
        <v>Aug</v>
      </c>
      <c r="N734" t="str">
        <f>TEXT(Table2[[#This Row],[Order_Date]],"YYYY-MM")</f>
        <v>2025-08</v>
      </c>
      <c r="O734" s="9">
        <f>IFERROR(Table2[[#This Row],[Profit]]/Table2[[#This Row],[Sales]],0)</f>
        <v>0.37008876161636112</v>
      </c>
      <c r="P734" t="str">
        <f>_xlfn.XLOOKUP(Table2[[#This Row],[Product_ID]],Table4[Product_ID],Table4[Category],"Not Found")</f>
        <v>Lifestyle</v>
      </c>
      <c r="Q734" t="str">
        <f>_xlfn.XLOOKUP(Table2[[#This Row],[Product_ID]],Table4[Product_ID],Table4[Sub_Category],"Not Found")</f>
        <v>Bags</v>
      </c>
      <c r="R734" t="str">
        <f>_xlfn.XLOOKUP(Table2[[#This Row],[Customer_ID]],Table1[Customer_ID],Table1[Region],"Not Found")</f>
        <v>West</v>
      </c>
      <c r="S734" t="str">
        <f>_xlfn.XLOOKUP(Table2[[#This Row],[Customer_ID]],Table1[Customer_ID],Table1[Segment],"Not Found")</f>
        <v>Consumer</v>
      </c>
      <c r="T734" t="str">
        <f>_xlfn.XLOOKUP(Table2[[#This Row],[Product_ID]],Table4[Product_ID],Table4[Product_Name],"Not Found")</f>
        <v>Backpack</v>
      </c>
    </row>
    <row r="735" spans="1:20" x14ac:dyDescent="0.3">
      <c r="A735" t="s">
        <v>1154</v>
      </c>
      <c r="B735" s="4">
        <v>45407</v>
      </c>
      <c r="C735" s="4">
        <v>45408</v>
      </c>
      <c r="D735" t="s">
        <v>836</v>
      </c>
      <c r="E735" t="s">
        <v>50</v>
      </c>
      <c r="F735" s="8">
        <v>1</v>
      </c>
      <c r="G735" s="10">
        <v>0</v>
      </c>
      <c r="H735" t="s">
        <v>13</v>
      </c>
      <c r="I735" s="8">
        <v>499</v>
      </c>
      <c r="J735" s="8">
        <v>124.31</v>
      </c>
      <c r="K735" s="12">
        <f>YEAR(Table2[[#This Row],[Order_Date]])</f>
        <v>2024</v>
      </c>
      <c r="L735" s="12">
        <f>MONTH(Table2[[#This Row],[Order_Date]])</f>
        <v>4</v>
      </c>
      <c r="M735" t="str">
        <f>TEXT(Table2[[#This Row],[Order_Date]],"mmm")</f>
        <v>Apr</v>
      </c>
      <c r="N735" t="str">
        <f>TEXT(Table2[[#This Row],[Order_Date]],"YYYY-MM")</f>
        <v>2024-04</v>
      </c>
      <c r="O735" s="9">
        <f>IFERROR(Table2[[#This Row],[Profit]]/Table2[[#This Row],[Sales]],0)</f>
        <v>0.2491182364729459</v>
      </c>
      <c r="P735" t="str">
        <f>_xlfn.XLOOKUP(Table2[[#This Row],[Product_ID]],Table4[Product_ID],Table4[Category],"Not Found")</f>
        <v>Technology</v>
      </c>
      <c r="Q735" t="str">
        <f>_xlfn.XLOOKUP(Table2[[#This Row],[Product_ID]],Table4[Product_ID],Table4[Sub_Category],"Not Found")</f>
        <v>Accessories</v>
      </c>
      <c r="R735" t="str">
        <f>_xlfn.XLOOKUP(Table2[[#This Row],[Customer_ID]],Table1[Customer_ID],Table1[Region],"Not Found")</f>
        <v>West</v>
      </c>
      <c r="S735" t="str">
        <f>_xlfn.XLOOKUP(Table2[[#This Row],[Customer_ID]],Table1[Customer_ID],Table1[Segment],"Not Found")</f>
        <v>Consumer</v>
      </c>
      <c r="T735" t="str">
        <f>_xlfn.XLOOKUP(Table2[[#This Row],[Product_ID]],Table4[Product_ID],Table4[Product_Name],"Not Found")</f>
        <v>Wireless Mouse</v>
      </c>
    </row>
    <row r="736" spans="1:20" x14ac:dyDescent="0.3">
      <c r="A736" t="s">
        <v>1155</v>
      </c>
      <c r="B736" s="4">
        <v>45957</v>
      </c>
      <c r="C736" s="4">
        <v>45961</v>
      </c>
      <c r="D736" t="s">
        <v>1032</v>
      </c>
      <c r="E736" t="s">
        <v>12</v>
      </c>
      <c r="F736" s="8">
        <v>1</v>
      </c>
      <c r="G736" s="10">
        <v>0.05</v>
      </c>
      <c r="H736" t="s">
        <v>13</v>
      </c>
      <c r="I736" s="8">
        <v>569.04999999999995</v>
      </c>
      <c r="J736" s="8">
        <v>119.33</v>
      </c>
      <c r="K736" s="12">
        <f>YEAR(Table2[[#This Row],[Order_Date]])</f>
        <v>2025</v>
      </c>
      <c r="L736" s="12">
        <f>MONTH(Table2[[#This Row],[Order_Date]])</f>
        <v>10</v>
      </c>
      <c r="M736" t="str">
        <f>TEXT(Table2[[#This Row],[Order_Date]],"mmm")</f>
        <v>Oct</v>
      </c>
      <c r="N736" t="str">
        <f>TEXT(Table2[[#This Row],[Order_Date]],"YYYY-MM")</f>
        <v>2025-10</v>
      </c>
      <c r="O736" s="9">
        <f>IFERROR(Table2[[#This Row],[Profit]]/Table2[[#This Row],[Sales]],0)</f>
        <v>0.20970037782268694</v>
      </c>
      <c r="P736" t="str">
        <f>_xlfn.XLOOKUP(Table2[[#This Row],[Product_ID]],Table4[Product_ID],Table4[Category],"Not Found")</f>
        <v>Home</v>
      </c>
      <c r="Q736" t="str">
        <f>_xlfn.XLOOKUP(Table2[[#This Row],[Product_ID]],Table4[Product_ID],Table4[Sub_Category],"Not Found")</f>
        <v>Kitchen</v>
      </c>
      <c r="R736" t="str">
        <f>_xlfn.XLOOKUP(Table2[[#This Row],[Customer_ID]],Table1[Customer_ID],Table1[Region],"Not Found")</f>
        <v>South</v>
      </c>
      <c r="S736" t="str">
        <f>_xlfn.XLOOKUP(Table2[[#This Row],[Customer_ID]],Table1[Customer_ID],Table1[Segment],"Not Found")</f>
        <v>Corporate</v>
      </c>
      <c r="T736" t="str">
        <f>_xlfn.XLOOKUP(Table2[[#This Row],[Product_ID]],Table4[Product_ID],Table4[Product_Name],"Not Found")</f>
        <v>Water Bottle</v>
      </c>
    </row>
    <row r="737" spans="1:20" x14ac:dyDescent="0.3">
      <c r="A737" t="s">
        <v>1156</v>
      </c>
      <c r="B737" s="4">
        <v>45394</v>
      </c>
      <c r="C737" s="4">
        <v>45397</v>
      </c>
      <c r="D737" t="s">
        <v>700</v>
      </c>
      <c r="E737" t="s">
        <v>40</v>
      </c>
      <c r="F737" s="8">
        <v>4</v>
      </c>
      <c r="G737" s="10">
        <v>0</v>
      </c>
      <c r="H737" t="s">
        <v>13</v>
      </c>
      <c r="I737" s="8">
        <v>5996</v>
      </c>
      <c r="J737" s="8">
        <v>1107.5999999999999</v>
      </c>
      <c r="K737" s="12">
        <f>YEAR(Table2[[#This Row],[Order_Date]])</f>
        <v>2024</v>
      </c>
      <c r="L737" s="12">
        <f>MONTH(Table2[[#This Row],[Order_Date]])</f>
        <v>4</v>
      </c>
      <c r="M737" t="str">
        <f>TEXT(Table2[[#This Row],[Order_Date]],"mmm")</f>
        <v>Apr</v>
      </c>
      <c r="N737" t="str">
        <f>TEXT(Table2[[#This Row],[Order_Date]],"YYYY-MM")</f>
        <v>2024-04</v>
      </c>
      <c r="O737" s="9">
        <f>IFERROR(Table2[[#This Row],[Profit]]/Table2[[#This Row],[Sales]],0)</f>
        <v>0.18472314876584389</v>
      </c>
      <c r="P737" t="str">
        <f>_xlfn.XLOOKUP(Table2[[#This Row],[Product_ID]],Table4[Product_ID],Table4[Category],"Not Found")</f>
        <v>Technology</v>
      </c>
      <c r="Q737" t="str">
        <f>_xlfn.XLOOKUP(Table2[[#This Row],[Product_ID]],Table4[Product_ID],Table4[Sub_Category],"Not Found")</f>
        <v>Accessories</v>
      </c>
      <c r="R737" t="str">
        <f>_xlfn.XLOOKUP(Table2[[#This Row],[Customer_ID]],Table1[Customer_ID],Table1[Region],"Not Found")</f>
        <v>West</v>
      </c>
      <c r="S737" t="str">
        <f>_xlfn.XLOOKUP(Table2[[#This Row],[Customer_ID]],Table1[Customer_ID],Table1[Segment],"Not Found")</f>
        <v>Home Office</v>
      </c>
      <c r="T737" t="str">
        <f>_xlfn.XLOOKUP(Table2[[#This Row],[Product_ID]],Table4[Product_ID],Table4[Product_Name],"Not Found")</f>
        <v>Power Bank</v>
      </c>
    </row>
    <row r="738" spans="1:20" x14ac:dyDescent="0.3">
      <c r="A738" t="s">
        <v>1157</v>
      </c>
      <c r="B738" s="4">
        <v>45485</v>
      </c>
      <c r="C738" s="4">
        <v>45486</v>
      </c>
      <c r="D738" t="s">
        <v>698</v>
      </c>
      <c r="E738" t="s">
        <v>81</v>
      </c>
      <c r="F738" s="8">
        <v>1</v>
      </c>
      <c r="G738" s="10">
        <v>0.05</v>
      </c>
      <c r="H738" t="s">
        <v>21</v>
      </c>
      <c r="I738" s="8">
        <v>759.05</v>
      </c>
      <c r="J738" s="8">
        <v>153.41999999999999</v>
      </c>
      <c r="K738" s="12">
        <f>YEAR(Table2[[#This Row],[Order_Date]])</f>
        <v>2024</v>
      </c>
      <c r="L738" s="12">
        <f>MONTH(Table2[[#This Row],[Order_Date]])</f>
        <v>7</v>
      </c>
      <c r="M738" t="str">
        <f>TEXT(Table2[[#This Row],[Order_Date]],"mmm")</f>
        <v>Jul</v>
      </c>
      <c r="N738" t="str">
        <f>TEXT(Table2[[#This Row],[Order_Date]],"YYYY-MM")</f>
        <v>2024-07</v>
      </c>
      <c r="O738" s="9">
        <f>IFERROR(Table2[[#This Row],[Profit]]/Table2[[#This Row],[Sales]],0)</f>
        <v>0.20212107239312299</v>
      </c>
      <c r="P738" t="str">
        <f>_xlfn.XLOOKUP(Table2[[#This Row],[Product_ID]],Table4[Product_ID],Table4[Category],"Not Found")</f>
        <v>Home</v>
      </c>
      <c r="Q738" t="str">
        <f>_xlfn.XLOOKUP(Table2[[#This Row],[Product_ID]],Table4[Product_ID],Table4[Sub_Category],"Not Found")</f>
        <v>Kitchen</v>
      </c>
      <c r="R738" t="str">
        <f>_xlfn.XLOOKUP(Table2[[#This Row],[Customer_ID]],Table1[Customer_ID],Table1[Region],"Not Found")</f>
        <v>East</v>
      </c>
      <c r="S738" t="str">
        <f>_xlfn.XLOOKUP(Table2[[#This Row],[Customer_ID]],Table1[Customer_ID],Table1[Segment],"Not Found")</f>
        <v>Consumer</v>
      </c>
      <c r="T738" t="str">
        <f>_xlfn.XLOOKUP(Table2[[#This Row],[Product_ID]],Table4[Product_ID],Table4[Product_Name],"Not Found")</f>
        <v>Travel Mug</v>
      </c>
    </row>
    <row r="739" spans="1:20" x14ac:dyDescent="0.3">
      <c r="A739" t="s">
        <v>1158</v>
      </c>
      <c r="B739" s="4">
        <v>45457</v>
      </c>
      <c r="C739" s="4">
        <v>45458</v>
      </c>
      <c r="D739" t="s">
        <v>449</v>
      </c>
      <c r="E739" t="s">
        <v>76</v>
      </c>
      <c r="F739" s="8">
        <v>1</v>
      </c>
      <c r="G739" s="10">
        <v>0.1</v>
      </c>
      <c r="H739" t="s">
        <v>30</v>
      </c>
      <c r="I739" s="8">
        <v>809.1</v>
      </c>
      <c r="J739" s="8">
        <v>201.1</v>
      </c>
      <c r="K739" s="12">
        <f>YEAR(Table2[[#This Row],[Order_Date]])</f>
        <v>2024</v>
      </c>
      <c r="L739" s="12">
        <f>MONTH(Table2[[#This Row],[Order_Date]])</f>
        <v>6</v>
      </c>
      <c r="M739" t="str">
        <f>TEXT(Table2[[#This Row],[Order_Date]],"mmm")</f>
        <v>Jun</v>
      </c>
      <c r="N739" t="str">
        <f>TEXT(Table2[[#This Row],[Order_Date]],"YYYY-MM")</f>
        <v>2024-06</v>
      </c>
      <c r="O739" s="9">
        <f>IFERROR(Table2[[#This Row],[Profit]]/Table2[[#This Row],[Sales]],0)</f>
        <v>0.24854776912618959</v>
      </c>
      <c r="P739" t="str">
        <f>_xlfn.XLOOKUP(Table2[[#This Row],[Product_ID]],Table4[Product_ID],Table4[Category],"Not Found")</f>
        <v>Home</v>
      </c>
      <c r="Q739" t="str">
        <f>_xlfn.XLOOKUP(Table2[[#This Row],[Product_ID]],Table4[Product_ID],Table4[Sub_Category],"Not Found")</f>
        <v>Decor</v>
      </c>
      <c r="R739" t="str">
        <f>_xlfn.XLOOKUP(Table2[[#This Row],[Customer_ID]],Table1[Customer_ID],Table1[Region],"Not Found")</f>
        <v>East</v>
      </c>
      <c r="S739" t="str">
        <f>_xlfn.XLOOKUP(Table2[[#This Row],[Customer_ID]],Table1[Customer_ID],Table1[Segment],"Not Found")</f>
        <v>Corporate</v>
      </c>
      <c r="T739" t="str">
        <f>_xlfn.XLOOKUP(Table2[[#This Row],[Product_ID]],Table4[Product_ID],Table4[Product_Name],"Not Found")</f>
        <v>Wall Clock</v>
      </c>
    </row>
    <row r="740" spans="1:20" x14ac:dyDescent="0.3">
      <c r="A740" t="s">
        <v>1159</v>
      </c>
      <c r="B740" s="4">
        <v>45381</v>
      </c>
      <c r="C740" s="4">
        <v>45382</v>
      </c>
      <c r="D740" t="s">
        <v>341</v>
      </c>
      <c r="E740" t="s">
        <v>116</v>
      </c>
      <c r="F740" s="8">
        <v>2</v>
      </c>
      <c r="G740" s="10">
        <v>0.1</v>
      </c>
      <c r="H740" t="s">
        <v>13</v>
      </c>
      <c r="I740" s="8">
        <v>718.2</v>
      </c>
      <c r="J740" s="8">
        <v>197.55</v>
      </c>
      <c r="K740" s="12">
        <f>YEAR(Table2[[#This Row],[Order_Date]])</f>
        <v>2024</v>
      </c>
      <c r="L740" s="12">
        <f>MONTH(Table2[[#This Row],[Order_Date]])</f>
        <v>3</v>
      </c>
      <c r="M740" t="str">
        <f>TEXT(Table2[[#This Row],[Order_Date]],"mmm")</f>
        <v>Mar</v>
      </c>
      <c r="N740" t="str">
        <f>TEXT(Table2[[#This Row],[Order_Date]],"YYYY-MM")</f>
        <v>2024-03</v>
      </c>
      <c r="O740" s="9">
        <f>IFERROR(Table2[[#This Row],[Profit]]/Table2[[#This Row],[Sales]],0)</f>
        <v>0.27506265664160401</v>
      </c>
      <c r="P740" t="str">
        <f>_xlfn.XLOOKUP(Table2[[#This Row],[Product_ID]],Table4[Product_ID],Table4[Category],"Not Found")</f>
        <v>Technology</v>
      </c>
      <c r="Q740" t="str">
        <f>_xlfn.XLOOKUP(Table2[[#This Row],[Product_ID]],Table4[Product_ID],Table4[Sub_Category],"Not Found")</f>
        <v>Accessories</v>
      </c>
      <c r="R740" t="str">
        <f>_xlfn.XLOOKUP(Table2[[#This Row],[Customer_ID]],Table1[Customer_ID],Table1[Region],"Not Found")</f>
        <v>North</v>
      </c>
      <c r="S740" t="str">
        <f>_xlfn.XLOOKUP(Table2[[#This Row],[Customer_ID]],Table1[Customer_ID],Table1[Segment],"Not Found")</f>
        <v>Corporate</v>
      </c>
      <c r="T740" t="str">
        <f>_xlfn.XLOOKUP(Table2[[#This Row],[Product_ID]],Table4[Product_ID],Table4[Product_Name],"Not Found")</f>
        <v>Mobile Holder</v>
      </c>
    </row>
    <row r="741" spans="1:20" x14ac:dyDescent="0.3">
      <c r="A741" t="s">
        <v>1160</v>
      </c>
      <c r="B741" s="4">
        <v>45977</v>
      </c>
      <c r="C741" s="4">
        <v>45979</v>
      </c>
      <c r="D741" t="s">
        <v>751</v>
      </c>
      <c r="E741" t="s">
        <v>40</v>
      </c>
      <c r="F741" s="8">
        <v>1</v>
      </c>
      <c r="G741" s="10">
        <v>0</v>
      </c>
      <c r="H741" t="s">
        <v>17</v>
      </c>
      <c r="I741" s="8">
        <v>1499</v>
      </c>
      <c r="J741" s="8">
        <v>319.85000000000002</v>
      </c>
      <c r="K741" s="12">
        <f>YEAR(Table2[[#This Row],[Order_Date]])</f>
        <v>2025</v>
      </c>
      <c r="L741" s="12">
        <f>MONTH(Table2[[#This Row],[Order_Date]])</f>
        <v>11</v>
      </c>
      <c r="M741" t="str">
        <f>TEXT(Table2[[#This Row],[Order_Date]],"mmm")</f>
        <v>Nov</v>
      </c>
      <c r="N741" t="str">
        <f>TEXT(Table2[[#This Row],[Order_Date]],"YYYY-MM")</f>
        <v>2025-11</v>
      </c>
      <c r="O741" s="9">
        <f>IFERROR(Table2[[#This Row],[Profit]]/Table2[[#This Row],[Sales]],0)</f>
        <v>0.21337558372248167</v>
      </c>
      <c r="P741" t="str">
        <f>_xlfn.XLOOKUP(Table2[[#This Row],[Product_ID]],Table4[Product_ID],Table4[Category],"Not Found")</f>
        <v>Technology</v>
      </c>
      <c r="Q741" t="str">
        <f>_xlfn.XLOOKUP(Table2[[#This Row],[Product_ID]],Table4[Product_ID],Table4[Sub_Category],"Not Found")</f>
        <v>Accessories</v>
      </c>
      <c r="R741" t="str">
        <f>_xlfn.XLOOKUP(Table2[[#This Row],[Customer_ID]],Table1[Customer_ID],Table1[Region],"Not Found")</f>
        <v>East</v>
      </c>
      <c r="S741" t="str">
        <f>_xlfn.XLOOKUP(Table2[[#This Row],[Customer_ID]],Table1[Customer_ID],Table1[Segment],"Not Found")</f>
        <v>Home Office</v>
      </c>
      <c r="T741" t="str">
        <f>_xlfn.XLOOKUP(Table2[[#This Row],[Product_ID]],Table4[Product_ID],Table4[Product_Name],"Not Found")</f>
        <v>Power Bank</v>
      </c>
    </row>
    <row r="742" spans="1:20" x14ac:dyDescent="0.3">
      <c r="A742" t="s">
        <v>1161</v>
      </c>
      <c r="B742" s="4">
        <v>45413</v>
      </c>
      <c r="C742" s="4">
        <v>45417</v>
      </c>
      <c r="D742" t="s">
        <v>1101</v>
      </c>
      <c r="E742" t="s">
        <v>200</v>
      </c>
      <c r="F742" s="8">
        <v>3</v>
      </c>
      <c r="G742" s="10">
        <v>0.1</v>
      </c>
      <c r="H742" t="s">
        <v>13</v>
      </c>
      <c r="I742" s="8">
        <v>2967.3</v>
      </c>
      <c r="J742" s="8">
        <v>793.92</v>
      </c>
      <c r="K742" s="12">
        <f>YEAR(Table2[[#This Row],[Order_Date]])</f>
        <v>2024</v>
      </c>
      <c r="L742" s="12">
        <f>MONTH(Table2[[#This Row],[Order_Date]])</f>
        <v>5</v>
      </c>
      <c r="M742" t="str">
        <f>TEXT(Table2[[#This Row],[Order_Date]],"mmm")</f>
        <v>May</v>
      </c>
      <c r="N742" t="str">
        <f>TEXT(Table2[[#This Row],[Order_Date]],"YYYY-MM")</f>
        <v>2024-05</v>
      </c>
      <c r="O742" s="9">
        <f>IFERROR(Table2[[#This Row],[Profit]]/Table2[[#This Row],[Sales]],0)</f>
        <v>0.26755636437165098</v>
      </c>
      <c r="P742" t="str">
        <f>_xlfn.XLOOKUP(Table2[[#This Row],[Product_ID]],Table4[Product_ID],Table4[Category],"Not Found")</f>
        <v>Office</v>
      </c>
      <c r="Q742" t="str">
        <f>_xlfn.XLOOKUP(Table2[[#This Row],[Product_ID]],Table4[Product_ID],Table4[Sub_Category],"Not Found")</f>
        <v>Office Supplies</v>
      </c>
      <c r="R742" t="str">
        <f>_xlfn.XLOOKUP(Table2[[#This Row],[Customer_ID]],Table1[Customer_ID],Table1[Region],"Not Found")</f>
        <v>North</v>
      </c>
      <c r="S742" t="str">
        <f>_xlfn.XLOOKUP(Table2[[#This Row],[Customer_ID]],Table1[Customer_ID],Table1[Segment],"Not Found")</f>
        <v>Consumer</v>
      </c>
      <c r="T742" t="str">
        <f>_xlfn.XLOOKUP(Table2[[#This Row],[Product_ID]],Table4[Product_ID],Table4[Product_Name],"Not Found")</f>
        <v>Laptop Stand</v>
      </c>
    </row>
    <row r="743" spans="1:20" x14ac:dyDescent="0.3">
      <c r="A743" t="s">
        <v>1162</v>
      </c>
      <c r="B743" s="4">
        <v>45434</v>
      </c>
      <c r="C743" s="4">
        <v>45437</v>
      </c>
      <c r="D743" t="s">
        <v>812</v>
      </c>
      <c r="E743" t="s">
        <v>50</v>
      </c>
      <c r="F743" s="8">
        <v>1</v>
      </c>
      <c r="G743" s="10">
        <v>0</v>
      </c>
      <c r="H743" t="s">
        <v>21</v>
      </c>
      <c r="I743" s="8">
        <v>499</v>
      </c>
      <c r="J743" s="8">
        <v>128.46</v>
      </c>
      <c r="K743" s="12">
        <f>YEAR(Table2[[#This Row],[Order_Date]])</f>
        <v>2024</v>
      </c>
      <c r="L743" s="12">
        <f>MONTH(Table2[[#This Row],[Order_Date]])</f>
        <v>5</v>
      </c>
      <c r="M743" t="str">
        <f>TEXT(Table2[[#This Row],[Order_Date]],"mmm")</f>
        <v>May</v>
      </c>
      <c r="N743" t="str">
        <f>TEXT(Table2[[#This Row],[Order_Date]],"YYYY-MM")</f>
        <v>2024-05</v>
      </c>
      <c r="O743" s="9">
        <f>IFERROR(Table2[[#This Row],[Profit]]/Table2[[#This Row],[Sales]],0)</f>
        <v>0.25743486973947899</v>
      </c>
      <c r="P743" t="str">
        <f>_xlfn.XLOOKUP(Table2[[#This Row],[Product_ID]],Table4[Product_ID],Table4[Category],"Not Found")</f>
        <v>Technology</v>
      </c>
      <c r="Q743" t="str">
        <f>_xlfn.XLOOKUP(Table2[[#This Row],[Product_ID]],Table4[Product_ID],Table4[Sub_Category],"Not Found")</f>
        <v>Accessories</v>
      </c>
      <c r="R743" t="str">
        <f>_xlfn.XLOOKUP(Table2[[#This Row],[Customer_ID]],Table1[Customer_ID],Table1[Region],"Not Found")</f>
        <v>East</v>
      </c>
      <c r="S743" t="str">
        <f>_xlfn.XLOOKUP(Table2[[#This Row],[Customer_ID]],Table1[Customer_ID],Table1[Segment],"Not Found")</f>
        <v>Consumer</v>
      </c>
      <c r="T743" t="str">
        <f>_xlfn.XLOOKUP(Table2[[#This Row],[Product_ID]],Table4[Product_ID],Table4[Product_Name],"Not Found")</f>
        <v>Wireless Mouse</v>
      </c>
    </row>
    <row r="744" spans="1:20" x14ac:dyDescent="0.3">
      <c r="A744" t="s">
        <v>1163</v>
      </c>
      <c r="B744" s="4">
        <v>45397</v>
      </c>
      <c r="C744" s="4">
        <v>45401</v>
      </c>
      <c r="D744" t="s">
        <v>144</v>
      </c>
      <c r="E744" t="s">
        <v>50</v>
      </c>
      <c r="F744" s="8">
        <v>3</v>
      </c>
      <c r="G744" s="10">
        <v>0</v>
      </c>
      <c r="H744" t="s">
        <v>17</v>
      </c>
      <c r="I744" s="8">
        <v>1497</v>
      </c>
      <c r="J744" s="8">
        <v>351.5</v>
      </c>
      <c r="K744" s="12">
        <f>YEAR(Table2[[#This Row],[Order_Date]])</f>
        <v>2024</v>
      </c>
      <c r="L744" s="12">
        <f>MONTH(Table2[[#This Row],[Order_Date]])</f>
        <v>4</v>
      </c>
      <c r="M744" t="str">
        <f>TEXT(Table2[[#This Row],[Order_Date]],"mmm")</f>
        <v>Apr</v>
      </c>
      <c r="N744" t="str">
        <f>TEXT(Table2[[#This Row],[Order_Date]],"YYYY-MM")</f>
        <v>2024-04</v>
      </c>
      <c r="O744" s="9">
        <f>IFERROR(Table2[[#This Row],[Profit]]/Table2[[#This Row],[Sales]],0)</f>
        <v>0.23480293921175685</v>
      </c>
      <c r="P744" t="str">
        <f>_xlfn.XLOOKUP(Table2[[#This Row],[Product_ID]],Table4[Product_ID],Table4[Category],"Not Found")</f>
        <v>Technology</v>
      </c>
      <c r="Q744" t="str">
        <f>_xlfn.XLOOKUP(Table2[[#This Row],[Product_ID]],Table4[Product_ID],Table4[Sub_Category],"Not Found")</f>
        <v>Accessories</v>
      </c>
      <c r="R744" t="str">
        <f>_xlfn.XLOOKUP(Table2[[#This Row],[Customer_ID]],Table1[Customer_ID],Table1[Region],"Not Found")</f>
        <v>South</v>
      </c>
      <c r="S744" t="str">
        <f>_xlfn.XLOOKUP(Table2[[#This Row],[Customer_ID]],Table1[Customer_ID],Table1[Segment],"Not Found")</f>
        <v>Consumer</v>
      </c>
      <c r="T744" t="str">
        <f>_xlfn.XLOOKUP(Table2[[#This Row],[Product_ID]],Table4[Product_ID],Table4[Product_Name],"Not Found")</f>
        <v>Wireless Mouse</v>
      </c>
    </row>
    <row r="745" spans="1:20" x14ac:dyDescent="0.3">
      <c r="A745" t="s">
        <v>1164</v>
      </c>
      <c r="B745" s="4">
        <v>45719</v>
      </c>
      <c r="C745" s="4">
        <v>45723</v>
      </c>
      <c r="D745" t="s">
        <v>317</v>
      </c>
      <c r="E745" t="s">
        <v>45</v>
      </c>
      <c r="F745" s="8">
        <v>2</v>
      </c>
      <c r="G745" s="10">
        <v>0</v>
      </c>
      <c r="H745" t="s">
        <v>13</v>
      </c>
      <c r="I745" s="8">
        <v>4998</v>
      </c>
      <c r="J745" s="8">
        <v>1107.4000000000001</v>
      </c>
      <c r="K745" s="12">
        <f>YEAR(Table2[[#This Row],[Order_Date]])</f>
        <v>2025</v>
      </c>
      <c r="L745" s="12">
        <f>MONTH(Table2[[#This Row],[Order_Date]])</f>
        <v>3</v>
      </c>
      <c r="M745" t="str">
        <f>TEXT(Table2[[#This Row],[Order_Date]],"mmm")</f>
        <v>Mar</v>
      </c>
      <c r="N745" t="str">
        <f>TEXT(Table2[[#This Row],[Order_Date]],"YYYY-MM")</f>
        <v>2025-03</v>
      </c>
      <c r="O745" s="9">
        <f>IFERROR(Table2[[#This Row],[Profit]]/Table2[[#This Row],[Sales]],0)</f>
        <v>0.22156862745098041</v>
      </c>
      <c r="P745" t="str">
        <f>_xlfn.XLOOKUP(Table2[[#This Row],[Product_ID]],Table4[Product_ID],Table4[Category],"Not Found")</f>
        <v>Technology</v>
      </c>
      <c r="Q745" t="str">
        <f>_xlfn.XLOOKUP(Table2[[#This Row],[Product_ID]],Table4[Product_ID],Table4[Sub_Category],"Not Found")</f>
        <v>Audio</v>
      </c>
      <c r="R745" t="str">
        <f>_xlfn.XLOOKUP(Table2[[#This Row],[Customer_ID]],Table1[Customer_ID],Table1[Region],"Not Found")</f>
        <v>East</v>
      </c>
      <c r="S745" t="str">
        <f>_xlfn.XLOOKUP(Table2[[#This Row],[Customer_ID]],Table1[Customer_ID],Table1[Segment],"Not Found")</f>
        <v>Home Office</v>
      </c>
      <c r="T745" t="str">
        <f>_xlfn.XLOOKUP(Table2[[#This Row],[Product_ID]],Table4[Product_ID],Table4[Product_Name],"Not Found")</f>
        <v>Headphones</v>
      </c>
    </row>
    <row r="746" spans="1:20" x14ac:dyDescent="0.3">
      <c r="A746" t="s">
        <v>1165</v>
      </c>
      <c r="B746" s="4">
        <v>45596</v>
      </c>
      <c r="C746" s="4">
        <v>45600</v>
      </c>
      <c r="D746" t="s">
        <v>375</v>
      </c>
      <c r="E746" t="s">
        <v>40</v>
      </c>
      <c r="F746" s="8">
        <v>2</v>
      </c>
      <c r="G746" s="10">
        <v>0.05</v>
      </c>
      <c r="H746" t="s">
        <v>13</v>
      </c>
      <c r="I746" s="8">
        <v>2848.1</v>
      </c>
      <c r="J746" s="8">
        <v>710.2</v>
      </c>
      <c r="K746" s="12">
        <f>YEAR(Table2[[#This Row],[Order_Date]])</f>
        <v>2024</v>
      </c>
      <c r="L746" s="12">
        <f>MONTH(Table2[[#This Row],[Order_Date]])</f>
        <v>10</v>
      </c>
      <c r="M746" t="str">
        <f>TEXT(Table2[[#This Row],[Order_Date]],"mmm")</f>
        <v>Oct</v>
      </c>
      <c r="N746" t="str">
        <f>TEXT(Table2[[#This Row],[Order_Date]],"YYYY-MM")</f>
        <v>2024-10</v>
      </c>
      <c r="O746" s="9">
        <f>IFERROR(Table2[[#This Row],[Profit]]/Table2[[#This Row],[Sales]],0)</f>
        <v>0.24935922193743199</v>
      </c>
      <c r="P746" t="str">
        <f>_xlfn.XLOOKUP(Table2[[#This Row],[Product_ID]],Table4[Product_ID],Table4[Category],"Not Found")</f>
        <v>Technology</v>
      </c>
      <c r="Q746" t="str">
        <f>_xlfn.XLOOKUP(Table2[[#This Row],[Product_ID]],Table4[Product_ID],Table4[Sub_Category],"Not Found")</f>
        <v>Accessories</v>
      </c>
      <c r="R746" t="str">
        <f>_xlfn.XLOOKUP(Table2[[#This Row],[Customer_ID]],Table1[Customer_ID],Table1[Region],"Not Found")</f>
        <v>West</v>
      </c>
      <c r="S746" t="str">
        <f>_xlfn.XLOOKUP(Table2[[#This Row],[Customer_ID]],Table1[Customer_ID],Table1[Segment],"Not Found")</f>
        <v>Corporate</v>
      </c>
      <c r="T746" t="str">
        <f>_xlfn.XLOOKUP(Table2[[#This Row],[Product_ID]],Table4[Product_ID],Table4[Product_Name],"Not Found")</f>
        <v>Power Bank</v>
      </c>
    </row>
    <row r="747" spans="1:20" x14ac:dyDescent="0.3">
      <c r="A747" t="s">
        <v>1166</v>
      </c>
      <c r="B747" s="4">
        <v>45608</v>
      </c>
      <c r="C747" s="4">
        <v>45613</v>
      </c>
      <c r="D747" t="s">
        <v>277</v>
      </c>
      <c r="E747" t="s">
        <v>35</v>
      </c>
      <c r="F747" s="8">
        <v>2</v>
      </c>
      <c r="G747" s="10">
        <v>0</v>
      </c>
      <c r="H747" t="s">
        <v>21</v>
      </c>
      <c r="I747" s="8">
        <v>3198</v>
      </c>
      <c r="J747" s="8">
        <v>773.43</v>
      </c>
      <c r="K747" s="12">
        <f>YEAR(Table2[[#This Row],[Order_Date]])</f>
        <v>2024</v>
      </c>
      <c r="L747" s="12">
        <f>MONTH(Table2[[#This Row],[Order_Date]])</f>
        <v>11</v>
      </c>
      <c r="M747" t="str">
        <f>TEXT(Table2[[#This Row],[Order_Date]],"mmm")</f>
        <v>Nov</v>
      </c>
      <c r="N747" t="str">
        <f>TEXT(Table2[[#This Row],[Order_Date]],"YYYY-MM")</f>
        <v>2024-11</v>
      </c>
      <c r="O747" s="9">
        <f>IFERROR(Table2[[#This Row],[Profit]]/Table2[[#This Row],[Sales]],0)</f>
        <v>0.24184803001876171</v>
      </c>
      <c r="P747" t="str">
        <f>_xlfn.XLOOKUP(Table2[[#This Row],[Product_ID]],Table4[Product_ID],Table4[Category],"Not Found")</f>
        <v>Lifestyle</v>
      </c>
      <c r="Q747" t="str">
        <f>_xlfn.XLOOKUP(Table2[[#This Row],[Product_ID]],Table4[Product_ID],Table4[Sub_Category],"Not Found")</f>
        <v>Bags</v>
      </c>
      <c r="R747" t="str">
        <f>_xlfn.XLOOKUP(Table2[[#This Row],[Customer_ID]],Table1[Customer_ID],Table1[Region],"Not Found")</f>
        <v>West</v>
      </c>
      <c r="S747" t="str">
        <f>_xlfn.XLOOKUP(Table2[[#This Row],[Customer_ID]],Table1[Customer_ID],Table1[Segment],"Not Found")</f>
        <v>Corporate</v>
      </c>
      <c r="T747" t="str">
        <f>_xlfn.XLOOKUP(Table2[[#This Row],[Product_ID]],Table4[Product_ID],Table4[Product_Name],"Not Found")</f>
        <v>Backpack</v>
      </c>
    </row>
    <row r="748" spans="1:20" x14ac:dyDescent="0.3">
      <c r="A748" t="s">
        <v>1167</v>
      </c>
      <c r="B748" s="4">
        <v>45926</v>
      </c>
      <c r="C748" s="4">
        <v>45931</v>
      </c>
      <c r="D748" t="s">
        <v>172</v>
      </c>
      <c r="E748" t="s">
        <v>35</v>
      </c>
      <c r="F748" s="8">
        <v>1</v>
      </c>
      <c r="G748" s="10">
        <v>0.1</v>
      </c>
      <c r="H748" t="s">
        <v>17</v>
      </c>
      <c r="I748" s="8">
        <v>1439.1</v>
      </c>
      <c r="J748" s="8">
        <v>460.79</v>
      </c>
      <c r="K748" s="12">
        <f>YEAR(Table2[[#This Row],[Order_Date]])</f>
        <v>2025</v>
      </c>
      <c r="L748" s="12">
        <f>MONTH(Table2[[#This Row],[Order_Date]])</f>
        <v>9</v>
      </c>
      <c r="M748" t="str">
        <f>TEXT(Table2[[#This Row],[Order_Date]],"mmm")</f>
        <v>Sep</v>
      </c>
      <c r="N748" t="str">
        <f>TEXT(Table2[[#This Row],[Order_Date]],"YYYY-MM")</f>
        <v>2025-09</v>
      </c>
      <c r="O748" s="9">
        <f>IFERROR(Table2[[#This Row],[Profit]]/Table2[[#This Row],[Sales]],0)</f>
        <v>0.32019317629073729</v>
      </c>
      <c r="P748" t="str">
        <f>_xlfn.XLOOKUP(Table2[[#This Row],[Product_ID]],Table4[Product_ID],Table4[Category],"Not Found")</f>
        <v>Lifestyle</v>
      </c>
      <c r="Q748" t="str">
        <f>_xlfn.XLOOKUP(Table2[[#This Row],[Product_ID]],Table4[Product_ID],Table4[Sub_Category],"Not Found")</f>
        <v>Bags</v>
      </c>
      <c r="R748" t="str">
        <f>_xlfn.XLOOKUP(Table2[[#This Row],[Customer_ID]],Table1[Customer_ID],Table1[Region],"Not Found")</f>
        <v>West</v>
      </c>
      <c r="S748" t="str">
        <f>_xlfn.XLOOKUP(Table2[[#This Row],[Customer_ID]],Table1[Customer_ID],Table1[Segment],"Not Found")</f>
        <v>Consumer</v>
      </c>
      <c r="T748" t="str">
        <f>_xlfn.XLOOKUP(Table2[[#This Row],[Product_ID]],Table4[Product_ID],Table4[Product_Name],"Not Found")</f>
        <v>Backpack</v>
      </c>
    </row>
    <row r="749" spans="1:20" x14ac:dyDescent="0.3">
      <c r="A749" t="s">
        <v>1168</v>
      </c>
      <c r="B749" s="4">
        <v>45300</v>
      </c>
      <c r="C749" s="4">
        <v>45305</v>
      </c>
      <c r="D749" t="s">
        <v>917</v>
      </c>
      <c r="E749" t="s">
        <v>71</v>
      </c>
      <c r="F749" s="8">
        <v>2</v>
      </c>
      <c r="G749" s="10">
        <v>0.15</v>
      </c>
      <c r="H749" t="s">
        <v>13</v>
      </c>
      <c r="I749" s="8">
        <v>1358.3</v>
      </c>
      <c r="J749" s="8">
        <v>405.61</v>
      </c>
      <c r="K749" s="12">
        <f>YEAR(Table2[[#This Row],[Order_Date]])</f>
        <v>2024</v>
      </c>
      <c r="L749" s="12">
        <f>MONTH(Table2[[#This Row],[Order_Date]])</f>
        <v>1</v>
      </c>
      <c r="M749" t="str">
        <f>TEXT(Table2[[#This Row],[Order_Date]],"mmm")</f>
        <v>Jan</v>
      </c>
      <c r="N749" t="str">
        <f>TEXT(Table2[[#This Row],[Order_Date]],"YYYY-MM")</f>
        <v>2024-01</v>
      </c>
      <c r="O749" s="9">
        <f>IFERROR(Table2[[#This Row],[Profit]]/Table2[[#This Row],[Sales]],0)</f>
        <v>0.29861591695501732</v>
      </c>
      <c r="P749" t="str">
        <f>_xlfn.XLOOKUP(Table2[[#This Row],[Product_ID]],Table4[Product_ID],Table4[Category],"Not Found")</f>
        <v>Home</v>
      </c>
      <c r="Q749" t="str">
        <f>_xlfn.XLOOKUP(Table2[[#This Row],[Product_ID]],Table4[Product_ID],Table4[Sub_Category],"Not Found")</f>
        <v>Storage</v>
      </c>
      <c r="R749" t="str">
        <f>_xlfn.XLOOKUP(Table2[[#This Row],[Customer_ID]],Table1[Customer_ID],Table1[Region],"Not Found")</f>
        <v>West</v>
      </c>
      <c r="S749" t="str">
        <f>_xlfn.XLOOKUP(Table2[[#This Row],[Customer_ID]],Table1[Customer_ID],Table1[Segment],"Not Found")</f>
        <v>Consumer</v>
      </c>
      <c r="T749" t="str">
        <f>_xlfn.XLOOKUP(Table2[[#This Row],[Product_ID]],Table4[Product_ID],Table4[Product_Name],"Not Found")</f>
        <v>Storage Box</v>
      </c>
    </row>
    <row r="750" spans="1:20" x14ac:dyDescent="0.3">
      <c r="A750" t="s">
        <v>1169</v>
      </c>
      <c r="B750" s="4">
        <v>45364</v>
      </c>
      <c r="C750" s="4">
        <v>45369</v>
      </c>
      <c r="D750" t="s">
        <v>15</v>
      </c>
      <c r="E750" t="s">
        <v>50</v>
      </c>
      <c r="F750" s="8">
        <v>2</v>
      </c>
      <c r="G750" s="10">
        <v>0</v>
      </c>
      <c r="H750" t="s">
        <v>17</v>
      </c>
      <c r="I750" s="8">
        <v>998</v>
      </c>
      <c r="J750" s="8">
        <v>180.06</v>
      </c>
      <c r="K750" s="12">
        <f>YEAR(Table2[[#This Row],[Order_Date]])</f>
        <v>2024</v>
      </c>
      <c r="L750" s="12">
        <f>MONTH(Table2[[#This Row],[Order_Date]])</f>
        <v>3</v>
      </c>
      <c r="M750" t="str">
        <f>TEXT(Table2[[#This Row],[Order_Date]],"mmm")</f>
        <v>Mar</v>
      </c>
      <c r="N750" t="str">
        <f>TEXT(Table2[[#This Row],[Order_Date]],"YYYY-MM")</f>
        <v>2024-03</v>
      </c>
      <c r="O750" s="9">
        <f>IFERROR(Table2[[#This Row],[Profit]]/Table2[[#This Row],[Sales]],0)</f>
        <v>0.18042084168336672</v>
      </c>
      <c r="P750" t="str">
        <f>_xlfn.XLOOKUP(Table2[[#This Row],[Product_ID]],Table4[Product_ID],Table4[Category],"Not Found")</f>
        <v>Technology</v>
      </c>
      <c r="Q750" t="str">
        <f>_xlfn.XLOOKUP(Table2[[#This Row],[Product_ID]],Table4[Product_ID],Table4[Sub_Category],"Not Found")</f>
        <v>Accessories</v>
      </c>
      <c r="R750" t="str">
        <f>_xlfn.XLOOKUP(Table2[[#This Row],[Customer_ID]],Table1[Customer_ID],Table1[Region],"Not Found")</f>
        <v>East</v>
      </c>
      <c r="S750" t="str">
        <f>_xlfn.XLOOKUP(Table2[[#This Row],[Customer_ID]],Table1[Customer_ID],Table1[Segment],"Not Found")</f>
        <v>Corporate</v>
      </c>
      <c r="T750" t="str">
        <f>_xlfn.XLOOKUP(Table2[[#This Row],[Product_ID]],Table4[Product_ID],Table4[Product_Name],"Not Found")</f>
        <v>Wireless Mouse</v>
      </c>
    </row>
    <row r="751" spans="1:20" x14ac:dyDescent="0.3">
      <c r="A751" t="s">
        <v>1170</v>
      </c>
      <c r="B751" s="4">
        <v>45650</v>
      </c>
      <c r="C751" s="4">
        <v>45654</v>
      </c>
      <c r="D751" t="s">
        <v>1171</v>
      </c>
      <c r="E751" t="s">
        <v>12</v>
      </c>
      <c r="F751" s="8">
        <v>2</v>
      </c>
      <c r="G751" s="10">
        <v>0.05</v>
      </c>
      <c r="H751" t="s">
        <v>21</v>
      </c>
      <c r="I751" s="8">
        <v>1138.0999999999999</v>
      </c>
      <c r="J751" s="8">
        <v>273.95999999999998</v>
      </c>
      <c r="K751" s="12">
        <f>YEAR(Table2[[#This Row],[Order_Date]])</f>
        <v>2024</v>
      </c>
      <c r="L751" s="12">
        <f>MONTH(Table2[[#This Row],[Order_Date]])</f>
        <v>12</v>
      </c>
      <c r="M751" t="str">
        <f>TEXT(Table2[[#This Row],[Order_Date]],"mmm")</f>
        <v>Dec</v>
      </c>
      <c r="N751" t="str">
        <f>TEXT(Table2[[#This Row],[Order_Date]],"YYYY-MM")</f>
        <v>2024-12</v>
      </c>
      <c r="O751" s="9">
        <f>IFERROR(Table2[[#This Row],[Profit]]/Table2[[#This Row],[Sales]],0)</f>
        <v>0.24071698444776382</v>
      </c>
      <c r="P751" t="str">
        <f>_xlfn.XLOOKUP(Table2[[#This Row],[Product_ID]],Table4[Product_ID],Table4[Category],"Not Found")</f>
        <v>Home</v>
      </c>
      <c r="Q751" t="str">
        <f>_xlfn.XLOOKUP(Table2[[#This Row],[Product_ID]],Table4[Product_ID],Table4[Sub_Category],"Not Found")</f>
        <v>Kitchen</v>
      </c>
      <c r="R751" t="str">
        <f>_xlfn.XLOOKUP(Table2[[#This Row],[Customer_ID]],Table1[Customer_ID],Table1[Region],"Not Found")</f>
        <v>South</v>
      </c>
      <c r="S751" t="str">
        <f>_xlfn.XLOOKUP(Table2[[#This Row],[Customer_ID]],Table1[Customer_ID],Table1[Segment],"Not Found")</f>
        <v>Corporate</v>
      </c>
      <c r="T751" t="str">
        <f>_xlfn.XLOOKUP(Table2[[#This Row],[Product_ID]],Table4[Product_ID],Table4[Product_Name],"Not Found")</f>
        <v>Water Bottle</v>
      </c>
    </row>
    <row r="752" spans="1:20" x14ac:dyDescent="0.3">
      <c r="A752" t="s">
        <v>1172</v>
      </c>
      <c r="B752" s="4">
        <v>45514</v>
      </c>
      <c r="C752" s="4">
        <v>45518</v>
      </c>
      <c r="D752" t="s">
        <v>1113</v>
      </c>
      <c r="E752" t="s">
        <v>99</v>
      </c>
      <c r="F752" s="8">
        <v>1</v>
      </c>
      <c r="G752" s="10">
        <v>0</v>
      </c>
      <c r="H752" t="s">
        <v>17</v>
      </c>
      <c r="I752" s="8">
        <v>249</v>
      </c>
      <c r="J752" s="8">
        <v>53.66</v>
      </c>
      <c r="K752" s="12">
        <f>YEAR(Table2[[#This Row],[Order_Date]])</f>
        <v>2024</v>
      </c>
      <c r="L752" s="12">
        <f>MONTH(Table2[[#This Row],[Order_Date]])</f>
        <v>8</v>
      </c>
      <c r="M752" t="str">
        <f>TEXT(Table2[[#This Row],[Order_Date]],"mmm")</f>
        <v>Aug</v>
      </c>
      <c r="N752" t="str">
        <f>TEXT(Table2[[#This Row],[Order_Date]],"YYYY-MM")</f>
        <v>2024-08</v>
      </c>
      <c r="O752" s="9">
        <f>IFERROR(Table2[[#This Row],[Profit]]/Table2[[#This Row],[Sales]],0)</f>
        <v>0.21550200803212849</v>
      </c>
      <c r="P752" t="str">
        <f>_xlfn.XLOOKUP(Table2[[#This Row],[Product_ID]],Table4[Product_ID],Table4[Category],"Not Found")</f>
        <v>Office</v>
      </c>
      <c r="Q752" t="str">
        <f>_xlfn.XLOOKUP(Table2[[#This Row],[Product_ID]],Table4[Product_ID],Table4[Sub_Category],"Not Found")</f>
        <v>Paper</v>
      </c>
      <c r="R752" t="str">
        <f>_xlfn.XLOOKUP(Table2[[#This Row],[Customer_ID]],Table1[Customer_ID],Table1[Region],"Not Found")</f>
        <v>East</v>
      </c>
      <c r="S752" t="str">
        <f>_xlfn.XLOOKUP(Table2[[#This Row],[Customer_ID]],Table1[Customer_ID],Table1[Segment],"Not Found")</f>
        <v>Consumer</v>
      </c>
      <c r="T752" t="str">
        <f>_xlfn.XLOOKUP(Table2[[#This Row],[Product_ID]],Table4[Product_ID],Table4[Product_Name],"Not Found")</f>
        <v>Pen Set</v>
      </c>
    </row>
    <row r="753" spans="1:20" x14ac:dyDescent="0.3">
      <c r="A753" t="s">
        <v>1173</v>
      </c>
      <c r="B753" s="4">
        <v>45707</v>
      </c>
      <c r="C753" s="4">
        <v>45710</v>
      </c>
      <c r="D753" t="s">
        <v>922</v>
      </c>
      <c r="E753" t="s">
        <v>55</v>
      </c>
      <c r="F753" s="8">
        <v>1</v>
      </c>
      <c r="G753" s="10">
        <v>0.05</v>
      </c>
      <c r="H753" t="s">
        <v>17</v>
      </c>
      <c r="I753" s="8">
        <v>5699.05</v>
      </c>
      <c r="J753" s="8">
        <v>960.83</v>
      </c>
      <c r="K753" s="12">
        <f>YEAR(Table2[[#This Row],[Order_Date]])</f>
        <v>2025</v>
      </c>
      <c r="L753" s="12">
        <f>MONTH(Table2[[#This Row],[Order_Date]])</f>
        <v>2</v>
      </c>
      <c r="M753" t="str">
        <f>TEXT(Table2[[#This Row],[Order_Date]],"mmm")</f>
        <v>Feb</v>
      </c>
      <c r="N753" t="str">
        <f>TEXT(Table2[[#This Row],[Order_Date]],"YYYY-MM")</f>
        <v>2025-02</v>
      </c>
      <c r="O753" s="9">
        <f>IFERROR(Table2[[#This Row],[Profit]]/Table2[[#This Row],[Sales]],0)</f>
        <v>0.16859476579429905</v>
      </c>
      <c r="P753" t="str">
        <f>_xlfn.XLOOKUP(Table2[[#This Row],[Product_ID]],Table4[Product_ID],Table4[Category],"Not Found")</f>
        <v>Furniture</v>
      </c>
      <c r="Q753" t="str">
        <f>_xlfn.XLOOKUP(Table2[[#This Row],[Product_ID]],Table4[Product_ID],Table4[Sub_Category],"Not Found")</f>
        <v>Furniture</v>
      </c>
      <c r="R753" t="str">
        <f>_xlfn.XLOOKUP(Table2[[#This Row],[Customer_ID]],Table1[Customer_ID],Table1[Region],"Not Found")</f>
        <v>North</v>
      </c>
      <c r="S753" t="str">
        <f>_xlfn.XLOOKUP(Table2[[#This Row],[Customer_ID]],Table1[Customer_ID],Table1[Segment],"Not Found")</f>
        <v>Consumer</v>
      </c>
      <c r="T753" t="str">
        <f>_xlfn.XLOOKUP(Table2[[#This Row],[Product_ID]],Table4[Product_ID],Table4[Product_Name],"Not Found")</f>
        <v>Study Table</v>
      </c>
    </row>
    <row r="754" spans="1:20" x14ac:dyDescent="0.3">
      <c r="A754" t="s">
        <v>1174</v>
      </c>
      <c r="B754" s="4">
        <v>45844</v>
      </c>
      <c r="C754" s="4">
        <v>45847</v>
      </c>
      <c r="D754" t="s">
        <v>19</v>
      </c>
      <c r="E754" t="s">
        <v>55</v>
      </c>
      <c r="F754" s="8">
        <v>1</v>
      </c>
      <c r="G754" s="10">
        <v>0</v>
      </c>
      <c r="H754" t="s">
        <v>17</v>
      </c>
      <c r="I754" s="8">
        <v>5999</v>
      </c>
      <c r="J754" s="8">
        <v>966.91</v>
      </c>
      <c r="K754" s="12">
        <f>YEAR(Table2[[#This Row],[Order_Date]])</f>
        <v>2025</v>
      </c>
      <c r="L754" s="12">
        <f>MONTH(Table2[[#This Row],[Order_Date]])</f>
        <v>7</v>
      </c>
      <c r="M754" t="str">
        <f>TEXT(Table2[[#This Row],[Order_Date]],"mmm")</f>
        <v>Jul</v>
      </c>
      <c r="N754" t="str">
        <f>TEXT(Table2[[#This Row],[Order_Date]],"YYYY-MM")</f>
        <v>2025-07</v>
      </c>
      <c r="O754" s="9">
        <f>IFERROR(Table2[[#This Row],[Profit]]/Table2[[#This Row],[Sales]],0)</f>
        <v>0.16117852975495917</v>
      </c>
      <c r="P754" t="str">
        <f>_xlfn.XLOOKUP(Table2[[#This Row],[Product_ID]],Table4[Product_ID],Table4[Category],"Not Found")</f>
        <v>Furniture</v>
      </c>
      <c r="Q754" t="str">
        <f>_xlfn.XLOOKUP(Table2[[#This Row],[Product_ID]],Table4[Product_ID],Table4[Sub_Category],"Not Found")</f>
        <v>Furniture</v>
      </c>
      <c r="R754" t="str">
        <f>_xlfn.XLOOKUP(Table2[[#This Row],[Customer_ID]],Table1[Customer_ID],Table1[Region],"Not Found")</f>
        <v>West</v>
      </c>
      <c r="S754" t="str">
        <f>_xlfn.XLOOKUP(Table2[[#This Row],[Customer_ID]],Table1[Customer_ID],Table1[Segment],"Not Found")</f>
        <v>Consumer</v>
      </c>
      <c r="T754" t="str">
        <f>_xlfn.XLOOKUP(Table2[[#This Row],[Product_ID]],Table4[Product_ID],Table4[Product_Name],"Not Found")</f>
        <v>Study Table</v>
      </c>
    </row>
    <row r="755" spans="1:20" x14ac:dyDescent="0.3">
      <c r="A755" t="s">
        <v>1175</v>
      </c>
      <c r="B755" s="4">
        <v>45661</v>
      </c>
      <c r="C755" s="4">
        <v>45664</v>
      </c>
      <c r="D755" t="s">
        <v>577</v>
      </c>
      <c r="E755" t="s">
        <v>20</v>
      </c>
      <c r="F755" s="8">
        <v>2</v>
      </c>
      <c r="G755" s="10">
        <v>0.2</v>
      </c>
      <c r="H755" t="s">
        <v>17</v>
      </c>
      <c r="I755" s="8">
        <v>11198.4</v>
      </c>
      <c r="J755" s="8">
        <v>2726.62</v>
      </c>
      <c r="K755" s="12">
        <f>YEAR(Table2[[#This Row],[Order_Date]])</f>
        <v>2025</v>
      </c>
      <c r="L755" s="12">
        <f>MONTH(Table2[[#This Row],[Order_Date]])</f>
        <v>1</v>
      </c>
      <c r="M755" t="str">
        <f>TEXT(Table2[[#This Row],[Order_Date]],"mmm")</f>
        <v>Jan</v>
      </c>
      <c r="N755" t="str">
        <f>TEXT(Table2[[#This Row],[Order_Date]],"YYYY-MM")</f>
        <v>2025-01</v>
      </c>
      <c r="O755" s="9">
        <f>IFERROR(Table2[[#This Row],[Profit]]/Table2[[#This Row],[Sales]],0)</f>
        <v>0.24348299757108158</v>
      </c>
      <c r="P755" t="str">
        <f>_xlfn.XLOOKUP(Table2[[#This Row],[Product_ID]],Table4[Product_ID],Table4[Category],"Not Found")</f>
        <v>Furniture</v>
      </c>
      <c r="Q755" t="str">
        <f>_xlfn.XLOOKUP(Table2[[#This Row],[Product_ID]],Table4[Product_ID],Table4[Sub_Category],"Not Found")</f>
        <v>Furniture</v>
      </c>
      <c r="R755" t="str">
        <f>_xlfn.XLOOKUP(Table2[[#This Row],[Customer_ID]],Table1[Customer_ID],Table1[Region],"Not Found")</f>
        <v>South</v>
      </c>
      <c r="S755" t="str">
        <f>_xlfn.XLOOKUP(Table2[[#This Row],[Customer_ID]],Table1[Customer_ID],Table1[Segment],"Not Found")</f>
        <v>Corporate</v>
      </c>
      <c r="T755" t="str">
        <f>_xlfn.XLOOKUP(Table2[[#This Row],[Product_ID]],Table4[Product_ID],Table4[Product_Name],"Not Found")</f>
        <v>Office Chair</v>
      </c>
    </row>
    <row r="756" spans="1:20" x14ac:dyDescent="0.3">
      <c r="A756" t="s">
        <v>1176</v>
      </c>
      <c r="B756" s="4">
        <v>46007</v>
      </c>
      <c r="C756" s="4">
        <v>46010</v>
      </c>
      <c r="D756" t="s">
        <v>677</v>
      </c>
      <c r="E756" t="s">
        <v>12</v>
      </c>
      <c r="F756" s="8">
        <v>1</v>
      </c>
      <c r="G756" s="10">
        <v>0.05</v>
      </c>
      <c r="H756" t="s">
        <v>17</v>
      </c>
      <c r="I756" s="8">
        <v>569.04999999999995</v>
      </c>
      <c r="J756" s="8">
        <v>135.22</v>
      </c>
      <c r="K756" s="12">
        <f>YEAR(Table2[[#This Row],[Order_Date]])</f>
        <v>2025</v>
      </c>
      <c r="L756" s="12">
        <f>MONTH(Table2[[#This Row],[Order_Date]])</f>
        <v>12</v>
      </c>
      <c r="M756" t="str">
        <f>TEXT(Table2[[#This Row],[Order_Date]],"mmm")</f>
        <v>Dec</v>
      </c>
      <c r="N756" t="str">
        <f>TEXT(Table2[[#This Row],[Order_Date]],"YYYY-MM")</f>
        <v>2025-12</v>
      </c>
      <c r="O756" s="9">
        <f>IFERROR(Table2[[#This Row],[Profit]]/Table2[[#This Row],[Sales]],0)</f>
        <v>0.23762411035937089</v>
      </c>
      <c r="P756" t="str">
        <f>_xlfn.XLOOKUP(Table2[[#This Row],[Product_ID]],Table4[Product_ID],Table4[Category],"Not Found")</f>
        <v>Home</v>
      </c>
      <c r="Q756" t="str">
        <f>_xlfn.XLOOKUP(Table2[[#This Row],[Product_ID]],Table4[Product_ID],Table4[Sub_Category],"Not Found")</f>
        <v>Kitchen</v>
      </c>
      <c r="R756" t="str">
        <f>_xlfn.XLOOKUP(Table2[[#This Row],[Customer_ID]],Table1[Customer_ID],Table1[Region],"Not Found")</f>
        <v>East</v>
      </c>
      <c r="S756" t="str">
        <f>_xlfn.XLOOKUP(Table2[[#This Row],[Customer_ID]],Table1[Customer_ID],Table1[Segment],"Not Found")</f>
        <v>Consumer</v>
      </c>
      <c r="T756" t="str">
        <f>_xlfn.XLOOKUP(Table2[[#This Row],[Product_ID]],Table4[Product_ID],Table4[Product_Name],"Not Found")</f>
        <v>Water Bottle</v>
      </c>
    </row>
    <row r="757" spans="1:20" x14ac:dyDescent="0.3">
      <c r="A757" t="s">
        <v>1177</v>
      </c>
      <c r="B757" s="4">
        <v>45555</v>
      </c>
      <c r="C757" s="4">
        <v>45558</v>
      </c>
      <c r="D757" t="s">
        <v>491</v>
      </c>
      <c r="E757" t="s">
        <v>16</v>
      </c>
      <c r="F757" s="8">
        <v>3</v>
      </c>
      <c r="G757" s="10">
        <v>0.1</v>
      </c>
      <c r="H757" t="s">
        <v>30</v>
      </c>
      <c r="I757" s="8">
        <v>3507.3</v>
      </c>
      <c r="J757" s="8">
        <v>821.15</v>
      </c>
      <c r="K757" s="12">
        <f>YEAR(Table2[[#This Row],[Order_Date]])</f>
        <v>2024</v>
      </c>
      <c r="L757" s="12">
        <f>MONTH(Table2[[#This Row],[Order_Date]])</f>
        <v>9</v>
      </c>
      <c r="M757" t="str">
        <f>TEXT(Table2[[#This Row],[Order_Date]],"mmm")</f>
        <v>Sep</v>
      </c>
      <c r="N757" t="str">
        <f>TEXT(Table2[[#This Row],[Order_Date]],"YYYY-MM")</f>
        <v>2024-09</v>
      </c>
      <c r="O757" s="9">
        <f>IFERROR(Table2[[#This Row],[Profit]]/Table2[[#This Row],[Sales]],0)</f>
        <v>0.23412596584267098</v>
      </c>
      <c r="P757" t="str">
        <f>_xlfn.XLOOKUP(Table2[[#This Row],[Product_ID]],Table4[Product_ID],Table4[Category],"Not Found")</f>
        <v>Technology</v>
      </c>
      <c r="Q757" t="str">
        <f>_xlfn.XLOOKUP(Table2[[#This Row],[Product_ID]],Table4[Product_ID],Table4[Sub_Category],"Not Found")</f>
        <v>Accessories</v>
      </c>
      <c r="R757" t="str">
        <f>_xlfn.XLOOKUP(Table2[[#This Row],[Customer_ID]],Table1[Customer_ID],Table1[Region],"Not Found")</f>
        <v>South</v>
      </c>
      <c r="S757" t="str">
        <f>_xlfn.XLOOKUP(Table2[[#This Row],[Customer_ID]],Table1[Customer_ID],Table1[Segment],"Not Found")</f>
        <v>Corporate</v>
      </c>
      <c r="T757" t="str">
        <f>_xlfn.XLOOKUP(Table2[[#This Row],[Product_ID]],Table4[Product_ID],Table4[Product_Name],"Not Found")</f>
        <v>USB-C Hub</v>
      </c>
    </row>
    <row r="758" spans="1:20" x14ac:dyDescent="0.3">
      <c r="A758" t="s">
        <v>1178</v>
      </c>
      <c r="B758" s="4">
        <v>45981</v>
      </c>
      <c r="C758" s="4">
        <v>45986</v>
      </c>
      <c r="D758" t="s">
        <v>283</v>
      </c>
      <c r="E758" t="s">
        <v>96</v>
      </c>
      <c r="F758" s="8">
        <v>2</v>
      </c>
      <c r="G758" s="10">
        <v>0</v>
      </c>
      <c r="H758" t="s">
        <v>13</v>
      </c>
      <c r="I758" s="8">
        <v>1998</v>
      </c>
      <c r="J758" s="8">
        <v>601.02</v>
      </c>
      <c r="K758" s="12">
        <f>YEAR(Table2[[#This Row],[Order_Date]])</f>
        <v>2025</v>
      </c>
      <c r="L758" s="12">
        <f>MONTH(Table2[[#This Row],[Order_Date]])</f>
        <v>11</v>
      </c>
      <c r="M758" t="str">
        <f>TEXT(Table2[[#This Row],[Order_Date]],"mmm")</f>
        <v>Nov</v>
      </c>
      <c r="N758" t="str">
        <f>TEXT(Table2[[#This Row],[Order_Date]],"YYYY-MM")</f>
        <v>2025-11</v>
      </c>
      <c r="O758" s="9">
        <f>IFERROR(Table2[[#This Row],[Profit]]/Table2[[#This Row],[Sales]],0)</f>
        <v>0.30081081081081079</v>
      </c>
      <c r="P758" t="str">
        <f>_xlfn.XLOOKUP(Table2[[#This Row],[Product_ID]],Table4[Product_ID],Table4[Category],"Not Found")</f>
        <v>Home</v>
      </c>
      <c r="Q758" t="str">
        <f>_xlfn.XLOOKUP(Table2[[#This Row],[Product_ID]],Table4[Product_ID],Table4[Sub_Category],"Not Found")</f>
        <v>Lighting</v>
      </c>
      <c r="R758" t="str">
        <f>_xlfn.XLOOKUP(Table2[[#This Row],[Customer_ID]],Table1[Customer_ID],Table1[Region],"Not Found")</f>
        <v>West</v>
      </c>
      <c r="S758" t="str">
        <f>_xlfn.XLOOKUP(Table2[[#This Row],[Customer_ID]],Table1[Customer_ID],Table1[Segment],"Not Found")</f>
        <v>Consumer</v>
      </c>
      <c r="T758" t="str">
        <f>_xlfn.XLOOKUP(Table2[[#This Row],[Product_ID]],Table4[Product_ID],Table4[Product_Name],"Not Found")</f>
        <v>LED Strip Light</v>
      </c>
    </row>
    <row r="759" spans="1:20" x14ac:dyDescent="0.3">
      <c r="A759" t="s">
        <v>1179</v>
      </c>
      <c r="B759" s="4">
        <v>45609</v>
      </c>
      <c r="C759" s="4">
        <v>45613</v>
      </c>
      <c r="D759" t="s">
        <v>612</v>
      </c>
      <c r="E759" t="s">
        <v>99</v>
      </c>
      <c r="F759" s="8">
        <v>3</v>
      </c>
      <c r="G759" s="10">
        <v>0.1</v>
      </c>
      <c r="H759" t="s">
        <v>17</v>
      </c>
      <c r="I759" s="8">
        <v>672.3</v>
      </c>
      <c r="J759" s="8">
        <v>139.37</v>
      </c>
      <c r="K759" s="12">
        <f>YEAR(Table2[[#This Row],[Order_Date]])</f>
        <v>2024</v>
      </c>
      <c r="L759" s="12">
        <f>MONTH(Table2[[#This Row],[Order_Date]])</f>
        <v>11</v>
      </c>
      <c r="M759" t="str">
        <f>TEXT(Table2[[#This Row],[Order_Date]],"mmm")</f>
        <v>Nov</v>
      </c>
      <c r="N759" t="str">
        <f>TEXT(Table2[[#This Row],[Order_Date]],"YYYY-MM")</f>
        <v>2024-11</v>
      </c>
      <c r="O759" s="9">
        <f>IFERROR(Table2[[#This Row],[Profit]]/Table2[[#This Row],[Sales]],0)</f>
        <v>0.20730328722296595</v>
      </c>
      <c r="P759" t="str">
        <f>_xlfn.XLOOKUP(Table2[[#This Row],[Product_ID]],Table4[Product_ID],Table4[Category],"Not Found")</f>
        <v>Office</v>
      </c>
      <c r="Q759" t="str">
        <f>_xlfn.XLOOKUP(Table2[[#This Row],[Product_ID]],Table4[Product_ID],Table4[Sub_Category],"Not Found")</f>
        <v>Paper</v>
      </c>
      <c r="R759" t="str">
        <f>_xlfn.XLOOKUP(Table2[[#This Row],[Customer_ID]],Table1[Customer_ID],Table1[Region],"Not Found")</f>
        <v>West</v>
      </c>
      <c r="S759" t="str">
        <f>_xlfn.XLOOKUP(Table2[[#This Row],[Customer_ID]],Table1[Customer_ID],Table1[Segment],"Not Found")</f>
        <v>Consumer</v>
      </c>
      <c r="T759" t="str">
        <f>_xlfn.XLOOKUP(Table2[[#This Row],[Product_ID]],Table4[Product_ID],Table4[Product_Name],"Not Found")</f>
        <v>Pen Set</v>
      </c>
    </row>
    <row r="760" spans="1:20" x14ac:dyDescent="0.3">
      <c r="A760" t="s">
        <v>1180</v>
      </c>
      <c r="B760" s="4">
        <v>45375</v>
      </c>
      <c r="C760" s="4">
        <v>45378</v>
      </c>
      <c r="D760" t="s">
        <v>554</v>
      </c>
      <c r="E760" t="s">
        <v>26</v>
      </c>
      <c r="F760" s="8">
        <v>3</v>
      </c>
      <c r="G760" s="10">
        <v>0.15</v>
      </c>
      <c r="H760" t="s">
        <v>13</v>
      </c>
      <c r="I760" s="8">
        <v>2292.4499999999998</v>
      </c>
      <c r="J760" s="8">
        <v>523.19000000000005</v>
      </c>
      <c r="K760" s="12">
        <f>YEAR(Table2[[#This Row],[Order_Date]])</f>
        <v>2024</v>
      </c>
      <c r="L760" s="12">
        <f>MONTH(Table2[[#This Row],[Order_Date]])</f>
        <v>3</v>
      </c>
      <c r="M760" t="str">
        <f>TEXT(Table2[[#This Row],[Order_Date]],"mmm")</f>
        <v>Mar</v>
      </c>
      <c r="N760" t="str">
        <f>TEXT(Table2[[#This Row],[Order_Date]],"YYYY-MM")</f>
        <v>2024-03</v>
      </c>
      <c r="O760" s="9">
        <f>IFERROR(Table2[[#This Row],[Profit]]/Table2[[#This Row],[Sales]],0)</f>
        <v>0.22822308011079853</v>
      </c>
      <c r="P760" t="str">
        <f>_xlfn.XLOOKUP(Table2[[#This Row],[Product_ID]],Table4[Product_ID],Table4[Category],"Not Found")</f>
        <v>Technology</v>
      </c>
      <c r="Q760" t="str">
        <f>_xlfn.XLOOKUP(Table2[[#This Row],[Product_ID]],Table4[Product_ID],Table4[Sub_Category],"Not Found")</f>
        <v>Accessories</v>
      </c>
      <c r="R760" t="str">
        <f>_xlfn.XLOOKUP(Table2[[#This Row],[Customer_ID]],Table1[Customer_ID],Table1[Region],"Not Found")</f>
        <v>West</v>
      </c>
      <c r="S760" t="str">
        <f>_xlfn.XLOOKUP(Table2[[#This Row],[Customer_ID]],Table1[Customer_ID],Table1[Segment],"Not Found")</f>
        <v>Consumer</v>
      </c>
      <c r="T760" t="str">
        <f>_xlfn.XLOOKUP(Table2[[#This Row],[Product_ID]],Table4[Product_ID],Table4[Product_Name],"Not Found")</f>
        <v>Keyboard</v>
      </c>
    </row>
    <row r="761" spans="1:20" x14ac:dyDescent="0.3">
      <c r="A761" t="s">
        <v>1181</v>
      </c>
      <c r="B761" s="4">
        <v>45609</v>
      </c>
      <c r="C761" s="4">
        <v>45611</v>
      </c>
      <c r="D761" t="s">
        <v>1182</v>
      </c>
      <c r="E761" t="s">
        <v>81</v>
      </c>
      <c r="F761" s="8">
        <v>1</v>
      </c>
      <c r="G761" s="10">
        <v>0.1</v>
      </c>
      <c r="H761" t="s">
        <v>13</v>
      </c>
      <c r="I761" s="8">
        <v>719.1</v>
      </c>
      <c r="J761" s="8">
        <v>154.62</v>
      </c>
      <c r="K761" s="12">
        <f>YEAR(Table2[[#This Row],[Order_Date]])</f>
        <v>2024</v>
      </c>
      <c r="L761" s="12">
        <f>MONTH(Table2[[#This Row],[Order_Date]])</f>
        <v>11</v>
      </c>
      <c r="M761" t="str">
        <f>TEXT(Table2[[#This Row],[Order_Date]],"mmm")</f>
        <v>Nov</v>
      </c>
      <c r="N761" t="str">
        <f>TEXT(Table2[[#This Row],[Order_Date]],"YYYY-MM")</f>
        <v>2024-11</v>
      </c>
      <c r="O761" s="9">
        <f>IFERROR(Table2[[#This Row],[Profit]]/Table2[[#This Row],[Sales]],0)</f>
        <v>0.21501877346683354</v>
      </c>
      <c r="P761" t="str">
        <f>_xlfn.XLOOKUP(Table2[[#This Row],[Product_ID]],Table4[Product_ID],Table4[Category],"Not Found")</f>
        <v>Home</v>
      </c>
      <c r="Q761" t="str">
        <f>_xlfn.XLOOKUP(Table2[[#This Row],[Product_ID]],Table4[Product_ID],Table4[Sub_Category],"Not Found")</f>
        <v>Kitchen</v>
      </c>
      <c r="R761" t="str">
        <f>_xlfn.XLOOKUP(Table2[[#This Row],[Customer_ID]],Table1[Customer_ID],Table1[Region],"Not Found")</f>
        <v>East</v>
      </c>
      <c r="S761" t="str">
        <f>_xlfn.XLOOKUP(Table2[[#This Row],[Customer_ID]],Table1[Customer_ID],Table1[Segment],"Not Found")</f>
        <v>Consumer</v>
      </c>
      <c r="T761" t="str">
        <f>_xlfn.XLOOKUP(Table2[[#This Row],[Product_ID]],Table4[Product_ID],Table4[Product_Name],"Not Found")</f>
        <v>Travel Mug</v>
      </c>
    </row>
    <row r="762" spans="1:20" x14ac:dyDescent="0.3">
      <c r="A762" t="s">
        <v>1183</v>
      </c>
      <c r="B762" s="4">
        <v>45402</v>
      </c>
      <c r="C762" s="4">
        <v>45405</v>
      </c>
      <c r="D762" t="s">
        <v>795</v>
      </c>
      <c r="E762" t="s">
        <v>116</v>
      </c>
      <c r="F762" s="8">
        <v>3</v>
      </c>
      <c r="G762" s="10">
        <v>0.15</v>
      </c>
      <c r="H762" t="s">
        <v>17</v>
      </c>
      <c r="I762" s="8">
        <v>1017.45</v>
      </c>
      <c r="J762" s="8">
        <v>189.09</v>
      </c>
      <c r="K762" s="12">
        <f>YEAR(Table2[[#This Row],[Order_Date]])</f>
        <v>2024</v>
      </c>
      <c r="L762" s="12">
        <f>MONTH(Table2[[#This Row],[Order_Date]])</f>
        <v>4</v>
      </c>
      <c r="M762" t="str">
        <f>TEXT(Table2[[#This Row],[Order_Date]],"mmm")</f>
        <v>Apr</v>
      </c>
      <c r="N762" t="str">
        <f>TEXT(Table2[[#This Row],[Order_Date]],"YYYY-MM")</f>
        <v>2024-04</v>
      </c>
      <c r="O762" s="9">
        <f>IFERROR(Table2[[#This Row],[Profit]]/Table2[[#This Row],[Sales]],0)</f>
        <v>0.18584697036709419</v>
      </c>
      <c r="P762" t="str">
        <f>_xlfn.XLOOKUP(Table2[[#This Row],[Product_ID]],Table4[Product_ID],Table4[Category],"Not Found")</f>
        <v>Technology</v>
      </c>
      <c r="Q762" t="str">
        <f>_xlfn.XLOOKUP(Table2[[#This Row],[Product_ID]],Table4[Product_ID],Table4[Sub_Category],"Not Found")</f>
        <v>Accessories</v>
      </c>
      <c r="R762" t="str">
        <f>_xlfn.XLOOKUP(Table2[[#This Row],[Customer_ID]],Table1[Customer_ID],Table1[Region],"Not Found")</f>
        <v>West</v>
      </c>
      <c r="S762" t="str">
        <f>_xlfn.XLOOKUP(Table2[[#This Row],[Customer_ID]],Table1[Customer_ID],Table1[Segment],"Not Found")</f>
        <v>Consumer</v>
      </c>
      <c r="T762" t="str">
        <f>_xlfn.XLOOKUP(Table2[[#This Row],[Product_ID]],Table4[Product_ID],Table4[Product_Name],"Not Found")</f>
        <v>Mobile Holder</v>
      </c>
    </row>
    <row r="763" spans="1:20" x14ac:dyDescent="0.3">
      <c r="A763" t="s">
        <v>1184</v>
      </c>
      <c r="B763" s="4">
        <v>45542</v>
      </c>
      <c r="C763" s="4">
        <v>45545</v>
      </c>
      <c r="D763" t="s">
        <v>70</v>
      </c>
      <c r="E763" t="s">
        <v>12</v>
      </c>
      <c r="F763" s="8">
        <v>2</v>
      </c>
      <c r="G763" s="10">
        <v>0</v>
      </c>
      <c r="H763" t="s">
        <v>30</v>
      </c>
      <c r="I763" s="8">
        <v>1198</v>
      </c>
      <c r="J763" s="8">
        <v>267.87</v>
      </c>
      <c r="K763" s="12">
        <f>YEAR(Table2[[#This Row],[Order_Date]])</f>
        <v>2024</v>
      </c>
      <c r="L763" s="12">
        <f>MONTH(Table2[[#This Row],[Order_Date]])</f>
        <v>9</v>
      </c>
      <c r="M763" t="str">
        <f>TEXT(Table2[[#This Row],[Order_Date]],"mmm")</f>
        <v>Sep</v>
      </c>
      <c r="N763" t="str">
        <f>TEXT(Table2[[#This Row],[Order_Date]],"YYYY-MM")</f>
        <v>2024-09</v>
      </c>
      <c r="O763" s="9">
        <f>IFERROR(Table2[[#This Row],[Profit]]/Table2[[#This Row],[Sales]],0)</f>
        <v>0.22359766277128548</v>
      </c>
      <c r="P763" t="str">
        <f>_xlfn.XLOOKUP(Table2[[#This Row],[Product_ID]],Table4[Product_ID],Table4[Category],"Not Found")</f>
        <v>Home</v>
      </c>
      <c r="Q763" t="str">
        <f>_xlfn.XLOOKUP(Table2[[#This Row],[Product_ID]],Table4[Product_ID],Table4[Sub_Category],"Not Found")</f>
        <v>Kitchen</v>
      </c>
      <c r="R763" t="str">
        <f>_xlfn.XLOOKUP(Table2[[#This Row],[Customer_ID]],Table1[Customer_ID],Table1[Region],"Not Found")</f>
        <v>South</v>
      </c>
      <c r="S763" t="str">
        <f>_xlfn.XLOOKUP(Table2[[#This Row],[Customer_ID]],Table1[Customer_ID],Table1[Segment],"Not Found")</f>
        <v>Consumer</v>
      </c>
      <c r="T763" t="str">
        <f>_xlfn.XLOOKUP(Table2[[#This Row],[Product_ID]],Table4[Product_ID],Table4[Product_Name],"Not Found")</f>
        <v>Water Bottle</v>
      </c>
    </row>
    <row r="764" spans="1:20" x14ac:dyDescent="0.3">
      <c r="A764" t="s">
        <v>1185</v>
      </c>
      <c r="B764" s="4">
        <v>45674</v>
      </c>
      <c r="C764" s="4">
        <v>45678</v>
      </c>
      <c r="D764" t="s">
        <v>1186</v>
      </c>
      <c r="E764" t="s">
        <v>12</v>
      </c>
      <c r="F764" s="8">
        <v>3</v>
      </c>
      <c r="G764" s="10">
        <v>0.05</v>
      </c>
      <c r="H764" t="s">
        <v>13</v>
      </c>
      <c r="I764" s="8">
        <v>1707.15</v>
      </c>
      <c r="J764" s="8">
        <v>403.55</v>
      </c>
      <c r="K764" s="12">
        <f>YEAR(Table2[[#This Row],[Order_Date]])</f>
        <v>2025</v>
      </c>
      <c r="L764" s="12">
        <f>MONTH(Table2[[#This Row],[Order_Date]])</f>
        <v>1</v>
      </c>
      <c r="M764" t="str">
        <f>TEXT(Table2[[#This Row],[Order_Date]],"mmm")</f>
        <v>Jan</v>
      </c>
      <c r="N764" t="str">
        <f>TEXT(Table2[[#This Row],[Order_Date]],"YYYY-MM")</f>
        <v>2025-01</v>
      </c>
      <c r="O764" s="9">
        <f>IFERROR(Table2[[#This Row],[Profit]]/Table2[[#This Row],[Sales]],0)</f>
        <v>0.23638813226722899</v>
      </c>
      <c r="P764" t="str">
        <f>_xlfn.XLOOKUP(Table2[[#This Row],[Product_ID]],Table4[Product_ID],Table4[Category],"Not Found")</f>
        <v>Home</v>
      </c>
      <c r="Q764" t="str">
        <f>_xlfn.XLOOKUP(Table2[[#This Row],[Product_ID]],Table4[Product_ID],Table4[Sub_Category],"Not Found")</f>
        <v>Kitchen</v>
      </c>
      <c r="R764" t="str">
        <f>_xlfn.XLOOKUP(Table2[[#This Row],[Customer_ID]],Table1[Customer_ID],Table1[Region],"Not Found")</f>
        <v>South</v>
      </c>
      <c r="S764" t="str">
        <f>_xlfn.XLOOKUP(Table2[[#This Row],[Customer_ID]],Table1[Customer_ID],Table1[Segment],"Not Found")</f>
        <v>Home Office</v>
      </c>
      <c r="T764" t="str">
        <f>_xlfn.XLOOKUP(Table2[[#This Row],[Product_ID]],Table4[Product_ID],Table4[Product_Name],"Not Found")</f>
        <v>Water Bottle</v>
      </c>
    </row>
    <row r="765" spans="1:20" x14ac:dyDescent="0.3">
      <c r="A765" t="s">
        <v>1187</v>
      </c>
      <c r="B765" s="4">
        <v>45298</v>
      </c>
      <c r="C765" s="4">
        <v>45303</v>
      </c>
      <c r="D765" t="s">
        <v>891</v>
      </c>
      <c r="E765" t="s">
        <v>50</v>
      </c>
      <c r="F765" s="8">
        <v>3</v>
      </c>
      <c r="G765" s="10">
        <v>0.1</v>
      </c>
      <c r="H765" t="s">
        <v>30</v>
      </c>
      <c r="I765" s="8">
        <v>1347.3</v>
      </c>
      <c r="J765" s="8">
        <v>252.67</v>
      </c>
      <c r="K765" s="12">
        <f>YEAR(Table2[[#This Row],[Order_Date]])</f>
        <v>2024</v>
      </c>
      <c r="L765" s="12">
        <f>MONTH(Table2[[#This Row],[Order_Date]])</f>
        <v>1</v>
      </c>
      <c r="M765" t="str">
        <f>TEXT(Table2[[#This Row],[Order_Date]],"mmm")</f>
        <v>Jan</v>
      </c>
      <c r="N765" t="str">
        <f>TEXT(Table2[[#This Row],[Order_Date]],"YYYY-MM")</f>
        <v>2024-01</v>
      </c>
      <c r="O765" s="9">
        <f>IFERROR(Table2[[#This Row],[Profit]]/Table2[[#This Row],[Sales]],0)</f>
        <v>0.18753803904104505</v>
      </c>
      <c r="P765" t="str">
        <f>_xlfn.XLOOKUP(Table2[[#This Row],[Product_ID]],Table4[Product_ID],Table4[Category],"Not Found")</f>
        <v>Technology</v>
      </c>
      <c r="Q765" t="str">
        <f>_xlfn.XLOOKUP(Table2[[#This Row],[Product_ID]],Table4[Product_ID],Table4[Sub_Category],"Not Found")</f>
        <v>Accessories</v>
      </c>
      <c r="R765" t="str">
        <f>_xlfn.XLOOKUP(Table2[[#This Row],[Customer_ID]],Table1[Customer_ID],Table1[Region],"Not Found")</f>
        <v>North</v>
      </c>
      <c r="S765" t="str">
        <f>_xlfn.XLOOKUP(Table2[[#This Row],[Customer_ID]],Table1[Customer_ID],Table1[Segment],"Not Found")</f>
        <v>Home Office</v>
      </c>
      <c r="T765" t="str">
        <f>_xlfn.XLOOKUP(Table2[[#This Row],[Product_ID]],Table4[Product_ID],Table4[Product_Name],"Not Found")</f>
        <v>Wireless Mouse</v>
      </c>
    </row>
    <row r="766" spans="1:20" x14ac:dyDescent="0.3">
      <c r="A766" t="s">
        <v>1188</v>
      </c>
      <c r="B766" s="4">
        <v>45750</v>
      </c>
      <c r="C766" s="4">
        <v>45751</v>
      </c>
      <c r="D766" t="s">
        <v>410</v>
      </c>
      <c r="E766" t="s">
        <v>26</v>
      </c>
      <c r="F766" s="8">
        <v>1</v>
      </c>
      <c r="G766" s="10">
        <v>0.05</v>
      </c>
      <c r="H766" t="s">
        <v>13</v>
      </c>
      <c r="I766" s="8">
        <v>854.05</v>
      </c>
      <c r="J766" s="8">
        <v>178.58</v>
      </c>
      <c r="K766" s="12">
        <f>YEAR(Table2[[#This Row],[Order_Date]])</f>
        <v>2025</v>
      </c>
      <c r="L766" s="12">
        <f>MONTH(Table2[[#This Row],[Order_Date]])</f>
        <v>4</v>
      </c>
      <c r="M766" t="str">
        <f>TEXT(Table2[[#This Row],[Order_Date]],"mmm")</f>
        <v>Apr</v>
      </c>
      <c r="N766" t="str">
        <f>TEXT(Table2[[#This Row],[Order_Date]],"YYYY-MM")</f>
        <v>2025-04</v>
      </c>
      <c r="O766" s="9">
        <f>IFERROR(Table2[[#This Row],[Profit]]/Table2[[#This Row],[Sales]],0)</f>
        <v>0.209097827996019</v>
      </c>
      <c r="P766" t="str">
        <f>_xlfn.XLOOKUP(Table2[[#This Row],[Product_ID]],Table4[Product_ID],Table4[Category],"Not Found")</f>
        <v>Technology</v>
      </c>
      <c r="Q766" t="str">
        <f>_xlfn.XLOOKUP(Table2[[#This Row],[Product_ID]],Table4[Product_ID],Table4[Sub_Category],"Not Found")</f>
        <v>Accessories</v>
      </c>
      <c r="R766" t="str">
        <f>_xlfn.XLOOKUP(Table2[[#This Row],[Customer_ID]],Table1[Customer_ID],Table1[Region],"Not Found")</f>
        <v>North</v>
      </c>
      <c r="S766" t="str">
        <f>_xlfn.XLOOKUP(Table2[[#This Row],[Customer_ID]],Table1[Customer_ID],Table1[Segment],"Not Found")</f>
        <v>Consumer</v>
      </c>
      <c r="T766" t="str">
        <f>_xlfn.XLOOKUP(Table2[[#This Row],[Product_ID]],Table4[Product_ID],Table4[Product_Name],"Not Found")</f>
        <v>Keyboard</v>
      </c>
    </row>
    <row r="767" spans="1:20" x14ac:dyDescent="0.3">
      <c r="A767" t="s">
        <v>1189</v>
      </c>
      <c r="B767" s="4">
        <v>45375</v>
      </c>
      <c r="C767" s="4">
        <v>45379</v>
      </c>
      <c r="D767" t="s">
        <v>446</v>
      </c>
      <c r="E767" t="s">
        <v>50</v>
      </c>
      <c r="F767" s="8">
        <v>1</v>
      </c>
      <c r="G767" s="10">
        <v>0.15</v>
      </c>
      <c r="H767" t="s">
        <v>13</v>
      </c>
      <c r="I767" s="8">
        <v>424.15</v>
      </c>
      <c r="J767" s="8">
        <v>109.18</v>
      </c>
      <c r="K767" s="12">
        <f>YEAR(Table2[[#This Row],[Order_Date]])</f>
        <v>2024</v>
      </c>
      <c r="L767" s="12">
        <f>MONTH(Table2[[#This Row],[Order_Date]])</f>
        <v>3</v>
      </c>
      <c r="M767" t="str">
        <f>TEXT(Table2[[#This Row],[Order_Date]],"mmm")</f>
        <v>Mar</v>
      </c>
      <c r="N767" t="str">
        <f>TEXT(Table2[[#This Row],[Order_Date]],"YYYY-MM")</f>
        <v>2024-03</v>
      </c>
      <c r="O767" s="9">
        <f>IFERROR(Table2[[#This Row],[Profit]]/Table2[[#This Row],[Sales]],0)</f>
        <v>0.25740893551809502</v>
      </c>
      <c r="P767" t="str">
        <f>_xlfn.XLOOKUP(Table2[[#This Row],[Product_ID]],Table4[Product_ID],Table4[Category],"Not Found")</f>
        <v>Technology</v>
      </c>
      <c r="Q767" t="str">
        <f>_xlfn.XLOOKUP(Table2[[#This Row],[Product_ID]],Table4[Product_ID],Table4[Sub_Category],"Not Found")</f>
        <v>Accessories</v>
      </c>
      <c r="R767" t="str">
        <f>_xlfn.XLOOKUP(Table2[[#This Row],[Customer_ID]],Table1[Customer_ID],Table1[Region],"Not Found")</f>
        <v>East</v>
      </c>
      <c r="S767" t="str">
        <f>_xlfn.XLOOKUP(Table2[[#This Row],[Customer_ID]],Table1[Customer_ID],Table1[Segment],"Not Found")</f>
        <v>Corporate</v>
      </c>
      <c r="T767" t="str">
        <f>_xlfn.XLOOKUP(Table2[[#This Row],[Product_ID]],Table4[Product_ID],Table4[Product_Name],"Not Found")</f>
        <v>Wireless Mouse</v>
      </c>
    </row>
    <row r="768" spans="1:20" x14ac:dyDescent="0.3">
      <c r="A768" t="s">
        <v>1190</v>
      </c>
      <c r="B768" s="4">
        <v>45499</v>
      </c>
      <c r="C768" s="4">
        <v>45504</v>
      </c>
      <c r="D768" t="s">
        <v>174</v>
      </c>
      <c r="E768" t="s">
        <v>45</v>
      </c>
      <c r="F768" s="8">
        <v>2</v>
      </c>
      <c r="G768" s="10">
        <v>0</v>
      </c>
      <c r="H768" t="s">
        <v>13</v>
      </c>
      <c r="I768" s="8">
        <v>4998</v>
      </c>
      <c r="J768" s="8">
        <v>1202.1300000000001</v>
      </c>
      <c r="K768" s="12">
        <f>YEAR(Table2[[#This Row],[Order_Date]])</f>
        <v>2024</v>
      </c>
      <c r="L768" s="12">
        <f>MONTH(Table2[[#This Row],[Order_Date]])</f>
        <v>7</v>
      </c>
      <c r="M768" t="str">
        <f>TEXT(Table2[[#This Row],[Order_Date]],"mmm")</f>
        <v>Jul</v>
      </c>
      <c r="N768" t="str">
        <f>TEXT(Table2[[#This Row],[Order_Date]],"YYYY-MM")</f>
        <v>2024-07</v>
      </c>
      <c r="O768" s="9">
        <f>IFERROR(Table2[[#This Row],[Profit]]/Table2[[#This Row],[Sales]],0)</f>
        <v>0.24052220888355344</v>
      </c>
      <c r="P768" t="str">
        <f>_xlfn.XLOOKUP(Table2[[#This Row],[Product_ID]],Table4[Product_ID],Table4[Category],"Not Found")</f>
        <v>Technology</v>
      </c>
      <c r="Q768" t="str">
        <f>_xlfn.XLOOKUP(Table2[[#This Row],[Product_ID]],Table4[Product_ID],Table4[Sub_Category],"Not Found")</f>
        <v>Audio</v>
      </c>
      <c r="R768" t="str">
        <f>_xlfn.XLOOKUP(Table2[[#This Row],[Customer_ID]],Table1[Customer_ID],Table1[Region],"Not Found")</f>
        <v>South</v>
      </c>
      <c r="S768" t="str">
        <f>_xlfn.XLOOKUP(Table2[[#This Row],[Customer_ID]],Table1[Customer_ID],Table1[Segment],"Not Found")</f>
        <v>Home Office</v>
      </c>
      <c r="T768" t="str">
        <f>_xlfn.XLOOKUP(Table2[[#This Row],[Product_ID]],Table4[Product_ID],Table4[Product_Name],"Not Found")</f>
        <v>Headphones</v>
      </c>
    </row>
    <row r="769" spans="1:20" x14ac:dyDescent="0.3">
      <c r="A769" t="s">
        <v>1191</v>
      </c>
      <c r="B769" s="4">
        <v>45681</v>
      </c>
      <c r="C769" s="4">
        <v>45683</v>
      </c>
      <c r="D769" t="s">
        <v>289</v>
      </c>
      <c r="E769" t="s">
        <v>16</v>
      </c>
      <c r="F769" s="8">
        <v>2</v>
      </c>
      <c r="G769" s="10">
        <v>0</v>
      </c>
      <c r="H769" t="s">
        <v>17</v>
      </c>
      <c r="I769" s="8">
        <v>2598</v>
      </c>
      <c r="J769" s="8">
        <v>827.9</v>
      </c>
      <c r="K769" s="12">
        <f>YEAR(Table2[[#This Row],[Order_Date]])</f>
        <v>2025</v>
      </c>
      <c r="L769" s="12">
        <f>MONTH(Table2[[#This Row],[Order_Date]])</f>
        <v>1</v>
      </c>
      <c r="M769" t="str">
        <f>TEXT(Table2[[#This Row],[Order_Date]],"mmm")</f>
        <v>Jan</v>
      </c>
      <c r="N769" t="str">
        <f>TEXT(Table2[[#This Row],[Order_Date]],"YYYY-MM")</f>
        <v>2025-01</v>
      </c>
      <c r="O769" s="9">
        <f>IFERROR(Table2[[#This Row],[Profit]]/Table2[[#This Row],[Sales]],0)</f>
        <v>0.31866820631254811</v>
      </c>
      <c r="P769" t="str">
        <f>_xlfn.XLOOKUP(Table2[[#This Row],[Product_ID]],Table4[Product_ID],Table4[Category],"Not Found")</f>
        <v>Technology</v>
      </c>
      <c r="Q769" t="str">
        <f>_xlfn.XLOOKUP(Table2[[#This Row],[Product_ID]],Table4[Product_ID],Table4[Sub_Category],"Not Found")</f>
        <v>Accessories</v>
      </c>
      <c r="R769" t="str">
        <f>_xlfn.XLOOKUP(Table2[[#This Row],[Customer_ID]],Table1[Customer_ID],Table1[Region],"Not Found")</f>
        <v>West</v>
      </c>
      <c r="S769" t="str">
        <f>_xlfn.XLOOKUP(Table2[[#This Row],[Customer_ID]],Table1[Customer_ID],Table1[Segment],"Not Found")</f>
        <v>Consumer</v>
      </c>
      <c r="T769" t="str">
        <f>_xlfn.XLOOKUP(Table2[[#This Row],[Product_ID]],Table4[Product_ID],Table4[Product_Name],"Not Found")</f>
        <v>USB-C Hub</v>
      </c>
    </row>
    <row r="770" spans="1:20" x14ac:dyDescent="0.3">
      <c r="A770" t="s">
        <v>1192</v>
      </c>
      <c r="B770" s="4">
        <v>45605</v>
      </c>
      <c r="C770" s="4">
        <v>45606</v>
      </c>
      <c r="D770" t="s">
        <v>191</v>
      </c>
      <c r="E770" t="s">
        <v>200</v>
      </c>
      <c r="F770" s="8">
        <v>1</v>
      </c>
      <c r="G770" s="10">
        <v>0</v>
      </c>
      <c r="H770" t="s">
        <v>17</v>
      </c>
      <c r="I770" s="8">
        <v>1099</v>
      </c>
      <c r="J770" s="8">
        <v>318.74</v>
      </c>
      <c r="K770" s="12">
        <f>YEAR(Table2[[#This Row],[Order_Date]])</f>
        <v>2024</v>
      </c>
      <c r="L770" s="12">
        <f>MONTH(Table2[[#This Row],[Order_Date]])</f>
        <v>11</v>
      </c>
      <c r="M770" t="str">
        <f>TEXT(Table2[[#This Row],[Order_Date]],"mmm")</f>
        <v>Nov</v>
      </c>
      <c r="N770" t="str">
        <f>TEXT(Table2[[#This Row],[Order_Date]],"YYYY-MM")</f>
        <v>2024-11</v>
      </c>
      <c r="O770" s="9">
        <f>IFERROR(Table2[[#This Row],[Profit]]/Table2[[#This Row],[Sales]],0)</f>
        <v>0.2900272975432211</v>
      </c>
      <c r="P770" t="str">
        <f>_xlfn.XLOOKUP(Table2[[#This Row],[Product_ID]],Table4[Product_ID],Table4[Category],"Not Found")</f>
        <v>Office</v>
      </c>
      <c r="Q770" t="str">
        <f>_xlfn.XLOOKUP(Table2[[#This Row],[Product_ID]],Table4[Product_ID],Table4[Sub_Category],"Not Found")</f>
        <v>Office Supplies</v>
      </c>
      <c r="R770" t="str">
        <f>_xlfn.XLOOKUP(Table2[[#This Row],[Customer_ID]],Table1[Customer_ID],Table1[Region],"Not Found")</f>
        <v>West</v>
      </c>
      <c r="S770" t="str">
        <f>_xlfn.XLOOKUP(Table2[[#This Row],[Customer_ID]],Table1[Customer_ID],Table1[Segment],"Not Found")</f>
        <v>Consumer</v>
      </c>
      <c r="T770" t="str">
        <f>_xlfn.XLOOKUP(Table2[[#This Row],[Product_ID]],Table4[Product_ID],Table4[Product_Name],"Not Found")</f>
        <v>Laptop Stand</v>
      </c>
    </row>
    <row r="771" spans="1:20" x14ac:dyDescent="0.3">
      <c r="A771" t="s">
        <v>1193</v>
      </c>
      <c r="B771" s="4">
        <v>45313</v>
      </c>
      <c r="C771" s="4">
        <v>45318</v>
      </c>
      <c r="D771" t="s">
        <v>1194</v>
      </c>
      <c r="E771" t="s">
        <v>12</v>
      </c>
      <c r="F771" s="8">
        <v>1</v>
      </c>
      <c r="G771" s="10">
        <v>0.15</v>
      </c>
      <c r="H771" t="s">
        <v>17</v>
      </c>
      <c r="I771" s="8">
        <v>509.15</v>
      </c>
      <c r="J771" s="8">
        <v>139.76</v>
      </c>
      <c r="K771" s="12">
        <f>YEAR(Table2[[#This Row],[Order_Date]])</f>
        <v>2024</v>
      </c>
      <c r="L771" s="12">
        <f>MONTH(Table2[[#This Row],[Order_Date]])</f>
        <v>1</v>
      </c>
      <c r="M771" t="str">
        <f>TEXT(Table2[[#This Row],[Order_Date]],"mmm")</f>
        <v>Jan</v>
      </c>
      <c r="N771" t="str">
        <f>TEXT(Table2[[#This Row],[Order_Date]],"YYYY-MM")</f>
        <v>2024-01</v>
      </c>
      <c r="O771" s="9">
        <f>IFERROR(Table2[[#This Row],[Profit]]/Table2[[#This Row],[Sales]],0)</f>
        <v>0.27449671020327998</v>
      </c>
      <c r="P771" t="str">
        <f>_xlfn.XLOOKUP(Table2[[#This Row],[Product_ID]],Table4[Product_ID],Table4[Category],"Not Found")</f>
        <v>Home</v>
      </c>
      <c r="Q771" t="str">
        <f>_xlfn.XLOOKUP(Table2[[#This Row],[Product_ID]],Table4[Product_ID],Table4[Sub_Category],"Not Found")</f>
        <v>Kitchen</v>
      </c>
      <c r="R771" t="str">
        <f>_xlfn.XLOOKUP(Table2[[#This Row],[Customer_ID]],Table1[Customer_ID],Table1[Region],"Not Found")</f>
        <v>West</v>
      </c>
      <c r="S771" t="str">
        <f>_xlfn.XLOOKUP(Table2[[#This Row],[Customer_ID]],Table1[Customer_ID],Table1[Segment],"Not Found")</f>
        <v>Consumer</v>
      </c>
      <c r="T771" t="str">
        <f>_xlfn.XLOOKUP(Table2[[#This Row],[Product_ID]],Table4[Product_ID],Table4[Product_Name],"Not Found")</f>
        <v>Water Bottle</v>
      </c>
    </row>
    <row r="772" spans="1:20" x14ac:dyDescent="0.3">
      <c r="A772" t="s">
        <v>1195</v>
      </c>
      <c r="B772" s="4">
        <v>45701</v>
      </c>
      <c r="C772" s="4">
        <v>45706</v>
      </c>
      <c r="D772" t="s">
        <v>638</v>
      </c>
      <c r="E772" t="s">
        <v>96</v>
      </c>
      <c r="F772" s="8">
        <v>1</v>
      </c>
      <c r="G772" s="10">
        <v>0.15</v>
      </c>
      <c r="H772" t="s">
        <v>17</v>
      </c>
      <c r="I772" s="8">
        <v>849.15</v>
      </c>
      <c r="J772" s="8">
        <v>252.63</v>
      </c>
      <c r="K772" s="12">
        <f>YEAR(Table2[[#This Row],[Order_Date]])</f>
        <v>2025</v>
      </c>
      <c r="L772" s="12">
        <f>MONTH(Table2[[#This Row],[Order_Date]])</f>
        <v>2</v>
      </c>
      <c r="M772" t="str">
        <f>TEXT(Table2[[#This Row],[Order_Date]],"mmm")</f>
        <v>Feb</v>
      </c>
      <c r="N772" t="str">
        <f>TEXT(Table2[[#This Row],[Order_Date]],"YYYY-MM")</f>
        <v>2025-02</v>
      </c>
      <c r="O772" s="9">
        <f>IFERROR(Table2[[#This Row],[Profit]]/Table2[[#This Row],[Sales]],0)</f>
        <v>0.29750927397986221</v>
      </c>
      <c r="P772" t="str">
        <f>_xlfn.XLOOKUP(Table2[[#This Row],[Product_ID]],Table4[Product_ID],Table4[Category],"Not Found")</f>
        <v>Home</v>
      </c>
      <c r="Q772" t="str">
        <f>_xlfn.XLOOKUP(Table2[[#This Row],[Product_ID]],Table4[Product_ID],Table4[Sub_Category],"Not Found")</f>
        <v>Lighting</v>
      </c>
      <c r="R772" t="str">
        <f>_xlfn.XLOOKUP(Table2[[#This Row],[Customer_ID]],Table1[Customer_ID],Table1[Region],"Not Found")</f>
        <v>South</v>
      </c>
      <c r="S772" t="str">
        <f>_xlfn.XLOOKUP(Table2[[#This Row],[Customer_ID]],Table1[Customer_ID],Table1[Segment],"Not Found")</f>
        <v>Consumer</v>
      </c>
      <c r="T772" t="str">
        <f>_xlfn.XLOOKUP(Table2[[#This Row],[Product_ID]],Table4[Product_ID],Table4[Product_Name],"Not Found")</f>
        <v>LED Strip Light</v>
      </c>
    </row>
    <row r="773" spans="1:20" x14ac:dyDescent="0.3">
      <c r="A773" t="s">
        <v>1196</v>
      </c>
      <c r="B773" s="4">
        <v>45806</v>
      </c>
      <c r="C773" s="4">
        <v>45810</v>
      </c>
      <c r="D773" t="s">
        <v>178</v>
      </c>
      <c r="E773" t="s">
        <v>200</v>
      </c>
      <c r="F773" s="8">
        <v>2</v>
      </c>
      <c r="G773" s="10">
        <v>0.05</v>
      </c>
      <c r="H773" t="s">
        <v>17</v>
      </c>
      <c r="I773" s="8">
        <v>2088.1</v>
      </c>
      <c r="J773" s="8">
        <v>505.54</v>
      </c>
      <c r="K773" s="12">
        <f>YEAR(Table2[[#This Row],[Order_Date]])</f>
        <v>2025</v>
      </c>
      <c r="L773" s="12">
        <f>MONTH(Table2[[#This Row],[Order_Date]])</f>
        <v>5</v>
      </c>
      <c r="M773" t="str">
        <f>TEXT(Table2[[#This Row],[Order_Date]],"mmm")</f>
        <v>May</v>
      </c>
      <c r="N773" t="str">
        <f>TEXT(Table2[[#This Row],[Order_Date]],"YYYY-MM")</f>
        <v>2025-05</v>
      </c>
      <c r="O773" s="9">
        <f>IFERROR(Table2[[#This Row],[Profit]]/Table2[[#This Row],[Sales]],0)</f>
        <v>0.24210526315789477</v>
      </c>
      <c r="P773" t="str">
        <f>_xlfn.XLOOKUP(Table2[[#This Row],[Product_ID]],Table4[Product_ID],Table4[Category],"Not Found")</f>
        <v>Office</v>
      </c>
      <c r="Q773" t="str">
        <f>_xlfn.XLOOKUP(Table2[[#This Row],[Product_ID]],Table4[Product_ID],Table4[Sub_Category],"Not Found")</f>
        <v>Office Supplies</v>
      </c>
      <c r="R773" t="str">
        <f>_xlfn.XLOOKUP(Table2[[#This Row],[Customer_ID]],Table1[Customer_ID],Table1[Region],"Not Found")</f>
        <v>South</v>
      </c>
      <c r="S773" t="str">
        <f>_xlfn.XLOOKUP(Table2[[#This Row],[Customer_ID]],Table1[Customer_ID],Table1[Segment],"Not Found")</f>
        <v>Consumer</v>
      </c>
      <c r="T773" t="str">
        <f>_xlfn.XLOOKUP(Table2[[#This Row],[Product_ID]],Table4[Product_ID],Table4[Product_Name],"Not Found")</f>
        <v>Laptop Stand</v>
      </c>
    </row>
    <row r="774" spans="1:20" x14ac:dyDescent="0.3">
      <c r="A774" t="s">
        <v>1197</v>
      </c>
      <c r="B774" s="4">
        <v>45418</v>
      </c>
      <c r="C774" s="4">
        <v>45423</v>
      </c>
      <c r="D774" t="s">
        <v>1198</v>
      </c>
      <c r="E774" t="s">
        <v>50</v>
      </c>
      <c r="F774" s="8">
        <v>4</v>
      </c>
      <c r="G774" s="10">
        <v>0.05</v>
      </c>
      <c r="H774" t="s">
        <v>17</v>
      </c>
      <c r="I774" s="8">
        <v>1896.2</v>
      </c>
      <c r="J774" s="8">
        <v>505.74</v>
      </c>
      <c r="K774" s="12">
        <f>YEAR(Table2[[#This Row],[Order_Date]])</f>
        <v>2024</v>
      </c>
      <c r="L774" s="12">
        <f>MONTH(Table2[[#This Row],[Order_Date]])</f>
        <v>5</v>
      </c>
      <c r="M774" t="str">
        <f>TEXT(Table2[[#This Row],[Order_Date]],"mmm")</f>
        <v>May</v>
      </c>
      <c r="N774" t="str">
        <f>TEXT(Table2[[#This Row],[Order_Date]],"YYYY-MM")</f>
        <v>2024-05</v>
      </c>
      <c r="O774" s="9">
        <f>IFERROR(Table2[[#This Row],[Profit]]/Table2[[#This Row],[Sales]],0)</f>
        <v>0.26671237211264637</v>
      </c>
      <c r="P774" t="str">
        <f>_xlfn.XLOOKUP(Table2[[#This Row],[Product_ID]],Table4[Product_ID],Table4[Category],"Not Found")</f>
        <v>Technology</v>
      </c>
      <c r="Q774" t="str">
        <f>_xlfn.XLOOKUP(Table2[[#This Row],[Product_ID]],Table4[Product_ID],Table4[Sub_Category],"Not Found")</f>
        <v>Accessories</v>
      </c>
      <c r="R774" t="str">
        <f>_xlfn.XLOOKUP(Table2[[#This Row],[Customer_ID]],Table1[Customer_ID],Table1[Region],"Not Found")</f>
        <v>West</v>
      </c>
      <c r="S774" t="str">
        <f>_xlfn.XLOOKUP(Table2[[#This Row],[Customer_ID]],Table1[Customer_ID],Table1[Segment],"Not Found")</f>
        <v>Consumer</v>
      </c>
      <c r="T774" t="str">
        <f>_xlfn.XLOOKUP(Table2[[#This Row],[Product_ID]],Table4[Product_ID],Table4[Product_Name],"Not Found")</f>
        <v>Wireless Mouse</v>
      </c>
    </row>
    <row r="775" spans="1:20" x14ac:dyDescent="0.3">
      <c r="A775" t="s">
        <v>1199</v>
      </c>
      <c r="B775" s="4">
        <v>45991</v>
      </c>
      <c r="C775" s="4">
        <v>45994</v>
      </c>
      <c r="D775" t="s">
        <v>337</v>
      </c>
      <c r="E775" t="s">
        <v>45</v>
      </c>
      <c r="F775" s="8">
        <v>3</v>
      </c>
      <c r="G775" s="10">
        <v>0.1</v>
      </c>
      <c r="H775" t="s">
        <v>13</v>
      </c>
      <c r="I775" s="8">
        <v>6747.3</v>
      </c>
      <c r="J775" s="8">
        <v>1276.52</v>
      </c>
      <c r="K775" s="12">
        <f>YEAR(Table2[[#This Row],[Order_Date]])</f>
        <v>2025</v>
      </c>
      <c r="L775" s="12">
        <f>MONTH(Table2[[#This Row],[Order_Date]])</f>
        <v>11</v>
      </c>
      <c r="M775" t="str">
        <f>TEXT(Table2[[#This Row],[Order_Date]],"mmm")</f>
        <v>Nov</v>
      </c>
      <c r="N775" t="str">
        <f>TEXT(Table2[[#This Row],[Order_Date]],"YYYY-MM")</f>
        <v>2025-11</v>
      </c>
      <c r="O775" s="9">
        <f>IFERROR(Table2[[#This Row],[Profit]]/Table2[[#This Row],[Sales]],0)</f>
        <v>0.18918974997406368</v>
      </c>
      <c r="P775" t="str">
        <f>_xlfn.XLOOKUP(Table2[[#This Row],[Product_ID]],Table4[Product_ID],Table4[Category],"Not Found")</f>
        <v>Technology</v>
      </c>
      <c r="Q775" t="str">
        <f>_xlfn.XLOOKUP(Table2[[#This Row],[Product_ID]],Table4[Product_ID],Table4[Sub_Category],"Not Found")</f>
        <v>Audio</v>
      </c>
      <c r="R775" t="str">
        <f>_xlfn.XLOOKUP(Table2[[#This Row],[Customer_ID]],Table1[Customer_ID],Table1[Region],"Not Found")</f>
        <v>East</v>
      </c>
      <c r="S775" t="str">
        <f>_xlfn.XLOOKUP(Table2[[#This Row],[Customer_ID]],Table1[Customer_ID],Table1[Segment],"Not Found")</f>
        <v>Home Office</v>
      </c>
      <c r="T775" t="str">
        <f>_xlfn.XLOOKUP(Table2[[#This Row],[Product_ID]],Table4[Product_ID],Table4[Product_Name],"Not Found")</f>
        <v>Headphones</v>
      </c>
    </row>
    <row r="776" spans="1:20" x14ac:dyDescent="0.3">
      <c r="A776" t="s">
        <v>1200</v>
      </c>
      <c r="B776" s="4">
        <v>45305</v>
      </c>
      <c r="C776" s="4">
        <v>45310</v>
      </c>
      <c r="D776" t="s">
        <v>797</v>
      </c>
      <c r="E776" t="s">
        <v>81</v>
      </c>
      <c r="F776" s="8">
        <v>1</v>
      </c>
      <c r="G776" s="10">
        <v>0.1</v>
      </c>
      <c r="H776" t="s">
        <v>21</v>
      </c>
      <c r="I776" s="8">
        <v>719.1</v>
      </c>
      <c r="J776" s="8">
        <v>193.02</v>
      </c>
      <c r="K776" s="12">
        <f>YEAR(Table2[[#This Row],[Order_Date]])</f>
        <v>2024</v>
      </c>
      <c r="L776" s="12">
        <f>MONTH(Table2[[#This Row],[Order_Date]])</f>
        <v>1</v>
      </c>
      <c r="M776" t="str">
        <f>TEXT(Table2[[#This Row],[Order_Date]],"mmm")</f>
        <v>Jan</v>
      </c>
      <c r="N776" t="str">
        <f>TEXT(Table2[[#This Row],[Order_Date]],"YYYY-MM")</f>
        <v>2024-01</v>
      </c>
      <c r="O776" s="9">
        <f>IFERROR(Table2[[#This Row],[Profit]]/Table2[[#This Row],[Sales]],0)</f>
        <v>0.26841885690446393</v>
      </c>
      <c r="P776" t="str">
        <f>_xlfn.XLOOKUP(Table2[[#This Row],[Product_ID]],Table4[Product_ID],Table4[Category],"Not Found")</f>
        <v>Home</v>
      </c>
      <c r="Q776" t="str">
        <f>_xlfn.XLOOKUP(Table2[[#This Row],[Product_ID]],Table4[Product_ID],Table4[Sub_Category],"Not Found")</f>
        <v>Kitchen</v>
      </c>
      <c r="R776" t="str">
        <f>_xlfn.XLOOKUP(Table2[[#This Row],[Customer_ID]],Table1[Customer_ID],Table1[Region],"Not Found")</f>
        <v>West</v>
      </c>
      <c r="S776" t="str">
        <f>_xlfn.XLOOKUP(Table2[[#This Row],[Customer_ID]],Table1[Customer_ID],Table1[Segment],"Not Found")</f>
        <v>Consumer</v>
      </c>
      <c r="T776" t="str">
        <f>_xlfn.XLOOKUP(Table2[[#This Row],[Product_ID]],Table4[Product_ID],Table4[Product_Name],"Not Found")</f>
        <v>Travel Mug</v>
      </c>
    </row>
    <row r="777" spans="1:20" x14ac:dyDescent="0.3">
      <c r="A777" t="s">
        <v>1201</v>
      </c>
      <c r="B777" s="4">
        <v>45303</v>
      </c>
      <c r="C777" s="4">
        <v>45304</v>
      </c>
      <c r="D777" t="s">
        <v>356</v>
      </c>
      <c r="E777" t="s">
        <v>29</v>
      </c>
      <c r="F777" s="8">
        <v>1</v>
      </c>
      <c r="G777" s="10">
        <v>0</v>
      </c>
      <c r="H777" t="s">
        <v>17</v>
      </c>
      <c r="I777" s="8">
        <v>399</v>
      </c>
      <c r="J777" s="8">
        <v>125.88</v>
      </c>
      <c r="K777" s="12">
        <f>YEAR(Table2[[#This Row],[Order_Date]])</f>
        <v>2024</v>
      </c>
      <c r="L777" s="12">
        <f>MONTH(Table2[[#This Row],[Order_Date]])</f>
        <v>1</v>
      </c>
      <c r="M777" t="str">
        <f>TEXT(Table2[[#This Row],[Order_Date]],"mmm")</f>
        <v>Jan</v>
      </c>
      <c r="N777" t="str">
        <f>TEXT(Table2[[#This Row],[Order_Date]],"YYYY-MM")</f>
        <v>2024-01</v>
      </c>
      <c r="O777" s="9">
        <f>IFERROR(Table2[[#This Row],[Profit]]/Table2[[#This Row],[Sales]],0)</f>
        <v>0.31548872180451126</v>
      </c>
      <c r="P777" t="str">
        <f>_xlfn.XLOOKUP(Table2[[#This Row],[Product_ID]],Table4[Product_ID],Table4[Category],"Not Found")</f>
        <v>Office</v>
      </c>
      <c r="Q777" t="str">
        <f>_xlfn.XLOOKUP(Table2[[#This Row],[Product_ID]],Table4[Product_ID],Table4[Sub_Category],"Not Found")</f>
        <v>Paper</v>
      </c>
      <c r="R777" t="str">
        <f>_xlfn.XLOOKUP(Table2[[#This Row],[Customer_ID]],Table1[Customer_ID],Table1[Region],"Not Found")</f>
        <v>South</v>
      </c>
      <c r="S777" t="str">
        <f>_xlfn.XLOOKUP(Table2[[#This Row],[Customer_ID]],Table1[Customer_ID],Table1[Segment],"Not Found")</f>
        <v>Home Office</v>
      </c>
      <c r="T777" t="str">
        <f>_xlfn.XLOOKUP(Table2[[#This Row],[Product_ID]],Table4[Product_ID],Table4[Product_Name],"Not Found")</f>
        <v>Notebook Set</v>
      </c>
    </row>
    <row r="778" spans="1:20" x14ac:dyDescent="0.3">
      <c r="A778" t="s">
        <v>1202</v>
      </c>
      <c r="B778" s="4">
        <v>45378</v>
      </c>
      <c r="C778" s="4">
        <v>45383</v>
      </c>
      <c r="D778" t="s">
        <v>287</v>
      </c>
      <c r="E778" t="s">
        <v>65</v>
      </c>
      <c r="F778" s="8">
        <v>1</v>
      </c>
      <c r="G778" s="10">
        <v>0.1</v>
      </c>
      <c r="H778" t="s">
        <v>13</v>
      </c>
      <c r="I778" s="8">
        <v>629.1</v>
      </c>
      <c r="J778" s="8">
        <v>135.43</v>
      </c>
      <c r="K778" s="12">
        <f>YEAR(Table2[[#This Row],[Order_Date]])</f>
        <v>2024</v>
      </c>
      <c r="L778" s="12">
        <f>MONTH(Table2[[#This Row],[Order_Date]])</f>
        <v>3</v>
      </c>
      <c r="M778" t="str">
        <f>TEXT(Table2[[#This Row],[Order_Date]],"mmm")</f>
        <v>Mar</v>
      </c>
      <c r="N778" t="str">
        <f>TEXT(Table2[[#This Row],[Order_Date]],"YYYY-MM")</f>
        <v>2024-03</v>
      </c>
      <c r="O778" s="9">
        <f>IFERROR(Table2[[#This Row],[Profit]]/Table2[[#This Row],[Sales]],0)</f>
        <v>0.21527579081227149</v>
      </c>
      <c r="P778" t="str">
        <f>_xlfn.XLOOKUP(Table2[[#This Row],[Product_ID]],Table4[Product_ID],Table4[Category],"Not Found")</f>
        <v>Office</v>
      </c>
      <c r="Q778" t="str">
        <f>_xlfn.XLOOKUP(Table2[[#This Row],[Product_ID]],Table4[Product_ID],Table4[Sub_Category],"Not Found")</f>
        <v>Storage</v>
      </c>
      <c r="R778" t="str">
        <f>_xlfn.XLOOKUP(Table2[[#This Row],[Customer_ID]],Table1[Customer_ID],Table1[Region],"Not Found")</f>
        <v>South</v>
      </c>
      <c r="S778" t="str">
        <f>_xlfn.XLOOKUP(Table2[[#This Row],[Customer_ID]],Table1[Customer_ID],Table1[Segment],"Not Found")</f>
        <v>Consumer</v>
      </c>
      <c r="T778" t="str">
        <f>_xlfn.XLOOKUP(Table2[[#This Row],[Product_ID]],Table4[Product_ID],Table4[Product_Name],"Not Found")</f>
        <v>Desk Organizer</v>
      </c>
    </row>
    <row r="779" spans="1:20" x14ac:dyDescent="0.3">
      <c r="A779" t="s">
        <v>1203</v>
      </c>
      <c r="B779" s="4">
        <v>45815</v>
      </c>
      <c r="C779" s="4">
        <v>45817</v>
      </c>
      <c r="D779" t="s">
        <v>1204</v>
      </c>
      <c r="E779" t="s">
        <v>99</v>
      </c>
      <c r="F779" s="8">
        <v>2</v>
      </c>
      <c r="G779" s="10">
        <v>0.05</v>
      </c>
      <c r="H779" t="s">
        <v>13</v>
      </c>
      <c r="I779" s="8">
        <v>473.1</v>
      </c>
      <c r="J779" s="8">
        <v>127.24</v>
      </c>
      <c r="K779" s="12">
        <f>YEAR(Table2[[#This Row],[Order_Date]])</f>
        <v>2025</v>
      </c>
      <c r="L779" s="12">
        <f>MONTH(Table2[[#This Row],[Order_Date]])</f>
        <v>6</v>
      </c>
      <c r="M779" t="str">
        <f>TEXT(Table2[[#This Row],[Order_Date]],"mmm")</f>
        <v>Jun</v>
      </c>
      <c r="N779" t="str">
        <f>TEXT(Table2[[#This Row],[Order_Date]],"YYYY-MM")</f>
        <v>2025-06</v>
      </c>
      <c r="O779" s="9">
        <f>IFERROR(Table2[[#This Row],[Profit]]/Table2[[#This Row],[Sales]],0)</f>
        <v>0.2689494821390826</v>
      </c>
      <c r="P779" t="str">
        <f>_xlfn.XLOOKUP(Table2[[#This Row],[Product_ID]],Table4[Product_ID],Table4[Category],"Not Found")</f>
        <v>Office</v>
      </c>
      <c r="Q779" t="str">
        <f>_xlfn.XLOOKUP(Table2[[#This Row],[Product_ID]],Table4[Product_ID],Table4[Sub_Category],"Not Found")</f>
        <v>Paper</v>
      </c>
      <c r="R779" t="str">
        <f>_xlfn.XLOOKUP(Table2[[#This Row],[Customer_ID]],Table1[Customer_ID],Table1[Region],"Not Found")</f>
        <v>North</v>
      </c>
      <c r="S779" t="str">
        <f>_xlfn.XLOOKUP(Table2[[#This Row],[Customer_ID]],Table1[Customer_ID],Table1[Segment],"Not Found")</f>
        <v>Consumer</v>
      </c>
      <c r="T779" t="str">
        <f>_xlfn.XLOOKUP(Table2[[#This Row],[Product_ID]],Table4[Product_ID],Table4[Product_Name],"Not Found")</f>
        <v>Pen Set</v>
      </c>
    </row>
    <row r="780" spans="1:20" x14ac:dyDescent="0.3">
      <c r="A780" t="s">
        <v>1205</v>
      </c>
      <c r="B780" s="4">
        <v>45828</v>
      </c>
      <c r="C780" s="4">
        <v>45831</v>
      </c>
      <c r="D780" t="s">
        <v>335</v>
      </c>
      <c r="E780" t="s">
        <v>58</v>
      </c>
      <c r="F780" s="8">
        <v>3</v>
      </c>
      <c r="G780" s="10">
        <v>0.05</v>
      </c>
      <c r="H780" t="s">
        <v>21</v>
      </c>
      <c r="I780" s="8">
        <v>5697.15</v>
      </c>
      <c r="J780" s="8">
        <v>1249.77</v>
      </c>
      <c r="K780" s="12">
        <f>YEAR(Table2[[#This Row],[Order_Date]])</f>
        <v>2025</v>
      </c>
      <c r="L780" s="12">
        <f>MONTH(Table2[[#This Row],[Order_Date]])</f>
        <v>6</v>
      </c>
      <c r="M780" t="str">
        <f>TEXT(Table2[[#This Row],[Order_Date]],"mmm")</f>
        <v>Jun</v>
      </c>
      <c r="N780" t="str">
        <f>TEXT(Table2[[#This Row],[Order_Date]],"YYYY-MM")</f>
        <v>2025-06</v>
      </c>
      <c r="O780" s="9">
        <f>IFERROR(Table2[[#This Row],[Profit]]/Table2[[#This Row],[Sales]],0)</f>
        <v>0.21936757852610517</v>
      </c>
      <c r="P780" t="str">
        <f>_xlfn.XLOOKUP(Table2[[#This Row],[Product_ID]],Table4[Product_ID],Table4[Category],"Not Found")</f>
        <v>Technology</v>
      </c>
      <c r="Q780" t="str">
        <f>_xlfn.XLOOKUP(Table2[[#This Row],[Product_ID]],Table4[Product_ID],Table4[Sub_Category],"Not Found")</f>
        <v>Audio</v>
      </c>
      <c r="R780" t="str">
        <f>_xlfn.XLOOKUP(Table2[[#This Row],[Customer_ID]],Table1[Customer_ID],Table1[Region],"Not Found")</f>
        <v>South</v>
      </c>
      <c r="S780" t="str">
        <f>_xlfn.XLOOKUP(Table2[[#This Row],[Customer_ID]],Table1[Customer_ID],Table1[Segment],"Not Found")</f>
        <v>Corporate</v>
      </c>
      <c r="T780" t="str">
        <f>_xlfn.XLOOKUP(Table2[[#This Row],[Product_ID]],Table4[Product_ID],Table4[Product_Name],"Not Found")</f>
        <v>Bluetooth Speaker</v>
      </c>
    </row>
    <row r="781" spans="1:20" x14ac:dyDescent="0.3">
      <c r="A781" t="s">
        <v>1206</v>
      </c>
      <c r="B781" s="4">
        <v>45592</v>
      </c>
      <c r="C781" s="4">
        <v>45593</v>
      </c>
      <c r="D781" t="s">
        <v>384</v>
      </c>
      <c r="E781" t="s">
        <v>26</v>
      </c>
      <c r="F781" s="8">
        <v>1</v>
      </c>
      <c r="G781" s="10">
        <v>0</v>
      </c>
      <c r="H781" t="s">
        <v>13</v>
      </c>
      <c r="I781" s="8">
        <v>899</v>
      </c>
      <c r="J781" s="8">
        <v>164.13</v>
      </c>
      <c r="K781" s="12">
        <f>YEAR(Table2[[#This Row],[Order_Date]])</f>
        <v>2024</v>
      </c>
      <c r="L781" s="12">
        <f>MONTH(Table2[[#This Row],[Order_Date]])</f>
        <v>10</v>
      </c>
      <c r="M781" t="str">
        <f>TEXT(Table2[[#This Row],[Order_Date]],"mmm")</f>
        <v>Oct</v>
      </c>
      <c r="N781" t="str">
        <f>TEXT(Table2[[#This Row],[Order_Date]],"YYYY-MM")</f>
        <v>2024-10</v>
      </c>
      <c r="O781" s="9">
        <f>IFERROR(Table2[[#This Row],[Profit]]/Table2[[#This Row],[Sales]],0)</f>
        <v>0.18256952169076751</v>
      </c>
      <c r="P781" t="str">
        <f>_xlfn.XLOOKUP(Table2[[#This Row],[Product_ID]],Table4[Product_ID],Table4[Category],"Not Found")</f>
        <v>Technology</v>
      </c>
      <c r="Q781" t="str">
        <f>_xlfn.XLOOKUP(Table2[[#This Row],[Product_ID]],Table4[Product_ID],Table4[Sub_Category],"Not Found")</f>
        <v>Accessories</v>
      </c>
      <c r="R781" t="str">
        <f>_xlfn.XLOOKUP(Table2[[#This Row],[Customer_ID]],Table1[Customer_ID],Table1[Region],"Not Found")</f>
        <v>North</v>
      </c>
      <c r="S781" t="str">
        <f>_xlfn.XLOOKUP(Table2[[#This Row],[Customer_ID]],Table1[Customer_ID],Table1[Segment],"Not Found")</f>
        <v>Corporate</v>
      </c>
      <c r="T781" t="str">
        <f>_xlfn.XLOOKUP(Table2[[#This Row],[Product_ID]],Table4[Product_ID],Table4[Product_Name],"Not Found")</f>
        <v>Keyboard</v>
      </c>
    </row>
    <row r="782" spans="1:20" x14ac:dyDescent="0.3">
      <c r="A782" t="s">
        <v>1207</v>
      </c>
      <c r="B782" s="4">
        <v>45534</v>
      </c>
      <c r="C782" s="4">
        <v>45535</v>
      </c>
      <c r="D782" t="s">
        <v>981</v>
      </c>
      <c r="E782" t="s">
        <v>45</v>
      </c>
      <c r="F782" s="8">
        <v>2</v>
      </c>
      <c r="G782" s="10">
        <v>0.1</v>
      </c>
      <c r="H782" t="s">
        <v>21</v>
      </c>
      <c r="I782" s="8">
        <v>4498.2</v>
      </c>
      <c r="J782" s="8">
        <v>1050.01</v>
      </c>
      <c r="K782" s="12">
        <f>YEAR(Table2[[#This Row],[Order_Date]])</f>
        <v>2024</v>
      </c>
      <c r="L782" s="12">
        <f>MONTH(Table2[[#This Row],[Order_Date]])</f>
        <v>8</v>
      </c>
      <c r="M782" t="str">
        <f>TEXT(Table2[[#This Row],[Order_Date]],"mmm")</f>
        <v>Aug</v>
      </c>
      <c r="N782" t="str">
        <f>TEXT(Table2[[#This Row],[Order_Date]],"YYYY-MM")</f>
        <v>2024-08</v>
      </c>
      <c r="O782" s="9">
        <f>IFERROR(Table2[[#This Row],[Profit]]/Table2[[#This Row],[Sales]],0)</f>
        <v>0.23342892712640612</v>
      </c>
      <c r="P782" t="str">
        <f>_xlfn.XLOOKUP(Table2[[#This Row],[Product_ID]],Table4[Product_ID],Table4[Category],"Not Found")</f>
        <v>Technology</v>
      </c>
      <c r="Q782" t="str">
        <f>_xlfn.XLOOKUP(Table2[[#This Row],[Product_ID]],Table4[Product_ID],Table4[Sub_Category],"Not Found")</f>
        <v>Audio</v>
      </c>
      <c r="R782" t="str">
        <f>_xlfn.XLOOKUP(Table2[[#This Row],[Customer_ID]],Table1[Customer_ID],Table1[Region],"Not Found")</f>
        <v>South</v>
      </c>
      <c r="S782" t="str">
        <f>_xlfn.XLOOKUP(Table2[[#This Row],[Customer_ID]],Table1[Customer_ID],Table1[Segment],"Not Found")</f>
        <v>Corporate</v>
      </c>
      <c r="T782" t="str">
        <f>_xlfn.XLOOKUP(Table2[[#This Row],[Product_ID]],Table4[Product_ID],Table4[Product_Name],"Not Found")</f>
        <v>Headphones</v>
      </c>
    </row>
    <row r="783" spans="1:20" x14ac:dyDescent="0.3">
      <c r="A783" t="s">
        <v>1208</v>
      </c>
      <c r="B783" s="4">
        <v>45413</v>
      </c>
      <c r="C783" s="4">
        <v>45417</v>
      </c>
      <c r="D783" t="s">
        <v>744</v>
      </c>
      <c r="E783" t="s">
        <v>50</v>
      </c>
      <c r="F783" s="8">
        <v>3</v>
      </c>
      <c r="G783" s="10">
        <v>0.1</v>
      </c>
      <c r="H783" t="s">
        <v>13</v>
      </c>
      <c r="I783" s="8">
        <v>1347.3</v>
      </c>
      <c r="J783" s="8">
        <v>378.76</v>
      </c>
      <c r="K783" s="12">
        <f>YEAR(Table2[[#This Row],[Order_Date]])</f>
        <v>2024</v>
      </c>
      <c r="L783" s="12">
        <f>MONTH(Table2[[#This Row],[Order_Date]])</f>
        <v>5</v>
      </c>
      <c r="M783" t="str">
        <f>TEXT(Table2[[#This Row],[Order_Date]],"mmm")</f>
        <v>May</v>
      </c>
      <c r="N783" t="str">
        <f>TEXT(Table2[[#This Row],[Order_Date]],"YYYY-MM")</f>
        <v>2024-05</v>
      </c>
      <c r="O783" s="9">
        <f>IFERROR(Table2[[#This Row],[Profit]]/Table2[[#This Row],[Sales]],0)</f>
        <v>0.28112521338974245</v>
      </c>
      <c r="P783" t="str">
        <f>_xlfn.XLOOKUP(Table2[[#This Row],[Product_ID]],Table4[Product_ID],Table4[Category],"Not Found")</f>
        <v>Technology</v>
      </c>
      <c r="Q783" t="str">
        <f>_xlfn.XLOOKUP(Table2[[#This Row],[Product_ID]],Table4[Product_ID],Table4[Sub_Category],"Not Found")</f>
        <v>Accessories</v>
      </c>
      <c r="R783" t="str">
        <f>_xlfn.XLOOKUP(Table2[[#This Row],[Customer_ID]],Table1[Customer_ID],Table1[Region],"Not Found")</f>
        <v>West</v>
      </c>
      <c r="S783" t="str">
        <f>_xlfn.XLOOKUP(Table2[[#This Row],[Customer_ID]],Table1[Customer_ID],Table1[Segment],"Not Found")</f>
        <v>Corporate</v>
      </c>
      <c r="T783" t="str">
        <f>_xlfn.XLOOKUP(Table2[[#This Row],[Product_ID]],Table4[Product_ID],Table4[Product_Name],"Not Found")</f>
        <v>Wireless Mouse</v>
      </c>
    </row>
    <row r="784" spans="1:20" x14ac:dyDescent="0.3">
      <c r="A784" t="s">
        <v>1209</v>
      </c>
      <c r="B784" s="4">
        <v>45438</v>
      </c>
      <c r="C784" s="4">
        <v>45442</v>
      </c>
      <c r="D784" t="s">
        <v>28</v>
      </c>
      <c r="E784" t="s">
        <v>45</v>
      </c>
      <c r="F784" s="8">
        <v>4</v>
      </c>
      <c r="G784" s="10">
        <v>0.1</v>
      </c>
      <c r="H784" t="s">
        <v>17</v>
      </c>
      <c r="I784" s="8">
        <v>8996.4</v>
      </c>
      <c r="J784" s="8">
        <v>1689.49</v>
      </c>
      <c r="K784" s="12">
        <f>YEAR(Table2[[#This Row],[Order_Date]])</f>
        <v>2024</v>
      </c>
      <c r="L784" s="12">
        <f>MONTH(Table2[[#This Row],[Order_Date]])</f>
        <v>5</v>
      </c>
      <c r="M784" t="str">
        <f>TEXT(Table2[[#This Row],[Order_Date]],"mmm")</f>
        <v>May</v>
      </c>
      <c r="N784" t="str">
        <f>TEXT(Table2[[#This Row],[Order_Date]],"YYYY-MM")</f>
        <v>2024-05</v>
      </c>
      <c r="O784" s="9">
        <f>IFERROR(Table2[[#This Row],[Profit]]/Table2[[#This Row],[Sales]],0)</f>
        <v>0.18779622960295231</v>
      </c>
      <c r="P784" t="str">
        <f>_xlfn.XLOOKUP(Table2[[#This Row],[Product_ID]],Table4[Product_ID],Table4[Category],"Not Found")</f>
        <v>Technology</v>
      </c>
      <c r="Q784" t="str">
        <f>_xlfn.XLOOKUP(Table2[[#This Row],[Product_ID]],Table4[Product_ID],Table4[Sub_Category],"Not Found")</f>
        <v>Audio</v>
      </c>
      <c r="R784" t="str">
        <f>_xlfn.XLOOKUP(Table2[[#This Row],[Customer_ID]],Table1[Customer_ID],Table1[Region],"Not Found")</f>
        <v>West</v>
      </c>
      <c r="S784" t="str">
        <f>_xlfn.XLOOKUP(Table2[[#This Row],[Customer_ID]],Table1[Customer_ID],Table1[Segment],"Not Found")</f>
        <v>Home Office</v>
      </c>
      <c r="T784" t="str">
        <f>_xlfn.XLOOKUP(Table2[[#This Row],[Product_ID]],Table4[Product_ID],Table4[Product_Name],"Not Found")</f>
        <v>Headphones</v>
      </c>
    </row>
    <row r="785" spans="1:20" x14ac:dyDescent="0.3">
      <c r="A785" t="s">
        <v>1210</v>
      </c>
      <c r="B785" s="4">
        <v>45858</v>
      </c>
      <c r="C785" s="4">
        <v>45861</v>
      </c>
      <c r="D785" t="s">
        <v>865</v>
      </c>
      <c r="E785" t="s">
        <v>40</v>
      </c>
      <c r="F785" s="8">
        <v>1</v>
      </c>
      <c r="G785" s="10">
        <v>0.1</v>
      </c>
      <c r="H785" t="s">
        <v>13</v>
      </c>
      <c r="I785" s="8">
        <v>1349.1</v>
      </c>
      <c r="J785" s="8">
        <v>355.2</v>
      </c>
      <c r="K785" s="12">
        <f>YEAR(Table2[[#This Row],[Order_Date]])</f>
        <v>2025</v>
      </c>
      <c r="L785" s="12">
        <f>MONTH(Table2[[#This Row],[Order_Date]])</f>
        <v>7</v>
      </c>
      <c r="M785" t="str">
        <f>TEXT(Table2[[#This Row],[Order_Date]],"mmm")</f>
        <v>Jul</v>
      </c>
      <c r="N785" t="str">
        <f>TEXT(Table2[[#This Row],[Order_Date]],"YYYY-MM")</f>
        <v>2025-07</v>
      </c>
      <c r="O785" s="9">
        <f>IFERROR(Table2[[#This Row],[Profit]]/Table2[[#This Row],[Sales]],0)</f>
        <v>0.26328663553480097</v>
      </c>
      <c r="P785" t="str">
        <f>_xlfn.XLOOKUP(Table2[[#This Row],[Product_ID]],Table4[Product_ID],Table4[Category],"Not Found")</f>
        <v>Technology</v>
      </c>
      <c r="Q785" t="str">
        <f>_xlfn.XLOOKUP(Table2[[#This Row],[Product_ID]],Table4[Product_ID],Table4[Sub_Category],"Not Found")</f>
        <v>Accessories</v>
      </c>
      <c r="R785" t="str">
        <f>_xlfn.XLOOKUP(Table2[[#This Row],[Customer_ID]],Table1[Customer_ID],Table1[Region],"Not Found")</f>
        <v>West</v>
      </c>
      <c r="S785" t="str">
        <f>_xlfn.XLOOKUP(Table2[[#This Row],[Customer_ID]],Table1[Customer_ID],Table1[Segment],"Not Found")</f>
        <v>Home Office</v>
      </c>
      <c r="T785" t="str">
        <f>_xlfn.XLOOKUP(Table2[[#This Row],[Product_ID]],Table4[Product_ID],Table4[Product_Name],"Not Found")</f>
        <v>Power Bank</v>
      </c>
    </row>
    <row r="786" spans="1:20" x14ac:dyDescent="0.3">
      <c r="A786" t="s">
        <v>1211</v>
      </c>
      <c r="B786" s="4">
        <v>45647</v>
      </c>
      <c r="C786" s="4">
        <v>45648</v>
      </c>
      <c r="D786" t="s">
        <v>1212</v>
      </c>
      <c r="E786" t="s">
        <v>26</v>
      </c>
      <c r="F786" s="8">
        <v>1</v>
      </c>
      <c r="G786" s="10">
        <v>0.05</v>
      </c>
      <c r="H786" t="s">
        <v>30</v>
      </c>
      <c r="I786" s="8">
        <v>854.05</v>
      </c>
      <c r="J786" s="8">
        <v>204.08</v>
      </c>
      <c r="K786" s="12">
        <f>YEAR(Table2[[#This Row],[Order_Date]])</f>
        <v>2024</v>
      </c>
      <c r="L786" s="12">
        <f>MONTH(Table2[[#This Row],[Order_Date]])</f>
        <v>12</v>
      </c>
      <c r="M786" t="str">
        <f>TEXT(Table2[[#This Row],[Order_Date]],"mmm")</f>
        <v>Dec</v>
      </c>
      <c r="N786" t="str">
        <f>TEXT(Table2[[#This Row],[Order_Date]],"YYYY-MM")</f>
        <v>2024-12</v>
      </c>
      <c r="O786" s="9">
        <f>IFERROR(Table2[[#This Row],[Profit]]/Table2[[#This Row],[Sales]],0)</f>
        <v>0.23895556466249052</v>
      </c>
      <c r="P786" t="str">
        <f>_xlfn.XLOOKUP(Table2[[#This Row],[Product_ID]],Table4[Product_ID],Table4[Category],"Not Found")</f>
        <v>Technology</v>
      </c>
      <c r="Q786" t="str">
        <f>_xlfn.XLOOKUP(Table2[[#This Row],[Product_ID]],Table4[Product_ID],Table4[Sub_Category],"Not Found")</f>
        <v>Accessories</v>
      </c>
      <c r="R786" t="str">
        <f>_xlfn.XLOOKUP(Table2[[#This Row],[Customer_ID]],Table1[Customer_ID],Table1[Region],"Not Found")</f>
        <v>North</v>
      </c>
      <c r="S786" t="str">
        <f>_xlfn.XLOOKUP(Table2[[#This Row],[Customer_ID]],Table1[Customer_ID],Table1[Segment],"Not Found")</f>
        <v>Home Office</v>
      </c>
      <c r="T786" t="str">
        <f>_xlfn.XLOOKUP(Table2[[#This Row],[Product_ID]],Table4[Product_ID],Table4[Product_Name],"Not Found")</f>
        <v>Keyboard</v>
      </c>
    </row>
    <row r="787" spans="1:20" x14ac:dyDescent="0.3">
      <c r="A787" t="s">
        <v>1213</v>
      </c>
      <c r="B787" s="4">
        <v>45976</v>
      </c>
      <c r="C787" s="4">
        <v>45978</v>
      </c>
      <c r="D787" t="s">
        <v>191</v>
      </c>
      <c r="E787" t="s">
        <v>50</v>
      </c>
      <c r="F787" s="8">
        <v>1</v>
      </c>
      <c r="G787" s="10">
        <v>0.1</v>
      </c>
      <c r="H787" t="s">
        <v>30</v>
      </c>
      <c r="I787" s="8">
        <v>449.1</v>
      </c>
      <c r="J787" s="8">
        <v>78.28</v>
      </c>
      <c r="K787" s="12">
        <f>YEAR(Table2[[#This Row],[Order_Date]])</f>
        <v>2025</v>
      </c>
      <c r="L787" s="12">
        <f>MONTH(Table2[[#This Row],[Order_Date]])</f>
        <v>11</v>
      </c>
      <c r="M787" t="str">
        <f>TEXT(Table2[[#This Row],[Order_Date]],"mmm")</f>
        <v>Nov</v>
      </c>
      <c r="N787" t="str">
        <f>TEXT(Table2[[#This Row],[Order_Date]],"YYYY-MM")</f>
        <v>2025-11</v>
      </c>
      <c r="O787" s="9">
        <f>IFERROR(Table2[[#This Row],[Profit]]/Table2[[#This Row],[Sales]],0)</f>
        <v>0.17430416388332221</v>
      </c>
      <c r="P787" t="str">
        <f>_xlfn.XLOOKUP(Table2[[#This Row],[Product_ID]],Table4[Product_ID],Table4[Category],"Not Found")</f>
        <v>Technology</v>
      </c>
      <c r="Q787" t="str">
        <f>_xlfn.XLOOKUP(Table2[[#This Row],[Product_ID]],Table4[Product_ID],Table4[Sub_Category],"Not Found")</f>
        <v>Accessories</v>
      </c>
      <c r="R787" t="str">
        <f>_xlfn.XLOOKUP(Table2[[#This Row],[Customer_ID]],Table1[Customer_ID],Table1[Region],"Not Found")</f>
        <v>West</v>
      </c>
      <c r="S787" t="str">
        <f>_xlfn.XLOOKUP(Table2[[#This Row],[Customer_ID]],Table1[Customer_ID],Table1[Segment],"Not Found")</f>
        <v>Consumer</v>
      </c>
      <c r="T787" t="str">
        <f>_xlfn.XLOOKUP(Table2[[#This Row],[Product_ID]],Table4[Product_ID],Table4[Product_Name],"Not Found")</f>
        <v>Wireless Mouse</v>
      </c>
    </row>
    <row r="788" spans="1:20" x14ac:dyDescent="0.3">
      <c r="A788" t="s">
        <v>1214</v>
      </c>
      <c r="B788" s="4">
        <v>45922</v>
      </c>
      <c r="C788" s="4">
        <v>45927</v>
      </c>
      <c r="D788" t="s">
        <v>95</v>
      </c>
      <c r="E788" t="s">
        <v>58</v>
      </c>
      <c r="F788" s="8">
        <v>2</v>
      </c>
      <c r="G788" s="10">
        <v>0.05</v>
      </c>
      <c r="H788" t="s">
        <v>30</v>
      </c>
      <c r="I788" s="8">
        <v>3798.1</v>
      </c>
      <c r="J788" s="8">
        <v>786.84</v>
      </c>
      <c r="K788" s="12">
        <f>YEAR(Table2[[#This Row],[Order_Date]])</f>
        <v>2025</v>
      </c>
      <c r="L788" s="12">
        <f>MONTH(Table2[[#This Row],[Order_Date]])</f>
        <v>9</v>
      </c>
      <c r="M788" t="str">
        <f>TEXT(Table2[[#This Row],[Order_Date]],"mmm")</f>
        <v>Sep</v>
      </c>
      <c r="N788" t="str">
        <f>TEXT(Table2[[#This Row],[Order_Date]],"YYYY-MM")</f>
        <v>2025-09</v>
      </c>
      <c r="O788" s="9">
        <f>IFERROR(Table2[[#This Row],[Profit]]/Table2[[#This Row],[Sales]],0)</f>
        <v>0.20716674126536955</v>
      </c>
      <c r="P788" t="str">
        <f>_xlfn.XLOOKUP(Table2[[#This Row],[Product_ID]],Table4[Product_ID],Table4[Category],"Not Found")</f>
        <v>Technology</v>
      </c>
      <c r="Q788" t="str">
        <f>_xlfn.XLOOKUP(Table2[[#This Row],[Product_ID]],Table4[Product_ID],Table4[Sub_Category],"Not Found")</f>
        <v>Audio</v>
      </c>
      <c r="R788" t="str">
        <f>_xlfn.XLOOKUP(Table2[[#This Row],[Customer_ID]],Table1[Customer_ID],Table1[Region],"Not Found")</f>
        <v>East</v>
      </c>
      <c r="S788" t="str">
        <f>_xlfn.XLOOKUP(Table2[[#This Row],[Customer_ID]],Table1[Customer_ID],Table1[Segment],"Not Found")</f>
        <v>Corporate</v>
      </c>
      <c r="T788" t="str">
        <f>_xlfn.XLOOKUP(Table2[[#This Row],[Product_ID]],Table4[Product_ID],Table4[Product_Name],"Not Found")</f>
        <v>Bluetooth Speaker</v>
      </c>
    </row>
    <row r="789" spans="1:20" x14ac:dyDescent="0.3">
      <c r="A789" t="s">
        <v>1215</v>
      </c>
      <c r="B789" s="4">
        <v>45600</v>
      </c>
      <c r="C789" s="4">
        <v>45605</v>
      </c>
      <c r="D789" t="s">
        <v>430</v>
      </c>
      <c r="E789" t="s">
        <v>200</v>
      </c>
      <c r="F789" s="8">
        <v>4</v>
      </c>
      <c r="G789" s="10">
        <v>0.1</v>
      </c>
      <c r="H789" t="s">
        <v>13</v>
      </c>
      <c r="I789" s="8">
        <v>3956.4</v>
      </c>
      <c r="J789" s="8">
        <v>-156.94</v>
      </c>
      <c r="K789" s="12">
        <f>YEAR(Table2[[#This Row],[Order_Date]])</f>
        <v>2024</v>
      </c>
      <c r="L789" s="12">
        <f>MONTH(Table2[[#This Row],[Order_Date]])</f>
        <v>11</v>
      </c>
      <c r="M789" t="str">
        <f>TEXT(Table2[[#This Row],[Order_Date]],"mmm")</f>
        <v>Nov</v>
      </c>
      <c r="N789" t="str">
        <f>TEXT(Table2[[#This Row],[Order_Date]],"YYYY-MM")</f>
        <v>2024-11</v>
      </c>
      <c r="O789" s="9">
        <f>IFERROR(Table2[[#This Row],[Profit]]/Table2[[#This Row],[Sales]],0)</f>
        <v>-3.9667374380750173E-2</v>
      </c>
      <c r="P789" t="str">
        <f>_xlfn.XLOOKUP(Table2[[#This Row],[Product_ID]],Table4[Product_ID],Table4[Category],"Not Found")</f>
        <v>Office</v>
      </c>
      <c r="Q789" t="str">
        <f>_xlfn.XLOOKUP(Table2[[#This Row],[Product_ID]],Table4[Product_ID],Table4[Sub_Category],"Not Found")</f>
        <v>Office Supplies</v>
      </c>
      <c r="R789" t="str">
        <f>_xlfn.XLOOKUP(Table2[[#This Row],[Customer_ID]],Table1[Customer_ID],Table1[Region],"Not Found")</f>
        <v>South</v>
      </c>
      <c r="S789" t="str">
        <f>_xlfn.XLOOKUP(Table2[[#This Row],[Customer_ID]],Table1[Customer_ID],Table1[Segment],"Not Found")</f>
        <v>Home Office</v>
      </c>
      <c r="T789" t="str">
        <f>_xlfn.XLOOKUP(Table2[[#This Row],[Product_ID]],Table4[Product_ID],Table4[Product_Name],"Not Found")</f>
        <v>Laptop Stand</v>
      </c>
    </row>
    <row r="790" spans="1:20" x14ac:dyDescent="0.3">
      <c r="A790" t="s">
        <v>1216</v>
      </c>
      <c r="B790" s="4">
        <v>45986</v>
      </c>
      <c r="C790" s="4">
        <v>45991</v>
      </c>
      <c r="D790" t="s">
        <v>91</v>
      </c>
      <c r="E790" t="s">
        <v>50</v>
      </c>
      <c r="F790" s="8">
        <v>1</v>
      </c>
      <c r="G790" s="10">
        <v>0.05</v>
      </c>
      <c r="H790" t="s">
        <v>21</v>
      </c>
      <c r="I790" s="8">
        <v>474.05</v>
      </c>
      <c r="J790" s="8">
        <v>131.44999999999999</v>
      </c>
      <c r="K790" s="12">
        <f>YEAR(Table2[[#This Row],[Order_Date]])</f>
        <v>2025</v>
      </c>
      <c r="L790" s="12">
        <f>MONTH(Table2[[#This Row],[Order_Date]])</f>
        <v>11</v>
      </c>
      <c r="M790" t="str">
        <f>TEXT(Table2[[#This Row],[Order_Date]],"mmm")</f>
        <v>Nov</v>
      </c>
      <c r="N790" t="str">
        <f>TEXT(Table2[[#This Row],[Order_Date]],"YYYY-MM")</f>
        <v>2025-11</v>
      </c>
      <c r="O790" s="9">
        <f>IFERROR(Table2[[#This Row],[Profit]]/Table2[[#This Row],[Sales]],0)</f>
        <v>0.27729142495517345</v>
      </c>
      <c r="P790" t="str">
        <f>_xlfn.XLOOKUP(Table2[[#This Row],[Product_ID]],Table4[Product_ID],Table4[Category],"Not Found")</f>
        <v>Technology</v>
      </c>
      <c r="Q790" t="str">
        <f>_xlfn.XLOOKUP(Table2[[#This Row],[Product_ID]],Table4[Product_ID],Table4[Sub_Category],"Not Found")</f>
        <v>Accessories</v>
      </c>
      <c r="R790" t="str">
        <f>_xlfn.XLOOKUP(Table2[[#This Row],[Customer_ID]],Table1[Customer_ID],Table1[Region],"Not Found")</f>
        <v>West</v>
      </c>
      <c r="S790" t="str">
        <f>_xlfn.XLOOKUP(Table2[[#This Row],[Customer_ID]],Table1[Customer_ID],Table1[Segment],"Not Found")</f>
        <v>Home Office</v>
      </c>
      <c r="T790" t="str">
        <f>_xlfn.XLOOKUP(Table2[[#This Row],[Product_ID]],Table4[Product_ID],Table4[Product_Name],"Not Found")</f>
        <v>Wireless Mouse</v>
      </c>
    </row>
    <row r="791" spans="1:20" x14ac:dyDescent="0.3">
      <c r="A791" t="s">
        <v>1217</v>
      </c>
      <c r="B791" s="4">
        <v>45579</v>
      </c>
      <c r="C791" s="4">
        <v>45583</v>
      </c>
      <c r="D791" t="s">
        <v>42</v>
      </c>
      <c r="E791" t="s">
        <v>50</v>
      </c>
      <c r="F791" s="8">
        <v>1</v>
      </c>
      <c r="G791" s="10">
        <v>0.1</v>
      </c>
      <c r="H791" t="s">
        <v>17</v>
      </c>
      <c r="I791" s="8">
        <v>449.1</v>
      </c>
      <c r="J791" s="8">
        <v>112.18</v>
      </c>
      <c r="K791" s="12">
        <f>YEAR(Table2[[#This Row],[Order_Date]])</f>
        <v>2024</v>
      </c>
      <c r="L791" s="12">
        <f>MONTH(Table2[[#This Row],[Order_Date]])</f>
        <v>10</v>
      </c>
      <c r="M791" t="str">
        <f>TEXT(Table2[[#This Row],[Order_Date]],"mmm")</f>
        <v>Oct</v>
      </c>
      <c r="N791" t="str">
        <f>TEXT(Table2[[#This Row],[Order_Date]],"YYYY-MM")</f>
        <v>2024-10</v>
      </c>
      <c r="O791" s="9">
        <f>IFERROR(Table2[[#This Row],[Profit]]/Table2[[#This Row],[Sales]],0)</f>
        <v>0.24978846582052996</v>
      </c>
      <c r="P791" t="str">
        <f>_xlfn.XLOOKUP(Table2[[#This Row],[Product_ID]],Table4[Product_ID],Table4[Category],"Not Found")</f>
        <v>Technology</v>
      </c>
      <c r="Q791" t="str">
        <f>_xlfn.XLOOKUP(Table2[[#This Row],[Product_ID]],Table4[Product_ID],Table4[Sub_Category],"Not Found")</f>
        <v>Accessories</v>
      </c>
      <c r="R791" t="str">
        <f>_xlfn.XLOOKUP(Table2[[#This Row],[Customer_ID]],Table1[Customer_ID],Table1[Region],"Not Found")</f>
        <v>South</v>
      </c>
      <c r="S791" t="str">
        <f>_xlfn.XLOOKUP(Table2[[#This Row],[Customer_ID]],Table1[Customer_ID],Table1[Segment],"Not Found")</f>
        <v>Corporate</v>
      </c>
      <c r="T791" t="str">
        <f>_xlfn.XLOOKUP(Table2[[#This Row],[Product_ID]],Table4[Product_ID],Table4[Product_Name],"Not Found")</f>
        <v>Wireless Mouse</v>
      </c>
    </row>
    <row r="792" spans="1:20" x14ac:dyDescent="0.3">
      <c r="A792" t="s">
        <v>1218</v>
      </c>
      <c r="B792" s="4">
        <v>45598</v>
      </c>
      <c r="C792" s="4">
        <v>45599</v>
      </c>
      <c r="D792" t="s">
        <v>1219</v>
      </c>
      <c r="E792" t="s">
        <v>29</v>
      </c>
      <c r="F792" s="8">
        <v>3</v>
      </c>
      <c r="G792" s="10">
        <v>0.1</v>
      </c>
      <c r="H792" t="s">
        <v>21</v>
      </c>
      <c r="I792" s="8">
        <v>1077.3</v>
      </c>
      <c r="J792" s="8">
        <v>277.64999999999998</v>
      </c>
      <c r="K792" s="12">
        <f>YEAR(Table2[[#This Row],[Order_Date]])</f>
        <v>2024</v>
      </c>
      <c r="L792" s="12">
        <f>MONTH(Table2[[#This Row],[Order_Date]])</f>
        <v>11</v>
      </c>
      <c r="M792" t="str">
        <f>TEXT(Table2[[#This Row],[Order_Date]],"mmm")</f>
        <v>Nov</v>
      </c>
      <c r="N792" t="str">
        <f>TEXT(Table2[[#This Row],[Order_Date]],"YYYY-MM")</f>
        <v>2024-11</v>
      </c>
      <c r="O792" s="9">
        <f>IFERROR(Table2[[#This Row],[Profit]]/Table2[[#This Row],[Sales]],0)</f>
        <v>0.25772765246449458</v>
      </c>
      <c r="P792" t="str">
        <f>_xlfn.XLOOKUP(Table2[[#This Row],[Product_ID]],Table4[Product_ID],Table4[Category],"Not Found")</f>
        <v>Office</v>
      </c>
      <c r="Q792" t="str">
        <f>_xlfn.XLOOKUP(Table2[[#This Row],[Product_ID]],Table4[Product_ID],Table4[Sub_Category],"Not Found")</f>
        <v>Paper</v>
      </c>
      <c r="R792" t="str">
        <f>_xlfn.XLOOKUP(Table2[[#This Row],[Customer_ID]],Table1[Customer_ID],Table1[Region],"Not Found")</f>
        <v>South</v>
      </c>
      <c r="S792" t="str">
        <f>_xlfn.XLOOKUP(Table2[[#This Row],[Customer_ID]],Table1[Customer_ID],Table1[Segment],"Not Found")</f>
        <v>Consumer</v>
      </c>
      <c r="T792" t="str">
        <f>_xlfn.XLOOKUP(Table2[[#This Row],[Product_ID]],Table4[Product_ID],Table4[Product_Name],"Not Found")</f>
        <v>Notebook Set</v>
      </c>
    </row>
    <row r="793" spans="1:20" x14ac:dyDescent="0.3">
      <c r="A793" t="s">
        <v>1220</v>
      </c>
      <c r="B793" s="4">
        <v>45885</v>
      </c>
      <c r="C793" s="4">
        <v>45886</v>
      </c>
      <c r="D793" t="s">
        <v>126</v>
      </c>
      <c r="E793" t="s">
        <v>99</v>
      </c>
      <c r="F793" s="8">
        <v>2</v>
      </c>
      <c r="G793" s="10">
        <v>0.1</v>
      </c>
      <c r="H793" t="s">
        <v>13</v>
      </c>
      <c r="I793" s="8">
        <v>448.2</v>
      </c>
      <c r="J793" s="8">
        <v>132.47999999999999</v>
      </c>
      <c r="K793" s="12">
        <f>YEAR(Table2[[#This Row],[Order_Date]])</f>
        <v>2025</v>
      </c>
      <c r="L793" s="12">
        <f>MONTH(Table2[[#This Row],[Order_Date]])</f>
        <v>8</v>
      </c>
      <c r="M793" t="str">
        <f>TEXT(Table2[[#This Row],[Order_Date]],"mmm")</f>
        <v>Aug</v>
      </c>
      <c r="N793" t="str">
        <f>TEXT(Table2[[#This Row],[Order_Date]],"YYYY-MM")</f>
        <v>2025-08</v>
      </c>
      <c r="O793" s="9">
        <f>IFERROR(Table2[[#This Row],[Profit]]/Table2[[#This Row],[Sales]],0)</f>
        <v>0.29558232931726908</v>
      </c>
      <c r="P793" t="str">
        <f>_xlfn.XLOOKUP(Table2[[#This Row],[Product_ID]],Table4[Product_ID],Table4[Category],"Not Found")</f>
        <v>Office</v>
      </c>
      <c r="Q793" t="str">
        <f>_xlfn.XLOOKUP(Table2[[#This Row],[Product_ID]],Table4[Product_ID],Table4[Sub_Category],"Not Found")</f>
        <v>Paper</v>
      </c>
      <c r="R793" t="str">
        <f>_xlfn.XLOOKUP(Table2[[#This Row],[Customer_ID]],Table1[Customer_ID],Table1[Region],"Not Found")</f>
        <v>North</v>
      </c>
      <c r="S793" t="str">
        <f>_xlfn.XLOOKUP(Table2[[#This Row],[Customer_ID]],Table1[Customer_ID],Table1[Segment],"Not Found")</f>
        <v>Consumer</v>
      </c>
      <c r="T793" t="str">
        <f>_xlfn.XLOOKUP(Table2[[#This Row],[Product_ID]],Table4[Product_ID],Table4[Product_Name],"Not Found")</f>
        <v>Pen Set</v>
      </c>
    </row>
    <row r="794" spans="1:20" x14ac:dyDescent="0.3">
      <c r="A794" t="s">
        <v>1221</v>
      </c>
      <c r="B794" s="4">
        <v>46014</v>
      </c>
      <c r="C794" s="4">
        <v>46016</v>
      </c>
      <c r="D794" t="s">
        <v>354</v>
      </c>
      <c r="E794" t="s">
        <v>35</v>
      </c>
      <c r="F794" s="8">
        <v>5</v>
      </c>
      <c r="G794" s="10">
        <v>0.1</v>
      </c>
      <c r="H794" t="s">
        <v>21</v>
      </c>
      <c r="I794" s="8">
        <v>7195.5</v>
      </c>
      <c r="J794" s="8">
        <v>1465.23</v>
      </c>
      <c r="K794" s="12">
        <f>YEAR(Table2[[#This Row],[Order_Date]])</f>
        <v>2025</v>
      </c>
      <c r="L794" s="12">
        <f>MONTH(Table2[[#This Row],[Order_Date]])</f>
        <v>12</v>
      </c>
      <c r="M794" t="str">
        <f>TEXT(Table2[[#This Row],[Order_Date]],"mmm")</f>
        <v>Dec</v>
      </c>
      <c r="N794" t="str">
        <f>TEXT(Table2[[#This Row],[Order_Date]],"YYYY-MM")</f>
        <v>2025-12</v>
      </c>
      <c r="O794" s="9">
        <f>IFERROR(Table2[[#This Row],[Profit]]/Table2[[#This Row],[Sales]],0)</f>
        <v>0.20363143631436315</v>
      </c>
      <c r="P794" t="str">
        <f>_xlfn.XLOOKUP(Table2[[#This Row],[Product_ID]],Table4[Product_ID],Table4[Category],"Not Found")</f>
        <v>Lifestyle</v>
      </c>
      <c r="Q794" t="str">
        <f>_xlfn.XLOOKUP(Table2[[#This Row],[Product_ID]],Table4[Product_ID],Table4[Sub_Category],"Not Found")</f>
        <v>Bags</v>
      </c>
      <c r="R794" t="str">
        <f>_xlfn.XLOOKUP(Table2[[#This Row],[Customer_ID]],Table1[Customer_ID],Table1[Region],"Not Found")</f>
        <v>South</v>
      </c>
      <c r="S794" t="str">
        <f>_xlfn.XLOOKUP(Table2[[#This Row],[Customer_ID]],Table1[Customer_ID],Table1[Segment],"Not Found")</f>
        <v>Consumer</v>
      </c>
      <c r="T794" t="str">
        <f>_xlfn.XLOOKUP(Table2[[#This Row],[Product_ID]],Table4[Product_ID],Table4[Product_Name],"Not Found")</f>
        <v>Backpack</v>
      </c>
    </row>
    <row r="795" spans="1:20" x14ac:dyDescent="0.3">
      <c r="A795" t="s">
        <v>1222</v>
      </c>
      <c r="B795" s="4">
        <v>45953</v>
      </c>
      <c r="C795" s="4">
        <v>45957</v>
      </c>
      <c r="D795" t="s">
        <v>924</v>
      </c>
      <c r="E795" t="s">
        <v>12</v>
      </c>
      <c r="F795" s="8">
        <v>1</v>
      </c>
      <c r="G795" s="10">
        <v>0.05</v>
      </c>
      <c r="H795" t="s">
        <v>30</v>
      </c>
      <c r="I795" s="8">
        <v>569.04999999999995</v>
      </c>
      <c r="J795" s="8">
        <v>161.24</v>
      </c>
      <c r="K795" s="12">
        <f>YEAR(Table2[[#This Row],[Order_Date]])</f>
        <v>2025</v>
      </c>
      <c r="L795" s="12">
        <f>MONTH(Table2[[#This Row],[Order_Date]])</f>
        <v>10</v>
      </c>
      <c r="M795" t="str">
        <f>TEXT(Table2[[#This Row],[Order_Date]],"mmm")</f>
        <v>Oct</v>
      </c>
      <c r="N795" t="str">
        <f>TEXT(Table2[[#This Row],[Order_Date]],"YYYY-MM")</f>
        <v>2025-10</v>
      </c>
      <c r="O795" s="9">
        <f>IFERROR(Table2[[#This Row],[Profit]]/Table2[[#This Row],[Sales]],0)</f>
        <v>0.28334944205254375</v>
      </c>
      <c r="P795" t="str">
        <f>_xlfn.XLOOKUP(Table2[[#This Row],[Product_ID]],Table4[Product_ID],Table4[Category],"Not Found")</f>
        <v>Home</v>
      </c>
      <c r="Q795" t="str">
        <f>_xlfn.XLOOKUP(Table2[[#This Row],[Product_ID]],Table4[Product_ID],Table4[Sub_Category],"Not Found")</f>
        <v>Kitchen</v>
      </c>
      <c r="R795" t="str">
        <f>_xlfn.XLOOKUP(Table2[[#This Row],[Customer_ID]],Table1[Customer_ID],Table1[Region],"Not Found")</f>
        <v>South</v>
      </c>
      <c r="S795" t="str">
        <f>_xlfn.XLOOKUP(Table2[[#This Row],[Customer_ID]],Table1[Customer_ID],Table1[Segment],"Not Found")</f>
        <v>Consumer</v>
      </c>
      <c r="T795" t="str">
        <f>_xlfn.XLOOKUP(Table2[[#This Row],[Product_ID]],Table4[Product_ID],Table4[Product_Name],"Not Found")</f>
        <v>Water Bottle</v>
      </c>
    </row>
    <row r="796" spans="1:20" x14ac:dyDescent="0.3">
      <c r="A796" t="s">
        <v>1223</v>
      </c>
      <c r="B796" s="4">
        <v>45840</v>
      </c>
      <c r="C796" s="4">
        <v>45842</v>
      </c>
      <c r="D796" t="s">
        <v>805</v>
      </c>
      <c r="E796" t="s">
        <v>96</v>
      </c>
      <c r="F796" s="8">
        <v>1</v>
      </c>
      <c r="G796" s="10">
        <v>0.1</v>
      </c>
      <c r="H796" t="s">
        <v>13</v>
      </c>
      <c r="I796" s="8">
        <v>899.1</v>
      </c>
      <c r="J796" s="8">
        <v>202.24</v>
      </c>
      <c r="K796" s="12">
        <f>YEAR(Table2[[#This Row],[Order_Date]])</f>
        <v>2025</v>
      </c>
      <c r="L796" s="12">
        <f>MONTH(Table2[[#This Row],[Order_Date]])</f>
        <v>7</v>
      </c>
      <c r="M796" t="str">
        <f>TEXT(Table2[[#This Row],[Order_Date]],"mmm")</f>
        <v>Jul</v>
      </c>
      <c r="N796" t="str">
        <f>TEXT(Table2[[#This Row],[Order_Date]],"YYYY-MM")</f>
        <v>2025-07</v>
      </c>
      <c r="O796" s="9">
        <f>IFERROR(Table2[[#This Row],[Profit]]/Table2[[#This Row],[Sales]],0)</f>
        <v>0.2249360471582694</v>
      </c>
      <c r="P796" t="str">
        <f>_xlfn.XLOOKUP(Table2[[#This Row],[Product_ID]],Table4[Product_ID],Table4[Category],"Not Found")</f>
        <v>Home</v>
      </c>
      <c r="Q796" t="str">
        <f>_xlfn.XLOOKUP(Table2[[#This Row],[Product_ID]],Table4[Product_ID],Table4[Sub_Category],"Not Found")</f>
        <v>Lighting</v>
      </c>
      <c r="R796" t="str">
        <f>_xlfn.XLOOKUP(Table2[[#This Row],[Customer_ID]],Table1[Customer_ID],Table1[Region],"Not Found")</f>
        <v>West</v>
      </c>
      <c r="S796" t="str">
        <f>_xlfn.XLOOKUP(Table2[[#This Row],[Customer_ID]],Table1[Customer_ID],Table1[Segment],"Not Found")</f>
        <v>Home Office</v>
      </c>
      <c r="T796" t="str">
        <f>_xlfn.XLOOKUP(Table2[[#This Row],[Product_ID]],Table4[Product_ID],Table4[Product_Name],"Not Found")</f>
        <v>LED Strip Light</v>
      </c>
    </row>
    <row r="797" spans="1:20" x14ac:dyDescent="0.3">
      <c r="A797" t="s">
        <v>1224</v>
      </c>
      <c r="B797" s="4">
        <v>45643</v>
      </c>
      <c r="C797" s="4">
        <v>45644</v>
      </c>
      <c r="D797" t="s">
        <v>453</v>
      </c>
      <c r="E797" t="s">
        <v>99</v>
      </c>
      <c r="F797" s="8">
        <v>1</v>
      </c>
      <c r="G797" s="10">
        <v>0.05</v>
      </c>
      <c r="H797" t="s">
        <v>13</v>
      </c>
      <c r="I797" s="8">
        <v>236.55</v>
      </c>
      <c r="J797" s="8">
        <v>57.91</v>
      </c>
      <c r="K797" s="12">
        <f>YEAR(Table2[[#This Row],[Order_Date]])</f>
        <v>2024</v>
      </c>
      <c r="L797" s="12">
        <f>MONTH(Table2[[#This Row],[Order_Date]])</f>
        <v>12</v>
      </c>
      <c r="M797" t="str">
        <f>TEXT(Table2[[#This Row],[Order_Date]],"mmm")</f>
        <v>Dec</v>
      </c>
      <c r="N797" t="str">
        <f>TEXT(Table2[[#This Row],[Order_Date]],"YYYY-MM")</f>
        <v>2024-12</v>
      </c>
      <c r="O797" s="9">
        <f>IFERROR(Table2[[#This Row],[Profit]]/Table2[[#This Row],[Sales]],0)</f>
        <v>0.24481082223631365</v>
      </c>
      <c r="P797" t="str">
        <f>_xlfn.XLOOKUP(Table2[[#This Row],[Product_ID]],Table4[Product_ID],Table4[Category],"Not Found")</f>
        <v>Office</v>
      </c>
      <c r="Q797" t="str">
        <f>_xlfn.XLOOKUP(Table2[[#This Row],[Product_ID]],Table4[Product_ID],Table4[Sub_Category],"Not Found")</f>
        <v>Paper</v>
      </c>
      <c r="R797" t="str">
        <f>_xlfn.XLOOKUP(Table2[[#This Row],[Customer_ID]],Table1[Customer_ID],Table1[Region],"Not Found")</f>
        <v>East</v>
      </c>
      <c r="S797" t="str">
        <f>_xlfn.XLOOKUP(Table2[[#This Row],[Customer_ID]],Table1[Customer_ID],Table1[Segment],"Not Found")</f>
        <v>Corporate</v>
      </c>
      <c r="T797" t="str">
        <f>_xlfn.XLOOKUP(Table2[[#This Row],[Product_ID]],Table4[Product_ID],Table4[Product_Name],"Not Found")</f>
        <v>Pen Set</v>
      </c>
    </row>
    <row r="798" spans="1:20" x14ac:dyDescent="0.3">
      <c r="A798" t="s">
        <v>1225</v>
      </c>
      <c r="B798" s="4">
        <v>45603</v>
      </c>
      <c r="C798" s="4">
        <v>45608</v>
      </c>
      <c r="D798" t="s">
        <v>696</v>
      </c>
      <c r="E798" t="s">
        <v>55</v>
      </c>
      <c r="F798" s="8">
        <v>1</v>
      </c>
      <c r="G798" s="10">
        <v>0.2</v>
      </c>
      <c r="H798" t="s">
        <v>13</v>
      </c>
      <c r="I798" s="8">
        <v>4799.2</v>
      </c>
      <c r="J798" s="8">
        <v>-559.02</v>
      </c>
      <c r="K798" s="12">
        <f>YEAR(Table2[[#This Row],[Order_Date]])</f>
        <v>2024</v>
      </c>
      <c r="L798" s="12">
        <f>MONTH(Table2[[#This Row],[Order_Date]])</f>
        <v>11</v>
      </c>
      <c r="M798" t="str">
        <f>TEXT(Table2[[#This Row],[Order_Date]],"mmm")</f>
        <v>Nov</v>
      </c>
      <c r="N798" t="str">
        <f>TEXT(Table2[[#This Row],[Order_Date]],"YYYY-MM")</f>
        <v>2024-11</v>
      </c>
      <c r="O798" s="9">
        <f>IFERROR(Table2[[#This Row],[Profit]]/Table2[[#This Row],[Sales]],0)</f>
        <v>-0.11648191365227538</v>
      </c>
      <c r="P798" t="str">
        <f>_xlfn.XLOOKUP(Table2[[#This Row],[Product_ID]],Table4[Product_ID],Table4[Category],"Not Found")</f>
        <v>Furniture</v>
      </c>
      <c r="Q798" t="str">
        <f>_xlfn.XLOOKUP(Table2[[#This Row],[Product_ID]],Table4[Product_ID],Table4[Sub_Category],"Not Found")</f>
        <v>Furniture</v>
      </c>
      <c r="R798" t="str">
        <f>_xlfn.XLOOKUP(Table2[[#This Row],[Customer_ID]],Table1[Customer_ID],Table1[Region],"Not Found")</f>
        <v>East</v>
      </c>
      <c r="S798" t="str">
        <f>_xlfn.XLOOKUP(Table2[[#This Row],[Customer_ID]],Table1[Customer_ID],Table1[Segment],"Not Found")</f>
        <v>Home Office</v>
      </c>
      <c r="T798" t="str">
        <f>_xlfn.XLOOKUP(Table2[[#This Row],[Product_ID]],Table4[Product_ID],Table4[Product_Name],"Not Found")</f>
        <v>Study Table</v>
      </c>
    </row>
    <row r="799" spans="1:20" x14ac:dyDescent="0.3">
      <c r="A799" t="s">
        <v>1226</v>
      </c>
      <c r="B799" s="4">
        <v>45350</v>
      </c>
      <c r="C799" s="4">
        <v>45354</v>
      </c>
      <c r="D799" t="s">
        <v>305</v>
      </c>
      <c r="E799" t="s">
        <v>76</v>
      </c>
      <c r="F799" s="8">
        <v>2</v>
      </c>
      <c r="G799" s="10">
        <v>0.1</v>
      </c>
      <c r="H799" t="s">
        <v>13</v>
      </c>
      <c r="I799" s="8">
        <v>1618.2</v>
      </c>
      <c r="J799" s="8">
        <v>336.83</v>
      </c>
      <c r="K799" s="12">
        <f>YEAR(Table2[[#This Row],[Order_Date]])</f>
        <v>2024</v>
      </c>
      <c r="L799" s="12">
        <f>MONTH(Table2[[#This Row],[Order_Date]])</f>
        <v>2</v>
      </c>
      <c r="M799" t="str">
        <f>TEXT(Table2[[#This Row],[Order_Date]],"mmm")</f>
        <v>Feb</v>
      </c>
      <c r="N799" t="str">
        <f>TEXT(Table2[[#This Row],[Order_Date]],"YYYY-MM")</f>
        <v>2024-02</v>
      </c>
      <c r="O799" s="9">
        <f>IFERROR(Table2[[#This Row],[Profit]]/Table2[[#This Row],[Sales]],0)</f>
        <v>0.20815103201087626</v>
      </c>
      <c r="P799" t="str">
        <f>_xlfn.XLOOKUP(Table2[[#This Row],[Product_ID]],Table4[Product_ID],Table4[Category],"Not Found")</f>
        <v>Home</v>
      </c>
      <c r="Q799" t="str">
        <f>_xlfn.XLOOKUP(Table2[[#This Row],[Product_ID]],Table4[Product_ID],Table4[Sub_Category],"Not Found")</f>
        <v>Decor</v>
      </c>
      <c r="R799" t="str">
        <f>_xlfn.XLOOKUP(Table2[[#This Row],[Customer_ID]],Table1[Customer_ID],Table1[Region],"Not Found")</f>
        <v>South</v>
      </c>
      <c r="S799" t="str">
        <f>_xlfn.XLOOKUP(Table2[[#This Row],[Customer_ID]],Table1[Customer_ID],Table1[Segment],"Not Found")</f>
        <v>Consumer</v>
      </c>
      <c r="T799" t="str">
        <f>_xlfn.XLOOKUP(Table2[[#This Row],[Product_ID]],Table4[Product_ID],Table4[Product_Name],"Not Found")</f>
        <v>Wall Clock</v>
      </c>
    </row>
    <row r="800" spans="1:20" x14ac:dyDescent="0.3">
      <c r="A800" t="s">
        <v>1227</v>
      </c>
      <c r="B800" s="4">
        <v>45934</v>
      </c>
      <c r="C800" s="4">
        <v>45938</v>
      </c>
      <c r="D800" t="s">
        <v>1228</v>
      </c>
      <c r="E800" t="s">
        <v>50</v>
      </c>
      <c r="F800" s="8">
        <v>1</v>
      </c>
      <c r="G800" s="10">
        <v>0</v>
      </c>
      <c r="H800" t="s">
        <v>17</v>
      </c>
      <c r="I800" s="8">
        <v>499</v>
      </c>
      <c r="J800" s="8">
        <v>107.22</v>
      </c>
      <c r="K800" s="12">
        <f>YEAR(Table2[[#This Row],[Order_Date]])</f>
        <v>2025</v>
      </c>
      <c r="L800" s="12">
        <f>MONTH(Table2[[#This Row],[Order_Date]])</f>
        <v>10</v>
      </c>
      <c r="M800" t="str">
        <f>TEXT(Table2[[#This Row],[Order_Date]],"mmm")</f>
        <v>Oct</v>
      </c>
      <c r="N800" t="str">
        <f>TEXT(Table2[[#This Row],[Order_Date]],"YYYY-MM")</f>
        <v>2025-10</v>
      </c>
      <c r="O800" s="9">
        <f>IFERROR(Table2[[#This Row],[Profit]]/Table2[[#This Row],[Sales]],0)</f>
        <v>0.21486973947895791</v>
      </c>
      <c r="P800" t="str">
        <f>_xlfn.XLOOKUP(Table2[[#This Row],[Product_ID]],Table4[Product_ID],Table4[Category],"Not Found")</f>
        <v>Technology</v>
      </c>
      <c r="Q800" t="str">
        <f>_xlfn.XLOOKUP(Table2[[#This Row],[Product_ID]],Table4[Product_ID],Table4[Sub_Category],"Not Found")</f>
        <v>Accessories</v>
      </c>
      <c r="R800" t="str">
        <f>_xlfn.XLOOKUP(Table2[[#This Row],[Customer_ID]],Table1[Customer_ID],Table1[Region],"Not Found")</f>
        <v>North</v>
      </c>
      <c r="S800" t="str">
        <f>_xlfn.XLOOKUP(Table2[[#This Row],[Customer_ID]],Table1[Customer_ID],Table1[Segment],"Not Found")</f>
        <v>Consumer</v>
      </c>
      <c r="T800" t="str">
        <f>_xlfn.XLOOKUP(Table2[[#This Row],[Product_ID]],Table4[Product_ID],Table4[Product_Name],"Not Found")</f>
        <v>Wireless Mouse</v>
      </c>
    </row>
    <row r="801" spans="1:20" x14ac:dyDescent="0.3">
      <c r="A801" t="s">
        <v>1229</v>
      </c>
      <c r="B801" s="4">
        <v>46005</v>
      </c>
      <c r="C801" s="4">
        <v>46009</v>
      </c>
      <c r="D801" t="s">
        <v>828</v>
      </c>
      <c r="E801" t="s">
        <v>55</v>
      </c>
      <c r="F801" s="8">
        <v>1</v>
      </c>
      <c r="G801" s="10">
        <v>0.1</v>
      </c>
      <c r="H801" t="s">
        <v>21</v>
      </c>
      <c r="I801" s="8">
        <v>5399.1</v>
      </c>
      <c r="J801" s="8">
        <v>-108.46</v>
      </c>
      <c r="K801" s="12">
        <f>YEAR(Table2[[#This Row],[Order_Date]])</f>
        <v>2025</v>
      </c>
      <c r="L801" s="12">
        <f>MONTH(Table2[[#This Row],[Order_Date]])</f>
        <v>12</v>
      </c>
      <c r="M801" t="str">
        <f>TEXT(Table2[[#This Row],[Order_Date]],"mmm")</f>
        <v>Dec</v>
      </c>
      <c r="N801" t="str">
        <f>TEXT(Table2[[#This Row],[Order_Date]],"YYYY-MM")</f>
        <v>2025-12</v>
      </c>
      <c r="O801" s="9">
        <f>IFERROR(Table2[[#This Row],[Profit]]/Table2[[#This Row],[Sales]],0)</f>
        <v>-2.0088533274064194E-2</v>
      </c>
      <c r="P801" t="str">
        <f>_xlfn.XLOOKUP(Table2[[#This Row],[Product_ID]],Table4[Product_ID],Table4[Category],"Not Found")</f>
        <v>Furniture</v>
      </c>
      <c r="Q801" t="str">
        <f>_xlfn.XLOOKUP(Table2[[#This Row],[Product_ID]],Table4[Product_ID],Table4[Sub_Category],"Not Found")</f>
        <v>Furniture</v>
      </c>
      <c r="R801" t="str">
        <f>_xlfn.XLOOKUP(Table2[[#This Row],[Customer_ID]],Table1[Customer_ID],Table1[Region],"Not Found")</f>
        <v>North</v>
      </c>
      <c r="S801" t="str">
        <f>_xlfn.XLOOKUP(Table2[[#This Row],[Customer_ID]],Table1[Customer_ID],Table1[Segment],"Not Found")</f>
        <v>Consumer</v>
      </c>
      <c r="T801" t="str">
        <f>_xlfn.XLOOKUP(Table2[[#This Row],[Product_ID]],Table4[Product_ID],Table4[Product_Name],"Not Found")</f>
        <v>Study Table</v>
      </c>
    </row>
    <row r="802" spans="1:20" x14ac:dyDescent="0.3">
      <c r="A802" t="s">
        <v>1230</v>
      </c>
      <c r="B802" s="4">
        <v>45326</v>
      </c>
      <c r="C802" s="4">
        <v>45331</v>
      </c>
      <c r="D802" t="s">
        <v>1084</v>
      </c>
      <c r="E802" t="s">
        <v>20</v>
      </c>
      <c r="F802" s="8">
        <v>3</v>
      </c>
      <c r="G802" s="10">
        <v>0.05</v>
      </c>
      <c r="H802" t="s">
        <v>13</v>
      </c>
      <c r="I802" s="8">
        <v>19947.150000000001</v>
      </c>
      <c r="J802" s="8">
        <v>2247.0500000000002</v>
      </c>
      <c r="K802" s="12">
        <f>YEAR(Table2[[#This Row],[Order_Date]])</f>
        <v>2024</v>
      </c>
      <c r="L802" s="12">
        <f>MONTH(Table2[[#This Row],[Order_Date]])</f>
        <v>2</v>
      </c>
      <c r="M802" t="str">
        <f>TEXT(Table2[[#This Row],[Order_Date]],"mmm")</f>
        <v>Feb</v>
      </c>
      <c r="N802" t="str">
        <f>TEXT(Table2[[#This Row],[Order_Date]],"YYYY-MM")</f>
        <v>2024-02</v>
      </c>
      <c r="O802" s="9">
        <f>IFERROR(Table2[[#This Row],[Profit]]/Table2[[#This Row],[Sales]],0)</f>
        <v>0.11265017809561767</v>
      </c>
      <c r="P802" t="str">
        <f>_xlfn.XLOOKUP(Table2[[#This Row],[Product_ID]],Table4[Product_ID],Table4[Category],"Not Found")</f>
        <v>Furniture</v>
      </c>
      <c r="Q802" t="str">
        <f>_xlfn.XLOOKUP(Table2[[#This Row],[Product_ID]],Table4[Product_ID],Table4[Sub_Category],"Not Found")</f>
        <v>Furniture</v>
      </c>
      <c r="R802" t="str">
        <f>_xlfn.XLOOKUP(Table2[[#This Row],[Customer_ID]],Table1[Customer_ID],Table1[Region],"Not Found")</f>
        <v>North</v>
      </c>
      <c r="S802" t="str">
        <f>_xlfn.XLOOKUP(Table2[[#This Row],[Customer_ID]],Table1[Customer_ID],Table1[Segment],"Not Found")</f>
        <v>Consumer</v>
      </c>
      <c r="T802" t="str">
        <f>_xlfn.XLOOKUP(Table2[[#This Row],[Product_ID]],Table4[Product_ID],Table4[Product_Name],"Not Found")</f>
        <v>Office Chair</v>
      </c>
    </row>
    <row r="803" spans="1:20" x14ac:dyDescent="0.3">
      <c r="A803" t="s">
        <v>1231</v>
      </c>
      <c r="B803" s="4">
        <v>45736</v>
      </c>
      <c r="C803" s="4">
        <v>45740</v>
      </c>
      <c r="D803" t="s">
        <v>1150</v>
      </c>
      <c r="E803" t="s">
        <v>16</v>
      </c>
      <c r="F803" s="8">
        <v>1</v>
      </c>
      <c r="G803" s="10">
        <v>0.2</v>
      </c>
      <c r="H803" t="s">
        <v>17</v>
      </c>
      <c r="I803" s="8">
        <v>1039.2</v>
      </c>
      <c r="J803" s="8">
        <v>227.82</v>
      </c>
      <c r="K803" s="12">
        <f>YEAR(Table2[[#This Row],[Order_Date]])</f>
        <v>2025</v>
      </c>
      <c r="L803" s="12">
        <f>MONTH(Table2[[#This Row],[Order_Date]])</f>
        <v>3</v>
      </c>
      <c r="M803" t="str">
        <f>TEXT(Table2[[#This Row],[Order_Date]],"mmm")</f>
        <v>Mar</v>
      </c>
      <c r="N803" t="str">
        <f>TEXT(Table2[[#This Row],[Order_Date]],"YYYY-MM")</f>
        <v>2025-03</v>
      </c>
      <c r="O803" s="9">
        <f>IFERROR(Table2[[#This Row],[Profit]]/Table2[[#This Row],[Sales]],0)</f>
        <v>0.21922632794457272</v>
      </c>
      <c r="P803" t="str">
        <f>_xlfn.XLOOKUP(Table2[[#This Row],[Product_ID]],Table4[Product_ID],Table4[Category],"Not Found")</f>
        <v>Technology</v>
      </c>
      <c r="Q803" t="str">
        <f>_xlfn.XLOOKUP(Table2[[#This Row],[Product_ID]],Table4[Product_ID],Table4[Sub_Category],"Not Found")</f>
        <v>Accessories</v>
      </c>
      <c r="R803" t="str">
        <f>_xlfn.XLOOKUP(Table2[[#This Row],[Customer_ID]],Table1[Customer_ID],Table1[Region],"Not Found")</f>
        <v>West</v>
      </c>
      <c r="S803" t="str">
        <f>_xlfn.XLOOKUP(Table2[[#This Row],[Customer_ID]],Table1[Customer_ID],Table1[Segment],"Not Found")</f>
        <v>Consumer</v>
      </c>
      <c r="T803" t="str">
        <f>_xlfn.XLOOKUP(Table2[[#This Row],[Product_ID]],Table4[Product_ID],Table4[Product_Name],"Not Found")</f>
        <v>USB-C Hub</v>
      </c>
    </row>
    <row r="804" spans="1:20" x14ac:dyDescent="0.3">
      <c r="A804" t="s">
        <v>1232</v>
      </c>
      <c r="B804" s="4">
        <v>45384</v>
      </c>
      <c r="C804" s="4">
        <v>45387</v>
      </c>
      <c r="D804" t="s">
        <v>1233</v>
      </c>
      <c r="E804" t="s">
        <v>116</v>
      </c>
      <c r="F804" s="8">
        <v>2</v>
      </c>
      <c r="G804" s="10">
        <v>0.1</v>
      </c>
      <c r="H804" t="s">
        <v>17</v>
      </c>
      <c r="I804" s="8">
        <v>718.2</v>
      </c>
      <c r="J804" s="8">
        <v>155.31</v>
      </c>
      <c r="K804" s="12">
        <f>YEAR(Table2[[#This Row],[Order_Date]])</f>
        <v>2024</v>
      </c>
      <c r="L804" s="12">
        <f>MONTH(Table2[[#This Row],[Order_Date]])</f>
        <v>4</v>
      </c>
      <c r="M804" t="str">
        <f>TEXT(Table2[[#This Row],[Order_Date]],"mmm")</f>
        <v>Apr</v>
      </c>
      <c r="N804" t="str">
        <f>TEXT(Table2[[#This Row],[Order_Date]],"YYYY-MM")</f>
        <v>2024-04</v>
      </c>
      <c r="O804" s="9">
        <f>IFERROR(Table2[[#This Row],[Profit]]/Table2[[#This Row],[Sales]],0)</f>
        <v>0.21624895572263991</v>
      </c>
      <c r="P804" t="str">
        <f>_xlfn.XLOOKUP(Table2[[#This Row],[Product_ID]],Table4[Product_ID],Table4[Category],"Not Found")</f>
        <v>Technology</v>
      </c>
      <c r="Q804" t="str">
        <f>_xlfn.XLOOKUP(Table2[[#This Row],[Product_ID]],Table4[Product_ID],Table4[Sub_Category],"Not Found")</f>
        <v>Accessories</v>
      </c>
      <c r="R804" t="str">
        <f>_xlfn.XLOOKUP(Table2[[#This Row],[Customer_ID]],Table1[Customer_ID],Table1[Region],"Not Found")</f>
        <v>East</v>
      </c>
      <c r="S804" t="str">
        <f>_xlfn.XLOOKUP(Table2[[#This Row],[Customer_ID]],Table1[Customer_ID],Table1[Segment],"Not Found")</f>
        <v>Consumer</v>
      </c>
      <c r="T804" t="str">
        <f>_xlfn.XLOOKUP(Table2[[#This Row],[Product_ID]],Table4[Product_ID],Table4[Product_Name],"Not Found")</f>
        <v>Mobile Holder</v>
      </c>
    </row>
    <row r="805" spans="1:20" x14ac:dyDescent="0.3">
      <c r="A805" t="s">
        <v>1234</v>
      </c>
      <c r="B805" s="4">
        <v>45498</v>
      </c>
      <c r="C805" s="4">
        <v>45502</v>
      </c>
      <c r="D805" t="s">
        <v>231</v>
      </c>
      <c r="E805" t="s">
        <v>20</v>
      </c>
      <c r="F805" s="8">
        <v>1</v>
      </c>
      <c r="G805" s="10">
        <v>0</v>
      </c>
      <c r="H805" t="s">
        <v>13</v>
      </c>
      <c r="I805" s="8">
        <v>6999</v>
      </c>
      <c r="J805" s="8">
        <v>1399.25</v>
      </c>
      <c r="K805" s="12">
        <f>YEAR(Table2[[#This Row],[Order_Date]])</f>
        <v>2024</v>
      </c>
      <c r="L805" s="12">
        <f>MONTH(Table2[[#This Row],[Order_Date]])</f>
        <v>7</v>
      </c>
      <c r="M805" t="str">
        <f>TEXT(Table2[[#This Row],[Order_Date]],"mmm")</f>
        <v>Jul</v>
      </c>
      <c r="N805" t="str">
        <f>TEXT(Table2[[#This Row],[Order_Date]],"YYYY-MM")</f>
        <v>2024-07</v>
      </c>
      <c r="O805" s="9">
        <f>IFERROR(Table2[[#This Row],[Profit]]/Table2[[#This Row],[Sales]],0)</f>
        <v>0.19992141734533506</v>
      </c>
      <c r="P805" t="str">
        <f>_xlfn.XLOOKUP(Table2[[#This Row],[Product_ID]],Table4[Product_ID],Table4[Category],"Not Found")</f>
        <v>Furniture</v>
      </c>
      <c r="Q805" t="str">
        <f>_xlfn.XLOOKUP(Table2[[#This Row],[Product_ID]],Table4[Product_ID],Table4[Sub_Category],"Not Found")</f>
        <v>Furniture</v>
      </c>
      <c r="R805" t="str">
        <f>_xlfn.XLOOKUP(Table2[[#This Row],[Customer_ID]],Table1[Customer_ID],Table1[Region],"Not Found")</f>
        <v>West</v>
      </c>
      <c r="S805" t="str">
        <f>_xlfn.XLOOKUP(Table2[[#This Row],[Customer_ID]],Table1[Customer_ID],Table1[Segment],"Not Found")</f>
        <v>Consumer</v>
      </c>
      <c r="T805" t="str">
        <f>_xlfn.XLOOKUP(Table2[[#This Row],[Product_ID]],Table4[Product_ID],Table4[Product_Name],"Not Found")</f>
        <v>Office Chair</v>
      </c>
    </row>
    <row r="806" spans="1:20" x14ac:dyDescent="0.3">
      <c r="A806" t="s">
        <v>1235</v>
      </c>
      <c r="B806" s="4">
        <v>45644</v>
      </c>
      <c r="C806" s="4">
        <v>45649</v>
      </c>
      <c r="D806" t="s">
        <v>78</v>
      </c>
      <c r="E806" t="s">
        <v>55</v>
      </c>
      <c r="F806" s="8">
        <v>3</v>
      </c>
      <c r="G806" s="10">
        <v>0.05</v>
      </c>
      <c r="H806" t="s">
        <v>17</v>
      </c>
      <c r="I806" s="8">
        <v>17097.150000000001</v>
      </c>
      <c r="J806" s="8">
        <v>2996.15</v>
      </c>
      <c r="K806" s="12">
        <f>YEAR(Table2[[#This Row],[Order_Date]])</f>
        <v>2024</v>
      </c>
      <c r="L806" s="12">
        <f>MONTH(Table2[[#This Row],[Order_Date]])</f>
        <v>12</v>
      </c>
      <c r="M806" t="str">
        <f>TEXT(Table2[[#This Row],[Order_Date]],"mmm")</f>
        <v>Dec</v>
      </c>
      <c r="N806" t="str">
        <f>TEXT(Table2[[#This Row],[Order_Date]],"YYYY-MM")</f>
        <v>2024-12</v>
      </c>
      <c r="O806" s="9">
        <f>IFERROR(Table2[[#This Row],[Profit]]/Table2[[#This Row],[Sales]],0)</f>
        <v>0.17524265740196465</v>
      </c>
      <c r="P806" t="str">
        <f>_xlfn.XLOOKUP(Table2[[#This Row],[Product_ID]],Table4[Product_ID],Table4[Category],"Not Found")</f>
        <v>Furniture</v>
      </c>
      <c r="Q806" t="str">
        <f>_xlfn.XLOOKUP(Table2[[#This Row],[Product_ID]],Table4[Product_ID],Table4[Sub_Category],"Not Found")</f>
        <v>Furniture</v>
      </c>
      <c r="R806" t="str">
        <f>_xlfn.XLOOKUP(Table2[[#This Row],[Customer_ID]],Table1[Customer_ID],Table1[Region],"Not Found")</f>
        <v>East</v>
      </c>
      <c r="S806" t="str">
        <f>_xlfn.XLOOKUP(Table2[[#This Row],[Customer_ID]],Table1[Customer_ID],Table1[Segment],"Not Found")</f>
        <v>Corporate</v>
      </c>
      <c r="T806" t="str">
        <f>_xlfn.XLOOKUP(Table2[[#This Row],[Product_ID]],Table4[Product_ID],Table4[Product_Name],"Not Found")</f>
        <v>Study Table</v>
      </c>
    </row>
    <row r="807" spans="1:20" x14ac:dyDescent="0.3">
      <c r="A807" t="s">
        <v>1236</v>
      </c>
      <c r="B807" s="4">
        <v>45623</v>
      </c>
      <c r="C807" s="4">
        <v>45627</v>
      </c>
      <c r="D807" t="s">
        <v>189</v>
      </c>
      <c r="E807" t="s">
        <v>116</v>
      </c>
      <c r="F807" s="8">
        <v>1</v>
      </c>
      <c r="G807" s="10">
        <v>0.05</v>
      </c>
      <c r="H807" t="s">
        <v>13</v>
      </c>
      <c r="I807" s="8">
        <v>379.05</v>
      </c>
      <c r="J807" s="8">
        <v>96.73</v>
      </c>
      <c r="K807" s="12">
        <f>YEAR(Table2[[#This Row],[Order_Date]])</f>
        <v>2024</v>
      </c>
      <c r="L807" s="12">
        <f>MONTH(Table2[[#This Row],[Order_Date]])</f>
        <v>11</v>
      </c>
      <c r="M807" t="str">
        <f>TEXT(Table2[[#This Row],[Order_Date]],"mmm")</f>
        <v>Nov</v>
      </c>
      <c r="N807" t="str">
        <f>TEXT(Table2[[#This Row],[Order_Date]],"YYYY-MM")</f>
        <v>2024-11</v>
      </c>
      <c r="O807" s="9">
        <f>IFERROR(Table2[[#This Row],[Profit]]/Table2[[#This Row],[Sales]],0)</f>
        <v>0.25519060809919536</v>
      </c>
      <c r="P807" t="str">
        <f>_xlfn.XLOOKUP(Table2[[#This Row],[Product_ID]],Table4[Product_ID],Table4[Category],"Not Found")</f>
        <v>Technology</v>
      </c>
      <c r="Q807" t="str">
        <f>_xlfn.XLOOKUP(Table2[[#This Row],[Product_ID]],Table4[Product_ID],Table4[Sub_Category],"Not Found")</f>
        <v>Accessories</v>
      </c>
      <c r="R807" t="str">
        <f>_xlfn.XLOOKUP(Table2[[#This Row],[Customer_ID]],Table1[Customer_ID],Table1[Region],"Not Found")</f>
        <v>West</v>
      </c>
      <c r="S807" t="str">
        <f>_xlfn.XLOOKUP(Table2[[#This Row],[Customer_ID]],Table1[Customer_ID],Table1[Segment],"Not Found")</f>
        <v>Consumer</v>
      </c>
      <c r="T807" t="str">
        <f>_xlfn.XLOOKUP(Table2[[#This Row],[Product_ID]],Table4[Product_ID],Table4[Product_Name],"Not Found")</f>
        <v>Mobile Holder</v>
      </c>
    </row>
    <row r="808" spans="1:20" x14ac:dyDescent="0.3">
      <c r="A808" t="s">
        <v>1237</v>
      </c>
      <c r="B808" s="4">
        <v>46016</v>
      </c>
      <c r="C808" s="4">
        <v>46019</v>
      </c>
      <c r="D808" t="s">
        <v>685</v>
      </c>
      <c r="E808" t="s">
        <v>35</v>
      </c>
      <c r="F808" s="8">
        <v>3</v>
      </c>
      <c r="G808" s="10">
        <v>0.1</v>
      </c>
      <c r="H808" t="s">
        <v>17</v>
      </c>
      <c r="I808" s="8">
        <v>4317.3</v>
      </c>
      <c r="J808" s="8">
        <v>1509.54</v>
      </c>
      <c r="K808" s="12">
        <f>YEAR(Table2[[#This Row],[Order_Date]])</f>
        <v>2025</v>
      </c>
      <c r="L808" s="12">
        <f>MONTH(Table2[[#This Row],[Order_Date]])</f>
        <v>12</v>
      </c>
      <c r="M808" t="str">
        <f>TEXT(Table2[[#This Row],[Order_Date]],"mmm")</f>
        <v>Dec</v>
      </c>
      <c r="N808" t="str">
        <f>TEXT(Table2[[#This Row],[Order_Date]],"YYYY-MM")</f>
        <v>2025-12</v>
      </c>
      <c r="O808" s="9">
        <f>IFERROR(Table2[[#This Row],[Profit]]/Table2[[#This Row],[Sales]],0)</f>
        <v>0.34964908623445207</v>
      </c>
      <c r="P808" t="str">
        <f>_xlfn.XLOOKUP(Table2[[#This Row],[Product_ID]],Table4[Product_ID],Table4[Category],"Not Found")</f>
        <v>Lifestyle</v>
      </c>
      <c r="Q808" t="str">
        <f>_xlfn.XLOOKUP(Table2[[#This Row],[Product_ID]],Table4[Product_ID],Table4[Sub_Category],"Not Found")</f>
        <v>Bags</v>
      </c>
      <c r="R808" t="str">
        <f>_xlfn.XLOOKUP(Table2[[#This Row],[Customer_ID]],Table1[Customer_ID],Table1[Region],"Not Found")</f>
        <v>North</v>
      </c>
      <c r="S808" t="str">
        <f>_xlfn.XLOOKUP(Table2[[#This Row],[Customer_ID]],Table1[Customer_ID],Table1[Segment],"Not Found")</f>
        <v>Consumer</v>
      </c>
      <c r="T808" t="str">
        <f>_xlfn.XLOOKUP(Table2[[#This Row],[Product_ID]],Table4[Product_ID],Table4[Product_Name],"Not Found")</f>
        <v>Backpack</v>
      </c>
    </row>
    <row r="809" spans="1:20" x14ac:dyDescent="0.3">
      <c r="A809" t="s">
        <v>1238</v>
      </c>
      <c r="B809" s="4">
        <v>45450</v>
      </c>
      <c r="C809" s="4">
        <v>45453</v>
      </c>
      <c r="D809" t="s">
        <v>218</v>
      </c>
      <c r="E809" t="s">
        <v>96</v>
      </c>
      <c r="F809" s="8">
        <v>1</v>
      </c>
      <c r="G809" s="10">
        <v>0.1</v>
      </c>
      <c r="H809" t="s">
        <v>13</v>
      </c>
      <c r="I809" s="8">
        <v>899.1</v>
      </c>
      <c r="J809" s="8">
        <v>258.95999999999998</v>
      </c>
      <c r="K809" s="12">
        <f>YEAR(Table2[[#This Row],[Order_Date]])</f>
        <v>2024</v>
      </c>
      <c r="L809" s="12">
        <f>MONTH(Table2[[#This Row],[Order_Date]])</f>
        <v>6</v>
      </c>
      <c r="M809" t="str">
        <f>TEXT(Table2[[#This Row],[Order_Date]],"mmm")</f>
        <v>Jun</v>
      </c>
      <c r="N809" t="str">
        <f>TEXT(Table2[[#This Row],[Order_Date]],"YYYY-MM")</f>
        <v>2024-06</v>
      </c>
      <c r="O809" s="9">
        <f>IFERROR(Table2[[#This Row],[Profit]]/Table2[[#This Row],[Sales]],0)</f>
        <v>0.28802135468802131</v>
      </c>
      <c r="P809" t="str">
        <f>_xlfn.XLOOKUP(Table2[[#This Row],[Product_ID]],Table4[Product_ID],Table4[Category],"Not Found")</f>
        <v>Home</v>
      </c>
      <c r="Q809" t="str">
        <f>_xlfn.XLOOKUP(Table2[[#This Row],[Product_ID]],Table4[Product_ID],Table4[Sub_Category],"Not Found")</f>
        <v>Lighting</v>
      </c>
      <c r="R809" t="str">
        <f>_xlfn.XLOOKUP(Table2[[#This Row],[Customer_ID]],Table1[Customer_ID],Table1[Region],"Not Found")</f>
        <v>South</v>
      </c>
      <c r="S809" t="str">
        <f>_xlfn.XLOOKUP(Table2[[#This Row],[Customer_ID]],Table1[Customer_ID],Table1[Segment],"Not Found")</f>
        <v>Consumer</v>
      </c>
      <c r="T809" t="str">
        <f>_xlfn.XLOOKUP(Table2[[#This Row],[Product_ID]],Table4[Product_ID],Table4[Product_Name],"Not Found")</f>
        <v>LED Strip Light</v>
      </c>
    </row>
    <row r="810" spans="1:20" x14ac:dyDescent="0.3">
      <c r="A810" t="s">
        <v>1239</v>
      </c>
      <c r="B810" s="4">
        <v>45315</v>
      </c>
      <c r="C810" s="4">
        <v>45319</v>
      </c>
      <c r="D810" t="s">
        <v>591</v>
      </c>
      <c r="E810" t="s">
        <v>71</v>
      </c>
      <c r="F810" s="8">
        <v>1</v>
      </c>
      <c r="G810" s="10">
        <v>0.05</v>
      </c>
      <c r="H810" t="s">
        <v>21</v>
      </c>
      <c r="I810" s="8">
        <v>759.05</v>
      </c>
      <c r="J810" s="8">
        <v>171.79</v>
      </c>
      <c r="K810" s="12">
        <f>YEAR(Table2[[#This Row],[Order_Date]])</f>
        <v>2024</v>
      </c>
      <c r="L810" s="12">
        <f>MONTH(Table2[[#This Row],[Order_Date]])</f>
        <v>1</v>
      </c>
      <c r="M810" t="str">
        <f>TEXT(Table2[[#This Row],[Order_Date]],"mmm")</f>
        <v>Jan</v>
      </c>
      <c r="N810" t="str">
        <f>TEXT(Table2[[#This Row],[Order_Date]],"YYYY-MM")</f>
        <v>2024-01</v>
      </c>
      <c r="O810" s="9">
        <f>IFERROR(Table2[[#This Row],[Profit]]/Table2[[#This Row],[Sales]],0)</f>
        <v>0.22632237665502933</v>
      </c>
      <c r="P810" t="str">
        <f>_xlfn.XLOOKUP(Table2[[#This Row],[Product_ID]],Table4[Product_ID],Table4[Category],"Not Found")</f>
        <v>Home</v>
      </c>
      <c r="Q810" t="str">
        <f>_xlfn.XLOOKUP(Table2[[#This Row],[Product_ID]],Table4[Product_ID],Table4[Sub_Category],"Not Found")</f>
        <v>Storage</v>
      </c>
      <c r="R810" t="str">
        <f>_xlfn.XLOOKUP(Table2[[#This Row],[Customer_ID]],Table1[Customer_ID],Table1[Region],"Not Found")</f>
        <v>East</v>
      </c>
      <c r="S810" t="str">
        <f>_xlfn.XLOOKUP(Table2[[#This Row],[Customer_ID]],Table1[Customer_ID],Table1[Segment],"Not Found")</f>
        <v>Corporate</v>
      </c>
      <c r="T810" t="str">
        <f>_xlfn.XLOOKUP(Table2[[#This Row],[Product_ID]],Table4[Product_ID],Table4[Product_Name],"Not Found")</f>
        <v>Storage Box</v>
      </c>
    </row>
    <row r="811" spans="1:20" x14ac:dyDescent="0.3">
      <c r="A811" t="s">
        <v>1240</v>
      </c>
      <c r="B811" s="4">
        <v>45695</v>
      </c>
      <c r="C811" s="4">
        <v>45696</v>
      </c>
      <c r="D811" t="s">
        <v>958</v>
      </c>
      <c r="E811" t="s">
        <v>16</v>
      </c>
      <c r="F811" s="8">
        <v>2</v>
      </c>
      <c r="G811" s="10">
        <v>0.1</v>
      </c>
      <c r="H811" t="s">
        <v>13</v>
      </c>
      <c r="I811" s="8">
        <v>2338.1999999999998</v>
      </c>
      <c r="J811" s="8">
        <v>677.65</v>
      </c>
      <c r="K811" s="12">
        <f>YEAR(Table2[[#This Row],[Order_Date]])</f>
        <v>2025</v>
      </c>
      <c r="L811" s="12">
        <f>MONTH(Table2[[#This Row],[Order_Date]])</f>
        <v>2</v>
      </c>
      <c r="M811" t="str">
        <f>TEXT(Table2[[#This Row],[Order_Date]],"mmm")</f>
        <v>Feb</v>
      </c>
      <c r="N811" t="str">
        <f>TEXT(Table2[[#This Row],[Order_Date]],"YYYY-MM")</f>
        <v>2025-02</v>
      </c>
      <c r="O811" s="9">
        <f>IFERROR(Table2[[#This Row],[Profit]]/Table2[[#This Row],[Sales]],0)</f>
        <v>0.2898169532118724</v>
      </c>
      <c r="P811" t="str">
        <f>_xlfn.XLOOKUP(Table2[[#This Row],[Product_ID]],Table4[Product_ID],Table4[Category],"Not Found")</f>
        <v>Technology</v>
      </c>
      <c r="Q811" t="str">
        <f>_xlfn.XLOOKUP(Table2[[#This Row],[Product_ID]],Table4[Product_ID],Table4[Sub_Category],"Not Found")</f>
        <v>Accessories</v>
      </c>
      <c r="R811" t="str">
        <f>_xlfn.XLOOKUP(Table2[[#This Row],[Customer_ID]],Table1[Customer_ID],Table1[Region],"Not Found")</f>
        <v>West</v>
      </c>
      <c r="S811" t="str">
        <f>_xlfn.XLOOKUP(Table2[[#This Row],[Customer_ID]],Table1[Customer_ID],Table1[Segment],"Not Found")</f>
        <v>Corporate</v>
      </c>
      <c r="T811" t="str">
        <f>_xlfn.XLOOKUP(Table2[[#This Row],[Product_ID]],Table4[Product_ID],Table4[Product_Name],"Not Found")</f>
        <v>USB-C Hub</v>
      </c>
    </row>
    <row r="812" spans="1:20" x14ac:dyDescent="0.3">
      <c r="A812" t="s">
        <v>1241</v>
      </c>
      <c r="B812" s="4">
        <v>45807</v>
      </c>
      <c r="C812" s="4">
        <v>45808</v>
      </c>
      <c r="D812" t="s">
        <v>1242</v>
      </c>
      <c r="E812" t="s">
        <v>26</v>
      </c>
      <c r="F812" s="8">
        <v>1</v>
      </c>
      <c r="G812" s="10">
        <v>0.05</v>
      </c>
      <c r="H812" t="s">
        <v>30</v>
      </c>
      <c r="I812" s="8">
        <v>854.05</v>
      </c>
      <c r="J812" s="8">
        <v>155.13999999999999</v>
      </c>
      <c r="K812" s="12">
        <f>YEAR(Table2[[#This Row],[Order_Date]])</f>
        <v>2025</v>
      </c>
      <c r="L812" s="12">
        <f>MONTH(Table2[[#This Row],[Order_Date]])</f>
        <v>5</v>
      </c>
      <c r="M812" t="str">
        <f>TEXT(Table2[[#This Row],[Order_Date]],"mmm")</f>
        <v>May</v>
      </c>
      <c r="N812" t="str">
        <f>TEXT(Table2[[#This Row],[Order_Date]],"YYYY-MM")</f>
        <v>2025-05</v>
      </c>
      <c r="O812" s="9">
        <f>IFERROR(Table2[[#This Row],[Profit]]/Table2[[#This Row],[Sales]],0)</f>
        <v>0.18165212809554476</v>
      </c>
      <c r="P812" t="str">
        <f>_xlfn.XLOOKUP(Table2[[#This Row],[Product_ID]],Table4[Product_ID],Table4[Category],"Not Found")</f>
        <v>Technology</v>
      </c>
      <c r="Q812" t="str">
        <f>_xlfn.XLOOKUP(Table2[[#This Row],[Product_ID]],Table4[Product_ID],Table4[Sub_Category],"Not Found")</f>
        <v>Accessories</v>
      </c>
      <c r="R812" t="str">
        <f>_xlfn.XLOOKUP(Table2[[#This Row],[Customer_ID]],Table1[Customer_ID],Table1[Region],"Not Found")</f>
        <v>North</v>
      </c>
      <c r="S812" t="str">
        <f>_xlfn.XLOOKUP(Table2[[#This Row],[Customer_ID]],Table1[Customer_ID],Table1[Segment],"Not Found")</f>
        <v>Home Office</v>
      </c>
      <c r="T812" t="str">
        <f>_xlfn.XLOOKUP(Table2[[#This Row],[Product_ID]],Table4[Product_ID],Table4[Product_Name],"Not Found")</f>
        <v>Keyboard</v>
      </c>
    </row>
    <row r="813" spans="1:20" x14ac:dyDescent="0.3">
      <c r="A813" t="s">
        <v>1243</v>
      </c>
      <c r="B813" s="4">
        <v>45655</v>
      </c>
      <c r="C813" s="4">
        <v>45657</v>
      </c>
      <c r="D813" t="s">
        <v>875</v>
      </c>
      <c r="E813" t="s">
        <v>50</v>
      </c>
      <c r="F813" s="8">
        <v>1</v>
      </c>
      <c r="G813" s="10">
        <v>0</v>
      </c>
      <c r="H813" t="s">
        <v>21</v>
      </c>
      <c r="I813" s="8">
        <v>499</v>
      </c>
      <c r="J813" s="8">
        <v>123.29</v>
      </c>
      <c r="K813" s="12">
        <f>YEAR(Table2[[#This Row],[Order_Date]])</f>
        <v>2024</v>
      </c>
      <c r="L813" s="12">
        <f>MONTH(Table2[[#This Row],[Order_Date]])</f>
        <v>12</v>
      </c>
      <c r="M813" t="str">
        <f>TEXT(Table2[[#This Row],[Order_Date]],"mmm")</f>
        <v>Dec</v>
      </c>
      <c r="N813" t="str">
        <f>TEXT(Table2[[#This Row],[Order_Date]],"YYYY-MM")</f>
        <v>2024-12</v>
      </c>
      <c r="O813" s="9">
        <f>IFERROR(Table2[[#This Row],[Profit]]/Table2[[#This Row],[Sales]],0)</f>
        <v>0.24707414829659319</v>
      </c>
      <c r="P813" t="str">
        <f>_xlfn.XLOOKUP(Table2[[#This Row],[Product_ID]],Table4[Product_ID],Table4[Category],"Not Found")</f>
        <v>Technology</v>
      </c>
      <c r="Q813" t="str">
        <f>_xlfn.XLOOKUP(Table2[[#This Row],[Product_ID]],Table4[Product_ID],Table4[Sub_Category],"Not Found")</f>
        <v>Accessories</v>
      </c>
      <c r="R813" t="str">
        <f>_xlfn.XLOOKUP(Table2[[#This Row],[Customer_ID]],Table1[Customer_ID],Table1[Region],"Not Found")</f>
        <v>North</v>
      </c>
      <c r="S813" t="str">
        <f>_xlfn.XLOOKUP(Table2[[#This Row],[Customer_ID]],Table1[Customer_ID],Table1[Segment],"Not Found")</f>
        <v>Consumer</v>
      </c>
      <c r="T813" t="str">
        <f>_xlfn.XLOOKUP(Table2[[#This Row],[Product_ID]],Table4[Product_ID],Table4[Product_Name],"Not Found")</f>
        <v>Wireless Mouse</v>
      </c>
    </row>
    <row r="814" spans="1:20" x14ac:dyDescent="0.3">
      <c r="A814" t="s">
        <v>1244</v>
      </c>
      <c r="B814" s="4">
        <v>45673</v>
      </c>
      <c r="C814" s="4">
        <v>45676</v>
      </c>
      <c r="D814" t="s">
        <v>508</v>
      </c>
      <c r="E814" t="s">
        <v>96</v>
      </c>
      <c r="F814" s="8">
        <v>3</v>
      </c>
      <c r="G814" s="10">
        <v>0</v>
      </c>
      <c r="H814" t="s">
        <v>13</v>
      </c>
      <c r="I814" s="8">
        <v>2997</v>
      </c>
      <c r="J814" s="8">
        <v>876.33</v>
      </c>
      <c r="K814" s="12">
        <f>YEAR(Table2[[#This Row],[Order_Date]])</f>
        <v>2025</v>
      </c>
      <c r="L814" s="12">
        <f>MONTH(Table2[[#This Row],[Order_Date]])</f>
        <v>1</v>
      </c>
      <c r="M814" t="str">
        <f>TEXT(Table2[[#This Row],[Order_Date]],"mmm")</f>
        <v>Jan</v>
      </c>
      <c r="N814" t="str">
        <f>TEXT(Table2[[#This Row],[Order_Date]],"YYYY-MM")</f>
        <v>2025-01</v>
      </c>
      <c r="O814" s="9">
        <f>IFERROR(Table2[[#This Row],[Profit]]/Table2[[#This Row],[Sales]],0)</f>
        <v>0.29240240240240239</v>
      </c>
      <c r="P814" t="str">
        <f>_xlfn.XLOOKUP(Table2[[#This Row],[Product_ID]],Table4[Product_ID],Table4[Category],"Not Found")</f>
        <v>Home</v>
      </c>
      <c r="Q814" t="str">
        <f>_xlfn.XLOOKUP(Table2[[#This Row],[Product_ID]],Table4[Product_ID],Table4[Sub_Category],"Not Found")</f>
        <v>Lighting</v>
      </c>
      <c r="R814" t="str">
        <f>_xlfn.XLOOKUP(Table2[[#This Row],[Customer_ID]],Table1[Customer_ID],Table1[Region],"Not Found")</f>
        <v>West</v>
      </c>
      <c r="S814" t="str">
        <f>_xlfn.XLOOKUP(Table2[[#This Row],[Customer_ID]],Table1[Customer_ID],Table1[Segment],"Not Found")</f>
        <v>Corporate</v>
      </c>
      <c r="T814" t="str">
        <f>_xlfn.XLOOKUP(Table2[[#This Row],[Product_ID]],Table4[Product_ID],Table4[Product_Name],"Not Found")</f>
        <v>LED Strip Light</v>
      </c>
    </row>
    <row r="815" spans="1:20" x14ac:dyDescent="0.3">
      <c r="A815" t="s">
        <v>1245</v>
      </c>
      <c r="B815" s="4">
        <v>45823</v>
      </c>
      <c r="C815" s="4">
        <v>45824</v>
      </c>
      <c r="D815" t="s">
        <v>331</v>
      </c>
      <c r="E815" t="s">
        <v>20</v>
      </c>
      <c r="F815" s="8">
        <v>3</v>
      </c>
      <c r="G815" s="10">
        <v>0</v>
      </c>
      <c r="H815" t="s">
        <v>17</v>
      </c>
      <c r="I815" s="8">
        <v>20997</v>
      </c>
      <c r="J815" s="8">
        <v>5352.91</v>
      </c>
      <c r="K815" s="12">
        <f>YEAR(Table2[[#This Row],[Order_Date]])</f>
        <v>2025</v>
      </c>
      <c r="L815" s="12">
        <f>MONTH(Table2[[#This Row],[Order_Date]])</f>
        <v>6</v>
      </c>
      <c r="M815" t="str">
        <f>TEXT(Table2[[#This Row],[Order_Date]],"mmm")</f>
        <v>Jun</v>
      </c>
      <c r="N815" t="str">
        <f>TEXT(Table2[[#This Row],[Order_Date]],"YYYY-MM")</f>
        <v>2025-06</v>
      </c>
      <c r="O815" s="9">
        <f>IFERROR(Table2[[#This Row],[Profit]]/Table2[[#This Row],[Sales]],0)</f>
        <v>0.25493689574701145</v>
      </c>
      <c r="P815" t="str">
        <f>_xlfn.XLOOKUP(Table2[[#This Row],[Product_ID]],Table4[Product_ID],Table4[Category],"Not Found")</f>
        <v>Furniture</v>
      </c>
      <c r="Q815" t="str">
        <f>_xlfn.XLOOKUP(Table2[[#This Row],[Product_ID]],Table4[Product_ID],Table4[Sub_Category],"Not Found")</f>
        <v>Furniture</v>
      </c>
      <c r="R815" t="str">
        <f>_xlfn.XLOOKUP(Table2[[#This Row],[Customer_ID]],Table1[Customer_ID],Table1[Region],"Not Found")</f>
        <v>East</v>
      </c>
      <c r="S815" t="str">
        <f>_xlfn.XLOOKUP(Table2[[#This Row],[Customer_ID]],Table1[Customer_ID],Table1[Segment],"Not Found")</f>
        <v>Consumer</v>
      </c>
      <c r="T815" t="str">
        <f>_xlfn.XLOOKUP(Table2[[#This Row],[Product_ID]],Table4[Product_ID],Table4[Product_Name],"Not Found")</f>
        <v>Office Chair</v>
      </c>
    </row>
    <row r="816" spans="1:20" x14ac:dyDescent="0.3">
      <c r="A816" t="s">
        <v>1246</v>
      </c>
      <c r="B816" s="4">
        <v>45443</v>
      </c>
      <c r="C816" s="4">
        <v>45445</v>
      </c>
      <c r="D816" t="s">
        <v>1247</v>
      </c>
      <c r="E816" t="s">
        <v>12</v>
      </c>
      <c r="F816" s="8">
        <v>1</v>
      </c>
      <c r="G816" s="10">
        <v>0</v>
      </c>
      <c r="H816" t="s">
        <v>13</v>
      </c>
      <c r="I816" s="8">
        <v>599</v>
      </c>
      <c r="J816" s="8">
        <v>172.16</v>
      </c>
      <c r="K816" s="12">
        <f>YEAR(Table2[[#This Row],[Order_Date]])</f>
        <v>2024</v>
      </c>
      <c r="L816" s="12">
        <f>MONTH(Table2[[#This Row],[Order_Date]])</f>
        <v>5</v>
      </c>
      <c r="M816" t="str">
        <f>TEXT(Table2[[#This Row],[Order_Date]],"mmm")</f>
        <v>May</v>
      </c>
      <c r="N816" t="str">
        <f>TEXT(Table2[[#This Row],[Order_Date]],"YYYY-MM")</f>
        <v>2024-05</v>
      </c>
      <c r="O816" s="9">
        <f>IFERROR(Table2[[#This Row],[Profit]]/Table2[[#This Row],[Sales]],0)</f>
        <v>0.28741235392320535</v>
      </c>
      <c r="P816" t="str">
        <f>_xlfn.XLOOKUP(Table2[[#This Row],[Product_ID]],Table4[Product_ID],Table4[Category],"Not Found")</f>
        <v>Home</v>
      </c>
      <c r="Q816" t="str">
        <f>_xlfn.XLOOKUP(Table2[[#This Row],[Product_ID]],Table4[Product_ID],Table4[Sub_Category],"Not Found")</f>
        <v>Kitchen</v>
      </c>
      <c r="R816" t="str">
        <f>_xlfn.XLOOKUP(Table2[[#This Row],[Customer_ID]],Table1[Customer_ID],Table1[Region],"Not Found")</f>
        <v>West</v>
      </c>
      <c r="S816" t="str">
        <f>_xlfn.XLOOKUP(Table2[[#This Row],[Customer_ID]],Table1[Customer_ID],Table1[Segment],"Not Found")</f>
        <v>Corporate</v>
      </c>
      <c r="T816" t="str">
        <f>_xlfn.XLOOKUP(Table2[[#This Row],[Product_ID]],Table4[Product_ID],Table4[Product_Name],"Not Found")</f>
        <v>Water Bottle</v>
      </c>
    </row>
    <row r="817" spans="1:20" x14ac:dyDescent="0.3">
      <c r="A817" t="s">
        <v>1248</v>
      </c>
      <c r="B817" s="4">
        <v>45853</v>
      </c>
      <c r="C817" s="4">
        <v>45854</v>
      </c>
      <c r="D817" t="s">
        <v>478</v>
      </c>
      <c r="E817" t="s">
        <v>26</v>
      </c>
      <c r="F817" s="8">
        <v>1</v>
      </c>
      <c r="G817" s="10">
        <v>0</v>
      </c>
      <c r="H817" t="s">
        <v>21</v>
      </c>
      <c r="I817" s="8">
        <v>899</v>
      </c>
      <c r="J817" s="8">
        <v>175.87</v>
      </c>
      <c r="K817" s="12">
        <f>YEAR(Table2[[#This Row],[Order_Date]])</f>
        <v>2025</v>
      </c>
      <c r="L817" s="12">
        <f>MONTH(Table2[[#This Row],[Order_Date]])</f>
        <v>7</v>
      </c>
      <c r="M817" t="str">
        <f>TEXT(Table2[[#This Row],[Order_Date]],"mmm")</f>
        <v>Jul</v>
      </c>
      <c r="N817" t="str">
        <f>TEXT(Table2[[#This Row],[Order_Date]],"YYYY-MM")</f>
        <v>2025-07</v>
      </c>
      <c r="O817" s="9">
        <f>IFERROR(Table2[[#This Row],[Profit]]/Table2[[#This Row],[Sales]],0)</f>
        <v>0.19562847608453837</v>
      </c>
      <c r="P817" t="str">
        <f>_xlfn.XLOOKUP(Table2[[#This Row],[Product_ID]],Table4[Product_ID],Table4[Category],"Not Found")</f>
        <v>Technology</v>
      </c>
      <c r="Q817" t="str">
        <f>_xlfn.XLOOKUP(Table2[[#This Row],[Product_ID]],Table4[Product_ID],Table4[Sub_Category],"Not Found")</f>
        <v>Accessories</v>
      </c>
      <c r="R817" t="str">
        <f>_xlfn.XLOOKUP(Table2[[#This Row],[Customer_ID]],Table1[Customer_ID],Table1[Region],"Not Found")</f>
        <v>East</v>
      </c>
      <c r="S817" t="str">
        <f>_xlfn.XLOOKUP(Table2[[#This Row],[Customer_ID]],Table1[Customer_ID],Table1[Segment],"Not Found")</f>
        <v>Consumer</v>
      </c>
      <c r="T817" t="str">
        <f>_xlfn.XLOOKUP(Table2[[#This Row],[Product_ID]],Table4[Product_ID],Table4[Product_Name],"Not Found")</f>
        <v>Keyboard</v>
      </c>
    </row>
    <row r="818" spans="1:20" x14ac:dyDescent="0.3">
      <c r="A818" t="s">
        <v>1249</v>
      </c>
      <c r="B818" s="4">
        <v>45980</v>
      </c>
      <c r="C818" s="4">
        <v>45984</v>
      </c>
      <c r="D818" t="s">
        <v>881</v>
      </c>
      <c r="E818" t="s">
        <v>200</v>
      </c>
      <c r="F818" s="8">
        <v>1</v>
      </c>
      <c r="G818" s="10">
        <v>0</v>
      </c>
      <c r="H818" t="s">
        <v>13</v>
      </c>
      <c r="I818" s="8">
        <v>1099</v>
      </c>
      <c r="J818" s="8">
        <v>345.41</v>
      </c>
      <c r="K818" s="12">
        <f>YEAR(Table2[[#This Row],[Order_Date]])</f>
        <v>2025</v>
      </c>
      <c r="L818" s="12">
        <f>MONTH(Table2[[#This Row],[Order_Date]])</f>
        <v>11</v>
      </c>
      <c r="M818" t="str">
        <f>TEXT(Table2[[#This Row],[Order_Date]],"mmm")</f>
        <v>Nov</v>
      </c>
      <c r="N818" t="str">
        <f>TEXT(Table2[[#This Row],[Order_Date]],"YYYY-MM")</f>
        <v>2025-11</v>
      </c>
      <c r="O818" s="9">
        <f>IFERROR(Table2[[#This Row],[Profit]]/Table2[[#This Row],[Sales]],0)</f>
        <v>0.314294813466788</v>
      </c>
      <c r="P818" t="str">
        <f>_xlfn.XLOOKUP(Table2[[#This Row],[Product_ID]],Table4[Product_ID],Table4[Category],"Not Found")</f>
        <v>Office</v>
      </c>
      <c r="Q818" t="str">
        <f>_xlfn.XLOOKUP(Table2[[#This Row],[Product_ID]],Table4[Product_ID],Table4[Sub_Category],"Not Found")</f>
        <v>Office Supplies</v>
      </c>
      <c r="R818" t="str">
        <f>_xlfn.XLOOKUP(Table2[[#This Row],[Customer_ID]],Table1[Customer_ID],Table1[Region],"Not Found")</f>
        <v>South</v>
      </c>
      <c r="S818" t="str">
        <f>_xlfn.XLOOKUP(Table2[[#This Row],[Customer_ID]],Table1[Customer_ID],Table1[Segment],"Not Found")</f>
        <v>Home Office</v>
      </c>
      <c r="T818" t="str">
        <f>_xlfn.XLOOKUP(Table2[[#This Row],[Product_ID]],Table4[Product_ID],Table4[Product_Name],"Not Found")</f>
        <v>Laptop Stand</v>
      </c>
    </row>
    <row r="819" spans="1:20" x14ac:dyDescent="0.3">
      <c r="A819" t="s">
        <v>1250</v>
      </c>
      <c r="B819" s="4">
        <v>45899</v>
      </c>
      <c r="C819" s="4">
        <v>45902</v>
      </c>
      <c r="D819" t="s">
        <v>146</v>
      </c>
      <c r="E819" t="s">
        <v>35</v>
      </c>
      <c r="F819" s="8">
        <v>1</v>
      </c>
      <c r="G819" s="10">
        <v>0.15</v>
      </c>
      <c r="H819" t="s">
        <v>21</v>
      </c>
      <c r="I819" s="8">
        <v>1359.15</v>
      </c>
      <c r="J819" s="8">
        <v>404.31</v>
      </c>
      <c r="K819" s="12">
        <f>YEAR(Table2[[#This Row],[Order_Date]])</f>
        <v>2025</v>
      </c>
      <c r="L819" s="12">
        <f>MONTH(Table2[[#This Row],[Order_Date]])</f>
        <v>8</v>
      </c>
      <c r="M819" t="str">
        <f>TEXT(Table2[[#This Row],[Order_Date]],"mmm")</f>
        <v>Aug</v>
      </c>
      <c r="N819" t="str">
        <f>TEXT(Table2[[#This Row],[Order_Date]],"YYYY-MM")</f>
        <v>2025-08</v>
      </c>
      <c r="O819" s="9">
        <f>IFERROR(Table2[[#This Row],[Profit]]/Table2[[#This Row],[Sales]],0)</f>
        <v>0.29747268513409114</v>
      </c>
      <c r="P819" t="str">
        <f>_xlfn.XLOOKUP(Table2[[#This Row],[Product_ID]],Table4[Product_ID],Table4[Category],"Not Found")</f>
        <v>Lifestyle</v>
      </c>
      <c r="Q819" t="str">
        <f>_xlfn.XLOOKUP(Table2[[#This Row],[Product_ID]],Table4[Product_ID],Table4[Sub_Category],"Not Found")</f>
        <v>Bags</v>
      </c>
      <c r="R819" t="str">
        <f>_xlfn.XLOOKUP(Table2[[#This Row],[Customer_ID]],Table1[Customer_ID],Table1[Region],"Not Found")</f>
        <v>South</v>
      </c>
      <c r="S819" t="str">
        <f>_xlfn.XLOOKUP(Table2[[#This Row],[Customer_ID]],Table1[Customer_ID],Table1[Segment],"Not Found")</f>
        <v>Consumer</v>
      </c>
      <c r="T819" t="str">
        <f>_xlfn.XLOOKUP(Table2[[#This Row],[Product_ID]],Table4[Product_ID],Table4[Product_Name],"Not Found")</f>
        <v>Backpack</v>
      </c>
    </row>
    <row r="820" spans="1:20" x14ac:dyDescent="0.3">
      <c r="A820" t="s">
        <v>1251</v>
      </c>
      <c r="B820" s="4">
        <v>45908</v>
      </c>
      <c r="C820" s="4">
        <v>45909</v>
      </c>
      <c r="D820" t="s">
        <v>195</v>
      </c>
      <c r="E820" t="s">
        <v>116</v>
      </c>
      <c r="F820" s="8">
        <v>5</v>
      </c>
      <c r="G820" s="10">
        <v>0</v>
      </c>
      <c r="H820" t="s">
        <v>13</v>
      </c>
      <c r="I820" s="8">
        <v>1995</v>
      </c>
      <c r="J820" s="8">
        <v>520.29</v>
      </c>
      <c r="K820" s="12">
        <f>YEAR(Table2[[#This Row],[Order_Date]])</f>
        <v>2025</v>
      </c>
      <c r="L820" s="12">
        <f>MONTH(Table2[[#This Row],[Order_Date]])</f>
        <v>9</v>
      </c>
      <c r="M820" t="str">
        <f>TEXT(Table2[[#This Row],[Order_Date]],"mmm")</f>
        <v>Sep</v>
      </c>
      <c r="N820" t="str">
        <f>TEXT(Table2[[#This Row],[Order_Date]],"YYYY-MM")</f>
        <v>2025-09</v>
      </c>
      <c r="O820" s="9">
        <f>IFERROR(Table2[[#This Row],[Profit]]/Table2[[#This Row],[Sales]],0)</f>
        <v>0.26079699248120297</v>
      </c>
      <c r="P820" t="str">
        <f>_xlfn.XLOOKUP(Table2[[#This Row],[Product_ID]],Table4[Product_ID],Table4[Category],"Not Found")</f>
        <v>Technology</v>
      </c>
      <c r="Q820" t="str">
        <f>_xlfn.XLOOKUP(Table2[[#This Row],[Product_ID]],Table4[Product_ID],Table4[Sub_Category],"Not Found")</f>
        <v>Accessories</v>
      </c>
      <c r="R820" t="str">
        <f>_xlfn.XLOOKUP(Table2[[#This Row],[Customer_ID]],Table1[Customer_ID],Table1[Region],"Not Found")</f>
        <v>North</v>
      </c>
      <c r="S820" t="str">
        <f>_xlfn.XLOOKUP(Table2[[#This Row],[Customer_ID]],Table1[Customer_ID],Table1[Segment],"Not Found")</f>
        <v>Corporate</v>
      </c>
      <c r="T820" t="str">
        <f>_xlfn.XLOOKUP(Table2[[#This Row],[Product_ID]],Table4[Product_ID],Table4[Product_Name],"Not Found")</f>
        <v>Mobile Holder</v>
      </c>
    </row>
    <row r="821" spans="1:20" x14ac:dyDescent="0.3">
      <c r="A821" t="s">
        <v>1252</v>
      </c>
      <c r="B821" s="4">
        <v>45711</v>
      </c>
      <c r="C821" s="4">
        <v>45715</v>
      </c>
      <c r="D821" t="s">
        <v>834</v>
      </c>
      <c r="E821" t="s">
        <v>65</v>
      </c>
      <c r="F821" s="8">
        <v>2</v>
      </c>
      <c r="G821" s="10">
        <v>0</v>
      </c>
      <c r="H821" t="s">
        <v>13</v>
      </c>
      <c r="I821" s="8">
        <v>1398</v>
      </c>
      <c r="J821" s="8">
        <v>403.97</v>
      </c>
      <c r="K821" s="12">
        <f>YEAR(Table2[[#This Row],[Order_Date]])</f>
        <v>2025</v>
      </c>
      <c r="L821" s="12">
        <f>MONTH(Table2[[#This Row],[Order_Date]])</f>
        <v>2</v>
      </c>
      <c r="M821" t="str">
        <f>TEXT(Table2[[#This Row],[Order_Date]],"mmm")</f>
        <v>Feb</v>
      </c>
      <c r="N821" t="str">
        <f>TEXT(Table2[[#This Row],[Order_Date]],"YYYY-MM")</f>
        <v>2025-02</v>
      </c>
      <c r="O821" s="9">
        <f>IFERROR(Table2[[#This Row],[Profit]]/Table2[[#This Row],[Sales]],0)</f>
        <v>0.2889628040057225</v>
      </c>
      <c r="P821" t="str">
        <f>_xlfn.XLOOKUP(Table2[[#This Row],[Product_ID]],Table4[Product_ID],Table4[Category],"Not Found")</f>
        <v>Office</v>
      </c>
      <c r="Q821" t="str">
        <f>_xlfn.XLOOKUP(Table2[[#This Row],[Product_ID]],Table4[Product_ID],Table4[Sub_Category],"Not Found")</f>
        <v>Storage</v>
      </c>
      <c r="R821" t="str">
        <f>_xlfn.XLOOKUP(Table2[[#This Row],[Customer_ID]],Table1[Customer_ID],Table1[Region],"Not Found")</f>
        <v>West</v>
      </c>
      <c r="S821" t="str">
        <f>_xlfn.XLOOKUP(Table2[[#This Row],[Customer_ID]],Table1[Customer_ID],Table1[Segment],"Not Found")</f>
        <v>Corporate</v>
      </c>
      <c r="T821" t="str">
        <f>_xlfn.XLOOKUP(Table2[[#This Row],[Product_ID]],Table4[Product_ID],Table4[Product_Name],"Not Found")</f>
        <v>Desk Organizer</v>
      </c>
    </row>
    <row r="822" spans="1:20" x14ac:dyDescent="0.3">
      <c r="A822" t="s">
        <v>1253</v>
      </c>
      <c r="B822" s="4">
        <v>45541</v>
      </c>
      <c r="C822" s="4">
        <v>45543</v>
      </c>
      <c r="D822" t="s">
        <v>1254</v>
      </c>
      <c r="E822" t="s">
        <v>68</v>
      </c>
      <c r="F822" s="8">
        <v>2</v>
      </c>
      <c r="G822" s="10">
        <v>0</v>
      </c>
      <c r="H822" t="s">
        <v>13</v>
      </c>
      <c r="I822" s="8">
        <v>2598</v>
      </c>
      <c r="J822" s="8">
        <v>785.17</v>
      </c>
      <c r="K822" s="12">
        <f>YEAR(Table2[[#This Row],[Order_Date]])</f>
        <v>2024</v>
      </c>
      <c r="L822" s="12">
        <f>MONTH(Table2[[#This Row],[Order_Date]])</f>
        <v>9</v>
      </c>
      <c r="M822" t="str">
        <f>TEXT(Table2[[#This Row],[Order_Date]],"mmm")</f>
        <v>Sep</v>
      </c>
      <c r="N822" t="str">
        <f>TEXT(Table2[[#This Row],[Order_Date]],"YYYY-MM")</f>
        <v>2024-09</v>
      </c>
      <c r="O822" s="9">
        <f>IFERROR(Table2[[#This Row],[Profit]]/Table2[[#This Row],[Sales]],0)</f>
        <v>0.30222093918398768</v>
      </c>
      <c r="P822" t="str">
        <f>_xlfn.XLOOKUP(Table2[[#This Row],[Product_ID]],Table4[Product_ID],Table4[Category],"Not Found")</f>
        <v>Home</v>
      </c>
      <c r="Q822" t="str">
        <f>_xlfn.XLOOKUP(Table2[[#This Row],[Product_ID]],Table4[Product_ID],Table4[Sub_Category],"Not Found")</f>
        <v>Lighting</v>
      </c>
      <c r="R822" t="str">
        <f>_xlfn.XLOOKUP(Table2[[#This Row],[Customer_ID]],Table1[Customer_ID],Table1[Region],"Not Found")</f>
        <v>South</v>
      </c>
      <c r="S822" t="str">
        <f>_xlfn.XLOOKUP(Table2[[#This Row],[Customer_ID]],Table1[Customer_ID],Table1[Segment],"Not Found")</f>
        <v>Corporate</v>
      </c>
      <c r="T822" t="str">
        <f>_xlfn.XLOOKUP(Table2[[#This Row],[Product_ID]],Table4[Product_ID],Table4[Product_Name],"Not Found")</f>
        <v>Table Lamp</v>
      </c>
    </row>
    <row r="823" spans="1:20" x14ac:dyDescent="0.3">
      <c r="A823" t="s">
        <v>1255</v>
      </c>
      <c r="B823" s="4">
        <v>45408</v>
      </c>
      <c r="C823" s="4">
        <v>45412</v>
      </c>
      <c r="D823" t="s">
        <v>387</v>
      </c>
      <c r="E823" t="s">
        <v>50</v>
      </c>
      <c r="F823" s="8">
        <v>5</v>
      </c>
      <c r="G823" s="10">
        <v>0.05</v>
      </c>
      <c r="H823" t="s">
        <v>13</v>
      </c>
      <c r="I823" s="8">
        <v>2370.25</v>
      </c>
      <c r="J823" s="8">
        <v>529.07000000000005</v>
      </c>
      <c r="K823" s="12">
        <f>YEAR(Table2[[#This Row],[Order_Date]])</f>
        <v>2024</v>
      </c>
      <c r="L823" s="12">
        <f>MONTH(Table2[[#This Row],[Order_Date]])</f>
        <v>4</v>
      </c>
      <c r="M823" t="str">
        <f>TEXT(Table2[[#This Row],[Order_Date]],"mmm")</f>
        <v>Apr</v>
      </c>
      <c r="N823" t="str">
        <f>TEXT(Table2[[#This Row],[Order_Date]],"YYYY-MM")</f>
        <v>2024-04</v>
      </c>
      <c r="O823" s="9">
        <f>IFERROR(Table2[[#This Row],[Profit]]/Table2[[#This Row],[Sales]],0)</f>
        <v>0.22321274127201773</v>
      </c>
      <c r="P823" t="str">
        <f>_xlfn.XLOOKUP(Table2[[#This Row],[Product_ID]],Table4[Product_ID],Table4[Category],"Not Found")</f>
        <v>Technology</v>
      </c>
      <c r="Q823" t="str">
        <f>_xlfn.XLOOKUP(Table2[[#This Row],[Product_ID]],Table4[Product_ID],Table4[Sub_Category],"Not Found")</f>
        <v>Accessories</v>
      </c>
      <c r="R823" t="str">
        <f>_xlfn.XLOOKUP(Table2[[#This Row],[Customer_ID]],Table1[Customer_ID],Table1[Region],"Not Found")</f>
        <v>East</v>
      </c>
      <c r="S823" t="str">
        <f>_xlfn.XLOOKUP(Table2[[#This Row],[Customer_ID]],Table1[Customer_ID],Table1[Segment],"Not Found")</f>
        <v>Consumer</v>
      </c>
      <c r="T823" t="str">
        <f>_xlfn.XLOOKUP(Table2[[#This Row],[Product_ID]],Table4[Product_ID],Table4[Product_Name],"Not Found")</f>
        <v>Wireless Mouse</v>
      </c>
    </row>
    <row r="824" spans="1:20" x14ac:dyDescent="0.3">
      <c r="A824" t="s">
        <v>1256</v>
      </c>
      <c r="B824" s="4">
        <v>45803</v>
      </c>
      <c r="C824" s="4">
        <v>45805</v>
      </c>
      <c r="D824" t="s">
        <v>320</v>
      </c>
      <c r="E824" t="s">
        <v>200</v>
      </c>
      <c r="F824" s="8">
        <v>2</v>
      </c>
      <c r="G824" s="10">
        <v>0.05</v>
      </c>
      <c r="H824" t="s">
        <v>17</v>
      </c>
      <c r="I824" s="8">
        <v>2088.1</v>
      </c>
      <c r="J824" s="8">
        <v>-50.39</v>
      </c>
      <c r="K824" s="12">
        <f>YEAR(Table2[[#This Row],[Order_Date]])</f>
        <v>2025</v>
      </c>
      <c r="L824" s="12">
        <f>MONTH(Table2[[#This Row],[Order_Date]])</f>
        <v>5</v>
      </c>
      <c r="M824" t="str">
        <f>TEXT(Table2[[#This Row],[Order_Date]],"mmm")</f>
        <v>May</v>
      </c>
      <c r="N824" t="str">
        <f>TEXT(Table2[[#This Row],[Order_Date]],"YYYY-MM")</f>
        <v>2025-05</v>
      </c>
      <c r="O824" s="9">
        <f>IFERROR(Table2[[#This Row],[Profit]]/Table2[[#This Row],[Sales]],0)</f>
        <v>-2.4131986015995404E-2</v>
      </c>
      <c r="P824" t="str">
        <f>_xlfn.XLOOKUP(Table2[[#This Row],[Product_ID]],Table4[Product_ID],Table4[Category],"Not Found")</f>
        <v>Office</v>
      </c>
      <c r="Q824" t="str">
        <f>_xlfn.XLOOKUP(Table2[[#This Row],[Product_ID]],Table4[Product_ID],Table4[Sub_Category],"Not Found")</f>
        <v>Office Supplies</v>
      </c>
      <c r="R824" t="str">
        <f>_xlfn.XLOOKUP(Table2[[#This Row],[Customer_ID]],Table1[Customer_ID],Table1[Region],"Not Found")</f>
        <v>South</v>
      </c>
      <c r="S824" t="str">
        <f>_xlfn.XLOOKUP(Table2[[#This Row],[Customer_ID]],Table1[Customer_ID],Table1[Segment],"Not Found")</f>
        <v>Corporate</v>
      </c>
      <c r="T824" t="str">
        <f>_xlfn.XLOOKUP(Table2[[#This Row],[Product_ID]],Table4[Product_ID],Table4[Product_Name],"Not Found")</f>
        <v>Laptop Stand</v>
      </c>
    </row>
    <row r="825" spans="1:20" x14ac:dyDescent="0.3">
      <c r="A825" t="s">
        <v>1257</v>
      </c>
      <c r="B825" s="4">
        <v>45869</v>
      </c>
      <c r="C825" s="4">
        <v>45870</v>
      </c>
      <c r="D825" t="s">
        <v>1258</v>
      </c>
      <c r="E825" t="s">
        <v>99</v>
      </c>
      <c r="F825" s="8">
        <v>2</v>
      </c>
      <c r="G825" s="10">
        <v>0</v>
      </c>
      <c r="H825" t="s">
        <v>13</v>
      </c>
      <c r="I825" s="8">
        <v>498</v>
      </c>
      <c r="J825" s="8">
        <v>129.78</v>
      </c>
      <c r="K825" s="12">
        <f>YEAR(Table2[[#This Row],[Order_Date]])</f>
        <v>2025</v>
      </c>
      <c r="L825" s="12">
        <f>MONTH(Table2[[#This Row],[Order_Date]])</f>
        <v>7</v>
      </c>
      <c r="M825" t="str">
        <f>TEXT(Table2[[#This Row],[Order_Date]],"mmm")</f>
        <v>Jul</v>
      </c>
      <c r="N825" t="str">
        <f>TEXT(Table2[[#This Row],[Order_Date]],"YYYY-MM")</f>
        <v>2025-07</v>
      </c>
      <c r="O825" s="9">
        <f>IFERROR(Table2[[#This Row],[Profit]]/Table2[[#This Row],[Sales]],0)</f>
        <v>0.26060240963855424</v>
      </c>
      <c r="P825" t="str">
        <f>_xlfn.XLOOKUP(Table2[[#This Row],[Product_ID]],Table4[Product_ID],Table4[Category],"Not Found")</f>
        <v>Office</v>
      </c>
      <c r="Q825" t="str">
        <f>_xlfn.XLOOKUP(Table2[[#This Row],[Product_ID]],Table4[Product_ID],Table4[Sub_Category],"Not Found")</f>
        <v>Paper</v>
      </c>
      <c r="R825" t="str">
        <f>_xlfn.XLOOKUP(Table2[[#This Row],[Customer_ID]],Table1[Customer_ID],Table1[Region],"Not Found")</f>
        <v>East</v>
      </c>
      <c r="S825" t="str">
        <f>_xlfn.XLOOKUP(Table2[[#This Row],[Customer_ID]],Table1[Customer_ID],Table1[Segment],"Not Found")</f>
        <v>Consumer</v>
      </c>
      <c r="T825" t="str">
        <f>_xlfn.XLOOKUP(Table2[[#This Row],[Product_ID]],Table4[Product_ID],Table4[Product_Name],"Not Found")</f>
        <v>Pen Set</v>
      </c>
    </row>
    <row r="826" spans="1:20" x14ac:dyDescent="0.3">
      <c r="A826" t="s">
        <v>1259</v>
      </c>
      <c r="B826" s="4">
        <v>45626</v>
      </c>
      <c r="C826" s="4">
        <v>45631</v>
      </c>
      <c r="D826" t="s">
        <v>25</v>
      </c>
      <c r="E826" t="s">
        <v>29</v>
      </c>
      <c r="F826" s="8">
        <v>1</v>
      </c>
      <c r="G826" s="10">
        <v>0.1</v>
      </c>
      <c r="H826" t="s">
        <v>21</v>
      </c>
      <c r="I826" s="8">
        <v>359.1</v>
      </c>
      <c r="J826" s="8">
        <v>-15.02</v>
      </c>
      <c r="K826" s="12">
        <f>YEAR(Table2[[#This Row],[Order_Date]])</f>
        <v>2024</v>
      </c>
      <c r="L826" s="12">
        <f>MONTH(Table2[[#This Row],[Order_Date]])</f>
        <v>11</v>
      </c>
      <c r="M826" t="str">
        <f>TEXT(Table2[[#This Row],[Order_Date]],"mmm")</f>
        <v>Nov</v>
      </c>
      <c r="N826" t="str">
        <f>TEXT(Table2[[#This Row],[Order_Date]],"YYYY-MM")</f>
        <v>2024-11</v>
      </c>
      <c r="O826" s="9">
        <f>IFERROR(Table2[[#This Row],[Profit]]/Table2[[#This Row],[Sales]],0)</f>
        <v>-4.1826789195210247E-2</v>
      </c>
      <c r="P826" t="str">
        <f>_xlfn.XLOOKUP(Table2[[#This Row],[Product_ID]],Table4[Product_ID],Table4[Category],"Not Found")</f>
        <v>Office</v>
      </c>
      <c r="Q826" t="str">
        <f>_xlfn.XLOOKUP(Table2[[#This Row],[Product_ID]],Table4[Product_ID],Table4[Sub_Category],"Not Found")</f>
        <v>Paper</v>
      </c>
      <c r="R826" t="str">
        <f>_xlfn.XLOOKUP(Table2[[#This Row],[Customer_ID]],Table1[Customer_ID],Table1[Region],"Not Found")</f>
        <v>South</v>
      </c>
      <c r="S826" t="str">
        <f>_xlfn.XLOOKUP(Table2[[#This Row],[Customer_ID]],Table1[Customer_ID],Table1[Segment],"Not Found")</f>
        <v>Corporate</v>
      </c>
      <c r="T826" t="str">
        <f>_xlfn.XLOOKUP(Table2[[#This Row],[Product_ID]],Table4[Product_ID],Table4[Product_Name],"Not Found")</f>
        <v>Notebook Set</v>
      </c>
    </row>
    <row r="827" spans="1:20" x14ac:dyDescent="0.3">
      <c r="A827" t="s">
        <v>1260</v>
      </c>
      <c r="B827" s="4">
        <v>45709</v>
      </c>
      <c r="C827" s="4">
        <v>45713</v>
      </c>
      <c r="D827" t="s">
        <v>1254</v>
      </c>
      <c r="E827" t="s">
        <v>55</v>
      </c>
      <c r="F827" s="8">
        <v>1</v>
      </c>
      <c r="G827" s="10">
        <v>0.1</v>
      </c>
      <c r="H827" t="s">
        <v>21</v>
      </c>
      <c r="I827" s="8">
        <v>5399.1</v>
      </c>
      <c r="J827" s="8">
        <v>578.17999999999995</v>
      </c>
      <c r="K827" s="12">
        <f>YEAR(Table2[[#This Row],[Order_Date]])</f>
        <v>2025</v>
      </c>
      <c r="L827" s="12">
        <f>MONTH(Table2[[#This Row],[Order_Date]])</f>
        <v>2</v>
      </c>
      <c r="M827" t="str">
        <f>TEXT(Table2[[#This Row],[Order_Date]],"mmm")</f>
        <v>Feb</v>
      </c>
      <c r="N827" t="str">
        <f>TEXT(Table2[[#This Row],[Order_Date]],"YYYY-MM")</f>
        <v>2025-02</v>
      </c>
      <c r="O827" s="9">
        <f>IFERROR(Table2[[#This Row],[Profit]]/Table2[[#This Row],[Sales]],0)</f>
        <v>0.10708821840677148</v>
      </c>
      <c r="P827" t="str">
        <f>_xlfn.XLOOKUP(Table2[[#This Row],[Product_ID]],Table4[Product_ID],Table4[Category],"Not Found")</f>
        <v>Furniture</v>
      </c>
      <c r="Q827" t="str">
        <f>_xlfn.XLOOKUP(Table2[[#This Row],[Product_ID]],Table4[Product_ID],Table4[Sub_Category],"Not Found")</f>
        <v>Furniture</v>
      </c>
      <c r="R827" t="str">
        <f>_xlfn.XLOOKUP(Table2[[#This Row],[Customer_ID]],Table1[Customer_ID],Table1[Region],"Not Found")</f>
        <v>South</v>
      </c>
      <c r="S827" t="str">
        <f>_xlfn.XLOOKUP(Table2[[#This Row],[Customer_ID]],Table1[Customer_ID],Table1[Segment],"Not Found")</f>
        <v>Corporate</v>
      </c>
      <c r="T827" t="str">
        <f>_xlfn.XLOOKUP(Table2[[#This Row],[Product_ID]],Table4[Product_ID],Table4[Product_Name],"Not Found")</f>
        <v>Study Table</v>
      </c>
    </row>
    <row r="828" spans="1:20" x14ac:dyDescent="0.3">
      <c r="A828" t="s">
        <v>1261</v>
      </c>
      <c r="B828" s="4">
        <v>45586</v>
      </c>
      <c r="C828" s="4">
        <v>45591</v>
      </c>
      <c r="D828" t="s">
        <v>341</v>
      </c>
      <c r="E828" t="s">
        <v>45</v>
      </c>
      <c r="F828" s="8">
        <v>2</v>
      </c>
      <c r="G828" s="10">
        <v>0.05</v>
      </c>
      <c r="H828" t="s">
        <v>13</v>
      </c>
      <c r="I828" s="8">
        <v>4748.1000000000004</v>
      </c>
      <c r="J828" s="8">
        <v>1172.47</v>
      </c>
      <c r="K828" s="12">
        <f>YEAR(Table2[[#This Row],[Order_Date]])</f>
        <v>2024</v>
      </c>
      <c r="L828" s="12">
        <f>MONTH(Table2[[#This Row],[Order_Date]])</f>
        <v>10</v>
      </c>
      <c r="M828" t="str">
        <f>TEXT(Table2[[#This Row],[Order_Date]],"mmm")</f>
        <v>Oct</v>
      </c>
      <c r="N828" t="str">
        <f>TEXT(Table2[[#This Row],[Order_Date]],"YYYY-MM")</f>
        <v>2024-10</v>
      </c>
      <c r="O828" s="9">
        <f>IFERROR(Table2[[#This Row],[Profit]]/Table2[[#This Row],[Sales]],0)</f>
        <v>0.24693456329900379</v>
      </c>
      <c r="P828" t="str">
        <f>_xlfn.XLOOKUP(Table2[[#This Row],[Product_ID]],Table4[Product_ID],Table4[Category],"Not Found")</f>
        <v>Technology</v>
      </c>
      <c r="Q828" t="str">
        <f>_xlfn.XLOOKUP(Table2[[#This Row],[Product_ID]],Table4[Product_ID],Table4[Sub_Category],"Not Found")</f>
        <v>Audio</v>
      </c>
      <c r="R828" t="str">
        <f>_xlfn.XLOOKUP(Table2[[#This Row],[Customer_ID]],Table1[Customer_ID],Table1[Region],"Not Found")</f>
        <v>North</v>
      </c>
      <c r="S828" t="str">
        <f>_xlfn.XLOOKUP(Table2[[#This Row],[Customer_ID]],Table1[Customer_ID],Table1[Segment],"Not Found")</f>
        <v>Corporate</v>
      </c>
      <c r="T828" t="str">
        <f>_xlfn.XLOOKUP(Table2[[#This Row],[Product_ID]],Table4[Product_ID],Table4[Product_Name],"Not Found")</f>
        <v>Headphones</v>
      </c>
    </row>
    <row r="829" spans="1:20" x14ac:dyDescent="0.3">
      <c r="A829" t="s">
        <v>1262</v>
      </c>
      <c r="B829" s="4">
        <v>45662</v>
      </c>
      <c r="C829" s="4">
        <v>45665</v>
      </c>
      <c r="D829" t="s">
        <v>497</v>
      </c>
      <c r="E829" t="s">
        <v>20</v>
      </c>
      <c r="F829" s="8">
        <v>1</v>
      </c>
      <c r="G829" s="10">
        <v>0.05</v>
      </c>
      <c r="H829" t="s">
        <v>17</v>
      </c>
      <c r="I829" s="8">
        <v>6649.05</v>
      </c>
      <c r="J829" s="8">
        <v>1297.3699999999999</v>
      </c>
      <c r="K829" s="12">
        <f>YEAR(Table2[[#This Row],[Order_Date]])</f>
        <v>2025</v>
      </c>
      <c r="L829" s="12">
        <f>MONTH(Table2[[#This Row],[Order_Date]])</f>
        <v>1</v>
      </c>
      <c r="M829" t="str">
        <f>TEXT(Table2[[#This Row],[Order_Date]],"mmm")</f>
        <v>Jan</v>
      </c>
      <c r="N829" t="str">
        <f>TEXT(Table2[[#This Row],[Order_Date]],"YYYY-MM")</f>
        <v>2025-01</v>
      </c>
      <c r="O829" s="9">
        <f>IFERROR(Table2[[#This Row],[Profit]]/Table2[[#This Row],[Sales]],0)</f>
        <v>0.19512110752663911</v>
      </c>
      <c r="P829" t="str">
        <f>_xlfn.XLOOKUP(Table2[[#This Row],[Product_ID]],Table4[Product_ID],Table4[Category],"Not Found")</f>
        <v>Furniture</v>
      </c>
      <c r="Q829" t="str">
        <f>_xlfn.XLOOKUP(Table2[[#This Row],[Product_ID]],Table4[Product_ID],Table4[Sub_Category],"Not Found")</f>
        <v>Furniture</v>
      </c>
      <c r="R829" t="str">
        <f>_xlfn.XLOOKUP(Table2[[#This Row],[Customer_ID]],Table1[Customer_ID],Table1[Region],"Not Found")</f>
        <v>South</v>
      </c>
      <c r="S829" t="str">
        <f>_xlfn.XLOOKUP(Table2[[#This Row],[Customer_ID]],Table1[Customer_ID],Table1[Segment],"Not Found")</f>
        <v>Consumer</v>
      </c>
      <c r="T829" t="str">
        <f>_xlfn.XLOOKUP(Table2[[#This Row],[Product_ID]],Table4[Product_ID],Table4[Product_Name],"Not Found")</f>
        <v>Office Chair</v>
      </c>
    </row>
    <row r="830" spans="1:20" x14ac:dyDescent="0.3">
      <c r="A830" t="s">
        <v>1263</v>
      </c>
      <c r="B830" s="4">
        <v>45477</v>
      </c>
      <c r="C830" s="4">
        <v>45482</v>
      </c>
      <c r="D830" t="s">
        <v>1212</v>
      </c>
      <c r="E830" t="s">
        <v>50</v>
      </c>
      <c r="F830" s="8">
        <v>1</v>
      </c>
      <c r="G830" s="10">
        <v>0.05</v>
      </c>
      <c r="H830" t="s">
        <v>17</v>
      </c>
      <c r="I830" s="8">
        <v>474.05</v>
      </c>
      <c r="J830" s="8">
        <v>107.87</v>
      </c>
      <c r="K830" s="12">
        <f>YEAR(Table2[[#This Row],[Order_Date]])</f>
        <v>2024</v>
      </c>
      <c r="L830" s="12">
        <f>MONTH(Table2[[#This Row],[Order_Date]])</f>
        <v>7</v>
      </c>
      <c r="M830" t="str">
        <f>TEXT(Table2[[#This Row],[Order_Date]],"mmm")</f>
        <v>Jul</v>
      </c>
      <c r="N830" t="str">
        <f>TEXT(Table2[[#This Row],[Order_Date]],"YYYY-MM")</f>
        <v>2024-07</v>
      </c>
      <c r="O830" s="9">
        <f>IFERROR(Table2[[#This Row],[Profit]]/Table2[[#This Row],[Sales]],0)</f>
        <v>0.22754983651513555</v>
      </c>
      <c r="P830" t="str">
        <f>_xlfn.XLOOKUP(Table2[[#This Row],[Product_ID]],Table4[Product_ID],Table4[Category],"Not Found")</f>
        <v>Technology</v>
      </c>
      <c r="Q830" t="str">
        <f>_xlfn.XLOOKUP(Table2[[#This Row],[Product_ID]],Table4[Product_ID],Table4[Sub_Category],"Not Found")</f>
        <v>Accessories</v>
      </c>
      <c r="R830" t="str">
        <f>_xlfn.XLOOKUP(Table2[[#This Row],[Customer_ID]],Table1[Customer_ID],Table1[Region],"Not Found")</f>
        <v>North</v>
      </c>
      <c r="S830" t="str">
        <f>_xlfn.XLOOKUP(Table2[[#This Row],[Customer_ID]],Table1[Customer_ID],Table1[Segment],"Not Found")</f>
        <v>Home Office</v>
      </c>
      <c r="T830" t="str">
        <f>_xlfn.XLOOKUP(Table2[[#This Row],[Product_ID]],Table4[Product_ID],Table4[Product_Name],"Not Found")</f>
        <v>Wireless Mouse</v>
      </c>
    </row>
    <row r="831" spans="1:20" x14ac:dyDescent="0.3">
      <c r="A831" t="s">
        <v>1264</v>
      </c>
      <c r="B831" s="4">
        <v>45537</v>
      </c>
      <c r="C831" s="4">
        <v>45540</v>
      </c>
      <c r="D831" t="s">
        <v>820</v>
      </c>
      <c r="E831" t="s">
        <v>26</v>
      </c>
      <c r="F831" s="8">
        <v>1</v>
      </c>
      <c r="G831" s="10">
        <v>0</v>
      </c>
      <c r="H831" t="s">
        <v>21</v>
      </c>
      <c r="I831" s="8">
        <v>899</v>
      </c>
      <c r="J831" s="8">
        <v>131.62</v>
      </c>
      <c r="K831" s="12">
        <f>YEAR(Table2[[#This Row],[Order_Date]])</f>
        <v>2024</v>
      </c>
      <c r="L831" s="12">
        <f>MONTH(Table2[[#This Row],[Order_Date]])</f>
        <v>9</v>
      </c>
      <c r="M831" t="str">
        <f>TEXT(Table2[[#This Row],[Order_Date]],"mmm")</f>
        <v>Sep</v>
      </c>
      <c r="N831" t="str">
        <f>TEXT(Table2[[#This Row],[Order_Date]],"YYYY-MM")</f>
        <v>2024-09</v>
      </c>
      <c r="O831" s="9">
        <f>IFERROR(Table2[[#This Row],[Profit]]/Table2[[#This Row],[Sales]],0)</f>
        <v>0.1464071190211346</v>
      </c>
      <c r="P831" t="str">
        <f>_xlfn.XLOOKUP(Table2[[#This Row],[Product_ID]],Table4[Product_ID],Table4[Category],"Not Found")</f>
        <v>Technology</v>
      </c>
      <c r="Q831" t="str">
        <f>_xlfn.XLOOKUP(Table2[[#This Row],[Product_ID]],Table4[Product_ID],Table4[Sub_Category],"Not Found")</f>
        <v>Accessories</v>
      </c>
      <c r="R831" t="str">
        <f>_xlfn.XLOOKUP(Table2[[#This Row],[Customer_ID]],Table1[Customer_ID],Table1[Region],"Not Found")</f>
        <v>North</v>
      </c>
      <c r="S831" t="str">
        <f>_xlfn.XLOOKUP(Table2[[#This Row],[Customer_ID]],Table1[Customer_ID],Table1[Segment],"Not Found")</f>
        <v>Corporate</v>
      </c>
      <c r="T831" t="str">
        <f>_xlfn.XLOOKUP(Table2[[#This Row],[Product_ID]],Table4[Product_ID],Table4[Product_Name],"Not Found")</f>
        <v>Keyboard</v>
      </c>
    </row>
    <row r="832" spans="1:20" x14ac:dyDescent="0.3">
      <c r="A832" t="s">
        <v>1265</v>
      </c>
      <c r="B832" s="4">
        <v>45928</v>
      </c>
      <c r="C832" s="4">
        <v>45929</v>
      </c>
      <c r="D832" t="s">
        <v>1266</v>
      </c>
      <c r="E832" t="s">
        <v>116</v>
      </c>
      <c r="F832" s="8">
        <v>1</v>
      </c>
      <c r="G832" s="10">
        <v>0.1</v>
      </c>
      <c r="H832" t="s">
        <v>17</v>
      </c>
      <c r="I832" s="8">
        <v>359.1</v>
      </c>
      <c r="J832" s="8">
        <v>73.61</v>
      </c>
      <c r="K832" s="12">
        <f>YEAR(Table2[[#This Row],[Order_Date]])</f>
        <v>2025</v>
      </c>
      <c r="L832" s="12">
        <f>MONTH(Table2[[#This Row],[Order_Date]])</f>
        <v>9</v>
      </c>
      <c r="M832" t="str">
        <f>TEXT(Table2[[#This Row],[Order_Date]],"mmm")</f>
        <v>Sep</v>
      </c>
      <c r="N832" t="str">
        <f>TEXT(Table2[[#This Row],[Order_Date]],"YYYY-MM")</f>
        <v>2025-09</v>
      </c>
      <c r="O832" s="9">
        <f>IFERROR(Table2[[#This Row],[Profit]]/Table2[[#This Row],[Sales]],0)</f>
        <v>0.20498468393205233</v>
      </c>
      <c r="P832" t="str">
        <f>_xlfn.XLOOKUP(Table2[[#This Row],[Product_ID]],Table4[Product_ID],Table4[Category],"Not Found")</f>
        <v>Technology</v>
      </c>
      <c r="Q832" t="str">
        <f>_xlfn.XLOOKUP(Table2[[#This Row],[Product_ID]],Table4[Product_ID],Table4[Sub_Category],"Not Found")</f>
        <v>Accessories</v>
      </c>
      <c r="R832" t="str">
        <f>_xlfn.XLOOKUP(Table2[[#This Row],[Customer_ID]],Table1[Customer_ID],Table1[Region],"Not Found")</f>
        <v>West</v>
      </c>
      <c r="S832" t="str">
        <f>_xlfn.XLOOKUP(Table2[[#This Row],[Customer_ID]],Table1[Customer_ID],Table1[Segment],"Not Found")</f>
        <v>Consumer</v>
      </c>
      <c r="T832" t="str">
        <f>_xlfn.XLOOKUP(Table2[[#This Row],[Product_ID]],Table4[Product_ID],Table4[Product_Name],"Not Found")</f>
        <v>Mobile Holder</v>
      </c>
    </row>
    <row r="833" spans="1:20" x14ac:dyDescent="0.3">
      <c r="A833" t="s">
        <v>1267</v>
      </c>
      <c r="B833" s="4">
        <v>45559</v>
      </c>
      <c r="C833" s="4">
        <v>45560</v>
      </c>
      <c r="D833" t="s">
        <v>917</v>
      </c>
      <c r="E833" t="s">
        <v>71</v>
      </c>
      <c r="F833" s="8">
        <v>2</v>
      </c>
      <c r="G833" s="10">
        <v>0.1</v>
      </c>
      <c r="H833" t="s">
        <v>13</v>
      </c>
      <c r="I833" s="8">
        <v>1438.2</v>
      </c>
      <c r="J833" s="8">
        <v>423.44</v>
      </c>
      <c r="K833" s="12">
        <f>YEAR(Table2[[#This Row],[Order_Date]])</f>
        <v>2024</v>
      </c>
      <c r="L833" s="12">
        <f>MONTH(Table2[[#This Row],[Order_Date]])</f>
        <v>9</v>
      </c>
      <c r="M833" t="str">
        <f>TEXT(Table2[[#This Row],[Order_Date]],"mmm")</f>
        <v>Sep</v>
      </c>
      <c r="N833" t="str">
        <f>TEXT(Table2[[#This Row],[Order_Date]],"YYYY-MM")</f>
        <v>2024-09</v>
      </c>
      <c r="O833" s="9">
        <f>IFERROR(Table2[[#This Row],[Profit]]/Table2[[#This Row],[Sales]],0)</f>
        <v>0.29442358503685162</v>
      </c>
      <c r="P833" t="str">
        <f>_xlfn.XLOOKUP(Table2[[#This Row],[Product_ID]],Table4[Product_ID],Table4[Category],"Not Found")</f>
        <v>Home</v>
      </c>
      <c r="Q833" t="str">
        <f>_xlfn.XLOOKUP(Table2[[#This Row],[Product_ID]],Table4[Product_ID],Table4[Sub_Category],"Not Found")</f>
        <v>Storage</v>
      </c>
      <c r="R833" t="str">
        <f>_xlfn.XLOOKUP(Table2[[#This Row],[Customer_ID]],Table1[Customer_ID],Table1[Region],"Not Found")</f>
        <v>West</v>
      </c>
      <c r="S833" t="str">
        <f>_xlfn.XLOOKUP(Table2[[#This Row],[Customer_ID]],Table1[Customer_ID],Table1[Segment],"Not Found")</f>
        <v>Consumer</v>
      </c>
      <c r="T833" t="str">
        <f>_xlfn.XLOOKUP(Table2[[#This Row],[Product_ID]],Table4[Product_ID],Table4[Product_Name],"Not Found")</f>
        <v>Storage Box</v>
      </c>
    </row>
    <row r="834" spans="1:20" x14ac:dyDescent="0.3">
      <c r="A834" t="s">
        <v>1268</v>
      </c>
      <c r="B834" s="4">
        <v>45934</v>
      </c>
      <c r="C834" s="4">
        <v>45938</v>
      </c>
      <c r="D834" t="s">
        <v>1061</v>
      </c>
      <c r="E834" t="s">
        <v>99</v>
      </c>
      <c r="F834" s="8">
        <v>2</v>
      </c>
      <c r="G834" s="10">
        <v>0.1</v>
      </c>
      <c r="H834" t="s">
        <v>13</v>
      </c>
      <c r="I834" s="8">
        <v>448.2</v>
      </c>
      <c r="J834" s="8">
        <v>113.31</v>
      </c>
      <c r="K834" s="12">
        <f>YEAR(Table2[[#This Row],[Order_Date]])</f>
        <v>2025</v>
      </c>
      <c r="L834" s="12">
        <f>MONTH(Table2[[#This Row],[Order_Date]])</f>
        <v>10</v>
      </c>
      <c r="M834" t="str">
        <f>TEXT(Table2[[#This Row],[Order_Date]],"mmm")</f>
        <v>Oct</v>
      </c>
      <c r="N834" t="str">
        <f>TEXT(Table2[[#This Row],[Order_Date]],"YYYY-MM")</f>
        <v>2025-10</v>
      </c>
      <c r="O834" s="9">
        <f>IFERROR(Table2[[#This Row],[Profit]]/Table2[[#This Row],[Sales]],0)</f>
        <v>0.25281124497991969</v>
      </c>
      <c r="P834" t="str">
        <f>_xlfn.XLOOKUP(Table2[[#This Row],[Product_ID]],Table4[Product_ID],Table4[Category],"Not Found")</f>
        <v>Office</v>
      </c>
      <c r="Q834" t="str">
        <f>_xlfn.XLOOKUP(Table2[[#This Row],[Product_ID]],Table4[Product_ID],Table4[Sub_Category],"Not Found")</f>
        <v>Paper</v>
      </c>
      <c r="R834" t="str">
        <f>_xlfn.XLOOKUP(Table2[[#This Row],[Customer_ID]],Table1[Customer_ID],Table1[Region],"Not Found")</f>
        <v>South</v>
      </c>
      <c r="S834" t="str">
        <f>_xlfn.XLOOKUP(Table2[[#This Row],[Customer_ID]],Table1[Customer_ID],Table1[Segment],"Not Found")</f>
        <v>Home Office</v>
      </c>
      <c r="T834" t="str">
        <f>_xlfn.XLOOKUP(Table2[[#This Row],[Product_ID]],Table4[Product_ID],Table4[Product_Name],"Not Found")</f>
        <v>Pen Set</v>
      </c>
    </row>
    <row r="835" spans="1:20" x14ac:dyDescent="0.3">
      <c r="A835" t="s">
        <v>1269</v>
      </c>
      <c r="B835" s="4">
        <v>45528</v>
      </c>
      <c r="C835" s="4">
        <v>45533</v>
      </c>
      <c r="D835" t="s">
        <v>140</v>
      </c>
      <c r="E835" t="s">
        <v>55</v>
      </c>
      <c r="F835" s="8">
        <v>1</v>
      </c>
      <c r="G835" s="10">
        <v>0</v>
      </c>
      <c r="H835" t="s">
        <v>17</v>
      </c>
      <c r="I835" s="8">
        <v>5999</v>
      </c>
      <c r="J835" s="8">
        <v>785.39</v>
      </c>
      <c r="K835" s="12">
        <f>YEAR(Table2[[#This Row],[Order_Date]])</f>
        <v>2024</v>
      </c>
      <c r="L835" s="12">
        <f>MONTH(Table2[[#This Row],[Order_Date]])</f>
        <v>8</v>
      </c>
      <c r="M835" t="str">
        <f>TEXT(Table2[[#This Row],[Order_Date]],"mmm")</f>
        <v>Aug</v>
      </c>
      <c r="N835" t="str">
        <f>TEXT(Table2[[#This Row],[Order_Date]],"YYYY-MM")</f>
        <v>2024-08</v>
      </c>
      <c r="O835" s="9">
        <f>IFERROR(Table2[[#This Row],[Profit]]/Table2[[#This Row],[Sales]],0)</f>
        <v>0.13092015335889315</v>
      </c>
      <c r="P835" t="str">
        <f>_xlfn.XLOOKUP(Table2[[#This Row],[Product_ID]],Table4[Product_ID],Table4[Category],"Not Found")</f>
        <v>Furniture</v>
      </c>
      <c r="Q835" t="str">
        <f>_xlfn.XLOOKUP(Table2[[#This Row],[Product_ID]],Table4[Product_ID],Table4[Sub_Category],"Not Found")</f>
        <v>Furniture</v>
      </c>
      <c r="R835" t="str">
        <f>_xlfn.XLOOKUP(Table2[[#This Row],[Customer_ID]],Table1[Customer_ID],Table1[Region],"Not Found")</f>
        <v>North</v>
      </c>
      <c r="S835" t="str">
        <f>_xlfn.XLOOKUP(Table2[[#This Row],[Customer_ID]],Table1[Customer_ID],Table1[Segment],"Not Found")</f>
        <v>Consumer</v>
      </c>
      <c r="T835" t="str">
        <f>_xlfn.XLOOKUP(Table2[[#This Row],[Product_ID]],Table4[Product_ID],Table4[Product_Name],"Not Found")</f>
        <v>Study Table</v>
      </c>
    </row>
    <row r="836" spans="1:20" x14ac:dyDescent="0.3">
      <c r="A836" t="s">
        <v>1270</v>
      </c>
      <c r="B836" s="4">
        <v>45821</v>
      </c>
      <c r="C836" s="4">
        <v>45824</v>
      </c>
      <c r="D836" t="s">
        <v>1041</v>
      </c>
      <c r="E836" t="s">
        <v>20</v>
      </c>
      <c r="F836" s="8">
        <v>1</v>
      </c>
      <c r="G836" s="10">
        <v>0.15</v>
      </c>
      <c r="H836" t="s">
        <v>30</v>
      </c>
      <c r="I836" s="8">
        <v>5949.15</v>
      </c>
      <c r="J836" s="8">
        <v>860.58</v>
      </c>
      <c r="K836" s="12">
        <f>YEAR(Table2[[#This Row],[Order_Date]])</f>
        <v>2025</v>
      </c>
      <c r="L836" s="12">
        <f>MONTH(Table2[[#This Row],[Order_Date]])</f>
        <v>6</v>
      </c>
      <c r="M836" t="str">
        <f>TEXT(Table2[[#This Row],[Order_Date]],"mmm")</f>
        <v>Jun</v>
      </c>
      <c r="N836" t="str">
        <f>TEXT(Table2[[#This Row],[Order_Date]],"YYYY-MM")</f>
        <v>2025-06</v>
      </c>
      <c r="O836" s="9">
        <f>IFERROR(Table2[[#This Row],[Profit]]/Table2[[#This Row],[Sales]],0)</f>
        <v>0.14465595925468347</v>
      </c>
      <c r="P836" t="str">
        <f>_xlfn.XLOOKUP(Table2[[#This Row],[Product_ID]],Table4[Product_ID],Table4[Category],"Not Found")</f>
        <v>Furniture</v>
      </c>
      <c r="Q836" t="str">
        <f>_xlfn.XLOOKUP(Table2[[#This Row],[Product_ID]],Table4[Product_ID],Table4[Sub_Category],"Not Found")</f>
        <v>Furniture</v>
      </c>
      <c r="R836" t="str">
        <f>_xlfn.XLOOKUP(Table2[[#This Row],[Customer_ID]],Table1[Customer_ID],Table1[Region],"Not Found")</f>
        <v>South</v>
      </c>
      <c r="S836" t="str">
        <f>_xlfn.XLOOKUP(Table2[[#This Row],[Customer_ID]],Table1[Customer_ID],Table1[Segment],"Not Found")</f>
        <v>Corporate</v>
      </c>
      <c r="T836" t="str">
        <f>_xlfn.XLOOKUP(Table2[[#This Row],[Product_ID]],Table4[Product_ID],Table4[Product_Name],"Not Found")</f>
        <v>Office Chair</v>
      </c>
    </row>
    <row r="837" spans="1:20" x14ac:dyDescent="0.3">
      <c r="A837" t="s">
        <v>1271</v>
      </c>
      <c r="B837" s="4">
        <v>45843</v>
      </c>
      <c r="C837" s="4">
        <v>45846</v>
      </c>
      <c r="D837" t="s">
        <v>1272</v>
      </c>
      <c r="E837" t="s">
        <v>55</v>
      </c>
      <c r="F837" s="8">
        <v>2</v>
      </c>
      <c r="G837" s="10">
        <v>0.05</v>
      </c>
      <c r="H837" t="s">
        <v>21</v>
      </c>
      <c r="I837" s="8">
        <v>11398.1</v>
      </c>
      <c r="J837" s="8">
        <v>-501.96</v>
      </c>
      <c r="K837" s="12">
        <f>YEAR(Table2[[#This Row],[Order_Date]])</f>
        <v>2025</v>
      </c>
      <c r="L837" s="12">
        <f>MONTH(Table2[[#This Row],[Order_Date]])</f>
        <v>7</v>
      </c>
      <c r="M837" t="str">
        <f>TEXT(Table2[[#This Row],[Order_Date]],"mmm")</f>
        <v>Jul</v>
      </c>
      <c r="N837" t="str">
        <f>TEXT(Table2[[#This Row],[Order_Date]],"YYYY-MM")</f>
        <v>2025-07</v>
      </c>
      <c r="O837" s="9">
        <f>IFERROR(Table2[[#This Row],[Profit]]/Table2[[#This Row],[Sales]],0)</f>
        <v>-4.4038918767162948E-2</v>
      </c>
      <c r="P837" t="str">
        <f>_xlfn.XLOOKUP(Table2[[#This Row],[Product_ID]],Table4[Product_ID],Table4[Category],"Not Found")</f>
        <v>Furniture</v>
      </c>
      <c r="Q837" t="str">
        <f>_xlfn.XLOOKUP(Table2[[#This Row],[Product_ID]],Table4[Product_ID],Table4[Sub_Category],"Not Found")</f>
        <v>Furniture</v>
      </c>
      <c r="R837" t="str">
        <f>_xlfn.XLOOKUP(Table2[[#This Row],[Customer_ID]],Table1[Customer_ID],Table1[Region],"Not Found")</f>
        <v>East</v>
      </c>
      <c r="S837" t="str">
        <f>_xlfn.XLOOKUP(Table2[[#This Row],[Customer_ID]],Table1[Customer_ID],Table1[Segment],"Not Found")</f>
        <v>Consumer</v>
      </c>
      <c r="T837" t="str">
        <f>_xlfn.XLOOKUP(Table2[[#This Row],[Product_ID]],Table4[Product_ID],Table4[Product_Name],"Not Found")</f>
        <v>Study Table</v>
      </c>
    </row>
    <row r="838" spans="1:20" x14ac:dyDescent="0.3">
      <c r="A838" t="s">
        <v>1273</v>
      </c>
      <c r="B838" s="4">
        <v>45312</v>
      </c>
      <c r="C838" s="4">
        <v>45317</v>
      </c>
      <c r="D838" t="s">
        <v>111</v>
      </c>
      <c r="E838" t="s">
        <v>40</v>
      </c>
      <c r="F838" s="8">
        <v>1</v>
      </c>
      <c r="G838" s="10">
        <v>0</v>
      </c>
      <c r="H838" t="s">
        <v>13</v>
      </c>
      <c r="I838" s="8">
        <v>1499</v>
      </c>
      <c r="J838" s="8">
        <v>357.29</v>
      </c>
      <c r="K838" s="12">
        <f>YEAR(Table2[[#This Row],[Order_Date]])</f>
        <v>2024</v>
      </c>
      <c r="L838" s="12">
        <f>MONTH(Table2[[#This Row],[Order_Date]])</f>
        <v>1</v>
      </c>
      <c r="M838" t="str">
        <f>TEXT(Table2[[#This Row],[Order_Date]],"mmm")</f>
        <v>Jan</v>
      </c>
      <c r="N838" t="str">
        <f>TEXT(Table2[[#This Row],[Order_Date]],"YYYY-MM")</f>
        <v>2024-01</v>
      </c>
      <c r="O838" s="9">
        <f>IFERROR(Table2[[#This Row],[Profit]]/Table2[[#This Row],[Sales]],0)</f>
        <v>0.23835223482321549</v>
      </c>
      <c r="P838" t="str">
        <f>_xlfn.XLOOKUP(Table2[[#This Row],[Product_ID]],Table4[Product_ID],Table4[Category],"Not Found")</f>
        <v>Technology</v>
      </c>
      <c r="Q838" t="str">
        <f>_xlfn.XLOOKUP(Table2[[#This Row],[Product_ID]],Table4[Product_ID],Table4[Sub_Category],"Not Found")</f>
        <v>Accessories</v>
      </c>
      <c r="R838" t="str">
        <f>_xlfn.XLOOKUP(Table2[[#This Row],[Customer_ID]],Table1[Customer_ID],Table1[Region],"Not Found")</f>
        <v>East</v>
      </c>
      <c r="S838" t="str">
        <f>_xlfn.XLOOKUP(Table2[[#This Row],[Customer_ID]],Table1[Customer_ID],Table1[Segment],"Not Found")</f>
        <v>Consumer</v>
      </c>
      <c r="T838" t="str">
        <f>_xlfn.XLOOKUP(Table2[[#This Row],[Product_ID]],Table4[Product_ID],Table4[Product_Name],"Not Found")</f>
        <v>Power Bank</v>
      </c>
    </row>
    <row r="839" spans="1:20" x14ac:dyDescent="0.3">
      <c r="A839" t="s">
        <v>1274</v>
      </c>
      <c r="B839" s="4">
        <v>45811</v>
      </c>
      <c r="C839" s="4">
        <v>45812</v>
      </c>
      <c r="D839" t="s">
        <v>395</v>
      </c>
      <c r="E839" t="s">
        <v>81</v>
      </c>
      <c r="F839" s="8">
        <v>2</v>
      </c>
      <c r="G839" s="10">
        <v>0.05</v>
      </c>
      <c r="H839" t="s">
        <v>21</v>
      </c>
      <c r="I839" s="8">
        <v>1518.1</v>
      </c>
      <c r="J839" s="8">
        <v>458.59</v>
      </c>
      <c r="K839" s="12">
        <f>YEAR(Table2[[#This Row],[Order_Date]])</f>
        <v>2025</v>
      </c>
      <c r="L839" s="12">
        <f>MONTH(Table2[[#This Row],[Order_Date]])</f>
        <v>6</v>
      </c>
      <c r="M839" t="str">
        <f>TEXT(Table2[[#This Row],[Order_Date]],"mmm")</f>
        <v>Jun</v>
      </c>
      <c r="N839" t="str">
        <f>TEXT(Table2[[#This Row],[Order_Date]],"YYYY-MM")</f>
        <v>2025-06</v>
      </c>
      <c r="O839" s="9">
        <f>IFERROR(Table2[[#This Row],[Profit]]/Table2[[#This Row],[Sales]],0)</f>
        <v>0.30208154930505238</v>
      </c>
      <c r="P839" t="str">
        <f>_xlfn.XLOOKUP(Table2[[#This Row],[Product_ID]],Table4[Product_ID],Table4[Category],"Not Found")</f>
        <v>Home</v>
      </c>
      <c r="Q839" t="str">
        <f>_xlfn.XLOOKUP(Table2[[#This Row],[Product_ID]],Table4[Product_ID],Table4[Sub_Category],"Not Found")</f>
        <v>Kitchen</v>
      </c>
      <c r="R839" t="str">
        <f>_xlfn.XLOOKUP(Table2[[#This Row],[Customer_ID]],Table1[Customer_ID],Table1[Region],"Not Found")</f>
        <v>North</v>
      </c>
      <c r="S839" t="str">
        <f>_xlfn.XLOOKUP(Table2[[#This Row],[Customer_ID]],Table1[Customer_ID],Table1[Segment],"Not Found")</f>
        <v>Consumer</v>
      </c>
      <c r="T839" t="str">
        <f>_xlfn.XLOOKUP(Table2[[#This Row],[Product_ID]],Table4[Product_ID],Table4[Product_Name],"Not Found")</f>
        <v>Travel Mug</v>
      </c>
    </row>
    <row r="840" spans="1:20" x14ac:dyDescent="0.3">
      <c r="A840" t="s">
        <v>1275</v>
      </c>
      <c r="B840" s="4">
        <v>45391</v>
      </c>
      <c r="C840" s="4">
        <v>45392</v>
      </c>
      <c r="D840" t="s">
        <v>910</v>
      </c>
      <c r="E840" t="s">
        <v>40</v>
      </c>
      <c r="F840" s="8">
        <v>3</v>
      </c>
      <c r="G840" s="10">
        <v>0.1</v>
      </c>
      <c r="H840" t="s">
        <v>30</v>
      </c>
      <c r="I840" s="8">
        <v>4047.3</v>
      </c>
      <c r="J840" s="8">
        <v>998.36</v>
      </c>
      <c r="K840" s="12">
        <f>YEAR(Table2[[#This Row],[Order_Date]])</f>
        <v>2024</v>
      </c>
      <c r="L840" s="12">
        <f>MONTH(Table2[[#This Row],[Order_Date]])</f>
        <v>4</v>
      </c>
      <c r="M840" t="str">
        <f>TEXT(Table2[[#This Row],[Order_Date]],"mmm")</f>
        <v>Apr</v>
      </c>
      <c r="N840" t="str">
        <f>TEXT(Table2[[#This Row],[Order_Date]],"YYYY-MM")</f>
        <v>2024-04</v>
      </c>
      <c r="O840" s="9">
        <f>IFERROR(Table2[[#This Row],[Profit]]/Table2[[#This Row],[Sales]],0)</f>
        <v>0.24667309070244359</v>
      </c>
      <c r="P840" t="str">
        <f>_xlfn.XLOOKUP(Table2[[#This Row],[Product_ID]],Table4[Product_ID],Table4[Category],"Not Found")</f>
        <v>Technology</v>
      </c>
      <c r="Q840" t="str">
        <f>_xlfn.XLOOKUP(Table2[[#This Row],[Product_ID]],Table4[Product_ID],Table4[Sub_Category],"Not Found")</f>
        <v>Accessories</v>
      </c>
      <c r="R840" t="str">
        <f>_xlfn.XLOOKUP(Table2[[#This Row],[Customer_ID]],Table1[Customer_ID],Table1[Region],"Not Found")</f>
        <v>East</v>
      </c>
      <c r="S840" t="str">
        <f>_xlfn.XLOOKUP(Table2[[#This Row],[Customer_ID]],Table1[Customer_ID],Table1[Segment],"Not Found")</f>
        <v>Home Office</v>
      </c>
      <c r="T840" t="str">
        <f>_xlfn.XLOOKUP(Table2[[#This Row],[Product_ID]],Table4[Product_ID],Table4[Product_Name],"Not Found")</f>
        <v>Power Bank</v>
      </c>
    </row>
    <row r="841" spans="1:20" x14ac:dyDescent="0.3">
      <c r="A841" t="s">
        <v>1276</v>
      </c>
      <c r="B841" s="4">
        <v>45769</v>
      </c>
      <c r="C841" s="4">
        <v>45772</v>
      </c>
      <c r="D841" t="s">
        <v>828</v>
      </c>
      <c r="E841" t="s">
        <v>58</v>
      </c>
      <c r="F841" s="8">
        <v>1</v>
      </c>
      <c r="G841" s="10">
        <v>0.1</v>
      </c>
      <c r="H841" t="s">
        <v>13</v>
      </c>
      <c r="I841" s="8">
        <v>1799.1</v>
      </c>
      <c r="J841" s="8">
        <v>345.3</v>
      </c>
      <c r="K841" s="12">
        <f>YEAR(Table2[[#This Row],[Order_Date]])</f>
        <v>2025</v>
      </c>
      <c r="L841" s="12">
        <f>MONTH(Table2[[#This Row],[Order_Date]])</f>
        <v>4</v>
      </c>
      <c r="M841" t="str">
        <f>TEXT(Table2[[#This Row],[Order_Date]],"mmm")</f>
        <v>Apr</v>
      </c>
      <c r="N841" t="str">
        <f>TEXT(Table2[[#This Row],[Order_Date]],"YYYY-MM")</f>
        <v>2025-04</v>
      </c>
      <c r="O841" s="9">
        <f>IFERROR(Table2[[#This Row],[Profit]]/Table2[[#This Row],[Sales]],0)</f>
        <v>0.1919292979823245</v>
      </c>
      <c r="P841" t="str">
        <f>_xlfn.XLOOKUP(Table2[[#This Row],[Product_ID]],Table4[Product_ID],Table4[Category],"Not Found")</f>
        <v>Technology</v>
      </c>
      <c r="Q841" t="str">
        <f>_xlfn.XLOOKUP(Table2[[#This Row],[Product_ID]],Table4[Product_ID],Table4[Sub_Category],"Not Found")</f>
        <v>Audio</v>
      </c>
      <c r="R841" t="str">
        <f>_xlfn.XLOOKUP(Table2[[#This Row],[Customer_ID]],Table1[Customer_ID],Table1[Region],"Not Found")</f>
        <v>North</v>
      </c>
      <c r="S841" t="str">
        <f>_xlfn.XLOOKUP(Table2[[#This Row],[Customer_ID]],Table1[Customer_ID],Table1[Segment],"Not Found")</f>
        <v>Consumer</v>
      </c>
      <c r="T841" t="str">
        <f>_xlfn.XLOOKUP(Table2[[#This Row],[Product_ID]],Table4[Product_ID],Table4[Product_Name],"Not Found")</f>
        <v>Bluetooth Speaker</v>
      </c>
    </row>
    <row r="842" spans="1:20" x14ac:dyDescent="0.3">
      <c r="A842" t="s">
        <v>1277</v>
      </c>
      <c r="B842" s="4">
        <v>45890</v>
      </c>
      <c r="C842" s="4">
        <v>45894</v>
      </c>
      <c r="D842" t="s">
        <v>478</v>
      </c>
      <c r="E842" t="s">
        <v>99</v>
      </c>
      <c r="F842" s="8">
        <v>3</v>
      </c>
      <c r="G842" s="10">
        <v>0.05</v>
      </c>
      <c r="H842" t="s">
        <v>21</v>
      </c>
      <c r="I842" s="8">
        <v>709.65</v>
      </c>
      <c r="J842" s="8">
        <v>245.69</v>
      </c>
      <c r="K842" s="12">
        <f>YEAR(Table2[[#This Row],[Order_Date]])</f>
        <v>2025</v>
      </c>
      <c r="L842" s="12">
        <f>MONTH(Table2[[#This Row],[Order_Date]])</f>
        <v>8</v>
      </c>
      <c r="M842" t="str">
        <f>TEXT(Table2[[#This Row],[Order_Date]],"mmm")</f>
        <v>Aug</v>
      </c>
      <c r="N842" t="str">
        <f>TEXT(Table2[[#This Row],[Order_Date]],"YYYY-MM")</f>
        <v>2025-08</v>
      </c>
      <c r="O842" s="9">
        <f>IFERROR(Table2[[#This Row],[Profit]]/Table2[[#This Row],[Sales]],0)</f>
        <v>0.34621292186289016</v>
      </c>
      <c r="P842" t="str">
        <f>_xlfn.XLOOKUP(Table2[[#This Row],[Product_ID]],Table4[Product_ID],Table4[Category],"Not Found")</f>
        <v>Office</v>
      </c>
      <c r="Q842" t="str">
        <f>_xlfn.XLOOKUP(Table2[[#This Row],[Product_ID]],Table4[Product_ID],Table4[Sub_Category],"Not Found")</f>
        <v>Paper</v>
      </c>
      <c r="R842" t="str">
        <f>_xlfn.XLOOKUP(Table2[[#This Row],[Customer_ID]],Table1[Customer_ID],Table1[Region],"Not Found")</f>
        <v>East</v>
      </c>
      <c r="S842" t="str">
        <f>_xlfn.XLOOKUP(Table2[[#This Row],[Customer_ID]],Table1[Customer_ID],Table1[Segment],"Not Found")</f>
        <v>Consumer</v>
      </c>
      <c r="T842" t="str">
        <f>_xlfn.XLOOKUP(Table2[[#This Row],[Product_ID]],Table4[Product_ID],Table4[Product_Name],"Not Found")</f>
        <v>Pen Set</v>
      </c>
    </row>
    <row r="843" spans="1:20" x14ac:dyDescent="0.3">
      <c r="A843" t="s">
        <v>1278</v>
      </c>
      <c r="B843" s="4">
        <v>45589</v>
      </c>
      <c r="C843" s="4">
        <v>45590</v>
      </c>
      <c r="D843" t="s">
        <v>1279</v>
      </c>
      <c r="E843" t="s">
        <v>16</v>
      </c>
      <c r="F843" s="8">
        <v>3</v>
      </c>
      <c r="G843" s="10">
        <v>0</v>
      </c>
      <c r="H843" t="s">
        <v>17</v>
      </c>
      <c r="I843" s="8">
        <v>3897</v>
      </c>
      <c r="J843" s="8">
        <v>783.13</v>
      </c>
      <c r="K843" s="12">
        <f>YEAR(Table2[[#This Row],[Order_Date]])</f>
        <v>2024</v>
      </c>
      <c r="L843" s="12">
        <f>MONTH(Table2[[#This Row],[Order_Date]])</f>
        <v>10</v>
      </c>
      <c r="M843" t="str">
        <f>TEXT(Table2[[#This Row],[Order_Date]],"mmm")</f>
        <v>Oct</v>
      </c>
      <c r="N843" t="str">
        <f>TEXT(Table2[[#This Row],[Order_Date]],"YYYY-MM")</f>
        <v>2024-10</v>
      </c>
      <c r="O843" s="9">
        <f>IFERROR(Table2[[#This Row],[Profit]]/Table2[[#This Row],[Sales]],0)</f>
        <v>0.2009571465229664</v>
      </c>
      <c r="P843" t="str">
        <f>_xlfn.XLOOKUP(Table2[[#This Row],[Product_ID]],Table4[Product_ID],Table4[Category],"Not Found")</f>
        <v>Technology</v>
      </c>
      <c r="Q843" t="str">
        <f>_xlfn.XLOOKUP(Table2[[#This Row],[Product_ID]],Table4[Product_ID],Table4[Sub_Category],"Not Found")</f>
        <v>Accessories</v>
      </c>
      <c r="R843" t="str">
        <f>_xlfn.XLOOKUP(Table2[[#This Row],[Customer_ID]],Table1[Customer_ID],Table1[Region],"Not Found")</f>
        <v>East</v>
      </c>
      <c r="S843" t="str">
        <f>_xlfn.XLOOKUP(Table2[[#This Row],[Customer_ID]],Table1[Customer_ID],Table1[Segment],"Not Found")</f>
        <v>Consumer</v>
      </c>
      <c r="T843" t="str">
        <f>_xlfn.XLOOKUP(Table2[[#This Row],[Product_ID]],Table4[Product_ID],Table4[Product_Name],"Not Found")</f>
        <v>USB-C Hub</v>
      </c>
    </row>
    <row r="844" spans="1:20" x14ac:dyDescent="0.3">
      <c r="A844" t="s">
        <v>1280</v>
      </c>
      <c r="B844" s="4">
        <v>45817</v>
      </c>
      <c r="C844" s="4">
        <v>45819</v>
      </c>
      <c r="D844" t="s">
        <v>363</v>
      </c>
      <c r="E844" t="s">
        <v>116</v>
      </c>
      <c r="F844" s="8">
        <v>1</v>
      </c>
      <c r="G844" s="10">
        <v>0.1</v>
      </c>
      <c r="H844" t="s">
        <v>17</v>
      </c>
      <c r="I844" s="8">
        <v>359.1</v>
      </c>
      <c r="J844" s="8">
        <v>69.430000000000007</v>
      </c>
      <c r="K844" s="12">
        <f>YEAR(Table2[[#This Row],[Order_Date]])</f>
        <v>2025</v>
      </c>
      <c r="L844" s="12">
        <f>MONTH(Table2[[#This Row],[Order_Date]])</f>
        <v>6</v>
      </c>
      <c r="M844" t="str">
        <f>TEXT(Table2[[#This Row],[Order_Date]],"mmm")</f>
        <v>Jun</v>
      </c>
      <c r="N844" t="str">
        <f>TEXT(Table2[[#This Row],[Order_Date]],"YYYY-MM")</f>
        <v>2025-06</v>
      </c>
      <c r="O844" s="9">
        <f>IFERROR(Table2[[#This Row],[Profit]]/Table2[[#This Row],[Sales]],0)</f>
        <v>0.19334447229184071</v>
      </c>
      <c r="P844" t="str">
        <f>_xlfn.XLOOKUP(Table2[[#This Row],[Product_ID]],Table4[Product_ID],Table4[Category],"Not Found")</f>
        <v>Technology</v>
      </c>
      <c r="Q844" t="str">
        <f>_xlfn.XLOOKUP(Table2[[#This Row],[Product_ID]],Table4[Product_ID],Table4[Sub_Category],"Not Found")</f>
        <v>Accessories</v>
      </c>
      <c r="R844" t="str">
        <f>_xlfn.XLOOKUP(Table2[[#This Row],[Customer_ID]],Table1[Customer_ID],Table1[Region],"Not Found")</f>
        <v>East</v>
      </c>
      <c r="S844" t="str">
        <f>_xlfn.XLOOKUP(Table2[[#This Row],[Customer_ID]],Table1[Customer_ID],Table1[Segment],"Not Found")</f>
        <v>Home Office</v>
      </c>
      <c r="T844" t="str">
        <f>_xlfn.XLOOKUP(Table2[[#This Row],[Product_ID]],Table4[Product_ID],Table4[Product_Name],"Not Found")</f>
        <v>Mobile Holder</v>
      </c>
    </row>
    <row r="845" spans="1:20" x14ac:dyDescent="0.3">
      <c r="A845" t="s">
        <v>1281</v>
      </c>
      <c r="B845" s="4">
        <v>45625</v>
      </c>
      <c r="C845" s="4">
        <v>45628</v>
      </c>
      <c r="D845" t="s">
        <v>44</v>
      </c>
      <c r="E845" t="s">
        <v>96</v>
      </c>
      <c r="F845" s="8">
        <v>1</v>
      </c>
      <c r="G845" s="10">
        <v>0.15</v>
      </c>
      <c r="H845" t="s">
        <v>17</v>
      </c>
      <c r="I845" s="8">
        <v>849.15</v>
      </c>
      <c r="J845" s="8">
        <v>221.72</v>
      </c>
      <c r="K845" s="12">
        <f>YEAR(Table2[[#This Row],[Order_Date]])</f>
        <v>2024</v>
      </c>
      <c r="L845" s="12">
        <f>MONTH(Table2[[#This Row],[Order_Date]])</f>
        <v>11</v>
      </c>
      <c r="M845" t="str">
        <f>TEXT(Table2[[#This Row],[Order_Date]],"mmm")</f>
        <v>Nov</v>
      </c>
      <c r="N845" t="str">
        <f>TEXT(Table2[[#This Row],[Order_Date]],"YYYY-MM")</f>
        <v>2024-11</v>
      </c>
      <c r="O845" s="9">
        <f>IFERROR(Table2[[#This Row],[Profit]]/Table2[[#This Row],[Sales]],0)</f>
        <v>0.26110816699051992</v>
      </c>
      <c r="P845" t="str">
        <f>_xlfn.XLOOKUP(Table2[[#This Row],[Product_ID]],Table4[Product_ID],Table4[Category],"Not Found")</f>
        <v>Home</v>
      </c>
      <c r="Q845" t="str">
        <f>_xlfn.XLOOKUP(Table2[[#This Row],[Product_ID]],Table4[Product_ID],Table4[Sub_Category],"Not Found")</f>
        <v>Lighting</v>
      </c>
      <c r="R845" t="str">
        <f>_xlfn.XLOOKUP(Table2[[#This Row],[Customer_ID]],Table1[Customer_ID],Table1[Region],"Not Found")</f>
        <v>North</v>
      </c>
      <c r="S845" t="str">
        <f>_xlfn.XLOOKUP(Table2[[#This Row],[Customer_ID]],Table1[Customer_ID],Table1[Segment],"Not Found")</f>
        <v>Corporate</v>
      </c>
      <c r="T845" t="str">
        <f>_xlfn.XLOOKUP(Table2[[#This Row],[Product_ID]],Table4[Product_ID],Table4[Product_Name],"Not Found")</f>
        <v>LED Strip Light</v>
      </c>
    </row>
    <row r="846" spans="1:20" x14ac:dyDescent="0.3">
      <c r="A846" t="s">
        <v>1282</v>
      </c>
      <c r="B846" s="4">
        <v>45293</v>
      </c>
      <c r="C846" s="4">
        <v>45298</v>
      </c>
      <c r="D846" t="s">
        <v>935</v>
      </c>
      <c r="E846" t="s">
        <v>58</v>
      </c>
      <c r="F846" s="8">
        <v>5</v>
      </c>
      <c r="G846" s="10">
        <v>0</v>
      </c>
      <c r="H846" t="s">
        <v>30</v>
      </c>
      <c r="I846" s="8">
        <v>9995</v>
      </c>
      <c r="J846" s="8">
        <v>2367.0100000000002</v>
      </c>
      <c r="K846" s="12">
        <f>YEAR(Table2[[#This Row],[Order_Date]])</f>
        <v>2024</v>
      </c>
      <c r="L846" s="12">
        <f>MONTH(Table2[[#This Row],[Order_Date]])</f>
        <v>1</v>
      </c>
      <c r="M846" t="str">
        <f>TEXT(Table2[[#This Row],[Order_Date]],"mmm")</f>
        <v>Jan</v>
      </c>
      <c r="N846" t="str">
        <f>TEXT(Table2[[#This Row],[Order_Date]],"YYYY-MM")</f>
        <v>2024-01</v>
      </c>
      <c r="O846" s="9">
        <f>IFERROR(Table2[[#This Row],[Profit]]/Table2[[#This Row],[Sales]],0)</f>
        <v>0.23681940970485243</v>
      </c>
      <c r="P846" t="str">
        <f>_xlfn.XLOOKUP(Table2[[#This Row],[Product_ID]],Table4[Product_ID],Table4[Category],"Not Found")</f>
        <v>Technology</v>
      </c>
      <c r="Q846" t="str">
        <f>_xlfn.XLOOKUP(Table2[[#This Row],[Product_ID]],Table4[Product_ID],Table4[Sub_Category],"Not Found")</f>
        <v>Audio</v>
      </c>
      <c r="R846" t="str">
        <f>_xlfn.XLOOKUP(Table2[[#This Row],[Customer_ID]],Table1[Customer_ID],Table1[Region],"Not Found")</f>
        <v>North</v>
      </c>
      <c r="S846" t="str">
        <f>_xlfn.XLOOKUP(Table2[[#This Row],[Customer_ID]],Table1[Customer_ID],Table1[Segment],"Not Found")</f>
        <v>Consumer</v>
      </c>
      <c r="T846" t="str">
        <f>_xlfn.XLOOKUP(Table2[[#This Row],[Product_ID]],Table4[Product_ID],Table4[Product_Name],"Not Found")</f>
        <v>Bluetooth Speaker</v>
      </c>
    </row>
    <row r="847" spans="1:20" x14ac:dyDescent="0.3">
      <c r="A847" t="s">
        <v>1283</v>
      </c>
      <c r="B847" s="4">
        <v>45666</v>
      </c>
      <c r="C847" s="4">
        <v>45671</v>
      </c>
      <c r="D847" t="s">
        <v>439</v>
      </c>
      <c r="E847" t="s">
        <v>29</v>
      </c>
      <c r="F847" s="8">
        <v>1</v>
      </c>
      <c r="G847" s="10">
        <v>0.1</v>
      </c>
      <c r="H847" t="s">
        <v>13</v>
      </c>
      <c r="I847" s="8">
        <v>359.1</v>
      </c>
      <c r="J847" s="8">
        <v>111.86</v>
      </c>
      <c r="K847" s="12">
        <f>YEAR(Table2[[#This Row],[Order_Date]])</f>
        <v>2025</v>
      </c>
      <c r="L847" s="12">
        <f>MONTH(Table2[[#This Row],[Order_Date]])</f>
        <v>1</v>
      </c>
      <c r="M847" t="str">
        <f>TEXT(Table2[[#This Row],[Order_Date]],"mmm")</f>
        <v>Jan</v>
      </c>
      <c r="N847" t="str">
        <f>TEXT(Table2[[#This Row],[Order_Date]],"YYYY-MM")</f>
        <v>2025-01</v>
      </c>
      <c r="O847" s="9">
        <f>IFERROR(Table2[[#This Row],[Profit]]/Table2[[#This Row],[Sales]],0)</f>
        <v>0.31150097465886939</v>
      </c>
      <c r="P847" t="str">
        <f>_xlfn.XLOOKUP(Table2[[#This Row],[Product_ID]],Table4[Product_ID],Table4[Category],"Not Found")</f>
        <v>Office</v>
      </c>
      <c r="Q847" t="str">
        <f>_xlfn.XLOOKUP(Table2[[#This Row],[Product_ID]],Table4[Product_ID],Table4[Sub_Category],"Not Found")</f>
        <v>Paper</v>
      </c>
      <c r="R847" t="str">
        <f>_xlfn.XLOOKUP(Table2[[#This Row],[Customer_ID]],Table1[Customer_ID],Table1[Region],"Not Found")</f>
        <v>West</v>
      </c>
      <c r="S847" t="str">
        <f>_xlfn.XLOOKUP(Table2[[#This Row],[Customer_ID]],Table1[Customer_ID],Table1[Segment],"Not Found")</f>
        <v>Consumer</v>
      </c>
      <c r="T847" t="str">
        <f>_xlfn.XLOOKUP(Table2[[#This Row],[Product_ID]],Table4[Product_ID],Table4[Product_Name],"Not Found")</f>
        <v>Notebook Set</v>
      </c>
    </row>
    <row r="848" spans="1:20" x14ac:dyDescent="0.3">
      <c r="A848" t="s">
        <v>1284</v>
      </c>
      <c r="B848" s="4">
        <v>45584</v>
      </c>
      <c r="C848" s="4">
        <v>45587</v>
      </c>
      <c r="D848" t="s">
        <v>1285</v>
      </c>
      <c r="E848" t="s">
        <v>81</v>
      </c>
      <c r="F848" s="8">
        <v>3</v>
      </c>
      <c r="G848" s="10">
        <v>0.05</v>
      </c>
      <c r="H848" t="s">
        <v>21</v>
      </c>
      <c r="I848" s="8">
        <v>2277.15</v>
      </c>
      <c r="J848" s="8">
        <v>547.44000000000005</v>
      </c>
      <c r="K848" s="12">
        <f>YEAR(Table2[[#This Row],[Order_Date]])</f>
        <v>2024</v>
      </c>
      <c r="L848" s="12">
        <f>MONTH(Table2[[#This Row],[Order_Date]])</f>
        <v>10</v>
      </c>
      <c r="M848" t="str">
        <f>TEXT(Table2[[#This Row],[Order_Date]],"mmm")</f>
        <v>Oct</v>
      </c>
      <c r="N848" t="str">
        <f>TEXT(Table2[[#This Row],[Order_Date]],"YYYY-MM")</f>
        <v>2024-10</v>
      </c>
      <c r="O848" s="9">
        <f>IFERROR(Table2[[#This Row],[Profit]]/Table2[[#This Row],[Sales]],0)</f>
        <v>0.24040577037085833</v>
      </c>
      <c r="P848" t="str">
        <f>_xlfn.XLOOKUP(Table2[[#This Row],[Product_ID]],Table4[Product_ID],Table4[Category],"Not Found")</f>
        <v>Home</v>
      </c>
      <c r="Q848" t="str">
        <f>_xlfn.XLOOKUP(Table2[[#This Row],[Product_ID]],Table4[Product_ID],Table4[Sub_Category],"Not Found")</f>
        <v>Kitchen</v>
      </c>
      <c r="R848" t="str">
        <f>_xlfn.XLOOKUP(Table2[[#This Row],[Customer_ID]],Table1[Customer_ID],Table1[Region],"Not Found")</f>
        <v>East</v>
      </c>
      <c r="S848" t="str">
        <f>_xlfn.XLOOKUP(Table2[[#This Row],[Customer_ID]],Table1[Customer_ID],Table1[Segment],"Not Found")</f>
        <v>Consumer</v>
      </c>
      <c r="T848" t="str">
        <f>_xlfn.XLOOKUP(Table2[[#This Row],[Product_ID]],Table4[Product_ID],Table4[Product_Name],"Not Found")</f>
        <v>Travel Mug</v>
      </c>
    </row>
    <row r="849" spans="1:20" x14ac:dyDescent="0.3">
      <c r="A849" t="s">
        <v>1286</v>
      </c>
      <c r="B849" s="4">
        <v>45844</v>
      </c>
      <c r="C849" s="4">
        <v>45847</v>
      </c>
      <c r="D849" t="s">
        <v>34</v>
      </c>
      <c r="E849" t="s">
        <v>45</v>
      </c>
      <c r="F849" s="8">
        <v>2</v>
      </c>
      <c r="G849" s="10">
        <v>0.1</v>
      </c>
      <c r="H849" t="s">
        <v>13</v>
      </c>
      <c r="I849" s="8">
        <v>4498.2</v>
      </c>
      <c r="J849" s="8">
        <v>1221.4000000000001</v>
      </c>
      <c r="K849" s="12">
        <f>YEAR(Table2[[#This Row],[Order_Date]])</f>
        <v>2025</v>
      </c>
      <c r="L849" s="12">
        <f>MONTH(Table2[[#This Row],[Order_Date]])</f>
        <v>7</v>
      </c>
      <c r="M849" t="str">
        <f>TEXT(Table2[[#This Row],[Order_Date]],"mmm")</f>
        <v>Jul</v>
      </c>
      <c r="N849" t="str">
        <f>TEXT(Table2[[#This Row],[Order_Date]],"YYYY-MM")</f>
        <v>2025-07</v>
      </c>
      <c r="O849" s="9">
        <f>IFERROR(Table2[[#This Row],[Profit]]/Table2[[#This Row],[Sales]],0)</f>
        <v>0.27153083455604465</v>
      </c>
      <c r="P849" t="str">
        <f>_xlfn.XLOOKUP(Table2[[#This Row],[Product_ID]],Table4[Product_ID],Table4[Category],"Not Found")</f>
        <v>Technology</v>
      </c>
      <c r="Q849" t="str">
        <f>_xlfn.XLOOKUP(Table2[[#This Row],[Product_ID]],Table4[Product_ID],Table4[Sub_Category],"Not Found")</f>
        <v>Audio</v>
      </c>
      <c r="R849" t="str">
        <f>_xlfn.XLOOKUP(Table2[[#This Row],[Customer_ID]],Table1[Customer_ID],Table1[Region],"Not Found")</f>
        <v>East</v>
      </c>
      <c r="S849" t="str">
        <f>_xlfn.XLOOKUP(Table2[[#This Row],[Customer_ID]],Table1[Customer_ID],Table1[Segment],"Not Found")</f>
        <v>Consumer</v>
      </c>
      <c r="T849" t="str">
        <f>_xlfn.XLOOKUP(Table2[[#This Row],[Product_ID]],Table4[Product_ID],Table4[Product_Name],"Not Found")</f>
        <v>Headphones</v>
      </c>
    </row>
    <row r="850" spans="1:20" x14ac:dyDescent="0.3">
      <c r="A850" t="s">
        <v>1287</v>
      </c>
      <c r="B850" s="4">
        <v>45609</v>
      </c>
      <c r="C850" s="4">
        <v>45610</v>
      </c>
      <c r="D850" t="s">
        <v>465</v>
      </c>
      <c r="E850" t="s">
        <v>12</v>
      </c>
      <c r="F850" s="8">
        <v>1</v>
      </c>
      <c r="G850" s="10">
        <v>0.05</v>
      </c>
      <c r="H850" t="s">
        <v>17</v>
      </c>
      <c r="I850" s="8">
        <v>569.04999999999995</v>
      </c>
      <c r="J850" s="8">
        <v>130.53</v>
      </c>
      <c r="K850" s="12">
        <f>YEAR(Table2[[#This Row],[Order_Date]])</f>
        <v>2024</v>
      </c>
      <c r="L850" s="12">
        <f>MONTH(Table2[[#This Row],[Order_Date]])</f>
        <v>11</v>
      </c>
      <c r="M850" t="str">
        <f>TEXT(Table2[[#This Row],[Order_Date]],"mmm")</f>
        <v>Nov</v>
      </c>
      <c r="N850" t="str">
        <f>TEXT(Table2[[#This Row],[Order_Date]],"YYYY-MM")</f>
        <v>2024-11</v>
      </c>
      <c r="O850" s="9">
        <f>IFERROR(Table2[[#This Row],[Profit]]/Table2[[#This Row],[Sales]],0)</f>
        <v>0.2293823038397329</v>
      </c>
      <c r="P850" t="str">
        <f>_xlfn.XLOOKUP(Table2[[#This Row],[Product_ID]],Table4[Product_ID],Table4[Category],"Not Found")</f>
        <v>Home</v>
      </c>
      <c r="Q850" t="str">
        <f>_xlfn.XLOOKUP(Table2[[#This Row],[Product_ID]],Table4[Product_ID],Table4[Sub_Category],"Not Found")</f>
        <v>Kitchen</v>
      </c>
      <c r="R850" t="str">
        <f>_xlfn.XLOOKUP(Table2[[#This Row],[Customer_ID]],Table1[Customer_ID],Table1[Region],"Not Found")</f>
        <v>West</v>
      </c>
      <c r="S850" t="str">
        <f>_xlfn.XLOOKUP(Table2[[#This Row],[Customer_ID]],Table1[Customer_ID],Table1[Segment],"Not Found")</f>
        <v>Corporate</v>
      </c>
      <c r="T850" t="str">
        <f>_xlfn.XLOOKUP(Table2[[#This Row],[Product_ID]],Table4[Product_ID],Table4[Product_Name],"Not Found")</f>
        <v>Water Bottle</v>
      </c>
    </row>
    <row r="851" spans="1:20" x14ac:dyDescent="0.3">
      <c r="A851" t="s">
        <v>1288</v>
      </c>
      <c r="B851" s="4">
        <v>45793</v>
      </c>
      <c r="C851" s="4">
        <v>45796</v>
      </c>
      <c r="D851" t="s">
        <v>1289</v>
      </c>
      <c r="E851" t="s">
        <v>50</v>
      </c>
      <c r="F851" s="8">
        <v>1</v>
      </c>
      <c r="G851" s="10">
        <v>0.05</v>
      </c>
      <c r="H851" t="s">
        <v>30</v>
      </c>
      <c r="I851" s="8">
        <v>474.05</v>
      </c>
      <c r="J851" s="8">
        <v>87.14</v>
      </c>
      <c r="K851" s="12">
        <f>YEAR(Table2[[#This Row],[Order_Date]])</f>
        <v>2025</v>
      </c>
      <c r="L851" s="12">
        <f>MONTH(Table2[[#This Row],[Order_Date]])</f>
        <v>5</v>
      </c>
      <c r="M851" t="str">
        <f>TEXT(Table2[[#This Row],[Order_Date]],"mmm")</f>
        <v>May</v>
      </c>
      <c r="N851" t="str">
        <f>TEXT(Table2[[#This Row],[Order_Date]],"YYYY-MM")</f>
        <v>2025-05</v>
      </c>
      <c r="O851" s="9">
        <f>IFERROR(Table2[[#This Row],[Profit]]/Table2[[#This Row],[Sales]],0)</f>
        <v>0.18382027212319374</v>
      </c>
      <c r="P851" t="str">
        <f>_xlfn.XLOOKUP(Table2[[#This Row],[Product_ID]],Table4[Product_ID],Table4[Category],"Not Found")</f>
        <v>Technology</v>
      </c>
      <c r="Q851" t="str">
        <f>_xlfn.XLOOKUP(Table2[[#This Row],[Product_ID]],Table4[Product_ID],Table4[Sub_Category],"Not Found")</f>
        <v>Accessories</v>
      </c>
      <c r="R851" t="str">
        <f>_xlfn.XLOOKUP(Table2[[#This Row],[Customer_ID]],Table1[Customer_ID],Table1[Region],"Not Found")</f>
        <v>South</v>
      </c>
      <c r="S851" t="str">
        <f>_xlfn.XLOOKUP(Table2[[#This Row],[Customer_ID]],Table1[Customer_ID],Table1[Segment],"Not Found")</f>
        <v>Corporate</v>
      </c>
      <c r="T851" t="str">
        <f>_xlfn.XLOOKUP(Table2[[#This Row],[Product_ID]],Table4[Product_ID],Table4[Product_Name],"Not Found")</f>
        <v>Wireless Mouse</v>
      </c>
    </row>
    <row r="852" spans="1:20" x14ac:dyDescent="0.3">
      <c r="A852" t="s">
        <v>1290</v>
      </c>
      <c r="B852" s="4">
        <v>45672</v>
      </c>
      <c r="C852" s="4">
        <v>45675</v>
      </c>
      <c r="D852" t="s">
        <v>176</v>
      </c>
      <c r="E852" t="s">
        <v>12</v>
      </c>
      <c r="F852" s="8">
        <v>2</v>
      </c>
      <c r="G852" s="10">
        <v>0.1</v>
      </c>
      <c r="H852" t="s">
        <v>21</v>
      </c>
      <c r="I852" s="8">
        <v>1078.2</v>
      </c>
      <c r="J852" s="8">
        <v>197.99</v>
      </c>
      <c r="K852" s="12">
        <f>YEAR(Table2[[#This Row],[Order_Date]])</f>
        <v>2025</v>
      </c>
      <c r="L852" s="12">
        <f>MONTH(Table2[[#This Row],[Order_Date]])</f>
        <v>1</v>
      </c>
      <c r="M852" t="str">
        <f>TEXT(Table2[[#This Row],[Order_Date]],"mmm")</f>
        <v>Jan</v>
      </c>
      <c r="N852" t="str">
        <f>TEXT(Table2[[#This Row],[Order_Date]],"YYYY-MM")</f>
        <v>2025-01</v>
      </c>
      <c r="O852" s="9">
        <f>IFERROR(Table2[[#This Row],[Profit]]/Table2[[#This Row],[Sales]],0)</f>
        <v>0.18363012428120942</v>
      </c>
      <c r="P852" t="str">
        <f>_xlfn.XLOOKUP(Table2[[#This Row],[Product_ID]],Table4[Product_ID],Table4[Category],"Not Found")</f>
        <v>Home</v>
      </c>
      <c r="Q852" t="str">
        <f>_xlfn.XLOOKUP(Table2[[#This Row],[Product_ID]],Table4[Product_ID],Table4[Sub_Category],"Not Found")</f>
        <v>Kitchen</v>
      </c>
      <c r="R852" t="str">
        <f>_xlfn.XLOOKUP(Table2[[#This Row],[Customer_ID]],Table1[Customer_ID],Table1[Region],"Not Found")</f>
        <v>South</v>
      </c>
      <c r="S852" t="str">
        <f>_xlfn.XLOOKUP(Table2[[#This Row],[Customer_ID]],Table1[Customer_ID],Table1[Segment],"Not Found")</f>
        <v>Home Office</v>
      </c>
      <c r="T852" t="str">
        <f>_xlfn.XLOOKUP(Table2[[#This Row],[Product_ID]],Table4[Product_ID],Table4[Product_Name],"Not Found")</f>
        <v>Water Bottle</v>
      </c>
    </row>
    <row r="853" spans="1:20" x14ac:dyDescent="0.3">
      <c r="A853" t="s">
        <v>1291</v>
      </c>
      <c r="B853" s="4">
        <v>45914</v>
      </c>
      <c r="C853" s="4">
        <v>45916</v>
      </c>
      <c r="D853" t="s">
        <v>410</v>
      </c>
      <c r="E853" t="s">
        <v>58</v>
      </c>
      <c r="F853" s="8">
        <v>1</v>
      </c>
      <c r="G853" s="10">
        <v>0.15</v>
      </c>
      <c r="H853" t="s">
        <v>13</v>
      </c>
      <c r="I853" s="8">
        <v>1699.15</v>
      </c>
      <c r="J853" s="8">
        <v>363.65</v>
      </c>
      <c r="K853" s="12">
        <f>YEAR(Table2[[#This Row],[Order_Date]])</f>
        <v>2025</v>
      </c>
      <c r="L853" s="12">
        <f>MONTH(Table2[[#This Row],[Order_Date]])</f>
        <v>9</v>
      </c>
      <c r="M853" t="str">
        <f>TEXT(Table2[[#This Row],[Order_Date]],"mmm")</f>
        <v>Sep</v>
      </c>
      <c r="N853" t="str">
        <f>TEXT(Table2[[#This Row],[Order_Date]],"YYYY-MM")</f>
        <v>2025-09</v>
      </c>
      <c r="O853" s="9">
        <f>IFERROR(Table2[[#This Row],[Profit]]/Table2[[#This Row],[Sales]],0)</f>
        <v>0.2140187740929288</v>
      </c>
      <c r="P853" t="str">
        <f>_xlfn.XLOOKUP(Table2[[#This Row],[Product_ID]],Table4[Product_ID],Table4[Category],"Not Found")</f>
        <v>Technology</v>
      </c>
      <c r="Q853" t="str">
        <f>_xlfn.XLOOKUP(Table2[[#This Row],[Product_ID]],Table4[Product_ID],Table4[Sub_Category],"Not Found")</f>
        <v>Audio</v>
      </c>
      <c r="R853" t="str">
        <f>_xlfn.XLOOKUP(Table2[[#This Row],[Customer_ID]],Table1[Customer_ID],Table1[Region],"Not Found")</f>
        <v>North</v>
      </c>
      <c r="S853" t="str">
        <f>_xlfn.XLOOKUP(Table2[[#This Row],[Customer_ID]],Table1[Customer_ID],Table1[Segment],"Not Found")</f>
        <v>Consumer</v>
      </c>
      <c r="T853" t="str">
        <f>_xlfn.XLOOKUP(Table2[[#This Row],[Product_ID]],Table4[Product_ID],Table4[Product_Name],"Not Found")</f>
        <v>Bluetooth Speaker</v>
      </c>
    </row>
    <row r="854" spans="1:20" x14ac:dyDescent="0.3">
      <c r="A854" t="s">
        <v>1292</v>
      </c>
      <c r="B854" s="4">
        <v>45305</v>
      </c>
      <c r="C854" s="4">
        <v>45310</v>
      </c>
      <c r="D854" t="s">
        <v>335</v>
      </c>
      <c r="E854" t="s">
        <v>71</v>
      </c>
      <c r="F854" s="8">
        <v>2</v>
      </c>
      <c r="G854" s="10">
        <v>0</v>
      </c>
      <c r="H854" t="s">
        <v>17</v>
      </c>
      <c r="I854" s="8">
        <v>1598</v>
      </c>
      <c r="J854" s="8">
        <v>449.63</v>
      </c>
      <c r="K854" s="12">
        <f>YEAR(Table2[[#This Row],[Order_Date]])</f>
        <v>2024</v>
      </c>
      <c r="L854" s="12">
        <f>MONTH(Table2[[#This Row],[Order_Date]])</f>
        <v>1</v>
      </c>
      <c r="M854" t="str">
        <f>TEXT(Table2[[#This Row],[Order_Date]],"mmm")</f>
        <v>Jan</v>
      </c>
      <c r="N854" t="str">
        <f>TEXT(Table2[[#This Row],[Order_Date]],"YYYY-MM")</f>
        <v>2024-01</v>
      </c>
      <c r="O854" s="9">
        <f>IFERROR(Table2[[#This Row],[Profit]]/Table2[[#This Row],[Sales]],0)</f>
        <v>0.28137046307884855</v>
      </c>
      <c r="P854" t="str">
        <f>_xlfn.XLOOKUP(Table2[[#This Row],[Product_ID]],Table4[Product_ID],Table4[Category],"Not Found")</f>
        <v>Home</v>
      </c>
      <c r="Q854" t="str">
        <f>_xlfn.XLOOKUP(Table2[[#This Row],[Product_ID]],Table4[Product_ID],Table4[Sub_Category],"Not Found")</f>
        <v>Storage</v>
      </c>
      <c r="R854" t="str">
        <f>_xlfn.XLOOKUP(Table2[[#This Row],[Customer_ID]],Table1[Customer_ID],Table1[Region],"Not Found")</f>
        <v>South</v>
      </c>
      <c r="S854" t="str">
        <f>_xlfn.XLOOKUP(Table2[[#This Row],[Customer_ID]],Table1[Customer_ID],Table1[Segment],"Not Found")</f>
        <v>Corporate</v>
      </c>
      <c r="T854" t="str">
        <f>_xlfn.XLOOKUP(Table2[[#This Row],[Product_ID]],Table4[Product_ID],Table4[Product_Name],"Not Found")</f>
        <v>Storage Box</v>
      </c>
    </row>
    <row r="855" spans="1:20" x14ac:dyDescent="0.3">
      <c r="A855" t="s">
        <v>1293</v>
      </c>
      <c r="B855" s="4">
        <v>45795</v>
      </c>
      <c r="C855" s="4">
        <v>45796</v>
      </c>
      <c r="D855" t="s">
        <v>818</v>
      </c>
      <c r="E855" t="s">
        <v>16</v>
      </c>
      <c r="F855" s="8">
        <v>4</v>
      </c>
      <c r="G855" s="10">
        <v>0.05</v>
      </c>
      <c r="H855" t="s">
        <v>13</v>
      </c>
      <c r="I855" s="8">
        <v>4936.2</v>
      </c>
      <c r="J855" s="8">
        <v>1220.04</v>
      </c>
      <c r="K855" s="12">
        <f>YEAR(Table2[[#This Row],[Order_Date]])</f>
        <v>2025</v>
      </c>
      <c r="L855" s="12">
        <f>MONTH(Table2[[#This Row],[Order_Date]])</f>
        <v>5</v>
      </c>
      <c r="M855" t="str">
        <f>TEXT(Table2[[#This Row],[Order_Date]],"mmm")</f>
        <v>May</v>
      </c>
      <c r="N855" t="str">
        <f>TEXT(Table2[[#This Row],[Order_Date]],"YYYY-MM")</f>
        <v>2025-05</v>
      </c>
      <c r="O855" s="9">
        <f>IFERROR(Table2[[#This Row],[Profit]]/Table2[[#This Row],[Sales]],0)</f>
        <v>0.24716178436854261</v>
      </c>
      <c r="P855" t="str">
        <f>_xlfn.XLOOKUP(Table2[[#This Row],[Product_ID]],Table4[Product_ID],Table4[Category],"Not Found")</f>
        <v>Technology</v>
      </c>
      <c r="Q855" t="str">
        <f>_xlfn.XLOOKUP(Table2[[#This Row],[Product_ID]],Table4[Product_ID],Table4[Sub_Category],"Not Found")</f>
        <v>Accessories</v>
      </c>
      <c r="R855" t="str">
        <f>_xlfn.XLOOKUP(Table2[[#This Row],[Customer_ID]],Table1[Customer_ID],Table1[Region],"Not Found")</f>
        <v>South</v>
      </c>
      <c r="S855" t="str">
        <f>_xlfn.XLOOKUP(Table2[[#This Row],[Customer_ID]],Table1[Customer_ID],Table1[Segment],"Not Found")</f>
        <v>Consumer</v>
      </c>
      <c r="T855" t="str">
        <f>_xlfn.XLOOKUP(Table2[[#This Row],[Product_ID]],Table4[Product_ID],Table4[Product_Name],"Not Found")</f>
        <v>USB-C Hub</v>
      </c>
    </row>
    <row r="856" spans="1:20" x14ac:dyDescent="0.3">
      <c r="A856" t="s">
        <v>1294</v>
      </c>
      <c r="B856" s="4">
        <v>45522</v>
      </c>
      <c r="C856" s="4">
        <v>45526</v>
      </c>
      <c r="D856" t="s">
        <v>351</v>
      </c>
      <c r="E856" t="s">
        <v>45</v>
      </c>
      <c r="F856" s="8">
        <v>3</v>
      </c>
      <c r="G856" s="10">
        <v>0</v>
      </c>
      <c r="H856" t="s">
        <v>13</v>
      </c>
      <c r="I856" s="8">
        <v>7497</v>
      </c>
      <c r="J856" s="8">
        <v>1746.19</v>
      </c>
      <c r="K856" s="12">
        <f>YEAR(Table2[[#This Row],[Order_Date]])</f>
        <v>2024</v>
      </c>
      <c r="L856" s="12">
        <f>MONTH(Table2[[#This Row],[Order_Date]])</f>
        <v>8</v>
      </c>
      <c r="M856" t="str">
        <f>TEXT(Table2[[#This Row],[Order_Date]],"mmm")</f>
        <v>Aug</v>
      </c>
      <c r="N856" t="str">
        <f>TEXT(Table2[[#This Row],[Order_Date]],"YYYY-MM")</f>
        <v>2024-08</v>
      </c>
      <c r="O856" s="9">
        <f>IFERROR(Table2[[#This Row],[Profit]]/Table2[[#This Row],[Sales]],0)</f>
        <v>0.2329185007336268</v>
      </c>
      <c r="P856" t="str">
        <f>_xlfn.XLOOKUP(Table2[[#This Row],[Product_ID]],Table4[Product_ID],Table4[Category],"Not Found")</f>
        <v>Technology</v>
      </c>
      <c r="Q856" t="str">
        <f>_xlfn.XLOOKUP(Table2[[#This Row],[Product_ID]],Table4[Product_ID],Table4[Sub_Category],"Not Found")</f>
        <v>Audio</v>
      </c>
      <c r="R856" t="str">
        <f>_xlfn.XLOOKUP(Table2[[#This Row],[Customer_ID]],Table1[Customer_ID],Table1[Region],"Not Found")</f>
        <v>South</v>
      </c>
      <c r="S856" t="str">
        <f>_xlfn.XLOOKUP(Table2[[#This Row],[Customer_ID]],Table1[Customer_ID],Table1[Segment],"Not Found")</f>
        <v>Consumer</v>
      </c>
      <c r="T856" t="str">
        <f>_xlfn.XLOOKUP(Table2[[#This Row],[Product_ID]],Table4[Product_ID],Table4[Product_Name],"Not Found")</f>
        <v>Headphones</v>
      </c>
    </row>
    <row r="857" spans="1:20" x14ac:dyDescent="0.3">
      <c r="A857" t="s">
        <v>1295</v>
      </c>
      <c r="B857" s="4">
        <v>45375</v>
      </c>
      <c r="C857" s="4">
        <v>45376</v>
      </c>
      <c r="D857" t="s">
        <v>387</v>
      </c>
      <c r="E857" t="s">
        <v>200</v>
      </c>
      <c r="F857" s="8">
        <v>1</v>
      </c>
      <c r="G857" s="10">
        <v>0</v>
      </c>
      <c r="H857" t="s">
        <v>21</v>
      </c>
      <c r="I857" s="8">
        <v>1099</v>
      </c>
      <c r="J857" s="8">
        <v>291.54000000000002</v>
      </c>
      <c r="K857" s="12">
        <f>YEAR(Table2[[#This Row],[Order_Date]])</f>
        <v>2024</v>
      </c>
      <c r="L857" s="12">
        <f>MONTH(Table2[[#This Row],[Order_Date]])</f>
        <v>3</v>
      </c>
      <c r="M857" t="str">
        <f>TEXT(Table2[[#This Row],[Order_Date]],"mmm")</f>
        <v>Mar</v>
      </c>
      <c r="N857" t="str">
        <f>TEXT(Table2[[#This Row],[Order_Date]],"YYYY-MM")</f>
        <v>2024-03</v>
      </c>
      <c r="O857" s="9">
        <f>IFERROR(Table2[[#This Row],[Profit]]/Table2[[#This Row],[Sales]],0)</f>
        <v>0.26527752502274798</v>
      </c>
      <c r="P857" t="str">
        <f>_xlfn.XLOOKUP(Table2[[#This Row],[Product_ID]],Table4[Product_ID],Table4[Category],"Not Found")</f>
        <v>Office</v>
      </c>
      <c r="Q857" t="str">
        <f>_xlfn.XLOOKUP(Table2[[#This Row],[Product_ID]],Table4[Product_ID],Table4[Sub_Category],"Not Found")</f>
        <v>Office Supplies</v>
      </c>
      <c r="R857" t="str">
        <f>_xlfn.XLOOKUP(Table2[[#This Row],[Customer_ID]],Table1[Customer_ID],Table1[Region],"Not Found")</f>
        <v>East</v>
      </c>
      <c r="S857" t="str">
        <f>_xlfn.XLOOKUP(Table2[[#This Row],[Customer_ID]],Table1[Customer_ID],Table1[Segment],"Not Found")</f>
        <v>Consumer</v>
      </c>
      <c r="T857" t="str">
        <f>_xlfn.XLOOKUP(Table2[[#This Row],[Product_ID]],Table4[Product_ID],Table4[Product_Name],"Not Found")</f>
        <v>Laptop Stand</v>
      </c>
    </row>
    <row r="858" spans="1:20" x14ac:dyDescent="0.3">
      <c r="A858" t="s">
        <v>1296</v>
      </c>
      <c r="B858" s="4">
        <v>45421</v>
      </c>
      <c r="C858" s="4">
        <v>45426</v>
      </c>
      <c r="D858" t="s">
        <v>731</v>
      </c>
      <c r="E858" t="s">
        <v>50</v>
      </c>
      <c r="F858" s="8">
        <v>3</v>
      </c>
      <c r="G858" s="10">
        <v>0.1</v>
      </c>
      <c r="H858" t="s">
        <v>17</v>
      </c>
      <c r="I858" s="8">
        <v>1347.3</v>
      </c>
      <c r="J858" s="8">
        <v>357.55</v>
      </c>
      <c r="K858" s="12">
        <f>YEAR(Table2[[#This Row],[Order_Date]])</f>
        <v>2024</v>
      </c>
      <c r="L858" s="12">
        <f>MONTH(Table2[[#This Row],[Order_Date]])</f>
        <v>5</v>
      </c>
      <c r="M858" t="str">
        <f>TEXT(Table2[[#This Row],[Order_Date]],"mmm")</f>
        <v>May</v>
      </c>
      <c r="N858" t="str">
        <f>TEXT(Table2[[#This Row],[Order_Date]],"YYYY-MM")</f>
        <v>2024-05</v>
      </c>
      <c r="O858" s="9">
        <f>IFERROR(Table2[[#This Row],[Profit]]/Table2[[#This Row],[Sales]],0)</f>
        <v>0.2653826170860239</v>
      </c>
      <c r="P858" t="str">
        <f>_xlfn.XLOOKUP(Table2[[#This Row],[Product_ID]],Table4[Product_ID],Table4[Category],"Not Found")</f>
        <v>Technology</v>
      </c>
      <c r="Q858" t="str">
        <f>_xlfn.XLOOKUP(Table2[[#This Row],[Product_ID]],Table4[Product_ID],Table4[Sub_Category],"Not Found")</f>
        <v>Accessories</v>
      </c>
      <c r="R858" t="str">
        <f>_xlfn.XLOOKUP(Table2[[#This Row],[Customer_ID]],Table1[Customer_ID],Table1[Region],"Not Found")</f>
        <v>North</v>
      </c>
      <c r="S858" t="str">
        <f>_xlfn.XLOOKUP(Table2[[#This Row],[Customer_ID]],Table1[Customer_ID],Table1[Segment],"Not Found")</f>
        <v>Corporate</v>
      </c>
      <c r="T858" t="str">
        <f>_xlfn.XLOOKUP(Table2[[#This Row],[Product_ID]],Table4[Product_ID],Table4[Product_Name],"Not Found")</f>
        <v>Wireless Mouse</v>
      </c>
    </row>
    <row r="859" spans="1:20" x14ac:dyDescent="0.3">
      <c r="A859" t="s">
        <v>1297</v>
      </c>
      <c r="B859" s="4">
        <v>45436</v>
      </c>
      <c r="C859" s="4">
        <v>45440</v>
      </c>
      <c r="D859" t="s">
        <v>472</v>
      </c>
      <c r="E859" t="s">
        <v>76</v>
      </c>
      <c r="F859" s="8">
        <v>3</v>
      </c>
      <c r="G859" s="10">
        <v>0</v>
      </c>
      <c r="H859" t="s">
        <v>17</v>
      </c>
      <c r="I859" s="8">
        <v>2697</v>
      </c>
      <c r="J859" s="8">
        <v>686.61</v>
      </c>
      <c r="K859" s="12">
        <f>YEAR(Table2[[#This Row],[Order_Date]])</f>
        <v>2024</v>
      </c>
      <c r="L859" s="12">
        <f>MONTH(Table2[[#This Row],[Order_Date]])</f>
        <v>5</v>
      </c>
      <c r="M859" t="str">
        <f>TEXT(Table2[[#This Row],[Order_Date]],"mmm")</f>
        <v>May</v>
      </c>
      <c r="N859" t="str">
        <f>TEXT(Table2[[#This Row],[Order_Date]],"YYYY-MM")</f>
        <v>2024-05</v>
      </c>
      <c r="O859" s="9">
        <f>IFERROR(Table2[[#This Row],[Profit]]/Table2[[#This Row],[Sales]],0)</f>
        <v>0.25458286985539491</v>
      </c>
      <c r="P859" t="str">
        <f>_xlfn.XLOOKUP(Table2[[#This Row],[Product_ID]],Table4[Product_ID],Table4[Category],"Not Found")</f>
        <v>Home</v>
      </c>
      <c r="Q859" t="str">
        <f>_xlfn.XLOOKUP(Table2[[#This Row],[Product_ID]],Table4[Product_ID],Table4[Sub_Category],"Not Found")</f>
        <v>Decor</v>
      </c>
      <c r="R859" t="str">
        <f>_xlfn.XLOOKUP(Table2[[#This Row],[Customer_ID]],Table1[Customer_ID],Table1[Region],"Not Found")</f>
        <v>South</v>
      </c>
      <c r="S859" t="str">
        <f>_xlfn.XLOOKUP(Table2[[#This Row],[Customer_ID]],Table1[Customer_ID],Table1[Segment],"Not Found")</f>
        <v>Consumer</v>
      </c>
      <c r="T859" t="str">
        <f>_xlfn.XLOOKUP(Table2[[#This Row],[Product_ID]],Table4[Product_ID],Table4[Product_Name],"Not Found")</f>
        <v>Wall Clock</v>
      </c>
    </row>
    <row r="860" spans="1:20" x14ac:dyDescent="0.3">
      <c r="A860" t="s">
        <v>1298</v>
      </c>
      <c r="B860" s="4">
        <v>45319</v>
      </c>
      <c r="C860" s="4">
        <v>45322</v>
      </c>
      <c r="D860" t="s">
        <v>335</v>
      </c>
      <c r="E860" t="s">
        <v>68</v>
      </c>
      <c r="F860" s="8">
        <v>4</v>
      </c>
      <c r="G860" s="10">
        <v>0.1</v>
      </c>
      <c r="H860" t="s">
        <v>17</v>
      </c>
      <c r="I860" s="8">
        <v>4676.3999999999996</v>
      </c>
      <c r="J860" s="8">
        <v>1241.52</v>
      </c>
      <c r="K860" s="12">
        <f>YEAR(Table2[[#This Row],[Order_Date]])</f>
        <v>2024</v>
      </c>
      <c r="L860" s="12">
        <f>MONTH(Table2[[#This Row],[Order_Date]])</f>
        <v>1</v>
      </c>
      <c r="M860" t="str">
        <f>TEXT(Table2[[#This Row],[Order_Date]],"mmm")</f>
        <v>Jan</v>
      </c>
      <c r="N860" t="str">
        <f>TEXT(Table2[[#This Row],[Order_Date]],"YYYY-MM")</f>
        <v>2024-01</v>
      </c>
      <c r="O860" s="9">
        <f>IFERROR(Table2[[#This Row],[Profit]]/Table2[[#This Row],[Sales]],0)</f>
        <v>0.26548627149089044</v>
      </c>
      <c r="P860" t="str">
        <f>_xlfn.XLOOKUP(Table2[[#This Row],[Product_ID]],Table4[Product_ID],Table4[Category],"Not Found")</f>
        <v>Home</v>
      </c>
      <c r="Q860" t="str">
        <f>_xlfn.XLOOKUP(Table2[[#This Row],[Product_ID]],Table4[Product_ID],Table4[Sub_Category],"Not Found")</f>
        <v>Lighting</v>
      </c>
      <c r="R860" t="str">
        <f>_xlfn.XLOOKUP(Table2[[#This Row],[Customer_ID]],Table1[Customer_ID],Table1[Region],"Not Found")</f>
        <v>South</v>
      </c>
      <c r="S860" t="str">
        <f>_xlfn.XLOOKUP(Table2[[#This Row],[Customer_ID]],Table1[Customer_ID],Table1[Segment],"Not Found")</f>
        <v>Corporate</v>
      </c>
      <c r="T860" t="str">
        <f>_xlfn.XLOOKUP(Table2[[#This Row],[Product_ID]],Table4[Product_ID],Table4[Product_Name],"Not Found")</f>
        <v>Table Lamp</v>
      </c>
    </row>
    <row r="861" spans="1:20" x14ac:dyDescent="0.3">
      <c r="A861" t="s">
        <v>1299</v>
      </c>
      <c r="B861" s="4">
        <v>45357</v>
      </c>
      <c r="C861" s="4">
        <v>45359</v>
      </c>
      <c r="D861" t="s">
        <v>85</v>
      </c>
      <c r="E861" t="s">
        <v>29</v>
      </c>
      <c r="F861" s="8">
        <v>2</v>
      </c>
      <c r="G861" s="10">
        <v>0.05</v>
      </c>
      <c r="H861" t="s">
        <v>13</v>
      </c>
      <c r="I861" s="8">
        <v>758.1</v>
      </c>
      <c r="J861" s="8">
        <v>-25.13</v>
      </c>
      <c r="K861" s="12">
        <f>YEAR(Table2[[#This Row],[Order_Date]])</f>
        <v>2024</v>
      </c>
      <c r="L861" s="12">
        <f>MONTH(Table2[[#This Row],[Order_Date]])</f>
        <v>3</v>
      </c>
      <c r="M861" t="str">
        <f>TEXT(Table2[[#This Row],[Order_Date]],"mmm")</f>
        <v>Mar</v>
      </c>
      <c r="N861" t="str">
        <f>TEXT(Table2[[#This Row],[Order_Date]],"YYYY-MM")</f>
        <v>2024-03</v>
      </c>
      <c r="O861" s="9">
        <f>IFERROR(Table2[[#This Row],[Profit]]/Table2[[#This Row],[Sales]],0)</f>
        <v>-3.3148661126500459E-2</v>
      </c>
      <c r="P861" t="str">
        <f>_xlfn.XLOOKUP(Table2[[#This Row],[Product_ID]],Table4[Product_ID],Table4[Category],"Not Found")</f>
        <v>Office</v>
      </c>
      <c r="Q861" t="str">
        <f>_xlfn.XLOOKUP(Table2[[#This Row],[Product_ID]],Table4[Product_ID],Table4[Sub_Category],"Not Found")</f>
        <v>Paper</v>
      </c>
      <c r="R861" t="str">
        <f>_xlfn.XLOOKUP(Table2[[#This Row],[Customer_ID]],Table1[Customer_ID],Table1[Region],"Not Found")</f>
        <v>West</v>
      </c>
      <c r="S861" t="str">
        <f>_xlfn.XLOOKUP(Table2[[#This Row],[Customer_ID]],Table1[Customer_ID],Table1[Segment],"Not Found")</f>
        <v>Consumer</v>
      </c>
      <c r="T861" t="str">
        <f>_xlfn.XLOOKUP(Table2[[#This Row],[Product_ID]],Table4[Product_ID],Table4[Product_Name],"Not Found")</f>
        <v>Notebook Set</v>
      </c>
    </row>
    <row r="862" spans="1:20" x14ac:dyDescent="0.3">
      <c r="A862" t="s">
        <v>1300</v>
      </c>
      <c r="B862" s="4">
        <v>45454</v>
      </c>
      <c r="C862" s="4">
        <v>45456</v>
      </c>
      <c r="D862" t="s">
        <v>140</v>
      </c>
      <c r="E862" t="s">
        <v>40</v>
      </c>
      <c r="F862" s="8">
        <v>3</v>
      </c>
      <c r="G862" s="10">
        <v>0.2</v>
      </c>
      <c r="H862" t="s">
        <v>13</v>
      </c>
      <c r="I862" s="8">
        <v>3597.6</v>
      </c>
      <c r="J862" s="8">
        <v>563.16</v>
      </c>
      <c r="K862" s="12">
        <f>YEAR(Table2[[#This Row],[Order_Date]])</f>
        <v>2024</v>
      </c>
      <c r="L862" s="12">
        <f>MONTH(Table2[[#This Row],[Order_Date]])</f>
        <v>6</v>
      </c>
      <c r="M862" t="str">
        <f>TEXT(Table2[[#This Row],[Order_Date]],"mmm")</f>
        <v>Jun</v>
      </c>
      <c r="N862" t="str">
        <f>TEXT(Table2[[#This Row],[Order_Date]],"YYYY-MM")</f>
        <v>2024-06</v>
      </c>
      <c r="O862" s="9">
        <f>IFERROR(Table2[[#This Row],[Profit]]/Table2[[#This Row],[Sales]],0)</f>
        <v>0.15653769179452967</v>
      </c>
      <c r="P862" t="str">
        <f>_xlfn.XLOOKUP(Table2[[#This Row],[Product_ID]],Table4[Product_ID],Table4[Category],"Not Found")</f>
        <v>Technology</v>
      </c>
      <c r="Q862" t="str">
        <f>_xlfn.XLOOKUP(Table2[[#This Row],[Product_ID]],Table4[Product_ID],Table4[Sub_Category],"Not Found")</f>
        <v>Accessories</v>
      </c>
      <c r="R862" t="str">
        <f>_xlfn.XLOOKUP(Table2[[#This Row],[Customer_ID]],Table1[Customer_ID],Table1[Region],"Not Found")</f>
        <v>North</v>
      </c>
      <c r="S862" t="str">
        <f>_xlfn.XLOOKUP(Table2[[#This Row],[Customer_ID]],Table1[Customer_ID],Table1[Segment],"Not Found")</f>
        <v>Consumer</v>
      </c>
      <c r="T862" t="str">
        <f>_xlfn.XLOOKUP(Table2[[#This Row],[Product_ID]],Table4[Product_ID],Table4[Product_Name],"Not Found")</f>
        <v>Power Bank</v>
      </c>
    </row>
    <row r="863" spans="1:20" x14ac:dyDescent="0.3">
      <c r="A863" t="s">
        <v>1301</v>
      </c>
      <c r="B863" s="4">
        <v>45520</v>
      </c>
      <c r="C863" s="4">
        <v>45525</v>
      </c>
      <c r="D863" t="s">
        <v>243</v>
      </c>
      <c r="E863" t="s">
        <v>26</v>
      </c>
      <c r="F863" s="8">
        <v>2</v>
      </c>
      <c r="G863" s="10">
        <v>0</v>
      </c>
      <c r="H863" t="s">
        <v>17</v>
      </c>
      <c r="I863" s="8">
        <v>1798</v>
      </c>
      <c r="J863" s="8">
        <v>452.87</v>
      </c>
      <c r="K863" s="12">
        <f>YEAR(Table2[[#This Row],[Order_Date]])</f>
        <v>2024</v>
      </c>
      <c r="L863" s="12">
        <f>MONTH(Table2[[#This Row],[Order_Date]])</f>
        <v>8</v>
      </c>
      <c r="M863" t="str">
        <f>TEXT(Table2[[#This Row],[Order_Date]],"mmm")</f>
        <v>Aug</v>
      </c>
      <c r="N863" t="str">
        <f>TEXT(Table2[[#This Row],[Order_Date]],"YYYY-MM")</f>
        <v>2024-08</v>
      </c>
      <c r="O863" s="9">
        <f>IFERROR(Table2[[#This Row],[Profit]]/Table2[[#This Row],[Sales]],0)</f>
        <v>0.25187430478309231</v>
      </c>
      <c r="P863" t="str">
        <f>_xlfn.XLOOKUP(Table2[[#This Row],[Product_ID]],Table4[Product_ID],Table4[Category],"Not Found")</f>
        <v>Technology</v>
      </c>
      <c r="Q863" t="str">
        <f>_xlfn.XLOOKUP(Table2[[#This Row],[Product_ID]],Table4[Product_ID],Table4[Sub_Category],"Not Found")</f>
        <v>Accessories</v>
      </c>
      <c r="R863" t="str">
        <f>_xlfn.XLOOKUP(Table2[[#This Row],[Customer_ID]],Table1[Customer_ID],Table1[Region],"Not Found")</f>
        <v>East</v>
      </c>
      <c r="S863" t="str">
        <f>_xlfn.XLOOKUP(Table2[[#This Row],[Customer_ID]],Table1[Customer_ID],Table1[Segment],"Not Found")</f>
        <v>Consumer</v>
      </c>
      <c r="T863" t="str">
        <f>_xlfn.XLOOKUP(Table2[[#This Row],[Product_ID]],Table4[Product_ID],Table4[Product_Name],"Not Found")</f>
        <v>Keyboard</v>
      </c>
    </row>
    <row r="864" spans="1:20" x14ac:dyDescent="0.3">
      <c r="A864" t="s">
        <v>1302</v>
      </c>
      <c r="B864" s="4">
        <v>45552</v>
      </c>
      <c r="C864" s="4">
        <v>45557</v>
      </c>
      <c r="D864" t="s">
        <v>825</v>
      </c>
      <c r="E864" t="s">
        <v>116</v>
      </c>
      <c r="F864" s="8">
        <v>1</v>
      </c>
      <c r="G864" s="10">
        <v>0</v>
      </c>
      <c r="H864" t="s">
        <v>30</v>
      </c>
      <c r="I864" s="8">
        <v>399</v>
      </c>
      <c r="J864" s="8">
        <v>123.62</v>
      </c>
      <c r="K864" s="12">
        <f>YEAR(Table2[[#This Row],[Order_Date]])</f>
        <v>2024</v>
      </c>
      <c r="L864" s="12">
        <f>MONTH(Table2[[#This Row],[Order_Date]])</f>
        <v>9</v>
      </c>
      <c r="M864" t="str">
        <f>TEXT(Table2[[#This Row],[Order_Date]],"mmm")</f>
        <v>Sep</v>
      </c>
      <c r="N864" t="str">
        <f>TEXT(Table2[[#This Row],[Order_Date]],"YYYY-MM")</f>
        <v>2024-09</v>
      </c>
      <c r="O864" s="9">
        <f>IFERROR(Table2[[#This Row],[Profit]]/Table2[[#This Row],[Sales]],0)</f>
        <v>0.30982456140350878</v>
      </c>
      <c r="P864" t="str">
        <f>_xlfn.XLOOKUP(Table2[[#This Row],[Product_ID]],Table4[Product_ID],Table4[Category],"Not Found")</f>
        <v>Technology</v>
      </c>
      <c r="Q864" t="str">
        <f>_xlfn.XLOOKUP(Table2[[#This Row],[Product_ID]],Table4[Product_ID],Table4[Sub_Category],"Not Found")</f>
        <v>Accessories</v>
      </c>
      <c r="R864" t="str">
        <f>_xlfn.XLOOKUP(Table2[[#This Row],[Customer_ID]],Table1[Customer_ID],Table1[Region],"Not Found")</f>
        <v>North</v>
      </c>
      <c r="S864" t="str">
        <f>_xlfn.XLOOKUP(Table2[[#This Row],[Customer_ID]],Table1[Customer_ID],Table1[Segment],"Not Found")</f>
        <v>Corporate</v>
      </c>
      <c r="T864" t="str">
        <f>_xlfn.XLOOKUP(Table2[[#This Row],[Product_ID]],Table4[Product_ID],Table4[Product_Name],"Not Found")</f>
        <v>Mobile Holder</v>
      </c>
    </row>
    <row r="865" spans="1:20" x14ac:dyDescent="0.3">
      <c r="A865" t="s">
        <v>1303</v>
      </c>
      <c r="B865" s="4">
        <v>45740</v>
      </c>
      <c r="C865" s="4">
        <v>45742</v>
      </c>
      <c r="D865" t="s">
        <v>78</v>
      </c>
      <c r="E865" t="s">
        <v>99</v>
      </c>
      <c r="F865" s="8">
        <v>5</v>
      </c>
      <c r="G865" s="10">
        <v>0</v>
      </c>
      <c r="H865" t="s">
        <v>21</v>
      </c>
      <c r="I865" s="8">
        <v>1245</v>
      </c>
      <c r="J865" s="8">
        <v>370.06</v>
      </c>
      <c r="K865" s="12">
        <f>YEAR(Table2[[#This Row],[Order_Date]])</f>
        <v>2025</v>
      </c>
      <c r="L865" s="12">
        <f>MONTH(Table2[[#This Row],[Order_Date]])</f>
        <v>3</v>
      </c>
      <c r="M865" t="str">
        <f>TEXT(Table2[[#This Row],[Order_Date]],"mmm")</f>
        <v>Mar</v>
      </c>
      <c r="N865" t="str">
        <f>TEXT(Table2[[#This Row],[Order_Date]],"YYYY-MM")</f>
        <v>2025-03</v>
      </c>
      <c r="O865" s="9">
        <f>IFERROR(Table2[[#This Row],[Profit]]/Table2[[#This Row],[Sales]],0)</f>
        <v>0.29723694779116466</v>
      </c>
      <c r="P865" t="str">
        <f>_xlfn.XLOOKUP(Table2[[#This Row],[Product_ID]],Table4[Product_ID],Table4[Category],"Not Found")</f>
        <v>Office</v>
      </c>
      <c r="Q865" t="str">
        <f>_xlfn.XLOOKUP(Table2[[#This Row],[Product_ID]],Table4[Product_ID],Table4[Sub_Category],"Not Found")</f>
        <v>Paper</v>
      </c>
      <c r="R865" t="str">
        <f>_xlfn.XLOOKUP(Table2[[#This Row],[Customer_ID]],Table1[Customer_ID],Table1[Region],"Not Found")</f>
        <v>East</v>
      </c>
      <c r="S865" t="str">
        <f>_xlfn.XLOOKUP(Table2[[#This Row],[Customer_ID]],Table1[Customer_ID],Table1[Segment],"Not Found")</f>
        <v>Corporate</v>
      </c>
      <c r="T865" t="str">
        <f>_xlfn.XLOOKUP(Table2[[#This Row],[Product_ID]],Table4[Product_ID],Table4[Product_Name],"Not Found")</f>
        <v>Pen Set</v>
      </c>
    </row>
    <row r="866" spans="1:20" x14ac:dyDescent="0.3">
      <c r="A866" t="s">
        <v>1304</v>
      </c>
      <c r="B866" s="4">
        <v>45715</v>
      </c>
      <c r="C866" s="4">
        <v>45719</v>
      </c>
      <c r="D866" t="s">
        <v>361</v>
      </c>
      <c r="E866" t="s">
        <v>99</v>
      </c>
      <c r="F866" s="8">
        <v>1</v>
      </c>
      <c r="G866" s="10">
        <v>0.1</v>
      </c>
      <c r="H866" t="s">
        <v>17</v>
      </c>
      <c r="I866" s="8">
        <v>224.1</v>
      </c>
      <c r="J866" s="8">
        <v>69.94</v>
      </c>
      <c r="K866" s="12">
        <f>YEAR(Table2[[#This Row],[Order_Date]])</f>
        <v>2025</v>
      </c>
      <c r="L866" s="12">
        <f>MONTH(Table2[[#This Row],[Order_Date]])</f>
        <v>2</v>
      </c>
      <c r="M866" t="str">
        <f>TEXT(Table2[[#This Row],[Order_Date]],"mmm")</f>
        <v>Feb</v>
      </c>
      <c r="N866" t="str">
        <f>TEXT(Table2[[#This Row],[Order_Date]],"YYYY-MM")</f>
        <v>2025-02</v>
      </c>
      <c r="O866" s="9">
        <f>IFERROR(Table2[[#This Row],[Profit]]/Table2[[#This Row],[Sales]],0)</f>
        <v>0.31209281570727354</v>
      </c>
      <c r="P866" t="str">
        <f>_xlfn.XLOOKUP(Table2[[#This Row],[Product_ID]],Table4[Product_ID],Table4[Category],"Not Found")</f>
        <v>Office</v>
      </c>
      <c r="Q866" t="str">
        <f>_xlfn.XLOOKUP(Table2[[#This Row],[Product_ID]],Table4[Product_ID],Table4[Sub_Category],"Not Found")</f>
        <v>Paper</v>
      </c>
      <c r="R866" t="str">
        <f>_xlfn.XLOOKUP(Table2[[#This Row],[Customer_ID]],Table1[Customer_ID],Table1[Region],"Not Found")</f>
        <v>West</v>
      </c>
      <c r="S866" t="str">
        <f>_xlfn.XLOOKUP(Table2[[#This Row],[Customer_ID]],Table1[Customer_ID],Table1[Segment],"Not Found")</f>
        <v>Consumer</v>
      </c>
      <c r="T866" t="str">
        <f>_xlfn.XLOOKUP(Table2[[#This Row],[Product_ID]],Table4[Product_ID],Table4[Product_Name],"Not Found")</f>
        <v>Pen Set</v>
      </c>
    </row>
    <row r="867" spans="1:20" x14ac:dyDescent="0.3">
      <c r="A867" t="s">
        <v>1305</v>
      </c>
      <c r="B867" s="4">
        <v>45751</v>
      </c>
      <c r="C867" s="4">
        <v>45755</v>
      </c>
      <c r="D867" t="s">
        <v>812</v>
      </c>
      <c r="E867" t="s">
        <v>71</v>
      </c>
      <c r="F867" s="8">
        <v>1</v>
      </c>
      <c r="G867" s="10">
        <v>0.05</v>
      </c>
      <c r="H867" t="s">
        <v>13</v>
      </c>
      <c r="I867" s="8">
        <v>759.05</v>
      </c>
      <c r="J867" s="8">
        <v>213.54</v>
      </c>
      <c r="K867" s="12">
        <f>YEAR(Table2[[#This Row],[Order_Date]])</f>
        <v>2025</v>
      </c>
      <c r="L867" s="12">
        <f>MONTH(Table2[[#This Row],[Order_Date]])</f>
        <v>4</v>
      </c>
      <c r="M867" t="str">
        <f>TEXT(Table2[[#This Row],[Order_Date]],"mmm")</f>
        <v>Apr</v>
      </c>
      <c r="N867" t="str">
        <f>TEXT(Table2[[#This Row],[Order_Date]],"YYYY-MM")</f>
        <v>2025-04</v>
      </c>
      <c r="O867" s="9">
        <f>IFERROR(Table2[[#This Row],[Profit]]/Table2[[#This Row],[Sales]],0)</f>
        <v>0.28132534088663463</v>
      </c>
      <c r="P867" t="str">
        <f>_xlfn.XLOOKUP(Table2[[#This Row],[Product_ID]],Table4[Product_ID],Table4[Category],"Not Found")</f>
        <v>Home</v>
      </c>
      <c r="Q867" t="str">
        <f>_xlfn.XLOOKUP(Table2[[#This Row],[Product_ID]],Table4[Product_ID],Table4[Sub_Category],"Not Found")</f>
        <v>Storage</v>
      </c>
      <c r="R867" t="str">
        <f>_xlfn.XLOOKUP(Table2[[#This Row],[Customer_ID]],Table1[Customer_ID],Table1[Region],"Not Found")</f>
        <v>East</v>
      </c>
      <c r="S867" t="str">
        <f>_xlfn.XLOOKUP(Table2[[#This Row],[Customer_ID]],Table1[Customer_ID],Table1[Segment],"Not Found")</f>
        <v>Consumer</v>
      </c>
      <c r="T867" t="str">
        <f>_xlfn.XLOOKUP(Table2[[#This Row],[Product_ID]],Table4[Product_ID],Table4[Product_Name],"Not Found")</f>
        <v>Storage Box</v>
      </c>
    </row>
    <row r="868" spans="1:20" x14ac:dyDescent="0.3">
      <c r="A868" t="s">
        <v>1306</v>
      </c>
      <c r="B868" s="4">
        <v>45967</v>
      </c>
      <c r="C868" s="4">
        <v>45968</v>
      </c>
      <c r="D868" t="s">
        <v>397</v>
      </c>
      <c r="E868" t="s">
        <v>50</v>
      </c>
      <c r="F868" s="8">
        <v>3</v>
      </c>
      <c r="G868" s="10">
        <v>0</v>
      </c>
      <c r="H868" t="s">
        <v>17</v>
      </c>
      <c r="I868" s="8">
        <v>1497</v>
      </c>
      <c r="J868" s="8">
        <v>335.79</v>
      </c>
      <c r="K868" s="12">
        <f>YEAR(Table2[[#This Row],[Order_Date]])</f>
        <v>2025</v>
      </c>
      <c r="L868" s="12">
        <f>MONTH(Table2[[#This Row],[Order_Date]])</f>
        <v>11</v>
      </c>
      <c r="M868" t="str">
        <f>TEXT(Table2[[#This Row],[Order_Date]],"mmm")</f>
        <v>Nov</v>
      </c>
      <c r="N868" t="str">
        <f>TEXT(Table2[[#This Row],[Order_Date]],"YYYY-MM")</f>
        <v>2025-11</v>
      </c>
      <c r="O868" s="9">
        <f>IFERROR(Table2[[#This Row],[Profit]]/Table2[[#This Row],[Sales]],0)</f>
        <v>0.22430861723446896</v>
      </c>
      <c r="P868" t="str">
        <f>_xlfn.XLOOKUP(Table2[[#This Row],[Product_ID]],Table4[Product_ID],Table4[Category],"Not Found")</f>
        <v>Technology</v>
      </c>
      <c r="Q868" t="str">
        <f>_xlfn.XLOOKUP(Table2[[#This Row],[Product_ID]],Table4[Product_ID],Table4[Sub_Category],"Not Found")</f>
        <v>Accessories</v>
      </c>
      <c r="R868" t="str">
        <f>_xlfn.XLOOKUP(Table2[[#This Row],[Customer_ID]],Table1[Customer_ID],Table1[Region],"Not Found")</f>
        <v>South</v>
      </c>
      <c r="S868" t="str">
        <f>_xlfn.XLOOKUP(Table2[[#This Row],[Customer_ID]],Table1[Customer_ID],Table1[Segment],"Not Found")</f>
        <v>Consumer</v>
      </c>
      <c r="T868" t="str">
        <f>_xlfn.XLOOKUP(Table2[[#This Row],[Product_ID]],Table4[Product_ID],Table4[Product_Name],"Not Found")</f>
        <v>Wireless Mouse</v>
      </c>
    </row>
    <row r="869" spans="1:20" x14ac:dyDescent="0.3">
      <c r="A869" t="s">
        <v>1307</v>
      </c>
      <c r="B869" s="4">
        <v>45592</v>
      </c>
      <c r="C869" s="4">
        <v>45595</v>
      </c>
      <c r="D869" t="s">
        <v>593</v>
      </c>
      <c r="E869" t="s">
        <v>55</v>
      </c>
      <c r="F869" s="8">
        <v>1</v>
      </c>
      <c r="G869" s="10">
        <v>0.15</v>
      </c>
      <c r="H869" t="s">
        <v>21</v>
      </c>
      <c r="I869" s="8">
        <v>5099.1499999999996</v>
      </c>
      <c r="J869" s="8">
        <v>649.42999999999995</v>
      </c>
      <c r="K869" s="12">
        <f>YEAR(Table2[[#This Row],[Order_Date]])</f>
        <v>2024</v>
      </c>
      <c r="L869" s="12">
        <f>MONTH(Table2[[#This Row],[Order_Date]])</f>
        <v>10</v>
      </c>
      <c r="M869" t="str">
        <f>TEXT(Table2[[#This Row],[Order_Date]],"mmm")</f>
        <v>Oct</v>
      </c>
      <c r="N869" t="str">
        <f>TEXT(Table2[[#This Row],[Order_Date]],"YYYY-MM")</f>
        <v>2024-10</v>
      </c>
      <c r="O869" s="9">
        <f>IFERROR(Table2[[#This Row],[Profit]]/Table2[[#This Row],[Sales]],0)</f>
        <v>0.12736044242667896</v>
      </c>
      <c r="P869" t="str">
        <f>_xlfn.XLOOKUP(Table2[[#This Row],[Product_ID]],Table4[Product_ID],Table4[Category],"Not Found")</f>
        <v>Furniture</v>
      </c>
      <c r="Q869" t="str">
        <f>_xlfn.XLOOKUP(Table2[[#This Row],[Product_ID]],Table4[Product_ID],Table4[Sub_Category],"Not Found")</f>
        <v>Furniture</v>
      </c>
      <c r="R869" t="str">
        <f>_xlfn.XLOOKUP(Table2[[#This Row],[Customer_ID]],Table1[Customer_ID],Table1[Region],"Not Found")</f>
        <v>East</v>
      </c>
      <c r="S869" t="str">
        <f>_xlfn.XLOOKUP(Table2[[#This Row],[Customer_ID]],Table1[Customer_ID],Table1[Segment],"Not Found")</f>
        <v>Consumer</v>
      </c>
      <c r="T869" t="str">
        <f>_xlfn.XLOOKUP(Table2[[#This Row],[Product_ID]],Table4[Product_ID],Table4[Product_Name],"Not Found")</f>
        <v>Study Table</v>
      </c>
    </row>
    <row r="870" spans="1:20" x14ac:dyDescent="0.3">
      <c r="A870" t="s">
        <v>1308</v>
      </c>
      <c r="B870" s="4">
        <v>45594</v>
      </c>
      <c r="C870" s="4">
        <v>45598</v>
      </c>
      <c r="D870" t="s">
        <v>731</v>
      </c>
      <c r="E870" t="s">
        <v>35</v>
      </c>
      <c r="F870" s="8">
        <v>3</v>
      </c>
      <c r="G870" s="10">
        <v>0.15</v>
      </c>
      <c r="H870" t="s">
        <v>13</v>
      </c>
      <c r="I870" s="8">
        <v>4077.45</v>
      </c>
      <c r="J870" s="8">
        <v>1335.13</v>
      </c>
      <c r="K870" s="12">
        <f>YEAR(Table2[[#This Row],[Order_Date]])</f>
        <v>2024</v>
      </c>
      <c r="L870" s="12">
        <f>MONTH(Table2[[#This Row],[Order_Date]])</f>
        <v>10</v>
      </c>
      <c r="M870" t="str">
        <f>TEXT(Table2[[#This Row],[Order_Date]],"mmm")</f>
        <v>Oct</v>
      </c>
      <c r="N870" t="str">
        <f>TEXT(Table2[[#This Row],[Order_Date]],"YYYY-MM")</f>
        <v>2024-10</v>
      </c>
      <c r="O870" s="9">
        <f>IFERROR(Table2[[#This Row],[Profit]]/Table2[[#This Row],[Sales]],0)</f>
        <v>0.32744239659591168</v>
      </c>
      <c r="P870" t="str">
        <f>_xlfn.XLOOKUP(Table2[[#This Row],[Product_ID]],Table4[Product_ID],Table4[Category],"Not Found")</f>
        <v>Lifestyle</v>
      </c>
      <c r="Q870" t="str">
        <f>_xlfn.XLOOKUP(Table2[[#This Row],[Product_ID]],Table4[Product_ID],Table4[Sub_Category],"Not Found")</f>
        <v>Bags</v>
      </c>
      <c r="R870" t="str">
        <f>_xlfn.XLOOKUP(Table2[[#This Row],[Customer_ID]],Table1[Customer_ID],Table1[Region],"Not Found")</f>
        <v>North</v>
      </c>
      <c r="S870" t="str">
        <f>_xlfn.XLOOKUP(Table2[[#This Row],[Customer_ID]],Table1[Customer_ID],Table1[Segment],"Not Found")</f>
        <v>Corporate</v>
      </c>
      <c r="T870" t="str">
        <f>_xlfn.XLOOKUP(Table2[[#This Row],[Product_ID]],Table4[Product_ID],Table4[Product_Name],"Not Found")</f>
        <v>Backpack</v>
      </c>
    </row>
    <row r="871" spans="1:20" x14ac:dyDescent="0.3">
      <c r="A871" t="s">
        <v>1309</v>
      </c>
      <c r="B871" s="4">
        <v>45578</v>
      </c>
      <c r="C871" s="4">
        <v>45581</v>
      </c>
      <c r="D871" t="s">
        <v>733</v>
      </c>
      <c r="E871" t="s">
        <v>58</v>
      </c>
      <c r="F871" s="8">
        <v>2</v>
      </c>
      <c r="G871" s="10">
        <v>0.1</v>
      </c>
      <c r="H871" t="s">
        <v>17</v>
      </c>
      <c r="I871" s="8">
        <v>3598.2</v>
      </c>
      <c r="J871" s="8">
        <v>990.42</v>
      </c>
      <c r="K871" s="12">
        <f>YEAR(Table2[[#This Row],[Order_Date]])</f>
        <v>2024</v>
      </c>
      <c r="L871" s="12">
        <f>MONTH(Table2[[#This Row],[Order_Date]])</f>
        <v>10</v>
      </c>
      <c r="M871" t="str">
        <f>TEXT(Table2[[#This Row],[Order_Date]],"mmm")</f>
        <v>Oct</v>
      </c>
      <c r="N871" t="str">
        <f>TEXT(Table2[[#This Row],[Order_Date]],"YYYY-MM")</f>
        <v>2024-10</v>
      </c>
      <c r="O871" s="9">
        <f>IFERROR(Table2[[#This Row],[Profit]]/Table2[[#This Row],[Sales]],0)</f>
        <v>0.27525429381357347</v>
      </c>
      <c r="P871" t="str">
        <f>_xlfn.XLOOKUP(Table2[[#This Row],[Product_ID]],Table4[Product_ID],Table4[Category],"Not Found")</f>
        <v>Technology</v>
      </c>
      <c r="Q871" t="str">
        <f>_xlfn.XLOOKUP(Table2[[#This Row],[Product_ID]],Table4[Product_ID],Table4[Sub_Category],"Not Found")</f>
        <v>Audio</v>
      </c>
      <c r="R871" t="str">
        <f>_xlfn.XLOOKUP(Table2[[#This Row],[Customer_ID]],Table1[Customer_ID],Table1[Region],"Not Found")</f>
        <v>South</v>
      </c>
      <c r="S871" t="str">
        <f>_xlfn.XLOOKUP(Table2[[#This Row],[Customer_ID]],Table1[Customer_ID],Table1[Segment],"Not Found")</f>
        <v>Consumer</v>
      </c>
      <c r="T871" t="str">
        <f>_xlfn.XLOOKUP(Table2[[#This Row],[Product_ID]],Table4[Product_ID],Table4[Product_Name],"Not Found")</f>
        <v>Bluetooth Speaker</v>
      </c>
    </row>
    <row r="872" spans="1:20" x14ac:dyDescent="0.3">
      <c r="A872" t="s">
        <v>1310</v>
      </c>
      <c r="B872" s="4">
        <v>45686</v>
      </c>
      <c r="C872" s="4">
        <v>45691</v>
      </c>
      <c r="D872" t="s">
        <v>1311</v>
      </c>
      <c r="E872" t="s">
        <v>68</v>
      </c>
      <c r="F872" s="8">
        <v>1</v>
      </c>
      <c r="G872" s="10">
        <v>0</v>
      </c>
      <c r="H872" t="s">
        <v>30</v>
      </c>
      <c r="I872" s="8">
        <v>1299</v>
      </c>
      <c r="J872" s="8">
        <v>351.81</v>
      </c>
      <c r="K872" s="12">
        <f>YEAR(Table2[[#This Row],[Order_Date]])</f>
        <v>2025</v>
      </c>
      <c r="L872" s="12">
        <f>MONTH(Table2[[#This Row],[Order_Date]])</f>
        <v>1</v>
      </c>
      <c r="M872" t="str">
        <f>TEXT(Table2[[#This Row],[Order_Date]],"mmm")</f>
        <v>Jan</v>
      </c>
      <c r="N872" t="str">
        <f>TEXT(Table2[[#This Row],[Order_Date]],"YYYY-MM")</f>
        <v>2025-01</v>
      </c>
      <c r="O872" s="9">
        <f>IFERROR(Table2[[#This Row],[Profit]]/Table2[[#This Row],[Sales]],0)</f>
        <v>0.27083140877598155</v>
      </c>
      <c r="P872" t="str">
        <f>_xlfn.XLOOKUP(Table2[[#This Row],[Product_ID]],Table4[Product_ID],Table4[Category],"Not Found")</f>
        <v>Home</v>
      </c>
      <c r="Q872" t="str">
        <f>_xlfn.XLOOKUP(Table2[[#This Row],[Product_ID]],Table4[Product_ID],Table4[Sub_Category],"Not Found")</f>
        <v>Lighting</v>
      </c>
      <c r="R872" t="str">
        <f>_xlfn.XLOOKUP(Table2[[#This Row],[Customer_ID]],Table1[Customer_ID],Table1[Region],"Not Found")</f>
        <v>South</v>
      </c>
      <c r="S872" t="str">
        <f>_xlfn.XLOOKUP(Table2[[#This Row],[Customer_ID]],Table1[Customer_ID],Table1[Segment],"Not Found")</f>
        <v>Home Office</v>
      </c>
      <c r="T872" t="str">
        <f>_xlfn.XLOOKUP(Table2[[#This Row],[Product_ID]],Table4[Product_ID],Table4[Product_Name],"Not Found")</f>
        <v>Table Lamp</v>
      </c>
    </row>
    <row r="873" spans="1:20" x14ac:dyDescent="0.3">
      <c r="A873" t="s">
        <v>1312</v>
      </c>
      <c r="B873" s="4">
        <v>45301</v>
      </c>
      <c r="C873" s="4">
        <v>45305</v>
      </c>
      <c r="D873" t="s">
        <v>1313</v>
      </c>
      <c r="E873" t="s">
        <v>35</v>
      </c>
      <c r="F873" s="8">
        <v>1</v>
      </c>
      <c r="G873" s="10">
        <v>0.05</v>
      </c>
      <c r="H873" t="s">
        <v>17</v>
      </c>
      <c r="I873" s="8">
        <v>1519.05</v>
      </c>
      <c r="J873" s="8">
        <v>447.46</v>
      </c>
      <c r="K873" s="12">
        <f>YEAR(Table2[[#This Row],[Order_Date]])</f>
        <v>2024</v>
      </c>
      <c r="L873" s="12">
        <f>MONTH(Table2[[#This Row],[Order_Date]])</f>
        <v>1</v>
      </c>
      <c r="M873" t="str">
        <f>TEXT(Table2[[#This Row],[Order_Date]],"mmm")</f>
        <v>Jan</v>
      </c>
      <c r="N873" t="str">
        <f>TEXT(Table2[[#This Row],[Order_Date]],"YYYY-MM")</f>
        <v>2024-01</v>
      </c>
      <c r="O873" s="9">
        <f>IFERROR(Table2[[#This Row],[Profit]]/Table2[[#This Row],[Sales]],0)</f>
        <v>0.29456568249893023</v>
      </c>
      <c r="P873" t="str">
        <f>_xlfn.XLOOKUP(Table2[[#This Row],[Product_ID]],Table4[Product_ID],Table4[Category],"Not Found")</f>
        <v>Lifestyle</v>
      </c>
      <c r="Q873" t="str">
        <f>_xlfn.XLOOKUP(Table2[[#This Row],[Product_ID]],Table4[Product_ID],Table4[Sub_Category],"Not Found")</f>
        <v>Bags</v>
      </c>
      <c r="R873" t="str">
        <f>_xlfn.XLOOKUP(Table2[[#This Row],[Customer_ID]],Table1[Customer_ID],Table1[Region],"Not Found")</f>
        <v>East</v>
      </c>
      <c r="S873" t="str">
        <f>_xlfn.XLOOKUP(Table2[[#This Row],[Customer_ID]],Table1[Customer_ID],Table1[Segment],"Not Found")</f>
        <v>Home Office</v>
      </c>
      <c r="T873" t="str">
        <f>_xlfn.XLOOKUP(Table2[[#This Row],[Product_ID]],Table4[Product_ID],Table4[Product_Name],"Not Found")</f>
        <v>Backpack</v>
      </c>
    </row>
    <row r="874" spans="1:20" x14ac:dyDescent="0.3">
      <c r="A874" t="s">
        <v>1314</v>
      </c>
      <c r="B874" s="4">
        <v>45998</v>
      </c>
      <c r="C874" s="4">
        <v>46002</v>
      </c>
      <c r="D874" t="s">
        <v>1147</v>
      </c>
      <c r="E874" t="s">
        <v>99</v>
      </c>
      <c r="F874" s="8">
        <v>3</v>
      </c>
      <c r="G874" s="10">
        <v>0.1</v>
      </c>
      <c r="H874" t="s">
        <v>13</v>
      </c>
      <c r="I874" s="8">
        <v>672.3</v>
      </c>
      <c r="J874" s="8">
        <v>199.93</v>
      </c>
      <c r="K874" s="12">
        <f>YEAR(Table2[[#This Row],[Order_Date]])</f>
        <v>2025</v>
      </c>
      <c r="L874" s="12">
        <f>MONTH(Table2[[#This Row],[Order_Date]])</f>
        <v>12</v>
      </c>
      <c r="M874" t="str">
        <f>TEXT(Table2[[#This Row],[Order_Date]],"mmm")</f>
        <v>Dec</v>
      </c>
      <c r="N874" t="str">
        <f>TEXT(Table2[[#This Row],[Order_Date]],"YYYY-MM")</f>
        <v>2025-12</v>
      </c>
      <c r="O874" s="9">
        <f>IFERROR(Table2[[#This Row],[Profit]]/Table2[[#This Row],[Sales]],0)</f>
        <v>0.29738212107690021</v>
      </c>
      <c r="P874" t="str">
        <f>_xlfn.XLOOKUP(Table2[[#This Row],[Product_ID]],Table4[Product_ID],Table4[Category],"Not Found")</f>
        <v>Office</v>
      </c>
      <c r="Q874" t="str">
        <f>_xlfn.XLOOKUP(Table2[[#This Row],[Product_ID]],Table4[Product_ID],Table4[Sub_Category],"Not Found")</f>
        <v>Paper</v>
      </c>
      <c r="R874" t="str">
        <f>_xlfn.XLOOKUP(Table2[[#This Row],[Customer_ID]],Table1[Customer_ID],Table1[Region],"Not Found")</f>
        <v>East</v>
      </c>
      <c r="S874" t="str">
        <f>_xlfn.XLOOKUP(Table2[[#This Row],[Customer_ID]],Table1[Customer_ID],Table1[Segment],"Not Found")</f>
        <v>Corporate</v>
      </c>
      <c r="T874" t="str">
        <f>_xlfn.XLOOKUP(Table2[[#This Row],[Product_ID]],Table4[Product_ID],Table4[Product_Name],"Not Found")</f>
        <v>Pen Set</v>
      </c>
    </row>
    <row r="875" spans="1:20" x14ac:dyDescent="0.3">
      <c r="A875" t="s">
        <v>1315</v>
      </c>
      <c r="B875" s="4">
        <v>45921</v>
      </c>
      <c r="C875" s="4">
        <v>45925</v>
      </c>
      <c r="D875" t="s">
        <v>1316</v>
      </c>
      <c r="E875" t="s">
        <v>50</v>
      </c>
      <c r="F875" s="8">
        <v>2</v>
      </c>
      <c r="G875" s="10">
        <v>0.05</v>
      </c>
      <c r="H875" t="s">
        <v>17</v>
      </c>
      <c r="I875" s="8">
        <v>948.1</v>
      </c>
      <c r="J875" s="8">
        <v>209.07</v>
      </c>
      <c r="K875" s="12">
        <f>YEAR(Table2[[#This Row],[Order_Date]])</f>
        <v>2025</v>
      </c>
      <c r="L875" s="12">
        <f>MONTH(Table2[[#This Row],[Order_Date]])</f>
        <v>9</v>
      </c>
      <c r="M875" t="str">
        <f>TEXT(Table2[[#This Row],[Order_Date]],"mmm")</f>
        <v>Sep</v>
      </c>
      <c r="N875" t="str">
        <f>TEXT(Table2[[#This Row],[Order_Date]],"YYYY-MM")</f>
        <v>2025-09</v>
      </c>
      <c r="O875" s="9">
        <f>IFERROR(Table2[[#This Row],[Profit]]/Table2[[#This Row],[Sales]],0)</f>
        <v>0.2205147136378019</v>
      </c>
      <c r="P875" t="str">
        <f>_xlfn.XLOOKUP(Table2[[#This Row],[Product_ID]],Table4[Product_ID],Table4[Category],"Not Found")</f>
        <v>Technology</v>
      </c>
      <c r="Q875" t="str">
        <f>_xlfn.XLOOKUP(Table2[[#This Row],[Product_ID]],Table4[Product_ID],Table4[Sub_Category],"Not Found")</f>
        <v>Accessories</v>
      </c>
      <c r="R875" t="str">
        <f>_xlfn.XLOOKUP(Table2[[#This Row],[Customer_ID]],Table1[Customer_ID],Table1[Region],"Not Found")</f>
        <v>West</v>
      </c>
      <c r="S875" t="str">
        <f>_xlfn.XLOOKUP(Table2[[#This Row],[Customer_ID]],Table1[Customer_ID],Table1[Segment],"Not Found")</f>
        <v>Consumer</v>
      </c>
      <c r="T875" t="str">
        <f>_xlfn.XLOOKUP(Table2[[#This Row],[Product_ID]],Table4[Product_ID],Table4[Product_Name],"Not Found")</f>
        <v>Wireless Mouse</v>
      </c>
    </row>
    <row r="876" spans="1:20" x14ac:dyDescent="0.3">
      <c r="A876" t="s">
        <v>1317</v>
      </c>
      <c r="B876" s="4">
        <v>45561</v>
      </c>
      <c r="C876" s="4">
        <v>45562</v>
      </c>
      <c r="D876" t="s">
        <v>168</v>
      </c>
      <c r="E876" t="s">
        <v>35</v>
      </c>
      <c r="F876" s="8">
        <v>4</v>
      </c>
      <c r="G876" s="10">
        <v>0</v>
      </c>
      <c r="H876" t="s">
        <v>13</v>
      </c>
      <c r="I876" s="8">
        <v>6396</v>
      </c>
      <c r="J876" s="8">
        <v>2231.21</v>
      </c>
      <c r="K876" s="12">
        <f>YEAR(Table2[[#This Row],[Order_Date]])</f>
        <v>2024</v>
      </c>
      <c r="L876" s="12">
        <f>MONTH(Table2[[#This Row],[Order_Date]])</f>
        <v>9</v>
      </c>
      <c r="M876" t="str">
        <f>TEXT(Table2[[#This Row],[Order_Date]],"mmm")</f>
        <v>Sep</v>
      </c>
      <c r="N876" t="str">
        <f>TEXT(Table2[[#This Row],[Order_Date]],"YYYY-MM")</f>
        <v>2024-09</v>
      </c>
      <c r="O876" s="9">
        <f>IFERROR(Table2[[#This Row],[Profit]]/Table2[[#This Row],[Sales]],0)</f>
        <v>0.34884459036898063</v>
      </c>
      <c r="P876" t="str">
        <f>_xlfn.XLOOKUP(Table2[[#This Row],[Product_ID]],Table4[Product_ID],Table4[Category],"Not Found")</f>
        <v>Lifestyle</v>
      </c>
      <c r="Q876" t="str">
        <f>_xlfn.XLOOKUP(Table2[[#This Row],[Product_ID]],Table4[Product_ID],Table4[Sub_Category],"Not Found")</f>
        <v>Bags</v>
      </c>
      <c r="R876" t="str">
        <f>_xlfn.XLOOKUP(Table2[[#This Row],[Customer_ID]],Table1[Customer_ID],Table1[Region],"Not Found")</f>
        <v>West</v>
      </c>
      <c r="S876" t="str">
        <f>_xlfn.XLOOKUP(Table2[[#This Row],[Customer_ID]],Table1[Customer_ID],Table1[Segment],"Not Found")</f>
        <v>Home Office</v>
      </c>
      <c r="T876" t="str">
        <f>_xlfn.XLOOKUP(Table2[[#This Row],[Product_ID]],Table4[Product_ID],Table4[Product_Name],"Not Found")</f>
        <v>Backpack</v>
      </c>
    </row>
    <row r="877" spans="1:20" x14ac:dyDescent="0.3">
      <c r="A877" t="s">
        <v>1318</v>
      </c>
      <c r="B877" s="4">
        <v>45883</v>
      </c>
      <c r="C877" s="4">
        <v>45888</v>
      </c>
      <c r="D877" t="s">
        <v>433</v>
      </c>
      <c r="E877" t="s">
        <v>116</v>
      </c>
      <c r="F877" s="8">
        <v>3</v>
      </c>
      <c r="G877" s="10">
        <v>0</v>
      </c>
      <c r="H877" t="s">
        <v>13</v>
      </c>
      <c r="I877" s="8">
        <v>1197</v>
      </c>
      <c r="J877" s="8">
        <v>-86.84</v>
      </c>
      <c r="K877" s="12">
        <f>YEAR(Table2[[#This Row],[Order_Date]])</f>
        <v>2025</v>
      </c>
      <c r="L877" s="12">
        <f>MONTH(Table2[[#This Row],[Order_Date]])</f>
        <v>8</v>
      </c>
      <c r="M877" t="str">
        <f>TEXT(Table2[[#This Row],[Order_Date]],"mmm")</f>
        <v>Aug</v>
      </c>
      <c r="N877" t="str">
        <f>TEXT(Table2[[#This Row],[Order_Date]],"YYYY-MM")</f>
        <v>2025-08</v>
      </c>
      <c r="O877" s="9">
        <f>IFERROR(Table2[[#This Row],[Profit]]/Table2[[#This Row],[Sales]],0)</f>
        <v>-7.2548036758563084E-2</v>
      </c>
      <c r="P877" t="str">
        <f>_xlfn.XLOOKUP(Table2[[#This Row],[Product_ID]],Table4[Product_ID],Table4[Category],"Not Found")</f>
        <v>Technology</v>
      </c>
      <c r="Q877" t="str">
        <f>_xlfn.XLOOKUP(Table2[[#This Row],[Product_ID]],Table4[Product_ID],Table4[Sub_Category],"Not Found")</f>
        <v>Accessories</v>
      </c>
      <c r="R877" t="str">
        <f>_xlfn.XLOOKUP(Table2[[#This Row],[Customer_ID]],Table1[Customer_ID],Table1[Region],"Not Found")</f>
        <v>West</v>
      </c>
      <c r="S877" t="str">
        <f>_xlfn.XLOOKUP(Table2[[#This Row],[Customer_ID]],Table1[Customer_ID],Table1[Segment],"Not Found")</f>
        <v>Consumer</v>
      </c>
      <c r="T877" t="str">
        <f>_xlfn.XLOOKUP(Table2[[#This Row],[Product_ID]],Table4[Product_ID],Table4[Product_Name],"Not Found")</f>
        <v>Mobile Holder</v>
      </c>
    </row>
    <row r="878" spans="1:20" x14ac:dyDescent="0.3">
      <c r="A878" t="s">
        <v>1319</v>
      </c>
      <c r="B878" s="4">
        <v>45896</v>
      </c>
      <c r="C878" s="4">
        <v>45898</v>
      </c>
      <c r="D878" t="s">
        <v>1320</v>
      </c>
      <c r="E878" t="s">
        <v>20</v>
      </c>
      <c r="F878" s="8">
        <v>1</v>
      </c>
      <c r="G878" s="10">
        <v>0.2</v>
      </c>
      <c r="H878" t="s">
        <v>30</v>
      </c>
      <c r="I878" s="8">
        <v>5599.2</v>
      </c>
      <c r="J878" s="8">
        <v>1167.6600000000001</v>
      </c>
      <c r="K878" s="12">
        <f>YEAR(Table2[[#This Row],[Order_Date]])</f>
        <v>2025</v>
      </c>
      <c r="L878" s="12">
        <f>MONTH(Table2[[#This Row],[Order_Date]])</f>
        <v>8</v>
      </c>
      <c r="M878" t="str">
        <f>TEXT(Table2[[#This Row],[Order_Date]],"mmm")</f>
        <v>Aug</v>
      </c>
      <c r="N878" t="str">
        <f>TEXT(Table2[[#This Row],[Order_Date]],"YYYY-MM")</f>
        <v>2025-08</v>
      </c>
      <c r="O878" s="9">
        <f>IFERROR(Table2[[#This Row],[Profit]]/Table2[[#This Row],[Sales]],0)</f>
        <v>0.20854050578654096</v>
      </c>
      <c r="P878" t="str">
        <f>_xlfn.XLOOKUP(Table2[[#This Row],[Product_ID]],Table4[Product_ID],Table4[Category],"Not Found")</f>
        <v>Furniture</v>
      </c>
      <c r="Q878" t="str">
        <f>_xlfn.XLOOKUP(Table2[[#This Row],[Product_ID]],Table4[Product_ID],Table4[Sub_Category],"Not Found")</f>
        <v>Furniture</v>
      </c>
      <c r="R878" t="str">
        <f>_xlfn.XLOOKUP(Table2[[#This Row],[Customer_ID]],Table1[Customer_ID],Table1[Region],"Not Found")</f>
        <v>East</v>
      </c>
      <c r="S878" t="str">
        <f>_xlfn.XLOOKUP(Table2[[#This Row],[Customer_ID]],Table1[Customer_ID],Table1[Segment],"Not Found")</f>
        <v>Corporate</v>
      </c>
      <c r="T878" t="str">
        <f>_xlfn.XLOOKUP(Table2[[#This Row],[Product_ID]],Table4[Product_ID],Table4[Product_Name],"Not Found")</f>
        <v>Office Chair</v>
      </c>
    </row>
    <row r="879" spans="1:20" x14ac:dyDescent="0.3">
      <c r="A879" t="s">
        <v>1321</v>
      </c>
      <c r="B879" s="4">
        <v>45652</v>
      </c>
      <c r="C879" s="4">
        <v>45653</v>
      </c>
      <c r="D879" t="s">
        <v>1322</v>
      </c>
      <c r="E879" t="s">
        <v>20</v>
      </c>
      <c r="F879" s="8">
        <v>1</v>
      </c>
      <c r="G879" s="10">
        <v>0</v>
      </c>
      <c r="H879" t="s">
        <v>13</v>
      </c>
      <c r="I879" s="8">
        <v>6999</v>
      </c>
      <c r="J879" s="8">
        <v>1560.43</v>
      </c>
      <c r="K879" s="12">
        <f>YEAR(Table2[[#This Row],[Order_Date]])</f>
        <v>2024</v>
      </c>
      <c r="L879" s="12">
        <f>MONTH(Table2[[#This Row],[Order_Date]])</f>
        <v>12</v>
      </c>
      <c r="M879" t="str">
        <f>TEXT(Table2[[#This Row],[Order_Date]],"mmm")</f>
        <v>Dec</v>
      </c>
      <c r="N879" t="str">
        <f>TEXT(Table2[[#This Row],[Order_Date]],"YYYY-MM")</f>
        <v>2024-12</v>
      </c>
      <c r="O879" s="9">
        <f>IFERROR(Table2[[#This Row],[Profit]]/Table2[[#This Row],[Sales]],0)</f>
        <v>0.22295042148878413</v>
      </c>
      <c r="P879" t="str">
        <f>_xlfn.XLOOKUP(Table2[[#This Row],[Product_ID]],Table4[Product_ID],Table4[Category],"Not Found")</f>
        <v>Furniture</v>
      </c>
      <c r="Q879" t="str">
        <f>_xlfn.XLOOKUP(Table2[[#This Row],[Product_ID]],Table4[Product_ID],Table4[Sub_Category],"Not Found")</f>
        <v>Furniture</v>
      </c>
      <c r="R879" t="str">
        <f>_xlfn.XLOOKUP(Table2[[#This Row],[Customer_ID]],Table1[Customer_ID],Table1[Region],"Not Found")</f>
        <v>South</v>
      </c>
      <c r="S879" t="str">
        <f>_xlfn.XLOOKUP(Table2[[#This Row],[Customer_ID]],Table1[Customer_ID],Table1[Segment],"Not Found")</f>
        <v>Consumer</v>
      </c>
      <c r="T879" t="str">
        <f>_xlfn.XLOOKUP(Table2[[#This Row],[Product_ID]],Table4[Product_ID],Table4[Product_Name],"Not Found")</f>
        <v>Office Chair</v>
      </c>
    </row>
    <row r="880" spans="1:20" x14ac:dyDescent="0.3">
      <c r="A880" t="s">
        <v>1323</v>
      </c>
      <c r="B880" s="4">
        <v>45548</v>
      </c>
      <c r="C880" s="4">
        <v>45549</v>
      </c>
      <c r="D880" t="s">
        <v>397</v>
      </c>
      <c r="E880" t="s">
        <v>20</v>
      </c>
      <c r="F880" s="8">
        <v>4</v>
      </c>
      <c r="G880" s="10">
        <v>0.1</v>
      </c>
      <c r="H880" t="s">
        <v>13</v>
      </c>
      <c r="I880" s="8">
        <v>25196.400000000001</v>
      </c>
      <c r="J880" s="8">
        <v>5258.96</v>
      </c>
      <c r="K880" s="12">
        <f>YEAR(Table2[[#This Row],[Order_Date]])</f>
        <v>2024</v>
      </c>
      <c r="L880" s="12">
        <f>MONTH(Table2[[#This Row],[Order_Date]])</f>
        <v>9</v>
      </c>
      <c r="M880" t="str">
        <f>TEXT(Table2[[#This Row],[Order_Date]],"mmm")</f>
        <v>Sep</v>
      </c>
      <c r="N880" t="str">
        <f>TEXT(Table2[[#This Row],[Order_Date]],"YYYY-MM")</f>
        <v>2024-09</v>
      </c>
      <c r="O880" s="9">
        <f>IFERROR(Table2[[#This Row],[Profit]]/Table2[[#This Row],[Sales]],0)</f>
        <v>0.208718705846867</v>
      </c>
      <c r="P880" t="str">
        <f>_xlfn.XLOOKUP(Table2[[#This Row],[Product_ID]],Table4[Product_ID],Table4[Category],"Not Found")</f>
        <v>Furniture</v>
      </c>
      <c r="Q880" t="str">
        <f>_xlfn.XLOOKUP(Table2[[#This Row],[Product_ID]],Table4[Product_ID],Table4[Sub_Category],"Not Found")</f>
        <v>Furniture</v>
      </c>
      <c r="R880" t="str">
        <f>_xlfn.XLOOKUP(Table2[[#This Row],[Customer_ID]],Table1[Customer_ID],Table1[Region],"Not Found")</f>
        <v>South</v>
      </c>
      <c r="S880" t="str">
        <f>_xlfn.XLOOKUP(Table2[[#This Row],[Customer_ID]],Table1[Customer_ID],Table1[Segment],"Not Found")</f>
        <v>Consumer</v>
      </c>
      <c r="T880" t="str">
        <f>_xlfn.XLOOKUP(Table2[[#This Row],[Product_ID]],Table4[Product_ID],Table4[Product_Name],"Not Found")</f>
        <v>Office Chair</v>
      </c>
    </row>
    <row r="881" spans="1:20" x14ac:dyDescent="0.3">
      <c r="A881" t="s">
        <v>1324</v>
      </c>
      <c r="B881" s="4">
        <v>45424</v>
      </c>
      <c r="C881" s="4">
        <v>45428</v>
      </c>
      <c r="D881" t="s">
        <v>910</v>
      </c>
      <c r="E881" t="s">
        <v>81</v>
      </c>
      <c r="F881" s="8">
        <v>2</v>
      </c>
      <c r="G881" s="10">
        <v>0.05</v>
      </c>
      <c r="H881" t="s">
        <v>17</v>
      </c>
      <c r="I881" s="8">
        <v>1518.1</v>
      </c>
      <c r="J881" s="8">
        <v>388.15</v>
      </c>
      <c r="K881" s="12">
        <f>YEAR(Table2[[#This Row],[Order_Date]])</f>
        <v>2024</v>
      </c>
      <c r="L881" s="12">
        <f>MONTH(Table2[[#This Row],[Order_Date]])</f>
        <v>5</v>
      </c>
      <c r="M881" t="str">
        <f>TEXT(Table2[[#This Row],[Order_Date]],"mmm")</f>
        <v>May</v>
      </c>
      <c r="N881" t="str">
        <f>TEXT(Table2[[#This Row],[Order_Date]],"YYYY-MM")</f>
        <v>2024-05</v>
      </c>
      <c r="O881" s="9">
        <f>IFERROR(Table2[[#This Row],[Profit]]/Table2[[#This Row],[Sales]],0)</f>
        <v>0.25568144391015085</v>
      </c>
      <c r="P881" t="str">
        <f>_xlfn.XLOOKUP(Table2[[#This Row],[Product_ID]],Table4[Product_ID],Table4[Category],"Not Found")</f>
        <v>Home</v>
      </c>
      <c r="Q881" t="str">
        <f>_xlfn.XLOOKUP(Table2[[#This Row],[Product_ID]],Table4[Product_ID],Table4[Sub_Category],"Not Found")</f>
        <v>Kitchen</v>
      </c>
      <c r="R881" t="str">
        <f>_xlfn.XLOOKUP(Table2[[#This Row],[Customer_ID]],Table1[Customer_ID],Table1[Region],"Not Found")</f>
        <v>East</v>
      </c>
      <c r="S881" t="str">
        <f>_xlfn.XLOOKUP(Table2[[#This Row],[Customer_ID]],Table1[Customer_ID],Table1[Segment],"Not Found")</f>
        <v>Home Office</v>
      </c>
      <c r="T881" t="str">
        <f>_xlfn.XLOOKUP(Table2[[#This Row],[Product_ID]],Table4[Product_ID],Table4[Product_Name],"Not Found")</f>
        <v>Travel Mug</v>
      </c>
    </row>
    <row r="882" spans="1:20" x14ac:dyDescent="0.3">
      <c r="A882" t="s">
        <v>1325</v>
      </c>
      <c r="B882" s="4">
        <v>45567</v>
      </c>
      <c r="C882" s="4">
        <v>45568</v>
      </c>
      <c r="D882" t="s">
        <v>1326</v>
      </c>
      <c r="E882" t="s">
        <v>76</v>
      </c>
      <c r="F882" s="8">
        <v>1</v>
      </c>
      <c r="G882" s="10">
        <v>0.1</v>
      </c>
      <c r="H882" t="s">
        <v>21</v>
      </c>
      <c r="I882" s="8">
        <v>809.1</v>
      </c>
      <c r="J882" s="8">
        <v>162.34</v>
      </c>
      <c r="K882" s="12">
        <f>YEAR(Table2[[#This Row],[Order_Date]])</f>
        <v>2024</v>
      </c>
      <c r="L882" s="12">
        <f>MONTH(Table2[[#This Row],[Order_Date]])</f>
        <v>10</v>
      </c>
      <c r="M882" t="str">
        <f>TEXT(Table2[[#This Row],[Order_Date]],"mmm")</f>
        <v>Oct</v>
      </c>
      <c r="N882" t="str">
        <f>TEXT(Table2[[#This Row],[Order_Date]],"YYYY-MM")</f>
        <v>2024-10</v>
      </c>
      <c r="O882" s="9">
        <f>IFERROR(Table2[[#This Row],[Profit]]/Table2[[#This Row],[Sales]],0)</f>
        <v>0.20064268940798419</v>
      </c>
      <c r="P882" t="str">
        <f>_xlfn.XLOOKUP(Table2[[#This Row],[Product_ID]],Table4[Product_ID],Table4[Category],"Not Found")</f>
        <v>Home</v>
      </c>
      <c r="Q882" t="str">
        <f>_xlfn.XLOOKUP(Table2[[#This Row],[Product_ID]],Table4[Product_ID],Table4[Sub_Category],"Not Found")</f>
        <v>Decor</v>
      </c>
      <c r="R882" t="str">
        <f>_xlfn.XLOOKUP(Table2[[#This Row],[Customer_ID]],Table1[Customer_ID],Table1[Region],"Not Found")</f>
        <v>East</v>
      </c>
      <c r="S882" t="str">
        <f>_xlfn.XLOOKUP(Table2[[#This Row],[Customer_ID]],Table1[Customer_ID],Table1[Segment],"Not Found")</f>
        <v>Consumer</v>
      </c>
      <c r="T882" t="str">
        <f>_xlfn.XLOOKUP(Table2[[#This Row],[Product_ID]],Table4[Product_ID],Table4[Product_Name],"Not Found")</f>
        <v>Wall Clock</v>
      </c>
    </row>
    <row r="883" spans="1:20" x14ac:dyDescent="0.3">
      <c r="A883" t="s">
        <v>1327</v>
      </c>
      <c r="B883" s="4">
        <v>45974</v>
      </c>
      <c r="C883" s="4">
        <v>45976</v>
      </c>
      <c r="D883" t="s">
        <v>648</v>
      </c>
      <c r="E883" t="s">
        <v>12</v>
      </c>
      <c r="F883" s="8">
        <v>3</v>
      </c>
      <c r="G883" s="10">
        <v>0.1</v>
      </c>
      <c r="H883" t="s">
        <v>21</v>
      </c>
      <c r="I883" s="8">
        <v>1617.3</v>
      </c>
      <c r="J883" s="8">
        <v>434.91</v>
      </c>
      <c r="K883" s="12">
        <f>YEAR(Table2[[#This Row],[Order_Date]])</f>
        <v>2025</v>
      </c>
      <c r="L883" s="12">
        <f>MONTH(Table2[[#This Row],[Order_Date]])</f>
        <v>11</v>
      </c>
      <c r="M883" t="str">
        <f>TEXT(Table2[[#This Row],[Order_Date]],"mmm")</f>
        <v>Nov</v>
      </c>
      <c r="N883" t="str">
        <f>TEXT(Table2[[#This Row],[Order_Date]],"YYYY-MM")</f>
        <v>2025-11</v>
      </c>
      <c r="O883" s="9">
        <f>IFERROR(Table2[[#This Row],[Profit]]/Table2[[#This Row],[Sales]],0)</f>
        <v>0.26891114820997963</v>
      </c>
      <c r="P883" t="str">
        <f>_xlfn.XLOOKUP(Table2[[#This Row],[Product_ID]],Table4[Product_ID],Table4[Category],"Not Found")</f>
        <v>Home</v>
      </c>
      <c r="Q883" t="str">
        <f>_xlfn.XLOOKUP(Table2[[#This Row],[Product_ID]],Table4[Product_ID],Table4[Sub_Category],"Not Found")</f>
        <v>Kitchen</v>
      </c>
      <c r="R883" t="str">
        <f>_xlfn.XLOOKUP(Table2[[#This Row],[Customer_ID]],Table1[Customer_ID],Table1[Region],"Not Found")</f>
        <v>North</v>
      </c>
      <c r="S883" t="str">
        <f>_xlfn.XLOOKUP(Table2[[#This Row],[Customer_ID]],Table1[Customer_ID],Table1[Segment],"Not Found")</f>
        <v>Consumer</v>
      </c>
      <c r="T883" t="str">
        <f>_xlfn.XLOOKUP(Table2[[#This Row],[Product_ID]],Table4[Product_ID],Table4[Product_Name],"Not Found")</f>
        <v>Water Bottle</v>
      </c>
    </row>
    <row r="884" spans="1:20" x14ac:dyDescent="0.3">
      <c r="A884" t="s">
        <v>1328</v>
      </c>
      <c r="B884" s="4">
        <v>45804</v>
      </c>
      <c r="C884" s="4">
        <v>45805</v>
      </c>
      <c r="D884" t="s">
        <v>44</v>
      </c>
      <c r="E884" t="s">
        <v>29</v>
      </c>
      <c r="F884" s="8">
        <v>3</v>
      </c>
      <c r="G884" s="10">
        <v>0.05</v>
      </c>
      <c r="H884" t="s">
        <v>13</v>
      </c>
      <c r="I884" s="8">
        <v>1137.1500000000001</v>
      </c>
      <c r="J884" s="8">
        <v>359.4</v>
      </c>
      <c r="K884" s="12">
        <f>YEAR(Table2[[#This Row],[Order_Date]])</f>
        <v>2025</v>
      </c>
      <c r="L884" s="12">
        <f>MONTH(Table2[[#This Row],[Order_Date]])</f>
        <v>5</v>
      </c>
      <c r="M884" t="str">
        <f>TEXT(Table2[[#This Row],[Order_Date]],"mmm")</f>
        <v>May</v>
      </c>
      <c r="N884" t="str">
        <f>TEXT(Table2[[#This Row],[Order_Date]],"YYYY-MM")</f>
        <v>2025-05</v>
      </c>
      <c r="O884" s="9">
        <f>IFERROR(Table2[[#This Row],[Profit]]/Table2[[#This Row],[Sales]],0)</f>
        <v>0.31605329112254316</v>
      </c>
      <c r="P884" t="str">
        <f>_xlfn.XLOOKUP(Table2[[#This Row],[Product_ID]],Table4[Product_ID],Table4[Category],"Not Found")</f>
        <v>Office</v>
      </c>
      <c r="Q884" t="str">
        <f>_xlfn.XLOOKUP(Table2[[#This Row],[Product_ID]],Table4[Product_ID],Table4[Sub_Category],"Not Found")</f>
        <v>Paper</v>
      </c>
      <c r="R884" t="str">
        <f>_xlfn.XLOOKUP(Table2[[#This Row],[Customer_ID]],Table1[Customer_ID],Table1[Region],"Not Found")</f>
        <v>North</v>
      </c>
      <c r="S884" t="str">
        <f>_xlfn.XLOOKUP(Table2[[#This Row],[Customer_ID]],Table1[Customer_ID],Table1[Segment],"Not Found")</f>
        <v>Corporate</v>
      </c>
      <c r="T884" t="str">
        <f>_xlfn.XLOOKUP(Table2[[#This Row],[Product_ID]],Table4[Product_ID],Table4[Product_Name],"Not Found")</f>
        <v>Notebook Set</v>
      </c>
    </row>
    <row r="885" spans="1:20" x14ac:dyDescent="0.3">
      <c r="A885" t="s">
        <v>1329</v>
      </c>
      <c r="B885" s="4">
        <v>45604</v>
      </c>
      <c r="C885" s="4">
        <v>45605</v>
      </c>
      <c r="D885" t="s">
        <v>1330</v>
      </c>
      <c r="E885" t="s">
        <v>35</v>
      </c>
      <c r="F885" s="8">
        <v>2</v>
      </c>
      <c r="G885" s="10">
        <v>0.05</v>
      </c>
      <c r="H885" t="s">
        <v>17</v>
      </c>
      <c r="I885" s="8">
        <v>3038.1</v>
      </c>
      <c r="J885" s="8">
        <v>751.54</v>
      </c>
      <c r="K885" s="12">
        <f>YEAR(Table2[[#This Row],[Order_Date]])</f>
        <v>2024</v>
      </c>
      <c r="L885" s="12">
        <f>MONTH(Table2[[#This Row],[Order_Date]])</f>
        <v>11</v>
      </c>
      <c r="M885" t="str">
        <f>TEXT(Table2[[#This Row],[Order_Date]],"mmm")</f>
        <v>Nov</v>
      </c>
      <c r="N885" t="str">
        <f>TEXT(Table2[[#This Row],[Order_Date]],"YYYY-MM")</f>
        <v>2024-11</v>
      </c>
      <c r="O885" s="9">
        <f>IFERROR(Table2[[#This Row],[Profit]]/Table2[[#This Row],[Sales]],0)</f>
        <v>0.24737171258352258</v>
      </c>
      <c r="P885" t="str">
        <f>_xlfn.XLOOKUP(Table2[[#This Row],[Product_ID]],Table4[Product_ID],Table4[Category],"Not Found")</f>
        <v>Lifestyle</v>
      </c>
      <c r="Q885" t="str">
        <f>_xlfn.XLOOKUP(Table2[[#This Row],[Product_ID]],Table4[Product_ID],Table4[Sub_Category],"Not Found")</f>
        <v>Bags</v>
      </c>
      <c r="R885" t="str">
        <f>_xlfn.XLOOKUP(Table2[[#This Row],[Customer_ID]],Table1[Customer_ID],Table1[Region],"Not Found")</f>
        <v>South</v>
      </c>
      <c r="S885" t="str">
        <f>_xlfn.XLOOKUP(Table2[[#This Row],[Customer_ID]],Table1[Customer_ID],Table1[Segment],"Not Found")</f>
        <v>Home Office</v>
      </c>
      <c r="T885" t="str">
        <f>_xlfn.XLOOKUP(Table2[[#This Row],[Product_ID]],Table4[Product_ID],Table4[Product_Name],"Not Found")</f>
        <v>Backpack</v>
      </c>
    </row>
    <row r="886" spans="1:20" x14ac:dyDescent="0.3">
      <c r="A886" t="s">
        <v>1331</v>
      </c>
      <c r="B886" s="4">
        <v>45867</v>
      </c>
      <c r="C886" s="4">
        <v>45871</v>
      </c>
      <c r="D886" t="s">
        <v>501</v>
      </c>
      <c r="E886" t="s">
        <v>96</v>
      </c>
      <c r="F886" s="8">
        <v>1</v>
      </c>
      <c r="G886" s="10">
        <v>0.1</v>
      </c>
      <c r="H886" t="s">
        <v>17</v>
      </c>
      <c r="I886" s="8">
        <v>899.1</v>
      </c>
      <c r="J886" s="8">
        <v>241.13</v>
      </c>
      <c r="K886" s="12">
        <f>YEAR(Table2[[#This Row],[Order_Date]])</f>
        <v>2025</v>
      </c>
      <c r="L886" s="12">
        <f>MONTH(Table2[[#This Row],[Order_Date]])</f>
        <v>7</v>
      </c>
      <c r="M886" t="str">
        <f>TEXT(Table2[[#This Row],[Order_Date]],"mmm")</f>
        <v>Jul</v>
      </c>
      <c r="N886" t="str">
        <f>TEXT(Table2[[#This Row],[Order_Date]],"YYYY-MM")</f>
        <v>2025-07</v>
      </c>
      <c r="O886" s="9">
        <f>IFERROR(Table2[[#This Row],[Profit]]/Table2[[#This Row],[Sales]],0)</f>
        <v>0.26819041263485704</v>
      </c>
      <c r="P886" t="str">
        <f>_xlfn.XLOOKUP(Table2[[#This Row],[Product_ID]],Table4[Product_ID],Table4[Category],"Not Found")</f>
        <v>Home</v>
      </c>
      <c r="Q886" t="str">
        <f>_xlfn.XLOOKUP(Table2[[#This Row],[Product_ID]],Table4[Product_ID],Table4[Sub_Category],"Not Found")</f>
        <v>Lighting</v>
      </c>
      <c r="R886" t="str">
        <f>_xlfn.XLOOKUP(Table2[[#This Row],[Customer_ID]],Table1[Customer_ID],Table1[Region],"Not Found")</f>
        <v>West</v>
      </c>
      <c r="S886" t="str">
        <f>_xlfn.XLOOKUP(Table2[[#This Row],[Customer_ID]],Table1[Customer_ID],Table1[Segment],"Not Found")</f>
        <v>Consumer</v>
      </c>
      <c r="T886" t="str">
        <f>_xlfn.XLOOKUP(Table2[[#This Row],[Product_ID]],Table4[Product_ID],Table4[Product_Name],"Not Found")</f>
        <v>LED Strip Light</v>
      </c>
    </row>
    <row r="887" spans="1:20" x14ac:dyDescent="0.3">
      <c r="A887" t="s">
        <v>1332</v>
      </c>
      <c r="B887" s="4">
        <v>45575</v>
      </c>
      <c r="C887" s="4">
        <v>45580</v>
      </c>
      <c r="D887" t="s">
        <v>163</v>
      </c>
      <c r="E887" t="s">
        <v>50</v>
      </c>
      <c r="F887" s="8">
        <v>2</v>
      </c>
      <c r="G887" s="10">
        <v>0</v>
      </c>
      <c r="H887" t="s">
        <v>17</v>
      </c>
      <c r="I887" s="8">
        <v>998</v>
      </c>
      <c r="J887" s="8">
        <v>223.43</v>
      </c>
      <c r="K887" s="12">
        <f>YEAR(Table2[[#This Row],[Order_Date]])</f>
        <v>2024</v>
      </c>
      <c r="L887" s="12">
        <f>MONTH(Table2[[#This Row],[Order_Date]])</f>
        <v>10</v>
      </c>
      <c r="M887" t="str">
        <f>TEXT(Table2[[#This Row],[Order_Date]],"mmm")</f>
        <v>Oct</v>
      </c>
      <c r="N887" t="str">
        <f>TEXT(Table2[[#This Row],[Order_Date]],"YYYY-MM")</f>
        <v>2024-10</v>
      </c>
      <c r="O887" s="9">
        <f>IFERROR(Table2[[#This Row],[Profit]]/Table2[[#This Row],[Sales]],0)</f>
        <v>0.22387775551102204</v>
      </c>
      <c r="P887" t="str">
        <f>_xlfn.XLOOKUP(Table2[[#This Row],[Product_ID]],Table4[Product_ID],Table4[Category],"Not Found")</f>
        <v>Technology</v>
      </c>
      <c r="Q887" t="str">
        <f>_xlfn.XLOOKUP(Table2[[#This Row],[Product_ID]],Table4[Product_ID],Table4[Sub_Category],"Not Found")</f>
        <v>Accessories</v>
      </c>
      <c r="R887" t="str">
        <f>_xlfn.XLOOKUP(Table2[[#This Row],[Customer_ID]],Table1[Customer_ID],Table1[Region],"Not Found")</f>
        <v>West</v>
      </c>
      <c r="S887" t="str">
        <f>_xlfn.XLOOKUP(Table2[[#This Row],[Customer_ID]],Table1[Customer_ID],Table1[Segment],"Not Found")</f>
        <v>Consumer</v>
      </c>
      <c r="T887" t="str">
        <f>_xlfn.XLOOKUP(Table2[[#This Row],[Product_ID]],Table4[Product_ID],Table4[Product_Name],"Not Found")</f>
        <v>Wireless Mouse</v>
      </c>
    </row>
    <row r="888" spans="1:20" x14ac:dyDescent="0.3">
      <c r="A888" t="s">
        <v>1333</v>
      </c>
      <c r="B888" s="4">
        <v>45412</v>
      </c>
      <c r="C888" s="4">
        <v>45414</v>
      </c>
      <c r="D888" t="s">
        <v>367</v>
      </c>
      <c r="E888" t="s">
        <v>50</v>
      </c>
      <c r="F888" s="8">
        <v>2</v>
      </c>
      <c r="G888" s="10">
        <v>0.1</v>
      </c>
      <c r="H888" t="s">
        <v>17</v>
      </c>
      <c r="I888" s="8">
        <v>898.2</v>
      </c>
      <c r="J888" s="8">
        <v>129.56</v>
      </c>
      <c r="K888" s="12">
        <f>YEAR(Table2[[#This Row],[Order_Date]])</f>
        <v>2024</v>
      </c>
      <c r="L888" s="12">
        <f>MONTH(Table2[[#This Row],[Order_Date]])</f>
        <v>4</v>
      </c>
      <c r="M888" t="str">
        <f>TEXT(Table2[[#This Row],[Order_Date]],"mmm")</f>
        <v>Apr</v>
      </c>
      <c r="N888" t="str">
        <f>TEXT(Table2[[#This Row],[Order_Date]],"YYYY-MM")</f>
        <v>2024-04</v>
      </c>
      <c r="O888" s="9">
        <f>IFERROR(Table2[[#This Row],[Profit]]/Table2[[#This Row],[Sales]],0)</f>
        <v>0.14424404364284124</v>
      </c>
      <c r="P888" t="str">
        <f>_xlfn.XLOOKUP(Table2[[#This Row],[Product_ID]],Table4[Product_ID],Table4[Category],"Not Found")</f>
        <v>Technology</v>
      </c>
      <c r="Q888" t="str">
        <f>_xlfn.XLOOKUP(Table2[[#This Row],[Product_ID]],Table4[Product_ID],Table4[Sub_Category],"Not Found")</f>
        <v>Accessories</v>
      </c>
      <c r="R888" t="str">
        <f>_xlfn.XLOOKUP(Table2[[#This Row],[Customer_ID]],Table1[Customer_ID],Table1[Region],"Not Found")</f>
        <v>West</v>
      </c>
      <c r="S888" t="str">
        <f>_xlfn.XLOOKUP(Table2[[#This Row],[Customer_ID]],Table1[Customer_ID],Table1[Segment],"Not Found")</f>
        <v>Consumer</v>
      </c>
      <c r="T888" t="str">
        <f>_xlfn.XLOOKUP(Table2[[#This Row],[Product_ID]],Table4[Product_ID],Table4[Product_Name],"Not Found")</f>
        <v>Wireless Mouse</v>
      </c>
    </row>
    <row r="889" spans="1:20" x14ac:dyDescent="0.3">
      <c r="A889" t="s">
        <v>1334</v>
      </c>
      <c r="B889" s="4">
        <v>45398</v>
      </c>
      <c r="C889" s="4">
        <v>45402</v>
      </c>
      <c r="D889" t="s">
        <v>964</v>
      </c>
      <c r="E889" t="s">
        <v>76</v>
      </c>
      <c r="F889" s="8">
        <v>3</v>
      </c>
      <c r="G889" s="10">
        <v>0.1</v>
      </c>
      <c r="H889" t="s">
        <v>13</v>
      </c>
      <c r="I889" s="8">
        <v>2427.3000000000002</v>
      </c>
      <c r="J889" s="8">
        <v>643.71</v>
      </c>
      <c r="K889" s="12">
        <f>YEAR(Table2[[#This Row],[Order_Date]])</f>
        <v>2024</v>
      </c>
      <c r="L889" s="12">
        <f>MONTH(Table2[[#This Row],[Order_Date]])</f>
        <v>4</v>
      </c>
      <c r="M889" t="str">
        <f>TEXT(Table2[[#This Row],[Order_Date]],"mmm")</f>
        <v>Apr</v>
      </c>
      <c r="N889" t="str">
        <f>TEXT(Table2[[#This Row],[Order_Date]],"YYYY-MM")</f>
        <v>2024-04</v>
      </c>
      <c r="O889" s="9">
        <f>IFERROR(Table2[[#This Row],[Profit]]/Table2[[#This Row],[Sales]],0)</f>
        <v>0.26519589667531823</v>
      </c>
      <c r="P889" t="str">
        <f>_xlfn.XLOOKUP(Table2[[#This Row],[Product_ID]],Table4[Product_ID],Table4[Category],"Not Found")</f>
        <v>Home</v>
      </c>
      <c r="Q889" t="str">
        <f>_xlfn.XLOOKUP(Table2[[#This Row],[Product_ID]],Table4[Product_ID],Table4[Sub_Category],"Not Found")</f>
        <v>Decor</v>
      </c>
      <c r="R889" t="str">
        <f>_xlfn.XLOOKUP(Table2[[#This Row],[Customer_ID]],Table1[Customer_ID],Table1[Region],"Not Found")</f>
        <v>East</v>
      </c>
      <c r="S889" t="str">
        <f>_xlfn.XLOOKUP(Table2[[#This Row],[Customer_ID]],Table1[Customer_ID],Table1[Segment],"Not Found")</f>
        <v>Consumer</v>
      </c>
      <c r="T889" t="str">
        <f>_xlfn.XLOOKUP(Table2[[#This Row],[Product_ID]],Table4[Product_ID],Table4[Product_Name],"Not Found")</f>
        <v>Wall Clock</v>
      </c>
    </row>
    <row r="890" spans="1:20" x14ac:dyDescent="0.3">
      <c r="A890" t="s">
        <v>1335</v>
      </c>
      <c r="B890" s="4">
        <v>45978</v>
      </c>
      <c r="C890" s="4">
        <v>45979</v>
      </c>
      <c r="D890" t="s">
        <v>1336</v>
      </c>
      <c r="E890" t="s">
        <v>40</v>
      </c>
      <c r="F890" s="8">
        <v>4</v>
      </c>
      <c r="G890" s="10">
        <v>0.05</v>
      </c>
      <c r="H890" t="s">
        <v>30</v>
      </c>
      <c r="I890" s="8">
        <v>5696.2</v>
      </c>
      <c r="J890" s="8">
        <v>1548.82</v>
      </c>
      <c r="K890" s="12">
        <f>YEAR(Table2[[#This Row],[Order_Date]])</f>
        <v>2025</v>
      </c>
      <c r="L890" s="12">
        <f>MONTH(Table2[[#This Row],[Order_Date]])</f>
        <v>11</v>
      </c>
      <c r="M890" t="str">
        <f>TEXT(Table2[[#This Row],[Order_Date]],"mmm")</f>
        <v>Nov</v>
      </c>
      <c r="N890" t="str">
        <f>TEXT(Table2[[#This Row],[Order_Date]],"YYYY-MM")</f>
        <v>2025-11</v>
      </c>
      <c r="O890" s="9">
        <f>IFERROR(Table2[[#This Row],[Profit]]/Table2[[#This Row],[Sales]],0)</f>
        <v>0.27190407640181175</v>
      </c>
      <c r="P890" t="str">
        <f>_xlfn.XLOOKUP(Table2[[#This Row],[Product_ID]],Table4[Product_ID],Table4[Category],"Not Found")</f>
        <v>Technology</v>
      </c>
      <c r="Q890" t="str">
        <f>_xlfn.XLOOKUP(Table2[[#This Row],[Product_ID]],Table4[Product_ID],Table4[Sub_Category],"Not Found")</f>
        <v>Accessories</v>
      </c>
      <c r="R890" t="str">
        <f>_xlfn.XLOOKUP(Table2[[#This Row],[Customer_ID]],Table1[Customer_ID],Table1[Region],"Not Found")</f>
        <v>West</v>
      </c>
      <c r="S890" t="str">
        <f>_xlfn.XLOOKUP(Table2[[#This Row],[Customer_ID]],Table1[Customer_ID],Table1[Segment],"Not Found")</f>
        <v>Home Office</v>
      </c>
      <c r="T890" t="str">
        <f>_xlfn.XLOOKUP(Table2[[#This Row],[Product_ID]],Table4[Product_ID],Table4[Product_Name],"Not Found")</f>
        <v>Power Bank</v>
      </c>
    </row>
    <row r="891" spans="1:20" x14ac:dyDescent="0.3">
      <c r="A891" t="s">
        <v>1337</v>
      </c>
      <c r="B891" s="4">
        <v>45495</v>
      </c>
      <c r="C891" s="4">
        <v>45497</v>
      </c>
      <c r="D891" t="s">
        <v>465</v>
      </c>
      <c r="E891" t="s">
        <v>20</v>
      </c>
      <c r="F891" s="8">
        <v>2</v>
      </c>
      <c r="G891" s="10">
        <v>0.05</v>
      </c>
      <c r="H891" t="s">
        <v>17</v>
      </c>
      <c r="I891" s="8">
        <v>13298.1</v>
      </c>
      <c r="J891" s="8">
        <v>2453.9299999999998</v>
      </c>
      <c r="K891" s="12">
        <f>YEAR(Table2[[#This Row],[Order_Date]])</f>
        <v>2024</v>
      </c>
      <c r="L891" s="12">
        <f>MONTH(Table2[[#This Row],[Order_Date]])</f>
        <v>7</v>
      </c>
      <c r="M891" t="str">
        <f>TEXT(Table2[[#This Row],[Order_Date]],"mmm")</f>
        <v>Jul</v>
      </c>
      <c r="N891" t="str">
        <f>TEXT(Table2[[#This Row],[Order_Date]],"YYYY-MM")</f>
        <v>2024-07</v>
      </c>
      <c r="O891" s="9">
        <f>IFERROR(Table2[[#This Row],[Profit]]/Table2[[#This Row],[Sales]],0)</f>
        <v>0.18453237680570908</v>
      </c>
      <c r="P891" t="str">
        <f>_xlfn.XLOOKUP(Table2[[#This Row],[Product_ID]],Table4[Product_ID],Table4[Category],"Not Found")</f>
        <v>Furniture</v>
      </c>
      <c r="Q891" t="str">
        <f>_xlfn.XLOOKUP(Table2[[#This Row],[Product_ID]],Table4[Product_ID],Table4[Sub_Category],"Not Found")</f>
        <v>Furniture</v>
      </c>
      <c r="R891" t="str">
        <f>_xlfn.XLOOKUP(Table2[[#This Row],[Customer_ID]],Table1[Customer_ID],Table1[Region],"Not Found")</f>
        <v>West</v>
      </c>
      <c r="S891" t="str">
        <f>_xlfn.XLOOKUP(Table2[[#This Row],[Customer_ID]],Table1[Customer_ID],Table1[Segment],"Not Found")</f>
        <v>Corporate</v>
      </c>
      <c r="T891" t="str">
        <f>_xlfn.XLOOKUP(Table2[[#This Row],[Product_ID]],Table4[Product_ID],Table4[Product_Name],"Not Found")</f>
        <v>Office Chair</v>
      </c>
    </row>
    <row r="892" spans="1:20" x14ac:dyDescent="0.3">
      <c r="A892" t="s">
        <v>1338</v>
      </c>
      <c r="B892" s="4">
        <v>45456</v>
      </c>
      <c r="C892" s="4">
        <v>45459</v>
      </c>
      <c r="D892" t="s">
        <v>591</v>
      </c>
      <c r="E892" t="s">
        <v>45</v>
      </c>
      <c r="F892" s="8">
        <v>3</v>
      </c>
      <c r="G892" s="10">
        <v>0</v>
      </c>
      <c r="H892" t="s">
        <v>13</v>
      </c>
      <c r="I892" s="8">
        <v>7497</v>
      </c>
      <c r="J892" s="8">
        <v>1130.6099999999999</v>
      </c>
      <c r="K892" s="12">
        <f>YEAR(Table2[[#This Row],[Order_Date]])</f>
        <v>2024</v>
      </c>
      <c r="L892" s="12">
        <f>MONTH(Table2[[#This Row],[Order_Date]])</f>
        <v>6</v>
      </c>
      <c r="M892" t="str">
        <f>TEXT(Table2[[#This Row],[Order_Date]],"mmm")</f>
        <v>Jun</v>
      </c>
      <c r="N892" t="str">
        <f>TEXT(Table2[[#This Row],[Order_Date]],"YYYY-MM")</f>
        <v>2024-06</v>
      </c>
      <c r="O892" s="9">
        <f>IFERROR(Table2[[#This Row],[Profit]]/Table2[[#This Row],[Sales]],0)</f>
        <v>0.15080832332933172</v>
      </c>
      <c r="P892" t="str">
        <f>_xlfn.XLOOKUP(Table2[[#This Row],[Product_ID]],Table4[Product_ID],Table4[Category],"Not Found")</f>
        <v>Technology</v>
      </c>
      <c r="Q892" t="str">
        <f>_xlfn.XLOOKUP(Table2[[#This Row],[Product_ID]],Table4[Product_ID],Table4[Sub_Category],"Not Found")</f>
        <v>Audio</v>
      </c>
      <c r="R892" t="str">
        <f>_xlfn.XLOOKUP(Table2[[#This Row],[Customer_ID]],Table1[Customer_ID],Table1[Region],"Not Found")</f>
        <v>East</v>
      </c>
      <c r="S892" t="str">
        <f>_xlfn.XLOOKUP(Table2[[#This Row],[Customer_ID]],Table1[Customer_ID],Table1[Segment],"Not Found")</f>
        <v>Corporate</v>
      </c>
      <c r="T892" t="str">
        <f>_xlfn.XLOOKUP(Table2[[#This Row],[Product_ID]],Table4[Product_ID],Table4[Product_Name],"Not Found")</f>
        <v>Headphones</v>
      </c>
    </row>
    <row r="893" spans="1:20" x14ac:dyDescent="0.3">
      <c r="A893" t="s">
        <v>1339</v>
      </c>
      <c r="B893" s="4">
        <v>45596</v>
      </c>
      <c r="C893" s="4">
        <v>45597</v>
      </c>
      <c r="D893" t="s">
        <v>998</v>
      </c>
      <c r="E893" t="s">
        <v>35</v>
      </c>
      <c r="F893" s="8">
        <v>4</v>
      </c>
      <c r="G893" s="10">
        <v>0.1</v>
      </c>
      <c r="H893" t="s">
        <v>17</v>
      </c>
      <c r="I893" s="8">
        <v>5756.4</v>
      </c>
      <c r="J893" s="8">
        <v>1819.34</v>
      </c>
      <c r="K893" s="12">
        <f>YEAR(Table2[[#This Row],[Order_Date]])</f>
        <v>2024</v>
      </c>
      <c r="L893" s="12">
        <f>MONTH(Table2[[#This Row],[Order_Date]])</f>
        <v>10</v>
      </c>
      <c r="M893" t="str">
        <f>TEXT(Table2[[#This Row],[Order_Date]],"mmm")</f>
        <v>Oct</v>
      </c>
      <c r="N893" t="str">
        <f>TEXT(Table2[[#This Row],[Order_Date]],"YYYY-MM")</f>
        <v>2024-10</v>
      </c>
      <c r="O893" s="9">
        <f>IFERROR(Table2[[#This Row],[Profit]]/Table2[[#This Row],[Sales]],0)</f>
        <v>0.31605517337224653</v>
      </c>
      <c r="P893" t="str">
        <f>_xlfn.XLOOKUP(Table2[[#This Row],[Product_ID]],Table4[Product_ID],Table4[Category],"Not Found")</f>
        <v>Lifestyle</v>
      </c>
      <c r="Q893" t="str">
        <f>_xlfn.XLOOKUP(Table2[[#This Row],[Product_ID]],Table4[Product_ID],Table4[Sub_Category],"Not Found")</f>
        <v>Bags</v>
      </c>
      <c r="R893" t="str">
        <f>_xlfn.XLOOKUP(Table2[[#This Row],[Customer_ID]],Table1[Customer_ID],Table1[Region],"Not Found")</f>
        <v>East</v>
      </c>
      <c r="S893" t="str">
        <f>_xlfn.XLOOKUP(Table2[[#This Row],[Customer_ID]],Table1[Customer_ID],Table1[Segment],"Not Found")</f>
        <v>Consumer</v>
      </c>
      <c r="T893" t="str">
        <f>_xlfn.XLOOKUP(Table2[[#This Row],[Product_ID]],Table4[Product_ID],Table4[Product_Name],"Not Found")</f>
        <v>Backpack</v>
      </c>
    </row>
    <row r="894" spans="1:20" x14ac:dyDescent="0.3">
      <c r="A894" t="s">
        <v>1340</v>
      </c>
      <c r="B894" s="4">
        <v>45788</v>
      </c>
      <c r="C894" s="4">
        <v>45793</v>
      </c>
      <c r="D894" t="s">
        <v>103</v>
      </c>
      <c r="E894" t="s">
        <v>96</v>
      </c>
      <c r="F894" s="8">
        <v>1</v>
      </c>
      <c r="G894" s="10">
        <v>0</v>
      </c>
      <c r="H894" t="s">
        <v>13</v>
      </c>
      <c r="I894" s="8">
        <v>999</v>
      </c>
      <c r="J894" s="8">
        <v>-117.98</v>
      </c>
      <c r="K894" s="12">
        <f>YEAR(Table2[[#This Row],[Order_Date]])</f>
        <v>2025</v>
      </c>
      <c r="L894" s="12">
        <f>MONTH(Table2[[#This Row],[Order_Date]])</f>
        <v>5</v>
      </c>
      <c r="M894" t="str">
        <f>TEXT(Table2[[#This Row],[Order_Date]],"mmm")</f>
        <v>May</v>
      </c>
      <c r="N894" t="str">
        <f>TEXT(Table2[[#This Row],[Order_Date]],"YYYY-MM")</f>
        <v>2025-05</v>
      </c>
      <c r="O894" s="9">
        <f>IFERROR(Table2[[#This Row],[Profit]]/Table2[[#This Row],[Sales]],0)</f>
        <v>-0.1180980980980981</v>
      </c>
      <c r="P894" t="str">
        <f>_xlfn.XLOOKUP(Table2[[#This Row],[Product_ID]],Table4[Product_ID],Table4[Category],"Not Found")</f>
        <v>Home</v>
      </c>
      <c r="Q894" t="str">
        <f>_xlfn.XLOOKUP(Table2[[#This Row],[Product_ID]],Table4[Product_ID],Table4[Sub_Category],"Not Found")</f>
        <v>Lighting</v>
      </c>
      <c r="R894" t="str">
        <f>_xlfn.XLOOKUP(Table2[[#This Row],[Customer_ID]],Table1[Customer_ID],Table1[Region],"Not Found")</f>
        <v>West</v>
      </c>
      <c r="S894" t="str">
        <f>_xlfn.XLOOKUP(Table2[[#This Row],[Customer_ID]],Table1[Customer_ID],Table1[Segment],"Not Found")</f>
        <v>Consumer</v>
      </c>
      <c r="T894" t="str">
        <f>_xlfn.XLOOKUP(Table2[[#This Row],[Product_ID]],Table4[Product_ID],Table4[Product_Name],"Not Found")</f>
        <v>LED Strip Light</v>
      </c>
    </row>
    <row r="895" spans="1:20" x14ac:dyDescent="0.3">
      <c r="A895" t="s">
        <v>1341</v>
      </c>
      <c r="B895" s="4">
        <v>45923</v>
      </c>
      <c r="C895" s="4">
        <v>45924</v>
      </c>
      <c r="D895" t="s">
        <v>885</v>
      </c>
      <c r="E895" t="s">
        <v>81</v>
      </c>
      <c r="F895" s="8">
        <v>1</v>
      </c>
      <c r="G895" s="10">
        <v>0.2</v>
      </c>
      <c r="H895" t="s">
        <v>17</v>
      </c>
      <c r="I895" s="8">
        <v>639.20000000000005</v>
      </c>
      <c r="J895" s="8">
        <v>142.97</v>
      </c>
      <c r="K895" s="12">
        <f>YEAR(Table2[[#This Row],[Order_Date]])</f>
        <v>2025</v>
      </c>
      <c r="L895" s="12">
        <f>MONTH(Table2[[#This Row],[Order_Date]])</f>
        <v>9</v>
      </c>
      <c r="M895" t="str">
        <f>TEXT(Table2[[#This Row],[Order_Date]],"mmm")</f>
        <v>Sep</v>
      </c>
      <c r="N895" t="str">
        <f>TEXT(Table2[[#This Row],[Order_Date]],"YYYY-MM")</f>
        <v>2025-09</v>
      </c>
      <c r="O895" s="9">
        <f>IFERROR(Table2[[#This Row],[Profit]]/Table2[[#This Row],[Sales]],0)</f>
        <v>0.22367021276595742</v>
      </c>
      <c r="P895" t="str">
        <f>_xlfn.XLOOKUP(Table2[[#This Row],[Product_ID]],Table4[Product_ID],Table4[Category],"Not Found")</f>
        <v>Home</v>
      </c>
      <c r="Q895" t="str">
        <f>_xlfn.XLOOKUP(Table2[[#This Row],[Product_ID]],Table4[Product_ID],Table4[Sub_Category],"Not Found")</f>
        <v>Kitchen</v>
      </c>
      <c r="R895" t="str">
        <f>_xlfn.XLOOKUP(Table2[[#This Row],[Customer_ID]],Table1[Customer_ID],Table1[Region],"Not Found")</f>
        <v>West</v>
      </c>
      <c r="S895" t="str">
        <f>_xlfn.XLOOKUP(Table2[[#This Row],[Customer_ID]],Table1[Customer_ID],Table1[Segment],"Not Found")</f>
        <v>Corporate</v>
      </c>
      <c r="T895" t="str">
        <f>_xlfn.XLOOKUP(Table2[[#This Row],[Product_ID]],Table4[Product_ID],Table4[Product_Name],"Not Found")</f>
        <v>Travel Mug</v>
      </c>
    </row>
    <row r="896" spans="1:20" x14ac:dyDescent="0.3">
      <c r="A896" t="s">
        <v>1342</v>
      </c>
      <c r="B896" s="4">
        <v>45847</v>
      </c>
      <c r="C896" s="4">
        <v>45852</v>
      </c>
      <c r="D896" t="s">
        <v>317</v>
      </c>
      <c r="E896" t="s">
        <v>96</v>
      </c>
      <c r="F896" s="8">
        <v>3</v>
      </c>
      <c r="G896" s="10">
        <v>0.2</v>
      </c>
      <c r="H896" t="s">
        <v>13</v>
      </c>
      <c r="I896" s="8">
        <v>2397.6</v>
      </c>
      <c r="J896" s="8">
        <v>587.63</v>
      </c>
      <c r="K896" s="12">
        <f>YEAR(Table2[[#This Row],[Order_Date]])</f>
        <v>2025</v>
      </c>
      <c r="L896" s="12">
        <f>MONTH(Table2[[#This Row],[Order_Date]])</f>
        <v>7</v>
      </c>
      <c r="M896" t="str">
        <f>TEXT(Table2[[#This Row],[Order_Date]],"mmm")</f>
        <v>Jul</v>
      </c>
      <c r="N896" t="str">
        <f>TEXT(Table2[[#This Row],[Order_Date]],"YYYY-MM")</f>
        <v>2025-07</v>
      </c>
      <c r="O896" s="9">
        <f>IFERROR(Table2[[#This Row],[Profit]]/Table2[[#This Row],[Sales]],0)</f>
        <v>0.24509092425759094</v>
      </c>
      <c r="P896" t="str">
        <f>_xlfn.XLOOKUP(Table2[[#This Row],[Product_ID]],Table4[Product_ID],Table4[Category],"Not Found")</f>
        <v>Home</v>
      </c>
      <c r="Q896" t="str">
        <f>_xlfn.XLOOKUP(Table2[[#This Row],[Product_ID]],Table4[Product_ID],Table4[Sub_Category],"Not Found")</f>
        <v>Lighting</v>
      </c>
      <c r="R896" t="str">
        <f>_xlfn.XLOOKUP(Table2[[#This Row],[Customer_ID]],Table1[Customer_ID],Table1[Region],"Not Found")</f>
        <v>East</v>
      </c>
      <c r="S896" t="str">
        <f>_xlfn.XLOOKUP(Table2[[#This Row],[Customer_ID]],Table1[Customer_ID],Table1[Segment],"Not Found")</f>
        <v>Home Office</v>
      </c>
      <c r="T896" t="str">
        <f>_xlfn.XLOOKUP(Table2[[#This Row],[Product_ID]],Table4[Product_ID],Table4[Product_Name],"Not Found")</f>
        <v>LED Strip Light</v>
      </c>
    </row>
    <row r="897" spans="1:20" x14ac:dyDescent="0.3">
      <c r="A897" t="s">
        <v>1343</v>
      </c>
      <c r="B897" s="4">
        <v>45447</v>
      </c>
      <c r="C897" s="4">
        <v>45450</v>
      </c>
      <c r="D897" t="s">
        <v>313</v>
      </c>
      <c r="E897" t="s">
        <v>50</v>
      </c>
      <c r="F897" s="8">
        <v>1</v>
      </c>
      <c r="G897" s="10">
        <v>0</v>
      </c>
      <c r="H897" t="s">
        <v>13</v>
      </c>
      <c r="I897" s="8">
        <v>499</v>
      </c>
      <c r="J897" s="8">
        <v>105.07</v>
      </c>
      <c r="K897" s="12">
        <f>YEAR(Table2[[#This Row],[Order_Date]])</f>
        <v>2024</v>
      </c>
      <c r="L897" s="12">
        <f>MONTH(Table2[[#This Row],[Order_Date]])</f>
        <v>6</v>
      </c>
      <c r="M897" t="str">
        <f>TEXT(Table2[[#This Row],[Order_Date]],"mmm")</f>
        <v>Jun</v>
      </c>
      <c r="N897" t="str">
        <f>TEXT(Table2[[#This Row],[Order_Date]],"YYYY-MM")</f>
        <v>2024-06</v>
      </c>
      <c r="O897" s="9">
        <f>IFERROR(Table2[[#This Row],[Profit]]/Table2[[#This Row],[Sales]],0)</f>
        <v>0.21056112224448897</v>
      </c>
      <c r="P897" t="str">
        <f>_xlfn.XLOOKUP(Table2[[#This Row],[Product_ID]],Table4[Product_ID],Table4[Category],"Not Found")</f>
        <v>Technology</v>
      </c>
      <c r="Q897" t="str">
        <f>_xlfn.XLOOKUP(Table2[[#This Row],[Product_ID]],Table4[Product_ID],Table4[Sub_Category],"Not Found")</f>
        <v>Accessories</v>
      </c>
      <c r="R897" t="str">
        <f>_xlfn.XLOOKUP(Table2[[#This Row],[Customer_ID]],Table1[Customer_ID],Table1[Region],"Not Found")</f>
        <v>South</v>
      </c>
      <c r="S897" t="str">
        <f>_xlfn.XLOOKUP(Table2[[#This Row],[Customer_ID]],Table1[Customer_ID],Table1[Segment],"Not Found")</f>
        <v>Home Office</v>
      </c>
      <c r="T897" t="str">
        <f>_xlfn.XLOOKUP(Table2[[#This Row],[Product_ID]],Table4[Product_ID],Table4[Product_Name],"Not Found")</f>
        <v>Wireless Mouse</v>
      </c>
    </row>
    <row r="898" spans="1:20" x14ac:dyDescent="0.3">
      <c r="A898" t="s">
        <v>1344</v>
      </c>
      <c r="B898" s="4">
        <v>45658</v>
      </c>
      <c r="C898" s="4">
        <v>45662</v>
      </c>
      <c r="D898" t="s">
        <v>195</v>
      </c>
      <c r="E898" t="s">
        <v>116</v>
      </c>
      <c r="F898" s="8">
        <v>1</v>
      </c>
      <c r="G898" s="10">
        <v>0</v>
      </c>
      <c r="H898" t="s">
        <v>21</v>
      </c>
      <c r="I898" s="8">
        <v>399</v>
      </c>
      <c r="J898" s="8">
        <v>90.43</v>
      </c>
      <c r="K898" s="12">
        <f>YEAR(Table2[[#This Row],[Order_Date]])</f>
        <v>2025</v>
      </c>
      <c r="L898" s="12">
        <f>MONTH(Table2[[#This Row],[Order_Date]])</f>
        <v>1</v>
      </c>
      <c r="M898" t="str">
        <f>TEXT(Table2[[#This Row],[Order_Date]],"mmm")</f>
        <v>Jan</v>
      </c>
      <c r="N898" t="str">
        <f>TEXT(Table2[[#This Row],[Order_Date]],"YYYY-MM")</f>
        <v>2025-01</v>
      </c>
      <c r="O898" s="9">
        <f>IFERROR(Table2[[#This Row],[Profit]]/Table2[[#This Row],[Sales]],0)</f>
        <v>0.22664160401002509</v>
      </c>
      <c r="P898" t="str">
        <f>_xlfn.XLOOKUP(Table2[[#This Row],[Product_ID]],Table4[Product_ID],Table4[Category],"Not Found")</f>
        <v>Technology</v>
      </c>
      <c r="Q898" t="str">
        <f>_xlfn.XLOOKUP(Table2[[#This Row],[Product_ID]],Table4[Product_ID],Table4[Sub_Category],"Not Found")</f>
        <v>Accessories</v>
      </c>
      <c r="R898" t="str">
        <f>_xlfn.XLOOKUP(Table2[[#This Row],[Customer_ID]],Table1[Customer_ID],Table1[Region],"Not Found")</f>
        <v>North</v>
      </c>
      <c r="S898" t="str">
        <f>_xlfn.XLOOKUP(Table2[[#This Row],[Customer_ID]],Table1[Customer_ID],Table1[Segment],"Not Found")</f>
        <v>Corporate</v>
      </c>
      <c r="T898" t="str">
        <f>_xlfn.XLOOKUP(Table2[[#This Row],[Product_ID]],Table4[Product_ID],Table4[Product_Name],"Not Found")</f>
        <v>Mobile Holder</v>
      </c>
    </row>
    <row r="899" spans="1:20" x14ac:dyDescent="0.3">
      <c r="A899" t="s">
        <v>1345</v>
      </c>
      <c r="B899" s="4">
        <v>46010</v>
      </c>
      <c r="C899" s="4">
        <v>46014</v>
      </c>
      <c r="D899" t="s">
        <v>1346</v>
      </c>
      <c r="E899" t="s">
        <v>29</v>
      </c>
      <c r="F899" s="8">
        <v>1</v>
      </c>
      <c r="G899" s="10">
        <v>0.05</v>
      </c>
      <c r="H899" t="s">
        <v>21</v>
      </c>
      <c r="I899" s="8">
        <v>379.05</v>
      </c>
      <c r="J899" s="8">
        <v>102.14</v>
      </c>
      <c r="K899" s="12">
        <f>YEAR(Table2[[#This Row],[Order_Date]])</f>
        <v>2025</v>
      </c>
      <c r="L899" s="12">
        <f>MONTH(Table2[[#This Row],[Order_Date]])</f>
        <v>12</v>
      </c>
      <c r="M899" t="str">
        <f>TEXT(Table2[[#This Row],[Order_Date]],"mmm")</f>
        <v>Dec</v>
      </c>
      <c r="N899" t="str">
        <f>TEXT(Table2[[#This Row],[Order_Date]],"YYYY-MM")</f>
        <v>2025-12</v>
      </c>
      <c r="O899" s="9">
        <f>IFERROR(Table2[[#This Row],[Profit]]/Table2[[#This Row],[Sales]],0)</f>
        <v>0.269463131512993</v>
      </c>
      <c r="P899" t="str">
        <f>_xlfn.XLOOKUP(Table2[[#This Row],[Product_ID]],Table4[Product_ID],Table4[Category],"Not Found")</f>
        <v>Office</v>
      </c>
      <c r="Q899" t="str">
        <f>_xlfn.XLOOKUP(Table2[[#This Row],[Product_ID]],Table4[Product_ID],Table4[Sub_Category],"Not Found")</f>
        <v>Paper</v>
      </c>
      <c r="R899" t="str">
        <f>_xlfn.XLOOKUP(Table2[[#This Row],[Customer_ID]],Table1[Customer_ID],Table1[Region],"Not Found")</f>
        <v>West</v>
      </c>
      <c r="S899" t="str">
        <f>_xlfn.XLOOKUP(Table2[[#This Row],[Customer_ID]],Table1[Customer_ID],Table1[Segment],"Not Found")</f>
        <v>Corporate</v>
      </c>
      <c r="T899" t="str">
        <f>_xlfn.XLOOKUP(Table2[[#This Row],[Product_ID]],Table4[Product_ID],Table4[Product_Name],"Not Found")</f>
        <v>Notebook Set</v>
      </c>
    </row>
    <row r="900" spans="1:20" x14ac:dyDescent="0.3">
      <c r="A900" t="s">
        <v>1347</v>
      </c>
      <c r="B900" s="4">
        <v>45911</v>
      </c>
      <c r="C900" s="4">
        <v>45915</v>
      </c>
      <c r="D900" t="s">
        <v>105</v>
      </c>
      <c r="E900" t="s">
        <v>16</v>
      </c>
      <c r="F900" s="8">
        <v>1</v>
      </c>
      <c r="G900" s="10">
        <v>0.2</v>
      </c>
      <c r="H900" t="s">
        <v>13</v>
      </c>
      <c r="I900" s="8">
        <v>1039.2</v>
      </c>
      <c r="J900" s="8">
        <v>280.22000000000003</v>
      </c>
      <c r="K900" s="12">
        <f>YEAR(Table2[[#This Row],[Order_Date]])</f>
        <v>2025</v>
      </c>
      <c r="L900" s="12">
        <f>MONTH(Table2[[#This Row],[Order_Date]])</f>
        <v>9</v>
      </c>
      <c r="M900" t="str">
        <f>TEXT(Table2[[#This Row],[Order_Date]],"mmm")</f>
        <v>Sep</v>
      </c>
      <c r="N900" t="str">
        <f>TEXT(Table2[[#This Row],[Order_Date]],"YYYY-MM")</f>
        <v>2025-09</v>
      </c>
      <c r="O900" s="9">
        <f>IFERROR(Table2[[#This Row],[Profit]]/Table2[[#This Row],[Sales]],0)</f>
        <v>0.26964973056197078</v>
      </c>
      <c r="P900" t="str">
        <f>_xlfn.XLOOKUP(Table2[[#This Row],[Product_ID]],Table4[Product_ID],Table4[Category],"Not Found")</f>
        <v>Technology</v>
      </c>
      <c r="Q900" t="str">
        <f>_xlfn.XLOOKUP(Table2[[#This Row],[Product_ID]],Table4[Product_ID],Table4[Sub_Category],"Not Found")</f>
        <v>Accessories</v>
      </c>
      <c r="R900" t="str">
        <f>_xlfn.XLOOKUP(Table2[[#This Row],[Customer_ID]],Table1[Customer_ID],Table1[Region],"Not Found")</f>
        <v>East</v>
      </c>
      <c r="S900" t="str">
        <f>_xlfn.XLOOKUP(Table2[[#This Row],[Customer_ID]],Table1[Customer_ID],Table1[Segment],"Not Found")</f>
        <v>Home Office</v>
      </c>
      <c r="T900" t="str">
        <f>_xlfn.XLOOKUP(Table2[[#This Row],[Product_ID]],Table4[Product_ID],Table4[Product_Name],"Not Found")</f>
        <v>USB-C Hub</v>
      </c>
    </row>
    <row r="901" spans="1:20" x14ac:dyDescent="0.3">
      <c r="A901" t="s">
        <v>1348</v>
      </c>
      <c r="B901" s="4">
        <v>45542</v>
      </c>
      <c r="C901" s="4">
        <v>45544</v>
      </c>
      <c r="D901" t="s">
        <v>846</v>
      </c>
      <c r="E901" t="s">
        <v>45</v>
      </c>
      <c r="F901" s="8">
        <v>1</v>
      </c>
      <c r="G901" s="10">
        <v>0.05</v>
      </c>
      <c r="H901" t="s">
        <v>17</v>
      </c>
      <c r="I901" s="8">
        <v>2374.0500000000002</v>
      </c>
      <c r="J901" s="8">
        <v>638.04</v>
      </c>
      <c r="K901" s="12">
        <f>YEAR(Table2[[#This Row],[Order_Date]])</f>
        <v>2024</v>
      </c>
      <c r="L901" s="12">
        <f>MONTH(Table2[[#This Row],[Order_Date]])</f>
        <v>9</v>
      </c>
      <c r="M901" t="str">
        <f>TEXT(Table2[[#This Row],[Order_Date]],"mmm")</f>
        <v>Sep</v>
      </c>
      <c r="N901" t="str">
        <f>TEXT(Table2[[#This Row],[Order_Date]],"YYYY-MM")</f>
        <v>2024-09</v>
      </c>
      <c r="O901" s="9">
        <f>IFERROR(Table2[[#This Row],[Profit]]/Table2[[#This Row],[Sales]],0)</f>
        <v>0.26875592342200033</v>
      </c>
      <c r="P901" t="str">
        <f>_xlfn.XLOOKUP(Table2[[#This Row],[Product_ID]],Table4[Product_ID],Table4[Category],"Not Found")</f>
        <v>Technology</v>
      </c>
      <c r="Q901" t="str">
        <f>_xlfn.XLOOKUP(Table2[[#This Row],[Product_ID]],Table4[Product_ID],Table4[Sub_Category],"Not Found")</f>
        <v>Audio</v>
      </c>
      <c r="R901" t="str">
        <f>_xlfn.XLOOKUP(Table2[[#This Row],[Customer_ID]],Table1[Customer_ID],Table1[Region],"Not Found")</f>
        <v>East</v>
      </c>
      <c r="S901" t="str">
        <f>_xlfn.XLOOKUP(Table2[[#This Row],[Customer_ID]],Table1[Customer_ID],Table1[Segment],"Not Found")</f>
        <v>Consumer</v>
      </c>
      <c r="T901" t="str">
        <f>_xlfn.XLOOKUP(Table2[[#This Row],[Product_ID]],Table4[Product_ID],Table4[Product_Name],"Not Found")</f>
        <v>Headphones</v>
      </c>
    </row>
    <row r="902" spans="1:20" x14ac:dyDescent="0.3">
      <c r="A902" t="s">
        <v>1349</v>
      </c>
      <c r="B902" s="4">
        <v>45625</v>
      </c>
      <c r="C902" s="4">
        <v>45630</v>
      </c>
      <c r="D902" t="s">
        <v>625</v>
      </c>
      <c r="E902" t="s">
        <v>29</v>
      </c>
      <c r="F902" s="8">
        <v>1</v>
      </c>
      <c r="G902" s="10">
        <v>0.05</v>
      </c>
      <c r="H902" t="s">
        <v>17</v>
      </c>
      <c r="I902" s="8">
        <v>379.05</v>
      </c>
      <c r="J902" s="8">
        <v>99.03</v>
      </c>
      <c r="K902" s="12">
        <f>YEAR(Table2[[#This Row],[Order_Date]])</f>
        <v>2024</v>
      </c>
      <c r="L902" s="12">
        <f>MONTH(Table2[[#This Row],[Order_Date]])</f>
        <v>11</v>
      </c>
      <c r="M902" t="str">
        <f>TEXT(Table2[[#This Row],[Order_Date]],"mmm")</f>
        <v>Nov</v>
      </c>
      <c r="N902" t="str">
        <f>TEXT(Table2[[#This Row],[Order_Date]],"YYYY-MM")</f>
        <v>2024-11</v>
      </c>
      <c r="O902" s="9">
        <f>IFERROR(Table2[[#This Row],[Profit]]/Table2[[#This Row],[Sales]],0)</f>
        <v>0.26125840918084686</v>
      </c>
      <c r="P902" t="str">
        <f>_xlfn.XLOOKUP(Table2[[#This Row],[Product_ID]],Table4[Product_ID],Table4[Category],"Not Found")</f>
        <v>Office</v>
      </c>
      <c r="Q902" t="str">
        <f>_xlfn.XLOOKUP(Table2[[#This Row],[Product_ID]],Table4[Product_ID],Table4[Sub_Category],"Not Found")</f>
        <v>Paper</v>
      </c>
      <c r="R902" t="str">
        <f>_xlfn.XLOOKUP(Table2[[#This Row],[Customer_ID]],Table1[Customer_ID],Table1[Region],"Not Found")</f>
        <v>West</v>
      </c>
      <c r="S902" t="str">
        <f>_xlfn.XLOOKUP(Table2[[#This Row],[Customer_ID]],Table1[Customer_ID],Table1[Segment],"Not Found")</f>
        <v>Consumer</v>
      </c>
      <c r="T902" t="str">
        <f>_xlfn.XLOOKUP(Table2[[#This Row],[Product_ID]],Table4[Product_ID],Table4[Product_Name],"Not Found")</f>
        <v>Notebook Set</v>
      </c>
    </row>
    <row r="903" spans="1:20" x14ac:dyDescent="0.3">
      <c r="A903" t="s">
        <v>1350</v>
      </c>
      <c r="B903" s="4">
        <v>45933</v>
      </c>
      <c r="C903" s="4">
        <v>45934</v>
      </c>
      <c r="D903" t="s">
        <v>1029</v>
      </c>
      <c r="E903" t="s">
        <v>116</v>
      </c>
      <c r="F903" s="8">
        <v>5</v>
      </c>
      <c r="G903" s="10">
        <v>0.1</v>
      </c>
      <c r="H903" t="s">
        <v>17</v>
      </c>
      <c r="I903" s="8">
        <v>1795.5</v>
      </c>
      <c r="J903" s="8">
        <v>484.1</v>
      </c>
      <c r="K903" s="12">
        <f>YEAR(Table2[[#This Row],[Order_Date]])</f>
        <v>2025</v>
      </c>
      <c r="L903" s="12">
        <f>MONTH(Table2[[#This Row],[Order_Date]])</f>
        <v>10</v>
      </c>
      <c r="M903" t="str">
        <f>TEXT(Table2[[#This Row],[Order_Date]],"mmm")</f>
        <v>Oct</v>
      </c>
      <c r="N903" t="str">
        <f>TEXT(Table2[[#This Row],[Order_Date]],"YYYY-MM")</f>
        <v>2025-10</v>
      </c>
      <c r="O903" s="9">
        <f>IFERROR(Table2[[#This Row],[Profit]]/Table2[[#This Row],[Sales]],0)</f>
        <v>0.26961849067112226</v>
      </c>
      <c r="P903" t="str">
        <f>_xlfn.XLOOKUP(Table2[[#This Row],[Product_ID]],Table4[Product_ID],Table4[Category],"Not Found")</f>
        <v>Technology</v>
      </c>
      <c r="Q903" t="str">
        <f>_xlfn.XLOOKUP(Table2[[#This Row],[Product_ID]],Table4[Product_ID],Table4[Sub_Category],"Not Found")</f>
        <v>Accessories</v>
      </c>
      <c r="R903" t="str">
        <f>_xlfn.XLOOKUP(Table2[[#This Row],[Customer_ID]],Table1[Customer_ID],Table1[Region],"Not Found")</f>
        <v>North</v>
      </c>
      <c r="S903" t="str">
        <f>_xlfn.XLOOKUP(Table2[[#This Row],[Customer_ID]],Table1[Customer_ID],Table1[Segment],"Not Found")</f>
        <v>Consumer</v>
      </c>
      <c r="T903" t="str">
        <f>_xlfn.XLOOKUP(Table2[[#This Row],[Product_ID]],Table4[Product_ID],Table4[Product_Name],"Not Found")</f>
        <v>Mobile Holder</v>
      </c>
    </row>
    <row r="904" spans="1:20" x14ac:dyDescent="0.3">
      <c r="A904" t="s">
        <v>1351</v>
      </c>
      <c r="B904" s="4">
        <v>45802</v>
      </c>
      <c r="C904" s="4">
        <v>45804</v>
      </c>
      <c r="D904" t="s">
        <v>212</v>
      </c>
      <c r="E904" t="s">
        <v>96</v>
      </c>
      <c r="F904" s="8">
        <v>2</v>
      </c>
      <c r="G904" s="10">
        <v>0</v>
      </c>
      <c r="H904" t="s">
        <v>13</v>
      </c>
      <c r="I904" s="8">
        <v>1998</v>
      </c>
      <c r="J904" s="8">
        <v>389.02</v>
      </c>
      <c r="K904" s="12">
        <f>YEAR(Table2[[#This Row],[Order_Date]])</f>
        <v>2025</v>
      </c>
      <c r="L904" s="12">
        <f>MONTH(Table2[[#This Row],[Order_Date]])</f>
        <v>5</v>
      </c>
      <c r="M904" t="str">
        <f>TEXT(Table2[[#This Row],[Order_Date]],"mmm")</f>
        <v>May</v>
      </c>
      <c r="N904" t="str">
        <f>TEXT(Table2[[#This Row],[Order_Date]],"YYYY-MM")</f>
        <v>2025-05</v>
      </c>
      <c r="O904" s="9">
        <f>IFERROR(Table2[[#This Row],[Profit]]/Table2[[#This Row],[Sales]],0)</f>
        <v>0.19470470470470469</v>
      </c>
      <c r="P904" t="str">
        <f>_xlfn.XLOOKUP(Table2[[#This Row],[Product_ID]],Table4[Product_ID],Table4[Category],"Not Found")</f>
        <v>Home</v>
      </c>
      <c r="Q904" t="str">
        <f>_xlfn.XLOOKUP(Table2[[#This Row],[Product_ID]],Table4[Product_ID],Table4[Sub_Category],"Not Found")</f>
        <v>Lighting</v>
      </c>
      <c r="R904" t="str">
        <f>_xlfn.XLOOKUP(Table2[[#This Row],[Customer_ID]],Table1[Customer_ID],Table1[Region],"Not Found")</f>
        <v>East</v>
      </c>
      <c r="S904" t="str">
        <f>_xlfn.XLOOKUP(Table2[[#This Row],[Customer_ID]],Table1[Customer_ID],Table1[Segment],"Not Found")</f>
        <v>Consumer</v>
      </c>
      <c r="T904" t="str">
        <f>_xlfn.XLOOKUP(Table2[[#This Row],[Product_ID]],Table4[Product_ID],Table4[Product_Name],"Not Found")</f>
        <v>LED Strip Light</v>
      </c>
    </row>
    <row r="905" spans="1:20" x14ac:dyDescent="0.3">
      <c r="A905" t="s">
        <v>1352</v>
      </c>
      <c r="B905" s="4">
        <v>45584</v>
      </c>
      <c r="C905" s="4">
        <v>45586</v>
      </c>
      <c r="D905" t="s">
        <v>1353</v>
      </c>
      <c r="E905" t="s">
        <v>96</v>
      </c>
      <c r="F905" s="8">
        <v>2</v>
      </c>
      <c r="G905" s="10">
        <v>0.05</v>
      </c>
      <c r="H905" t="s">
        <v>21</v>
      </c>
      <c r="I905" s="8">
        <v>1898.1</v>
      </c>
      <c r="J905" s="8">
        <v>425.22</v>
      </c>
      <c r="K905" s="12">
        <f>YEAR(Table2[[#This Row],[Order_Date]])</f>
        <v>2024</v>
      </c>
      <c r="L905" s="12">
        <f>MONTH(Table2[[#This Row],[Order_Date]])</f>
        <v>10</v>
      </c>
      <c r="M905" t="str">
        <f>TEXT(Table2[[#This Row],[Order_Date]],"mmm")</f>
        <v>Oct</v>
      </c>
      <c r="N905" t="str">
        <f>TEXT(Table2[[#This Row],[Order_Date]],"YYYY-MM")</f>
        <v>2024-10</v>
      </c>
      <c r="O905" s="9">
        <f>IFERROR(Table2[[#This Row],[Profit]]/Table2[[#This Row],[Sales]],0)</f>
        <v>0.22402402402402405</v>
      </c>
      <c r="P905" t="str">
        <f>_xlfn.XLOOKUP(Table2[[#This Row],[Product_ID]],Table4[Product_ID],Table4[Category],"Not Found")</f>
        <v>Home</v>
      </c>
      <c r="Q905" t="str">
        <f>_xlfn.XLOOKUP(Table2[[#This Row],[Product_ID]],Table4[Product_ID],Table4[Sub_Category],"Not Found")</f>
        <v>Lighting</v>
      </c>
      <c r="R905" t="str">
        <f>_xlfn.XLOOKUP(Table2[[#This Row],[Customer_ID]],Table1[Customer_ID],Table1[Region],"Not Found")</f>
        <v>West</v>
      </c>
      <c r="S905" t="str">
        <f>_xlfn.XLOOKUP(Table2[[#This Row],[Customer_ID]],Table1[Customer_ID],Table1[Segment],"Not Found")</f>
        <v>Corporate</v>
      </c>
      <c r="T905" t="str">
        <f>_xlfn.XLOOKUP(Table2[[#This Row],[Product_ID]],Table4[Product_ID],Table4[Product_Name],"Not Found")</f>
        <v>LED Strip Light</v>
      </c>
    </row>
    <row r="906" spans="1:20" x14ac:dyDescent="0.3">
      <c r="A906" t="s">
        <v>1354</v>
      </c>
      <c r="B906" s="4">
        <v>45311</v>
      </c>
      <c r="C906" s="4">
        <v>45312</v>
      </c>
      <c r="D906" t="s">
        <v>1204</v>
      </c>
      <c r="E906" t="s">
        <v>50</v>
      </c>
      <c r="F906" s="8">
        <v>1</v>
      </c>
      <c r="G906" s="10">
        <v>0</v>
      </c>
      <c r="H906" t="s">
        <v>13</v>
      </c>
      <c r="I906" s="8">
        <v>499</v>
      </c>
      <c r="J906" s="8">
        <v>121.87</v>
      </c>
      <c r="K906" s="12">
        <f>YEAR(Table2[[#This Row],[Order_Date]])</f>
        <v>2024</v>
      </c>
      <c r="L906" s="12">
        <f>MONTH(Table2[[#This Row],[Order_Date]])</f>
        <v>1</v>
      </c>
      <c r="M906" t="str">
        <f>TEXT(Table2[[#This Row],[Order_Date]],"mmm")</f>
        <v>Jan</v>
      </c>
      <c r="N906" t="str">
        <f>TEXT(Table2[[#This Row],[Order_Date]],"YYYY-MM")</f>
        <v>2024-01</v>
      </c>
      <c r="O906" s="9">
        <f>IFERROR(Table2[[#This Row],[Profit]]/Table2[[#This Row],[Sales]],0)</f>
        <v>0.24422845691382766</v>
      </c>
      <c r="P906" t="str">
        <f>_xlfn.XLOOKUP(Table2[[#This Row],[Product_ID]],Table4[Product_ID],Table4[Category],"Not Found")</f>
        <v>Technology</v>
      </c>
      <c r="Q906" t="str">
        <f>_xlfn.XLOOKUP(Table2[[#This Row],[Product_ID]],Table4[Product_ID],Table4[Sub_Category],"Not Found")</f>
        <v>Accessories</v>
      </c>
      <c r="R906" t="str">
        <f>_xlfn.XLOOKUP(Table2[[#This Row],[Customer_ID]],Table1[Customer_ID],Table1[Region],"Not Found")</f>
        <v>North</v>
      </c>
      <c r="S906" t="str">
        <f>_xlfn.XLOOKUP(Table2[[#This Row],[Customer_ID]],Table1[Customer_ID],Table1[Segment],"Not Found")</f>
        <v>Consumer</v>
      </c>
      <c r="T906" t="str">
        <f>_xlfn.XLOOKUP(Table2[[#This Row],[Product_ID]],Table4[Product_ID],Table4[Product_Name],"Not Found")</f>
        <v>Wireless Mouse</v>
      </c>
    </row>
    <row r="907" spans="1:20" x14ac:dyDescent="0.3">
      <c r="A907" t="s">
        <v>1355</v>
      </c>
      <c r="B907" s="4">
        <v>45573</v>
      </c>
      <c r="C907" s="4">
        <v>45576</v>
      </c>
      <c r="D907" t="s">
        <v>1356</v>
      </c>
      <c r="E907" t="s">
        <v>65</v>
      </c>
      <c r="F907" s="8">
        <v>2</v>
      </c>
      <c r="G907" s="10">
        <v>0.1</v>
      </c>
      <c r="H907" t="s">
        <v>30</v>
      </c>
      <c r="I907" s="8">
        <v>1258.2</v>
      </c>
      <c r="J907" s="8">
        <v>359.23</v>
      </c>
      <c r="K907" s="12">
        <f>YEAR(Table2[[#This Row],[Order_Date]])</f>
        <v>2024</v>
      </c>
      <c r="L907" s="12">
        <f>MONTH(Table2[[#This Row],[Order_Date]])</f>
        <v>10</v>
      </c>
      <c r="M907" t="str">
        <f>TEXT(Table2[[#This Row],[Order_Date]],"mmm")</f>
        <v>Oct</v>
      </c>
      <c r="N907" t="str">
        <f>TEXT(Table2[[#This Row],[Order_Date]],"YYYY-MM")</f>
        <v>2024-10</v>
      </c>
      <c r="O907" s="9">
        <f>IFERROR(Table2[[#This Row],[Profit]]/Table2[[#This Row],[Sales]],0)</f>
        <v>0.28551104752821493</v>
      </c>
      <c r="P907" t="str">
        <f>_xlfn.XLOOKUP(Table2[[#This Row],[Product_ID]],Table4[Product_ID],Table4[Category],"Not Found")</f>
        <v>Office</v>
      </c>
      <c r="Q907" t="str">
        <f>_xlfn.XLOOKUP(Table2[[#This Row],[Product_ID]],Table4[Product_ID],Table4[Sub_Category],"Not Found")</f>
        <v>Storage</v>
      </c>
      <c r="R907" t="str">
        <f>_xlfn.XLOOKUP(Table2[[#This Row],[Customer_ID]],Table1[Customer_ID],Table1[Region],"Not Found")</f>
        <v>South</v>
      </c>
      <c r="S907" t="str">
        <f>_xlfn.XLOOKUP(Table2[[#This Row],[Customer_ID]],Table1[Customer_ID],Table1[Segment],"Not Found")</f>
        <v>Consumer</v>
      </c>
      <c r="T907" t="str">
        <f>_xlfn.XLOOKUP(Table2[[#This Row],[Product_ID]],Table4[Product_ID],Table4[Product_Name],"Not Found")</f>
        <v>Desk Organizer</v>
      </c>
    </row>
    <row r="908" spans="1:20" x14ac:dyDescent="0.3">
      <c r="A908" t="s">
        <v>1357</v>
      </c>
      <c r="B908" s="4">
        <v>45292</v>
      </c>
      <c r="C908" s="4">
        <v>45296</v>
      </c>
      <c r="D908" t="s">
        <v>176</v>
      </c>
      <c r="E908" t="s">
        <v>96</v>
      </c>
      <c r="F908" s="8">
        <v>2</v>
      </c>
      <c r="G908" s="10">
        <v>0</v>
      </c>
      <c r="H908" t="s">
        <v>17</v>
      </c>
      <c r="I908" s="8">
        <v>1998</v>
      </c>
      <c r="J908" s="8">
        <v>514.51</v>
      </c>
      <c r="K908" s="12">
        <f>YEAR(Table2[[#This Row],[Order_Date]])</f>
        <v>2024</v>
      </c>
      <c r="L908" s="12">
        <f>MONTH(Table2[[#This Row],[Order_Date]])</f>
        <v>1</v>
      </c>
      <c r="M908" t="str">
        <f>TEXT(Table2[[#This Row],[Order_Date]],"mmm")</f>
        <v>Jan</v>
      </c>
      <c r="N908" t="str">
        <f>TEXT(Table2[[#This Row],[Order_Date]],"YYYY-MM")</f>
        <v>2024-01</v>
      </c>
      <c r="O908" s="9">
        <f>IFERROR(Table2[[#This Row],[Profit]]/Table2[[#This Row],[Sales]],0)</f>
        <v>0.2575125125125125</v>
      </c>
      <c r="P908" t="str">
        <f>_xlfn.XLOOKUP(Table2[[#This Row],[Product_ID]],Table4[Product_ID],Table4[Category],"Not Found")</f>
        <v>Home</v>
      </c>
      <c r="Q908" t="str">
        <f>_xlfn.XLOOKUP(Table2[[#This Row],[Product_ID]],Table4[Product_ID],Table4[Sub_Category],"Not Found")</f>
        <v>Lighting</v>
      </c>
      <c r="R908" t="str">
        <f>_xlfn.XLOOKUP(Table2[[#This Row],[Customer_ID]],Table1[Customer_ID],Table1[Region],"Not Found")</f>
        <v>South</v>
      </c>
      <c r="S908" t="str">
        <f>_xlfn.XLOOKUP(Table2[[#This Row],[Customer_ID]],Table1[Customer_ID],Table1[Segment],"Not Found")</f>
        <v>Home Office</v>
      </c>
      <c r="T908" t="str">
        <f>_xlfn.XLOOKUP(Table2[[#This Row],[Product_ID]],Table4[Product_ID],Table4[Product_Name],"Not Found")</f>
        <v>LED Strip Light</v>
      </c>
    </row>
    <row r="909" spans="1:20" x14ac:dyDescent="0.3">
      <c r="A909" t="s">
        <v>1358</v>
      </c>
      <c r="B909" s="4">
        <v>45410</v>
      </c>
      <c r="C909" s="4">
        <v>45413</v>
      </c>
      <c r="D909" t="s">
        <v>1359</v>
      </c>
      <c r="E909" t="s">
        <v>200</v>
      </c>
      <c r="F909" s="8">
        <v>2</v>
      </c>
      <c r="G909" s="10">
        <v>0.05</v>
      </c>
      <c r="H909" t="s">
        <v>21</v>
      </c>
      <c r="I909" s="8">
        <v>2088.1</v>
      </c>
      <c r="J909" s="8">
        <v>617.42999999999995</v>
      </c>
      <c r="K909" s="12">
        <f>YEAR(Table2[[#This Row],[Order_Date]])</f>
        <v>2024</v>
      </c>
      <c r="L909" s="12">
        <f>MONTH(Table2[[#This Row],[Order_Date]])</f>
        <v>4</v>
      </c>
      <c r="M909" t="str">
        <f>TEXT(Table2[[#This Row],[Order_Date]],"mmm")</f>
        <v>Apr</v>
      </c>
      <c r="N909" t="str">
        <f>TEXT(Table2[[#This Row],[Order_Date]],"YYYY-MM")</f>
        <v>2024-04</v>
      </c>
      <c r="O909" s="9">
        <f>IFERROR(Table2[[#This Row],[Profit]]/Table2[[#This Row],[Sales]],0)</f>
        <v>0.29568986159666683</v>
      </c>
      <c r="P909" t="str">
        <f>_xlfn.XLOOKUP(Table2[[#This Row],[Product_ID]],Table4[Product_ID],Table4[Category],"Not Found")</f>
        <v>Office</v>
      </c>
      <c r="Q909" t="str">
        <f>_xlfn.XLOOKUP(Table2[[#This Row],[Product_ID]],Table4[Product_ID],Table4[Sub_Category],"Not Found")</f>
        <v>Office Supplies</v>
      </c>
      <c r="R909" t="str">
        <f>_xlfn.XLOOKUP(Table2[[#This Row],[Customer_ID]],Table1[Customer_ID],Table1[Region],"Not Found")</f>
        <v>East</v>
      </c>
      <c r="S909" t="str">
        <f>_xlfn.XLOOKUP(Table2[[#This Row],[Customer_ID]],Table1[Customer_ID],Table1[Segment],"Not Found")</f>
        <v>Consumer</v>
      </c>
      <c r="T909" t="str">
        <f>_xlfn.XLOOKUP(Table2[[#This Row],[Product_ID]],Table4[Product_ID],Table4[Product_Name],"Not Found")</f>
        <v>Laptop Stand</v>
      </c>
    </row>
    <row r="910" spans="1:20" x14ac:dyDescent="0.3">
      <c r="A910" t="s">
        <v>1360</v>
      </c>
      <c r="B910" s="4">
        <v>45326</v>
      </c>
      <c r="C910" s="4">
        <v>45329</v>
      </c>
      <c r="D910" t="s">
        <v>146</v>
      </c>
      <c r="E910" t="s">
        <v>35</v>
      </c>
      <c r="F910" s="8">
        <v>1</v>
      </c>
      <c r="G910" s="10">
        <v>0.15</v>
      </c>
      <c r="H910" t="s">
        <v>13</v>
      </c>
      <c r="I910" s="8">
        <v>1359.15</v>
      </c>
      <c r="J910" s="8">
        <v>388.08</v>
      </c>
      <c r="K910" s="12">
        <f>YEAR(Table2[[#This Row],[Order_Date]])</f>
        <v>2024</v>
      </c>
      <c r="L910" s="12">
        <f>MONTH(Table2[[#This Row],[Order_Date]])</f>
        <v>2</v>
      </c>
      <c r="M910" t="str">
        <f>TEXT(Table2[[#This Row],[Order_Date]],"mmm")</f>
        <v>Feb</v>
      </c>
      <c r="N910" t="str">
        <f>TEXT(Table2[[#This Row],[Order_Date]],"YYYY-MM")</f>
        <v>2024-02</v>
      </c>
      <c r="O910" s="9">
        <f>IFERROR(Table2[[#This Row],[Profit]]/Table2[[#This Row],[Sales]],0)</f>
        <v>0.2855313983004083</v>
      </c>
      <c r="P910" t="str">
        <f>_xlfn.XLOOKUP(Table2[[#This Row],[Product_ID]],Table4[Product_ID],Table4[Category],"Not Found")</f>
        <v>Lifestyle</v>
      </c>
      <c r="Q910" t="str">
        <f>_xlfn.XLOOKUP(Table2[[#This Row],[Product_ID]],Table4[Product_ID],Table4[Sub_Category],"Not Found")</f>
        <v>Bags</v>
      </c>
      <c r="R910" t="str">
        <f>_xlfn.XLOOKUP(Table2[[#This Row],[Customer_ID]],Table1[Customer_ID],Table1[Region],"Not Found")</f>
        <v>South</v>
      </c>
      <c r="S910" t="str">
        <f>_xlfn.XLOOKUP(Table2[[#This Row],[Customer_ID]],Table1[Customer_ID],Table1[Segment],"Not Found")</f>
        <v>Consumer</v>
      </c>
      <c r="T910" t="str">
        <f>_xlfn.XLOOKUP(Table2[[#This Row],[Product_ID]],Table4[Product_ID],Table4[Product_Name],"Not Found")</f>
        <v>Backpack</v>
      </c>
    </row>
    <row r="911" spans="1:20" x14ac:dyDescent="0.3">
      <c r="A911" t="s">
        <v>1361</v>
      </c>
      <c r="B911" s="4">
        <v>45489</v>
      </c>
      <c r="C911" s="4">
        <v>45493</v>
      </c>
      <c r="D911" t="s">
        <v>567</v>
      </c>
      <c r="E911" t="s">
        <v>35</v>
      </c>
      <c r="F911" s="8">
        <v>1</v>
      </c>
      <c r="G911" s="10">
        <v>0.05</v>
      </c>
      <c r="H911" t="s">
        <v>21</v>
      </c>
      <c r="I911" s="8">
        <v>1519.05</v>
      </c>
      <c r="J911" s="8">
        <v>526.09</v>
      </c>
      <c r="K911" s="12">
        <f>YEAR(Table2[[#This Row],[Order_Date]])</f>
        <v>2024</v>
      </c>
      <c r="L911" s="12">
        <f>MONTH(Table2[[#This Row],[Order_Date]])</f>
        <v>7</v>
      </c>
      <c r="M911" t="str">
        <f>TEXT(Table2[[#This Row],[Order_Date]],"mmm")</f>
        <v>Jul</v>
      </c>
      <c r="N911" t="str">
        <f>TEXT(Table2[[#This Row],[Order_Date]],"YYYY-MM")</f>
        <v>2024-07</v>
      </c>
      <c r="O911" s="9">
        <f>IFERROR(Table2[[#This Row],[Profit]]/Table2[[#This Row],[Sales]],0)</f>
        <v>0.34632829729107012</v>
      </c>
      <c r="P911" t="str">
        <f>_xlfn.XLOOKUP(Table2[[#This Row],[Product_ID]],Table4[Product_ID],Table4[Category],"Not Found")</f>
        <v>Lifestyle</v>
      </c>
      <c r="Q911" t="str">
        <f>_xlfn.XLOOKUP(Table2[[#This Row],[Product_ID]],Table4[Product_ID],Table4[Sub_Category],"Not Found")</f>
        <v>Bags</v>
      </c>
      <c r="R911" t="str">
        <f>_xlfn.XLOOKUP(Table2[[#This Row],[Customer_ID]],Table1[Customer_ID],Table1[Region],"Not Found")</f>
        <v>West</v>
      </c>
      <c r="S911" t="str">
        <f>_xlfn.XLOOKUP(Table2[[#This Row],[Customer_ID]],Table1[Customer_ID],Table1[Segment],"Not Found")</f>
        <v>Consumer</v>
      </c>
      <c r="T911" t="str">
        <f>_xlfn.XLOOKUP(Table2[[#This Row],[Product_ID]],Table4[Product_ID],Table4[Product_Name],"Not Found")</f>
        <v>Backpack</v>
      </c>
    </row>
    <row r="912" spans="1:20" x14ac:dyDescent="0.3">
      <c r="A912" t="s">
        <v>1362</v>
      </c>
      <c r="B912" s="4">
        <v>45776</v>
      </c>
      <c r="C912" s="4">
        <v>45779</v>
      </c>
      <c r="D912" t="s">
        <v>581</v>
      </c>
      <c r="E912" t="s">
        <v>65</v>
      </c>
      <c r="F912" s="8">
        <v>3</v>
      </c>
      <c r="G912" s="10">
        <v>0.1</v>
      </c>
      <c r="H912" t="s">
        <v>13</v>
      </c>
      <c r="I912" s="8">
        <v>1887.3</v>
      </c>
      <c r="J912" s="8">
        <v>579.08000000000004</v>
      </c>
      <c r="K912" s="12">
        <f>YEAR(Table2[[#This Row],[Order_Date]])</f>
        <v>2025</v>
      </c>
      <c r="L912" s="12">
        <f>MONTH(Table2[[#This Row],[Order_Date]])</f>
        <v>4</v>
      </c>
      <c r="M912" t="str">
        <f>TEXT(Table2[[#This Row],[Order_Date]],"mmm")</f>
        <v>Apr</v>
      </c>
      <c r="N912" t="str">
        <f>TEXT(Table2[[#This Row],[Order_Date]],"YYYY-MM")</f>
        <v>2025-04</v>
      </c>
      <c r="O912" s="9">
        <f>IFERROR(Table2[[#This Row],[Profit]]/Table2[[#This Row],[Sales]],0)</f>
        <v>0.30682986276691571</v>
      </c>
      <c r="P912" t="str">
        <f>_xlfn.XLOOKUP(Table2[[#This Row],[Product_ID]],Table4[Product_ID],Table4[Category],"Not Found")</f>
        <v>Office</v>
      </c>
      <c r="Q912" t="str">
        <f>_xlfn.XLOOKUP(Table2[[#This Row],[Product_ID]],Table4[Product_ID],Table4[Sub_Category],"Not Found")</f>
        <v>Storage</v>
      </c>
      <c r="R912" t="str">
        <f>_xlfn.XLOOKUP(Table2[[#This Row],[Customer_ID]],Table1[Customer_ID],Table1[Region],"Not Found")</f>
        <v>East</v>
      </c>
      <c r="S912" t="str">
        <f>_xlfn.XLOOKUP(Table2[[#This Row],[Customer_ID]],Table1[Customer_ID],Table1[Segment],"Not Found")</f>
        <v>Consumer</v>
      </c>
      <c r="T912" t="str">
        <f>_xlfn.XLOOKUP(Table2[[#This Row],[Product_ID]],Table4[Product_ID],Table4[Product_Name],"Not Found")</f>
        <v>Desk Organizer</v>
      </c>
    </row>
    <row r="913" spans="1:20" x14ac:dyDescent="0.3">
      <c r="A913" t="s">
        <v>1363</v>
      </c>
      <c r="B913" s="4">
        <v>45350</v>
      </c>
      <c r="C913" s="4">
        <v>45352</v>
      </c>
      <c r="D913" t="s">
        <v>731</v>
      </c>
      <c r="E913" t="s">
        <v>40</v>
      </c>
      <c r="F913" s="8">
        <v>2</v>
      </c>
      <c r="G913" s="10">
        <v>0</v>
      </c>
      <c r="H913" t="s">
        <v>21</v>
      </c>
      <c r="I913" s="8">
        <v>2998</v>
      </c>
      <c r="J913" s="8">
        <v>656.43</v>
      </c>
      <c r="K913" s="12">
        <f>YEAR(Table2[[#This Row],[Order_Date]])</f>
        <v>2024</v>
      </c>
      <c r="L913" s="12">
        <f>MONTH(Table2[[#This Row],[Order_Date]])</f>
        <v>2</v>
      </c>
      <c r="M913" t="str">
        <f>TEXT(Table2[[#This Row],[Order_Date]],"mmm")</f>
        <v>Feb</v>
      </c>
      <c r="N913" t="str">
        <f>TEXT(Table2[[#This Row],[Order_Date]],"YYYY-MM")</f>
        <v>2024-02</v>
      </c>
      <c r="O913" s="9">
        <f>IFERROR(Table2[[#This Row],[Profit]]/Table2[[#This Row],[Sales]],0)</f>
        <v>0.21895597064709804</v>
      </c>
      <c r="P913" t="str">
        <f>_xlfn.XLOOKUP(Table2[[#This Row],[Product_ID]],Table4[Product_ID],Table4[Category],"Not Found")</f>
        <v>Technology</v>
      </c>
      <c r="Q913" t="str">
        <f>_xlfn.XLOOKUP(Table2[[#This Row],[Product_ID]],Table4[Product_ID],Table4[Sub_Category],"Not Found")</f>
        <v>Accessories</v>
      </c>
      <c r="R913" t="str">
        <f>_xlfn.XLOOKUP(Table2[[#This Row],[Customer_ID]],Table1[Customer_ID],Table1[Region],"Not Found")</f>
        <v>North</v>
      </c>
      <c r="S913" t="str">
        <f>_xlfn.XLOOKUP(Table2[[#This Row],[Customer_ID]],Table1[Customer_ID],Table1[Segment],"Not Found")</f>
        <v>Corporate</v>
      </c>
      <c r="T913" t="str">
        <f>_xlfn.XLOOKUP(Table2[[#This Row],[Product_ID]],Table4[Product_ID],Table4[Product_Name],"Not Found")</f>
        <v>Power Bank</v>
      </c>
    </row>
    <row r="914" spans="1:20" x14ac:dyDescent="0.3">
      <c r="A914" t="s">
        <v>1364</v>
      </c>
      <c r="B914" s="4">
        <v>45452</v>
      </c>
      <c r="C914" s="4">
        <v>45453</v>
      </c>
      <c r="D914" t="s">
        <v>698</v>
      </c>
      <c r="E914" t="s">
        <v>20</v>
      </c>
      <c r="F914" s="8">
        <v>2</v>
      </c>
      <c r="G914" s="10">
        <v>0.05</v>
      </c>
      <c r="H914" t="s">
        <v>13</v>
      </c>
      <c r="I914" s="8">
        <v>13298.1</v>
      </c>
      <c r="J914" s="8">
        <v>2859.11</v>
      </c>
      <c r="K914" s="12">
        <f>YEAR(Table2[[#This Row],[Order_Date]])</f>
        <v>2024</v>
      </c>
      <c r="L914" s="12">
        <f>MONTH(Table2[[#This Row],[Order_Date]])</f>
        <v>6</v>
      </c>
      <c r="M914" t="str">
        <f>TEXT(Table2[[#This Row],[Order_Date]],"mmm")</f>
        <v>Jun</v>
      </c>
      <c r="N914" t="str">
        <f>TEXT(Table2[[#This Row],[Order_Date]],"YYYY-MM")</f>
        <v>2024-06</v>
      </c>
      <c r="O914" s="9">
        <f>IFERROR(Table2[[#This Row],[Profit]]/Table2[[#This Row],[Sales]],0)</f>
        <v>0.21500139117618305</v>
      </c>
      <c r="P914" t="str">
        <f>_xlfn.XLOOKUP(Table2[[#This Row],[Product_ID]],Table4[Product_ID],Table4[Category],"Not Found")</f>
        <v>Furniture</v>
      </c>
      <c r="Q914" t="str">
        <f>_xlfn.XLOOKUP(Table2[[#This Row],[Product_ID]],Table4[Product_ID],Table4[Sub_Category],"Not Found")</f>
        <v>Furniture</v>
      </c>
      <c r="R914" t="str">
        <f>_xlfn.XLOOKUP(Table2[[#This Row],[Customer_ID]],Table1[Customer_ID],Table1[Region],"Not Found")</f>
        <v>East</v>
      </c>
      <c r="S914" t="str">
        <f>_xlfn.XLOOKUP(Table2[[#This Row],[Customer_ID]],Table1[Customer_ID],Table1[Segment],"Not Found")</f>
        <v>Consumer</v>
      </c>
      <c r="T914" t="str">
        <f>_xlfn.XLOOKUP(Table2[[#This Row],[Product_ID]],Table4[Product_ID],Table4[Product_Name],"Not Found")</f>
        <v>Office Chair</v>
      </c>
    </row>
    <row r="915" spans="1:20" x14ac:dyDescent="0.3">
      <c r="A915" t="s">
        <v>1365</v>
      </c>
      <c r="B915" s="4">
        <v>45982</v>
      </c>
      <c r="C915" s="4">
        <v>45984</v>
      </c>
      <c r="D915" t="s">
        <v>170</v>
      </c>
      <c r="E915" t="s">
        <v>200</v>
      </c>
      <c r="F915" s="8">
        <v>2</v>
      </c>
      <c r="G915" s="10">
        <v>0</v>
      </c>
      <c r="H915" t="s">
        <v>17</v>
      </c>
      <c r="I915" s="8">
        <v>2198</v>
      </c>
      <c r="J915" s="8">
        <v>656.22</v>
      </c>
      <c r="K915" s="12">
        <f>YEAR(Table2[[#This Row],[Order_Date]])</f>
        <v>2025</v>
      </c>
      <c r="L915" s="12">
        <f>MONTH(Table2[[#This Row],[Order_Date]])</f>
        <v>11</v>
      </c>
      <c r="M915" t="str">
        <f>TEXT(Table2[[#This Row],[Order_Date]],"mmm")</f>
        <v>Nov</v>
      </c>
      <c r="N915" t="str">
        <f>TEXT(Table2[[#This Row],[Order_Date]],"YYYY-MM")</f>
        <v>2025-11</v>
      </c>
      <c r="O915" s="9">
        <f>IFERROR(Table2[[#This Row],[Profit]]/Table2[[#This Row],[Sales]],0)</f>
        <v>0.29855323020928115</v>
      </c>
      <c r="P915" t="str">
        <f>_xlfn.XLOOKUP(Table2[[#This Row],[Product_ID]],Table4[Product_ID],Table4[Category],"Not Found")</f>
        <v>Office</v>
      </c>
      <c r="Q915" t="str">
        <f>_xlfn.XLOOKUP(Table2[[#This Row],[Product_ID]],Table4[Product_ID],Table4[Sub_Category],"Not Found")</f>
        <v>Office Supplies</v>
      </c>
      <c r="R915" t="str">
        <f>_xlfn.XLOOKUP(Table2[[#This Row],[Customer_ID]],Table1[Customer_ID],Table1[Region],"Not Found")</f>
        <v>South</v>
      </c>
      <c r="S915" t="str">
        <f>_xlfn.XLOOKUP(Table2[[#This Row],[Customer_ID]],Table1[Customer_ID],Table1[Segment],"Not Found")</f>
        <v>Home Office</v>
      </c>
      <c r="T915" t="str">
        <f>_xlfn.XLOOKUP(Table2[[#This Row],[Product_ID]],Table4[Product_ID],Table4[Product_Name],"Not Found")</f>
        <v>Laptop Stand</v>
      </c>
    </row>
    <row r="916" spans="1:20" x14ac:dyDescent="0.3">
      <c r="A916" t="s">
        <v>1366</v>
      </c>
      <c r="B916" s="4">
        <v>45497</v>
      </c>
      <c r="C916" s="4">
        <v>45499</v>
      </c>
      <c r="D916" t="s">
        <v>1119</v>
      </c>
      <c r="E916" t="s">
        <v>71</v>
      </c>
      <c r="F916" s="8">
        <v>1</v>
      </c>
      <c r="G916" s="10">
        <v>0.05</v>
      </c>
      <c r="H916" t="s">
        <v>13</v>
      </c>
      <c r="I916" s="8">
        <v>759.05</v>
      </c>
      <c r="J916" s="8">
        <v>185.29</v>
      </c>
      <c r="K916" s="12">
        <f>YEAR(Table2[[#This Row],[Order_Date]])</f>
        <v>2024</v>
      </c>
      <c r="L916" s="12">
        <f>MONTH(Table2[[#This Row],[Order_Date]])</f>
        <v>7</v>
      </c>
      <c r="M916" t="str">
        <f>TEXT(Table2[[#This Row],[Order_Date]],"mmm")</f>
        <v>Jul</v>
      </c>
      <c r="N916" t="str">
        <f>TEXT(Table2[[#This Row],[Order_Date]],"YYYY-MM")</f>
        <v>2024-07</v>
      </c>
      <c r="O916" s="9">
        <f>IFERROR(Table2[[#This Row],[Profit]]/Table2[[#This Row],[Sales]],0)</f>
        <v>0.24410776628680589</v>
      </c>
      <c r="P916" t="str">
        <f>_xlfn.XLOOKUP(Table2[[#This Row],[Product_ID]],Table4[Product_ID],Table4[Category],"Not Found")</f>
        <v>Home</v>
      </c>
      <c r="Q916" t="str">
        <f>_xlfn.XLOOKUP(Table2[[#This Row],[Product_ID]],Table4[Product_ID],Table4[Sub_Category],"Not Found")</f>
        <v>Storage</v>
      </c>
      <c r="R916" t="str">
        <f>_xlfn.XLOOKUP(Table2[[#This Row],[Customer_ID]],Table1[Customer_ID],Table1[Region],"Not Found")</f>
        <v>East</v>
      </c>
      <c r="S916" t="str">
        <f>_xlfn.XLOOKUP(Table2[[#This Row],[Customer_ID]],Table1[Customer_ID],Table1[Segment],"Not Found")</f>
        <v>Home Office</v>
      </c>
      <c r="T916" t="str">
        <f>_xlfn.XLOOKUP(Table2[[#This Row],[Product_ID]],Table4[Product_ID],Table4[Product_Name],"Not Found")</f>
        <v>Storage Box</v>
      </c>
    </row>
    <row r="917" spans="1:20" x14ac:dyDescent="0.3">
      <c r="A917" t="s">
        <v>1367</v>
      </c>
      <c r="B917" s="4">
        <v>45303</v>
      </c>
      <c r="C917" s="4">
        <v>45308</v>
      </c>
      <c r="D917" t="s">
        <v>938</v>
      </c>
      <c r="E917" t="s">
        <v>68</v>
      </c>
      <c r="F917" s="8">
        <v>3</v>
      </c>
      <c r="G917" s="10">
        <v>0</v>
      </c>
      <c r="H917" t="s">
        <v>13</v>
      </c>
      <c r="I917" s="8">
        <v>3897</v>
      </c>
      <c r="J917" s="8">
        <v>945.48</v>
      </c>
      <c r="K917" s="12">
        <f>YEAR(Table2[[#This Row],[Order_Date]])</f>
        <v>2024</v>
      </c>
      <c r="L917" s="12">
        <f>MONTH(Table2[[#This Row],[Order_Date]])</f>
        <v>1</v>
      </c>
      <c r="M917" t="str">
        <f>TEXT(Table2[[#This Row],[Order_Date]],"mmm")</f>
        <v>Jan</v>
      </c>
      <c r="N917" t="str">
        <f>TEXT(Table2[[#This Row],[Order_Date]],"YYYY-MM")</f>
        <v>2024-01</v>
      </c>
      <c r="O917" s="9">
        <f>IFERROR(Table2[[#This Row],[Profit]]/Table2[[#This Row],[Sales]],0)</f>
        <v>0.24261739799846035</v>
      </c>
      <c r="P917" t="str">
        <f>_xlfn.XLOOKUP(Table2[[#This Row],[Product_ID]],Table4[Product_ID],Table4[Category],"Not Found")</f>
        <v>Home</v>
      </c>
      <c r="Q917" t="str">
        <f>_xlfn.XLOOKUP(Table2[[#This Row],[Product_ID]],Table4[Product_ID],Table4[Sub_Category],"Not Found")</f>
        <v>Lighting</v>
      </c>
      <c r="R917" t="str">
        <f>_xlfn.XLOOKUP(Table2[[#This Row],[Customer_ID]],Table1[Customer_ID],Table1[Region],"Not Found")</f>
        <v>South</v>
      </c>
      <c r="S917" t="str">
        <f>_xlfn.XLOOKUP(Table2[[#This Row],[Customer_ID]],Table1[Customer_ID],Table1[Segment],"Not Found")</f>
        <v>Consumer</v>
      </c>
      <c r="T917" t="str">
        <f>_xlfn.XLOOKUP(Table2[[#This Row],[Product_ID]],Table4[Product_ID],Table4[Product_Name],"Not Found")</f>
        <v>Table Lamp</v>
      </c>
    </row>
    <row r="918" spans="1:20" x14ac:dyDescent="0.3">
      <c r="A918" t="s">
        <v>1368</v>
      </c>
      <c r="B918" s="4">
        <v>45781</v>
      </c>
      <c r="C918" s="4">
        <v>45785</v>
      </c>
      <c r="D918" t="s">
        <v>1346</v>
      </c>
      <c r="E918" t="s">
        <v>35</v>
      </c>
      <c r="F918" s="8">
        <v>1</v>
      </c>
      <c r="G918" s="10">
        <v>0</v>
      </c>
      <c r="H918" t="s">
        <v>17</v>
      </c>
      <c r="I918" s="8">
        <v>1599</v>
      </c>
      <c r="J918" s="8">
        <v>419.57</v>
      </c>
      <c r="K918" s="12">
        <f>YEAR(Table2[[#This Row],[Order_Date]])</f>
        <v>2025</v>
      </c>
      <c r="L918" s="12">
        <f>MONTH(Table2[[#This Row],[Order_Date]])</f>
        <v>5</v>
      </c>
      <c r="M918" t="str">
        <f>TEXT(Table2[[#This Row],[Order_Date]],"mmm")</f>
        <v>May</v>
      </c>
      <c r="N918" t="str">
        <f>TEXT(Table2[[#This Row],[Order_Date]],"YYYY-MM")</f>
        <v>2025-05</v>
      </c>
      <c r="O918" s="9">
        <f>IFERROR(Table2[[#This Row],[Profit]]/Table2[[#This Row],[Sales]],0)</f>
        <v>0.26239524702939337</v>
      </c>
      <c r="P918" t="str">
        <f>_xlfn.XLOOKUP(Table2[[#This Row],[Product_ID]],Table4[Product_ID],Table4[Category],"Not Found")</f>
        <v>Lifestyle</v>
      </c>
      <c r="Q918" t="str">
        <f>_xlfn.XLOOKUP(Table2[[#This Row],[Product_ID]],Table4[Product_ID],Table4[Sub_Category],"Not Found")</f>
        <v>Bags</v>
      </c>
      <c r="R918" t="str">
        <f>_xlfn.XLOOKUP(Table2[[#This Row],[Customer_ID]],Table1[Customer_ID],Table1[Region],"Not Found")</f>
        <v>West</v>
      </c>
      <c r="S918" t="str">
        <f>_xlfn.XLOOKUP(Table2[[#This Row],[Customer_ID]],Table1[Customer_ID],Table1[Segment],"Not Found")</f>
        <v>Corporate</v>
      </c>
      <c r="T918" t="str">
        <f>_xlfn.XLOOKUP(Table2[[#This Row],[Product_ID]],Table4[Product_ID],Table4[Product_Name],"Not Found")</f>
        <v>Backpack</v>
      </c>
    </row>
    <row r="919" spans="1:20" x14ac:dyDescent="0.3">
      <c r="A919" t="s">
        <v>1369</v>
      </c>
      <c r="B919" s="4">
        <v>45567</v>
      </c>
      <c r="C919" s="4">
        <v>45571</v>
      </c>
      <c r="D919" t="s">
        <v>15</v>
      </c>
      <c r="E919" t="s">
        <v>40</v>
      </c>
      <c r="F919" s="8">
        <v>2</v>
      </c>
      <c r="G919" s="10">
        <v>0</v>
      </c>
      <c r="H919" t="s">
        <v>17</v>
      </c>
      <c r="I919" s="8">
        <v>2998</v>
      </c>
      <c r="J919" s="8">
        <v>603.17999999999995</v>
      </c>
      <c r="K919" s="12">
        <f>YEAR(Table2[[#This Row],[Order_Date]])</f>
        <v>2024</v>
      </c>
      <c r="L919" s="12">
        <f>MONTH(Table2[[#This Row],[Order_Date]])</f>
        <v>10</v>
      </c>
      <c r="M919" t="str">
        <f>TEXT(Table2[[#This Row],[Order_Date]],"mmm")</f>
        <v>Oct</v>
      </c>
      <c r="N919" t="str">
        <f>TEXT(Table2[[#This Row],[Order_Date]],"YYYY-MM")</f>
        <v>2024-10</v>
      </c>
      <c r="O919" s="9">
        <f>IFERROR(Table2[[#This Row],[Profit]]/Table2[[#This Row],[Sales]],0)</f>
        <v>0.20119412941961307</v>
      </c>
      <c r="P919" t="str">
        <f>_xlfn.XLOOKUP(Table2[[#This Row],[Product_ID]],Table4[Product_ID],Table4[Category],"Not Found")</f>
        <v>Technology</v>
      </c>
      <c r="Q919" t="str">
        <f>_xlfn.XLOOKUP(Table2[[#This Row],[Product_ID]],Table4[Product_ID],Table4[Sub_Category],"Not Found")</f>
        <v>Accessories</v>
      </c>
      <c r="R919" t="str">
        <f>_xlfn.XLOOKUP(Table2[[#This Row],[Customer_ID]],Table1[Customer_ID],Table1[Region],"Not Found")</f>
        <v>East</v>
      </c>
      <c r="S919" t="str">
        <f>_xlfn.XLOOKUP(Table2[[#This Row],[Customer_ID]],Table1[Customer_ID],Table1[Segment],"Not Found")</f>
        <v>Corporate</v>
      </c>
      <c r="T919" t="str">
        <f>_xlfn.XLOOKUP(Table2[[#This Row],[Product_ID]],Table4[Product_ID],Table4[Product_Name],"Not Found")</f>
        <v>Power Bank</v>
      </c>
    </row>
    <row r="920" spans="1:20" x14ac:dyDescent="0.3">
      <c r="A920" t="s">
        <v>1370</v>
      </c>
      <c r="B920" s="4">
        <v>45984</v>
      </c>
      <c r="C920" s="4">
        <v>45986</v>
      </c>
      <c r="D920" t="s">
        <v>978</v>
      </c>
      <c r="E920" t="s">
        <v>35</v>
      </c>
      <c r="F920" s="8">
        <v>5</v>
      </c>
      <c r="G920" s="10">
        <v>0</v>
      </c>
      <c r="H920" t="s">
        <v>17</v>
      </c>
      <c r="I920" s="8">
        <v>7995</v>
      </c>
      <c r="J920" s="8">
        <v>2367.56</v>
      </c>
      <c r="K920" s="12">
        <f>YEAR(Table2[[#This Row],[Order_Date]])</f>
        <v>2025</v>
      </c>
      <c r="L920" s="12">
        <f>MONTH(Table2[[#This Row],[Order_Date]])</f>
        <v>11</v>
      </c>
      <c r="M920" t="str">
        <f>TEXT(Table2[[#This Row],[Order_Date]],"mmm")</f>
        <v>Nov</v>
      </c>
      <c r="N920" t="str">
        <f>TEXT(Table2[[#This Row],[Order_Date]],"YYYY-MM")</f>
        <v>2025-11</v>
      </c>
      <c r="O920" s="9">
        <f>IFERROR(Table2[[#This Row],[Profit]]/Table2[[#This Row],[Sales]],0)</f>
        <v>0.29613008130081298</v>
      </c>
      <c r="P920" t="str">
        <f>_xlfn.XLOOKUP(Table2[[#This Row],[Product_ID]],Table4[Product_ID],Table4[Category],"Not Found")</f>
        <v>Lifestyle</v>
      </c>
      <c r="Q920" t="str">
        <f>_xlfn.XLOOKUP(Table2[[#This Row],[Product_ID]],Table4[Product_ID],Table4[Sub_Category],"Not Found")</f>
        <v>Bags</v>
      </c>
      <c r="R920" t="str">
        <f>_xlfn.XLOOKUP(Table2[[#This Row],[Customer_ID]],Table1[Customer_ID],Table1[Region],"Not Found")</f>
        <v>South</v>
      </c>
      <c r="S920" t="str">
        <f>_xlfn.XLOOKUP(Table2[[#This Row],[Customer_ID]],Table1[Customer_ID],Table1[Segment],"Not Found")</f>
        <v>Consumer</v>
      </c>
      <c r="T920" t="str">
        <f>_xlfn.XLOOKUP(Table2[[#This Row],[Product_ID]],Table4[Product_ID],Table4[Product_Name],"Not Found")</f>
        <v>Backpack</v>
      </c>
    </row>
    <row r="921" spans="1:20" x14ac:dyDescent="0.3">
      <c r="A921" t="s">
        <v>1371</v>
      </c>
      <c r="B921" s="4">
        <v>45533</v>
      </c>
      <c r="C921" s="4">
        <v>45537</v>
      </c>
      <c r="D921" t="s">
        <v>1330</v>
      </c>
      <c r="E921" t="s">
        <v>99</v>
      </c>
      <c r="F921" s="8">
        <v>3</v>
      </c>
      <c r="G921" s="10">
        <v>0.05</v>
      </c>
      <c r="H921" t="s">
        <v>13</v>
      </c>
      <c r="I921" s="8">
        <v>709.65</v>
      </c>
      <c r="J921" s="8">
        <v>202.65</v>
      </c>
      <c r="K921" s="12">
        <f>YEAR(Table2[[#This Row],[Order_Date]])</f>
        <v>2024</v>
      </c>
      <c r="L921" s="12">
        <f>MONTH(Table2[[#This Row],[Order_Date]])</f>
        <v>8</v>
      </c>
      <c r="M921" t="str">
        <f>TEXT(Table2[[#This Row],[Order_Date]],"mmm")</f>
        <v>Aug</v>
      </c>
      <c r="N921" t="str">
        <f>TEXT(Table2[[#This Row],[Order_Date]],"YYYY-MM")</f>
        <v>2024-08</v>
      </c>
      <c r="O921" s="9">
        <f>IFERROR(Table2[[#This Row],[Profit]]/Table2[[#This Row],[Sales]],0)</f>
        <v>0.28556330585499895</v>
      </c>
      <c r="P921" t="str">
        <f>_xlfn.XLOOKUP(Table2[[#This Row],[Product_ID]],Table4[Product_ID],Table4[Category],"Not Found")</f>
        <v>Office</v>
      </c>
      <c r="Q921" t="str">
        <f>_xlfn.XLOOKUP(Table2[[#This Row],[Product_ID]],Table4[Product_ID],Table4[Sub_Category],"Not Found")</f>
        <v>Paper</v>
      </c>
      <c r="R921" t="str">
        <f>_xlfn.XLOOKUP(Table2[[#This Row],[Customer_ID]],Table1[Customer_ID],Table1[Region],"Not Found")</f>
        <v>South</v>
      </c>
      <c r="S921" t="str">
        <f>_xlfn.XLOOKUP(Table2[[#This Row],[Customer_ID]],Table1[Customer_ID],Table1[Segment],"Not Found")</f>
        <v>Home Office</v>
      </c>
      <c r="T921" t="str">
        <f>_xlfn.XLOOKUP(Table2[[#This Row],[Product_ID]],Table4[Product_ID],Table4[Product_Name],"Not Found")</f>
        <v>Pen Set</v>
      </c>
    </row>
    <row r="922" spans="1:20" x14ac:dyDescent="0.3">
      <c r="A922" t="s">
        <v>1372</v>
      </c>
      <c r="B922" s="4">
        <v>45507</v>
      </c>
      <c r="C922" s="4">
        <v>45512</v>
      </c>
      <c r="D922" t="s">
        <v>403</v>
      </c>
      <c r="E922" t="s">
        <v>35</v>
      </c>
      <c r="F922" s="8">
        <v>1</v>
      </c>
      <c r="G922" s="10">
        <v>0.05</v>
      </c>
      <c r="H922" t="s">
        <v>13</v>
      </c>
      <c r="I922" s="8">
        <v>1519.05</v>
      </c>
      <c r="J922" s="8">
        <v>411.27</v>
      </c>
      <c r="K922" s="12">
        <f>YEAR(Table2[[#This Row],[Order_Date]])</f>
        <v>2024</v>
      </c>
      <c r="L922" s="12">
        <f>MONTH(Table2[[#This Row],[Order_Date]])</f>
        <v>8</v>
      </c>
      <c r="M922" t="str">
        <f>TEXT(Table2[[#This Row],[Order_Date]],"mmm")</f>
        <v>Aug</v>
      </c>
      <c r="N922" t="str">
        <f>TEXT(Table2[[#This Row],[Order_Date]],"YYYY-MM")</f>
        <v>2024-08</v>
      </c>
      <c r="O922" s="9">
        <f>IFERROR(Table2[[#This Row],[Profit]]/Table2[[#This Row],[Sales]],0)</f>
        <v>0.27074158190974623</v>
      </c>
      <c r="P922" t="str">
        <f>_xlfn.XLOOKUP(Table2[[#This Row],[Product_ID]],Table4[Product_ID],Table4[Category],"Not Found")</f>
        <v>Lifestyle</v>
      </c>
      <c r="Q922" t="str">
        <f>_xlfn.XLOOKUP(Table2[[#This Row],[Product_ID]],Table4[Product_ID],Table4[Sub_Category],"Not Found")</f>
        <v>Bags</v>
      </c>
      <c r="R922" t="str">
        <f>_xlfn.XLOOKUP(Table2[[#This Row],[Customer_ID]],Table1[Customer_ID],Table1[Region],"Not Found")</f>
        <v>South</v>
      </c>
      <c r="S922" t="str">
        <f>_xlfn.XLOOKUP(Table2[[#This Row],[Customer_ID]],Table1[Customer_ID],Table1[Segment],"Not Found")</f>
        <v>Home Office</v>
      </c>
      <c r="T922" t="str">
        <f>_xlfn.XLOOKUP(Table2[[#This Row],[Product_ID]],Table4[Product_ID],Table4[Product_Name],"Not Found")</f>
        <v>Backpack</v>
      </c>
    </row>
    <row r="923" spans="1:20" x14ac:dyDescent="0.3">
      <c r="A923" t="s">
        <v>1373</v>
      </c>
      <c r="B923" s="4">
        <v>45542</v>
      </c>
      <c r="C923" s="4">
        <v>45543</v>
      </c>
      <c r="D923" t="s">
        <v>189</v>
      </c>
      <c r="E923" t="s">
        <v>76</v>
      </c>
      <c r="F923" s="8">
        <v>1</v>
      </c>
      <c r="G923" s="10">
        <v>0</v>
      </c>
      <c r="H923" t="s">
        <v>21</v>
      </c>
      <c r="I923" s="8">
        <v>899</v>
      </c>
      <c r="J923" s="8">
        <v>228.38</v>
      </c>
      <c r="K923" s="12">
        <f>YEAR(Table2[[#This Row],[Order_Date]])</f>
        <v>2024</v>
      </c>
      <c r="L923" s="12">
        <f>MONTH(Table2[[#This Row],[Order_Date]])</f>
        <v>9</v>
      </c>
      <c r="M923" t="str">
        <f>TEXT(Table2[[#This Row],[Order_Date]],"mmm")</f>
        <v>Sep</v>
      </c>
      <c r="N923" t="str">
        <f>TEXT(Table2[[#This Row],[Order_Date]],"YYYY-MM")</f>
        <v>2024-09</v>
      </c>
      <c r="O923" s="9">
        <f>IFERROR(Table2[[#This Row],[Profit]]/Table2[[#This Row],[Sales]],0)</f>
        <v>0.25403781979977752</v>
      </c>
      <c r="P923" t="str">
        <f>_xlfn.XLOOKUP(Table2[[#This Row],[Product_ID]],Table4[Product_ID],Table4[Category],"Not Found")</f>
        <v>Home</v>
      </c>
      <c r="Q923" t="str">
        <f>_xlfn.XLOOKUP(Table2[[#This Row],[Product_ID]],Table4[Product_ID],Table4[Sub_Category],"Not Found")</f>
        <v>Decor</v>
      </c>
      <c r="R923" t="str">
        <f>_xlfn.XLOOKUP(Table2[[#This Row],[Customer_ID]],Table1[Customer_ID],Table1[Region],"Not Found")</f>
        <v>West</v>
      </c>
      <c r="S923" t="str">
        <f>_xlfn.XLOOKUP(Table2[[#This Row],[Customer_ID]],Table1[Customer_ID],Table1[Segment],"Not Found")</f>
        <v>Consumer</v>
      </c>
      <c r="T923" t="str">
        <f>_xlfn.XLOOKUP(Table2[[#This Row],[Product_ID]],Table4[Product_ID],Table4[Product_Name],"Not Found")</f>
        <v>Wall Clock</v>
      </c>
    </row>
    <row r="924" spans="1:20" x14ac:dyDescent="0.3">
      <c r="A924" t="s">
        <v>1374</v>
      </c>
      <c r="B924" s="4">
        <v>45417</v>
      </c>
      <c r="C924" s="4">
        <v>45420</v>
      </c>
      <c r="D924" t="s">
        <v>478</v>
      </c>
      <c r="E924" t="s">
        <v>81</v>
      </c>
      <c r="F924" s="8">
        <v>2</v>
      </c>
      <c r="G924" s="10">
        <v>0.1</v>
      </c>
      <c r="H924" t="s">
        <v>21</v>
      </c>
      <c r="I924" s="8">
        <v>1438.2</v>
      </c>
      <c r="J924" s="8">
        <v>336.03</v>
      </c>
      <c r="K924" s="12">
        <f>YEAR(Table2[[#This Row],[Order_Date]])</f>
        <v>2024</v>
      </c>
      <c r="L924" s="12">
        <f>MONTH(Table2[[#This Row],[Order_Date]])</f>
        <v>5</v>
      </c>
      <c r="M924" t="str">
        <f>TEXT(Table2[[#This Row],[Order_Date]],"mmm")</f>
        <v>May</v>
      </c>
      <c r="N924" t="str">
        <f>TEXT(Table2[[#This Row],[Order_Date]],"YYYY-MM")</f>
        <v>2024-05</v>
      </c>
      <c r="O924" s="9">
        <f>IFERROR(Table2[[#This Row],[Profit]]/Table2[[#This Row],[Sales]],0)</f>
        <v>0.23364622444722566</v>
      </c>
      <c r="P924" t="str">
        <f>_xlfn.XLOOKUP(Table2[[#This Row],[Product_ID]],Table4[Product_ID],Table4[Category],"Not Found")</f>
        <v>Home</v>
      </c>
      <c r="Q924" t="str">
        <f>_xlfn.XLOOKUP(Table2[[#This Row],[Product_ID]],Table4[Product_ID],Table4[Sub_Category],"Not Found")</f>
        <v>Kitchen</v>
      </c>
      <c r="R924" t="str">
        <f>_xlfn.XLOOKUP(Table2[[#This Row],[Customer_ID]],Table1[Customer_ID],Table1[Region],"Not Found")</f>
        <v>East</v>
      </c>
      <c r="S924" t="str">
        <f>_xlfn.XLOOKUP(Table2[[#This Row],[Customer_ID]],Table1[Customer_ID],Table1[Segment],"Not Found")</f>
        <v>Consumer</v>
      </c>
      <c r="T924" t="str">
        <f>_xlfn.XLOOKUP(Table2[[#This Row],[Product_ID]],Table4[Product_ID],Table4[Product_Name],"Not Found")</f>
        <v>Travel Mug</v>
      </c>
    </row>
    <row r="925" spans="1:20" x14ac:dyDescent="0.3">
      <c r="A925" t="s">
        <v>1375</v>
      </c>
      <c r="B925" s="4">
        <v>45508</v>
      </c>
      <c r="C925" s="4">
        <v>45512</v>
      </c>
      <c r="D925" t="s">
        <v>315</v>
      </c>
      <c r="E925" t="s">
        <v>45</v>
      </c>
      <c r="F925" s="8">
        <v>3</v>
      </c>
      <c r="G925" s="10">
        <v>0.05</v>
      </c>
      <c r="H925" t="s">
        <v>13</v>
      </c>
      <c r="I925" s="8">
        <v>7122.15</v>
      </c>
      <c r="J925" s="8">
        <v>1407.78</v>
      </c>
      <c r="K925" s="12">
        <f>YEAR(Table2[[#This Row],[Order_Date]])</f>
        <v>2024</v>
      </c>
      <c r="L925" s="12">
        <f>MONTH(Table2[[#This Row],[Order_Date]])</f>
        <v>8</v>
      </c>
      <c r="M925" t="str">
        <f>TEXT(Table2[[#This Row],[Order_Date]],"mmm")</f>
        <v>Aug</v>
      </c>
      <c r="N925" t="str">
        <f>TEXT(Table2[[#This Row],[Order_Date]],"YYYY-MM")</f>
        <v>2024-08</v>
      </c>
      <c r="O925" s="9">
        <f>IFERROR(Table2[[#This Row],[Profit]]/Table2[[#This Row],[Sales]],0)</f>
        <v>0.1976622227838504</v>
      </c>
      <c r="P925" t="str">
        <f>_xlfn.XLOOKUP(Table2[[#This Row],[Product_ID]],Table4[Product_ID],Table4[Category],"Not Found")</f>
        <v>Technology</v>
      </c>
      <c r="Q925" t="str">
        <f>_xlfn.XLOOKUP(Table2[[#This Row],[Product_ID]],Table4[Product_ID],Table4[Sub_Category],"Not Found")</f>
        <v>Audio</v>
      </c>
      <c r="R925" t="str">
        <f>_xlfn.XLOOKUP(Table2[[#This Row],[Customer_ID]],Table1[Customer_ID],Table1[Region],"Not Found")</f>
        <v>East</v>
      </c>
      <c r="S925" t="str">
        <f>_xlfn.XLOOKUP(Table2[[#This Row],[Customer_ID]],Table1[Customer_ID],Table1[Segment],"Not Found")</f>
        <v>Home Office</v>
      </c>
      <c r="T925" t="str">
        <f>_xlfn.XLOOKUP(Table2[[#This Row],[Product_ID]],Table4[Product_ID],Table4[Product_Name],"Not Found")</f>
        <v>Headphones</v>
      </c>
    </row>
    <row r="926" spans="1:20" x14ac:dyDescent="0.3">
      <c r="A926" t="s">
        <v>1376</v>
      </c>
      <c r="B926" s="4">
        <v>45597</v>
      </c>
      <c r="C926" s="4">
        <v>45599</v>
      </c>
      <c r="D926" t="s">
        <v>539</v>
      </c>
      <c r="E926" t="s">
        <v>12</v>
      </c>
      <c r="F926" s="8">
        <v>2</v>
      </c>
      <c r="G926" s="10">
        <v>0.05</v>
      </c>
      <c r="H926" t="s">
        <v>17</v>
      </c>
      <c r="I926" s="8">
        <v>1138.0999999999999</v>
      </c>
      <c r="J926" s="8">
        <v>-94.57</v>
      </c>
      <c r="K926" s="12">
        <f>YEAR(Table2[[#This Row],[Order_Date]])</f>
        <v>2024</v>
      </c>
      <c r="L926" s="12">
        <f>MONTH(Table2[[#This Row],[Order_Date]])</f>
        <v>11</v>
      </c>
      <c r="M926" t="str">
        <f>TEXT(Table2[[#This Row],[Order_Date]],"mmm")</f>
        <v>Nov</v>
      </c>
      <c r="N926" t="str">
        <f>TEXT(Table2[[#This Row],[Order_Date]],"YYYY-MM")</f>
        <v>2024-11</v>
      </c>
      <c r="O926" s="9">
        <f>IFERROR(Table2[[#This Row],[Profit]]/Table2[[#This Row],[Sales]],0)</f>
        <v>-8.3094631403215893E-2</v>
      </c>
      <c r="P926" t="str">
        <f>_xlfn.XLOOKUP(Table2[[#This Row],[Product_ID]],Table4[Product_ID],Table4[Category],"Not Found")</f>
        <v>Home</v>
      </c>
      <c r="Q926" t="str">
        <f>_xlfn.XLOOKUP(Table2[[#This Row],[Product_ID]],Table4[Product_ID],Table4[Sub_Category],"Not Found")</f>
        <v>Kitchen</v>
      </c>
      <c r="R926" t="str">
        <f>_xlfn.XLOOKUP(Table2[[#This Row],[Customer_ID]],Table1[Customer_ID],Table1[Region],"Not Found")</f>
        <v>North</v>
      </c>
      <c r="S926" t="str">
        <f>_xlfn.XLOOKUP(Table2[[#This Row],[Customer_ID]],Table1[Customer_ID],Table1[Segment],"Not Found")</f>
        <v>Consumer</v>
      </c>
      <c r="T926" t="str">
        <f>_xlfn.XLOOKUP(Table2[[#This Row],[Product_ID]],Table4[Product_ID],Table4[Product_Name],"Not Found")</f>
        <v>Water Bottle</v>
      </c>
    </row>
    <row r="927" spans="1:20" x14ac:dyDescent="0.3">
      <c r="A927" t="s">
        <v>1377</v>
      </c>
      <c r="B927" s="4">
        <v>45476</v>
      </c>
      <c r="C927" s="4">
        <v>45480</v>
      </c>
      <c r="D927" t="s">
        <v>1378</v>
      </c>
      <c r="E927" t="s">
        <v>29</v>
      </c>
      <c r="F927" s="8">
        <v>2</v>
      </c>
      <c r="G927" s="10">
        <v>0.1</v>
      </c>
      <c r="H927" t="s">
        <v>21</v>
      </c>
      <c r="I927" s="8">
        <v>718.2</v>
      </c>
      <c r="J927" s="8">
        <v>207.31</v>
      </c>
      <c r="K927" s="12">
        <f>YEAR(Table2[[#This Row],[Order_Date]])</f>
        <v>2024</v>
      </c>
      <c r="L927" s="12">
        <f>MONTH(Table2[[#This Row],[Order_Date]])</f>
        <v>7</v>
      </c>
      <c r="M927" t="str">
        <f>TEXT(Table2[[#This Row],[Order_Date]],"mmm")</f>
        <v>Jul</v>
      </c>
      <c r="N927" t="str">
        <f>TEXT(Table2[[#This Row],[Order_Date]],"YYYY-MM")</f>
        <v>2024-07</v>
      </c>
      <c r="O927" s="9">
        <f>IFERROR(Table2[[#This Row],[Profit]]/Table2[[#This Row],[Sales]],0)</f>
        <v>0.28865218602060705</v>
      </c>
      <c r="P927" t="str">
        <f>_xlfn.XLOOKUP(Table2[[#This Row],[Product_ID]],Table4[Product_ID],Table4[Category],"Not Found")</f>
        <v>Office</v>
      </c>
      <c r="Q927" t="str">
        <f>_xlfn.XLOOKUP(Table2[[#This Row],[Product_ID]],Table4[Product_ID],Table4[Sub_Category],"Not Found")</f>
        <v>Paper</v>
      </c>
      <c r="R927" t="str">
        <f>_xlfn.XLOOKUP(Table2[[#This Row],[Customer_ID]],Table1[Customer_ID],Table1[Region],"Not Found")</f>
        <v>West</v>
      </c>
      <c r="S927" t="str">
        <f>_xlfn.XLOOKUP(Table2[[#This Row],[Customer_ID]],Table1[Customer_ID],Table1[Segment],"Not Found")</f>
        <v>Corporate</v>
      </c>
      <c r="T927" t="str">
        <f>_xlfn.XLOOKUP(Table2[[#This Row],[Product_ID]],Table4[Product_ID],Table4[Product_Name],"Not Found")</f>
        <v>Notebook Set</v>
      </c>
    </row>
    <row r="928" spans="1:20" x14ac:dyDescent="0.3">
      <c r="A928" t="s">
        <v>1379</v>
      </c>
      <c r="B928" s="4">
        <v>45330</v>
      </c>
      <c r="C928" s="4">
        <v>45332</v>
      </c>
      <c r="D928" t="s">
        <v>1311</v>
      </c>
      <c r="E928" t="s">
        <v>45</v>
      </c>
      <c r="F928" s="8">
        <v>1</v>
      </c>
      <c r="G928" s="10">
        <v>0</v>
      </c>
      <c r="H928" t="s">
        <v>21</v>
      </c>
      <c r="I928" s="8">
        <v>2499</v>
      </c>
      <c r="J928" s="8">
        <v>544.57000000000005</v>
      </c>
      <c r="K928" s="12">
        <f>YEAR(Table2[[#This Row],[Order_Date]])</f>
        <v>2024</v>
      </c>
      <c r="L928" s="12">
        <f>MONTH(Table2[[#This Row],[Order_Date]])</f>
        <v>2</v>
      </c>
      <c r="M928" t="str">
        <f>TEXT(Table2[[#This Row],[Order_Date]],"mmm")</f>
        <v>Feb</v>
      </c>
      <c r="N928" t="str">
        <f>TEXT(Table2[[#This Row],[Order_Date]],"YYYY-MM")</f>
        <v>2024-02</v>
      </c>
      <c r="O928" s="9">
        <f>IFERROR(Table2[[#This Row],[Profit]]/Table2[[#This Row],[Sales]],0)</f>
        <v>0.21791516606642658</v>
      </c>
      <c r="P928" t="str">
        <f>_xlfn.XLOOKUP(Table2[[#This Row],[Product_ID]],Table4[Product_ID],Table4[Category],"Not Found")</f>
        <v>Technology</v>
      </c>
      <c r="Q928" t="str">
        <f>_xlfn.XLOOKUP(Table2[[#This Row],[Product_ID]],Table4[Product_ID],Table4[Sub_Category],"Not Found")</f>
        <v>Audio</v>
      </c>
      <c r="R928" t="str">
        <f>_xlfn.XLOOKUP(Table2[[#This Row],[Customer_ID]],Table1[Customer_ID],Table1[Region],"Not Found")</f>
        <v>South</v>
      </c>
      <c r="S928" t="str">
        <f>_xlfn.XLOOKUP(Table2[[#This Row],[Customer_ID]],Table1[Customer_ID],Table1[Segment],"Not Found")</f>
        <v>Home Office</v>
      </c>
      <c r="T928" t="str">
        <f>_xlfn.XLOOKUP(Table2[[#This Row],[Product_ID]],Table4[Product_ID],Table4[Product_Name],"Not Found")</f>
        <v>Headphones</v>
      </c>
    </row>
    <row r="929" spans="1:20" x14ac:dyDescent="0.3">
      <c r="A929" t="s">
        <v>1380</v>
      </c>
      <c r="B929" s="4">
        <v>45514</v>
      </c>
      <c r="C929" s="4">
        <v>45517</v>
      </c>
      <c r="D929" t="s">
        <v>1171</v>
      </c>
      <c r="E929" t="s">
        <v>76</v>
      </c>
      <c r="F929" s="8">
        <v>2</v>
      </c>
      <c r="G929" s="10">
        <v>0</v>
      </c>
      <c r="H929" t="s">
        <v>13</v>
      </c>
      <c r="I929" s="8">
        <v>1798</v>
      </c>
      <c r="J929" s="8">
        <v>486.33</v>
      </c>
      <c r="K929" s="12">
        <f>YEAR(Table2[[#This Row],[Order_Date]])</f>
        <v>2024</v>
      </c>
      <c r="L929" s="12">
        <f>MONTH(Table2[[#This Row],[Order_Date]])</f>
        <v>8</v>
      </c>
      <c r="M929" t="str">
        <f>TEXT(Table2[[#This Row],[Order_Date]],"mmm")</f>
        <v>Aug</v>
      </c>
      <c r="N929" t="str">
        <f>TEXT(Table2[[#This Row],[Order_Date]],"YYYY-MM")</f>
        <v>2024-08</v>
      </c>
      <c r="O929" s="9">
        <f>IFERROR(Table2[[#This Row],[Profit]]/Table2[[#This Row],[Sales]],0)</f>
        <v>0.2704838709677419</v>
      </c>
      <c r="P929" t="str">
        <f>_xlfn.XLOOKUP(Table2[[#This Row],[Product_ID]],Table4[Product_ID],Table4[Category],"Not Found")</f>
        <v>Home</v>
      </c>
      <c r="Q929" t="str">
        <f>_xlfn.XLOOKUP(Table2[[#This Row],[Product_ID]],Table4[Product_ID],Table4[Sub_Category],"Not Found")</f>
        <v>Decor</v>
      </c>
      <c r="R929" t="str">
        <f>_xlfn.XLOOKUP(Table2[[#This Row],[Customer_ID]],Table1[Customer_ID],Table1[Region],"Not Found")</f>
        <v>South</v>
      </c>
      <c r="S929" t="str">
        <f>_xlfn.XLOOKUP(Table2[[#This Row],[Customer_ID]],Table1[Customer_ID],Table1[Segment],"Not Found")</f>
        <v>Corporate</v>
      </c>
      <c r="T929" t="str">
        <f>_xlfn.XLOOKUP(Table2[[#This Row],[Product_ID]],Table4[Product_ID],Table4[Product_Name],"Not Found")</f>
        <v>Wall Clock</v>
      </c>
    </row>
    <row r="930" spans="1:20" x14ac:dyDescent="0.3">
      <c r="A930" t="s">
        <v>1381</v>
      </c>
      <c r="B930" s="4">
        <v>45475</v>
      </c>
      <c r="C930" s="4">
        <v>45479</v>
      </c>
      <c r="D930" t="s">
        <v>178</v>
      </c>
      <c r="E930" t="s">
        <v>20</v>
      </c>
      <c r="F930" s="8">
        <v>2</v>
      </c>
      <c r="G930" s="10">
        <v>0.05</v>
      </c>
      <c r="H930" t="s">
        <v>21</v>
      </c>
      <c r="I930" s="8">
        <v>13298.1</v>
      </c>
      <c r="J930" s="8">
        <v>1831.22</v>
      </c>
      <c r="K930" s="12">
        <f>YEAR(Table2[[#This Row],[Order_Date]])</f>
        <v>2024</v>
      </c>
      <c r="L930" s="12">
        <f>MONTH(Table2[[#This Row],[Order_Date]])</f>
        <v>7</v>
      </c>
      <c r="M930" t="str">
        <f>TEXT(Table2[[#This Row],[Order_Date]],"mmm")</f>
        <v>Jul</v>
      </c>
      <c r="N930" t="str">
        <f>TEXT(Table2[[#This Row],[Order_Date]],"YYYY-MM")</f>
        <v>2024-07</v>
      </c>
      <c r="O930" s="9">
        <f>IFERROR(Table2[[#This Row],[Profit]]/Table2[[#This Row],[Sales]],0)</f>
        <v>0.13770538648378339</v>
      </c>
      <c r="P930" t="str">
        <f>_xlfn.XLOOKUP(Table2[[#This Row],[Product_ID]],Table4[Product_ID],Table4[Category],"Not Found")</f>
        <v>Furniture</v>
      </c>
      <c r="Q930" t="str">
        <f>_xlfn.XLOOKUP(Table2[[#This Row],[Product_ID]],Table4[Product_ID],Table4[Sub_Category],"Not Found")</f>
        <v>Furniture</v>
      </c>
      <c r="R930" t="str">
        <f>_xlfn.XLOOKUP(Table2[[#This Row],[Customer_ID]],Table1[Customer_ID],Table1[Region],"Not Found")</f>
        <v>South</v>
      </c>
      <c r="S930" t="str">
        <f>_xlfn.XLOOKUP(Table2[[#This Row],[Customer_ID]],Table1[Customer_ID],Table1[Segment],"Not Found")</f>
        <v>Consumer</v>
      </c>
      <c r="T930" t="str">
        <f>_xlfn.XLOOKUP(Table2[[#This Row],[Product_ID]],Table4[Product_ID],Table4[Product_Name],"Not Found")</f>
        <v>Office Chair</v>
      </c>
    </row>
    <row r="931" spans="1:20" x14ac:dyDescent="0.3">
      <c r="A931" t="s">
        <v>1382</v>
      </c>
      <c r="B931" s="4">
        <v>45786</v>
      </c>
      <c r="C931" s="4">
        <v>45789</v>
      </c>
      <c r="D931" t="s">
        <v>1383</v>
      </c>
      <c r="E931" t="s">
        <v>16</v>
      </c>
      <c r="F931" s="8">
        <v>4</v>
      </c>
      <c r="G931" s="10">
        <v>0.15</v>
      </c>
      <c r="H931" t="s">
        <v>13</v>
      </c>
      <c r="I931" s="8">
        <v>4416.6000000000004</v>
      </c>
      <c r="J931" s="8">
        <v>797.37</v>
      </c>
      <c r="K931" s="12">
        <f>YEAR(Table2[[#This Row],[Order_Date]])</f>
        <v>2025</v>
      </c>
      <c r="L931" s="12">
        <f>MONTH(Table2[[#This Row],[Order_Date]])</f>
        <v>5</v>
      </c>
      <c r="M931" t="str">
        <f>TEXT(Table2[[#This Row],[Order_Date]],"mmm")</f>
        <v>May</v>
      </c>
      <c r="N931" t="str">
        <f>TEXT(Table2[[#This Row],[Order_Date]],"YYYY-MM")</f>
        <v>2025-05</v>
      </c>
      <c r="O931" s="9">
        <f>IFERROR(Table2[[#This Row],[Profit]]/Table2[[#This Row],[Sales]],0)</f>
        <v>0.18053932889553048</v>
      </c>
      <c r="P931" t="str">
        <f>_xlfn.XLOOKUP(Table2[[#This Row],[Product_ID]],Table4[Product_ID],Table4[Category],"Not Found")</f>
        <v>Technology</v>
      </c>
      <c r="Q931" t="str">
        <f>_xlfn.XLOOKUP(Table2[[#This Row],[Product_ID]],Table4[Product_ID],Table4[Sub_Category],"Not Found")</f>
        <v>Accessories</v>
      </c>
      <c r="R931" t="str">
        <f>_xlfn.XLOOKUP(Table2[[#This Row],[Customer_ID]],Table1[Customer_ID],Table1[Region],"Not Found")</f>
        <v>South</v>
      </c>
      <c r="S931" t="str">
        <f>_xlfn.XLOOKUP(Table2[[#This Row],[Customer_ID]],Table1[Customer_ID],Table1[Segment],"Not Found")</f>
        <v>Corporate</v>
      </c>
      <c r="T931" t="str">
        <f>_xlfn.XLOOKUP(Table2[[#This Row],[Product_ID]],Table4[Product_ID],Table4[Product_Name],"Not Found")</f>
        <v>USB-C Hub</v>
      </c>
    </row>
    <row r="932" spans="1:20" x14ac:dyDescent="0.3">
      <c r="A932" t="s">
        <v>1384</v>
      </c>
      <c r="B932" s="4">
        <v>45718</v>
      </c>
      <c r="C932" s="4">
        <v>45720</v>
      </c>
      <c r="D932" t="s">
        <v>1385</v>
      </c>
      <c r="E932" t="s">
        <v>16</v>
      </c>
      <c r="F932" s="8">
        <v>1</v>
      </c>
      <c r="G932" s="10">
        <v>0.05</v>
      </c>
      <c r="H932" t="s">
        <v>21</v>
      </c>
      <c r="I932" s="8">
        <v>1234.05</v>
      </c>
      <c r="J932" s="8">
        <v>257.23</v>
      </c>
      <c r="K932" s="12">
        <f>YEAR(Table2[[#This Row],[Order_Date]])</f>
        <v>2025</v>
      </c>
      <c r="L932" s="12">
        <f>MONTH(Table2[[#This Row],[Order_Date]])</f>
        <v>3</v>
      </c>
      <c r="M932" t="str">
        <f>TEXT(Table2[[#This Row],[Order_Date]],"mmm")</f>
        <v>Mar</v>
      </c>
      <c r="N932" t="str">
        <f>TEXT(Table2[[#This Row],[Order_Date]],"YYYY-MM")</f>
        <v>2025-03</v>
      </c>
      <c r="O932" s="9">
        <f>IFERROR(Table2[[#This Row],[Profit]]/Table2[[#This Row],[Sales]],0)</f>
        <v>0.20844374214983188</v>
      </c>
      <c r="P932" t="str">
        <f>_xlfn.XLOOKUP(Table2[[#This Row],[Product_ID]],Table4[Product_ID],Table4[Category],"Not Found")</f>
        <v>Technology</v>
      </c>
      <c r="Q932" t="str">
        <f>_xlfn.XLOOKUP(Table2[[#This Row],[Product_ID]],Table4[Product_ID],Table4[Sub_Category],"Not Found")</f>
        <v>Accessories</v>
      </c>
      <c r="R932" t="str">
        <f>_xlfn.XLOOKUP(Table2[[#This Row],[Customer_ID]],Table1[Customer_ID],Table1[Region],"Not Found")</f>
        <v>West</v>
      </c>
      <c r="S932" t="str">
        <f>_xlfn.XLOOKUP(Table2[[#This Row],[Customer_ID]],Table1[Customer_ID],Table1[Segment],"Not Found")</f>
        <v>Home Office</v>
      </c>
      <c r="T932" t="str">
        <f>_xlfn.XLOOKUP(Table2[[#This Row],[Product_ID]],Table4[Product_ID],Table4[Product_Name],"Not Found")</f>
        <v>USB-C Hub</v>
      </c>
    </row>
    <row r="933" spans="1:20" x14ac:dyDescent="0.3">
      <c r="A933" t="s">
        <v>1386</v>
      </c>
      <c r="B933" s="4">
        <v>45469</v>
      </c>
      <c r="C933" s="4">
        <v>45474</v>
      </c>
      <c r="D933" t="s">
        <v>532</v>
      </c>
      <c r="E933" t="s">
        <v>50</v>
      </c>
      <c r="F933" s="8">
        <v>3</v>
      </c>
      <c r="G933" s="10">
        <v>0.1</v>
      </c>
      <c r="H933" t="s">
        <v>13</v>
      </c>
      <c r="I933" s="8">
        <v>1347.3</v>
      </c>
      <c r="J933" s="8">
        <v>291.52999999999997</v>
      </c>
      <c r="K933" s="12">
        <f>YEAR(Table2[[#This Row],[Order_Date]])</f>
        <v>2024</v>
      </c>
      <c r="L933" s="12">
        <f>MONTH(Table2[[#This Row],[Order_Date]])</f>
        <v>6</v>
      </c>
      <c r="M933" t="str">
        <f>TEXT(Table2[[#This Row],[Order_Date]],"mmm")</f>
        <v>Jun</v>
      </c>
      <c r="N933" t="str">
        <f>TEXT(Table2[[#This Row],[Order_Date]],"YYYY-MM")</f>
        <v>2024-06</v>
      </c>
      <c r="O933" s="9">
        <f>IFERROR(Table2[[#This Row],[Profit]]/Table2[[#This Row],[Sales]],0)</f>
        <v>0.21638090996808432</v>
      </c>
      <c r="P933" t="str">
        <f>_xlfn.XLOOKUP(Table2[[#This Row],[Product_ID]],Table4[Product_ID],Table4[Category],"Not Found")</f>
        <v>Technology</v>
      </c>
      <c r="Q933" t="str">
        <f>_xlfn.XLOOKUP(Table2[[#This Row],[Product_ID]],Table4[Product_ID],Table4[Sub_Category],"Not Found")</f>
        <v>Accessories</v>
      </c>
      <c r="R933" t="str">
        <f>_xlfn.XLOOKUP(Table2[[#This Row],[Customer_ID]],Table1[Customer_ID],Table1[Region],"Not Found")</f>
        <v>East</v>
      </c>
      <c r="S933" t="str">
        <f>_xlfn.XLOOKUP(Table2[[#This Row],[Customer_ID]],Table1[Customer_ID],Table1[Segment],"Not Found")</f>
        <v>Home Office</v>
      </c>
      <c r="T933" t="str">
        <f>_xlfn.XLOOKUP(Table2[[#This Row],[Product_ID]],Table4[Product_ID],Table4[Product_Name],"Not Found")</f>
        <v>Wireless Mouse</v>
      </c>
    </row>
    <row r="934" spans="1:20" x14ac:dyDescent="0.3">
      <c r="A934" t="s">
        <v>1387</v>
      </c>
      <c r="B934" s="4">
        <v>45719</v>
      </c>
      <c r="C934" s="4">
        <v>45724</v>
      </c>
      <c r="D934" t="s">
        <v>248</v>
      </c>
      <c r="E934" t="s">
        <v>96</v>
      </c>
      <c r="F934" s="8">
        <v>1</v>
      </c>
      <c r="G934" s="10">
        <v>0.1</v>
      </c>
      <c r="H934" t="s">
        <v>17</v>
      </c>
      <c r="I934" s="8">
        <v>899.1</v>
      </c>
      <c r="J934" s="8">
        <v>248.83</v>
      </c>
      <c r="K934" s="12">
        <f>YEAR(Table2[[#This Row],[Order_Date]])</f>
        <v>2025</v>
      </c>
      <c r="L934" s="12">
        <f>MONTH(Table2[[#This Row],[Order_Date]])</f>
        <v>3</v>
      </c>
      <c r="M934" t="str">
        <f>TEXT(Table2[[#This Row],[Order_Date]],"mmm")</f>
        <v>Mar</v>
      </c>
      <c r="N934" t="str">
        <f>TEXT(Table2[[#This Row],[Order_Date]],"YYYY-MM")</f>
        <v>2025-03</v>
      </c>
      <c r="O934" s="9">
        <f>IFERROR(Table2[[#This Row],[Profit]]/Table2[[#This Row],[Sales]],0)</f>
        <v>0.2767545323100879</v>
      </c>
      <c r="P934" t="str">
        <f>_xlfn.XLOOKUP(Table2[[#This Row],[Product_ID]],Table4[Product_ID],Table4[Category],"Not Found")</f>
        <v>Home</v>
      </c>
      <c r="Q934" t="str">
        <f>_xlfn.XLOOKUP(Table2[[#This Row],[Product_ID]],Table4[Product_ID],Table4[Sub_Category],"Not Found")</f>
        <v>Lighting</v>
      </c>
      <c r="R934" t="str">
        <f>_xlfn.XLOOKUP(Table2[[#This Row],[Customer_ID]],Table1[Customer_ID],Table1[Region],"Not Found")</f>
        <v>North</v>
      </c>
      <c r="S934" t="str">
        <f>_xlfn.XLOOKUP(Table2[[#This Row],[Customer_ID]],Table1[Customer_ID],Table1[Segment],"Not Found")</f>
        <v>Corporate</v>
      </c>
      <c r="T934" t="str">
        <f>_xlfn.XLOOKUP(Table2[[#This Row],[Product_ID]],Table4[Product_ID],Table4[Product_Name],"Not Found")</f>
        <v>LED Strip Light</v>
      </c>
    </row>
    <row r="935" spans="1:20" x14ac:dyDescent="0.3">
      <c r="A935" t="s">
        <v>1388</v>
      </c>
      <c r="B935" s="4">
        <v>45585</v>
      </c>
      <c r="C935" s="4">
        <v>45586</v>
      </c>
      <c r="D935" t="s">
        <v>733</v>
      </c>
      <c r="E935" t="s">
        <v>76</v>
      </c>
      <c r="F935" s="8">
        <v>2</v>
      </c>
      <c r="G935" s="10">
        <v>0.05</v>
      </c>
      <c r="H935" t="s">
        <v>17</v>
      </c>
      <c r="I935" s="8">
        <v>1708.1</v>
      </c>
      <c r="J935" s="8">
        <v>389.5</v>
      </c>
      <c r="K935" s="12">
        <f>YEAR(Table2[[#This Row],[Order_Date]])</f>
        <v>2024</v>
      </c>
      <c r="L935" s="12">
        <f>MONTH(Table2[[#This Row],[Order_Date]])</f>
        <v>10</v>
      </c>
      <c r="M935" t="str">
        <f>TEXT(Table2[[#This Row],[Order_Date]],"mmm")</f>
        <v>Oct</v>
      </c>
      <c r="N935" t="str">
        <f>TEXT(Table2[[#This Row],[Order_Date]],"YYYY-MM")</f>
        <v>2024-10</v>
      </c>
      <c r="O935" s="9">
        <f>IFERROR(Table2[[#This Row],[Profit]]/Table2[[#This Row],[Sales]],0)</f>
        <v>0.22803114571746386</v>
      </c>
      <c r="P935" t="str">
        <f>_xlfn.XLOOKUP(Table2[[#This Row],[Product_ID]],Table4[Product_ID],Table4[Category],"Not Found")</f>
        <v>Home</v>
      </c>
      <c r="Q935" t="str">
        <f>_xlfn.XLOOKUP(Table2[[#This Row],[Product_ID]],Table4[Product_ID],Table4[Sub_Category],"Not Found")</f>
        <v>Decor</v>
      </c>
      <c r="R935" t="str">
        <f>_xlfn.XLOOKUP(Table2[[#This Row],[Customer_ID]],Table1[Customer_ID],Table1[Region],"Not Found")</f>
        <v>South</v>
      </c>
      <c r="S935" t="str">
        <f>_xlfn.XLOOKUP(Table2[[#This Row],[Customer_ID]],Table1[Customer_ID],Table1[Segment],"Not Found")</f>
        <v>Consumer</v>
      </c>
      <c r="T935" t="str">
        <f>_xlfn.XLOOKUP(Table2[[#This Row],[Product_ID]],Table4[Product_ID],Table4[Product_Name],"Not Found")</f>
        <v>Wall Clock</v>
      </c>
    </row>
    <row r="936" spans="1:20" x14ac:dyDescent="0.3">
      <c r="A936" t="s">
        <v>1389</v>
      </c>
      <c r="B936" s="4">
        <v>45442</v>
      </c>
      <c r="C936" s="4">
        <v>45444</v>
      </c>
      <c r="D936" t="s">
        <v>329</v>
      </c>
      <c r="E936" t="s">
        <v>20</v>
      </c>
      <c r="F936" s="8">
        <v>3</v>
      </c>
      <c r="G936" s="10">
        <v>0.1</v>
      </c>
      <c r="H936" t="s">
        <v>17</v>
      </c>
      <c r="I936" s="8">
        <v>18897.3</v>
      </c>
      <c r="J936" s="8">
        <v>3000.35</v>
      </c>
      <c r="K936" s="12">
        <f>YEAR(Table2[[#This Row],[Order_Date]])</f>
        <v>2024</v>
      </c>
      <c r="L936" s="12">
        <f>MONTH(Table2[[#This Row],[Order_Date]])</f>
        <v>5</v>
      </c>
      <c r="M936" t="str">
        <f>TEXT(Table2[[#This Row],[Order_Date]],"mmm")</f>
        <v>May</v>
      </c>
      <c r="N936" t="str">
        <f>TEXT(Table2[[#This Row],[Order_Date]],"YYYY-MM")</f>
        <v>2024-05</v>
      </c>
      <c r="O936" s="9">
        <f>IFERROR(Table2[[#This Row],[Profit]]/Table2[[#This Row],[Sales]],0)</f>
        <v>0.15877135887137317</v>
      </c>
      <c r="P936" t="str">
        <f>_xlfn.XLOOKUP(Table2[[#This Row],[Product_ID]],Table4[Product_ID],Table4[Category],"Not Found")</f>
        <v>Furniture</v>
      </c>
      <c r="Q936" t="str">
        <f>_xlfn.XLOOKUP(Table2[[#This Row],[Product_ID]],Table4[Product_ID],Table4[Sub_Category],"Not Found")</f>
        <v>Furniture</v>
      </c>
      <c r="R936" t="str">
        <f>_xlfn.XLOOKUP(Table2[[#This Row],[Customer_ID]],Table1[Customer_ID],Table1[Region],"Not Found")</f>
        <v>South</v>
      </c>
      <c r="S936" t="str">
        <f>_xlfn.XLOOKUP(Table2[[#This Row],[Customer_ID]],Table1[Customer_ID],Table1[Segment],"Not Found")</f>
        <v>Consumer</v>
      </c>
      <c r="T936" t="str">
        <f>_xlfn.XLOOKUP(Table2[[#This Row],[Product_ID]],Table4[Product_ID],Table4[Product_Name],"Not Found")</f>
        <v>Office Chair</v>
      </c>
    </row>
    <row r="937" spans="1:20" x14ac:dyDescent="0.3">
      <c r="A937" t="s">
        <v>1390</v>
      </c>
      <c r="B937" s="4">
        <v>45675</v>
      </c>
      <c r="C937" s="4">
        <v>45677</v>
      </c>
      <c r="D937" t="s">
        <v>233</v>
      </c>
      <c r="E937" t="s">
        <v>20</v>
      </c>
      <c r="F937" s="8">
        <v>1</v>
      </c>
      <c r="G937" s="10">
        <v>0.05</v>
      </c>
      <c r="H937" t="s">
        <v>17</v>
      </c>
      <c r="I937" s="8">
        <v>6649.05</v>
      </c>
      <c r="J937" s="8">
        <v>1450.25</v>
      </c>
      <c r="K937" s="12">
        <f>YEAR(Table2[[#This Row],[Order_Date]])</f>
        <v>2025</v>
      </c>
      <c r="L937" s="12">
        <f>MONTH(Table2[[#This Row],[Order_Date]])</f>
        <v>1</v>
      </c>
      <c r="M937" t="str">
        <f>TEXT(Table2[[#This Row],[Order_Date]],"mmm")</f>
        <v>Jan</v>
      </c>
      <c r="N937" t="str">
        <f>TEXT(Table2[[#This Row],[Order_Date]],"YYYY-MM")</f>
        <v>2025-01</v>
      </c>
      <c r="O937" s="9">
        <f>IFERROR(Table2[[#This Row],[Profit]]/Table2[[#This Row],[Sales]],0)</f>
        <v>0.21811386589061596</v>
      </c>
      <c r="P937" t="str">
        <f>_xlfn.XLOOKUP(Table2[[#This Row],[Product_ID]],Table4[Product_ID],Table4[Category],"Not Found")</f>
        <v>Furniture</v>
      </c>
      <c r="Q937" t="str">
        <f>_xlfn.XLOOKUP(Table2[[#This Row],[Product_ID]],Table4[Product_ID],Table4[Sub_Category],"Not Found")</f>
        <v>Furniture</v>
      </c>
      <c r="R937" t="str">
        <f>_xlfn.XLOOKUP(Table2[[#This Row],[Customer_ID]],Table1[Customer_ID],Table1[Region],"Not Found")</f>
        <v>West</v>
      </c>
      <c r="S937" t="str">
        <f>_xlfn.XLOOKUP(Table2[[#This Row],[Customer_ID]],Table1[Customer_ID],Table1[Segment],"Not Found")</f>
        <v>Corporate</v>
      </c>
      <c r="T937" t="str">
        <f>_xlfn.XLOOKUP(Table2[[#This Row],[Product_ID]],Table4[Product_ID],Table4[Product_Name],"Not Found")</f>
        <v>Office Chair</v>
      </c>
    </row>
    <row r="938" spans="1:20" x14ac:dyDescent="0.3">
      <c r="A938" t="s">
        <v>1391</v>
      </c>
      <c r="B938" s="4">
        <v>45929</v>
      </c>
      <c r="C938" s="4">
        <v>45931</v>
      </c>
      <c r="D938" t="s">
        <v>172</v>
      </c>
      <c r="E938" t="s">
        <v>96</v>
      </c>
      <c r="F938" s="8">
        <v>1</v>
      </c>
      <c r="G938" s="10">
        <v>0.05</v>
      </c>
      <c r="H938" t="s">
        <v>21</v>
      </c>
      <c r="I938" s="8">
        <v>949.05</v>
      </c>
      <c r="J938" s="8">
        <v>201.28</v>
      </c>
      <c r="K938" s="12">
        <f>YEAR(Table2[[#This Row],[Order_Date]])</f>
        <v>2025</v>
      </c>
      <c r="L938" s="12">
        <f>MONTH(Table2[[#This Row],[Order_Date]])</f>
        <v>9</v>
      </c>
      <c r="M938" t="str">
        <f>TEXT(Table2[[#This Row],[Order_Date]],"mmm")</f>
        <v>Sep</v>
      </c>
      <c r="N938" t="str">
        <f>TEXT(Table2[[#This Row],[Order_Date]],"YYYY-MM")</f>
        <v>2025-09</v>
      </c>
      <c r="O938" s="9">
        <f>IFERROR(Table2[[#This Row],[Profit]]/Table2[[#This Row],[Sales]],0)</f>
        <v>0.21208576998050682</v>
      </c>
      <c r="P938" t="str">
        <f>_xlfn.XLOOKUP(Table2[[#This Row],[Product_ID]],Table4[Product_ID],Table4[Category],"Not Found")</f>
        <v>Home</v>
      </c>
      <c r="Q938" t="str">
        <f>_xlfn.XLOOKUP(Table2[[#This Row],[Product_ID]],Table4[Product_ID],Table4[Sub_Category],"Not Found")</f>
        <v>Lighting</v>
      </c>
      <c r="R938" t="str">
        <f>_xlfn.XLOOKUP(Table2[[#This Row],[Customer_ID]],Table1[Customer_ID],Table1[Region],"Not Found")</f>
        <v>West</v>
      </c>
      <c r="S938" t="str">
        <f>_xlfn.XLOOKUP(Table2[[#This Row],[Customer_ID]],Table1[Customer_ID],Table1[Segment],"Not Found")</f>
        <v>Consumer</v>
      </c>
      <c r="T938" t="str">
        <f>_xlfn.XLOOKUP(Table2[[#This Row],[Product_ID]],Table4[Product_ID],Table4[Product_Name],"Not Found")</f>
        <v>LED Strip Light</v>
      </c>
    </row>
    <row r="939" spans="1:20" x14ac:dyDescent="0.3">
      <c r="A939" t="s">
        <v>1392</v>
      </c>
      <c r="B939" s="4">
        <v>45599</v>
      </c>
      <c r="C939" s="4">
        <v>45604</v>
      </c>
      <c r="D939" t="s">
        <v>1258</v>
      </c>
      <c r="E939" t="s">
        <v>96</v>
      </c>
      <c r="F939" s="8">
        <v>3</v>
      </c>
      <c r="G939" s="10">
        <v>0.05</v>
      </c>
      <c r="H939" t="s">
        <v>17</v>
      </c>
      <c r="I939" s="8">
        <v>2847.15</v>
      </c>
      <c r="J939" s="8">
        <v>813.02</v>
      </c>
      <c r="K939" s="12">
        <f>YEAR(Table2[[#This Row],[Order_Date]])</f>
        <v>2024</v>
      </c>
      <c r="L939" s="12">
        <f>MONTH(Table2[[#This Row],[Order_Date]])</f>
        <v>11</v>
      </c>
      <c r="M939" t="str">
        <f>TEXT(Table2[[#This Row],[Order_Date]],"mmm")</f>
        <v>Nov</v>
      </c>
      <c r="N939" t="str">
        <f>TEXT(Table2[[#This Row],[Order_Date]],"YYYY-MM")</f>
        <v>2024-11</v>
      </c>
      <c r="O939" s="9">
        <f>IFERROR(Table2[[#This Row],[Profit]]/Table2[[#This Row],[Sales]],0)</f>
        <v>0.28555573116976624</v>
      </c>
      <c r="P939" t="str">
        <f>_xlfn.XLOOKUP(Table2[[#This Row],[Product_ID]],Table4[Product_ID],Table4[Category],"Not Found")</f>
        <v>Home</v>
      </c>
      <c r="Q939" t="str">
        <f>_xlfn.XLOOKUP(Table2[[#This Row],[Product_ID]],Table4[Product_ID],Table4[Sub_Category],"Not Found")</f>
        <v>Lighting</v>
      </c>
      <c r="R939" t="str">
        <f>_xlfn.XLOOKUP(Table2[[#This Row],[Customer_ID]],Table1[Customer_ID],Table1[Region],"Not Found")</f>
        <v>East</v>
      </c>
      <c r="S939" t="str">
        <f>_xlfn.XLOOKUP(Table2[[#This Row],[Customer_ID]],Table1[Customer_ID],Table1[Segment],"Not Found")</f>
        <v>Consumer</v>
      </c>
      <c r="T939" t="str">
        <f>_xlfn.XLOOKUP(Table2[[#This Row],[Product_ID]],Table4[Product_ID],Table4[Product_Name],"Not Found")</f>
        <v>LED Strip Light</v>
      </c>
    </row>
    <row r="940" spans="1:20" x14ac:dyDescent="0.3">
      <c r="A940" t="s">
        <v>1393</v>
      </c>
      <c r="B940" s="4">
        <v>45627</v>
      </c>
      <c r="C940" s="4">
        <v>45632</v>
      </c>
      <c r="D940" t="s">
        <v>1394</v>
      </c>
      <c r="E940" t="s">
        <v>200</v>
      </c>
      <c r="F940" s="8">
        <v>2</v>
      </c>
      <c r="G940" s="10">
        <v>0.1</v>
      </c>
      <c r="H940" t="s">
        <v>13</v>
      </c>
      <c r="I940" s="8">
        <v>1978.2</v>
      </c>
      <c r="J940" s="8">
        <v>554.5</v>
      </c>
      <c r="K940" s="12">
        <f>YEAR(Table2[[#This Row],[Order_Date]])</f>
        <v>2024</v>
      </c>
      <c r="L940" s="12">
        <f>MONTH(Table2[[#This Row],[Order_Date]])</f>
        <v>12</v>
      </c>
      <c r="M940" t="str">
        <f>TEXT(Table2[[#This Row],[Order_Date]],"mmm")</f>
        <v>Dec</v>
      </c>
      <c r="N940" t="str">
        <f>TEXT(Table2[[#This Row],[Order_Date]],"YYYY-MM")</f>
        <v>2024-12</v>
      </c>
      <c r="O940" s="9">
        <f>IFERROR(Table2[[#This Row],[Profit]]/Table2[[#This Row],[Sales]],0)</f>
        <v>0.2803053280760287</v>
      </c>
      <c r="P940" t="str">
        <f>_xlfn.XLOOKUP(Table2[[#This Row],[Product_ID]],Table4[Product_ID],Table4[Category],"Not Found")</f>
        <v>Office</v>
      </c>
      <c r="Q940" t="str">
        <f>_xlfn.XLOOKUP(Table2[[#This Row],[Product_ID]],Table4[Product_ID],Table4[Sub_Category],"Not Found")</f>
        <v>Office Supplies</v>
      </c>
      <c r="R940" t="str">
        <f>_xlfn.XLOOKUP(Table2[[#This Row],[Customer_ID]],Table1[Customer_ID],Table1[Region],"Not Found")</f>
        <v>North</v>
      </c>
      <c r="S940" t="str">
        <f>_xlfn.XLOOKUP(Table2[[#This Row],[Customer_ID]],Table1[Customer_ID],Table1[Segment],"Not Found")</f>
        <v>Corporate</v>
      </c>
      <c r="T940" t="str">
        <f>_xlfn.XLOOKUP(Table2[[#This Row],[Product_ID]],Table4[Product_ID],Table4[Product_Name],"Not Found")</f>
        <v>Laptop Stand</v>
      </c>
    </row>
    <row r="941" spans="1:20" x14ac:dyDescent="0.3">
      <c r="A941" t="s">
        <v>1395</v>
      </c>
      <c r="B941" s="4">
        <v>45666</v>
      </c>
      <c r="C941" s="4">
        <v>45671</v>
      </c>
      <c r="D941" t="s">
        <v>597</v>
      </c>
      <c r="E941" t="s">
        <v>58</v>
      </c>
      <c r="F941" s="8">
        <v>1</v>
      </c>
      <c r="G941" s="10">
        <v>0.05</v>
      </c>
      <c r="H941" t="s">
        <v>13</v>
      </c>
      <c r="I941" s="8">
        <v>1899.05</v>
      </c>
      <c r="J941" s="8">
        <v>366.07</v>
      </c>
      <c r="K941" s="12">
        <f>YEAR(Table2[[#This Row],[Order_Date]])</f>
        <v>2025</v>
      </c>
      <c r="L941" s="12">
        <f>MONTH(Table2[[#This Row],[Order_Date]])</f>
        <v>1</v>
      </c>
      <c r="M941" t="str">
        <f>TEXT(Table2[[#This Row],[Order_Date]],"mmm")</f>
        <v>Jan</v>
      </c>
      <c r="N941" t="str">
        <f>TEXT(Table2[[#This Row],[Order_Date]],"YYYY-MM")</f>
        <v>2025-01</v>
      </c>
      <c r="O941" s="9">
        <f>IFERROR(Table2[[#This Row],[Profit]]/Table2[[#This Row],[Sales]],0)</f>
        <v>0.19276480345435876</v>
      </c>
      <c r="P941" t="str">
        <f>_xlfn.XLOOKUP(Table2[[#This Row],[Product_ID]],Table4[Product_ID],Table4[Category],"Not Found")</f>
        <v>Technology</v>
      </c>
      <c r="Q941" t="str">
        <f>_xlfn.XLOOKUP(Table2[[#This Row],[Product_ID]],Table4[Product_ID],Table4[Sub_Category],"Not Found")</f>
        <v>Audio</v>
      </c>
      <c r="R941" t="str">
        <f>_xlfn.XLOOKUP(Table2[[#This Row],[Customer_ID]],Table1[Customer_ID],Table1[Region],"Not Found")</f>
        <v>East</v>
      </c>
      <c r="S941" t="str">
        <f>_xlfn.XLOOKUP(Table2[[#This Row],[Customer_ID]],Table1[Customer_ID],Table1[Segment],"Not Found")</f>
        <v>Consumer</v>
      </c>
      <c r="T941" t="str">
        <f>_xlfn.XLOOKUP(Table2[[#This Row],[Product_ID]],Table4[Product_ID],Table4[Product_Name],"Not Found")</f>
        <v>Bluetooth Speaker</v>
      </c>
    </row>
    <row r="942" spans="1:20" x14ac:dyDescent="0.3">
      <c r="A942" t="s">
        <v>1396</v>
      </c>
      <c r="B942" s="4">
        <v>45299</v>
      </c>
      <c r="C942" s="4">
        <v>45303</v>
      </c>
      <c r="D942" t="s">
        <v>650</v>
      </c>
      <c r="E942" t="s">
        <v>12</v>
      </c>
      <c r="F942" s="8">
        <v>1</v>
      </c>
      <c r="G942" s="10">
        <v>0</v>
      </c>
      <c r="H942" t="s">
        <v>17</v>
      </c>
      <c r="I942" s="8">
        <v>599</v>
      </c>
      <c r="J942" s="8">
        <v>126.77</v>
      </c>
      <c r="K942" s="12">
        <f>YEAR(Table2[[#This Row],[Order_Date]])</f>
        <v>2024</v>
      </c>
      <c r="L942" s="12">
        <f>MONTH(Table2[[#This Row],[Order_Date]])</f>
        <v>1</v>
      </c>
      <c r="M942" t="str">
        <f>TEXT(Table2[[#This Row],[Order_Date]],"mmm")</f>
        <v>Jan</v>
      </c>
      <c r="N942" t="str">
        <f>TEXT(Table2[[#This Row],[Order_Date]],"YYYY-MM")</f>
        <v>2024-01</v>
      </c>
      <c r="O942" s="9">
        <f>IFERROR(Table2[[#This Row],[Profit]]/Table2[[#This Row],[Sales]],0)</f>
        <v>0.21163606010016695</v>
      </c>
      <c r="P942" t="str">
        <f>_xlfn.XLOOKUP(Table2[[#This Row],[Product_ID]],Table4[Product_ID],Table4[Category],"Not Found")</f>
        <v>Home</v>
      </c>
      <c r="Q942" t="str">
        <f>_xlfn.XLOOKUP(Table2[[#This Row],[Product_ID]],Table4[Product_ID],Table4[Sub_Category],"Not Found")</f>
        <v>Kitchen</v>
      </c>
      <c r="R942" t="str">
        <f>_xlfn.XLOOKUP(Table2[[#This Row],[Customer_ID]],Table1[Customer_ID],Table1[Region],"Not Found")</f>
        <v>East</v>
      </c>
      <c r="S942" t="str">
        <f>_xlfn.XLOOKUP(Table2[[#This Row],[Customer_ID]],Table1[Customer_ID],Table1[Segment],"Not Found")</f>
        <v>Home Office</v>
      </c>
      <c r="T942" t="str">
        <f>_xlfn.XLOOKUP(Table2[[#This Row],[Product_ID]],Table4[Product_ID],Table4[Product_Name],"Not Found")</f>
        <v>Water Bottle</v>
      </c>
    </row>
    <row r="943" spans="1:20" x14ac:dyDescent="0.3">
      <c r="A943" t="s">
        <v>1397</v>
      </c>
      <c r="B943" s="4">
        <v>45632</v>
      </c>
      <c r="C943" s="4">
        <v>45636</v>
      </c>
      <c r="D943" t="s">
        <v>62</v>
      </c>
      <c r="E943" t="s">
        <v>81</v>
      </c>
      <c r="F943" s="8">
        <v>2</v>
      </c>
      <c r="G943" s="10">
        <v>0.1</v>
      </c>
      <c r="H943" t="s">
        <v>21</v>
      </c>
      <c r="I943" s="8">
        <v>1438.2</v>
      </c>
      <c r="J943" s="8">
        <v>350.15</v>
      </c>
      <c r="K943" s="12">
        <f>YEAR(Table2[[#This Row],[Order_Date]])</f>
        <v>2024</v>
      </c>
      <c r="L943" s="12">
        <f>MONTH(Table2[[#This Row],[Order_Date]])</f>
        <v>12</v>
      </c>
      <c r="M943" t="str">
        <f>TEXT(Table2[[#This Row],[Order_Date]],"mmm")</f>
        <v>Dec</v>
      </c>
      <c r="N943" t="str">
        <f>TEXT(Table2[[#This Row],[Order_Date]],"YYYY-MM")</f>
        <v>2024-12</v>
      </c>
      <c r="O943" s="9">
        <f>IFERROR(Table2[[#This Row],[Profit]]/Table2[[#This Row],[Sales]],0)</f>
        <v>0.24346405228758167</v>
      </c>
      <c r="P943" t="str">
        <f>_xlfn.XLOOKUP(Table2[[#This Row],[Product_ID]],Table4[Product_ID],Table4[Category],"Not Found")</f>
        <v>Home</v>
      </c>
      <c r="Q943" t="str">
        <f>_xlfn.XLOOKUP(Table2[[#This Row],[Product_ID]],Table4[Product_ID],Table4[Sub_Category],"Not Found")</f>
        <v>Kitchen</v>
      </c>
      <c r="R943" t="str">
        <f>_xlfn.XLOOKUP(Table2[[#This Row],[Customer_ID]],Table1[Customer_ID],Table1[Region],"Not Found")</f>
        <v>North</v>
      </c>
      <c r="S943" t="str">
        <f>_xlfn.XLOOKUP(Table2[[#This Row],[Customer_ID]],Table1[Customer_ID],Table1[Segment],"Not Found")</f>
        <v>Home Office</v>
      </c>
      <c r="T943" t="str">
        <f>_xlfn.XLOOKUP(Table2[[#This Row],[Product_ID]],Table4[Product_ID],Table4[Product_Name],"Not Found")</f>
        <v>Travel Mug</v>
      </c>
    </row>
    <row r="944" spans="1:20" x14ac:dyDescent="0.3">
      <c r="A944" t="s">
        <v>1398</v>
      </c>
      <c r="B944" s="4">
        <v>45420</v>
      </c>
      <c r="C944" s="4">
        <v>45425</v>
      </c>
      <c r="D944" t="s">
        <v>107</v>
      </c>
      <c r="E944" t="s">
        <v>26</v>
      </c>
      <c r="F944" s="8">
        <v>4</v>
      </c>
      <c r="G944" s="10">
        <v>0.1</v>
      </c>
      <c r="H944" t="s">
        <v>21</v>
      </c>
      <c r="I944" s="8">
        <v>3236.4</v>
      </c>
      <c r="J944" s="8">
        <v>785.93</v>
      </c>
      <c r="K944" s="12">
        <f>YEAR(Table2[[#This Row],[Order_Date]])</f>
        <v>2024</v>
      </c>
      <c r="L944" s="12">
        <f>MONTH(Table2[[#This Row],[Order_Date]])</f>
        <v>5</v>
      </c>
      <c r="M944" t="str">
        <f>TEXT(Table2[[#This Row],[Order_Date]],"mmm")</f>
        <v>May</v>
      </c>
      <c r="N944" t="str">
        <f>TEXT(Table2[[#This Row],[Order_Date]],"YYYY-MM")</f>
        <v>2024-05</v>
      </c>
      <c r="O944" s="9">
        <f>IFERROR(Table2[[#This Row],[Profit]]/Table2[[#This Row],[Sales]],0)</f>
        <v>0.24284081077740696</v>
      </c>
      <c r="P944" t="str">
        <f>_xlfn.XLOOKUP(Table2[[#This Row],[Product_ID]],Table4[Product_ID],Table4[Category],"Not Found")</f>
        <v>Technology</v>
      </c>
      <c r="Q944" t="str">
        <f>_xlfn.XLOOKUP(Table2[[#This Row],[Product_ID]],Table4[Product_ID],Table4[Sub_Category],"Not Found")</f>
        <v>Accessories</v>
      </c>
      <c r="R944" t="str">
        <f>_xlfn.XLOOKUP(Table2[[#This Row],[Customer_ID]],Table1[Customer_ID],Table1[Region],"Not Found")</f>
        <v>East</v>
      </c>
      <c r="S944" t="str">
        <f>_xlfn.XLOOKUP(Table2[[#This Row],[Customer_ID]],Table1[Customer_ID],Table1[Segment],"Not Found")</f>
        <v>Home Office</v>
      </c>
      <c r="T944" t="str">
        <f>_xlfn.XLOOKUP(Table2[[#This Row],[Product_ID]],Table4[Product_ID],Table4[Product_Name],"Not Found")</f>
        <v>Keyboard</v>
      </c>
    </row>
    <row r="945" spans="1:20" x14ac:dyDescent="0.3">
      <c r="A945" t="s">
        <v>1399</v>
      </c>
      <c r="B945" s="4">
        <v>45960</v>
      </c>
      <c r="C945" s="4">
        <v>45963</v>
      </c>
      <c r="D945" t="s">
        <v>287</v>
      </c>
      <c r="E945" t="s">
        <v>71</v>
      </c>
      <c r="F945" s="8">
        <v>1</v>
      </c>
      <c r="G945" s="10">
        <v>0.2</v>
      </c>
      <c r="H945" t="s">
        <v>13</v>
      </c>
      <c r="I945" s="8">
        <v>639.20000000000005</v>
      </c>
      <c r="J945" s="8">
        <v>159.49</v>
      </c>
      <c r="K945" s="12">
        <f>YEAR(Table2[[#This Row],[Order_Date]])</f>
        <v>2025</v>
      </c>
      <c r="L945" s="12">
        <f>MONTH(Table2[[#This Row],[Order_Date]])</f>
        <v>10</v>
      </c>
      <c r="M945" t="str">
        <f>TEXT(Table2[[#This Row],[Order_Date]],"mmm")</f>
        <v>Oct</v>
      </c>
      <c r="N945" t="str">
        <f>TEXT(Table2[[#This Row],[Order_Date]],"YYYY-MM")</f>
        <v>2025-10</v>
      </c>
      <c r="O945" s="9">
        <f>IFERROR(Table2[[#This Row],[Profit]]/Table2[[#This Row],[Sales]],0)</f>
        <v>0.24951501877346682</v>
      </c>
      <c r="P945" t="str">
        <f>_xlfn.XLOOKUP(Table2[[#This Row],[Product_ID]],Table4[Product_ID],Table4[Category],"Not Found")</f>
        <v>Home</v>
      </c>
      <c r="Q945" t="str">
        <f>_xlfn.XLOOKUP(Table2[[#This Row],[Product_ID]],Table4[Product_ID],Table4[Sub_Category],"Not Found")</f>
        <v>Storage</v>
      </c>
      <c r="R945" t="str">
        <f>_xlfn.XLOOKUP(Table2[[#This Row],[Customer_ID]],Table1[Customer_ID],Table1[Region],"Not Found")</f>
        <v>South</v>
      </c>
      <c r="S945" t="str">
        <f>_xlfn.XLOOKUP(Table2[[#This Row],[Customer_ID]],Table1[Customer_ID],Table1[Segment],"Not Found")</f>
        <v>Consumer</v>
      </c>
      <c r="T945" t="str">
        <f>_xlfn.XLOOKUP(Table2[[#This Row],[Product_ID]],Table4[Product_ID],Table4[Product_Name],"Not Found")</f>
        <v>Storage Box</v>
      </c>
    </row>
    <row r="946" spans="1:20" x14ac:dyDescent="0.3">
      <c r="A946" t="s">
        <v>1400</v>
      </c>
      <c r="B946" s="4">
        <v>45643</v>
      </c>
      <c r="C946" s="4">
        <v>45647</v>
      </c>
      <c r="D946" t="s">
        <v>981</v>
      </c>
      <c r="E946" t="s">
        <v>16</v>
      </c>
      <c r="F946" s="8">
        <v>3</v>
      </c>
      <c r="G946" s="10">
        <v>0.05</v>
      </c>
      <c r="H946" t="s">
        <v>17</v>
      </c>
      <c r="I946" s="8">
        <v>3702.15</v>
      </c>
      <c r="J946" s="8">
        <v>933.33</v>
      </c>
      <c r="K946" s="12">
        <f>YEAR(Table2[[#This Row],[Order_Date]])</f>
        <v>2024</v>
      </c>
      <c r="L946" s="12">
        <f>MONTH(Table2[[#This Row],[Order_Date]])</f>
        <v>12</v>
      </c>
      <c r="M946" t="str">
        <f>TEXT(Table2[[#This Row],[Order_Date]],"mmm")</f>
        <v>Dec</v>
      </c>
      <c r="N946" t="str">
        <f>TEXT(Table2[[#This Row],[Order_Date]],"YYYY-MM")</f>
        <v>2024-12</v>
      </c>
      <c r="O946" s="9">
        <f>IFERROR(Table2[[#This Row],[Profit]]/Table2[[#This Row],[Sales]],0)</f>
        <v>0.25210485798792592</v>
      </c>
      <c r="P946" t="str">
        <f>_xlfn.XLOOKUP(Table2[[#This Row],[Product_ID]],Table4[Product_ID],Table4[Category],"Not Found")</f>
        <v>Technology</v>
      </c>
      <c r="Q946" t="str">
        <f>_xlfn.XLOOKUP(Table2[[#This Row],[Product_ID]],Table4[Product_ID],Table4[Sub_Category],"Not Found")</f>
        <v>Accessories</v>
      </c>
      <c r="R946" t="str">
        <f>_xlfn.XLOOKUP(Table2[[#This Row],[Customer_ID]],Table1[Customer_ID],Table1[Region],"Not Found")</f>
        <v>South</v>
      </c>
      <c r="S946" t="str">
        <f>_xlfn.XLOOKUP(Table2[[#This Row],[Customer_ID]],Table1[Customer_ID],Table1[Segment],"Not Found")</f>
        <v>Corporate</v>
      </c>
      <c r="T946" t="str">
        <f>_xlfn.XLOOKUP(Table2[[#This Row],[Product_ID]],Table4[Product_ID],Table4[Product_Name],"Not Found")</f>
        <v>USB-C Hub</v>
      </c>
    </row>
    <row r="947" spans="1:20" x14ac:dyDescent="0.3">
      <c r="A947" t="s">
        <v>1401</v>
      </c>
      <c r="B947" s="4">
        <v>45649</v>
      </c>
      <c r="C947" s="4">
        <v>45653</v>
      </c>
      <c r="D947" t="s">
        <v>273</v>
      </c>
      <c r="E947" t="s">
        <v>45</v>
      </c>
      <c r="F947" s="8">
        <v>1</v>
      </c>
      <c r="G947" s="10">
        <v>0</v>
      </c>
      <c r="H947" t="s">
        <v>13</v>
      </c>
      <c r="I947" s="8">
        <v>2499</v>
      </c>
      <c r="J947" s="8">
        <v>627.5</v>
      </c>
      <c r="K947" s="12">
        <f>YEAR(Table2[[#This Row],[Order_Date]])</f>
        <v>2024</v>
      </c>
      <c r="L947" s="12">
        <f>MONTH(Table2[[#This Row],[Order_Date]])</f>
        <v>12</v>
      </c>
      <c r="M947" t="str">
        <f>TEXT(Table2[[#This Row],[Order_Date]],"mmm")</f>
        <v>Dec</v>
      </c>
      <c r="N947" t="str">
        <f>TEXT(Table2[[#This Row],[Order_Date]],"YYYY-MM")</f>
        <v>2024-12</v>
      </c>
      <c r="O947" s="9">
        <f>IFERROR(Table2[[#This Row],[Profit]]/Table2[[#This Row],[Sales]],0)</f>
        <v>0.25110044017607042</v>
      </c>
      <c r="P947" t="str">
        <f>_xlfn.XLOOKUP(Table2[[#This Row],[Product_ID]],Table4[Product_ID],Table4[Category],"Not Found")</f>
        <v>Technology</v>
      </c>
      <c r="Q947" t="str">
        <f>_xlfn.XLOOKUP(Table2[[#This Row],[Product_ID]],Table4[Product_ID],Table4[Sub_Category],"Not Found")</f>
        <v>Audio</v>
      </c>
      <c r="R947" t="str">
        <f>_xlfn.XLOOKUP(Table2[[#This Row],[Customer_ID]],Table1[Customer_ID],Table1[Region],"Not Found")</f>
        <v>South</v>
      </c>
      <c r="S947" t="str">
        <f>_xlfn.XLOOKUP(Table2[[#This Row],[Customer_ID]],Table1[Customer_ID],Table1[Segment],"Not Found")</f>
        <v>Consumer</v>
      </c>
      <c r="T947" t="str">
        <f>_xlfn.XLOOKUP(Table2[[#This Row],[Product_ID]],Table4[Product_ID],Table4[Product_Name],"Not Found")</f>
        <v>Headphones</v>
      </c>
    </row>
    <row r="948" spans="1:20" x14ac:dyDescent="0.3">
      <c r="A948" t="s">
        <v>1402</v>
      </c>
      <c r="B948" s="4">
        <v>45808</v>
      </c>
      <c r="C948" s="4">
        <v>45812</v>
      </c>
      <c r="D948" t="s">
        <v>202</v>
      </c>
      <c r="E948" t="s">
        <v>71</v>
      </c>
      <c r="F948" s="8">
        <v>1</v>
      </c>
      <c r="G948" s="10">
        <v>0</v>
      </c>
      <c r="H948" t="s">
        <v>30</v>
      </c>
      <c r="I948" s="8">
        <v>799</v>
      </c>
      <c r="J948" s="8">
        <v>222.27</v>
      </c>
      <c r="K948" s="12">
        <f>YEAR(Table2[[#This Row],[Order_Date]])</f>
        <v>2025</v>
      </c>
      <c r="L948" s="12">
        <f>MONTH(Table2[[#This Row],[Order_Date]])</f>
        <v>5</v>
      </c>
      <c r="M948" t="str">
        <f>TEXT(Table2[[#This Row],[Order_Date]],"mmm")</f>
        <v>May</v>
      </c>
      <c r="N948" t="str">
        <f>TEXT(Table2[[#This Row],[Order_Date]],"YYYY-MM")</f>
        <v>2025-05</v>
      </c>
      <c r="O948" s="9">
        <f>IFERROR(Table2[[#This Row],[Profit]]/Table2[[#This Row],[Sales]],0)</f>
        <v>0.27818523153942432</v>
      </c>
      <c r="P948" t="str">
        <f>_xlfn.XLOOKUP(Table2[[#This Row],[Product_ID]],Table4[Product_ID],Table4[Category],"Not Found")</f>
        <v>Home</v>
      </c>
      <c r="Q948" t="str">
        <f>_xlfn.XLOOKUP(Table2[[#This Row],[Product_ID]],Table4[Product_ID],Table4[Sub_Category],"Not Found")</f>
        <v>Storage</v>
      </c>
      <c r="R948" t="str">
        <f>_xlfn.XLOOKUP(Table2[[#This Row],[Customer_ID]],Table1[Customer_ID],Table1[Region],"Not Found")</f>
        <v>West</v>
      </c>
      <c r="S948" t="str">
        <f>_xlfn.XLOOKUP(Table2[[#This Row],[Customer_ID]],Table1[Customer_ID],Table1[Segment],"Not Found")</f>
        <v>Consumer</v>
      </c>
      <c r="T948" t="str">
        <f>_xlfn.XLOOKUP(Table2[[#This Row],[Product_ID]],Table4[Product_ID],Table4[Product_Name],"Not Found")</f>
        <v>Storage Box</v>
      </c>
    </row>
    <row r="949" spans="1:20" x14ac:dyDescent="0.3">
      <c r="A949" t="s">
        <v>1403</v>
      </c>
      <c r="B949" s="4">
        <v>45786</v>
      </c>
      <c r="C949" s="4">
        <v>45790</v>
      </c>
      <c r="D949" t="s">
        <v>1404</v>
      </c>
      <c r="E949" t="s">
        <v>16</v>
      </c>
      <c r="F949" s="8">
        <v>1</v>
      </c>
      <c r="G949" s="10">
        <v>0.1</v>
      </c>
      <c r="H949" t="s">
        <v>13</v>
      </c>
      <c r="I949" s="8">
        <v>1169.0999999999999</v>
      </c>
      <c r="J949" s="8">
        <v>291.89999999999998</v>
      </c>
      <c r="K949" s="12">
        <f>YEAR(Table2[[#This Row],[Order_Date]])</f>
        <v>2025</v>
      </c>
      <c r="L949" s="12">
        <f>MONTH(Table2[[#This Row],[Order_Date]])</f>
        <v>5</v>
      </c>
      <c r="M949" t="str">
        <f>TEXT(Table2[[#This Row],[Order_Date]],"mmm")</f>
        <v>May</v>
      </c>
      <c r="N949" t="str">
        <f>TEXT(Table2[[#This Row],[Order_Date]],"YYYY-MM")</f>
        <v>2025-05</v>
      </c>
      <c r="O949" s="9">
        <f>IFERROR(Table2[[#This Row],[Profit]]/Table2[[#This Row],[Sales]],0)</f>
        <v>0.24967924044136516</v>
      </c>
      <c r="P949" t="str">
        <f>_xlfn.XLOOKUP(Table2[[#This Row],[Product_ID]],Table4[Product_ID],Table4[Category],"Not Found")</f>
        <v>Technology</v>
      </c>
      <c r="Q949" t="str">
        <f>_xlfn.XLOOKUP(Table2[[#This Row],[Product_ID]],Table4[Product_ID],Table4[Sub_Category],"Not Found")</f>
        <v>Accessories</v>
      </c>
      <c r="R949" t="str">
        <f>_xlfn.XLOOKUP(Table2[[#This Row],[Customer_ID]],Table1[Customer_ID],Table1[Region],"Not Found")</f>
        <v>East</v>
      </c>
      <c r="S949" t="str">
        <f>_xlfn.XLOOKUP(Table2[[#This Row],[Customer_ID]],Table1[Customer_ID],Table1[Segment],"Not Found")</f>
        <v>Home Office</v>
      </c>
      <c r="T949" t="str">
        <f>_xlfn.XLOOKUP(Table2[[#This Row],[Product_ID]],Table4[Product_ID],Table4[Product_Name],"Not Found")</f>
        <v>USB-C Hub</v>
      </c>
    </row>
    <row r="950" spans="1:20" x14ac:dyDescent="0.3">
      <c r="A950" t="s">
        <v>1405</v>
      </c>
      <c r="B950" s="4">
        <v>45377</v>
      </c>
      <c r="C950" s="4">
        <v>45378</v>
      </c>
      <c r="D950" t="s">
        <v>354</v>
      </c>
      <c r="E950" t="s">
        <v>200</v>
      </c>
      <c r="F950" s="8">
        <v>3</v>
      </c>
      <c r="G950" s="10">
        <v>0</v>
      </c>
      <c r="H950" t="s">
        <v>17</v>
      </c>
      <c r="I950" s="8">
        <v>3297</v>
      </c>
      <c r="J950" s="8">
        <v>861.6</v>
      </c>
      <c r="K950" s="12">
        <f>YEAR(Table2[[#This Row],[Order_Date]])</f>
        <v>2024</v>
      </c>
      <c r="L950" s="12">
        <f>MONTH(Table2[[#This Row],[Order_Date]])</f>
        <v>3</v>
      </c>
      <c r="M950" t="str">
        <f>TEXT(Table2[[#This Row],[Order_Date]],"mmm")</f>
        <v>Mar</v>
      </c>
      <c r="N950" t="str">
        <f>TEXT(Table2[[#This Row],[Order_Date]],"YYYY-MM")</f>
        <v>2024-03</v>
      </c>
      <c r="O950" s="9">
        <f>IFERROR(Table2[[#This Row],[Profit]]/Table2[[#This Row],[Sales]],0)</f>
        <v>0.26132848043676071</v>
      </c>
      <c r="P950" t="str">
        <f>_xlfn.XLOOKUP(Table2[[#This Row],[Product_ID]],Table4[Product_ID],Table4[Category],"Not Found")</f>
        <v>Office</v>
      </c>
      <c r="Q950" t="str">
        <f>_xlfn.XLOOKUP(Table2[[#This Row],[Product_ID]],Table4[Product_ID],Table4[Sub_Category],"Not Found")</f>
        <v>Office Supplies</v>
      </c>
      <c r="R950" t="str">
        <f>_xlfn.XLOOKUP(Table2[[#This Row],[Customer_ID]],Table1[Customer_ID],Table1[Region],"Not Found")</f>
        <v>South</v>
      </c>
      <c r="S950" t="str">
        <f>_xlfn.XLOOKUP(Table2[[#This Row],[Customer_ID]],Table1[Customer_ID],Table1[Segment],"Not Found")</f>
        <v>Consumer</v>
      </c>
      <c r="T950" t="str">
        <f>_xlfn.XLOOKUP(Table2[[#This Row],[Product_ID]],Table4[Product_ID],Table4[Product_Name],"Not Found")</f>
        <v>Laptop Stand</v>
      </c>
    </row>
    <row r="951" spans="1:20" x14ac:dyDescent="0.3">
      <c r="A951" t="s">
        <v>1406</v>
      </c>
      <c r="B951" s="4">
        <v>45466</v>
      </c>
      <c r="C951" s="4">
        <v>45470</v>
      </c>
      <c r="D951" t="s">
        <v>1407</v>
      </c>
      <c r="E951" t="s">
        <v>96</v>
      </c>
      <c r="F951" s="8">
        <v>1</v>
      </c>
      <c r="G951" s="10">
        <v>0.15</v>
      </c>
      <c r="H951" t="s">
        <v>17</v>
      </c>
      <c r="I951" s="8">
        <v>849.15</v>
      </c>
      <c r="J951" s="8">
        <v>235.51</v>
      </c>
      <c r="K951" s="12">
        <f>YEAR(Table2[[#This Row],[Order_Date]])</f>
        <v>2024</v>
      </c>
      <c r="L951" s="12">
        <f>MONTH(Table2[[#This Row],[Order_Date]])</f>
        <v>6</v>
      </c>
      <c r="M951" t="str">
        <f>TEXT(Table2[[#This Row],[Order_Date]],"mmm")</f>
        <v>Jun</v>
      </c>
      <c r="N951" t="str">
        <f>TEXT(Table2[[#This Row],[Order_Date]],"YYYY-MM")</f>
        <v>2024-06</v>
      </c>
      <c r="O951" s="9">
        <f>IFERROR(Table2[[#This Row],[Profit]]/Table2[[#This Row],[Sales]],0)</f>
        <v>0.27734793617146558</v>
      </c>
      <c r="P951" t="str">
        <f>_xlfn.XLOOKUP(Table2[[#This Row],[Product_ID]],Table4[Product_ID],Table4[Category],"Not Found")</f>
        <v>Home</v>
      </c>
      <c r="Q951" t="str">
        <f>_xlfn.XLOOKUP(Table2[[#This Row],[Product_ID]],Table4[Product_ID],Table4[Sub_Category],"Not Found")</f>
        <v>Lighting</v>
      </c>
      <c r="R951" t="str">
        <f>_xlfn.XLOOKUP(Table2[[#This Row],[Customer_ID]],Table1[Customer_ID],Table1[Region],"Not Found")</f>
        <v>West</v>
      </c>
      <c r="S951" t="str">
        <f>_xlfn.XLOOKUP(Table2[[#This Row],[Customer_ID]],Table1[Customer_ID],Table1[Segment],"Not Found")</f>
        <v>Consumer</v>
      </c>
      <c r="T951" t="str">
        <f>_xlfn.XLOOKUP(Table2[[#This Row],[Product_ID]],Table4[Product_ID],Table4[Product_Name],"Not Found")</f>
        <v>LED Strip Light</v>
      </c>
    </row>
    <row r="952" spans="1:20" x14ac:dyDescent="0.3">
      <c r="A952" t="s">
        <v>1408</v>
      </c>
      <c r="B952" s="4">
        <v>45484</v>
      </c>
      <c r="C952" s="4">
        <v>45487</v>
      </c>
      <c r="D952" t="s">
        <v>348</v>
      </c>
      <c r="E952" t="s">
        <v>12</v>
      </c>
      <c r="F952" s="8">
        <v>3</v>
      </c>
      <c r="G952" s="10">
        <v>0</v>
      </c>
      <c r="H952" t="s">
        <v>21</v>
      </c>
      <c r="I952" s="8">
        <v>1797</v>
      </c>
      <c r="J952" s="8">
        <v>583.28</v>
      </c>
      <c r="K952" s="12">
        <f>YEAR(Table2[[#This Row],[Order_Date]])</f>
        <v>2024</v>
      </c>
      <c r="L952" s="12">
        <f>MONTH(Table2[[#This Row],[Order_Date]])</f>
        <v>7</v>
      </c>
      <c r="M952" t="str">
        <f>TEXT(Table2[[#This Row],[Order_Date]],"mmm")</f>
        <v>Jul</v>
      </c>
      <c r="N952" t="str">
        <f>TEXT(Table2[[#This Row],[Order_Date]],"YYYY-MM")</f>
        <v>2024-07</v>
      </c>
      <c r="O952" s="9">
        <f>IFERROR(Table2[[#This Row],[Profit]]/Table2[[#This Row],[Sales]],0)</f>
        <v>0.32458542014468555</v>
      </c>
      <c r="P952" t="str">
        <f>_xlfn.XLOOKUP(Table2[[#This Row],[Product_ID]],Table4[Product_ID],Table4[Category],"Not Found")</f>
        <v>Home</v>
      </c>
      <c r="Q952" t="str">
        <f>_xlfn.XLOOKUP(Table2[[#This Row],[Product_ID]],Table4[Product_ID],Table4[Sub_Category],"Not Found")</f>
        <v>Kitchen</v>
      </c>
      <c r="R952" t="str">
        <f>_xlfn.XLOOKUP(Table2[[#This Row],[Customer_ID]],Table1[Customer_ID],Table1[Region],"Not Found")</f>
        <v>West</v>
      </c>
      <c r="S952" t="str">
        <f>_xlfn.XLOOKUP(Table2[[#This Row],[Customer_ID]],Table1[Customer_ID],Table1[Segment],"Not Found")</f>
        <v>Consumer</v>
      </c>
      <c r="T952" t="str">
        <f>_xlfn.XLOOKUP(Table2[[#This Row],[Product_ID]],Table4[Product_ID],Table4[Product_Name],"Not Found")</f>
        <v>Water Bottle</v>
      </c>
    </row>
    <row r="953" spans="1:20" x14ac:dyDescent="0.3">
      <c r="A953" t="s">
        <v>1409</v>
      </c>
      <c r="B953" s="4">
        <v>45602</v>
      </c>
      <c r="C953" s="4">
        <v>45603</v>
      </c>
      <c r="D953" t="s">
        <v>351</v>
      </c>
      <c r="E953" t="s">
        <v>55</v>
      </c>
      <c r="F953" s="8">
        <v>2</v>
      </c>
      <c r="G953" s="10">
        <v>0.15</v>
      </c>
      <c r="H953" t="s">
        <v>13</v>
      </c>
      <c r="I953" s="8">
        <v>10198.299999999999</v>
      </c>
      <c r="J953" s="8">
        <v>2184.5500000000002</v>
      </c>
      <c r="K953" s="12">
        <f>YEAR(Table2[[#This Row],[Order_Date]])</f>
        <v>2024</v>
      </c>
      <c r="L953" s="12">
        <f>MONTH(Table2[[#This Row],[Order_Date]])</f>
        <v>11</v>
      </c>
      <c r="M953" t="str">
        <f>TEXT(Table2[[#This Row],[Order_Date]],"mmm")</f>
        <v>Nov</v>
      </c>
      <c r="N953" t="str">
        <f>TEXT(Table2[[#This Row],[Order_Date]],"YYYY-MM")</f>
        <v>2024-11</v>
      </c>
      <c r="O953" s="9">
        <f>IFERROR(Table2[[#This Row],[Profit]]/Table2[[#This Row],[Sales]],0)</f>
        <v>0.21420726983909086</v>
      </c>
      <c r="P953" t="str">
        <f>_xlfn.XLOOKUP(Table2[[#This Row],[Product_ID]],Table4[Product_ID],Table4[Category],"Not Found")</f>
        <v>Furniture</v>
      </c>
      <c r="Q953" t="str">
        <f>_xlfn.XLOOKUP(Table2[[#This Row],[Product_ID]],Table4[Product_ID],Table4[Sub_Category],"Not Found")</f>
        <v>Furniture</v>
      </c>
      <c r="R953" t="str">
        <f>_xlfn.XLOOKUP(Table2[[#This Row],[Customer_ID]],Table1[Customer_ID],Table1[Region],"Not Found")</f>
        <v>South</v>
      </c>
      <c r="S953" t="str">
        <f>_xlfn.XLOOKUP(Table2[[#This Row],[Customer_ID]],Table1[Customer_ID],Table1[Segment],"Not Found")</f>
        <v>Consumer</v>
      </c>
      <c r="T953" t="str">
        <f>_xlfn.XLOOKUP(Table2[[#This Row],[Product_ID]],Table4[Product_ID],Table4[Product_Name],"Not Found")</f>
        <v>Study Table</v>
      </c>
    </row>
    <row r="954" spans="1:20" x14ac:dyDescent="0.3">
      <c r="A954" t="s">
        <v>1410</v>
      </c>
      <c r="B954" s="4">
        <v>45410</v>
      </c>
      <c r="C954" s="4">
        <v>45414</v>
      </c>
      <c r="D954" t="s">
        <v>331</v>
      </c>
      <c r="E954" t="s">
        <v>12</v>
      </c>
      <c r="F954" s="8">
        <v>5</v>
      </c>
      <c r="G954" s="10">
        <v>0.1</v>
      </c>
      <c r="H954" t="s">
        <v>13</v>
      </c>
      <c r="I954" s="8">
        <v>2695.5</v>
      </c>
      <c r="J954" s="8">
        <v>637.29999999999995</v>
      </c>
      <c r="K954" s="12">
        <f>YEAR(Table2[[#This Row],[Order_Date]])</f>
        <v>2024</v>
      </c>
      <c r="L954" s="12">
        <f>MONTH(Table2[[#This Row],[Order_Date]])</f>
        <v>4</v>
      </c>
      <c r="M954" t="str">
        <f>TEXT(Table2[[#This Row],[Order_Date]],"mmm")</f>
        <v>Apr</v>
      </c>
      <c r="N954" t="str">
        <f>TEXT(Table2[[#This Row],[Order_Date]],"YYYY-MM")</f>
        <v>2024-04</v>
      </c>
      <c r="O954" s="9">
        <f>IFERROR(Table2[[#This Row],[Profit]]/Table2[[#This Row],[Sales]],0)</f>
        <v>0.23643108885179001</v>
      </c>
      <c r="P954" t="str">
        <f>_xlfn.XLOOKUP(Table2[[#This Row],[Product_ID]],Table4[Product_ID],Table4[Category],"Not Found")</f>
        <v>Home</v>
      </c>
      <c r="Q954" t="str">
        <f>_xlfn.XLOOKUP(Table2[[#This Row],[Product_ID]],Table4[Product_ID],Table4[Sub_Category],"Not Found")</f>
        <v>Kitchen</v>
      </c>
      <c r="R954" t="str">
        <f>_xlfn.XLOOKUP(Table2[[#This Row],[Customer_ID]],Table1[Customer_ID],Table1[Region],"Not Found")</f>
        <v>East</v>
      </c>
      <c r="S954" t="str">
        <f>_xlfn.XLOOKUP(Table2[[#This Row],[Customer_ID]],Table1[Customer_ID],Table1[Segment],"Not Found")</f>
        <v>Consumer</v>
      </c>
      <c r="T954" t="str">
        <f>_xlfn.XLOOKUP(Table2[[#This Row],[Product_ID]],Table4[Product_ID],Table4[Product_Name],"Not Found")</f>
        <v>Water Bottle</v>
      </c>
    </row>
    <row r="955" spans="1:20" x14ac:dyDescent="0.3">
      <c r="A955" t="s">
        <v>1411</v>
      </c>
      <c r="B955" s="4">
        <v>45509</v>
      </c>
      <c r="C955" s="4">
        <v>45511</v>
      </c>
      <c r="D955" t="s">
        <v>297</v>
      </c>
      <c r="E955" t="s">
        <v>35</v>
      </c>
      <c r="F955" s="8">
        <v>3</v>
      </c>
      <c r="G955" s="10">
        <v>0.15</v>
      </c>
      <c r="H955" t="s">
        <v>17</v>
      </c>
      <c r="I955" s="8">
        <v>4077.45</v>
      </c>
      <c r="J955" s="8">
        <v>1140.46</v>
      </c>
      <c r="K955" s="12">
        <f>YEAR(Table2[[#This Row],[Order_Date]])</f>
        <v>2024</v>
      </c>
      <c r="L955" s="12">
        <f>MONTH(Table2[[#This Row],[Order_Date]])</f>
        <v>8</v>
      </c>
      <c r="M955" t="str">
        <f>TEXT(Table2[[#This Row],[Order_Date]],"mmm")</f>
        <v>Aug</v>
      </c>
      <c r="N955" t="str">
        <f>TEXT(Table2[[#This Row],[Order_Date]],"YYYY-MM")</f>
        <v>2024-08</v>
      </c>
      <c r="O955" s="9">
        <f>IFERROR(Table2[[#This Row],[Profit]]/Table2[[#This Row],[Sales]],0)</f>
        <v>0.27969932188009666</v>
      </c>
      <c r="P955" t="str">
        <f>_xlfn.XLOOKUP(Table2[[#This Row],[Product_ID]],Table4[Product_ID],Table4[Category],"Not Found")</f>
        <v>Lifestyle</v>
      </c>
      <c r="Q955" t="str">
        <f>_xlfn.XLOOKUP(Table2[[#This Row],[Product_ID]],Table4[Product_ID],Table4[Sub_Category],"Not Found")</f>
        <v>Bags</v>
      </c>
      <c r="R955" t="str">
        <f>_xlfn.XLOOKUP(Table2[[#This Row],[Customer_ID]],Table1[Customer_ID],Table1[Region],"Not Found")</f>
        <v>South</v>
      </c>
      <c r="S955" t="str">
        <f>_xlfn.XLOOKUP(Table2[[#This Row],[Customer_ID]],Table1[Customer_ID],Table1[Segment],"Not Found")</f>
        <v>Consumer</v>
      </c>
      <c r="T955" t="str">
        <f>_xlfn.XLOOKUP(Table2[[#This Row],[Product_ID]],Table4[Product_ID],Table4[Product_Name],"Not Found")</f>
        <v>Backpack</v>
      </c>
    </row>
    <row r="956" spans="1:20" x14ac:dyDescent="0.3">
      <c r="A956" t="s">
        <v>1412</v>
      </c>
      <c r="B956" s="4">
        <v>45718</v>
      </c>
      <c r="C956" s="4">
        <v>45719</v>
      </c>
      <c r="D956" t="s">
        <v>410</v>
      </c>
      <c r="E956" t="s">
        <v>20</v>
      </c>
      <c r="F956" s="8">
        <v>2</v>
      </c>
      <c r="G956" s="10">
        <v>0</v>
      </c>
      <c r="H956" t="s">
        <v>17</v>
      </c>
      <c r="I956" s="8">
        <v>13998</v>
      </c>
      <c r="J956" s="8">
        <v>2575.4499999999998</v>
      </c>
      <c r="K956" s="12">
        <f>YEAR(Table2[[#This Row],[Order_Date]])</f>
        <v>2025</v>
      </c>
      <c r="L956" s="12">
        <f>MONTH(Table2[[#This Row],[Order_Date]])</f>
        <v>3</v>
      </c>
      <c r="M956" t="str">
        <f>TEXT(Table2[[#This Row],[Order_Date]],"mmm")</f>
        <v>Mar</v>
      </c>
      <c r="N956" t="str">
        <f>TEXT(Table2[[#This Row],[Order_Date]],"YYYY-MM")</f>
        <v>2025-03</v>
      </c>
      <c r="O956" s="9">
        <f>IFERROR(Table2[[#This Row],[Profit]]/Table2[[#This Row],[Sales]],0)</f>
        <v>0.18398699814259178</v>
      </c>
      <c r="P956" t="str">
        <f>_xlfn.XLOOKUP(Table2[[#This Row],[Product_ID]],Table4[Product_ID],Table4[Category],"Not Found")</f>
        <v>Furniture</v>
      </c>
      <c r="Q956" t="str">
        <f>_xlfn.XLOOKUP(Table2[[#This Row],[Product_ID]],Table4[Product_ID],Table4[Sub_Category],"Not Found")</f>
        <v>Furniture</v>
      </c>
      <c r="R956" t="str">
        <f>_xlfn.XLOOKUP(Table2[[#This Row],[Customer_ID]],Table1[Customer_ID],Table1[Region],"Not Found")</f>
        <v>North</v>
      </c>
      <c r="S956" t="str">
        <f>_xlfn.XLOOKUP(Table2[[#This Row],[Customer_ID]],Table1[Customer_ID],Table1[Segment],"Not Found")</f>
        <v>Consumer</v>
      </c>
      <c r="T956" t="str">
        <f>_xlfn.XLOOKUP(Table2[[#This Row],[Product_ID]],Table4[Product_ID],Table4[Product_Name],"Not Found")</f>
        <v>Office Chair</v>
      </c>
    </row>
    <row r="957" spans="1:20" x14ac:dyDescent="0.3">
      <c r="A957" t="s">
        <v>1413</v>
      </c>
      <c r="B957" s="4">
        <v>45705</v>
      </c>
      <c r="C957" s="4">
        <v>45709</v>
      </c>
      <c r="D957" t="s">
        <v>506</v>
      </c>
      <c r="E957" t="s">
        <v>26</v>
      </c>
      <c r="F957" s="8">
        <v>3</v>
      </c>
      <c r="G957" s="10">
        <v>0.05</v>
      </c>
      <c r="H957" t="s">
        <v>13</v>
      </c>
      <c r="I957" s="8">
        <v>2562.15</v>
      </c>
      <c r="J957" s="8">
        <v>632.79</v>
      </c>
      <c r="K957" s="12">
        <f>YEAR(Table2[[#This Row],[Order_Date]])</f>
        <v>2025</v>
      </c>
      <c r="L957" s="12">
        <f>MONTH(Table2[[#This Row],[Order_Date]])</f>
        <v>2</v>
      </c>
      <c r="M957" t="str">
        <f>TEXT(Table2[[#This Row],[Order_Date]],"mmm")</f>
        <v>Feb</v>
      </c>
      <c r="N957" t="str">
        <f>TEXT(Table2[[#This Row],[Order_Date]],"YYYY-MM")</f>
        <v>2025-02</v>
      </c>
      <c r="O957" s="9">
        <f>IFERROR(Table2[[#This Row],[Profit]]/Table2[[#This Row],[Sales]],0)</f>
        <v>0.24697617235524849</v>
      </c>
      <c r="P957" t="str">
        <f>_xlfn.XLOOKUP(Table2[[#This Row],[Product_ID]],Table4[Product_ID],Table4[Category],"Not Found")</f>
        <v>Technology</v>
      </c>
      <c r="Q957" t="str">
        <f>_xlfn.XLOOKUP(Table2[[#This Row],[Product_ID]],Table4[Product_ID],Table4[Sub_Category],"Not Found")</f>
        <v>Accessories</v>
      </c>
      <c r="R957" t="str">
        <f>_xlfn.XLOOKUP(Table2[[#This Row],[Customer_ID]],Table1[Customer_ID],Table1[Region],"Not Found")</f>
        <v>South</v>
      </c>
      <c r="S957" t="str">
        <f>_xlfn.XLOOKUP(Table2[[#This Row],[Customer_ID]],Table1[Customer_ID],Table1[Segment],"Not Found")</f>
        <v>Consumer</v>
      </c>
      <c r="T957" t="str">
        <f>_xlfn.XLOOKUP(Table2[[#This Row],[Product_ID]],Table4[Product_ID],Table4[Product_Name],"Not Found")</f>
        <v>Keyboard</v>
      </c>
    </row>
    <row r="958" spans="1:20" x14ac:dyDescent="0.3">
      <c r="A958" t="s">
        <v>1414</v>
      </c>
      <c r="B958" s="4">
        <v>45405</v>
      </c>
      <c r="C958" s="4">
        <v>45408</v>
      </c>
      <c r="D958" t="s">
        <v>525</v>
      </c>
      <c r="E958" t="s">
        <v>45</v>
      </c>
      <c r="F958" s="8">
        <v>2</v>
      </c>
      <c r="G958" s="10">
        <v>0</v>
      </c>
      <c r="H958" t="s">
        <v>17</v>
      </c>
      <c r="I958" s="8">
        <v>4998</v>
      </c>
      <c r="J958" s="8">
        <v>1130.81</v>
      </c>
      <c r="K958" s="12">
        <f>YEAR(Table2[[#This Row],[Order_Date]])</f>
        <v>2024</v>
      </c>
      <c r="L958" s="12">
        <f>MONTH(Table2[[#This Row],[Order_Date]])</f>
        <v>4</v>
      </c>
      <c r="M958" t="str">
        <f>TEXT(Table2[[#This Row],[Order_Date]],"mmm")</f>
        <v>Apr</v>
      </c>
      <c r="N958" t="str">
        <f>TEXT(Table2[[#This Row],[Order_Date]],"YYYY-MM")</f>
        <v>2024-04</v>
      </c>
      <c r="O958" s="9">
        <f>IFERROR(Table2[[#This Row],[Profit]]/Table2[[#This Row],[Sales]],0)</f>
        <v>0.22625250100040015</v>
      </c>
      <c r="P958" t="str">
        <f>_xlfn.XLOOKUP(Table2[[#This Row],[Product_ID]],Table4[Product_ID],Table4[Category],"Not Found")</f>
        <v>Technology</v>
      </c>
      <c r="Q958" t="str">
        <f>_xlfn.XLOOKUP(Table2[[#This Row],[Product_ID]],Table4[Product_ID],Table4[Sub_Category],"Not Found")</f>
        <v>Audio</v>
      </c>
      <c r="R958" t="str">
        <f>_xlfn.XLOOKUP(Table2[[#This Row],[Customer_ID]],Table1[Customer_ID],Table1[Region],"Not Found")</f>
        <v>East</v>
      </c>
      <c r="S958" t="str">
        <f>_xlfn.XLOOKUP(Table2[[#This Row],[Customer_ID]],Table1[Customer_ID],Table1[Segment],"Not Found")</f>
        <v>Consumer</v>
      </c>
      <c r="T958" t="str">
        <f>_xlfn.XLOOKUP(Table2[[#This Row],[Product_ID]],Table4[Product_ID],Table4[Product_Name],"Not Found")</f>
        <v>Headphones</v>
      </c>
    </row>
    <row r="959" spans="1:20" x14ac:dyDescent="0.3">
      <c r="A959" t="s">
        <v>1415</v>
      </c>
      <c r="B959" s="4">
        <v>45436</v>
      </c>
      <c r="C959" s="4">
        <v>45441</v>
      </c>
      <c r="D959" t="s">
        <v>1416</v>
      </c>
      <c r="E959" t="s">
        <v>81</v>
      </c>
      <c r="F959" s="8">
        <v>3</v>
      </c>
      <c r="G959" s="10">
        <v>0</v>
      </c>
      <c r="H959" t="s">
        <v>17</v>
      </c>
      <c r="I959" s="8">
        <v>2397</v>
      </c>
      <c r="J959" s="8">
        <v>-219.04</v>
      </c>
      <c r="K959" s="12">
        <f>YEAR(Table2[[#This Row],[Order_Date]])</f>
        <v>2024</v>
      </c>
      <c r="L959" s="12">
        <f>MONTH(Table2[[#This Row],[Order_Date]])</f>
        <v>5</v>
      </c>
      <c r="M959" t="str">
        <f>TEXT(Table2[[#This Row],[Order_Date]],"mmm")</f>
        <v>May</v>
      </c>
      <c r="N959" t="str">
        <f>TEXT(Table2[[#This Row],[Order_Date]],"YYYY-MM")</f>
        <v>2024-05</v>
      </c>
      <c r="O959" s="9">
        <f>IFERROR(Table2[[#This Row],[Profit]]/Table2[[#This Row],[Sales]],0)</f>
        <v>-9.1380892782644968E-2</v>
      </c>
      <c r="P959" t="str">
        <f>_xlfn.XLOOKUP(Table2[[#This Row],[Product_ID]],Table4[Product_ID],Table4[Category],"Not Found")</f>
        <v>Home</v>
      </c>
      <c r="Q959" t="str">
        <f>_xlfn.XLOOKUP(Table2[[#This Row],[Product_ID]],Table4[Product_ID],Table4[Sub_Category],"Not Found")</f>
        <v>Kitchen</v>
      </c>
      <c r="R959" t="str">
        <f>_xlfn.XLOOKUP(Table2[[#This Row],[Customer_ID]],Table1[Customer_ID],Table1[Region],"Not Found")</f>
        <v>North</v>
      </c>
      <c r="S959" t="str">
        <f>_xlfn.XLOOKUP(Table2[[#This Row],[Customer_ID]],Table1[Customer_ID],Table1[Segment],"Not Found")</f>
        <v>Corporate</v>
      </c>
      <c r="T959" t="str">
        <f>_xlfn.XLOOKUP(Table2[[#This Row],[Product_ID]],Table4[Product_ID],Table4[Product_Name],"Not Found")</f>
        <v>Travel Mug</v>
      </c>
    </row>
    <row r="960" spans="1:20" x14ac:dyDescent="0.3">
      <c r="A960" t="s">
        <v>1417</v>
      </c>
      <c r="B960" s="4">
        <v>45829</v>
      </c>
      <c r="C960" s="4">
        <v>45833</v>
      </c>
      <c r="D960" t="s">
        <v>339</v>
      </c>
      <c r="E960" t="s">
        <v>58</v>
      </c>
      <c r="F960" s="8">
        <v>1</v>
      </c>
      <c r="G960" s="10">
        <v>0</v>
      </c>
      <c r="H960" t="s">
        <v>21</v>
      </c>
      <c r="I960" s="8">
        <v>1999</v>
      </c>
      <c r="J960" s="8">
        <v>492.81</v>
      </c>
      <c r="K960" s="12">
        <f>YEAR(Table2[[#This Row],[Order_Date]])</f>
        <v>2025</v>
      </c>
      <c r="L960" s="12">
        <f>MONTH(Table2[[#This Row],[Order_Date]])</f>
        <v>6</v>
      </c>
      <c r="M960" t="str">
        <f>TEXT(Table2[[#This Row],[Order_Date]],"mmm")</f>
        <v>Jun</v>
      </c>
      <c r="N960" t="str">
        <f>TEXT(Table2[[#This Row],[Order_Date]],"YYYY-MM")</f>
        <v>2025-06</v>
      </c>
      <c r="O960" s="9">
        <f>IFERROR(Table2[[#This Row],[Profit]]/Table2[[#This Row],[Sales]],0)</f>
        <v>0.24652826413206602</v>
      </c>
      <c r="P960" t="str">
        <f>_xlfn.XLOOKUP(Table2[[#This Row],[Product_ID]],Table4[Product_ID],Table4[Category],"Not Found")</f>
        <v>Technology</v>
      </c>
      <c r="Q960" t="str">
        <f>_xlfn.XLOOKUP(Table2[[#This Row],[Product_ID]],Table4[Product_ID],Table4[Sub_Category],"Not Found")</f>
        <v>Audio</v>
      </c>
      <c r="R960" t="str">
        <f>_xlfn.XLOOKUP(Table2[[#This Row],[Customer_ID]],Table1[Customer_ID],Table1[Region],"Not Found")</f>
        <v>North</v>
      </c>
      <c r="S960" t="str">
        <f>_xlfn.XLOOKUP(Table2[[#This Row],[Customer_ID]],Table1[Customer_ID],Table1[Segment],"Not Found")</f>
        <v>Corporate</v>
      </c>
      <c r="T960" t="str">
        <f>_xlfn.XLOOKUP(Table2[[#This Row],[Product_ID]],Table4[Product_ID],Table4[Product_Name],"Not Found")</f>
        <v>Bluetooth Speaker</v>
      </c>
    </row>
    <row r="961" spans="1:20" x14ac:dyDescent="0.3">
      <c r="A961" t="s">
        <v>1418</v>
      </c>
      <c r="B961" s="4">
        <v>45939</v>
      </c>
      <c r="C961" s="4">
        <v>45941</v>
      </c>
      <c r="D961" t="s">
        <v>430</v>
      </c>
      <c r="E961" t="s">
        <v>81</v>
      </c>
      <c r="F961" s="8">
        <v>1</v>
      </c>
      <c r="G961" s="10">
        <v>0.1</v>
      </c>
      <c r="H961" t="s">
        <v>13</v>
      </c>
      <c r="I961" s="8">
        <v>719.1</v>
      </c>
      <c r="J961" s="8">
        <v>203.39</v>
      </c>
      <c r="K961" s="12">
        <f>YEAR(Table2[[#This Row],[Order_Date]])</f>
        <v>2025</v>
      </c>
      <c r="L961" s="12">
        <f>MONTH(Table2[[#This Row],[Order_Date]])</f>
        <v>10</v>
      </c>
      <c r="M961" t="str">
        <f>TEXT(Table2[[#This Row],[Order_Date]],"mmm")</f>
        <v>Oct</v>
      </c>
      <c r="N961" t="str">
        <f>TEXT(Table2[[#This Row],[Order_Date]],"YYYY-MM")</f>
        <v>2025-10</v>
      </c>
      <c r="O961" s="9">
        <f>IFERROR(Table2[[#This Row],[Profit]]/Table2[[#This Row],[Sales]],0)</f>
        <v>0.28283966068696981</v>
      </c>
      <c r="P961" t="str">
        <f>_xlfn.XLOOKUP(Table2[[#This Row],[Product_ID]],Table4[Product_ID],Table4[Category],"Not Found")</f>
        <v>Home</v>
      </c>
      <c r="Q961" t="str">
        <f>_xlfn.XLOOKUP(Table2[[#This Row],[Product_ID]],Table4[Product_ID],Table4[Sub_Category],"Not Found")</f>
        <v>Kitchen</v>
      </c>
      <c r="R961" t="str">
        <f>_xlfn.XLOOKUP(Table2[[#This Row],[Customer_ID]],Table1[Customer_ID],Table1[Region],"Not Found")</f>
        <v>South</v>
      </c>
      <c r="S961" t="str">
        <f>_xlfn.XLOOKUP(Table2[[#This Row],[Customer_ID]],Table1[Customer_ID],Table1[Segment],"Not Found")</f>
        <v>Home Office</v>
      </c>
      <c r="T961" t="str">
        <f>_xlfn.XLOOKUP(Table2[[#This Row],[Product_ID]],Table4[Product_ID],Table4[Product_Name],"Not Found")</f>
        <v>Travel Mug</v>
      </c>
    </row>
    <row r="962" spans="1:20" x14ac:dyDescent="0.3">
      <c r="A962" t="s">
        <v>1419</v>
      </c>
      <c r="B962" s="4">
        <v>45594</v>
      </c>
      <c r="C962" s="4">
        <v>45597</v>
      </c>
      <c r="D962" t="s">
        <v>1198</v>
      </c>
      <c r="E962" t="s">
        <v>20</v>
      </c>
      <c r="F962" s="8">
        <v>2</v>
      </c>
      <c r="G962" s="10">
        <v>0</v>
      </c>
      <c r="H962" t="s">
        <v>13</v>
      </c>
      <c r="I962" s="8">
        <v>13998</v>
      </c>
      <c r="J962" s="8">
        <v>2089.59</v>
      </c>
      <c r="K962" s="12">
        <f>YEAR(Table2[[#This Row],[Order_Date]])</f>
        <v>2024</v>
      </c>
      <c r="L962" s="12">
        <f>MONTH(Table2[[#This Row],[Order_Date]])</f>
        <v>10</v>
      </c>
      <c r="M962" t="str">
        <f>TEXT(Table2[[#This Row],[Order_Date]],"mmm")</f>
        <v>Oct</v>
      </c>
      <c r="N962" t="str">
        <f>TEXT(Table2[[#This Row],[Order_Date]],"YYYY-MM")</f>
        <v>2024-10</v>
      </c>
      <c r="O962" s="9">
        <f>IFERROR(Table2[[#This Row],[Profit]]/Table2[[#This Row],[Sales]],0)</f>
        <v>0.14927775396485213</v>
      </c>
      <c r="P962" t="str">
        <f>_xlfn.XLOOKUP(Table2[[#This Row],[Product_ID]],Table4[Product_ID],Table4[Category],"Not Found")</f>
        <v>Furniture</v>
      </c>
      <c r="Q962" t="str">
        <f>_xlfn.XLOOKUP(Table2[[#This Row],[Product_ID]],Table4[Product_ID],Table4[Sub_Category],"Not Found")</f>
        <v>Furniture</v>
      </c>
      <c r="R962" t="str">
        <f>_xlfn.XLOOKUP(Table2[[#This Row],[Customer_ID]],Table1[Customer_ID],Table1[Region],"Not Found")</f>
        <v>West</v>
      </c>
      <c r="S962" t="str">
        <f>_xlfn.XLOOKUP(Table2[[#This Row],[Customer_ID]],Table1[Customer_ID],Table1[Segment],"Not Found")</f>
        <v>Consumer</v>
      </c>
      <c r="T962" t="str">
        <f>_xlfn.XLOOKUP(Table2[[#This Row],[Product_ID]],Table4[Product_ID],Table4[Product_Name],"Not Found")</f>
        <v>Office Chair</v>
      </c>
    </row>
    <row r="963" spans="1:20" x14ac:dyDescent="0.3">
      <c r="A963" t="s">
        <v>1420</v>
      </c>
      <c r="B963" s="4">
        <v>45879</v>
      </c>
      <c r="C963" s="4">
        <v>45880</v>
      </c>
      <c r="D963" t="s">
        <v>474</v>
      </c>
      <c r="E963" t="s">
        <v>99</v>
      </c>
      <c r="F963" s="8">
        <v>1</v>
      </c>
      <c r="G963" s="10">
        <v>0.15</v>
      </c>
      <c r="H963" t="s">
        <v>21</v>
      </c>
      <c r="I963" s="8">
        <v>211.65</v>
      </c>
      <c r="J963" s="8">
        <v>66.38</v>
      </c>
      <c r="K963" s="12">
        <f>YEAR(Table2[[#This Row],[Order_Date]])</f>
        <v>2025</v>
      </c>
      <c r="L963" s="12">
        <f>MONTH(Table2[[#This Row],[Order_Date]])</f>
        <v>8</v>
      </c>
      <c r="M963" t="str">
        <f>TEXT(Table2[[#This Row],[Order_Date]],"mmm")</f>
        <v>Aug</v>
      </c>
      <c r="N963" t="str">
        <f>TEXT(Table2[[#This Row],[Order_Date]],"YYYY-MM")</f>
        <v>2025-08</v>
      </c>
      <c r="O963" s="9">
        <f>IFERROR(Table2[[#This Row],[Profit]]/Table2[[#This Row],[Sales]],0)</f>
        <v>0.31363099456650129</v>
      </c>
      <c r="P963" t="str">
        <f>_xlfn.XLOOKUP(Table2[[#This Row],[Product_ID]],Table4[Product_ID],Table4[Category],"Not Found")</f>
        <v>Office</v>
      </c>
      <c r="Q963" t="str">
        <f>_xlfn.XLOOKUP(Table2[[#This Row],[Product_ID]],Table4[Product_ID],Table4[Sub_Category],"Not Found")</f>
        <v>Paper</v>
      </c>
      <c r="R963" t="str">
        <f>_xlfn.XLOOKUP(Table2[[#This Row],[Customer_ID]],Table1[Customer_ID],Table1[Region],"Not Found")</f>
        <v>West</v>
      </c>
      <c r="S963" t="str">
        <f>_xlfn.XLOOKUP(Table2[[#This Row],[Customer_ID]],Table1[Customer_ID],Table1[Segment],"Not Found")</f>
        <v>Corporate</v>
      </c>
      <c r="T963" t="str">
        <f>_xlfn.XLOOKUP(Table2[[#This Row],[Product_ID]],Table4[Product_ID],Table4[Product_Name],"Not Found")</f>
        <v>Pen Set</v>
      </c>
    </row>
    <row r="964" spans="1:20" x14ac:dyDescent="0.3">
      <c r="A964" t="s">
        <v>1421</v>
      </c>
      <c r="B964" s="4">
        <v>45636</v>
      </c>
      <c r="C964" s="4">
        <v>45639</v>
      </c>
      <c r="D964" t="s">
        <v>702</v>
      </c>
      <c r="E964" t="s">
        <v>26</v>
      </c>
      <c r="F964" s="8">
        <v>1</v>
      </c>
      <c r="G964" s="10">
        <v>0</v>
      </c>
      <c r="H964" t="s">
        <v>21</v>
      </c>
      <c r="I964" s="8">
        <v>899</v>
      </c>
      <c r="J964" s="8">
        <v>201.6</v>
      </c>
      <c r="K964" s="12">
        <f>YEAR(Table2[[#This Row],[Order_Date]])</f>
        <v>2024</v>
      </c>
      <c r="L964" s="12">
        <f>MONTH(Table2[[#This Row],[Order_Date]])</f>
        <v>12</v>
      </c>
      <c r="M964" t="str">
        <f>TEXT(Table2[[#This Row],[Order_Date]],"mmm")</f>
        <v>Dec</v>
      </c>
      <c r="N964" t="str">
        <f>TEXT(Table2[[#This Row],[Order_Date]],"YYYY-MM")</f>
        <v>2024-12</v>
      </c>
      <c r="O964" s="9">
        <f>IFERROR(Table2[[#This Row],[Profit]]/Table2[[#This Row],[Sales]],0)</f>
        <v>0.22424916573971079</v>
      </c>
      <c r="P964" t="str">
        <f>_xlfn.XLOOKUP(Table2[[#This Row],[Product_ID]],Table4[Product_ID],Table4[Category],"Not Found")</f>
        <v>Technology</v>
      </c>
      <c r="Q964" t="str">
        <f>_xlfn.XLOOKUP(Table2[[#This Row],[Product_ID]],Table4[Product_ID],Table4[Sub_Category],"Not Found")</f>
        <v>Accessories</v>
      </c>
      <c r="R964" t="str">
        <f>_xlfn.XLOOKUP(Table2[[#This Row],[Customer_ID]],Table1[Customer_ID],Table1[Region],"Not Found")</f>
        <v>West</v>
      </c>
      <c r="S964" t="str">
        <f>_xlfn.XLOOKUP(Table2[[#This Row],[Customer_ID]],Table1[Customer_ID],Table1[Segment],"Not Found")</f>
        <v>Corporate</v>
      </c>
      <c r="T964" t="str">
        <f>_xlfn.XLOOKUP(Table2[[#This Row],[Product_ID]],Table4[Product_ID],Table4[Product_Name],"Not Found")</f>
        <v>Keyboard</v>
      </c>
    </row>
    <row r="965" spans="1:20" x14ac:dyDescent="0.3">
      <c r="A965" t="s">
        <v>1422</v>
      </c>
      <c r="B965" s="4">
        <v>45292</v>
      </c>
      <c r="C965" s="4">
        <v>45296</v>
      </c>
      <c r="D965" t="s">
        <v>1046</v>
      </c>
      <c r="E965" t="s">
        <v>96</v>
      </c>
      <c r="F965" s="8">
        <v>2</v>
      </c>
      <c r="G965" s="10">
        <v>0.05</v>
      </c>
      <c r="H965" t="s">
        <v>21</v>
      </c>
      <c r="I965" s="8">
        <v>1898.1</v>
      </c>
      <c r="J965" s="8">
        <v>506.9</v>
      </c>
      <c r="K965" s="12">
        <f>YEAR(Table2[[#This Row],[Order_Date]])</f>
        <v>2024</v>
      </c>
      <c r="L965" s="12">
        <f>MONTH(Table2[[#This Row],[Order_Date]])</f>
        <v>1</v>
      </c>
      <c r="M965" t="str">
        <f>TEXT(Table2[[#This Row],[Order_Date]],"mmm")</f>
        <v>Jan</v>
      </c>
      <c r="N965" t="str">
        <f>TEXT(Table2[[#This Row],[Order_Date]],"YYYY-MM")</f>
        <v>2024-01</v>
      </c>
      <c r="O965" s="9">
        <f>IFERROR(Table2[[#This Row],[Profit]]/Table2[[#This Row],[Sales]],0)</f>
        <v>0.26705653021442494</v>
      </c>
      <c r="P965" t="str">
        <f>_xlfn.XLOOKUP(Table2[[#This Row],[Product_ID]],Table4[Product_ID],Table4[Category],"Not Found")</f>
        <v>Home</v>
      </c>
      <c r="Q965" t="str">
        <f>_xlfn.XLOOKUP(Table2[[#This Row],[Product_ID]],Table4[Product_ID],Table4[Sub_Category],"Not Found")</f>
        <v>Lighting</v>
      </c>
      <c r="R965" t="str">
        <f>_xlfn.XLOOKUP(Table2[[#This Row],[Customer_ID]],Table1[Customer_ID],Table1[Region],"Not Found")</f>
        <v>South</v>
      </c>
      <c r="S965" t="str">
        <f>_xlfn.XLOOKUP(Table2[[#This Row],[Customer_ID]],Table1[Customer_ID],Table1[Segment],"Not Found")</f>
        <v>Consumer</v>
      </c>
      <c r="T965" t="str">
        <f>_xlfn.XLOOKUP(Table2[[#This Row],[Product_ID]],Table4[Product_ID],Table4[Product_Name],"Not Found")</f>
        <v>LED Strip Light</v>
      </c>
    </row>
    <row r="966" spans="1:20" x14ac:dyDescent="0.3">
      <c r="A966" t="s">
        <v>1423</v>
      </c>
      <c r="B966" s="4">
        <v>45438</v>
      </c>
      <c r="C966" s="4">
        <v>45440</v>
      </c>
      <c r="D966" t="s">
        <v>803</v>
      </c>
      <c r="E966" t="s">
        <v>68</v>
      </c>
      <c r="F966" s="8">
        <v>1</v>
      </c>
      <c r="G966" s="10">
        <v>0</v>
      </c>
      <c r="H966" t="s">
        <v>21</v>
      </c>
      <c r="I966" s="8">
        <v>1299</v>
      </c>
      <c r="J966" s="8">
        <v>347.68</v>
      </c>
      <c r="K966" s="12">
        <f>YEAR(Table2[[#This Row],[Order_Date]])</f>
        <v>2024</v>
      </c>
      <c r="L966" s="12">
        <f>MONTH(Table2[[#This Row],[Order_Date]])</f>
        <v>5</v>
      </c>
      <c r="M966" t="str">
        <f>TEXT(Table2[[#This Row],[Order_Date]],"mmm")</f>
        <v>May</v>
      </c>
      <c r="N966" t="str">
        <f>TEXT(Table2[[#This Row],[Order_Date]],"YYYY-MM")</f>
        <v>2024-05</v>
      </c>
      <c r="O966" s="9">
        <f>IFERROR(Table2[[#This Row],[Profit]]/Table2[[#This Row],[Sales]],0)</f>
        <v>0.2676520400307929</v>
      </c>
      <c r="P966" t="str">
        <f>_xlfn.XLOOKUP(Table2[[#This Row],[Product_ID]],Table4[Product_ID],Table4[Category],"Not Found")</f>
        <v>Home</v>
      </c>
      <c r="Q966" t="str">
        <f>_xlfn.XLOOKUP(Table2[[#This Row],[Product_ID]],Table4[Product_ID],Table4[Sub_Category],"Not Found")</f>
        <v>Lighting</v>
      </c>
      <c r="R966" t="str">
        <f>_xlfn.XLOOKUP(Table2[[#This Row],[Customer_ID]],Table1[Customer_ID],Table1[Region],"Not Found")</f>
        <v>South</v>
      </c>
      <c r="S966" t="str">
        <f>_xlfn.XLOOKUP(Table2[[#This Row],[Customer_ID]],Table1[Customer_ID],Table1[Segment],"Not Found")</f>
        <v>Consumer</v>
      </c>
      <c r="T966" t="str">
        <f>_xlfn.XLOOKUP(Table2[[#This Row],[Product_ID]],Table4[Product_ID],Table4[Product_Name],"Not Found")</f>
        <v>Table Lamp</v>
      </c>
    </row>
    <row r="967" spans="1:20" x14ac:dyDescent="0.3">
      <c r="A967" t="s">
        <v>1424</v>
      </c>
      <c r="B967" s="4">
        <v>45578</v>
      </c>
      <c r="C967" s="4">
        <v>45581</v>
      </c>
      <c r="D967" t="s">
        <v>878</v>
      </c>
      <c r="E967" t="s">
        <v>12</v>
      </c>
      <c r="F967" s="8">
        <v>2</v>
      </c>
      <c r="G967" s="10">
        <v>0.1</v>
      </c>
      <c r="H967" t="s">
        <v>13</v>
      </c>
      <c r="I967" s="8">
        <v>1078.2</v>
      </c>
      <c r="J967" s="8">
        <v>280.42</v>
      </c>
      <c r="K967" s="12">
        <f>YEAR(Table2[[#This Row],[Order_Date]])</f>
        <v>2024</v>
      </c>
      <c r="L967" s="12">
        <f>MONTH(Table2[[#This Row],[Order_Date]])</f>
        <v>10</v>
      </c>
      <c r="M967" t="str">
        <f>TEXT(Table2[[#This Row],[Order_Date]],"mmm")</f>
        <v>Oct</v>
      </c>
      <c r="N967" t="str">
        <f>TEXT(Table2[[#This Row],[Order_Date]],"YYYY-MM")</f>
        <v>2024-10</v>
      </c>
      <c r="O967" s="9">
        <f>IFERROR(Table2[[#This Row],[Profit]]/Table2[[#This Row],[Sales]],0)</f>
        <v>0.26008161751066594</v>
      </c>
      <c r="P967" t="str">
        <f>_xlfn.XLOOKUP(Table2[[#This Row],[Product_ID]],Table4[Product_ID],Table4[Category],"Not Found")</f>
        <v>Home</v>
      </c>
      <c r="Q967" t="str">
        <f>_xlfn.XLOOKUP(Table2[[#This Row],[Product_ID]],Table4[Product_ID],Table4[Sub_Category],"Not Found")</f>
        <v>Kitchen</v>
      </c>
      <c r="R967" t="str">
        <f>_xlfn.XLOOKUP(Table2[[#This Row],[Customer_ID]],Table1[Customer_ID],Table1[Region],"Not Found")</f>
        <v>South</v>
      </c>
      <c r="S967" t="str">
        <f>_xlfn.XLOOKUP(Table2[[#This Row],[Customer_ID]],Table1[Customer_ID],Table1[Segment],"Not Found")</f>
        <v>Consumer</v>
      </c>
      <c r="T967" t="str">
        <f>_xlfn.XLOOKUP(Table2[[#This Row],[Product_ID]],Table4[Product_ID],Table4[Product_Name],"Not Found")</f>
        <v>Water Bottle</v>
      </c>
    </row>
    <row r="968" spans="1:20" x14ac:dyDescent="0.3">
      <c r="A968" t="s">
        <v>1425</v>
      </c>
      <c r="B968" s="4">
        <v>45945</v>
      </c>
      <c r="C968" s="4">
        <v>45948</v>
      </c>
      <c r="D968" t="s">
        <v>1171</v>
      </c>
      <c r="E968" t="s">
        <v>29</v>
      </c>
      <c r="F968" s="8">
        <v>1</v>
      </c>
      <c r="G968" s="10">
        <v>0</v>
      </c>
      <c r="H968" t="s">
        <v>13</v>
      </c>
      <c r="I968" s="8">
        <v>399</v>
      </c>
      <c r="J968" s="8">
        <v>106.15</v>
      </c>
      <c r="K968" s="12">
        <f>YEAR(Table2[[#This Row],[Order_Date]])</f>
        <v>2025</v>
      </c>
      <c r="L968" s="12">
        <f>MONTH(Table2[[#This Row],[Order_Date]])</f>
        <v>10</v>
      </c>
      <c r="M968" t="str">
        <f>TEXT(Table2[[#This Row],[Order_Date]],"mmm")</f>
        <v>Oct</v>
      </c>
      <c r="N968" t="str">
        <f>TEXT(Table2[[#This Row],[Order_Date]],"YYYY-MM")</f>
        <v>2025-10</v>
      </c>
      <c r="O968" s="9">
        <f>IFERROR(Table2[[#This Row],[Profit]]/Table2[[#This Row],[Sales]],0)</f>
        <v>0.26604010025062658</v>
      </c>
      <c r="P968" t="str">
        <f>_xlfn.XLOOKUP(Table2[[#This Row],[Product_ID]],Table4[Product_ID],Table4[Category],"Not Found")</f>
        <v>Office</v>
      </c>
      <c r="Q968" t="str">
        <f>_xlfn.XLOOKUP(Table2[[#This Row],[Product_ID]],Table4[Product_ID],Table4[Sub_Category],"Not Found")</f>
        <v>Paper</v>
      </c>
      <c r="R968" t="str">
        <f>_xlfn.XLOOKUP(Table2[[#This Row],[Customer_ID]],Table1[Customer_ID],Table1[Region],"Not Found")</f>
        <v>South</v>
      </c>
      <c r="S968" t="str">
        <f>_xlfn.XLOOKUP(Table2[[#This Row],[Customer_ID]],Table1[Customer_ID],Table1[Segment],"Not Found")</f>
        <v>Corporate</v>
      </c>
      <c r="T968" t="str">
        <f>_xlfn.XLOOKUP(Table2[[#This Row],[Product_ID]],Table4[Product_ID],Table4[Product_Name],"Not Found")</f>
        <v>Notebook Set</v>
      </c>
    </row>
    <row r="969" spans="1:20" x14ac:dyDescent="0.3">
      <c r="A969" t="s">
        <v>1426</v>
      </c>
      <c r="B969" s="4">
        <v>45344</v>
      </c>
      <c r="C969" s="4">
        <v>45349</v>
      </c>
      <c r="D969" t="s">
        <v>1353</v>
      </c>
      <c r="E969" t="s">
        <v>50</v>
      </c>
      <c r="F969" s="8">
        <v>4</v>
      </c>
      <c r="G969" s="10">
        <v>0.15</v>
      </c>
      <c r="H969" t="s">
        <v>13</v>
      </c>
      <c r="I969" s="8">
        <v>1696.6</v>
      </c>
      <c r="J969" s="8">
        <v>402.94</v>
      </c>
      <c r="K969" s="12">
        <f>YEAR(Table2[[#This Row],[Order_Date]])</f>
        <v>2024</v>
      </c>
      <c r="L969" s="12">
        <f>MONTH(Table2[[#This Row],[Order_Date]])</f>
        <v>2</v>
      </c>
      <c r="M969" t="str">
        <f>TEXT(Table2[[#This Row],[Order_Date]],"mmm")</f>
        <v>Feb</v>
      </c>
      <c r="N969" t="str">
        <f>TEXT(Table2[[#This Row],[Order_Date]],"YYYY-MM")</f>
        <v>2024-02</v>
      </c>
      <c r="O969" s="9">
        <f>IFERROR(Table2[[#This Row],[Profit]]/Table2[[#This Row],[Sales]],0)</f>
        <v>0.2374985264646941</v>
      </c>
      <c r="P969" t="str">
        <f>_xlfn.XLOOKUP(Table2[[#This Row],[Product_ID]],Table4[Product_ID],Table4[Category],"Not Found")</f>
        <v>Technology</v>
      </c>
      <c r="Q969" t="str">
        <f>_xlfn.XLOOKUP(Table2[[#This Row],[Product_ID]],Table4[Product_ID],Table4[Sub_Category],"Not Found")</f>
        <v>Accessories</v>
      </c>
      <c r="R969" t="str">
        <f>_xlfn.XLOOKUP(Table2[[#This Row],[Customer_ID]],Table1[Customer_ID],Table1[Region],"Not Found")</f>
        <v>West</v>
      </c>
      <c r="S969" t="str">
        <f>_xlfn.XLOOKUP(Table2[[#This Row],[Customer_ID]],Table1[Customer_ID],Table1[Segment],"Not Found")</f>
        <v>Corporate</v>
      </c>
      <c r="T969" t="str">
        <f>_xlfn.XLOOKUP(Table2[[#This Row],[Product_ID]],Table4[Product_ID],Table4[Product_Name],"Not Found")</f>
        <v>Wireless Mouse</v>
      </c>
    </row>
    <row r="970" spans="1:20" x14ac:dyDescent="0.3">
      <c r="A970" t="s">
        <v>1427</v>
      </c>
      <c r="B970" s="4">
        <v>45595</v>
      </c>
      <c r="C970" s="4">
        <v>45600</v>
      </c>
      <c r="D970" t="s">
        <v>148</v>
      </c>
      <c r="E970" t="s">
        <v>81</v>
      </c>
      <c r="F970" s="8">
        <v>4</v>
      </c>
      <c r="G970" s="10">
        <v>0.05</v>
      </c>
      <c r="H970" t="s">
        <v>30</v>
      </c>
      <c r="I970" s="8">
        <v>3036.2</v>
      </c>
      <c r="J970" s="8">
        <v>763.95</v>
      </c>
      <c r="K970" s="12">
        <f>YEAR(Table2[[#This Row],[Order_Date]])</f>
        <v>2024</v>
      </c>
      <c r="L970" s="12">
        <f>MONTH(Table2[[#This Row],[Order_Date]])</f>
        <v>10</v>
      </c>
      <c r="M970" t="str">
        <f>TEXT(Table2[[#This Row],[Order_Date]],"mmm")</f>
        <v>Oct</v>
      </c>
      <c r="N970" t="str">
        <f>TEXT(Table2[[#This Row],[Order_Date]],"YYYY-MM")</f>
        <v>2024-10</v>
      </c>
      <c r="O970" s="9">
        <f>IFERROR(Table2[[#This Row],[Profit]]/Table2[[#This Row],[Sales]],0)</f>
        <v>0.25161385942955011</v>
      </c>
      <c r="P970" t="str">
        <f>_xlfn.XLOOKUP(Table2[[#This Row],[Product_ID]],Table4[Product_ID],Table4[Category],"Not Found")</f>
        <v>Home</v>
      </c>
      <c r="Q970" t="str">
        <f>_xlfn.XLOOKUP(Table2[[#This Row],[Product_ID]],Table4[Product_ID],Table4[Sub_Category],"Not Found")</f>
        <v>Kitchen</v>
      </c>
      <c r="R970" t="str">
        <f>_xlfn.XLOOKUP(Table2[[#This Row],[Customer_ID]],Table1[Customer_ID],Table1[Region],"Not Found")</f>
        <v>North</v>
      </c>
      <c r="S970" t="str">
        <f>_xlfn.XLOOKUP(Table2[[#This Row],[Customer_ID]],Table1[Customer_ID],Table1[Segment],"Not Found")</f>
        <v>Consumer</v>
      </c>
      <c r="T970" t="str">
        <f>_xlfn.XLOOKUP(Table2[[#This Row],[Product_ID]],Table4[Product_ID],Table4[Product_Name],"Not Found")</f>
        <v>Travel Mug</v>
      </c>
    </row>
    <row r="971" spans="1:20" x14ac:dyDescent="0.3">
      <c r="A971" t="s">
        <v>1428</v>
      </c>
      <c r="B971" s="4">
        <v>45360</v>
      </c>
      <c r="C971" s="4">
        <v>45364</v>
      </c>
      <c r="D971" t="s">
        <v>1429</v>
      </c>
      <c r="E971" t="s">
        <v>76</v>
      </c>
      <c r="F971" s="8">
        <v>4</v>
      </c>
      <c r="G971" s="10">
        <v>0.15</v>
      </c>
      <c r="H971" t="s">
        <v>17</v>
      </c>
      <c r="I971" s="8">
        <v>3056.6</v>
      </c>
      <c r="J971" s="8">
        <v>-229.93</v>
      </c>
      <c r="K971" s="12">
        <f>YEAR(Table2[[#This Row],[Order_Date]])</f>
        <v>2024</v>
      </c>
      <c r="L971" s="12">
        <f>MONTH(Table2[[#This Row],[Order_Date]])</f>
        <v>3</v>
      </c>
      <c r="M971" t="str">
        <f>TEXT(Table2[[#This Row],[Order_Date]],"mmm")</f>
        <v>Mar</v>
      </c>
      <c r="N971" t="str">
        <f>TEXT(Table2[[#This Row],[Order_Date]],"YYYY-MM")</f>
        <v>2024-03</v>
      </c>
      <c r="O971" s="9">
        <f>IFERROR(Table2[[#This Row],[Profit]]/Table2[[#This Row],[Sales]],0)</f>
        <v>-7.5224105214944714E-2</v>
      </c>
      <c r="P971" t="str">
        <f>_xlfn.XLOOKUP(Table2[[#This Row],[Product_ID]],Table4[Product_ID],Table4[Category],"Not Found")</f>
        <v>Home</v>
      </c>
      <c r="Q971" t="str">
        <f>_xlfn.XLOOKUP(Table2[[#This Row],[Product_ID]],Table4[Product_ID],Table4[Sub_Category],"Not Found")</f>
        <v>Decor</v>
      </c>
      <c r="R971" t="str">
        <f>_xlfn.XLOOKUP(Table2[[#This Row],[Customer_ID]],Table1[Customer_ID],Table1[Region],"Not Found")</f>
        <v>North</v>
      </c>
      <c r="S971" t="str">
        <f>_xlfn.XLOOKUP(Table2[[#This Row],[Customer_ID]],Table1[Customer_ID],Table1[Segment],"Not Found")</f>
        <v>Corporate</v>
      </c>
      <c r="T971" t="str">
        <f>_xlfn.XLOOKUP(Table2[[#This Row],[Product_ID]],Table4[Product_ID],Table4[Product_Name],"Not Found")</f>
        <v>Wall Clock</v>
      </c>
    </row>
    <row r="972" spans="1:20" x14ac:dyDescent="0.3">
      <c r="A972" t="s">
        <v>1430</v>
      </c>
      <c r="B972" s="4">
        <v>45652</v>
      </c>
      <c r="C972" s="4">
        <v>45653</v>
      </c>
      <c r="D972" t="s">
        <v>212</v>
      </c>
      <c r="E972" t="s">
        <v>58</v>
      </c>
      <c r="F972" s="8">
        <v>1</v>
      </c>
      <c r="G972" s="10">
        <v>0</v>
      </c>
      <c r="H972" t="s">
        <v>13</v>
      </c>
      <c r="I972" s="8">
        <v>1999</v>
      </c>
      <c r="J972" s="8">
        <v>420.69</v>
      </c>
      <c r="K972" s="12">
        <f>YEAR(Table2[[#This Row],[Order_Date]])</f>
        <v>2024</v>
      </c>
      <c r="L972" s="12">
        <f>MONTH(Table2[[#This Row],[Order_Date]])</f>
        <v>12</v>
      </c>
      <c r="M972" t="str">
        <f>TEXT(Table2[[#This Row],[Order_Date]],"mmm")</f>
        <v>Dec</v>
      </c>
      <c r="N972" t="str">
        <f>TEXT(Table2[[#This Row],[Order_Date]],"YYYY-MM")</f>
        <v>2024-12</v>
      </c>
      <c r="O972" s="9">
        <f>IFERROR(Table2[[#This Row],[Profit]]/Table2[[#This Row],[Sales]],0)</f>
        <v>0.21045022511255629</v>
      </c>
      <c r="P972" t="str">
        <f>_xlfn.XLOOKUP(Table2[[#This Row],[Product_ID]],Table4[Product_ID],Table4[Category],"Not Found")</f>
        <v>Technology</v>
      </c>
      <c r="Q972" t="str">
        <f>_xlfn.XLOOKUP(Table2[[#This Row],[Product_ID]],Table4[Product_ID],Table4[Sub_Category],"Not Found")</f>
        <v>Audio</v>
      </c>
      <c r="R972" t="str">
        <f>_xlfn.XLOOKUP(Table2[[#This Row],[Customer_ID]],Table1[Customer_ID],Table1[Region],"Not Found")</f>
        <v>East</v>
      </c>
      <c r="S972" t="str">
        <f>_xlfn.XLOOKUP(Table2[[#This Row],[Customer_ID]],Table1[Customer_ID],Table1[Segment],"Not Found")</f>
        <v>Consumer</v>
      </c>
      <c r="T972" t="str">
        <f>_xlfn.XLOOKUP(Table2[[#This Row],[Product_ID]],Table4[Product_ID],Table4[Product_Name],"Not Found")</f>
        <v>Bluetooth Speaker</v>
      </c>
    </row>
    <row r="973" spans="1:20" x14ac:dyDescent="0.3">
      <c r="A973" t="s">
        <v>1431</v>
      </c>
      <c r="B973" s="4">
        <v>45893</v>
      </c>
      <c r="C973" s="4">
        <v>45894</v>
      </c>
      <c r="D973" t="s">
        <v>1046</v>
      </c>
      <c r="E973" t="s">
        <v>12</v>
      </c>
      <c r="F973" s="8">
        <v>2</v>
      </c>
      <c r="G973" s="10">
        <v>0.05</v>
      </c>
      <c r="H973" t="s">
        <v>13</v>
      </c>
      <c r="I973" s="8">
        <v>1138.0999999999999</v>
      </c>
      <c r="J973" s="8">
        <v>300.26</v>
      </c>
      <c r="K973" s="12">
        <f>YEAR(Table2[[#This Row],[Order_Date]])</f>
        <v>2025</v>
      </c>
      <c r="L973" s="12">
        <f>MONTH(Table2[[#This Row],[Order_Date]])</f>
        <v>8</v>
      </c>
      <c r="M973" t="str">
        <f>TEXT(Table2[[#This Row],[Order_Date]],"mmm")</f>
        <v>Aug</v>
      </c>
      <c r="N973" t="str">
        <f>TEXT(Table2[[#This Row],[Order_Date]],"YYYY-MM")</f>
        <v>2025-08</v>
      </c>
      <c r="O973" s="9">
        <f>IFERROR(Table2[[#This Row],[Profit]]/Table2[[#This Row],[Sales]],0)</f>
        <v>0.26382567436956333</v>
      </c>
      <c r="P973" t="str">
        <f>_xlfn.XLOOKUP(Table2[[#This Row],[Product_ID]],Table4[Product_ID],Table4[Category],"Not Found")</f>
        <v>Home</v>
      </c>
      <c r="Q973" t="str">
        <f>_xlfn.XLOOKUP(Table2[[#This Row],[Product_ID]],Table4[Product_ID],Table4[Sub_Category],"Not Found")</f>
        <v>Kitchen</v>
      </c>
      <c r="R973" t="str">
        <f>_xlfn.XLOOKUP(Table2[[#This Row],[Customer_ID]],Table1[Customer_ID],Table1[Region],"Not Found")</f>
        <v>South</v>
      </c>
      <c r="S973" t="str">
        <f>_xlfn.XLOOKUP(Table2[[#This Row],[Customer_ID]],Table1[Customer_ID],Table1[Segment],"Not Found")</f>
        <v>Consumer</v>
      </c>
      <c r="T973" t="str">
        <f>_xlfn.XLOOKUP(Table2[[#This Row],[Product_ID]],Table4[Product_ID],Table4[Product_Name],"Not Found")</f>
        <v>Water Bottle</v>
      </c>
    </row>
    <row r="974" spans="1:20" x14ac:dyDescent="0.3">
      <c r="A974" t="s">
        <v>1432</v>
      </c>
      <c r="B974" s="4">
        <v>45511</v>
      </c>
      <c r="C974" s="4">
        <v>45513</v>
      </c>
      <c r="D974" t="s">
        <v>1064</v>
      </c>
      <c r="E974" t="s">
        <v>20</v>
      </c>
      <c r="F974" s="8">
        <v>4</v>
      </c>
      <c r="G974" s="10">
        <v>0.1</v>
      </c>
      <c r="H974" t="s">
        <v>21</v>
      </c>
      <c r="I974" s="8">
        <v>25196.400000000001</v>
      </c>
      <c r="J974" s="8">
        <v>4534.9399999999996</v>
      </c>
      <c r="K974" s="12">
        <f>YEAR(Table2[[#This Row],[Order_Date]])</f>
        <v>2024</v>
      </c>
      <c r="L974" s="12">
        <f>MONTH(Table2[[#This Row],[Order_Date]])</f>
        <v>8</v>
      </c>
      <c r="M974" t="str">
        <f>TEXT(Table2[[#This Row],[Order_Date]],"mmm")</f>
        <v>Aug</v>
      </c>
      <c r="N974" t="str">
        <f>TEXT(Table2[[#This Row],[Order_Date]],"YYYY-MM")</f>
        <v>2024-08</v>
      </c>
      <c r="O974" s="9">
        <f>IFERROR(Table2[[#This Row],[Profit]]/Table2[[#This Row],[Sales]],0)</f>
        <v>0.17998364845771617</v>
      </c>
      <c r="P974" t="str">
        <f>_xlfn.XLOOKUP(Table2[[#This Row],[Product_ID]],Table4[Product_ID],Table4[Category],"Not Found")</f>
        <v>Furniture</v>
      </c>
      <c r="Q974" t="str">
        <f>_xlfn.XLOOKUP(Table2[[#This Row],[Product_ID]],Table4[Product_ID],Table4[Sub_Category],"Not Found")</f>
        <v>Furniture</v>
      </c>
      <c r="R974" t="str">
        <f>_xlfn.XLOOKUP(Table2[[#This Row],[Customer_ID]],Table1[Customer_ID],Table1[Region],"Not Found")</f>
        <v>West</v>
      </c>
      <c r="S974" t="str">
        <f>_xlfn.XLOOKUP(Table2[[#This Row],[Customer_ID]],Table1[Customer_ID],Table1[Segment],"Not Found")</f>
        <v>Consumer</v>
      </c>
      <c r="T974" t="str">
        <f>_xlfn.XLOOKUP(Table2[[#This Row],[Product_ID]],Table4[Product_ID],Table4[Product_Name],"Not Found")</f>
        <v>Office Chair</v>
      </c>
    </row>
    <row r="975" spans="1:20" x14ac:dyDescent="0.3">
      <c r="A975" t="s">
        <v>1433</v>
      </c>
      <c r="B975" s="4">
        <v>45995</v>
      </c>
      <c r="C975" s="4">
        <v>45999</v>
      </c>
      <c r="D975" t="s">
        <v>1434</v>
      </c>
      <c r="E975" t="s">
        <v>200</v>
      </c>
      <c r="F975" s="8">
        <v>4</v>
      </c>
      <c r="G975" s="10">
        <v>0.1</v>
      </c>
      <c r="H975" t="s">
        <v>21</v>
      </c>
      <c r="I975" s="8">
        <v>3956.4</v>
      </c>
      <c r="J975" s="8">
        <v>969.01</v>
      </c>
      <c r="K975" s="12">
        <f>YEAR(Table2[[#This Row],[Order_Date]])</f>
        <v>2025</v>
      </c>
      <c r="L975" s="12">
        <f>MONTH(Table2[[#This Row],[Order_Date]])</f>
        <v>12</v>
      </c>
      <c r="M975" t="str">
        <f>TEXT(Table2[[#This Row],[Order_Date]],"mmm")</f>
        <v>Dec</v>
      </c>
      <c r="N975" t="str">
        <f>TEXT(Table2[[#This Row],[Order_Date]],"YYYY-MM")</f>
        <v>2025-12</v>
      </c>
      <c r="O975" s="9">
        <f>IFERROR(Table2[[#This Row],[Profit]]/Table2[[#This Row],[Sales]],0)</f>
        <v>0.24492215145081386</v>
      </c>
      <c r="P975" t="str">
        <f>_xlfn.XLOOKUP(Table2[[#This Row],[Product_ID]],Table4[Product_ID],Table4[Category],"Not Found")</f>
        <v>Office</v>
      </c>
      <c r="Q975" t="str">
        <f>_xlfn.XLOOKUP(Table2[[#This Row],[Product_ID]],Table4[Product_ID],Table4[Sub_Category],"Not Found")</f>
        <v>Office Supplies</v>
      </c>
      <c r="R975" t="str">
        <f>_xlfn.XLOOKUP(Table2[[#This Row],[Customer_ID]],Table1[Customer_ID],Table1[Region],"Not Found")</f>
        <v>South</v>
      </c>
      <c r="S975" t="str">
        <f>_xlfn.XLOOKUP(Table2[[#This Row],[Customer_ID]],Table1[Customer_ID],Table1[Segment],"Not Found")</f>
        <v>Home Office</v>
      </c>
      <c r="T975" t="str">
        <f>_xlfn.XLOOKUP(Table2[[#This Row],[Product_ID]],Table4[Product_ID],Table4[Product_Name],"Not Found")</f>
        <v>Laptop Stand</v>
      </c>
    </row>
    <row r="976" spans="1:20" x14ac:dyDescent="0.3">
      <c r="A976" t="s">
        <v>1435</v>
      </c>
      <c r="B976" s="4">
        <v>45866</v>
      </c>
      <c r="C976" s="4">
        <v>45867</v>
      </c>
      <c r="D976" t="s">
        <v>1436</v>
      </c>
      <c r="E976" t="s">
        <v>45</v>
      </c>
      <c r="F976" s="8">
        <v>3</v>
      </c>
      <c r="G976" s="10">
        <v>0.05</v>
      </c>
      <c r="H976" t="s">
        <v>30</v>
      </c>
      <c r="I976" s="8">
        <v>7122.15</v>
      </c>
      <c r="J976" s="8">
        <v>1700.71</v>
      </c>
      <c r="K976" s="12">
        <f>YEAR(Table2[[#This Row],[Order_Date]])</f>
        <v>2025</v>
      </c>
      <c r="L976" s="12">
        <f>MONTH(Table2[[#This Row],[Order_Date]])</f>
        <v>7</v>
      </c>
      <c r="M976" t="str">
        <f>TEXT(Table2[[#This Row],[Order_Date]],"mmm")</f>
        <v>Jul</v>
      </c>
      <c r="N976" t="str">
        <f>TEXT(Table2[[#This Row],[Order_Date]],"YYYY-MM")</f>
        <v>2025-07</v>
      </c>
      <c r="O976" s="9">
        <f>IFERROR(Table2[[#This Row],[Profit]]/Table2[[#This Row],[Sales]],0)</f>
        <v>0.23879165701368268</v>
      </c>
      <c r="P976" t="str">
        <f>_xlfn.XLOOKUP(Table2[[#This Row],[Product_ID]],Table4[Product_ID],Table4[Category],"Not Found")</f>
        <v>Technology</v>
      </c>
      <c r="Q976" t="str">
        <f>_xlfn.XLOOKUP(Table2[[#This Row],[Product_ID]],Table4[Product_ID],Table4[Sub_Category],"Not Found")</f>
        <v>Audio</v>
      </c>
      <c r="R976" t="str">
        <f>_xlfn.XLOOKUP(Table2[[#This Row],[Customer_ID]],Table1[Customer_ID],Table1[Region],"Not Found")</f>
        <v>West</v>
      </c>
      <c r="S976" t="str">
        <f>_xlfn.XLOOKUP(Table2[[#This Row],[Customer_ID]],Table1[Customer_ID],Table1[Segment],"Not Found")</f>
        <v>Home Office</v>
      </c>
      <c r="T976" t="str">
        <f>_xlfn.XLOOKUP(Table2[[#This Row],[Product_ID]],Table4[Product_ID],Table4[Product_Name],"Not Found")</f>
        <v>Headphones</v>
      </c>
    </row>
    <row r="977" spans="1:20" x14ac:dyDescent="0.3">
      <c r="A977" t="s">
        <v>1437</v>
      </c>
      <c r="B977" s="4">
        <v>45876</v>
      </c>
      <c r="C977" s="4">
        <v>45879</v>
      </c>
      <c r="D977" t="s">
        <v>305</v>
      </c>
      <c r="E977" t="s">
        <v>45</v>
      </c>
      <c r="F977" s="8">
        <v>1</v>
      </c>
      <c r="G977" s="10">
        <v>0.15</v>
      </c>
      <c r="H977" t="s">
        <v>13</v>
      </c>
      <c r="I977" s="8">
        <v>2124.15</v>
      </c>
      <c r="J977" s="8">
        <v>547.63</v>
      </c>
      <c r="K977" s="12">
        <f>YEAR(Table2[[#This Row],[Order_Date]])</f>
        <v>2025</v>
      </c>
      <c r="L977" s="12">
        <f>MONTH(Table2[[#This Row],[Order_Date]])</f>
        <v>8</v>
      </c>
      <c r="M977" t="str">
        <f>TEXT(Table2[[#This Row],[Order_Date]],"mmm")</f>
        <v>Aug</v>
      </c>
      <c r="N977" t="str">
        <f>TEXT(Table2[[#This Row],[Order_Date]],"YYYY-MM")</f>
        <v>2025-08</v>
      </c>
      <c r="O977" s="9">
        <f>IFERROR(Table2[[#This Row],[Profit]]/Table2[[#This Row],[Sales]],0)</f>
        <v>0.25781135983805287</v>
      </c>
      <c r="P977" t="str">
        <f>_xlfn.XLOOKUP(Table2[[#This Row],[Product_ID]],Table4[Product_ID],Table4[Category],"Not Found")</f>
        <v>Technology</v>
      </c>
      <c r="Q977" t="str">
        <f>_xlfn.XLOOKUP(Table2[[#This Row],[Product_ID]],Table4[Product_ID],Table4[Sub_Category],"Not Found")</f>
        <v>Audio</v>
      </c>
      <c r="R977" t="str">
        <f>_xlfn.XLOOKUP(Table2[[#This Row],[Customer_ID]],Table1[Customer_ID],Table1[Region],"Not Found")</f>
        <v>South</v>
      </c>
      <c r="S977" t="str">
        <f>_xlfn.XLOOKUP(Table2[[#This Row],[Customer_ID]],Table1[Customer_ID],Table1[Segment],"Not Found")</f>
        <v>Consumer</v>
      </c>
      <c r="T977" t="str">
        <f>_xlfn.XLOOKUP(Table2[[#This Row],[Product_ID]],Table4[Product_ID],Table4[Product_Name],"Not Found")</f>
        <v>Headphones</v>
      </c>
    </row>
    <row r="978" spans="1:20" x14ac:dyDescent="0.3">
      <c r="A978" t="s">
        <v>1438</v>
      </c>
      <c r="B978" s="4">
        <v>45452</v>
      </c>
      <c r="C978" s="4">
        <v>45456</v>
      </c>
      <c r="D978" t="s">
        <v>947</v>
      </c>
      <c r="E978" t="s">
        <v>81</v>
      </c>
      <c r="F978" s="8">
        <v>2</v>
      </c>
      <c r="G978" s="10">
        <v>0</v>
      </c>
      <c r="H978" t="s">
        <v>17</v>
      </c>
      <c r="I978" s="8">
        <v>1598</v>
      </c>
      <c r="J978" s="8">
        <v>422.47</v>
      </c>
      <c r="K978" s="12">
        <f>YEAR(Table2[[#This Row],[Order_Date]])</f>
        <v>2024</v>
      </c>
      <c r="L978" s="12">
        <f>MONTH(Table2[[#This Row],[Order_Date]])</f>
        <v>6</v>
      </c>
      <c r="M978" t="str">
        <f>TEXT(Table2[[#This Row],[Order_Date]],"mmm")</f>
        <v>Jun</v>
      </c>
      <c r="N978" t="str">
        <f>TEXT(Table2[[#This Row],[Order_Date]],"YYYY-MM")</f>
        <v>2024-06</v>
      </c>
      <c r="O978" s="9">
        <f>IFERROR(Table2[[#This Row],[Profit]]/Table2[[#This Row],[Sales]],0)</f>
        <v>0.26437421777221526</v>
      </c>
      <c r="P978" t="str">
        <f>_xlfn.XLOOKUP(Table2[[#This Row],[Product_ID]],Table4[Product_ID],Table4[Category],"Not Found")</f>
        <v>Home</v>
      </c>
      <c r="Q978" t="str">
        <f>_xlfn.XLOOKUP(Table2[[#This Row],[Product_ID]],Table4[Product_ID],Table4[Sub_Category],"Not Found")</f>
        <v>Kitchen</v>
      </c>
      <c r="R978" t="str">
        <f>_xlfn.XLOOKUP(Table2[[#This Row],[Customer_ID]],Table1[Customer_ID],Table1[Region],"Not Found")</f>
        <v>North</v>
      </c>
      <c r="S978" t="str">
        <f>_xlfn.XLOOKUP(Table2[[#This Row],[Customer_ID]],Table1[Customer_ID],Table1[Segment],"Not Found")</f>
        <v>Consumer</v>
      </c>
      <c r="T978" t="str">
        <f>_xlfn.XLOOKUP(Table2[[#This Row],[Product_ID]],Table4[Product_ID],Table4[Product_Name],"Not Found")</f>
        <v>Travel Mug</v>
      </c>
    </row>
    <row r="979" spans="1:20" x14ac:dyDescent="0.3">
      <c r="A979" t="s">
        <v>1439</v>
      </c>
      <c r="B979" s="4">
        <v>45972</v>
      </c>
      <c r="C979" s="4">
        <v>45975</v>
      </c>
      <c r="D979" t="s">
        <v>165</v>
      </c>
      <c r="E979" t="s">
        <v>20</v>
      </c>
      <c r="F979" s="8">
        <v>3</v>
      </c>
      <c r="G979" s="10">
        <v>0.1</v>
      </c>
      <c r="H979" t="s">
        <v>13</v>
      </c>
      <c r="I979" s="8">
        <v>18897.3</v>
      </c>
      <c r="J979" s="8">
        <v>3288.72</v>
      </c>
      <c r="K979" s="12">
        <f>YEAR(Table2[[#This Row],[Order_Date]])</f>
        <v>2025</v>
      </c>
      <c r="L979" s="12">
        <f>MONTH(Table2[[#This Row],[Order_Date]])</f>
        <v>11</v>
      </c>
      <c r="M979" t="str">
        <f>TEXT(Table2[[#This Row],[Order_Date]],"mmm")</f>
        <v>Nov</v>
      </c>
      <c r="N979" t="str">
        <f>TEXT(Table2[[#This Row],[Order_Date]],"YYYY-MM")</f>
        <v>2025-11</v>
      </c>
      <c r="O979" s="9">
        <f>IFERROR(Table2[[#This Row],[Profit]]/Table2[[#This Row],[Sales]],0)</f>
        <v>0.17403121080789319</v>
      </c>
      <c r="P979" t="str">
        <f>_xlfn.XLOOKUP(Table2[[#This Row],[Product_ID]],Table4[Product_ID],Table4[Category],"Not Found")</f>
        <v>Furniture</v>
      </c>
      <c r="Q979" t="str">
        <f>_xlfn.XLOOKUP(Table2[[#This Row],[Product_ID]],Table4[Product_ID],Table4[Sub_Category],"Not Found")</f>
        <v>Furniture</v>
      </c>
      <c r="R979" t="str">
        <f>_xlfn.XLOOKUP(Table2[[#This Row],[Customer_ID]],Table1[Customer_ID],Table1[Region],"Not Found")</f>
        <v>South</v>
      </c>
      <c r="S979" t="str">
        <f>_xlfn.XLOOKUP(Table2[[#This Row],[Customer_ID]],Table1[Customer_ID],Table1[Segment],"Not Found")</f>
        <v>Corporate</v>
      </c>
      <c r="T979" t="str">
        <f>_xlfn.XLOOKUP(Table2[[#This Row],[Product_ID]],Table4[Product_ID],Table4[Product_Name],"Not Found")</f>
        <v>Office Chair</v>
      </c>
    </row>
    <row r="980" spans="1:20" x14ac:dyDescent="0.3">
      <c r="A980" t="s">
        <v>1440</v>
      </c>
      <c r="B980" s="4">
        <v>45380</v>
      </c>
      <c r="C980" s="4">
        <v>45382</v>
      </c>
      <c r="D980" t="s">
        <v>1441</v>
      </c>
      <c r="E980" t="s">
        <v>40</v>
      </c>
      <c r="F980" s="8">
        <v>1</v>
      </c>
      <c r="G980" s="10">
        <v>0</v>
      </c>
      <c r="H980" t="s">
        <v>13</v>
      </c>
      <c r="I980" s="8">
        <v>1499</v>
      </c>
      <c r="J980" s="8">
        <v>351.21</v>
      </c>
      <c r="K980" s="12">
        <f>YEAR(Table2[[#This Row],[Order_Date]])</f>
        <v>2024</v>
      </c>
      <c r="L980" s="12">
        <f>MONTH(Table2[[#This Row],[Order_Date]])</f>
        <v>3</v>
      </c>
      <c r="M980" t="str">
        <f>TEXT(Table2[[#This Row],[Order_Date]],"mmm")</f>
        <v>Mar</v>
      </c>
      <c r="N980" t="str">
        <f>TEXT(Table2[[#This Row],[Order_Date]],"YYYY-MM")</f>
        <v>2024-03</v>
      </c>
      <c r="O980" s="9">
        <f>IFERROR(Table2[[#This Row],[Profit]]/Table2[[#This Row],[Sales]],0)</f>
        <v>0.23429619746497662</v>
      </c>
      <c r="P980" t="str">
        <f>_xlfn.XLOOKUP(Table2[[#This Row],[Product_ID]],Table4[Product_ID],Table4[Category],"Not Found")</f>
        <v>Technology</v>
      </c>
      <c r="Q980" t="str">
        <f>_xlfn.XLOOKUP(Table2[[#This Row],[Product_ID]],Table4[Product_ID],Table4[Sub_Category],"Not Found")</f>
        <v>Accessories</v>
      </c>
      <c r="R980" t="str">
        <f>_xlfn.XLOOKUP(Table2[[#This Row],[Customer_ID]],Table1[Customer_ID],Table1[Region],"Not Found")</f>
        <v>East</v>
      </c>
      <c r="S980" t="str">
        <f>_xlfn.XLOOKUP(Table2[[#This Row],[Customer_ID]],Table1[Customer_ID],Table1[Segment],"Not Found")</f>
        <v>Home Office</v>
      </c>
      <c r="T980" t="str">
        <f>_xlfn.XLOOKUP(Table2[[#This Row],[Product_ID]],Table4[Product_ID],Table4[Product_Name],"Not Found")</f>
        <v>Power Bank</v>
      </c>
    </row>
    <row r="981" spans="1:20" x14ac:dyDescent="0.3">
      <c r="A981" t="s">
        <v>1442</v>
      </c>
      <c r="B981" s="4">
        <v>45979</v>
      </c>
      <c r="C981" s="4">
        <v>45983</v>
      </c>
      <c r="D981" t="s">
        <v>1027</v>
      </c>
      <c r="E981" t="s">
        <v>116</v>
      </c>
      <c r="F981" s="8">
        <v>2</v>
      </c>
      <c r="G981" s="10">
        <v>0</v>
      </c>
      <c r="H981" t="s">
        <v>13</v>
      </c>
      <c r="I981" s="8">
        <v>798</v>
      </c>
      <c r="J981" s="8">
        <v>157.13</v>
      </c>
      <c r="K981" s="12">
        <f>YEAR(Table2[[#This Row],[Order_Date]])</f>
        <v>2025</v>
      </c>
      <c r="L981" s="12">
        <f>MONTH(Table2[[#This Row],[Order_Date]])</f>
        <v>11</v>
      </c>
      <c r="M981" t="str">
        <f>TEXT(Table2[[#This Row],[Order_Date]],"mmm")</f>
        <v>Nov</v>
      </c>
      <c r="N981" t="str">
        <f>TEXT(Table2[[#This Row],[Order_Date]],"YYYY-MM")</f>
        <v>2025-11</v>
      </c>
      <c r="O981" s="9">
        <f>IFERROR(Table2[[#This Row],[Profit]]/Table2[[#This Row],[Sales]],0)</f>
        <v>0.19690476190476189</v>
      </c>
      <c r="P981" t="str">
        <f>_xlfn.XLOOKUP(Table2[[#This Row],[Product_ID]],Table4[Product_ID],Table4[Category],"Not Found")</f>
        <v>Technology</v>
      </c>
      <c r="Q981" t="str">
        <f>_xlfn.XLOOKUP(Table2[[#This Row],[Product_ID]],Table4[Product_ID],Table4[Sub_Category],"Not Found")</f>
        <v>Accessories</v>
      </c>
      <c r="R981" t="str">
        <f>_xlfn.XLOOKUP(Table2[[#This Row],[Customer_ID]],Table1[Customer_ID],Table1[Region],"Not Found")</f>
        <v>North</v>
      </c>
      <c r="S981" t="str">
        <f>_xlfn.XLOOKUP(Table2[[#This Row],[Customer_ID]],Table1[Customer_ID],Table1[Segment],"Not Found")</f>
        <v>Home Office</v>
      </c>
      <c r="T981" t="str">
        <f>_xlfn.XLOOKUP(Table2[[#This Row],[Product_ID]],Table4[Product_ID],Table4[Product_Name],"Not Found")</f>
        <v>Mobile Holder</v>
      </c>
    </row>
    <row r="982" spans="1:20" x14ac:dyDescent="0.3">
      <c r="A982" t="s">
        <v>1443</v>
      </c>
      <c r="B982" s="4">
        <v>45876</v>
      </c>
      <c r="C982" s="4">
        <v>45878</v>
      </c>
      <c r="D982" t="s">
        <v>546</v>
      </c>
      <c r="E982" t="s">
        <v>35</v>
      </c>
      <c r="F982" s="8">
        <v>3</v>
      </c>
      <c r="G982" s="10">
        <v>0.05</v>
      </c>
      <c r="H982" t="s">
        <v>13</v>
      </c>
      <c r="I982" s="8">
        <v>4557.1499999999996</v>
      </c>
      <c r="J982" s="8">
        <v>1495.19</v>
      </c>
      <c r="K982" s="12">
        <f>YEAR(Table2[[#This Row],[Order_Date]])</f>
        <v>2025</v>
      </c>
      <c r="L982" s="12">
        <f>MONTH(Table2[[#This Row],[Order_Date]])</f>
        <v>8</v>
      </c>
      <c r="M982" t="str">
        <f>TEXT(Table2[[#This Row],[Order_Date]],"mmm")</f>
        <v>Aug</v>
      </c>
      <c r="N982" t="str">
        <f>TEXT(Table2[[#This Row],[Order_Date]],"YYYY-MM")</f>
        <v>2025-08</v>
      </c>
      <c r="O982" s="9">
        <f>IFERROR(Table2[[#This Row],[Profit]]/Table2[[#This Row],[Sales]],0)</f>
        <v>0.32809760486268835</v>
      </c>
      <c r="P982" t="str">
        <f>_xlfn.XLOOKUP(Table2[[#This Row],[Product_ID]],Table4[Product_ID],Table4[Category],"Not Found")</f>
        <v>Lifestyle</v>
      </c>
      <c r="Q982" t="str">
        <f>_xlfn.XLOOKUP(Table2[[#This Row],[Product_ID]],Table4[Product_ID],Table4[Sub_Category],"Not Found")</f>
        <v>Bags</v>
      </c>
      <c r="R982" t="str">
        <f>_xlfn.XLOOKUP(Table2[[#This Row],[Customer_ID]],Table1[Customer_ID],Table1[Region],"Not Found")</f>
        <v>North</v>
      </c>
      <c r="S982" t="str">
        <f>_xlfn.XLOOKUP(Table2[[#This Row],[Customer_ID]],Table1[Customer_ID],Table1[Segment],"Not Found")</f>
        <v>Corporate</v>
      </c>
      <c r="T982" t="str">
        <f>_xlfn.XLOOKUP(Table2[[#This Row],[Product_ID]],Table4[Product_ID],Table4[Product_Name],"Not Found")</f>
        <v>Backpack</v>
      </c>
    </row>
    <row r="983" spans="1:20" x14ac:dyDescent="0.3">
      <c r="A983" t="s">
        <v>1444</v>
      </c>
      <c r="B983" s="4">
        <v>45880</v>
      </c>
      <c r="C983" s="4">
        <v>45885</v>
      </c>
      <c r="D983" t="s">
        <v>487</v>
      </c>
      <c r="E983" t="s">
        <v>26</v>
      </c>
      <c r="F983" s="8">
        <v>2</v>
      </c>
      <c r="G983" s="10">
        <v>0.15</v>
      </c>
      <c r="H983" t="s">
        <v>17</v>
      </c>
      <c r="I983" s="8">
        <v>1528.3</v>
      </c>
      <c r="J983" s="8">
        <v>384.05</v>
      </c>
      <c r="K983" s="12">
        <f>YEAR(Table2[[#This Row],[Order_Date]])</f>
        <v>2025</v>
      </c>
      <c r="L983" s="12">
        <f>MONTH(Table2[[#This Row],[Order_Date]])</f>
        <v>8</v>
      </c>
      <c r="M983" t="str">
        <f>TEXT(Table2[[#This Row],[Order_Date]],"mmm")</f>
        <v>Aug</v>
      </c>
      <c r="N983" t="str">
        <f>TEXT(Table2[[#This Row],[Order_Date]],"YYYY-MM")</f>
        <v>2025-08</v>
      </c>
      <c r="O983" s="9">
        <f>IFERROR(Table2[[#This Row],[Profit]]/Table2[[#This Row],[Sales]],0)</f>
        <v>0.25129228554603156</v>
      </c>
      <c r="P983" t="str">
        <f>_xlfn.XLOOKUP(Table2[[#This Row],[Product_ID]],Table4[Product_ID],Table4[Category],"Not Found")</f>
        <v>Technology</v>
      </c>
      <c r="Q983" t="str">
        <f>_xlfn.XLOOKUP(Table2[[#This Row],[Product_ID]],Table4[Product_ID],Table4[Sub_Category],"Not Found")</f>
        <v>Accessories</v>
      </c>
      <c r="R983" t="str">
        <f>_xlfn.XLOOKUP(Table2[[#This Row],[Customer_ID]],Table1[Customer_ID],Table1[Region],"Not Found")</f>
        <v>West</v>
      </c>
      <c r="S983" t="str">
        <f>_xlfn.XLOOKUP(Table2[[#This Row],[Customer_ID]],Table1[Customer_ID],Table1[Segment],"Not Found")</f>
        <v>Corporate</v>
      </c>
      <c r="T983" t="str">
        <f>_xlfn.XLOOKUP(Table2[[#This Row],[Product_ID]],Table4[Product_ID],Table4[Product_Name],"Not Found")</f>
        <v>Keyboard</v>
      </c>
    </row>
    <row r="984" spans="1:20" x14ac:dyDescent="0.3">
      <c r="A984" t="s">
        <v>1445</v>
      </c>
      <c r="B984" s="4">
        <v>45450</v>
      </c>
      <c r="C984" s="4">
        <v>45452</v>
      </c>
      <c r="D984" t="s">
        <v>744</v>
      </c>
      <c r="E984" t="s">
        <v>55</v>
      </c>
      <c r="F984" s="8">
        <v>2</v>
      </c>
      <c r="G984" s="10">
        <v>0.2</v>
      </c>
      <c r="H984" t="s">
        <v>30</v>
      </c>
      <c r="I984" s="8">
        <v>9598.4</v>
      </c>
      <c r="J984" s="8">
        <v>1719.28</v>
      </c>
      <c r="K984" s="12">
        <f>YEAR(Table2[[#This Row],[Order_Date]])</f>
        <v>2024</v>
      </c>
      <c r="L984" s="12">
        <f>MONTH(Table2[[#This Row],[Order_Date]])</f>
        <v>6</v>
      </c>
      <c r="M984" t="str">
        <f>TEXT(Table2[[#This Row],[Order_Date]],"mmm")</f>
        <v>Jun</v>
      </c>
      <c r="N984" t="str">
        <f>TEXT(Table2[[#This Row],[Order_Date]],"YYYY-MM")</f>
        <v>2024-06</v>
      </c>
      <c r="O984" s="9">
        <f>IFERROR(Table2[[#This Row],[Profit]]/Table2[[#This Row],[Sales]],0)</f>
        <v>0.17912152025337558</v>
      </c>
      <c r="P984" t="str">
        <f>_xlfn.XLOOKUP(Table2[[#This Row],[Product_ID]],Table4[Product_ID],Table4[Category],"Not Found")</f>
        <v>Furniture</v>
      </c>
      <c r="Q984" t="str">
        <f>_xlfn.XLOOKUP(Table2[[#This Row],[Product_ID]],Table4[Product_ID],Table4[Sub_Category],"Not Found")</f>
        <v>Furniture</v>
      </c>
      <c r="R984" t="str">
        <f>_xlfn.XLOOKUP(Table2[[#This Row],[Customer_ID]],Table1[Customer_ID],Table1[Region],"Not Found")</f>
        <v>West</v>
      </c>
      <c r="S984" t="str">
        <f>_xlfn.XLOOKUP(Table2[[#This Row],[Customer_ID]],Table1[Customer_ID],Table1[Segment],"Not Found")</f>
        <v>Corporate</v>
      </c>
      <c r="T984" t="str">
        <f>_xlfn.XLOOKUP(Table2[[#This Row],[Product_ID]],Table4[Product_ID],Table4[Product_Name],"Not Found")</f>
        <v>Study Table</v>
      </c>
    </row>
    <row r="985" spans="1:20" x14ac:dyDescent="0.3">
      <c r="A985" t="s">
        <v>1446</v>
      </c>
      <c r="B985" s="4">
        <v>45780</v>
      </c>
      <c r="C985" s="4">
        <v>45785</v>
      </c>
      <c r="D985" t="s">
        <v>1447</v>
      </c>
      <c r="E985" t="s">
        <v>35</v>
      </c>
      <c r="F985" s="8">
        <v>2</v>
      </c>
      <c r="G985" s="10">
        <v>0.05</v>
      </c>
      <c r="H985" t="s">
        <v>13</v>
      </c>
      <c r="I985" s="8">
        <v>3038.1</v>
      </c>
      <c r="J985" s="8">
        <v>-339.23</v>
      </c>
      <c r="K985" s="12">
        <f>YEAR(Table2[[#This Row],[Order_Date]])</f>
        <v>2025</v>
      </c>
      <c r="L985" s="12">
        <f>MONTH(Table2[[#This Row],[Order_Date]])</f>
        <v>5</v>
      </c>
      <c r="M985" t="str">
        <f>TEXT(Table2[[#This Row],[Order_Date]],"mmm")</f>
        <v>May</v>
      </c>
      <c r="N985" t="str">
        <f>TEXT(Table2[[#This Row],[Order_Date]],"YYYY-MM")</f>
        <v>2025-05</v>
      </c>
      <c r="O985" s="9">
        <f>IFERROR(Table2[[#This Row],[Profit]]/Table2[[#This Row],[Sales]],0)</f>
        <v>-0.11165860241598369</v>
      </c>
      <c r="P985" t="str">
        <f>_xlfn.XLOOKUP(Table2[[#This Row],[Product_ID]],Table4[Product_ID],Table4[Category],"Not Found")</f>
        <v>Lifestyle</v>
      </c>
      <c r="Q985" t="str">
        <f>_xlfn.XLOOKUP(Table2[[#This Row],[Product_ID]],Table4[Product_ID],Table4[Sub_Category],"Not Found")</f>
        <v>Bags</v>
      </c>
      <c r="R985" t="str">
        <f>_xlfn.XLOOKUP(Table2[[#This Row],[Customer_ID]],Table1[Customer_ID],Table1[Region],"Not Found")</f>
        <v>East</v>
      </c>
      <c r="S985" t="str">
        <f>_xlfn.XLOOKUP(Table2[[#This Row],[Customer_ID]],Table1[Customer_ID],Table1[Segment],"Not Found")</f>
        <v>Consumer</v>
      </c>
      <c r="T985" t="str">
        <f>_xlfn.XLOOKUP(Table2[[#This Row],[Product_ID]],Table4[Product_ID],Table4[Product_Name],"Not Found")</f>
        <v>Backpack</v>
      </c>
    </row>
    <row r="986" spans="1:20" x14ac:dyDescent="0.3">
      <c r="A986" t="s">
        <v>1448</v>
      </c>
      <c r="B986" s="4">
        <v>45615</v>
      </c>
      <c r="C986" s="4">
        <v>45619</v>
      </c>
      <c r="D986" t="s">
        <v>581</v>
      </c>
      <c r="E986" t="s">
        <v>45</v>
      </c>
      <c r="F986" s="8">
        <v>5</v>
      </c>
      <c r="G986" s="10">
        <v>0.15</v>
      </c>
      <c r="H986" t="s">
        <v>30</v>
      </c>
      <c r="I986" s="8">
        <v>10620.75</v>
      </c>
      <c r="J986" s="8">
        <v>1964.81</v>
      </c>
      <c r="K986" s="12">
        <f>YEAR(Table2[[#This Row],[Order_Date]])</f>
        <v>2024</v>
      </c>
      <c r="L986" s="12">
        <f>MONTH(Table2[[#This Row],[Order_Date]])</f>
        <v>11</v>
      </c>
      <c r="M986" t="str">
        <f>TEXT(Table2[[#This Row],[Order_Date]],"mmm")</f>
        <v>Nov</v>
      </c>
      <c r="N986" t="str">
        <f>TEXT(Table2[[#This Row],[Order_Date]],"YYYY-MM")</f>
        <v>2024-11</v>
      </c>
      <c r="O986" s="9">
        <f>IFERROR(Table2[[#This Row],[Profit]]/Table2[[#This Row],[Sales]],0)</f>
        <v>0.18499729303486101</v>
      </c>
      <c r="P986" t="str">
        <f>_xlfn.XLOOKUP(Table2[[#This Row],[Product_ID]],Table4[Product_ID],Table4[Category],"Not Found")</f>
        <v>Technology</v>
      </c>
      <c r="Q986" t="str">
        <f>_xlfn.XLOOKUP(Table2[[#This Row],[Product_ID]],Table4[Product_ID],Table4[Sub_Category],"Not Found")</f>
        <v>Audio</v>
      </c>
      <c r="R986" t="str">
        <f>_xlfn.XLOOKUP(Table2[[#This Row],[Customer_ID]],Table1[Customer_ID],Table1[Region],"Not Found")</f>
        <v>East</v>
      </c>
      <c r="S986" t="str">
        <f>_xlfn.XLOOKUP(Table2[[#This Row],[Customer_ID]],Table1[Customer_ID],Table1[Segment],"Not Found")</f>
        <v>Consumer</v>
      </c>
      <c r="T986" t="str">
        <f>_xlfn.XLOOKUP(Table2[[#This Row],[Product_ID]],Table4[Product_ID],Table4[Product_Name],"Not Found")</f>
        <v>Headphones</v>
      </c>
    </row>
    <row r="987" spans="1:20" x14ac:dyDescent="0.3">
      <c r="A987" t="s">
        <v>1449</v>
      </c>
      <c r="B987" s="4">
        <v>45901</v>
      </c>
      <c r="C987" s="4">
        <v>45904</v>
      </c>
      <c r="D987" t="s">
        <v>958</v>
      </c>
      <c r="E987" t="s">
        <v>65</v>
      </c>
      <c r="F987" s="8">
        <v>2</v>
      </c>
      <c r="G987" s="10">
        <v>0.05</v>
      </c>
      <c r="H987" t="s">
        <v>13</v>
      </c>
      <c r="I987" s="8">
        <v>1328.1</v>
      </c>
      <c r="J987" s="8">
        <v>399.52</v>
      </c>
      <c r="K987" s="12">
        <f>YEAR(Table2[[#This Row],[Order_Date]])</f>
        <v>2025</v>
      </c>
      <c r="L987" s="12">
        <f>MONTH(Table2[[#This Row],[Order_Date]])</f>
        <v>9</v>
      </c>
      <c r="M987" t="str">
        <f>TEXT(Table2[[#This Row],[Order_Date]],"mmm")</f>
        <v>Sep</v>
      </c>
      <c r="N987" t="str">
        <f>TEXT(Table2[[#This Row],[Order_Date]],"YYYY-MM")</f>
        <v>2025-09</v>
      </c>
      <c r="O987" s="9">
        <f>IFERROR(Table2[[#This Row],[Profit]]/Table2[[#This Row],[Sales]],0)</f>
        <v>0.30082072133122506</v>
      </c>
      <c r="P987" t="str">
        <f>_xlfn.XLOOKUP(Table2[[#This Row],[Product_ID]],Table4[Product_ID],Table4[Category],"Not Found")</f>
        <v>Office</v>
      </c>
      <c r="Q987" t="str">
        <f>_xlfn.XLOOKUP(Table2[[#This Row],[Product_ID]],Table4[Product_ID],Table4[Sub_Category],"Not Found")</f>
        <v>Storage</v>
      </c>
      <c r="R987" t="str">
        <f>_xlfn.XLOOKUP(Table2[[#This Row],[Customer_ID]],Table1[Customer_ID],Table1[Region],"Not Found")</f>
        <v>West</v>
      </c>
      <c r="S987" t="str">
        <f>_xlfn.XLOOKUP(Table2[[#This Row],[Customer_ID]],Table1[Customer_ID],Table1[Segment],"Not Found")</f>
        <v>Corporate</v>
      </c>
      <c r="T987" t="str">
        <f>_xlfn.XLOOKUP(Table2[[#This Row],[Product_ID]],Table4[Product_ID],Table4[Product_Name],"Not Found")</f>
        <v>Desk Organizer</v>
      </c>
    </row>
    <row r="988" spans="1:20" x14ac:dyDescent="0.3">
      <c r="A988" t="s">
        <v>1450</v>
      </c>
      <c r="B988" s="4">
        <v>45672</v>
      </c>
      <c r="C988" s="4">
        <v>45675</v>
      </c>
      <c r="D988" t="s">
        <v>858</v>
      </c>
      <c r="E988" t="s">
        <v>12</v>
      </c>
      <c r="F988" s="8">
        <v>3</v>
      </c>
      <c r="G988" s="10">
        <v>0.1</v>
      </c>
      <c r="H988" t="s">
        <v>17</v>
      </c>
      <c r="I988" s="8">
        <v>1617.3</v>
      </c>
      <c r="J988" s="8">
        <v>392.31</v>
      </c>
      <c r="K988" s="12">
        <f>YEAR(Table2[[#This Row],[Order_Date]])</f>
        <v>2025</v>
      </c>
      <c r="L988" s="12">
        <f>MONTH(Table2[[#This Row],[Order_Date]])</f>
        <v>1</v>
      </c>
      <c r="M988" t="str">
        <f>TEXT(Table2[[#This Row],[Order_Date]],"mmm")</f>
        <v>Jan</v>
      </c>
      <c r="N988" t="str">
        <f>TEXT(Table2[[#This Row],[Order_Date]],"YYYY-MM")</f>
        <v>2025-01</v>
      </c>
      <c r="O988" s="9">
        <f>IFERROR(Table2[[#This Row],[Profit]]/Table2[[#This Row],[Sales]],0)</f>
        <v>0.24257095158597664</v>
      </c>
      <c r="P988" t="str">
        <f>_xlfn.XLOOKUP(Table2[[#This Row],[Product_ID]],Table4[Product_ID],Table4[Category],"Not Found")</f>
        <v>Home</v>
      </c>
      <c r="Q988" t="str">
        <f>_xlfn.XLOOKUP(Table2[[#This Row],[Product_ID]],Table4[Product_ID],Table4[Sub_Category],"Not Found")</f>
        <v>Kitchen</v>
      </c>
      <c r="R988" t="str">
        <f>_xlfn.XLOOKUP(Table2[[#This Row],[Customer_ID]],Table1[Customer_ID],Table1[Region],"Not Found")</f>
        <v>North</v>
      </c>
      <c r="S988" t="str">
        <f>_xlfn.XLOOKUP(Table2[[#This Row],[Customer_ID]],Table1[Customer_ID],Table1[Segment],"Not Found")</f>
        <v>Home Office</v>
      </c>
      <c r="T988" t="str">
        <f>_xlfn.XLOOKUP(Table2[[#This Row],[Product_ID]],Table4[Product_ID],Table4[Product_Name],"Not Found")</f>
        <v>Water Bottle</v>
      </c>
    </row>
    <row r="989" spans="1:20" x14ac:dyDescent="0.3">
      <c r="A989" t="s">
        <v>1451</v>
      </c>
      <c r="B989" s="4">
        <v>45393</v>
      </c>
      <c r="C989" s="4">
        <v>45396</v>
      </c>
      <c r="D989" t="s">
        <v>922</v>
      </c>
      <c r="E989" t="s">
        <v>12</v>
      </c>
      <c r="F989" s="8">
        <v>2</v>
      </c>
      <c r="G989" s="10">
        <v>0</v>
      </c>
      <c r="H989" t="s">
        <v>13</v>
      </c>
      <c r="I989" s="8">
        <v>1198</v>
      </c>
      <c r="J989" s="8">
        <v>193.7</v>
      </c>
      <c r="K989" s="12">
        <f>YEAR(Table2[[#This Row],[Order_Date]])</f>
        <v>2024</v>
      </c>
      <c r="L989" s="12">
        <f>MONTH(Table2[[#This Row],[Order_Date]])</f>
        <v>4</v>
      </c>
      <c r="M989" t="str">
        <f>TEXT(Table2[[#This Row],[Order_Date]],"mmm")</f>
        <v>Apr</v>
      </c>
      <c r="N989" t="str">
        <f>TEXT(Table2[[#This Row],[Order_Date]],"YYYY-MM")</f>
        <v>2024-04</v>
      </c>
      <c r="O989" s="9">
        <f>IFERROR(Table2[[#This Row],[Profit]]/Table2[[#This Row],[Sales]],0)</f>
        <v>0.16168614357262104</v>
      </c>
      <c r="P989" t="str">
        <f>_xlfn.XLOOKUP(Table2[[#This Row],[Product_ID]],Table4[Product_ID],Table4[Category],"Not Found")</f>
        <v>Home</v>
      </c>
      <c r="Q989" t="str">
        <f>_xlfn.XLOOKUP(Table2[[#This Row],[Product_ID]],Table4[Product_ID],Table4[Sub_Category],"Not Found")</f>
        <v>Kitchen</v>
      </c>
      <c r="R989" t="str">
        <f>_xlfn.XLOOKUP(Table2[[#This Row],[Customer_ID]],Table1[Customer_ID],Table1[Region],"Not Found")</f>
        <v>North</v>
      </c>
      <c r="S989" t="str">
        <f>_xlfn.XLOOKUP(Table2[[#This Row],[Customer_ID]],Table1[Customer_ID],Table1[Segment],"Not Found")</f>
        <v>Consumer</v>
      </c>
      <c r="T989" t="str">
        <f>_xlfn.XLOOKUP(Table2[[#This Row],[Product_ID]],Table4[Product_ID],Table4[Product_Name],"Not Found")</f>
        <v>Water Bottle</v>
      </c>
    </row>
    <row r="990" spans="1:20" x14ac:dyDescent="0.3">
      <c r="A990" t="s">
        <v>1452</v>
      </c>
      <c r="B990" s="4">
        <v>45785</v>
      </c>
      <c r="C990" s="4">
        <v>45787</v>
      </c>
      <c r="D990" t="s">
        <v>140</v>
      </c>
      <c r="E990" t="s">
        <v>12</v>
      </c>
      <c r="F990" s="8">
        <v>2</v>
      </c>
      <c r="G990" s="10">
        <v>0.05</v>
      </c>
      <c r="H990" t="s">
        <v>17</v>
      </c>
      <c r="I990" s="8">
        <v>1138.0999999999999</v>
      </c>
      <c r="J990" s="8">
        <v>289.75</v>
      </c>
      <c r="K990" s="12">
        <f>YEAR(Table2[[#This Row],[Order_Date]])</f>
        <v>2025</v>
      </c>
      <c r="L990" s="12">
        <f>MONTH(Table2[[#This Row],[Order_Date]])</f>
        <v>5</v>
      </c>
      <c r="M990" t="str">
        <f>TEXT(Table2[[#This Row],[Order_Date]],"mmm")</f>
        <v>May</v>
      </c>
      <c r="N990" t="str">
        <f>TEXT(Table2[[#This Row],[Order_Date]],"YYYY-MM")</f>
        <v>2025-05</v>
      </c>
      <c r="O990" s="9">
        <f>IFERROR(Table2[[#This Row],[Profit]]/Table2[[#This Row],[Sales]],0)</f>
        <v>0.2545909849749583</v>
      </c>
      <c r="P990" t="str">
        <f>_xlfn.XLOOKUP(Table2[[#This Row],[Product_ID]],Table4[Product_ID],Table4[Category],"Not Found")</f>
        <v>Home</v>
      </c>
      <c r="Q990" t="str">
        <f>_xlfn.XLOOKUP(Table2[[#This Row],[Product_ID]],Table4[Product_ID],Table4[Sub_Category],"Not Found")</f>
        <v>Kitchen</v>
      </c>
      <c r="R990" t="str">
        <f>_xlfn.XLOOKUP(Table2[[#This Row],[Customer_ID]],Table1[Customer_ID],Table1[Region],"Not Found")</f>
        <v>North</v>
      </c>
      <c r="S990" t="str">
        <f>_xlfn.XLOOKUP(Table2[[#This Row],[Customer_ID]],Table1[Customer_ID],Table1[Segment],"Not Found")</f>
        <v>Consumer</v>
      </c>
      <c r="T990" t="str">
        <f>_xlfn.XLOOKUP(Table2[[#This Row],[Product_ID]],Table4[Product_ID],Table4[Product_Name],"Not Found")</f>
        <v>Water Bottle</v>
      </c>
    </row>
    <row r="991" spans="1:20" x14ac:dyDescent="0.3">
      <c r="A991" t="s">
        <v>1453</v>
      </c>
      <c r="B991" s="4">
        <v>45935</v>
      </c>
      <c r="C991" s="4">
        <v>45939</v>
      </c>
      <c r="D991" t="s">
        <v>981</v>
      </c>
      <c r="E991" t="s">
        <v>65</v>
      </c>
      <c r="F991" s="8">
        <v>2</v>
      </c>
      <c r="G991" s="10">
        <v>0</v>
      </c>
      <c r="H991" t="s">
        <v>13</v>
      </c>
      <c r="I991" s="8">
        <v>1398</v>
      </c>
      <c r="J991" s="8">
        <v>386.94</v>
      </c>
      <c r="K991" s="12">
        <f>YEAR(Table2[[#This Row],[Order_Date]])</f>
        <v>2025</v>
      </c>
      <c r="L991" s="12">
        <f>MONTH(Table2[[#This Row],[Order_Date]])</f>
        <v>10</v>
      </c>
      <c r="M991" t="str">
        <f>TEXT(Table2[[#This Row],[Order_Date]],"mmm")</f>
        <v>Oct</v>
      </c>
      <c r="N991" t="str">
        <f>TEXT(Table2[[#This Row],[Order_Date]],"YYYY-MM")</f>
        <v>2025-10</v>
      </c>
      <c r="O991" s="9">
        <f>IFERROR(Table2[[#This Row],[Profit]]/Table2[[#This Row],[Sales]],0)</f>
        <v>0.27678111587982834</v>
      </c>
      <c r="P991" t="str">
        <f>_xlfn.XLOOKUP(Table2[[#This Row],[Product_ID]],Table4[Product_ID],Table4[Category],"Not Found")</f>
        <v>Office</v>
      </c>
      <c r="Q991" t="str">
        <f>_xlfn.XLOOKUP(Table2[[#This Row],[Product_ID]],Table4[Product_ID],Table4[Sub_Category],"Not Found")</f>
        <v>Storage</v>
      </c>
      <c r="R991" t="str">
        <f>_xlfn.XLOOKUP(Table2[[#This Row],[Customer_ID]],Table1[Customer_ID],Table1[Region],"Not Found")</f>
        <v>South</v>
      </c>
      <c r="S991" t="str">
        <f>_xlfn.XLOOKUP(Table2[[#This Row],[Customer_ID]],Table1[Customer_ID],Table1[Segment],"Not Found")</f>
        <v>Corporate</v>
      </c>
      <c r="T991" t="str">
        <f>_xlfn.XLOOKUP(Table2[[#This Row],[Product_ID]],Table4[Product_ID],Table4[Product_Name],"Not Found")</f>
        <v>Desk Organizer</v>
      </c>
    </row>
    <row r="992" spans="1:20" x14ac:dyDescent="0.3">
      <c r="A992" t="s">
        <v>1454</v>
      </c>
      <c r="B992" s="4">
        <v>45905</v>
      </c>
      <c r="C992" s="4">
        <v>45909</v>
      </c>
      <c r="D992" t="s">
        <v>375</v>
      </c>
      <c r="E992" t="s">
        <v>71</v>
      </c>
      <c r="F992" s="8">
        <v>2</v>
      </c>
      <c r="G992" s="10">
        <v>0</v>
      </c>
      <c r="H992" t="s">
        <v>17</v>
      </c>
      <c r="I992" s="8">
        <v>1598</v>
      </c>
      <c r="J992" s="8">
        <v>344.03</v>
      </c>
      <c r="K992" s="12">
        <f>YEAR(Table2[[#This Row],[Order_Date]])</f>
        <v>2025</v>
      </c>
      <c r="L992" s="12">
        <f>MONTH(Table2[[#This Row],[Order_Date]])</f>
        <v>9</v>
      </c>
      <c r="M992" t="str">
        <f>TEXT(Table2[[#This Row],[Order_Date]],"mmm")</f>
        <v>Sep</v>
      </c>
      <c r="N992" t="str">
        <f>TEXT(Table2[[#This Row],[Order_Date]],"YYYY-MM")</f>
        <v>2025-09</v>
      </c>
      <c r="O992" s="9">
        <f>IFERROR(Table2[[#This Row],[Profit]]/Table2[[#This Row],[Sales]],0)</f>
        <v>0.21528785982478096</v>
      </c>
      <c r="P992" t="str">
        <f>_xlfn.XLOOKUP(Table2[[#This Row],[Product_ID]],Table4[Product_ID],Table4[Category],"Not Found")</f>
        <v>Home</v>
      </c>
      <c r="Q992" t="str">
        <f>_xlfn.XLOOKUP(Table2[[#This Row],[Product_ID]],Table4[Product_ID],Table4[Sub_Category],"Not Found")</f>
        <v>Storage</v>
      </c>
      <c r="R992" t="str">
        <f>_xlfn.XLOOKUP(Table2[[#This Row],[Customer_ID]],Table1[Customer_ID],Table1[Region],"Not Found")</f>
        <v>West</v>
      </c>
      <c r="S992" t="str">
        <f>_xlfn.XLOOKUP(Table2[[#This Row],[Customer_ID]],Table1[Customer_ID],Table1[Segment],"Not Found")</f>
        <v>Corporate</v>
      </c>
      <c r="T992" t="str">
        <f>_xlfn.XLOOKUP(Table2[[#This Row],[Product_ID]],Table4[Product_ID],Table4[Product_Name],"Not Found")</f>
        <v>Storage Box</v>
      </c>
    </row>
    <row r="993" spans="1:20" x14ac:dyDescent="0.3">
      <c r="A993" t="s">
        <v>1455</v>
      </c>
      <c r="B993" s="4">
        <v>45310</v>
      </c>
      <c r="C993" s="4">
        <v>45315</v>
      </c>
      <c r="D993" t="s">
        <v>521</v>
      </c>
      <c r="E993" t="s">
        <v>29</v>
      </c>
      <c r="F993" s="8">
        <v>2</v>
      </c>
      <c r="G993" s="10">
        <v>0.05</v>
      </c>
      <c r="H993" t="s">
        <v>21</v>
      </c>
      <c r="I993" s="8">
        <v>758.1</v>
      </c>
      <c r="J993" s="8">
        <v>238.58</v>
      </c>
      <c r="K993" s="12">
        <f>YEAR(Table2[[#This Row],[Order_Date]])</f>
        <v>2024</v>
      </c>
      <c r="L993" s="12">
        <f>MONTH(Table2[[#This Row],[Order_Date]])</f>
        <v>1</v>
      </c>
      <c r="M993" t="str">
        <f>TEXT(Table2[[#This Row],[Order_Date]],"mmm")</f>
        <v>Jan</v>
      </c>
      <c r="N993" t="str">
        <f>TEXT(Table2[[#This Row],[Order_Date]],"YYYY-MM")</f>
        <v>2024-01</v>
      </c>
      <c r="O993" s="9">
        <f>IFERROR(Table2[[#This Row],[Profit]]/Table2[[#This Row],[Sales]],0)</f>
        <v>0.31470782218704657</v>
      </c>
      <c r="P993" t="str">
        <f>_xlfn.XLOOKUP(Table2[[#This Row],[Product_ID]],Table4[Product_ID],Table4[Category],"Not Found")</f>
        <v>Office</v>
      </c>
      <c r="Q993" t="str">
        <f>_xlfn.XLOOKUP(Table2[[#This Row],[Product_ID]],Table4[Product_ID],Table4[Sub_Category],"Not Found")</f>
        <v>Paper</v>
      </c>
      <c r="R993" t="str">
        <f>_xlfn.XLOOKUP(Table2[[#This Row],[Customer_ID]],Table1[Customer_ID],Table1[Region],"Not Found")</f>
        <v>West</v>
      </c>
      <c r="S993" t="str">
        <f>_xlfn.XLOOKUP(Table2[[#This Row],[Customer_ID]],Table1[Customer_ID],Table1[Segment],"Not Found")</f>
        <v>Consumer</v>
      </c>
      <c r="T993" t="str">
        <f>_xlfn.XLOOKUP(Table2[[#This Row],[Product_ID]],Table4[Product_ID],Table4[Product_Name],"Not Found")</f>
        <v>Notebook Set</v>
      </c>
    </row>
    <row r="994" spans="1:20" x14ac:dyDescent="0.3">
      <c r="A994" t="s">
        <v>1456</v>
      </c>
      <c r="B994" s="4">
        <v>45745</v>
      </c>
      <c r="C994" s="4">
        <v>45749</v>
      </c>
      <c r="D994" t="s">
        <v>1457</v>
      </c>
      <c r="E994" t="s">
        <v>68</v>
      </c>
      <c r="F994" s="8">
        <v>2</v>
      </c>
      <c r="G994" s="10">
        <v>0.1</v>
      </c>
      <c r="H994" t="s">
        <v>21</v>
      </c>
      <c r="I994" s="8">
        <v>2338.1999999999998</v>
      </c>
      <c r="J994" s="8">
        <v>550.73</v>
      </c>
      <c r="K994" s="12">
        <f>YEAR(Table2[[#This Row],[Order_Date]])</f>
        <v>2025</v>
      </c>
      <c r="L994" s="12">
        <f>MONTH(Table2[[#This Row],[Order_Date]])</f>
        <v>3</v>
      </c>
      <c r="M994" t="str">
        <f>TEXT(Table2[[#This Row],[Order_Date]],"mmm")</f>
        <v>Mar</v>
      </c>
      <c r="N994" t="str">
        <f>TEXT(Table2[[#This Row],[Order_Date]],"YYYY-MM")</f>
        <v>2025-03</v>
      </c>
      <c r="O994" s="9">
        <f>IFERROR(Table2[[#This Row],[Profit]]/Table2[[#This Row],[Sales]],0)</f>
        <v>0.23553588230262598</v>
      </c>
      <c r="P994" t="str">
        <f>_xlfn.XLOOKUP(Table2[[#This Row],[Product_ID]],Table4[Product_ID],Table4[Category],"Not Found")</f>
        <v>Home</v>
      </c>
      <c r="Q994" t="str">
        <f>_xlfn.XLOOKUP(Table2[[#This Row],[Product_ID]],Table4[Product_ID],Table4[Sub_Category],"Not Found")</f>
        <v>Lighting</v>
      </c>
      <c r="R994" t="str">
        <f>_xlfn.XLOOKUP(Table2[[#This Row],[Customer_ID]],Table1[Customer_ID],Table1[Region],"Not Found")</f>
        <v>West</v>
      </c>
      <c r="S994" t="str">
        <f>_xlfn.XLOOKUP(Table2[[#This Row],[Customer_ID]],Table1[Customer_ID],Table1[Segment],"Not Found")</f>
        <v>Home Office</v>
      </c>
      <c r="T994" t="str">
        <f>_xlfn.XLOOKUP(Table2[[#This Row],[Product_ID]],Table4[Product_ID],Table4[Product_Name],"Not Found")</f>
        <v>Table Lamp</v>
      </c>
    </row>
    <row r="995" spans="1:20" x14ac:dyDescent="0.3">
      <c r="A995" t="s">
        <v>1458</v>
      </c>
      <c r="B995" s="4">
        <v>45773</v>
      </c>
      <c r="C995" s="4">
        <v>45776</v>
      </c>
      <c r="D995" t="s">
        <v>1459</v>
      </c>
      <c r="E995" t="s">
        <v>96</v>
      </c>
      <c r="F995" s="8">
        <v>1</v>
      </c>
      <c r="G995" s="10">
        <v>0.05</v>
      </c>
      <c r="H995" t="s">
        <v>13</v>
      </c>
      <c r="I995" s="8">
        <v>949.05</v>
      </c>
      <c r="J995" s="8">
        <v>213.64</v>
      </c>
      <c r="K995" s="12">
        <f>YEAR(Table2[[#This Row],[Order_Date]])</f>
        <v>2025</v>
      </c>
      <c r="L995" s="12">
        <f>MONTH(Table2[[#This Row],[Order_Date]])</f>
        <v>4</v>
      </c>
      <c r="M995" t="str">
        <f>TEXT(Table2[[#This Row],[Order_Date]],"mmm")</f>
        <v>Apr</v>
      </c>
      <c r="N995" t="str">
        <f>TEXT(Table2[[#This Row],[Order_Date]],"YYYY-MM")</f>
        <v>2025-04</v>
      </c>
      <c r="O995" s="9">
        <f>IFERROR(Table2[[#This Row],[Profit]]/Table2[[#This Row],[Sales]],0)</f>
        <v>0.22510931984616195</v>
      </c>
      <c r="P995" t="str">
        <f>_xlfn.XLOOKUP(Table2[[#This Row],[Product_ID]],Table4[Product_ID],Table4[Category],"Not Found")</f>
        <v>Home</v>
      </c>
      <c r="Q995" t="str">
        <f>_xlfn.XLOOKUP(Table2[[#This Row],[Product_ID]],Table4[Product_ID],Table4[Sub_Category],"Not Found")</f>
        <v>Lighting</v>
      </c>
      <c r="R995" t="str">
        <f>_xlfn.XLOOKUP(Table2[[#This Row],[Customer_ID]],Table1[Customer_ID],Table1[Region],"Not Found")</f>
        <v>West</v>
      </c>
      <c r="S995" t="str">
        <f>_xlfn.XLOOKUP(Table2[[#This Row],[Customer_ID]],Table1[Customer_ID],Table1[Segment],"Not Found")</f>
        <v>Corporate</v>
      </c>
      <c r="T995" t="str">
        <f>_xlfn.XLOOKUP(Table2[[#This Row],[Product_ID]],Table4[Product_ID],Table4[Product_Name],"Not Found")</f>
        <v>LED Strip Light</v>
      </c>
    </row>
    <row r="996" spans="1:20" x14ac:dyDescent="0.3">
      <c r="A996" t="s">
        <v>1460</v>
      </c>
      <c r="B996" s="4">
        <v>45885</v>
      </c>
      <c r="C996" s="4">
        <v>45889</v>
      </c>
      <c r="D996" t="s">
        <v>339</v>
      </c>
      <c r="E996" t="s">
        <v>58</v>
      </c>
      <c r="F996" s="8">
        <v>1</v>
      </c>
      <c r="G996" s="10">
        <v>0.15</v>
      </c>
      <c r="H996" t="s">
        <v>21</v>
      </c>
      <c r="I996" s="8">
        <v>1699.15</v>
      </c>
      <c r="J996" s="8">
        <v>440.6</v>
      </c>
      <c r="K996" s="12">
        <f>YEAR(Table2[[#This Row],[Order_Date]])</f>
        <v>2025</v>
      </c>
      <c r="L996" s="12">
        <f>MONTH(Table2[[#This Row],[Order_Date]])</f>
        <v>8</v>
      </c>
      <c r="M996" t="str">
        <f>TEXT(Table2[[#This Row],[Order_Date]],"mmm")</f>
        <v>Aug</v>
      </c>
      <c r="N996" t="str">
        <f>TEXT(Table2[[#This Row],[Order_Date]],"YYYY-MM")</f>
        <v>2025-08</v>
      </c>
      <c r="O996" s="9">
        <f>IFERROR(Table2[[#This Row],[Profit]]/Table2[[#This Row],[Sales]],0)</f>
        <v>0.25930612365006034</v>
      </c>
      <c r="P996" t="str">
        <f>_xlfn.XLOOKUP(Table2[[#This Row],[Product_ID]],Table4[Product_ID],Table4[Category],"Not Found")</f>
        <v>Technology</v>
      </c>
      <c r="Q996" t="str">
        <f>_xlfn.XLOOKUP(Table2[[#This Row],[Product_ID]],Table4[Product_ID],Table4[Sub_Category],"Not Found")</f>
        <v>Audio</v>
      </c>
      <c r="R996" t="str">
        <f>_xlfn.XLOOKUP(Table2[[#This Row],[Customer_ID]],Table1[Customer_ID],Table1[Region],"Not Found")</f>
        <v>North</v>
      </c>
      <c r="S996" t="str">
        <f>_xlfn.XLOOKUP(Table2[[#This Row],[Customer_ID]],Table1[Customer_ID],Table1[Segment],"Not Found")</f>
        <v>Corporate</v>
      </c>
      <c r="T996" t="str">
        <f>_xlfn.XLOOKUP(Table2[[#This Row],[Product_ID]],Table4[Product_ID],Table4[Product_Name],"Not Found")</f>
        <v>Bluetooth Speaker</v>
      </c>
    </row>
    <row r="997" spans="1:20" x14ac:dyDescent="0.3">
      <c r="A997" t="s">
        <v>1461</v>
      </c>
      <c r="B997" s="4">
        <v>45688</v>
      </c>
      <c r="C997" s="4">
        <v>45693</v>
      </c>
      <c r="D997" t="s">
        <v>1462</v>
      </c>
      <c r="E997" t="s">
        <v>55</v>
      </c>
      <c r="F997" s="8">
        <v>1</v>
      </c>
      <c r="G997" s="10">
        <v>0.1</v>
      </c>
      <c r="H997" t="s">
        <v>17</v>
      </c>
      <c r="I997" s="8">
        <v>5399.1</v>
      </c>
      <c r="J997" s="8">
        <v>1051.8</v>
      </c>
      <c r="K997" s="12">
        <f>YEAR(Table2[[#This Row],[Order_Date]])</f>
        <v>2025</v>
      </c>
      <c r="L997" s="12">
        <f>MONTH(Table2[[#This Row],[Order_Date]])</f>
        <v>1</v>
      </c>
      <c r="M997" t="str">
        <f>TEXT(Table2[[#This Row],[Order_Date]],"mmm")</f>
        <v>Jan</v>
      </c>
      <c r="N997" t="str">
        <f>TEXT(Table2[[#This Row],[Order_Date]],"YYYY-MM")</f>
        <v>2025-01</v>
      </c>
      <c r="O997" s="9">
        <f>IFERROR(Table2[[#This Row],[Profit]]/Table2[[#This Row],[Sales]],0)</f>
        <v>0.19481024615213643</v>
      </c>
      <c r="P997" t="str">
        <f>_xlfn.XLOOKUP(Table2[[#This Row],[Product_ID]],Table4[Product_ID],Table4[Category],"Not Found")</f>
        <v>Furniture</v>
      </c>
      <c r="Q997" t="str">
        <f>_xlfn.XLOOKUP(Table2[[#This Row],[Product_ID]],Table4[Product_ID],Table4[Sub_Category],"Not Found")</f>
        <v>Furniture</v>
      </c>
      <c r="R997" t="str">
        <f>_xlfn.XLOOKUP(Table2[[#This Row],[Customer_ID]],Table1[Customer_ID],Table1[Region],"Not Found")</f>
        <v>East</v>
      </c>
      <c r="S997" t="str">
        <f>_xlfn.XLOOKUP(Table2[[#This Row],[Customer_ID]],Table1[Customer_ID],Table1[Segment],"Not Found")</f>
        <v>Consumer</v>
      </c>
      <c r="T997" t="str">
        <f>_xlfn.XLOOKUP(Table2[[#This Row],[Product_ID]],Table4[Product_ID],Table4[Product_Name],"Not Found")</f>
        <v>Study Table</v>
      </c>
    </row>
    <row r="998" spans="1:20" x14ac:dyDescent="0.3">
      <c r="A998" t="s">
        <v>1463</v>
      </c>
      <c r="B998" s="4">
        <v>45570</v>
      </c>
      <c r="C998" s="4">
        <v>45574</v>
      </c>
      <c r="D998" t="s">
        <v>320</v>
      </c>
      <c r="E998" t="s">
        <v>50</v>
      </c>
      <c r="F998" s="8">
        <v>3</v>
      </c>
      <c r="G998" s="10">
        <v>0</v>
      </c>
      <c r="H998" t="s">
        <v>30</v>
      </c>
      <c r="I998" s="8">
        <v>1497</v>
      </c>
      <c r="J998" s="8">
        <v>279.16000000000003</v>
      </c>
      <c r="K998" s="12">
        <f>YEAR(Table2[[#This Row],[Order_Date]])</f>
        <v>2024</v>
      </c>
      <c r="L998" s="12">
        <f>MONTH(Table2[[#This Row],[Order_Date]])</f>
        <v>10</v>
      </c>
      <c r="M998" t="str">
        <f>TEXT(Table2[[#This Row],[Order_Date]],"mmm")</f>
        <v>Oct</v>
      </c>
      <c r="N998" t="str">
        <f>TEXT(Table2[[#This Row],[Order_Date]],"YYYY-MM")</f>
        <v>2024-10</v>
      </c>
      <c r="O998" s="9">
        <f>IFERROR(Table2[[#This Row],[Profit]]/Table2[[#This Row],[Sales]],0)</f>
        <v>0.1864796259185037</v>
      </c>
      <c r="P998" t="str">
        <f>_xlfn.XLOOKUP(Table2[[#This Row],[Product_ID]],Table4[Product_ID],Table4[Category],"Not Found")</f>
        <v>Technology</v>
      </c>
      <c r="Q998" t="str">
        <f>_xlfn.XLOOKUP(Table2[[#This Row],[Product_ID]],Table4[Product_ID],Table4[Sub_Category],"Not Found")</f>
        <v>Accessories</v>
      </c>
      <c r="R998" t="str">
        <f>_xlfn.XLOOKUP(Table2[[#This Row],[Customer_ID]],Table1[Customer_ID],Table1[Region],"Not Found")</f>
        <v>South</v>
      </c>
      <c r="S998" t="str">
        <f>_xlfn.XLOOKUP(Table2[[#This Row],[Customer_ID]],Table1[Customer_ID],Table1[Segment],"Not Found")</f>
        <v>Corporate</v>
      </c>
      <c r="T998" t="str">
        <f>_xlfn.XLOOKUP(Table2[[#This Row],[Product_ID]],Table4[Product_ID],Table4[Product_Name],"Not Found")</f>
        <v>Wireless Mouse</v>
      </c>
    </row>
    <row r="999" spans="1:20" x14ac:dyDescent="0.3">
      <c r="A999" t="s">
        <v>1464</v>
      </c>
      <c r="B999" s="4">
        <v>45656</v>
      </c>
      <c r="C999" s="4">
        <v>45660</v>
      </c>
      <c r="D999" t="s">
        <v>1465</v>
      </c>
      <c r="E999" t="s">
        <v>45</v>
      </c>
      <c r="F999" s="8">
        <v>1</v>
      </c>
      <c r="G999" s="10">
        <v>0.05</v>
      </c>
      <c r="H999" t="s">
        <v>17</v>
      </c>
      <c r="I999" s="8">
        <v>2374.0500000000002</v>
      </c>
      <c r="J999" s="8">
        <v>522.92999999999995</v>
      </c>
      <c r="K999" s="12">
        <f>YEAR(Table2[[#This Row],[Order_Date]])</f>
        <v>2024</v>
      </c>
      <c r="L999" s="12">
        <f>MONTH(Table2[[#This Row],[Order_Date]])</f>
        <v>12</v>
      </c>
      <c r="M999" t="str">
        <f>TEXT(Table2[[#This Row],[Order_Date]],"mmm")</f>
        <v>Dec</v>
      </c>
      <c r="N999" t="str">
        <f>TEXT(Table2[[#This Row],[Order_Date]],"YYYY-MM")</f>
        <v>2024-12</v>
      </c>
      <c r="O999" s="9">
        <f>IFERROR(Table2[[#This Row],[Profit]]/Table2[[#This Row],[Sales]],0)</f>
        <v>0.22026916029569718</v>
      </c>
      <c r="P999" t="str">
        <f>_xlfn.XLOOKUP(Table2[[#This Row],[Product_ID]],Table4[Product_ID],Table4[Category],"Not Found")</f>
        <v>Technology</v>
      </c>
      <c r="Q999" t="str">
        <f>_xlfn.XLOOKUP(Table2[[#This Row],[Product_ID]],Table4[Product_ID],Table4[Sub_Category],"Not Found")</f>
        <v>Audio</v>
      </c>
      <c r="R999" t="str">
        <f>_xlfn.XLOOKUP(Table2[[#This Row],[Customer_ID]],Table1[Customer_ID],Table1[Region],"Not Found")</f>
        <v>North</v>
      </c>
      <c r="S999" t="str">
        <f>_xlfn.XLOOKUP(Table2[[#This Row],[Customer_ID]],Table1[Customer_ID],Table1[Segment],"Not Found")</f>
        <v>Consumer</v>
      </c>
      <c r="T999" t="str">
        <f>_xlfn.XLOOKUP(Table2[[#This Row],[Product_ID]],Table4[Product_ID],Table4[Product_Name],"Not Found")</f>
        <v>Headphones</v>
      </c>
    </row>
    <row r="1000" spans="1:20" x14ac:dyDescent="0.3">
      <c r="A1000" t="s">
        <v>1466</v>
      </c>
      <c r="B1000" s="4">
        <v>45622</v>
      </c>
      <c r="C1000" s="4">
        <v>45625</v>
      </c>
      <c r="D1000" t="s">
        <v>1127</v>
      </c>
      <c r="E1000" t="s">
        <v>12</v>
      </c>
      <c r="F1000" s="8">
        <v>1</v>
      </c>
      <c r="G1000" s="10">
        <v>0.1</v>
      </c>
      <c r="H1000" t="s">
        <v>30</v>
      </c>
      <c r="I1000" s="8">
        <v>539.1</v>
      </c>
      <c r="J1000" s="8">
        <v>120.35</v>
      </c>
      <c r="K1000" s="12">
        <f>YEAR(Table2[[#This Row],[Order_Date]])</f>
        <v>2024</v>
      </c>
      <c r="L1000" s="12">
        <f>MONTH(Table2[[#This Row],[Order_Date]])</f>
        <v>11</v>
      </c>
      <c r="M1000" t="str">
        <f>TEXT(Table2[[#This Row],[Order_Date]],"mmm")</f>
        <v>Nov</v>
      </c>
      <c r="N1000" t="str">
        <f>TEXT(Table2[[#This Row],[Order_Date]],"YYYY-MM")</f>
        <v>2024-11</v>
      </c>
      <c r="O1000" s="9">
        <f>IFERROR(Table2[[#This Row],[Profit]]/Table2[[#This Row],[Sales]],0)</f>
        <v>0.22324244110554625</v>
      </c>
      <c r="P1000" t="str">
        <f>_xlfn.XLOOKUP(Table2[[#This Row],[Product_ID]],Table4[Product_ID],Table4[Category],"Not Found")</f>
        <v>Home</v>
      </c>
      <c r="Q1000" t="str">
        <f>_xlfn.XLOOKUP(Table2[[#This Row],[Product_ID]],Table4[Product_ID],Table4[Sub_Category],"Not Found")</f>
        <v>Kitchen</v>
      </c>
      <c r="R1000" t="str">
        <f>_xlfn.XLOOKUP(Table2[[#This Row],[Customer_ID]],Table1[Customer_ID],Table1[Region],"Not Found")</f>
        <v>South</v>
      </c>
      <c r="S1000" t="str">
        <f>_xlfn.XLOOKUP(Table2[[#This Row],[Customer_ID]],Table1[Customer_ID],Table1[Segment],"Not Found")</f>
        <v>Home Office</v>
      </c>
      <c r="T1000" t="str">
        <f>_xlfn.XLOOKUP(Table2[[#This Row],[Product_ID]],Table4[Product_ID],Table4[Product_Name],"Not Found")</f>
        <v>Water Bottle</v>
      </c>
    </row>
    <row r="1001" spans="1:20" x14ac:dyDescent="0.3">
      <c r="A1001" t="s">
        <v>1467</v>
      </c>
      <c r="B1001" s="4">
        <v>45932</v>
      </c>
      <c r="C1001" s="4">
        <v>45936</v>
      </c>
      <c r="D1001" t="s">
        <v>1247</v>
      </c>
      <c r="E1001" t="s">
        <v>50</v>
      </c>
      <c r="F1001" s="8">
        <v>1</v>
      </c>
      <c r="G1001" s="10">
        <v>0.15</v>
      </c>
      <c r="H1001" t="s">
        <v>21</v>
      </c>
      <c r="I1001" s="8">
        <v>424.15</v>
      </c>
      <c r="J1001" s="8">
        <v>74.94</v>
      </c>
      <c r="K1001" s="12">
        <f>YEAR(Table2[[#This Row],[Order_Date]])</f>
        <v>2025</v>
      </c>
      <c r="L1001" s="12">
        <f>MONTH(Table2[[#This Row],[Order_Date]])</f>
        <v>10</v>
      </c>
      <c r="M1001" t="str">
        <f>TEXT(Table2[[#This Row],[Order_Date]],"mmm")</f>
        <v>Oct</v>
      </c>
      <c r="N1001" t="str">
        <f>TEXT(Table2[[#This Row],[Order_Date]],"YYYY-MM")</f>
        <v>2025-10</v>
      </c>
      <c r="O1001" s="9">
        <f>IFERROR(Table2[[#This Row],[Profit]]/Table2[[#This Row],[Sales]],0)</f>
        <v>0.17668277731934456</v>
      </c>
      <c r="P1001" t="str">
        <f>_xlfn.XLOOKUP(Table2[[#This Row],[Product_ID]],Table4[Product_ID],Table4[Category],"Not Found")</f>
        <v>Technology</v>
      </c>
      <c r="Q1001" t="str">
        <f>_xlfn.XLOOKUP(Table2[[#This Row],[Product_ID]],Table4[Product_ID],Table4[Sub_Category],"Not Found")</f>
        <v>Accessories</v>
      </c>
      <c r="R1001" t="str">
        <f>_xlfn.XLOOKUP(Table2[[#This Row],[Customer_ID]],Table1[Customer_ID],Table1[Region],"Not Found")</f>
        <v>West</v>
      </c>
      <c r="S1001" t="str">
        <f>_xlfn.XLOOKUP(Table2[[#This Row],[Customer_ID]],Table1[Customer_ID],Table1[Segment],"Not Found")</f>
        <v>Corporate</v>
      </c>
      <c r="T1001" t="str">
        <f>_xlfn.XLOOKUP(Table2[[#This Row],[Product_ID]],Table4[Product_ID],Table4[Product_Name],"Not Found")</f>
        <v>Wireless Mouse</v>
      </c>
    </row>
    <row r="1002" spans="1:20" x14ac:dyDescent="0.3">
      <c r="A1002" t="s">
        <v>1468</v>
      </c>
      <c r="B1002" s="4">
        <v>45635</v>
      </c>
      <c r="C1002" s="4">
        <v>45637</v>
      </c>
      <c r="D1002" t="s">
        <v>427</v>
      </c>
      <c r="E1002" t="s">
        <v>29</v>
      </c>
      <c r="F1002" s="8">
        <v>2</v>
      </c>
      <c r="G1002" s="10">
        <v>0.2</v>
      </c>
      <c r="H1002" t="s">
        <v>21</v>
      </c>
      <c r="I1002" s="8">
        <v>638.4</v>
      </c>
      <c r="J1002" s="8">
        <v>149.47999999999999</v>
      </c>
      <c r="K1002" s="12">
        <f>YEAR(Table2[[#This Row],[Order_Date]])</f>
        <v>2024</v>
      </c>
      <c r="L1002" s="12">
        <f>MONTH(Table2[[#This Row],[Order_Date]])</f>
        <v>12</v>
      </c>
      <c r="M1002" t="str">
        <f>TEXT(Table2[[#This Row],[Order_Date]],"mmm")</f>
        <v>Dec</v>
      </c>
      <c r="N1002" t="str">
        <f>TEXT(Table2[[#This Row],[Order_Date]],"YYYY-MM")</f>
        <v>2024-12</v>
      </c>
      <c r="O1002" s="9">
        <f>IFERROR(Table2[[#This Row],[Profit]]/Table2[[#This Row],[Sales]],0)</f>
        <v>0.23414786967418547</v>
      </c>
      <c r="P1002" t="str">
        <f>_xlfn.XLOOKUP(Table2[[#This Row],[Product_ID]],Table4[Product_ID],Table4[Category],"Not Found")</f>
        <v>Office</v>
      </c>
      <c r="Q1002" t="str">
        <f>_xlfn.XLOOKUP(Table2[[#This Row],[Product_ID]],Table4[Product_ID],Table4[Sub_Category],"Not Found")</f>
        <v>Paper</v>
      </c>
      <c r="R1002" t="str">
        <f>_xlfn.XLOOKUP(Table2[[#This Row],[Customer_ID]],Table1[Customer_ID],Table1[Region],"Not Found")</f>
        <v>East</v>
      </c>
      <c r="S1002" t="str">
        <f>_xlfn.XLOOKUP(Table2[[#This Row],[Customer_ID]],Table1[Customer_ID],Table1[Segment],"Not Found")</f>
        <v>Corporate</v>
      </c>
      <c r="T1002" t="str">
        <f>_xlfn.XLOOKUP(Table2[[#This Row],[Product_ID]],Table4[Product_ID],Table4[Product_Name],"Not Found")</f>
        <v>Notebook Set</v>
      </c>
    </row>
    <row r="1003" spans="1:20" x14ac:dyDescent="0.3">
      <c r="A1003" t="s">
        <v>1469</v>
      </c>
      <c r="B1003" s="4">
        <v>45746</v>
      </c>
      <c r="C1003" s="4">
        <v>45751</v>
      </c>
      <c r="D1003" t="s">
        <v>901</v>
      </c>
      <c r="E1003" t="s">
        <v>16</v>
      </c>
      <c r="F1003" s="8">
        <v>1</v>
      </c>
      <c r="G1003" s="10">
        <v>0.1</v>
      </c>
      <c r="H1003" t="s">
        <v>13</v>
      </c>
      <c r="I1003" s="8">
        <v>1169.0999999999999</v>
      </c>
      <c r="J1003" s="8">
        <v>286.01</v>
      </c>
      <c r="K1003" s="12">
        <f>YEAR(Table2[[#This Row],[Order_Date]])</f>
        <v>2025</v>
      </c>
      <c r="L1003" s="12">
        <f>MONTH(Table2[[#This Row],[Order_Date]])</f>
        <v>3</v>
      </c>
      <c r="M1003" t="str">
        <f>TEXT(Table2[[#This Row],[Order_Date]],"mmm")</f>
        <v>Mar</v>
      </c>
      <c r="N1003" t="str">
        <f>TEXT(Table2[[#This Row],[Order_Date]],"YYYY-MM")</f>
        <v>2025-03</v>
      </c>
      <c r="O1003" s="9">
        <f>IFERROR(Table2[[#This Row],[Profit]]/Table2[[#This Row],[Sales]],0)</f>
        <v>0.24464117697374049</v>
      </c>
      <c r="P1003" t="str">
        <f>_xlfn.XLOOKUP(Table2[[#This Row],[Product_ID]],Table4[Product_ID],Table4[Category],"Not Found")</f>
        <v>Technology</v>
      </c>
      <c r="Q1003" t="str">
        <f>_xlfn.XLOOKUP(Table2[[#This Row],[Product_ID]],Table4[Product_ID],Table4[Sub_Category],"Not Found")</f>
        <v>Accessories</v>
      </c>
      <c r="R1003" t="str">
        <f>_xlfn.XLOOKUP(Table2[[#This Row],[Customer_ID]],Table1[Customer_ID],Table1[Region],"Not Found")</f>
        <v>North</v>
      </c>
      <c r="S1003" t="str">
        <f>_xlfn.XLOOKUP(Table2[[#This Row],[Customer_ID]],Table1[Customer_ID],Table1[Segment],"Not Found")</f>
        <v>Consumer</v>
      </c>
      <c r="T1003" t="str">
        <f>_xlfn.XLOOKUP(Table2[[#This Row],[Product_ID]],Table4[Product_ID],Table4[Product_Name],"Not Found")</f>
        <v>USB-C Hub</v>
      </c>
    </row>
    <row r="1004" spans="1:20" x14ac:dyDescent="0.3">
      <c r="A1004" t="s">
        <v>1470</v>
      </c>
      <c r="B1004" s="4">
        <v>45892</v>
      </c>
      <c r="C1004" s="4">
        <v>45897</v>
      </c>
      <c r="D1004" t="s">
        <v>1471</v>
      </c>
      <c r="E1004" t="s">
        <v>16</v>
      </c>
      <c r="F1004" s="8">
        <v>2</v>
      </c>
      <c r="G1004" s="10">
        <v>0.05</v>
      </c>
      <c r="H1004" t="s">
        <v>17</v>
      </c>
      <c r="I1004" s="8">
        <v>2468.1</v>
      </c>
      <c r="J1004" s="8">
        <v>476.12</v>
      </c>
      <c r="K1004" s="12">
        <f>YEAR(Table2[[#This Row],[Order_Date]])</f>
        <v>2025</v>
      </c>
      <c r="L1004" s="12">
        <f>MONTH(Table2[[#This Row],[Order_Date]])</f>
        <v>8</v>
      </c>
      <c r="M1004" t="str">
        <f>TEXT(Table2[[#This Row],[Order_Date]],"mmm")</f>
        <v>Aug</v>
      </c>
      <c r="N1004" t="str">
        <f>TEXT(Table2[[#This Row],[Order_Date]],"YYYY-MM")</f>
        <v>2025-08</v>
      </c>
      <c r="O1004" s="9">
        <f>IFERROR(Table2[[#This Row],[Profit]]/Table2[[#This Row],[Sales]],0)</f>
        <v>0.19290952554596655</v>
      </c>
      <c r="P1004" t="str">
        <f>_xlfn.XLOOKUP(Table2[[#This Row],[Product_ID]],Table4[Product_ID],Table4[Category],"Not Found")</f>
        <v>Technology</v>
      </c>
      <c r="Q1004" t="str">
        <f>_xlfn.XLOOKUP(Table2[[#This Row],[Product_ID]],Table4[Product_ID],Table4[Sub_Category],"Not Found")</f>
        <v>Accessories</v>
      </c>
      <c r="R1004" t="str">
        <f>_xlfn.XLOOKUP(Table2[[#This Row],[Customer_ID]],Table1[Customer_ID],Table1[Region],"Not Found")</f>
        <v>South</v>
      </c>
      <c r="S1004" t="str">
        <f>_xlfn.XLOOKUP(Table2[[#This Row],[Customer_ID]],Table1[Customer_ID],Table1[Segment],"Not Found")</f>
        <v>Consumer</v>
      </c>
      <c r="T1004" t="str">
        <f>_xlfn.XLOOKUP(Table2[[#This Row],[Product_ID]],Table4[Product_ID],Table4[Product_Name],"Not Found")</f>
        <v>USB-C Hub</v>
      </c>
    </row>
    <row r="1005" spans="1:20" x14ac:dyDescent="0.3">
      <c r="A1005" t="s">
        <v>1472</v>
      </c>
      <c r="B1005" s="4">
        <v>46016</v>
      </c>
      <c r="C1005" s="4">
        <v>46021</v>
      </c>
      <c r="D1005" t="s">
        <v>883</v>
      </c>
      <c r="E1005" t="s">
        <v>200</v>
      </c>
      <c r="F1005" s="8">
        <v>1</v>
      </c>
      <c r="G1005" s="10">
        <v>0.1</v>
      </c>
      <c r="H1005" t="s">
        <v>17</v>
      </c>
      <c r="I1005" s="8">
        <v>989.1</v>
      </c>
      <c r="J1005" s="8">
        <v>243.6</v>
      </c>
      <c r="K1005" s="12">
        <f>YEAR(Table2[[#This Row],[Order_Date]])</f>
        <v>2025</v>
      </c>
      <c r="L1005" s="12">
        <f>MONTH(Table2[[#This Row],[Order_Date]])</f>
        <v>12</v>
      </c>
      <c r="M1005" t="str">
        <f>TEXT(Table2[[#This Row],[Order_Date]],"mmm")</f>
        <v>Dec</v>
      </c>
      <c r="N1005" t="str">
        <f>TEXT(Table2[[#This Row],[Order_Date]],"YYYY-MM")</f>
        <v>2025-12</v>
      </c>
      <c r="O1005" s="9">
        <f>IFERROR(Table2[[#This Row],[Profit]]/Table2[[#This Row],[Sales]],0)</f>
        <v>0.24628450106157113</v>
      </c>
      <c r="P1005" t="str">
        <f>_xlfn.XLOOKUP(Table2[[#This Row],[Product_ID]],Table4[Product_ID],Table4[Category],"Not Found")</f>
        <v>Office</v>
      </c>
      <c r="Q1005" t="str">
        <f>_xlfn.XLOOKUP(Table2[[#This Row],[Product_ID]],Table4[Product_ID],Table4[Sub_Category],"Not Found")</f>
        <v>Office Supplies</v>
      </c>
      <c r="R1005" t="str">
        <f>_xlfn.XLOOKUP(Table2[[#This Row],[Customer_ID]],Table1[Customer_ID],Table1[Region],"Not Found")</f>
        <v>East</v>
      </c>
      <c r="S1005" t="str">
        <f>_xlfn.XLOOKUP(Table2[[#This Row],[Customer_ID]],Table1[Customer_ID],Table1[Segment],"Not Found")</f>
        <v>Corporate</v>
      </c>
      <c r="T1005" t="str">
        <f>_xlfn.XLOOKUP(Table2[[#This Row],[Product_ID]],Table4[Product_ID],Table4[Product_Name],"Not Found")</f>
        <v>Laptop Stand</v>
      </c>
    </row>
    <row r="1006" spans="1:20" x14ac:dyDescent="0.3">
      <c r="A1006" t="s">
        <v>1473</v>
      </c>
      <c r="B1006" s="4">
        <v>45946</v>
      </c>
      <c r="C1006" s="4">
        <v>45950</v>
      </c>
      <c r="D1006" t="s">
        <v>1020</v>
      </c>
      <c r="E1006" t="s">
        <v>58</v>
      </c>
      <c r="F1006" s="8">
        <v>3</v>
      </c>
      <c r="G1006" s="10">
        <v>0</v>
      </c>
      <c r="H1006" t="s">
        <v>13</v>
      </c>
      <c r="I1006" s="8">
        <v>5997</v>
      </c>
      <c r="J1006" s="8">
        <v>1276.0899999999999</v>
      </c>
      <c r="K1006" s="12">
        <f>YEAR(Table2[[#This Row],[Order_Date]])</f>
        <v>2025</v>
      </c>
      <c r="L1006" s="12">
        <f>MONTH(Table2[[#This Row],[Order_Date]])</f>
        <v>10</v>
      </c>
      <c r="M1006" t="str">
        <f>TEXT(Table2[[#This Row],[Order_Date]],"mmm")</f>
        <v>Oct</v>
      </c>
      <c r="N1006" t="str">
        <f>TEXT(Table2[[#This Row],[Order_Date]],"YYYY-MM")</f>
        <v>2025-10</v>
      </c>
      <c r="O1006" s="9">
        <f>IFERROR(Table2[[#This Row],[Profit]]/Table2[[#This Row],[Sales]],0)</f>
        <v>0.21278806069701517</v>
      </c>
      <c r="P1006" t="str">
        <f>_xlfn.XLOOKUP(Table2[[#This Row],[Product_ID]],Table4[Product_ID],Table4[Category],"Not Found")</f>
        <v>Technology</v>
      </c>
      <c r="Q1006" t="str">
        <f>_xlfn.XLOOKUP(Table2[[#This Row],[Product_ID]],Table4[Product_ID],Table4[Sub_Category],"Not Found")</f>
        <v>Audio</v>
      </c>
      <c r="R1006" t="str">
        <f>_xlfn.XLOOKUP(Table2[[#This Row],[Customer_ID]],Table1[Customer_ID],Table1[Region],"Not Found")</f>
        <v>South</v>
      </c>
      <c r="S1006" t="str">
        <f>_xlfn.XLOOKUP(Table2[[#This Row],[Customer_ID]],Table1[Customer_ID],Table1[Segment],"Not Found")</f>
        <v>Consumer</v>
      </c>
      <c r="T1006" t="str">
        <f>_xlfn.XLOOKUP(Table2[[#This Row],[Product_ID]],Table4[Product_ID],Table4[Product_Name],"Not Found")</f>
        <v>Bluetooth Speaker</v>
      </c>
    </row>
    <row r="1007" spans="1:20" x14ac:dyDescent="0.3">
      <c r="A1007" t="s">
        <v>1474</v>
      </c>
      <c r="B1007" s="4">
        <v>45356</v>
      </c>
      <c r="C1007" s="4">
        <v>45358</v>
      </c>
      <c r="D1007" t="s">
        <v>305</v>
      </c>
      <c r="E1007" t="s">
        <v>16</v>
      </c>
      <c r="F1007" s="8">
        <v>4</v>
      </c>
      <c r="G1007" s="10">
        <v>0</v>
      </c>
      <c r="H1007" t="s">
        <v>13</v>
      </c>
      <c r="I1007" s="8">
        <v>5196</v>
      </c>
      <c r="J1007" s="8">
        <v>1613.62</v>
      </c>
      <c r="K1007" s="12">
        <f>YEAR(Table2[[#This Row],[Order_Date]])</f>
        <v>2024</v>
      </c>
      <c r="L1007" s="12">
        <f>MONTH(Table2[[#This Row],[Order_Date]])</f>
        <v>3</v>
      </c>
      <c r="M1007" t="str">
        <f>TEXT(Table2[[#This Row],[Order_Date]],"mmm")</f>
        <v>Mar</v>
      </c>
      <c r="N1007" t="str">
        <f>TEXT(Table2[[#This Row],[Order_Date]],"YYYY-MM")</f>
        <v>2024-03</v>
      </c>
      <c r="O1007" s="9">
        <f>IFERROR(Table2[[#This Row],[Profit]]/Table2[[#This Row],[Sales]],0)</f>
        <v>0.3105504234026174</v>
      </c>
      <c r="P1007" t="str">
        <f>_xlfn.XLOOKUP(Table2[[#This Row],[Product_ID]],Table4[Product_ID],Table4[Category],"Not Found")</f>
        <v>Technology</v>
      </c>
      <c r="Q1007" t="str">
        <f>_xlfn.XLOOKUP(Table2[[#This Row],[Product_ID]],Table4[Product_ID],Table4[Sub_Category],"Not Found")</f>
        <v>Accessories</v>
      </c>
      <c r="R1007" t="str">
        <f>_xlfn.XLOOKUP(Table2[[#This Row],[Customer_ID]],Table1[Customer_ID],Table1[Region],"Not Found")</f>
        <v>South</v>
      </c>
      <c r="S1007" t="str">
        <f>_xlfn.XLOOKUP(Table2[[#This Row],[Customer_ID]],Table1[Customer_ID],Table1[Segment],"Not Found")</f>
        <v>Consumer</v>
      </c>
      <c r="T1007" t="str">
        <f>_xlfn.XLOOKUP(Table2[[#This Row],[Product_ID]],Table4[Product_ID],Table4[Product_Name],"Not Found")</f>
        <v>USB-C Hub</v>
      </c>
    </row>
    <row r="1008" spans="1:20" x14ac:dyDescent="0.3">
      <c r="A1008" t="s">
        <v>1475</v>
      </c>
      <c r="B1008" s="4">
        <v>45367</v>
      </c>
      <c r="C1008" s="4">
        <v>45372</v>
      </c>
      <c r="D1008" t="s">
        <v>320</v>
      </c>
      <c r="E1008" t="s">
        <v>65</v>
      </c>
      <c r="F1008" s="8">
        <v>4</v>
      </c>
      <c r="G1008" s="10">
        <v>0.1</v>
      </c>
      <c r="H1008" t="s">
        <v>30</v>
      </c>
      <c r="I1008" s="8">
        <v>2516.4</v>
      </c>
      <c r="J1008" s="8">
        <v>747.5</v>
      </c>
      <c r="K1008" s="12">
        <f>YEAR(Table2[[#This Row],[Order_Date]])</f>
        <v>2024</v>
      </c>
      <c r="L1008" s="12">
        <f>MONTH(Table2[[#This Row],[Order_Date]])</f>
        <v>3</v>
      </c>
      <c r="M1008" t="str">
        <f>TEXT(Table2[[#This Row],[Order_Date]],"mmm")</f>
        <v>Mar</v>
      </c>
      <c r="N1008" t="str">
        <f>TEXT(Table2[[#This Row],[Order_Date]],"YYYY-MM")</f>
        <v>2024-03</v>
      </c>
      <c r="O1008" s="9">
        <f>IFERROR(Table2[[#This Row],[Profit]]/Table2[[#This Row],[Sales]],0)</f>
        <v>0.29705134318868226</v>
      </c>
      <c r="P1008" t="str">
        <f>_xlfn.XLOOKUP(Table2[[#This Row],[Product_ID]],Table4[Product_ID],Table4[Category],"Not Found")</f>
        <v>Office</v>
      </c>
      <c r="Q1008" t="str">
        <f>_xlfn.XLOOKUP(Table2[[#This Row],[Product_ID]],Table4[Product_ID],Table4[Sub_Category],"Not Found")</f>
        <v>Storage</v>
      </c>
      <c r="R1008" t="str">
        <f>_xlfn.XLOOKUP(Table2[[#This Row],[Customer_ID]],Table1[Customer_ID],Table1[Region],"Not Found")</f>
        <v>South</v>
      </c>
      <c r="S1008" t="str">
        <f>_xlfn.XLOOKUP(Table2[[#This Row],[Customer_ID]],Table1[Customer_ID],Table1[Segment],"Not Found")</f>
        <v>Corporate</v>
      </c>
      <c r="T1008" t="str">
        <f>_xlfn.XLOOKUP(Table2[[#This Row],[Product_ID]],Table4[Product_ID],Table4[Product_Name],"Not Found")</f>
        <v>Desk Organizer</v>
      </c>
    </row>
    <row r="1009" spans="1:20" x14ac:dyDescent="0.3">
      <c r="A1009" t="s">
        <v>1476</v>
      </c>
      <c r="B1009" s="4">
        <v>46002</v>
      </c>
      <c r="C1009" s="4">
        <v>46003</v>
      </c>
      <c r="D1009" t="s">
        <v>1477</v>
      </c>
      <c r="E1009" t="s">
        <v>29</v>
      </c>
      <c r="F1009" s="8">
        <v>1</v>
      </c>
      <c r="G1009" s="10">
        <v>0.15</v>
      </c>
      <c r="H1009" t="s">
        <v>17</v>
      </c>
      <c r="I1009" s="8">
        <v>339.15</v>
      </c>
      <c r="J1009" s="8">
        <v>104.94</v>
      </c>
      <c r="K1009" s="12">
        <f>YEAR(Table2[[#This Row],[Order_Date]])</f>
        <v>2025</v>
      </c>
      <c r="L1009" s="12">
        <f>MONTH(Table2[[#This Row],[Order_Date]])</f>
        <v>12</v>
      </c>
      <c r="M1009" t="str">
        <f>TEXT(Table2[[#This Row],[Order_Date]],"mmm")</f>
        <v>Dec</v>
      </c>
      <c r="N1009" t="str">
        <f>TEXT(Table2[[#This Row],[Order_Date]],"YYYY-MM")</f>
        <v>2025-12</v>
      </c>
      <c r="O1009" s="9">
        <f>IFERROR(Table2[[#This Row],[Profit]]/Table2[[#This Row],[Sales]],0)</f>
        <v>0.30942061034940294</v>
      </c>
      <c r="P1009" t="str">
        <f>_xlfn.XLOOKUP(Table2[[#This Row],[Product_ID]],Table4[Product_ID],Table4[Category],"Not Found")</f>
        <v>Office</v>
      </c>
      <c r="Q1009" t="str">
        <f>_xlfn.XLOOKUP(Table2[[#This Row],[Product_ID]],Table4[Product_ID],Table4[Sub_Category],"Not Found")</f>
        <v>Paper</v>
      </c>
      <c r="R1009" t="str">
        <f>_xlfn.XLOOKUP(Table2[[#This Row],[Customer_ID]],Table1[Customer_ID],Table1[Region],"Not Found")</f>
        <v>West</v>
      </c>
      <c r="S1009" t="str">
        <f>_xlfn.XLOOKUP(Table2[[#This Row],[Customer_ID]],Table1[Customer_ID],Table1[Segment],"Not Found")</f>
        <v>Home Office</v>
      </c>
      <c r="T1009" t="str">
        <f>_xlfn.XLOOKUP(Table2[[#This Row],[Product_ID]],Table4[Product_ID],Table4[Product_Name],"Not Found")</f>
        <v>Notebook Set</v>
      </c>
    </row>
    <row r="1010" spans="1:20" x14ac:dyDescent="0.3">
      <c r="A1010" t="s">
        <v>1478</v>
      </c>
      <c r="B1010" s="4">
        <v>45434</v>
      </c>
      <c r="C1010" s="4">
        <v>45437</v>
      </c>
      <c r="D1010" t="s">
        <v>279</v>
      </c>
      <c r="E1010" t="s">
        <v>16</v>
      </c>
      <c r="F1010" s="8">
        <v>2</v>
      </c>
      <c r="G1010" s="10">
        <v>0.2</v>
      </c>
      <c r="H1010" t="s">
        <v>13</v>
      </c>
      <c r="I1010" s="8">
        <v>2078.4</v>
      </c>
      <c r="J1010" s="8">
        <v>389.79</v>
      </c>
      <c r="K1010" s="12">
        <f>YEAR(Table2[[#This Row],[Order_Date]])</f>
        <v>2024</v>
      </c>
      <c r="L1010" s="12">
        <f>MONTH(Table2[[#This Row],[Order_Date]])</f>
        <v>5</v>
      </c>
      <c r="M1010" t="str">
        <f>TEXT(Table2[[#This Row],[Order_Date]],"mmm")</f>
        <v>May</v>
      </c>
      <c r="N1010" t="str">
        <f>TEXT(Table2[[#This Row],[Order_Date]],"YYYY-MM")</f>
        <v>2024-05</v>
      </c>
      <c r="O1010" s="9">
        <f>IFERROR(Table2[[#This Row],[Profit]]/Table2[[#This Row],[Sales]],0)</f>
        <v>0.18754330254041571</v>
      </c>
      <c r="P1010" t="str">
        <f>_xlfn.XLOOKUP(Table2[[#This Row],[Product_ID]],Table4[Product_ID],Table4[Category],"Not Found")</f>
        <v>Technology</v>
      </c>
      <c r="Q1010" t="str">
        <f>_xlfn.XLOOKUP(Table2[[#This Row],[Product_ID]],Table4[Product_ID],Table4[Sub_Category],"Not Found")</f>
        <v>Accessories</v>
      </c>
      <c r="R1010" t="str">
        <f>_xlfn.XLOOKUP(Table2[[#This Row],[Customer_ID]],Table1[Customer_ID],Table1[Region],"Not Found")</f>
        <v>North</v>
      </c>
      <c r="S1010" t="str">
        <f>_xlfn.XLOOKUP(Table2[[#This Row],[Customer_ID]],Table1[Customer_ID],Table1[Segment],"Not Found")</f>
        <v>Consumer</v>
      </c>
      <c r="T1010" t="str">
        <f>_xlfn.XLOOKUP(Table2[[#This Row],[Product_ID]],Table4[Product_ID],Table4[Product_Name],"Not Found")</f>
        <v>USB-C Hub</v>
      </c>
    </row>
    <row r="1011" spans="1:20" x14ac:dyDescent="0.3">
      <c r="A1011" t="s">
        <v>1479</v>
      </c>
      <c r="B1011" s="4">
        <v>45896</v>
      </c>
      <c r="C1011" s="4">
        <v>45897</v>
      </c>
      <c r="D1011" t="s">
        <v>1480</v>
      </c>
      <c r="E1011" t="s">
        <v>200</v>
      </c>
      <c r="F1011" s="8">
        <v>2</v>
      </c>
      <c r="G1011" s="10">
        <v>0</v>
      </c>
      <c r="H1011" t="s">
        <v>17</v>
      </c>
      <c r="I1011" s="8">
        <v>2198</v>
      </c>
      <c r="J1011" s="8">
        <v>649.9</v>
      </c>
      <c r="K1011" s="12">
        <f>YEAR(Table2[[#This Row],[Order_Date]])</f>
        <v>2025</v>
      </c>
      <c r="L1011" s="12">
        <f>MONTH(Table2[[#This Row],[Order_Date]])</f>
        <v>8</v>
      </c>
      <c r="M1011" t="str">
        <f>TEXT(Table2[[#This Row],[Order_Date]],"mmm")</f>
        <v>Aug</v>
      </c>
      <c r="N1011" t="str">
        <f>TEXT(Table2[[#This Row],[Order_Date]],"YYYY-MM")</f>
        <v>2025-08</v>
      </c>
      <c r="O1011" s="9">
        <f>IFERROR(Table2[[#This Row],[Profit]]/Table2[[#This Row],[Sales]],0)</f>
        <v>0.29567788898999087</v>
      </c>
      <c r="P1011" t="str">
        <f>_xlfn.XLOOKUP(Table2[[#This Row],[Product_ID]],Table4[Product_ID],Table4[Category],"Not Found")</f>
        <v>Office</v>
      </c>
      <c r="Q1011" t="str">
        <f>_xlfn.XLOOKUP(Table2[[#This Row],[Product_ID]],Table4[Product_ID],Table4[Sub_Category],"Not Found")</f>
        <v>Office Supplies</v>
      </c>
      <c r="R1011" t="str">
        <f>_xlfn.XLOOKUP(Table2[[#This Row],[Customer_ID]],Table1[Customer_ID],Table1[Region],"Not Found")</f>
        <v>East</v>
      </c>
      <c r="S1011" t="str">
        <f>_xlfn.XLOOKUP(Table2[[#This Row],[Customer_ID]],Table1[Customer_ID],Table1[Segment],"Not Found")</f>
        <v>Corporate</v>
      </c>
      <c r="T1011" t="str">
        <f>_xlfn.XLOOKUP(Table2[[#This Row],[Product_ID]],Table4[Product_ID],Table4[Product_Name],"Not Found")</f>
        <v>Laptop Stand</v>
      </c>
    </row>
    <row r="1012" spans="1:20" x14ac:dyDescent="0.3">
      <c r="A1012" t="s">
        <v>1481</v>
      </c>
      <c r="B1012" s="4">
        <v>45764</v>
      </c>
      <c r="C1012" s="4">
        <v>45765</v>
      </c>
      <c r="D1012" t="s">
        <v>771</v>
      </c>
      <c r="E1012" t="s">
        <v>96</v>
      </c>
      <c r="F1012" s="8">
        <v>1</v>
      </c>
      <c r="G1012" s="10">
        <v>0.1</v>
      </c>
      <c r="H1012" t="s">
        <v>13</v>
      </c>
      <c r="I1012" s="8">
        <v>899.1</v>
      </c>
      <c r="J1012" s="8">
        <v>225.26</v>
      </c>
      <c r="K1012" s="12">
        <f>YEAR(Table2[[#This Row],[Order_Date]])</f>
        <v>2025</v>
      </c>
      <c r="L1012" s="12">
        <f>MONTH(Table2[[#This Row],[Order_Date]])</f>
        <v>4</v>
      </c>
      <c r="M1012" t="str">
        <f>TEXT(Table2[[#This Row],[Order_Date]],"mmm")</f>
        <v>Apr</v>
      </c>
      <c r="N1012" t="str">
        <f>TEXT(Table2[[#This Row],[Order_Date]],"YYYY-MM")</f>
        <v>2025-04</v>
      </c>
      <c r="O1012" s="9">
        <f>IFERROR(Table2[[#This Row],[Profit]]/Table2[[#This Row],[Sales]],0)</f>
        <v>0.2505394283172061</v>
      </c>
      <c r="P1012" t="str">
        <f>_xlfn.XLOOKUP(Table2[[#This Row],[Product_ID]],Table4[Product_ID],Table4[Category],"Not Found")</f>
        <v>Home</v>
      </c>
      <c r="Q1012" t="str">
        <f>_xlfn.XLOOKUP(Table2[[#This Row],[Product_ID]],Table4[Product_ID],Table4[Sub_Category],"Not Found")</f>
        <v>Lighting</v>
      </c>
      <c r="R1012" t="str">
        <f>_xlfn.XLOOKUP(Table2[[#This Row],[Customer_ID]],Table1[Customer_ID],Table1[Region],"Not Found")</f>
        <v>West</v>
      </c>
      <c r="S1012" t="str">
        <f>_xlfn.XLOOKUP(Table2[[#This Row],[Customer_ID]],Table1[Customer_ID],Table1[Segment],"Not Found")</f>
        <v>Consumer</v>
      </c>
      <c r="T1012" t="str">
        <f>_xlfn.XLOOKUP(Table2[[#This Row],[Product_ID]],Table4[Product_ID],Table4[Product_Name],"Not Found")</f>
        <v>LED Strip Light</v>
      </c>
    </row>
    <row r="1013" spans="1:20" x14ac:dyDescent="0.3">
      <c r="A1013" t="s">
        <v>1482</v>
      </c>
      <c r="B1013" s="4">
        <v>45708</v>
      </c>
      <c r="C1013" s="4">
        <v>45713</v>
      </c>
      <c r="D1013" t="s">
        <v>894</v>
      </c>
      <c r="E1013" t="s">
        <v>68</v>
      </c>
      <c r="F1013" s="8">
        <v>1</v>
      </c>
      <c r="G1013" s="10">
        <v>0.15</v>
      </c>
      <c r="H1013" t="s">
        <v>17</v>
      </c>
      <c r="I1013" s="8">
        <v>1104.1500000000001</v>
      </c>
      <c r="J1013" s="8">
        <v>249.63</v>
      </c>
      <c r="K1013" s="12">
        <f>YEAR(Table2[[#This Row],[Order_Date]])</f>
        <v>2025</v>
      </c>
      <c r="L1013" s="12">
        <f>MONTH(Table2[[#This Row],[Order_Date]])</f>
        <v>2</v>
      </c>
      <c r="M1013" t="str">
        <f>TEXT(Table2[[#This Row],[Order_Date]],"mmm")</f>
        <v>Feb</v>
      </c>
      <c r="N1013" t="str">
        <f>TEXT(Table2[[#This Row],[Order_Date]],"YYYY-MM")</f>
        <v>2025-02</v>
      </c>
      <c r="O1013" s="9">
        <f>IFERROR(Table2[[#This Row],[Profit]]/Table2[[#This Row],[Sales]],0)</f>
        <v>0.22608341257981251</v>
      </c>
      <c r="P1013" t="str">
        <f>_xlfn.XLOOKUP(Table2[[#This Row],[Product_ID]],Table4[Product_ID],Table4[Category],"Not Found")</f>
        <v>Home</v>
      </c>
      <c r="Q1013" t="str">
        <f>_xlfn.XLOOKUP(Table2[[#This Row],[Product_ID]],Table4[Product_ID],Table4[Sub_Category],"Not Found")</f>
        <v>Lighting</v>
      </c>
      <c r="R1013" t="str">
        <f>_xlfn.XLOOKUP(Table2[[#This Row],[Customer_ID]],Table1[Customer_ID],Table1[Region],"Not Found")</f>
        <v>West</v>
      </c>
      <c r="S1013" t="str">
        <f>_xlfn.XLOOKUP(Table2[[#This Row],[Customer_ID]],Table1[Customer_ID],Table1[Segment],"Not Found")</f>
        <v>Home Office</v>
      </c>
      <c r="T1013" t="str">
        <f>_xlfn.XLOOKUP(Table2[[#This Row],[Product_ID]],Table4[Product_ID],Table4[Product_Name],"Not Found")</f>
        <v>Table Lamp</v>
      </c>
    </row>
    <row r="1014" spans="1:20" x14ac:dyDescent="0.3">
      <c r="A1014" t="s">
        <v>1483</v>
      </c>
      <c r="B1014" s="4">
        <v>45596</v>
      </c>
      <c r="C1014" s="4">
        <v>45597</v>
      </c>
      <c r="D1014" t="s">
        <v>1266</v>
      </c>
      <c r="E1014" t="s">
        <v>68</v>
      </c>
      <c r="F1014" s="8">
        <v>1</v>
      </c>
      <c r="G1014" s="10">
        <v>0.1</v>
      </c>
      <c r="H1014" t="s">
        <v>17</v>
      </c>
      <c r="I1014" s="8">
        <v>1169.0999999999999</v>
      </c>
      <c r="J1014" s="8">
        <v>284.19</v>
      </c>
      <c r="K1014" s="12">
        <f>YEAR(Table2[[#This Row],[Order_Date]])</f>
        <v>2024</v>
      </c>
      <c r="L1014" s="12">
        <f>MONTH(Table2[[#This Row],[Order_Date]])</f>
        <v>10</v>
      </c>
      <c r="M1014" t="str">
        <f>TEXT(Table2[[#This Row],[Order_Date]],"mmm")</f>
        <v>Oct</v>
      </c>
      <c r="N1014" t="str">
        <f>TEXT(Table2[[#This Row],[Order_Date]],"YYYY-MM")</f>
        <v>2024-10</v>
      </c>
      <c r="O1014" s="9">
        <f>IFERROR(Table2[[#This Row],[Profit]]/Table2[[#This Row],[Sales]],0)</f>
        <v>0.24308442391583271</v>
      </c>
      <c r="P1014" t="str">
        <f>_xlfn.XLOOKUP(Table2[[#This Row],[Product_ID]],Table4[Product_ID],Table4[Category],"Not Found")</f>
        <v>Home</v>
      </c>
      <c r="Q1014" t="str">
        <f>_xlfn.XLOOKUP(Table2[[#This Row],[Product_ID]],Table4[Product_ID],Table4[Sub_Category],"Not Found")</f>
        <v>Lighting</v>
      </c>
      <c r="R1014" t="str">
        <f>_xlfn.XLOOKUP(Table2[[#This Row],[Customer_ID]],Table1[Customer_ID],Table1[Region],"Not Found")</f>
        <v>West</v>
      </c>
      <c r="S1014" t="str">
        <f>_xlfn.XLOOKUP(Table2[[#This Row],[Customer_ID]],Table1[Customer_ID],Table1[Segment],"Not Found")</f>
        <v>Consumer</v>
      </c>
      <c r="T1014" t="str">
        <f>_xlfn.XLOOKUP(Table2[[#This Row],[Product_ID]],Table4[Product_ID],Table4[Product_Name],"Not Found")</f>
        <v>Table Lamp</v>
      </c>
    </row>
    <row r="1015" spans="1:20" x14ac:dyDescent="0.3">
      <c r="A1015" t="s">
        <v>1484</v>
      </c>
      <c r="B1015" s="4">
        <v>45788</v>
      </c>
      <c r="C1015" s="4">
        <v>45789</v>
      </c>
      <c r="D1015" t="s">
        <v>1219</v>
      </c>
      <c r="E1015" t="s">
        <v>81</v>
      </c>
      <c r="F1015" s="8">
        <v>3</v>
      </c>
      <c r="G1015" s="10">
        <v>0</v>
      </c>
      <c r="H1015" t="s">
        <v>13</v>
      </c>
      <c r="I1015" s="8">
        <v>2397</v>
      </c>
      <c r="J1015" s="8">
        <v>547.02</v>
      </c>
      <c r="K1015" s="12">
        <f>YEAR(Table2[[#This Row],[Order_Date]])</f>
        <v>2025</v>
      </c>
      <c r="L1015" s="12">
        <f>MONTH(Table2[[#This Row],[Order_Date]])</f>
        <v>5</v>
      </c>
      <c r="M1015" t="str">
        <f>TEXT(Table2[[#This Row],[Order_Date]],"mmm")</f>
        <v>May</v>
      </c>
      <c r="N1015" t="str">
        <f>TEXT(Table2[[#This Row],[Order_Date]],"YYYY-MM")</f>
        <v>2025-05</v>
      </c>
      <c r="O1015" s="9">
        <f>IFERROR(Table2[[#This Row],[Profit]]/Table2[[#This Row],[Sales]],0)</f>
        <v>0.22821026282853565</v>
      </c>
      <c r="P1015" t="str">
        <f>_xlfn.XLOOKUP(Table2[[#This Row],[Product_ID]],Table4[Product_ID],Table4[Category],"Not Found")</f>
        <v>Home</v>
      </c>
      <c r="Q1015" t="str">
        <f>_xlfn.XLOOKUP(Table2[[#This Row],[Product_ID]],Table4[Product_ID],Table4[Sub_Category],"Not Found")</f>
        <v>Kitchen</v>
      </c>
      <c r="R1015" t="str">
        <f>_xlfn.XLOOKUP(Table2[[#This Row],[Customer_ID]],Table1[Customer_ID],Table1[Region],"Not Found")</f>
        <v>South</v>
      </c>
      <c r="S1015" t="str">
        <f>_xlfn.XLOOKUP(Table2[[#This Row],[Customer_ID]],Table1[Customer_ID],Table1[Segment],"Not Found")</f>
        <v>Consumer</v>
      </c>
      <c r="T1015" t="str">
        <f>_xlfn.XLOOKUP(Table2[[#This Row],[Product_ID]],Table4[Product_ID],Table4[Product_Name],"Not Found")</f>
        <v>Travel Mug</v>
      </c>
    </row>
    <row r="1016" spans="1:20" x14ac:dyDescent="0.3">
      <c r="A1016" t="s">
        <v>1485</v>
      </c>
      <c r="B1016" s="4">
        <v>45582</v>
      </c>
      <c r="C1016" s="4">
        <v>45584</v>
      </c>
      <c r="D1016" t="s">
        <v>337</v>
      </c>
      <c r="E1016" t="s">
        <v>40</v>
      </c>
      <c r="F1016" s="8">
        <v>1</v>
      </c>
      <c r="G1016" s="10">
        <v>0.1</v>
      </c>
      <c r="H1016" t="s">
        <v>21</v>
      </c>
      <c r="I1016" s="8">
        <v>1349.1</v>
      </c>
      <c r="J1016" s="8">
        <v>303.97000000000003</v>
      </c>
      <c r="K1016" s="12">
        <f>YEAR(Table2[[#This Row],[Order_Date]])</f>
        <v>2024</v>
      </c>
      <c r="L1016" s="12">
        <f>MONTH(Table2[[#This Row],[Order_Date]])</f>
        <v>10</v>
      </c>
      <c r="M1016" t="str">
        <f>TEXT(Table2[[#This Row],[Order_Date]],"mmm")</f>
        <v>Oct</v>
      </c>
      <c r="N1016" t="str">
        <f>TEXT(Table2[[#This Row],[Order_Date]],"YYYY-MM")</f>
        <v>2024-10</v>
      </c>
      <c r="O1016" s="9">
        <f>IFERROR(Table2[[#This Row],[Profit]]/Table2[[#This Row],[Sales]],0)</f>
        <v>0.22531317174412574</v>
      </c>
      <c r="P1016" t="str">
        <f>_xlfn.XLOOKUP(Table2[[#This Row],[Product_ID]],Table4[Product_ID],Table4[Category],"Not Found")</f>
        <v>Technology</v>
      </c>
      <c r="Q1016" t="str">
        <f>_xlfn.XLOOKUP(Table2[[#This Row],[Product_ID]],Table4[Product_ID],Table4[Sub_Category],"Not Found")</f>
        <v>Accessories</v>
      </c>
      <c r="R1016" t="str">
        <f>_xlfn.XLOOKUP(Table2[[#This Row],[Customer_ID]],Table1[Customer_ID],Table1[Region],"Not Found")</f>
        <v>East</v>
      </c>
      <c r="S1016" t="str">
        <f>_xlfn.XLOOKUP(Table2[[#This Row],[Customer_ID]],Table1[Customer_ID],Table1[Segment],"Not Found")</f>
        <v>Home Office</v>
      </c>
      <c r="T1016" t="str">
        <f>_xlfn.XLOOKUP(Table2[[#This Row],[Product_ID]],Table4[Product_ID],Table4[Product_Name],"Not Found")</f>
        <v>Power Bank</v>
      </c>
    </row>
    <row r="1017" spans="1:20" x14ac:dyDescent="0.3">
      <c r="A1017" t="s">
        <v>1486</v>
      </c>
      <c r="B1017" s="4">
        <v>45393</v>
      </c>
      <c r="C1017" s="4">
        <v>45396</v>
      </c>
      <c r="D1017" t="s">
        <v>1487</v>
      </c>
      <c r="E1017" t="s">
        <v>29</v>
      </c>
      <c r="F1017" s="8">
        <v>2</v>
      </c>
      <c r="G1017" s="10">
        <v>0.05</v>
      </c>
      <c r="H1017" t="s">
        <v>13</v>
      </c>
      <c r="I1017" s="8">
        <v>758.1</v>
      </c>
      <c r="J1017" s="8">
        <v>207.05</v>
      </c>
      <c r="K1017" s="12">
        <f>YEAR(Table2[[#This Row],[Order_Date]])</f>
        <v>2024</v>
      </c>
      <c r="L1017" s="12">
        <f>MONTH(Table2[[#This Row],[Order_Date]])</f>
        <v>4</v>
      </c>
      <c r="M1017" t="str">
        <f>TEXT(Table2[[#This Row],[Order_Date]],"mmm")</f>
        <v>Apr</v>
      </c>
      <c r="N1017" t="str">
        <f>TEXT(Table2[[#This Row],[Order_Date]],"YYYY-MM")</f>
        <v>2024-04</v>
      </c>
      <c r="O1017" s="9">
        <f>IFERROR(Table2[[#This Row],[Profit]]/Table2[[#This Row],[Sales]],0)</f>
        <v>0.27311700303390057</v>
      </c>
      <c r="P1017" t="str">
        <f>_xlfn.XLOOKUP(Table2[[#This Row],[Product_ID]],Table4[Product_ID],Table4[Category],"Not Found")</f>
        <v>Office</v>
      </c>
      <c r="Q1017" t="str">
        <f>_xlfn.XLOOKUP(Table2[[#This Row],[Product_ID]],Table4[Product_ID],Table4[Sub_Category],"Not Found")</f>
        <v>Paper</v>
      </c>
      <c r="R1017" t="str">
        <f>_xlfn.XLOOKUP(Table2[[#This Row],[Customer_ID]],Table1[Customer_ID],Table1[Region],"Not Found")</f>
        <v>East</v>
      </c>
      <c r="S1017" t="str">
        <f>_xlfn.XLOOKUP(Table2[[#This Row],[Customer_ID]],Table1[Customer_ID],Table1[Segment],"Not Found")</f>
        <v>Consumer</v>
      </c>
      <c r="T1017" t="str">
        <f>_xlfn.XLOOKUP(Table2[[#This Row],[Product_ID]],Table4[Product_ID],Table4[Product_Name],"Not Found")</f>
        <v>Notebook Set</v>
      </c>
    </row>
    <row r="1018" spans="1:20" x14ac:dyDescent="0.3">
      <c r="A1018" t="s">
        <v>1488</v>
      </c>
      <c r="B1018" s="4">
        <v>45558</v>
      </c>
      <c r="C1018" s="4">
        <v>45562</v>
      </c>
      <c r="D1018" t="s">
        <v>1489</v>
      </c>
      <c r="E1018" t="s">
        <v>50</v>
      </c>
      <c r="F1018" s="8">
        <v>2</v>
      </c>
      <c r="G1018" s="10">
        <v>0.1</v>
      </c>
      <c r="H1018" t="s">
        <v>21</v>
      </c>
      <c r="I1018" s="8">
        <v>898.2</v>
      </c>
      <c r="J1018" s="8">
        <v>178.11</v>
      </c>
      <c r="K1018" s="12">
        <f>YEAR(Table2[[#This Row],[Order_Date]])</f>
        <v>2024</v>
      </c>
      <c r="L1018" s="12">
        <f>MONTH(Table2[[#This Row],[Order_Date]])</f>
        <v>9</v>
      </c>
      <c r="M1018" t="str">
        <f>TEXT(Table2[[#This Row],[Order_Date]],"mmm")</f>
        <v>Sep</v>
      </c>
      <c r="N1018" t="str">
        <f>TEXT(Table2[[#This Row],[Order_Date]],"YYYY-MM")</f>
        <v>2024-09</v>
      </c>
      <c r="O1018" s="9">
        <f>IFERROR(Table2[[#This Row],[Profit]]/Table2[[#This Row],[Sales]],0)</f>
        <v>0.19829659318637274</v>
      </c>
      <c r="P1018" t="str">
        <f>_xlfn.XLOOKUP(Table2[[#This Row],[Product_ID]],Table4[Product_ID],Table4[Category],"Not Found")</f>
        <v>Technology</v>
      </c>
      <c r="Q1018" t="str">
        <f>_xlfn.XLOOKUP(Table2[[#This Row],[Product_ID]],Table4[Product_ID],Table4[Sub_Category],"Not Found")</f>
        <v>Accessories</v>
      </c>
      <c r="R1018" t="str">
        <f>_xlfn.XLOOKUP(Table2[[#This Row],[Customer_ID]],Table1[Customer_ID],Table1[Region],"Not Found")</f>
        <v>South</v>
      </c>
      <c r="S1018" t="str">
        <f>_xlfn.XLOOKUP(Table2[[#This Row],[Customer_ID]],Table1[Customer_ID],Table1[Segment],"Not Found")</f>
        <v>Consumer</v>
      </c>
      <c r="T1018" t="str">
        <f>_xlfn.XLOOKUP(Table2[[#This Row],[Product_ID]],Table4[Product_ID],Table4[Product_Name],"Not Found")</f>
        <v>Wireless Mouse</v>
      </c>
    </row>
    <row r="1019" spans="1:20" x14ac:dyDescent="0.3">
      <c r="A1019" t="s">
        <v>1490</v>
      </c>
      <c r="B1019" s="4">
        <v>45913</v>
      </c>
      <c r="C1019" s="4">
        <v>45918</v>
      </c>
      <c r="D1019" t="s">
        <v>223</v>
      </c>
      <c r="E1019" t="s">
        <v>55</v>
      </c>
      <c r="F1019" s="8">
        <v>2</v>
      </c>
      <c r="G1019" s="10">
        <v>0.1</v>
      </c>
      <c r="H1019" t="s">
        <v>30</v>
      </c>
      <c r="I1019" s="8">
        <v>10798.2</v>
      </c>
      <c r="J1019" s="8">
        <v>1858.05</v>
      </c>
      <c r="K1019" s="12">
        <f>YEAR(Table2[[#This Row],[Order_Date]])</f>
        <v>2025</v>
      </c>
      <c r="L1019" s="12">
        <f>MONTH(Table2[[#This Row],[Order_Date]])</f>
        <v>9</v>
      </c>
      <c r="M1019" t="str">
        <f>TEXT(Table2[[#This Row],[Order_Date]],"mmm")</f>
        <v>Sep</v>
      </c>
      <c r="N1019" t="str">
        <f>TEXT(Table2[[#This Row],[Order_Date]],"YYYY-MM")</f>
        <v>2025-09</v>
      </c>
      <c r="O1019" s="9">
        <f>IFERROR(Table2[[#This Row],[Profit]]/Table2[[#This Row],[Sales]],0)</f>
        <v>0.17207034505750957</v>
      </c>
      <c r="P1019" t="str">
        <f>_xlfn.XLOOKUP(Table2[[#This Row],[Product_ID]],Table4[Product_ID],Table4[Category],"Not Found")</f>
        <v>Furniture</v>
      </c>
      <c r="Q1019" t="str">
        <f>_xlfn.XLOOKUP(Table2[[#This Row],[Product_ID]],Table4[Product_ID],Table4[Sub_Category],"Not Found")</f>
        <v>Furniture</v>
      </c>
      <c r="R1019" t="str">
        <f>_xlfn.XLOOKUP(Table2[[#This Row],[Customer_ID]],Table1[Customer_ID],Table1[Region],"Not Found")</f>
        <v>North</v>
      </c>
      <c r="S1019" t="str">
        <f>_xlfn.XLOOKUP(Table2[[#This Row],[Customer_ID]],Table1[Customer_ID],Table1[Segment],"Not Found")</f>
        <v>Home Office</v>
      </c>
      <c r="T1019" t="str">
        <f>_xlfn.XLOOKUP(Table2[[#This Row],[Product_ID]],Table4[Product_ID],Table4[Product_Name],"Not Found")</f>
        <v>Study Table</v>
      </c>
    </row>
    <row r="1020" spans="1:20" x14ac:dyDescent="0.3">
      <c r="A1020" t="s">
        <v>1491</v>
      </c>
      <c r="B1020" s="4">
        <v>45294</v>
      </c>
      <c r="C1020" s="4">
        <v>45299</v>
      </c>
      <c r="D1020" t="s">
        <v>1492</v>
      </c>
      <c r="E1020" t="s">
        <v>116</v>
      </c>
      <c r="F1020" s="8">
        <v>3</v>
      </c>
      <c r="G1020" s="10">
        <v>0.1</v>
      </c>
      <c r="H1020" t="s">
        <v>13</v>
      </c>
      <c r="I1020" s="8">
        <v>1077.3</v>
      </c>
      <c r="J1020" s="8">
        <v>270.43</v>
      </c>
      <c r="K1020" s="12">
        <f>YEAR(Table2[[#This Row],[Order_Date]])</f>
        <v>2024</v>
      </c>
      <c r="L1020" s="12">
        <f>MONTH(Table2[[#This Row],[Order_Date]])</f>
        <v>1</v>
      </c>
      <c r="M1020" t="str">
        <f>TEXT(Table2[[#This Row],[Order_Date]],"mmm")</f>
        <v>Jan</v>
      </c>
      <c r="N1020" t="str">
        <f>TEXT(Table2[[#This Row],[Order_Date]],"YYYY-MM")</f>
        <v>2024-01</v>
      </c>
      <c r="O1020" s="9">
        <f>IFERROR(Table2[[#This Row],[Profit]]/Table2[[#This Row],[Sales]],0)</f>
        <v>0.25102571242922123</v>
      </c>
      <c r="P1020" t="str">
        <f>_xlfn.XLOOKUP(Table2[[#This Row],[Product_ID]],Table4[Product_ID],Table4[Category],"Not Found")</f>
        <v>Technology</v>
      </c>
      <c r="Q1020" t="str">
        <f>_xlfn.XLOOKUP(Table2[[#This Row],[Product_ID]],Table4[Product_ID],Table4[Sub_Category],"Not Found")</f>
        <v>Accessories</v>
      </c>
      <c r="R1020" t="str">
        <f>_xlfn.XLOOKUP(Table2[[#This Row],[Customer_ID]],Table1[Customer_ID],Table1[Region],"Not Found")</f>
        <v>East</v>
      </c>
      <c r="S1020" t="str">
        <f>_xlfn.XLOOKUP(Table2[[#This Row],[Customer_ID]],Table1[Customer_ID],Table1[Segment],"Not Found")</f>
        <v>Consumer</v>
      </c>
      <c r="T1020" t="str">
        <f>_xlfn.XLOOKUP(Table2[[#This Row],[Product_ID]],Table4[Product_ID],Table4[Product_Name],"Not Found")</f>
        <v>Mobile Holder</v>
      </c>
    </row>
    <row r="1021" spans="1:20" x14ac:dyDescent="0.3">
      <c r="A1021" t="s">
        <v>1493</v>
      </c>
      <c r="B1021" s="4">
        <v>45376</v>
      </c>
      <c r="C1021" s="4">
        <v>45377</v>
      </c>
      <c r="D1021" t="s">
        <v>761</v>
      </c>
      <c r="E1021" t="s">
        <v>16</v>
      </c>
      <c r="F1021" s="8">
        <v>2</v>
      </c>
      <c r="G1021" s="10">
        <v>0</v>
      </c>
      <c r="H1021" t="s">
        <v>21</v>
      </c>
      <c r="I1021" s="8">
        <v>2598</v>
      </c>
      <c r="J1021" s="8">
        <v>468.16</v>
      </c>
      <c r="K1021" s="12">
        <f>YEAR(Table2[[#This Row],[Order_Date]])</f>
        <v>2024</v>
      </c>
      <c r="L1021" s="12">
        <f>MONTH(Table2[[#This Row],[Order_Date]])</f>
        <v>3</v>
      </c>
      <c r="M1021" t="str">
        <f>TEXT(Table2[[#This Row],[Order_Date]],"mmm")</f>
        <v>Mar</v>
      </c>
      <c r="N1021" t="str">
        <f>TEXT(Table2[[#This Row],[Order_Date]],"YYYY-MM")</f>
        <v>2024-03</v>
      </c>
      <c r="O1021" s="9">
        <f>IFERROR(Table2[[#This Row],[Profit]]/Table2[[#This Row],[Sales]],0)</f>
        <v>0.18020015396458816</v>
      </c>
      <c r="P1021" t="str">
        <f>_xlfn.XLOOKUP(Table2[[#This Row],[Product_ID]],Table4[Product_ID],Table4[Category],"Not Found")</f>
        <v>Technology</v>
      </c>
      <c r="Q1021" t="str">
        <f>_xlfn.XLOOKUP(Table2[[#This Row],[Product_ID]],Table4[Product_ID],Table4[Sub_Category],"Not Found")</f>
        <v>Accessories</v>
      </c>
      <c r="R1021" t="str">
        <f>_xlfn.XLOOKUP(Table2[[#This Row],[Customer_ID]],Table1[Customer_ID],Table1[Region],"Not Found")</f>
        <v>South</v>
      </c>
      <c r="S1021" t="str">
        <f>_xlfn.XLOOKUP(Table2[[#This Row],[Customer_ID]],Table1[Customer_ID],Table1[Segment],"Not Found")</f>
        <v>Home Office</v>
      </c>
      <c r="T1021" t="str">
        <f>_xlfn.XLOOKUP(Table2[[#This Row],[Product_ID]],Table4[Product_ID],Table4[Product_Name],"Not Found")</f>
        <v>USB-C Hub</v>
      </c>
    </row>
    <row r="1022" spans="1:20" x14ac:dyDescent="0.3">
      <c r="A1022" t="s">
        <v>1494</v>
      </c>
      <c r="B1022" s="4">
        <v>45619</v>
      </c>
      <c r="C1022" s="4">
        <v>45623</v>
      </c>
      <c r="D1022" t="s">
        <v>289</v>
      </c>
      <c r="E1022" t="s">
        <v>58</v>
      </c>
      <c r="F1022" s="8">
        <v>2</v>
      </c>
      <c r="G1022" s="10">
        <v>0.05</v>
      </c>
      <c r="H1022" t="s">
        <v>17</v>
      </c>
      <c r="I1022" s="8">
        <v>3798.1</v>
      </c>
      <c r="J1022" s="8">
        <v>765.1</v>
      </c>
      <c r="K1022" s="12">
        <f>YEAR(Table2[[#This Row],[Order_Date]])</f>
        <v>2024</v>
      </c>
      <c r="L1022" s="12">
        <f>MONTH(Table2[[#This Row],[Order_Date]])</f>
        <v>11</v>
      </c>
      <c r="M1022" t="str">
        <f>TEXT(Table2[[#This Row],[Order_Date]],"mmm")</f>
        <v>Nov</v>
      </c>
      <c r="N1022" t="str">
        <f>TEXT(Table2[[#This Row],[Order_Date]],"YYYY-MM")</f>
        <v>2024-11</v>
      </c>
      <c r="O1022" s="9">
        <f>IFERROR(Table2[[#This Row],[Profit]]/Table2[[#This Row],[Sales]],0)</f>
        <v>0.20144282667649616</v>
      </c>
      <c r="P1022" t="str">
        <f>_xlfn.XLOOKUP(Table2[[#This Row],[Product_ID]],Table4[Product_ID],Table4[Category],"Not Found")</f>
        <v>Technology</v>
      </c>
      <c r="Q1022" t="str">
        <f>_xlfn.XLOOKUP(Table2[[#This Row],[Product_ID]],Table4[Product_ID],Table4[Sub_Category],"Not Found")</f>
        <v>Audio</v>
      </c>
      <c r="R1022" t="str">
        <f>_xlfn.XLOOKUP(Table2[[#This Row],[Customer_ID]],Table1[Customer_ID],Table1[Region],"Not Found")</f>
        <v>West</v>
      </c>
      <c r="S1022" t="str">
        <f>_xlfn.XLOOKUP(Table2[[#This Row],[Customer_ID]],Table1[Customer_ID],Table1[Segment],"Not Found")</f>
        <v>Consumer</v>
      </c>
      <c r="T1022" t="str">
        <f>_xlfn.XLOOKUP(Table2[[#This Row],[Product_ID]],Table4[Product_ID],Table4[Product_Name],"Not Found")</f>
        <v>Bluetooth Speaker</v>
      </c>
    </row>
    <row r="1023" spans="1:20" x14ac:dyDescent="0.3">
      <c r="A1023" t="s">
        <v>1495</v>
      </c>
      <c r="B1023" s="4">
        <v>45741</v>
      </c>
      <c r="C1023" s="4">
        <v>45745</v>
      </c>
      <c r="D1023" t="s">
        <v>737</v>
      </c>
      <c r="E1023" t="s">
        <v>68</v>
      </c>
      <c r="F1023" s="8">
        <v>2</v>
      </c>
      <c r="G1023" s="10">
        <v>0.05</v>
      </c>
      <c r="H1023" t="s">
        <v>17</v>
      </c>
      <c r="I1023" s="8">
        <v>2468.1</v>
      </c>
      <c r="J1023" s="8">
        <v>646.62</v>
      </c>
      <c r="K1023" s="12">
        <f>YEAR(Table2[[#This Row],[Order_Date]])</f>
        <v>2025</v>
      </c>
      <c r="L1023" s="12">
        <f>MONTH(Table2[[#This Row],[Order_Date]])</f>
        <v>3</v>
      </c>
      <c r="M1023" t="str">
        <f>TEXT(Table2[[#This Row],[Order_Date]],"mmm")</f>
        <v>Mar</v>
      </c>
      <c r="N1023" t="str">
        <f>TEXT(Table2[[#This Row],[Order_Date]],"YYYY-MM")</f>
        <v>2025-03</v>
      </c>
      <c r="O1023" s="9">
        <f>IFERROR(Table2[[#This Row],[Profit]]/Table2[[#This Row],[Sales]],0)</f>
        <v>0.26199100522669261</v>
      </c>
      <c r="P1023" t="str">
        <f>_xlfn.XLOOKUP(Table2[[#This Row],[Product_ID]],Table4[Product_ID],Table4[Category],"Not Found")</f>
        <v>Home</v>
      </c>
      <c r="Q1023" t="str">
        <f>_xlfn.XLOOKUP(Table2[[#This Row],[Product_ID]],Table4[Product_ID],Table4[Sub_Category],"Not Found")</f>
        <v>Lighting</v>
      </c>
      <c r="R1023" t="str">
        <f>_xlfn.XLOOKUP(Table2[[#This Row],[Customer_ID]],Table1[Customer_ID],Table1[Region],"Not Found")</f>
        <v>West</v>
      </c>
      <c r="S1023" t="str">
        <f>_xlfn.XLOOKUP(Table2[[#This Row],[Customer_ID]],Table1[Customer_ID],Table1[Segment],"Not Found")</f>
        <v>Corporate</v>
      </c>
      <c r="T1023" t="str">
        <f>_xlfn.XLOOKUP(Table2[[#This Row],[Product_ID]],Table4[Product_ID],Table4[Product_Name],"Not Found")</f>
        <v>Table Lamp</v>
      </c>
    </row>
    <row r="1024" spans="1:20" x14ac:dyDescent="0.3">
      <c r="A1024" t="s">
        <v>1496</v>
      </c>
      <c r="B1024" s="4">
        <v>45745</v>
      </c>
      <c r="C1024" s="4">
        <v>45749</v>
      </c>
      <c r="D1024" t="s">
        <v>132</v>
      </c>
      <c r="E1024" t="s">
        <v>65</v>
      </c>
      <c r="F1024" s="8">
        <v>1</v>
      </c>
      <c r="G1024" s="10">
        <v>0</v>
      </c>
      <c r="H1024" t="s">
        <v>13</v>
      </c>
      <c r="I1024" s="8">
        <v>699</v>
      </c>
      <c r="J1024" s="8">
        <v>181.33</v>
      </c>
      <c r="K1024" s="12">
        <f>YEAR(Table2[[#This Row],[Order_Date]])</f>
        <v>2025</v>
      </c>
      <c r="L1024" s="12">
        <f>MONTH(Table2[[#This Row],[Order_Date]])</f>
        <v>3</v>
      </c>
      <c r="M1024" t="str">
        <f>TEXT(Table2[[#This Row],[Order_Date]],"mmm")</f>
        <v>Mar</v>
      </c>
      <c r="N1024" t="str">
        <f>TEXT(Table2[[#This Row],[Order_Date]],"YYYY-MM")</f>
        <v>2025-03</v>
      </c>
      <c r="O1024" s="9">
        <f>IFERROR(Table2[[#This Row],[Profit]]/Table2[[#This Row],[Sales]],0)</f>
        <v>0.25941344778254649</v>
      </c>
      <c r="P1024" t="str">
        <f>_xlfn.XLOOKUP(Table2[[#This Row],[Product_ID]],Table4[Product_ID],Table4[Category],"Not Found")</f>
        <v>Office</v>
      </c>
      <c r="Q1024" t="str">
        <f>_xlfn.XLOOKUP(Table2[[#This Row],[Product_ID]],Table4[Product_ID],Table4[Sub_Category],"Not Found")</f>
        <v>Storage</v>
      </c>
      <c r="R1024" t="str">
        <f>_xlfn.XLOOKUP(Table2[[#This Row],[Customer_ID]],Table1[Customer_ID],Table1[Region],"Not Found")</f>
        <v>East</v>
      </c>
      <c r="S1024" t="str">
        <f>_xlfn.XLOOKUP(Table2[[#This Row],[Customer_ID]],Table1[Customer_ID],Table1[Segment],"Not Found")</f>
        <v>Consumer</v>
      </c>
      <c r="T1024" t="str">
        <f>_xlfn.XLOOKUP(Table2[[#This Row],[Product_ID]],Table4[Product_ID],Table4[Product_Name],"Not Found")</f>
        <v>Desk Organizer</v>
      </c>
    </row>
    <row r="1025" spans="1:20" x14ac:dyDescent="0.3">
      <c r="A1025" t="s">
        <v>1497</v>
      </c>
      <c r="B1025" s="4">
        <v>45920</v>
      </c>
      <c r="C1025" s="4">
        <v>45925</v>
      </c>
      <c r="D1025" t="s">
        <v>1498</v>
      </c>
      <c r="E1025" t="s">
        <v>50</v>
      </c>
      <c r="F1025" s="8">
        <v>1</v>
      </c>
      <c r="G1025" s="10">
        <v>0.2</v>
      </c>
      <c r="H1025" t="s">
        <v>17</v>
      </c>
      <c r="I1025" s="8">
        <v>399.2</v>
      </c>
      <c r="J1025" s="8">
        <v>105.51</v>
      </c>
      <c r="K1025" s="12">
        <f>YEAR(Table2[[#This Row],[Order_Date]])</f>
        <v>2025</v>
      </c>
      <c r="L1025" s="12">
        <f>MONTH(Table2[[#This Row],[Order_Date]])</f>
        <v>9</v>
      </c>
      <c r="M1025" t="str">
        <f>TEXT(Table2[[#This Row],[Order_Date]],"mmm")</f>
        <v>Sep</v>
      </c>
      <c r="N1025" t="str">
        <f>TEXT(Table2[[#This Row],[Order_Date]],"YYYY-MM")</f>
        <v>2025-09</v>
      </c>
      <c r="O1025" s="9">
        <f>IFERROR(Table2[[#This Row],[Profit]]/Table2[[#This Row],[Sales]],0)</f>
        <v>0.26430360721442886</v>
      </c>
      <c r="P1025" t="str">
        <f>_xlfn.XLOOKUP(Table2[[#This Row],[Product_ID]],Table4[Product_ID],Table4[Category],"Not Found")</f>
        <v>Technology</v>
      </c>
      <c r="Q1025" t="str">
        <f>_xlfn.XLOOKUP(Table2[[#This Row],[Product_ID]],Table4[Product_ID],Table4[Sub_Category],"Not Found")</f>
        <v>Accessories</v>
      </c>
      <c r="R1025" t="str">
        <f>_xlfn.XLOOKUP(Table2[[#This Row],[Customer_ID]],Table1[Customer_ID],Table1[Region],"Not Found")</f>
        <v>West</v>
      </c>
      <c r="S1025" t="str">
        <f>_xlfn.XLOOKUP(Table2[[#This Row],[Customer_ID]],Table1[Customer_ID],Table1[Segment],"Not Found")</f>
        <v>Home Office</v>
      </c>
      <c r="T1025" t="str">
        <f>_xlfn.XLOOKUP(Table2[[#This Row],[Product_ID]],Table4[Product_ID],Table4[Product_Name],"Not Found")</f>
        <v>Wireless Mouse</v>
      </c>
    </row>
    <row r="1026" spans="1:20" x14ac:dyDescent="0.3">
      <c r="A1026" t="s">
        <v>1499</v>
      </c>
      <c r="B1026" s="4">
        <v>45512</v>
      </c>
      <c r="C1026" s="4">
        <v>45517</v>
      </c>
      <c r="D1026" t="s">
        <v>667</v>
      </c>
      <c r="E1026" t="s">
        <v>20</v>
      </c>
      <c r="F1026" s="8">
        <v>4</v>
      </c>
      <c r="G1026" s="10">
        <v>0</v>
      </c>
      <c r="H1026" t="s">
        <v>30</v>
      </c>
      <c r="I1026" s="8">
        <v>27996</v>
      </c>
      <c r="J1026" s="8">
        <v>6172.73</v>
      </c>
      <c r="K1026" s="12">
        <f>YEAR(Table2[[#This Row],[Order_Date]])</f>
        <v>2024</v>
      </c>
      <c r="L1026" s="12">
        <f>MONTH(Table2[[#This Row],[Order_Date]])</f>
        <v>8</v>
      </c>
      <c r="M1026" t="str">
        <f>TEXT(Table2[[#This Row],[Order_Date]],"mmm")</f>
        <v>Aug</v>
      </c>
      <c r="N1026" t="str">
        <f>TEXT(Table2[[#This Row],[Order_Date]],"YYYY-MM")</f>
        <v>2024-08</v>
      </c>
      <c r="O1026" s="9">
        <f>IFERROR(Table2[[#This Row],[Profit]]/Table2[[#This Row],[Sales]],0)</f>
        <v>0.22048614087726817</v>
      </c>
      <c r="P1026" t="str">
        <f>_xlfn.XLOOKUP(Table2[[#This Row],[Product_ID]],Table4[Product_ID],Table4[Category],"Not Found")</f>
        <v>Furniture</v>
      </c>
      <c r="Q1026" t="str">
        <f>_xlfn.XLOOKUP(Table2[[#This Row],[Product_ID]],Table4[Product_ID],Table4[Sub_Category],"Not Found")</f>
        <v>Furniture</v>
      </c>
      <c r="R1026" t="str">
        <f>_xlfn.XLOOKUP(Table2[[#This Row],[Customer_ID]],Table1[Customer_ID],Table1[Region],"Not Found")</f>
        <v>South</v>
      </c>
      <c r="S1026" t="str">
        <f>_xlfn.XLOOKUP(Table2[[#This Row],[Customer_ID]],Table1[Customer_ID],Table1[Segment],"Not Found")</f>
        <v>Corporate</v>
      </c>
      <c r="T1026" t="str">
        <f>_xlfn.XLOOKUP(Table2[[#This Row],[Product_ID]],Table4[Product_ID],Table4[Product_Name],"Not Found")</f>
        <v>Office Chair</v>
      </c>
    </row>
    <row r="1027" spans="1:20" x14ac:dyDescent="0.3">
      <c r="A1027" t="s">
        <v>1500</v>
      </c>
      <c r="B1027" s="4">
        <v>45445</v>
      </c>
      <c r="C1027" s="4">
        <v>45447</v>
      </c>
      <c r="D1027" t="s">
        <v>1353</v>
      </c>
      <c r="E1027" t="s">
        <v>68</v>
      </c>
      <c r="F1027" s="8">
        <v>5</v>
      </c>
      <c r="G1027" s="10">
        <v>0.05</v>
      </c>
      <c r="H1027" t="s">
        <v>13</v>
      </c>
      <c r="I1027" s="8">
        <v>6170.25</v>
      </c>
      <c r="J1027" s="8">
        <v>1803.84</v>
      </c>
      <c r="K1027" s="12">
        <f>YEAR(Table2[[#This Row],[Order_Date]])</f>
        <v>2024</v>
      </c>
      <c r="L1027" s="12">
        <f>MONTH(Table2[[#This Row],[Order_Date]])</f>
        <v>6</v>
      </c>
      <c r="M1027" t="str">
        <f>TEXT(Table2[[#This Row],[Order_Date]],"mmm")</f>
        <v>Jun</v>
      </c>
      <c r="N1027" t="str">
        <f>TEXT(Table2[[#This Row],[Order_Date]],"YYYY-MM")</f>
        <v>2024-06</v>
      </c>
      <c r="O1027" s="9">
        <f>IFERROR(Table2[[#This Row],[Profit]]/Table2[[#This Row],[Sales]],0)</f>
        <v>0.29234471860945666</v>
      </c>
      <c r="P1027" t="str">
        <f>_xlfn.XLOOKUP(Table2[[#This Row],[Product_ID]],Table4[Product_ID],Table4[Category],"Not Found")</f>
        <v>Home</v>
      </c>
      <c r="Q1027" t="str">
        <f>_xlfn.XLOOKUP(Table2[[#This Row],[Product_ID]],Table4[Product_ID],Table4[Sub_Category],"Not Found")</f>
        <v>Lighting</v>
      </c>
      <c r="R1027" t="str">
        <f>_xlfn.XLOOKUP(Table2[[#This Row],[Customer_ID]],Table1[Customer_ID],Table1[Region],"Not Found")</f>
        <v>West</v>
      </c>
      <c r="S1027" t="str">
        <f>_xlfn.XLOOKUP(Table2[[#This Row],[Customer_ID]],Table1[Customer_ID],Table1[Segment],"Not Found")</f>
        <v>Corporate</v>
      </c>
      <c r="T1027" t="str">
        <f>_xlfn.XLOOKUP(Table2[[#This Row],[Product_ID]],Table4[Product_ID],Table4[Product_Name],"Not Found")</f>
        <v>Table Lamp</v>
      </c>
    </row>
    <row r="1028" spans="1:20" x14ac:dyDescent="0.3">
      <c r="A1028" t="s">
        <v>1501</v>
      </c>
      <c r="B1028" s="4">
        <v>45956</v>
      </c>
      <c r="C1028" s="4">
        <v>45961</v>
      </c>
      <c r="D1028" t="s">
        <v>727</v>
      </c>
      <c r="E1028" t="s">
        <v>116</v>
      </c>
      <c r="F1028" s="8">
        <v>2</v>
      </c>
      <c r="G1028" s="10">
        <v>0.15</v>
      </c>
      <c r="H1028" t="s">
        <v>13</v>
      </c>
      <c r="I1028" s="8">
        <v>678.3</v>
      </c>
      <c r="J1028" s="8">
        <v>164.8</v>
      </c>
      <c r="K1028" s="12">
        <f>YEAR(Table2[[#This Row],[Order_Date]])</f>
        <v>2025</v>
      </c>
      <c r="L1028" s="12">
        <f>MONTH(Table2[[#This Row],[Order_Date]])</f>
        <v>10</v>
      </c>
      <c r="M1028" t="str">
        <f>TEXT(Table2[[#This Row],[Order_Date]],"mmm")</f>
        <v>Oct</v>
      </c>
      <c r="N1028" t="str">
        <f>TEXT(Table2[[#This Row],[Order_Date]],"YYYY-MM")</f>
        <v>2025-10</v>
      </c>
      <c r="O1028" s="9">
        <f>IFERROR(Table2[[#This Row],[Profit]]/Table2[[#This Row],[Sales]],0)</f>
        <v>0.24296034203154948</v>
      </c>
      <c r="P1028" t="str">
        <f>_xlfn.XLOOKUP(Table2[[#This Row],[Product_ID]],Table4[Product_ID],Table4[Category],"Not Found")</f>
        <v>Technology</v>
      </c>
      <c r="Q1028" t="str">
        <f>_xlfn.XLOOKUP(Table2[[#This Row],[Product_ID]],Table4[Product_ID],Table4[Sub_Category],"Not Found")</f>
        <v>Accessories</v>
      </c>
      <c r="R1028" t="str">
        <f>_xlfn.XLOOKUP(Table2[[#This Row],[Customer_ID]],Table1[Customer_ID],Table1[Region],"Not Found")</f>
        <v>North</v>
      </c>
      <c r="S1028" t="str">
        <f>_xlfn.XLOOKUP(Table2[[#This Row],[Customer_ID]],Table1[Customer_ID],Table1[Segment],"Not Found")</f>
        <v>Home Office</v>
      </c>
      <c r="T1028" t="str">
        <f>_xlfn.XLOOKUP(Table2[[#This Row],[Product_ID]],Table4[Product_ID],Table4[Product_Name],"Not Found")</f>
        <v>Mobile Holder</v>
      </c>
    </row>
    <row r="1029" spans="1:20" x14ac:dyDescent="0.3">
      <c r="A1029" t="s">
        <v>1502</v>
      </c>
      <c r="B1029" s="4">
        <v>45303</v>
      </c>
      <c r="C1029" s="4">
        <v>45308</v>
      </c>
      <c r="D1029" t="s">
        <v>62</v>
      </c>
      <c r="E1029" t="s">
        <v>12</v>
      </c>
      <c r="F1029" s="8">
        <v>1</v>
      </c>
      <c r="G1029" s="10">
        <v>0</v>
      </c>
      <c r="H1029" t="s">
        <v>13</v>
      </c>
      <c r="I1029" s="8">
        <v>599</v>
      </c>
      <c r="J1029" s="8">
        <v>-26.28</v>
      </c>
      <c r="K1029" s="12">
        <f>YEAR(Table2[[#This Row],[Order_Date]])</f>
        <v>2024</v>
      </c>
      <c r="L1029" s="12">
        <f>MONTH(Table2[[#This Row],[Order_Date]])</f>
        <v>1</v>
      </c>
      <c r="M1029" t="str">
        <f>TEXT(Table2[[#This Row],[Order_Date]],"mmm")</f>
        <v>Jan</v>
      </c>
      <c r="N1029" t="str">
        <f>TEXT(Table2[[#This Row],[Order_Date]],"YYYY-MM")</f>
        <v>2024-01</v>
      </c>
      <c r="O1029" s="9">
        <f>IFERROR(Table2[[#This Row],[Profit]]/Table2[[#This Row],[Sales]],0)</f>
        <v>-4.3873121869782976E-2</v>
      </c>
      <c r="P1029" t="str">
        <f>_xlfn.XLOOKUP(Table2[[#This Row],[Product_ID]],Table4[Product_ID],Table4[Category],"Not Found")</f>
        <v>Home</v>
      </c>
      <c r="Q1029" t="str">
        <f>_xlfn.XLOOKUP(Table2[[#This Row],[Product_ID]],Table4[Product_ID],Table4[Sub_Category],"Not Found")</f>
        <v>Kitchen</v>
      </c>
      <c r="R1029" t="str">
        <f>_xlfn.XLOOKUP(Table2[[#This Row],[Customer_ID]],Table1[Customer_ID],Table1[Region],"Not Found")</f>
        <v>North</v>
      </c>
      <c r="S1029" t="str">
        <f>_xlfn.XLOOKUP(Table2[[#This Row],[Customer_ID]],Table1[Customer_ID],Table1[Segment],"Not Found")</f>
        <v>Home Office</v>
      </c>
      <c r="T1029" t="str">
        <f>_xlfn.XLOOKUP(Table2[[#This Row],[Product_ID]],Table4[Product_ID],Table4[Product_Name],"Not Found")</f>
        <v>Water Bottle</v>
      </c>
    </row>
    <row r="1030" spans="1:20" x14ac:dyDescent="0.3">
      <c r="A1030" t="s">
        <v>1503</v>
      </c>
      <c r="B1030" s="4">
        <v>45424</v>
      </c>
      <c r="C1030" s="4">
        <v>45426</v>
      </c>
      <c r="D1030" t="s">
        <v>42</v>
      </c>
      <c r="E1030" t="s">
        <v>35</v>
      </c>
      <c r="F1030" s="8">
        <v>1</v>
      </c>
      <c r="G1030" s="10">
        <v>0.1</v>
      </c>
      <c r="H1030" t="s">
        <v>17</v>
      </c>
      <c r="I1030" s="8">
        <v>1439.1</v>
      </c>
      <c r="J1030" s="8">
        <v>432.93</v>
      </c>
      <c r="K1030" s="12">
        <f>YEAR(Table2[[#This Row],[Order_Date]])</f>
        <v>2024</v>
      </c>
      <c r="L1030" s="12">
        <f>MONTH(Table2[[#This Row],[Order_Date]])</f>
        <v>5</v>
      </c>
      <c r="M1030" t="str">
        <f>TEXT(Table2[[#This Row],[Order_Date]],"mmm")</f>
        <v>May</v>
      </c>
      <c r="N1030" t="str">
        <f>TEXT(Table2[[#This Row],[Order_Date]],"YYYY-MM")</f>
        <v>2024-05</v>
      </c>
      <c r="O1030" s="9">
        <f>IFERROR(Table2[[#This Row],[Profit]]/Table2[[#This Row],[Sales]],0)</f>
        <v>0.30083385449239108</v>
      </c>
      <c r="P1030" t="str">
        <f>_xlfn.XLOOKUP(Table2[[#This Row],[Product_ID]],Table4[Product_ID],Table4[Category],"Not Found")</f>
        <v>Lifestyle</v>
      </c>
      <c r="Q1030" t="str">
        <f>_xlfn.XLOOKUP(Table2[[#This Row],[Product_ID]],Table4[Product_ID],Table4[Sub_Category],"Not Found")</f>
        <v>Bags</v>
      </c>
      <c r="R1030" t="str">
        <f>_xlfn.XLOOKUP(Table2[[#This Row],[Customer_ID]],Table1[Customer_ID],Table1[Region],"Not Found")</f>
        <v>South</v>
      </c>
      <c r="S1030" t="str">
        <f>_xlfn.XLOOKUP(Table2[[#This Row],[Customer_ID]],Table1[Customer_ID],Table1[Segment],"Not Found")</f>
        <v>Corporate</v>
      </c>
      <c r="T1030" t="str">
        <f>_xlfn.XLOOKUP(Table2[[#This Row],[Product_ID]],Table4[Product_ID],Table4[Product_Name],"Not Found")</f>
        <v>Backpack</v>
      </c>
    </row>
    <row r="1031" spans="1:20" x14ac:dyDescent="0.3">
      <c r="A1031" t="s">
        <v>1504</v>
      </c>
      <c r="B1031" s="4">
        <v>45595</v>
      </c>
      <c r="C1031" s="4">
        <v>45600</v>
      </c>
      <c r="D1031" t="s">
        <v>299</v>
      </c>
      <c r="E1031" t="s">
        <v>58</v>
      </c>
      <c r="F1031" s="8">
        <v>1</v>
      </c>
      <c r="G1031" s="10">
        <v>0.05</v>
      </c>
      <c r="H1031" t="s">
        <v>30</v>
      </c>
      <c r="I1031" s="8">
        <v>1899.05</v>
      </c>
      <c r="J1031" s="8">
        <v>380.22</v>
      </c>
      <c r="K1031" s="12">
        <f>YEAR(Table2[[#This Row],[Order_Date]])</f>
        <v>2024</v>
      </c>
      <c r="L1031" s="12">
        <f>MONTH(Table2[[#This Row],[Order_Date]])</f>
        <v>10</v>
      </c>
      <c r="M1031" t="str">
        <f>TEXT(Table2[[#This Row],[Order_Date]],"mmm")</f>
        <v>Oct</v>
      </c>
      <c r="N1031" t="str">
        <f>TEXT(Table2[[#This Row],[Order_Date]],"YYYY-MM")</f>
        <v>2024-10</v>
      </c>
      <c r="O1031" s="9">
        <f>IFERROR(Table2[[#This Row],[Profit]]/Table2[[#This Row],[Sales]],0)</f>
        <v>0.20021589742239543</v>
      </c>
      <c r="P1031" t="str">
        <f>_xlfn.XLOOKUP(Table2[[#This Row],[Product_ID]],Table4[Product_ID],Table4[Category],"Not Found")</f>
        <v>Technology</v>
      </c>
      <c r="Q1031" t="str">
        <f>_xlfn.XLOOKUP(Table2[[#This Row],[Product_ID]],Table4[Product_ID],Table4[Sub_Category],"Not Found")</f>
        <v>Audio</v>
      </c>
      <c r="R1031" t="str">
        <f>_xlfn.XLOOKUP(Table2[[#This Row],[Customer_ID]],Table1[Customer_ID],Table1[Region],"Not Found")</f>
        <v>East</v>
      </c>
      <c r="S1031" t="str">
        <f>_xlfn.XLOOKUP(Table2[[#This Row],[Customer_ID]],Table1[Customer_ID],Table1[Segment],"Not Found")</f>
        <v>Home Office</v>
      </c>
      <c r="T1031" t="str">
        <f>_xlfn.XLOOKUP(Table2[[#This Row],[Product_ID]],Table4[Product_ID],Table4[Product_Name],"Not Found")</f>
        <v>Bluetooth Speaker</v>
      </c>
    </row>
    <row r="1032" spans="1:20" x14ac:dyDescent="0.3">
      <c r="A1032" t="s">
        <v>1505</v>
      </c>
      <c r="B1032" s="4">
        <v>45584</v>
      </c>
      <c r="C1032" s="4">
        <v>45585</v>
      </c>
      <c r="D1032" t="s">
        <v>1254</v>
      </c>
      <c r="E1032" t="s">
        <v>50</v>
      </c>
      <c r="F1032" s="8">
        <v>3</v>
      </c>
      <c r="G1032" s="10">
        <v>0</v>
      </c>
      <c r="H1032" t="s">
        <v>17</v>
      </c>
      <c r="I1032" s="8">
        <v>1497</v>
      </c>
      <c r="J1032" s="8">
        <v>302.75</v>
      </c>
      <c r="K1032" s="12">
        <f>YEAR(Table2[[#This Row],[Order_Date]])</f>
        <v>2024</v>
      </c>
      <c r="L1032" s="12">
        <f>MONTH(Table2[[#This Row],[Order_Date]])</f>
        <v>10</v>
      </c>
      <c r="M1032" t="str">
        <f>TEXT(Table2[[#This Row],[Order_Date]],"mmm")</f>
        <v>Oct</v>
      </c>
      <c r="N1032" t="str">
        <f>TEXT(Table2[[#This Row],[Order_Date]],"YYYY-MM")</f>
        <v>2024-10</v>
      </c>
      <c r="O1032" s="9">
        <f>IFERROR(Table2[[#This Row],[Profit]]/Table2[[#This Row],[Sales]],0)</f>
        <v>0.2022378089512358</v>
      </c>
      <c r="P1032" t="str">
        <f>_xlfn.XLOOKUP(Table2[[#This Row],[Product_ID]],Table4[Product_ID],Table4[Category],"Not Found")</f>
        <v>Technology</v>
      </c>
      <c r="Q1032" t="str">
        <f>_xlfn.XLOOKUP(Table2[[#This Row],[Product_ID]],Table4[Product_ID],Table4[Sub_Category],"Not Found")</f>
        <v>Accessories</v>
      </c>
      <c r="R1032" t="str">
        <f>_xlfn.XLOOKUP(Table2[[#This Row],[Customer_ID]],Table1[Customer_ID],Table1[Region],"Not Found")</f>
        <v>South</v>
      </c>
      <c r="S1032" t="str">
        <f>_xlfn.XLOOKUP(Table2[[#This Row],[Customer_ID]],Table1[Customer_ID],Table1[Segment],"Not Found")</f>
        <v>Corporate</v>
      </c>
      <c r="T1032" t="str">
        <f>_xlfn.XLOOKUP(Table2[[#This Row],[Product_ID]],Table4[Product_ID],Table4[Product_Name],"Not Found")</f>
        <v>Wireless Mouse</v>
      </c>
    </row>
    <row r="1033" spans="1:20" x14ac:dyDescent="0.3">
      <c r="A1033" t="s">
        <v>1506</v>
      </c>
      <c r="B1033" s="4">
        <v>45591</v>
      </c>
      <c r="C1033" s="4">
        <v>45592</v>
      </c>
      <c r="D1033" t="s">
        <v>377</v>
      </c>
      <c r="E1033" t="s">
        <v>99</v>
      </c>
      <c r="F1033" s="8">
        <v>2</v>
      </c>
      <c r="G1033" s="10">
        <v>0.15</v>
      </c>
      <c r="H1033" t="s">
        <v>13</v>
      </c>
      <c r="I1033" s="8">
        <v>423.3</v>
      </c>
      <c r="J1033" s="8">
        <v>95.54</v>
      </c>
      <c r="K1033" s="12">
        <f>YEAR(Table2[[#This Row],[Order_Date]])</f>
        <v>2024</v>
      </c>
      <c r="L1033" s="12">
        <f>MONTH(Table2[[#This Row],[Order_Date]])</f>
        <v>10</v>
      </c>
      <c r="M1033" t="str">
        <f>TEXT(Table2[[#This Row],[Order_Date]],"mmm")</f>
        <v>Oct</v>
      </c>
      <c r="N1033" t="str">
        <f>TEXT(Table2[[#This Row],[Order_Date]],"YYYY-MM")</f>
        <v>2024-10</v>
      </c>
      <c r="O1033" s="9">
        <f>IFERROR(Table2[[#This Row],[Profit]]/Table2[[#This Row],[Sales]],0)</f>
        <v>0.22570281124497993</v>
      </c>
      <c r="P1033" t="str">
        <f>_xlfn.XLOOKUP(Table2[[#This Row],[Product_ID]],Table4[Product_ID],Table4[Category],"Not Found")</f>
        <v>Office</v>
      </c>
      <c r="Q1033" t="str">
        <f>_xlfn.XLOOKUP(Table2[[#This Row],[Product_ID]],Table4[Product_ID],Table4[Sub_Category],"Not Found")</f>
        <v>Paper</v>
      </c>
      <c r="R1033" t="str">
        <f>_xlfn.XLOOKUP(Table2[[#This Row],[Customer_ID]],Table1[Customer_ID],Table1[Region],"Not Found")</f>
        <v>West</v>
      </c>
      <c r="S1033" t="str">
        <f>_xlfn.XLOOKUP(Table2[[#This Row],[Customer_ID]],Table1[Customer_ID],Table1[Segment],"Not Found")</f>
        <v>Corporate</v>
      </c>
      <c r="T1033" t="str">
        <f>_xlfn.XLOOKUP(Table2[[#This Row],[Product_ID]],Table4[Product_ID],Table4[Product_Name],"Not Found")</f>
        <v>Pen Set</v>
      </c>
    </row>
    <row r="1034" spans="1:20" x14ac:dyDescent="0.3">
      <c r="A1034" t="s">
        <v>1507</v>
      </c>
      <c r="B1034" s="4">
        <v>45334</v>
      </c>
      <c r="C1034" s="4">
        <v>45336</v>
      </c>
      <c r="D1034" t="s">
        <v>1457</v>
      </c>
      <c r="E1034" t="s">
        <v>12</v>
      </c>
      <c r="F1034" s="8">
        <v>3</v>
      </c>
      <c r="G1034" s="10">
        <v>0</v>
      </c>
      <c r="H1034" t="s">
        <v>17</v>
      </c>
      <c r="I1034" s="8">
        <v>1797</v>
      </c>
      <c r="J1034" s="8">
        <v>427.28</v>
      </c>
      <c r="K1034" s="12">
        <f>YEAR(Table2[[#This Row],[Order_Date]])</f>
        <v>2024</v>
      </c>
      <c r="L1034" s="12">
        <f>MONTH(Table2[[#This Row],[Order_Date]])</f>
        <v>2</v>
      </c>
      <c r="M1034" t="str">
        <f>TEXT(Table2[[#This Row],[Order_Date]],"mmm")</f>
        <v>Feb</v>
      </c>
      <c r="N1034" t="str">
        <f>TEXT(Table2[[#This Row],[Order_Date]],"YYYY-MM")</f>
        <v>2024-02</v>
      </c>
      <c r="O1034" s="9">
        <f>IFERROR(Table2[[#This Row],[Profit]]/Table2[[#This Row],[Sales]],0)</f>
        <v>0.23777406789092931</v>
      </c>
      <c r="P1034" t="str">
        <f>_xlfn.XLOOKUP(Table2[[#This Row],[Product_ID]],Table4[Product_ID],Table4[Category],"Not Found")</f>
        <v>Home</v>
      </c>
      <c r="Q1034" t="str">
        <f>_xlfn.XLOOKUP(Table2[[#This Row],[Product_ID]],Table4[Product_ID],Table4[Sub_Category],"Not Found")</f>
        <v>Kitchen</v>
      </c>
      <c r="R1034" t="str">
        <f>_xlfn.XLOOKUP(Table2[[#This Row],[Customer_ID]],Table1[Customer_ID],Table1[Region],"Not Found")</f>
        <v>West</v>
      </c>
      <c r="S1034" t="str">
        <f>_xlfn.XLOOKUP(Table2[[#This Row],[Customer_ID]],Table1[Customer_ID],Table1[Segment],"Not Found")</f>
        <v>Home Office</v>
      </c>
      <c r="T1034" t="str">
        <f>_xlfn.XLOOKUP(Table2[[#This Row],[Product_ID]],Table4[Product_ID],Table4[Product_Name],"Not Found")</f>
        <v>Water Bottle</v>
      </c>
    </row>
    <row r="1035" spans="1:20" x14ac:dyDescent="0.3">
      <c r="A1035" t="s">
        <v>1508</v>
      </c>
      <c r="B1035" s="4">
        <v>45634</v>
      </c>
      <c r="C1035" s="4">
        <v>45636</v>
      </c>
      <c r="D1035" t="s">
        <v>435</v>
      </c>
      <c r="E1035" t="s">
        <v>50</v>
      </c>
      <c r="F1035" s="8">
        <v>2</v>
      </c>
      <c r="G1035" s="10">
        <v>0.05</v>
      </c>
      <c r="H1035" t="s">
        <v>13</v>
      </c>
      <c r="I1035" s="8">
        <v>948.1</v>
      </c>
      <c r="J1035" s="8">
        <v>198.96</v>
      </c>
      <c r="K1035" s="12">
        <f>YEAR(Table2[[#This Row],[Order_Date]])</f>
        <v>2024</v>
      </c>
      <c r="L1035" s="12">
        <f>MONTH(Table2[[#This Row],[Order_Date]])</f>
        <v>12</v>
      </c>
      <c r="M1035" t="str">
        <f>TEXT(Table2[[#This Row],[Order_Date]],"mmm")</f>
        <v>Dec</v>
      </c>
      <c r="N1035" t="str">
        <f>TEXT(Table2[[#This Row],[Order_Date]],"YYYY-MM")</f>
        <v>2024-12</v>
      </c>
      <c r="O1035" s="9">
        <f>IFERROR(Table2[[#This Row],[Profit]]/Table2[[#This Row],[Sales]],0)</f>
        <v>0.2098512815103892</v>
      </c>
      <c r="P1035" t="str">
        <f>_xlfn.XLOOKUP(Table2[[#This Row],[Product_ID]],Table4[Product_ID],Table4[Category],"Not Found")</f>
        <v>Technology</v>
      </c>
      <c r="Q1035" t="str">
        <f>_xlfn.XLOOKUP(Table2[[#This Row],[Product_ID]],Table4[Product_ID],Table4[Sub_Category],"Not Found")</f>
        <v>Accessories</v>
      </c>
      <c r="R1035" t="str">
        <f>_xlfn.XLOOKUP(Table2[[#This Row],[Customer_ID]],Table1[Customer_ID],Table1[Region],"Not Found")</f>
        <v>East</v>
      </c>
      <c r="S1035" t="str">
        <f>_xlfn.XLOOKUP(Table2[[#This Row],[Customer_ID]],Table1[Customer_ID],Table1[Segment],"Not Found")</f>
        <v>Consumer</v>
      </c>
      <c r="T1035" t="str">
        <f>_xlfn.XLOOKUP(Table2[[#This Row],[Product_ID]],Table4[Product_ID],Table4[Product_Name],"Not Found")</f>
        <v>Wireless Mouse</v>
      </c>
    </row>
    <row r="1036" spans="1:20" x14ac:dyDescent="0.3">
      <c r="A1036" t="s">
        <v>1509</v>
      </c>
      <c r="B1036" s="4">
        <v>45617</v>
      </c>
      <c r="C1036" s="4">
        <v>45618</v>
      </c>
      <c r="D1036" t="s">
        <v>472</v>
      </c>
      <c r="E1036" t="s">
        <v>45</v>
      </c>
      <c r="F1036" s="8">
        <v>1</v>
      </c>
      <c r="G1036" s="10">
        <v>0</v>
      </c>
      <c r="H1036" t="s">
        <v>13</v>
      </c>
      <c r="I1036" s="8">
        <v>2499</v>
      </c>
      <c r="J1036" s="8">
        <v>534.87</v>
      </c>
      <c r="K1036" s="12">
        <f>YEAR(Table2[[#This Row],[Order_Date]])</f>
        <v>2024</v>
      </c>
      <c r="L1036" s="12">
        <f>MONTH(Table2[[#This Row],[Order_Date]])</f>
        <v>11</v>
      </c>
      <c r="M1036" t="str">
        <f>TEXT(Table2[[#This Row],[Order_Date]],"mmm")</f>
        <v>Nov</v>
      </c>
      <c r="N1036" t="str">
        <f>TEXT(Table2[[#This Row],[Order_Date]],"YYYY-MM")</f>
        <v>2024-11</v>
      </c>
      <c r="O1036" s="9">
        <f>IFERROR(Table2[[#This Row],[Profit]]/Table2[[#This Row],[Sales]],0)</f>
        <v>0.21403361344537816</v>
      </c>
      <c r="P1036" t="str">
        <f>_xlfn.XLOOKUP(Table2[[#This Row],[Product_ID]],Table4[Product_ID],Table4[Category],"Not Found")</f>
        <v>Technology</v>
      </c>
      <c r="Q1036" t="str">
        <f>_xlfn.XLOOKUP(Table2[[#This Row],[Product_ID]],Table4[Product_ID],Table4[Sub_Category],"Not Found")</f>
        <v>Audio</v>
      </c>
      <c r="R1036" t="str">
        <f>_xlfn.XLOOKUP(Table2[[#This Row],[Customer_ID]],Table1[Customer_ID],Table1[Region],"Not Found")</f>
        <v>South</v>
      </c>
      <c r="S1036" t="str">
        <f>_xlfn.XLOOKUP(Table2[[#This Row],[Customer_ID]],Table1[Customer_ID],Table1[Segment],"Not Found")</f>
        <v>Consumer</v>
      </c>
      <c r="T1036" t="str">
        <f>_xlfn.XLOOKUP(Table2[[#This Row],[Product_ID]],Table4[Product_ID],Table4[Product_Name],"Not Found")</f>
        <v>Headphones</v>
      </c>
    </row>
    <row r="1037" spans="1:20" x14ac:dyDescent="0.3">
      <c r="A1037" t="s">
        <v>1510</v>
      </c>
      <c r="B1037" s="4">
        <v>45789</v>
      </c>
      <c r="C1037" s="4">
        <v>45793</v>
      </c>
      <c r="D1037" t="s">
        <v>1459</v>
      </c>
      <c r="E1037" t="s">
        <v>45</v>
      </c>
      <c r="F1037" s="8">
        <v>1</v>
      </c>
      <c r="G1037" s="10">
        <v>0</v>
      </c>
      <c r="H1037" t="s">
        <v>17</v>
      </c>
      <c r="I1037" s="8">
        <v>2499</v>
      </c>
      <c r="J1037" s="8">
        <v>770.4</v>
      </c>
      <c r="K1037" s="12">
        <f>YEAR(Table2[[#This Row],[Order_Date]])</f>
        <v>2025</v>
      </c>
      <c r="L1037" s="12">
        <f>MONTH(Table2[[#This Row],[Order_Date]])</f>
        <v>5</v>
      </c>
      <c r="M1037" t="str">
        <f>TEXT(Table2[[#This Row],[Order_Date]],"mmm")</f>
        <v>May</v>
      </c>
      <c r="N1037" t="str">
        <f>TEXT(Table2[[#This Row],[Order_Date]],"YYYY-MM")</f>
        <v>2025-05</v>
      </c>
      <c r="O1037" s="9">
        <f>IFERROR(Table2[[#This Row],[Profit]]/Table2[[#This Row],[Sales]],0)</f>
        <v>0.3082833133253301</v>
      </c>
      <c r="P1037" t="str">
        <f>_xlfn.XLOOKUP(Table2[[#This Row],[Product_ID]],Table4[Product_ID],Table4[Category],"Not Found")</f>
        <v>Technology</v>
      </c>
      <c r="Q1037" t="str">
        <f>_xlfn.XLOOKUP(Table2[[#This Row],[Product_ID]],Table4[Product_ID],Table4[Sub_Category],"Not Found")</f>
        <v>Audio</v>
      </c>
      <c r="R1037" t="str">
        <f>_xlfn.XLOOKUP(Table2[[#This Row],[Customer_ID]],Table1[Customer_ID],Table1[Region],"Not Found")</f>
        <v>West</v>
      </c>
      <c r="S1037" t="str">
        <f>_xlfn.XLOOKUP(Table2[[#This Row],[Customer_ID]],Table1[Customer_ID],Table1[Segment],"Not Found")</f>
        <v>Corporate</v>
      </c>
      <c r="T1037" t="str">
        <f>_xlfn.XLOOKUP(Table2[[#This Row],[Product_ID]],Table4[Product_ID],Table4[Product_Name],"Not Found")</f>
        <v>Headphones</v>
      </c>
    </row>
    <row r="1038" spans="1:20" x14ac:dyDescent="0.3">
      <c r="A1038" t="s">
        <v>1511</v>
      </c>
      <c r="B1038" s="4">
        <v>45655</v>
      </c>
      <c r="C1038" s="4">
        <v>45660</v>
      </c>
      <c r="D1038" t="s">
        <v>1127</v>
      </c>
      <c r="E1038" t="s">
        <v>71</v>
      </c>
      <c r="F1038" s="8">
        <v>1</v>
      </c>
      <c r="G1038" s="10">
        <v>0.15</v>
      </c>
      <c r="H1038" t="s">
        <v>13</v>
      </c>
      <c r="I1038" s="8">
        <v>679.15</v>
      </c>
      <c r="J1038" s="8">
        <v>152.54</v>
      </c>
      <c r="K1038" s="12">
        <f>YEAR(Table2[[#This Row],[Order_Date]])</f>
        <v>2024</v>
      </c>
      <c r="L1038" s="12">
        <f>MONTH(Table2[[#This Row],[Order_Date]])</f>
        <v>12</v>
      </c>
      <c r="M1038" t="str">
        <f>TEXT(Table2[[#This Row],[Order_Date]],"mmm")</f>
        <v>Dec</v>
      </c>
      <c r="N1038" t="str">
        <f>TEXT(Table2[[#This Row],[Order_Date]],"YYYY-MM")</f>
        <v>2024-12</v>
      </c>
      <c r="O1038" s="9">
        <f>IFERROR(Table2[[#This Row],[Profit]]/Table2[[#This Row],[Sales]],0)</f>
        <v>0.22460428476772434</v>
      </c>
      <c r="P1038" t="str">
        <f>_xlfn.XLOOKUP(Table2[[#This Row],[Product_ID]],Table4[Product_ID],Table4[Category],"Not Found")</f>
        <v>Home</v>
      </c>
      <c r="Q1038" t="str">
        <f>_xlfn.XLOOKUP(Table2[[#This Row],[Product_ID]],Table4[Product_ID],Table4[Sub_Category],"Not Found")</f>
        <v>Storage</v>
      </c>
      <c r="R1038" t="str">
        <f>_xlfn.XLOOKUP(Table2[[#This Row],[Customer_ID]],Table1[Customer_ID],Table1[Region],"Not Found")</f>
        <v>South</v>
      </c>
      <c r="S1038" t="str">
        <f>_xlfn.XLOOKUP(Table2[[#This Row],[Customer_ID]],Table1[Customer_ID],Table1[Segment],"Not Found")</f>
        <v>Home Office</v>
      </c>
      <c r="T1038" t="str">
        <f>_xlfn.XLOOKUP(Table2[[#This Row],[Product_ID]],Table4[Product_ID],Table4[Product_Name],"Not Found")</f>
        <v>Storage Box</v>
      </c>
    </row>
    <row r="1039" spans="1:20" x14ac:dyDescent="0.3">
      <c r="A1039" t="s">
        <v>1512</v>
      </c>
      <c r="B1039" s="4">
        <v>45718</v>
      </c>
      <c r="C1039" s="4">
        <v>45721</v>
      </c>
      <c r="D1039" t="s">
        <v>47</v>
      </c>
      <c r="E1039" t="s">
        <v>71</v>
      </c>
      <c r="F1039" s="8">
        <v>2</v>
      </c>
      <c r="G1039" s="10">
        <v>0.1</v>
      </c>
      <c r="H1039" t="s">
        <v>21</v>
      </c>
      <c r="I1039" s="8">
        <v>1438.2</v>
      </c>
      <c r="J1039" s="8">
        <v>348.51</v>
      </c>
      <c r="K1039" s="12">
        <f>YEAR(Table2[[#This Row],[Order_Date]])</f>
        <v>2025</v>
      </c>
      <c r="L1039" s="12">
        <f>MONTH(Table2[[#This Row],[Order_Date]])</f>
        <v>3</v>
      </c>
      <c r="M1039" t="str">
        <f>TEXT(Table2[[#This Row],[Order_Date]],"mmm")</f>
        <v>Mar</v>
      </c>
      <c r="N1039" t="str">
        <f>TEXT(Table2[[#This Row],[Order_Date]],"YYYY-MM")</f>
        <v>2025-03</v>
      </c>
      <c r="O1039" s="9">
        <f>IFERROR(Table2[[#This Row],[Profit]]/Table2[[#This Row],[Sales]],0)</f>
        <v>0.24232373800584062</v>
      </c>
      <c r="P1039" t="str">
        <f>_xlfn.XLOOKUP(Table2[[#This Row],[Product_ID]],Table4[Product_ID],Table4[Category],"Not Found")</f>
        <v>Home</v>
      </c>
      <c r="Q1039" t="str">
        <f>_xlfn.XLOOKUP(Table2[[#This Row],[Product_ID]],Table4[Product_ID],Table4[Sub_Category],"Not Found")</f>
        <v>Storage</v>
      </c>
      <c r="R1039" t="str">
        <f>_xlfn.XLOOKUP(Table2[[#This Row],[Customer_ID]],Table1[Customer_ID],Table1[Region],"Not Found")</f>
        <v>South</v>
      </c>
      <c r="S1039" t="str">
        <f>_xlfn.XLOOKUP(Table2[[#This Row],[Customer_ID]],Table1[Customer_ID],Table1[Segment],"Not Found")</f>
        <v>Consumer</v>
      </c>
      <c r="T1039" t="str">
        <f>_xlfn.XLOOKUP(Table2[[#This Row],[Product_ID]],Table4[Product_ID],Table4[Product_Name],"Not Found")</f>
        <v>Storage Box</v>
      </c>
    </row>
    <row r="1040" spans="1:20" x14ac:dyDescent="0.3">
      <c r="A1040" t="s">
        <v>1513</v>
      </c>
      <c r="B1040" s="4">
        <v>45312</v>
      </c>
      <c r="C1040" s="4">
        <v>45315</v>
      </c>
      <c r="D1040" t="s">
        <v>1131</v>
      </c>
      <c r="E1040" t="s">
        <v>29</v>
      </c>
      <c r="F1040" s="8">
        <v>1</v>
      </c>
      <c r="G1040" s="10">
        <v>0</v>
      </c>
      <c r="H1040" t="s">
        <v>17</v>
      </c>
      <c r="I1040" s="8">
        <v>399</v>
      </c>
      <c r="J1040" s="8">
        <v>141.81</v>
      </c>
      <c r="K1040" s="12">
        <f>YEAR(Table2[[#This Row],[Order_Date]])</f>
        <v>2024</v>
      </c>
      <c r="L1040" s="12">
        <f>MONTH(Table2[[#This Row],[Order_Date]])</f>
        <v>1</v>
      </c>
      <c r="M1040" t="str">
        <f>TEXT(Table2[[#This Row],[Order_Date]],"mmm")</f>
        <v>Jan</v>
      </c>
      <c r="N1040" t="str">
        <f>TEXT(Table2[[#This Row],[Order_Date]],"YYYY-MM")</f>
        <v>2024-01</v>
      </c>
      <c r="O1040" s="9">
        <f>IFERROR(Table2[[#This Row],[Profit]]/Table2[[#This Row],[Sales]],0)</f>
        <v>0.35541353383458646</v>
      </c>
      <c r="P1040" t="str">
        <f>_xlfn.XLOOKUP(Table2[[#This Row],[Product_ID]],Table4[Product_ID],Table4[Category],"Not Found")</f>
        <v>Office</v>
      </c>
      <c r="Q1040" t="str">
        <f>_xlfn.XLOOKUP(Table2[[#This Row],[Product_ID]],Table4[Product_ID],Table4[Sub_Category],"Not Found")</f>
        <v>Paper</v>
      </c>
      <c r="R1040" t="str">
        <f>_xlfn.XLOOKUP(Table2[[#This Row],[Customer_ID]],Table1[Customer_ID],Table1[Region],"Not Found")</f>
        <v>East</v>
      </c>
      <c r="S1040" t="str">
        <f>_xlfn.XLOOKUP(Table2[[#This Row],[Customer_ID]],Table1[Customer_ID],Table1[Segment],"Not Found")</f>
        <v>Corporate</v>
      </c>
      <c r="T1040" t="str">
        <f>_xlfn.XLOOKUP(Table2[[#This Row],[Product_ID]],Table4[Product_ID],Table4[Product_Name],"Not Found")</f>
        <v>Notebook Set</v>
      </c>
    </row>
    <row r="1041" spans="1:20" x14ac:dyDescent="0.3">
      <c r="A1041" t="s">
        <v>1514</v>
      </c>
      <c r="B1041" s="4">
        <v>45698</v>
      </c>
      <c r="C1041" s="4">
        <v>45700</v>
      </c>
      <c r="D1041" t="s">
        <v>573</v>
      </c>
      <c r="E1041" t="s">
        <v>58</v>
      </c>
      <c r="F1041" s="8">
        <v>2</v>
      </c>
      <c r="G1041" s="10">
        <v>0.1</v>
      </c>
      <c r="H1041" t="s">
        <v>21</v>
      </c>
      <c r="I1041" s="8">
        <v>3598.2</v>
      </c>
      <c r="J1041" s="8">
        <v>704.95</v>
      </c>
      <c r="K1041" s="12">
        <f>YEAR(Table2[[#This Row],[Order_Date]])</f>
        <v>2025</v>
      </c>
      <c r="L1041" s="12">
        <f>MONTH(Table2[[#This Row],[Order_Date]])</f>
        <v>2</v>
      </c>
      <c r="M1041" t="str">
        <f>TEXT(Table2[[#This Row],[Order_Date]],"mmm")</f>
        <v>Feb</v>
      </c>
      <c r="N1041" t="str">
        <f>TEXT(Table2[[#This Row],[Order_Date]],"YYYY-MM")</f>
        <v>2025-02</v>
      </c>
      <c r="O1041" s="9">
        <f>IFERROR(Table2[[#This Row],[Profit]]/Table2[[#This Row],[Sales]],0)</f>
        <v>0.19591740314601747</v>
      </c>
      <c r="P1041" t="str">
        <f>_xlfn.XLOOKUP(Table2[[#This Row],[Product_ID]],Table4[Product_ID],Table4[Category],"Not Found")</f>
        <v>Technology</v>
      </c>
      <c r="Q1041" t="str">
        <f>_xlfn.XLOOKUP(Table2[[#This Row],[Product_ID]],Table4[Product_ID],Table4[Sub_Category],"Not Found")</f>
        <v>Audio</v>
      </c>
      <c r="R1041" t="str">
        <f>_xlfn.XLOOKUP(Table2[[#This Row],[Customer_ID]],Table1[Customer_ID],Table1[Region],"Not Found")</f>
        <v>South</v>
      </c>
      <c r="S1041" t="str">
        <f>_xlfn.XLOOKUP(Table2[[#This Row],[Customer_ID]],Table1[Customer_ID],Table1[Segment],"Not Found")</f>
        <v>Corporate</v>
      </c>
      <c r="T1041" t="str">
        <f>_xlfn.XLOOKUP(Table2[[#This Row],[Product_ID]],Table4[Product_ID],Table4[Product_Name],"Not Found")</f>
        <v>Bluetooth Speaker</v>
      </c>
    </row>
    <row r="1042" spans="1:20" x14ac:dyDescent="0.3">
      <c r="A1042" t="s">
        <v>1515</v>
      </c>
      <c r="B1042" s="4">
        <v>45910</v>
      </c>
      <c r="C1042" s="4">
        <v>45913</v>
      </c>
      <c r="D1042" t="s">
        <v>1254</v>
      </c>
      <c r="E1042" t="s">
        <v>200</v>
      </c>
      <c r="F1042" s="8">
        <v>2</v>
      </c>
      <c r="G1042" s="10">
        <v>0.1</v>
      </c>
      <c r="H1042" t="s">
        <v>30</v>
      </c>
      <c r="I1042" s="8">
        <v>1978.2</v>
      </c>
      <c r="J1042" s="8">
        <v>482.62</v>
      </c>
      <c r="K1042" s="12">
        <f>YEAR(Table2[[#This Row],[Order_Date]])</f>
        <v>2025</v>
      </c>
      <c r="L1042" s="12">
        <f>MONTH(Table2[[#This Row],[Order_Date]])</f>
        <v>9</v>
      </c>
      <c r="M1042" t="str">
        <f>TEXT(Table2[[#This Row],[Order_Date]],"mmm")</f>
        <v>Sep</v>
      </c>
      <c r="N1042" t="str">
        <f>TEXT(Table2[[#This Row],[Order_Date]],"YYYY-MM")</f>
        <v>2025-09</v>
      </c>
      <c r="O1042" s="9">
        <f>IFERROR(Table2[[#This Row],[Profit]]/Table2[[#This Row],[Sales]],0)</f>
        <v>0.24396926498837326</v>
      </c>
      <c r="P1042" t="str">
        <f>_xlfn.XLOOKUP(Table2[[#This Row],[Product_ID]],Table4[Product_ID],Table4[Category],"Not Found")</f>
        <v>Office</v>
      </c>
      <c r="Q1042" t="str">
        <f>_xlfn.XLOOKUP(Table2[[#This Row],[Product_ID]],Table4[Product_ID],Table4[Sub_Category],"Not Found")</f>
        <v>Office Supplies</v>
      </c>
      <c r="R1042" t="str">
        <f>_xlfn.XLOOKUP(Table2[[#This Row],[Customer_ID]],Table1[Customer_ID],Table1[Region],"Not Found")</f>
        <v>South</v>
      </c>
      <c r="S1042" t="str">
        <f>_xlfn.XLOOKUP(Table2[[#This Row],[Customer_ID]],Table1[Customer_ID],Table1[Segment],"Not Found")</f>
        <v>Corporate</v>
      </c>
      <c r="T1042" t="str">
        <f>_xlfn.XLOOKUP(Table2[[#This Row],[Product_ID]],Table4[Product_ID],Table4[Product_Name],"Not Found")</f>
        <v>Laptop Stand</v>
      </c>
    </row>
    <row r="1043" spans="1:20" x14ac:dyDescent="0.3">
      <c r="A1043" t="s">
        <v>1516</v>
      </c>
      <c r="B1043" s="4">
        <v>45627</v>
      </c>
      <c r="C1043" s="4">
        <v>45631</v>
      </c>
      <c r="D1043" t="s">
        <v>263</v>
      </c>
      <c r="E1043" t="s">
        <v>99</v>
      </c>
      <c r="F1043" s="8">
        <v>1</v>
      </c>
      <c r="G1043" s="10">
        <v>0.15</v>
      </c>
      <c r="H1043" t="s">
        <v>30</v>
      </c>
      <c r="I1043" s="8">
        <v>211.65</v>
      </c>
      <c r="J1043" s="8">
        <v>57.85</v>
      </c>
      <c r="K1043" s="12">
        <f>YEAR(Table2[[#This Row],[Order_Date]])</f>
        <v>2024</v>
      </c>
      <c r="L1043" s="12">
        <f>MONTH(Table2[[#This Row],[Order_Date]])</f>
        <v>12</v>
      </c>
      <c r="M1043" t="str">
        <f>TEXT(Table2[[#This Row],[Order_Date]],"mmm")</f>
        <v>Dec</v>
      </c>
      <c r="N1043" t="str">
        <f>TEXT(Table2[[#This Row],[Order_Date]],"YYYY-MM")</f>
        <v>2024-12</v>
      </c>
      <c r="O1043" s="9">
        <f>IFERROR(Table2[[#This Row],[Profit]]/Table2[[#This Row],[Sales]],0)</f>
        <v>0.27332860855185448</v>
      </c>
      <c r="P1043" t="str">
        <f>_xlfn.XLOOKUP(Table2[[#This Row],[Product_ID]],Table4[Product_ID],Table4[Category],"Not Found")</f>
        <v>Office</v>
      </c>
      <c r="Q1043" t="str">
        <f>_xlfn.XLOOKUP(Table2[[#This Row],[Product_ID]],Table4[Product_ID],Table4[Sub_Category],"Not Found")</f>
        <v>Paper</v>
      </c>
      <c r="R1043" t="str">
        <f>_xlfn.XLOOKUP(Table2[[#This Row],[Customer_ID]],Table1[Customer_ID],Table1[Region],"Not Found")</f>
        <v>East</v>
      </c>
      <c r="S1043" t="str">
        <f>_xlfn.XLOOKUP(Table2[[#This Row],[Customer_ID]],Table1[Customer_ID],Table1[Segment],"Not Found")</f>
        <v>Corporate</v>
      </c>
      <c r="T1043" t="str">
        <f>_xlfn.XLOOKUP(Table2[[#This Row],[Product_ID]],Table4[Product_ID],Table4[Product_Name],"Not Found")</f>
        <v>Pen Set</v>
      </c>
    </row>
    <row r="1044" spans="1:20" x14ac:dyDescent="0.3">
      <c r="A1044" t="s">
        <v>1517</v>
      </c>
      <c r="B1044" s="4">
        <v>45408</v>
      </c>
      <c r="C1044" s="4">
        <v>45411</v>
      </c>
      <c r="D1044" t="s">
        <v>990</v>
      </c>
      <c r="E1044" t="s">
        <v>116</v>
      </c>
      <c r="F1044" s="8">
        <v>1</v>
      </c>
      <c r="G1044" s="10">
        <v>0.05</v>
      </c>
      <c r="H1044" t="s">
        <v>13</v>
      </c>
      <c r="I1044" s="8">
        <v>379.05</v>
      </c>
      <c r="J1044" s="8">
        <v>74.22</v>
      </c>
      <c r="K1044" s="12">
        <f>YEAR(Table2[[#This Row],[Order_Date]])</f>
        <v>2024</v>
      </c>
      <c r="L1044" s="12">
        <f>MONTH(Table2[[#This Row],[Order_Date]])</f>
        <v>4</v>
      </c>
      <c r="M1044" t="str">
        <f>TEXT(Table2[[#This Row],[Order_Date]],"mmm")</f>
        <v>Apr</v>
      </c>
      <c r="N1044" t="str">
        <f>TEXT(Table2[[#This Row],[Order_Date]],"YYYY-MM")</f>
        <v>2024-04</v>
      </c>
      <c r="O1044" s="9">
        <f>IFERROR(Table2[[#This Row],[Profit]]/Table2[[#This Row],[Sales]],0)</f>
        <v>0.19580530273051047</v>
      </c>
      <c r="P1044" t="str">
        <f>_xlfn.XLOOKUP(Table2[[#This Row],[Product_ID]],Table4[Product_ID],Table4[Category],"Not Found")</f>
        <v>Technology</v>
      </c>
      <c r="Q1044" t="str">
        <f>_xlfn.XLOOKUP(Table2[[#This Row],[Product_ID]],Table4[Product_ID],Table4[Sub_Category],"Not Found")</f>
        <v>Accessories</v>
      </c>
      <c r="R1044" t="str">
        <f>_xlfn.XLOOKUP(Table2[[#This Row],[Customer_ID]],Table1[Customer_ID],Table1[Region],"Not Found")</f>
        <v>South</v>
      </c>
      <c r="S1044" t="str">
        <f>_xlfn.XLOOKUP(Table2[[#This Row],[Customer_ID]],Table1[Customer_ID],Table1[Segment],"Not Found")</f>
        <v>Home Office</v>
      </c>
      <c r="T1044" t="str">
        <f>_xlfn.XLOOKUP(Table2[[#This Row],[Product_ID]],Table4[Product_ID],Table4[Product_Name],"Not Found")</f>
        <v>Mobile Holder</v>
      </c>
    </row>
    <row r="1045" spans="1:20" x14ac:dyDescent="0.3">
      <c r="A1045" t="s">
        <v>1518</v>
      </c>
      <c r="B1045" s="4">
        <v>45415</v>
      </c>
      <c r="C1045" s="4">
        <v>45416</v>
      </c>
      <c r="D1045" t="s">
        <v>640</v>
      </c>
      <c r="E1045" t="s">
        <v>65</v>
      </c>
      <c r="F1045" s="8">
        <v>1</v>
      </c>
      <c r="G1045" s="10">
        <v>0.15</v>
      </c>
      <c r="H1045" t="s">
        <v>30</v>
      </c>
      <c r="I1045" s="8">
        <v>594.15</v>
      </c>
      <c r="J1045" s="8">
        <v>189.08</v>
      </c>
      <c r="K1045" s="12">
        <f>YEAR(Table2[[#This Row],[Order_Date]])</f>
        <v>2024</v>
      </c>
      <c r="L1045" s="12">
        <f>MONTH(Table2[[#This Row],[Order_Date]])</f>
        <v>5</v>
      </c>
      <c r="M1045" t="str">
        <f>TEXT(Table2[[#This Row],[Order_Date]],"mmm")</f>
        <v>May</v>
      </c>
      <c r="N1045" t="str">
        <f>TEXT(Table2[[#This Row],[Order_Date]],"YYYY-MM")</f>
        <v>2024-05</v>
      </c>
      <c r="O1045" s="9">
        <f>IFERROR(Table2[[#This Row],[Profit]]/Table2[[#This Row],[Sales]],0)</f>
        <v>0.31823613565597914</v>
      </c>
      <c r="P1045" t="str">
        <f>_xlfn.XLOOKUP(Table2[[#This Row],[Product_ID]],Table4[Product_ID],Table4[Category],"Not Found")</f>
        <v>Office</v>
      </c>
      <c r="Q1045" t="str">
        <f>_xlfn.XLOOKUP(Table2[[#This Row],[Product_ID]],Table4[Product_ID],Table4[Sub_Category],"Not Found")</f>
        <v>Storage</v>
      </c>
      <c r="R1045" t="str">
        <f>_xlfn.XLOOKUP(Table2[[#This Row],[Customer_ID]],Table1[Customer_ID],Table1[Region],"Not Found")</f>
        <v>East</v>
      </c>
      <c r="S1045" t="str">
        <f>_xlfn.XLOOKUP(Table2[[#This Row],[Customer_ID]],Table1[Customer_ID],Table1[Segment],"Not Found")</f>
        <v>Consumer</v>
      </c>
      <c r="T1045" t="str">
        <f>_xlfn.XLOOKUP(Table2[[#This Row],[Product_ID]],Table4[Product_ID],Table4[Product_Name],"Not Found")</f>
        <v>Desk Organizer</v>
      </c>
    </row>
    <row r="1046" spans="1:20" x14ac:dyDescent="0.3">
      <c r="A1046" t="s">
        <v>1519</v>
      </c>
      <c r="B1046" s="4">
        <v>45690</v>
      </c>
      <c r="C1046" s="4">
        <v>45692</v>
      </c>
      <c r="D1046" t="s">
        <v>193</v>
      </c>
      <c r="E1046" t="s">
        <v>58</v>
      </c>
      <c r="F1046" s="8">
        <v>2</v>
      </c>
      <c r="G1046" s="10">
        <v>0.05</v>
      </c>
      <c r="H1046" t="s">
        <v>21</v>
      </c>
      <c r="I1046" s="8">
        <v>3798.1</v>
      </c>
      <c r="J1046" s="8">
        <v>855.59</v>
      </c>
      <c r="K1046" s="12">
        <f>YEAR(Table2[[#This Row],[Order_Date]])</f>
        <v>2025</v>
      </c>
      <c r="L1046" s="12">
        <f>MONTH(Table2[[#This Row],[Order_Date]])</f>
        <v>2</v>
      </c>
      <c r="M1046" t="str">
        <f>TEXT(Table2[[#This Row],[Order_Date]],"mmm")</f>
        <v>Feb</v>
      </c>
      <c r="N1046" t="str">
        <f>TEXT(Table2[[#This Row],[Order_Date]],"YYYY-MM")</f>
        <v>2025-02</v>
      </c>
      <c r="O1046" s="9">
        <f>IFERROR(Table2[[#This Row],[Profit]]/Table2[[#This Row],[Sales]],0)</f>
        <v>0.22526789710644798</v>
      </c>
      <c r="P1046" t="str">
        <f>_xlfn.XLOOKUP(Table2[[#This Row],[Product_ID]],Table4[Product_ID],Table4[Category],"Not Found")</f>
        <v>Technology</v>
      </c>
      <c r="Q1046" t="str">
        <f>_xlfn.XLOOKUP(Table2[[#This Row],[Product_ID]],Table4[Product_ID],Table4[Sub_Category],"Not Found")</f>
        <v>Audio</v>
      </c>
      <c r="R1046" t="str">
        <f>_xlfn.XLOOKUP(Table2[[#This Row],[Customer_ID]],Table1[Customer_ID],Table1[Region],"Not Found")</f>
        <v>South</v>
      </c>
      <c r="S1046" t="str">
        <f>_xlfn.XLOOKUP(Table2[[#This Row],[Customer_ID]],Table1[Customer_ID],Table1[Segment],"Not Found")</f>
        <v>Consumer</v>
      </c>
      <c r="T1046" t="str">
        <f>_xlfn.XLOOKUP(Table2[[#This Row],[Product_ID]],Table4[Product_ID],Table4[Product_Name],"Not Found")</f>
        <v>Bluetooth Speaker</v>
      </c>
    </row>
    <row r="1047" spans="1:20" x14ac:dyDescent="0.3">
      <c r="A1047" t="s">
        <v>1520</v>
      </c>
      <c r="B1047" s="4">
        <v>46006</v>
      </c>
      <c r="C1047" s="4">
        <v>46009</v>
      </c>
      <c r="D1047" t="s">
        <v>922</v>
      </c>
      <c r="E1047" t="s">
        <v>116</v>
      </c>
      <c r="F1047" s="8">
        <v>2</v>
      </c>
      <c r="G1047" s="10">
        <v>0.1</v>
      </c>
      <c r="H1047" t="s">
        <v>21</v>
      </c>
      <c r="I1047" s="8">
        <v>718.2</v>
      </c>
      <c r="J1047" s="8">
        <v>130.51</v>
      </c>
      <c r="K1047" s="12">
        <f>YEAR(Table2[[#This Row],[Order_Date]])</f>
        <v>2025</v>
      </c>
      <c r="L1047" s="12">
        <f>MONTH(Table2[[#This Row],[Order_Date]])</f>
        <v>12</v>
      </c>
      <c r="M1047" t="str">
        <f>TEXT(Table2[[#This Row],[Order_Date]],"mmm")</f>
        <v>Dec</v>
      </c>
      <c r="N1047" t="str">
        <f>TEXT(Table2[[#This Row],[Order_Date]],"YYYY-MM")</f>
        <v>2025-12</v>
      </c>
      <c r="O1047" s="9">
        <f>IFERROR(Table2[[#This Row],[Profit]]/Table2[[#This Row],[Sales]],0)</f>
        <v>0.18171818434976328</v>
      </c>
      <c r="P1047" t="str">
        <f>_xlfn.XLOOKUP(Table2[[#This Row],[Product_ID]],Table4[Product_ID],Table4[Category],"Not Found")</f>
        <v>Technology</v>
      </c>
      <c r="Q1047" t="str">
        <f>_xlfn.XLOOKUP(Table2[[#This Row],[Product_ID]],Table4[Product_ID],Table4[Sub_Category],"Not Found")</f>
        <v>Accessories</v>
      </c>
      <c r="R1047" t="str">
        <f>_xlfn.XLOOKUP(Table2[[#This Row],[Customer_ID]],Table1[Customer_ID],Table1[Region],"Not Found")</f>
        <v>North</v>
      </c>
      <c r="S1047" t="str">
        <f>_xlfn.XLOOKUP(Table2[[#This Row],[Customer_ID]],Table1[Customer_ID],Table1[Segment],"Not Found")</f>
        <v>Consumer</v>
      </c>
      <c r="T1047" t="str">
        <f>_xlfn.XLOOKUP(Table2[[#This Row],[Product_ID]],Table4[Product_ID],Table4[Product_Name],"Not Found")</f>
        <v>Mobile Holder</v>
      </c>
    </row>
    <row r="1048" spans="1:20" x14ac:dyDescent="0.3">
      <c r="A1048" t="s">
        <v>1521</v>
      </c>
      <c r="B1048" s="4">
        <v>45342</v>
      </c>
      <c r="C1048" s="4">
        <v>45347</v>
      </c>
      <c r="D1048" t="s">
        <v>1064</v>
      </c>
      <c r="E1048" t="s">
        <v>20</v>
      </c>
      <c r="F1048" s="8">
        <v>1</v>
      </c>
      <c r="G1048" s="10">
        <v>0.2</v>
      </c>
      <c r="H1048" t="s">
        <v>13</v>
      </c>
      <c r="I1048" s="8">
        <v>5599.2</v>
      </c>
      <c r="J1048" s="8">
        <v>1070.43</v>
      </c>
      <c r="K1048" s="12">
        <f>YEAR(Table2[[#This Row],[Order_Date]])</f>
        <v>2024</v>
      </c>
      <c r="L1048" s="12">
        <f>MONTH(Table2[[#This Row],[Order_Date]])</f>
        <v>2</v>
      </c>
      <c r="M1048" t="str">
        <f>TEXT(Table2[[#This Row],[Order_Date]],"mmm")</f>
        <v>Feb</v>
      </c>
      <c r="N1048" t="str">
        <f>TEXT(Table2[[#This Row],[Order_Date]],"YYYY-MM")</f>
        <v>2024-02</v>
      </c>
      <c r="O1048" s="9">
        <f>IFERROR(Table2[[#This Row],[Profit]]/Table2[[#This Row],[Sales]],0)</f>
        <v>0.19117552507501073</v>
      </c>
      <c r="P1048" t="str">
        <f>_xlfn.XLOOKUP(Table2[[#This Row],[Product_ID]],Table4[Product_ID],Table4[Category],"Not Found")</f>
        <v>Furniture</v>
      </c>
      <c r="Q1048" t="str">
        <f>_xlfn.XLOOKUP(Table2[[#This Row],[Product_ID]],Table4[Product_ID],Table4[Sub_Category],"Not Found")</f>
        <v>Furniture</v>
      </c>
      <c r="R1048" t="str">
        <f>_xlfn.XLOOKUP(Table2[[#This Row],[Customer_ID]],Table1[Customer_ID],Table1[Region],"Not Found")</f>
        <v>West</v>
      </c>
      <c r="S1048" t="str">
        <f>_xlfn.XLOOKUP(Table2[[#This Row],[Customer_ID]],Table1[Customer_ID],Table1[Segment],"Not Found")</f>
        <v>Consumer</v>
      </c>
      <c r="T1048" t="str">
        <f>_xlfn.XLOOKUP(Table2[[#This Row],[Product_ID]],Table4[Product_ID],Table4[Product_Name],"Not Found")</f>
        <v>Office Chair</v>
      </c>
    </row>
    <row r="1049" spans="1:20" x14ac:dyDescent="0.3">
      <c r="A1049" t="s">
        <v>1522</v>
      </c>
      <c r="B1049" s="4">
        <v>45615</v>
      </c>
      <c r="C1049" s="4">
        <v>45617</v>
      </c>
      <c r="D1049" t="s">
        <v>189</v>
      </c>
      <c r="E1049" t="s">
        <v>12</v>
      </c>
      <c r="F1049" s="8">
        <v>3</v>
      </c>
      <c r="G1049" s="10">
        <v>0</v>
      </c>
      <c r="H1049" t="s">
        <v>13</v>
      </c>
      <c r="I1049" s="8">
        <v>1797</v>
      </c>
      <c r="J1049" s="8">
        <v>461.45</v>
      </c>
      <c r="K1049" s="12">
        <f>YEAR(Table2[[#This Row],[Order_Date]])</f>
        <v>2024</v>
      </c>
      <c r="L1049" s="12">
        <f>MONTH(Table2[[#This Row],[Order_Date]])</f>
        <v>11</v>
      </c>
      <c r="M1049" t="str">
        <f>TEXT(Table2[[#This Row],[Order_Date]],"mmm")</f>
        <v>Nov</v>
      </c>
      <c r="N1049" t="str">
        <f>TEXT(Table2[[#This Row],[Order_Date]],"YYYY-MM")</f>
        <v>2024-11</v>
      </c>
      <c r="O1049" s="9">
        <f>IFERROR(Table2[[#This Row],[Profit]]/Table2[[#This Row],[Sales]],0)</f>
        <v>0.25678909293266555</v>
      </c>
      <c r="P1049" t="str">
        <f>_xlfn.XLOOKUP(Table2[[#This Row],[Product_ID]],Table4[Product_ID],Table4[Category],"Not Found")</f>
        <v>Home</v>
      </c>
      <c r="Q1049" t="str">
        <f>_xlfn.XLOOKUP(Table2[[#This Row],[Product_ID]],Table4[Product_ID],Table4[Sub_Category],"Not Found")</f>
        <v>Kitchen</v>
      </c>
      <c r="R1049" t="str">
        <f>_xlfn.XLOOKUP(Table2[[#This Row],[Customer_ID]],Table1[Customer_ID],Table1[Region],"Not Found")</f>
        <v>West</v>
      </c>
      <c r="S1049" t="str">
        <f>_xlfn.XLOOKUP(Table2[[#This Row],[Customer_ID]],Table1[Customer_ID],Table1[Segment],"Not Found")</f>
        <v>Consumer</v>
      </c>
      <c r="T1049" t="str">
        <f>_xlfn.XLOOKUP(Table2[[#This Row],[Product_ID]],Table4[Product_ID],Table4[Product_Name],"Not Found")</f>
        <v>Water Bottle</v>
      </c>
    </row>
    <row r="1050" spans="1:20" x14ac:dyDescent="0.3">
      <c r="A1050" t="s">
        <v>1523</v>
      </c>
      <c r="B1050" s="4">
        <v>45432</v>
      </c>
      <c r="C1050" s="4">
        <v>45436</v>
      </c>
      <c r="D1050" t="s">
        <v>805</v>
      </c>
      <c r="E1050" t="s">
        <v>71</v>
      </c>
      <c r="F1050" s="8">
        <v>2</v>
      </c>
      <c r="G1050" s="10">
        <v>0</v>
      </c>
      <c r="H1050" t="s">
        <v>30</v>
      </c>
      <c r="I1050" s="8">
        <v>1598</v>
      </c>
      <c r="J1050" s="8">
        <v>322.7</v>
      </c>
      <c r="K1050" s="12">
        <f>YEAR(Table2[[#This Row],[Order_Date]])</f>
        <v>2024</v>
      </c>
      <c r="L1050" s="12">
        <f>MONTH(Table2[[#This Row],[Order_Date]])</f>
        <v>5</v>
      </c>
      <c r="M1050" t="str">
        <f>TEXT(Table2[[#This Row],[Order_Date]],"mmm")</f>
        <v>May</v>
      </c>
      <c r="N1050" t="str">
        <f>TEXT(Table2[[#This Row],[Order_Date]],"YYYY-MM")</f>
        <v>2024-05</v>
      </c>
      <c r="O1050" s="9">
        <f>IFERROR(Table2[[#This Row],[Profit]]/Table2[[#This Row],[Sales]],0)</f>
        <v>0.20193992490613266</v>
      </c>
      <c r="P1050" t="str">
        <f>_xlfn.XLOOKUP(Table2[[#This Row],[Product_ID]],Table4[Product_ID],Table4[Category],"Not Found")</f>
        <v>Home</v>
      </c>
      <c r="Q1050" t="str">
        <f>_xlfn.XLOOKUP(Table2[[#This Row],[Product_ID]],Table4[Product_ID],Table4[Sub_Category],"Not Found")</f>
        <v>Storage</v>
      </c>
      <c r="R1050" t="str">
        <f>_xlfn.XLOOKUP(Table2[[#This Row],[Customer_ID]],Table1[Customer_ID],Table1[Region],"Not Found")</f>
        <v>West</v>
      </c>
      <c r="S1050" t="str">
        <f>_xlfn.XLOOKUP(Table2[[#This Row],[Customer_ID]],Table1[Customer_ID],Table1[Segment],"Not Found")</f>
        <v>Home Office</v>
      </c>
      <c r="T1050" t="str">
        <f>_xlfn.XLOOKUP(Table2[[#This Row],[Product_ID]],Table4[Product_ID],Table4[Product_Name],"Not Found")</f>
        <v>Storage Box</v>
      </c>
    </row>
    <row r="1051" spans="1:20" x14ac:dyDescent="0.3">
      <c r="A1051" t="s">
        <v>1524</v>
      </c>
      <c r="B1051" s="4">
        <v>45761</v>
      </c>
      <c r="C1051" s="4">
        <v>45762</v>
      </c>
      <c r="D1051" t="s">
        <v>1111</v>
      </c>
      <c r="E1051" t="s">
        <v>71</v>
      </c>
      <c r="F1051" s="8">
        <v>2</v>
      </c>
      <c r="G1051" s="10">
        <v>0</v>
      </c>
      <c r="H1051" t="s">
        <v>13</v>
      </c>
      <c r="I1051" s="8">
        <v>1598</v>
      </c>
      <c r="J1051" s="8">
        <v>424.45</v>
      </c>
      <c r="K1051" s="12">
        <f>YEAR(Table2[[#This Row],[Order_Date]])</f>
        <v>2025</v>
      </c>
      <c r="L1051" s="12">
        <f>MONTH(Table2[[#This Row],[Order_Date]])</f>
        <v>4</v>
      </c>
      <c r="M1051" t="str">
        <f>TEXT(Table2[[#This Row],[Order_Date]],"mmm")</f>
        <v>Apr</v>
      </c>
      <c r="N1051" t="str">
        <f>TEXT(Table2[[#This Row],[Order_Date]],"YYYY-MM")</f>
        <v>2025-04</v>
      </c>
      <c r="O1051" s="9">
        <f>IFERROR(Table2[[#This Row],[Profit]]/Table2[[#This Row],[Sales]],0)</f>
        <v>0.26561326658322904</v>
      </c>
      <c r="P1051" t="str">
        <f>_xlfn.XLOOKUP(Table2[[#This Row],[Product_ID]],Table4[Product_ID],Table4[Category],"Not Found")</f>
        <v>Home</v>
      </c>
      <c r="Q1051" t="str">
        <f>_xlfn.XLOOKUP(Table2[[#This Row],[Product_ID]],Table4[Product_ID],Table4[Sub_Category],"Not Found")</f>
        <v>Storage</v>
      </c>
      <c r="R1051" t="str">
        <f>_xlfn.XLOOKUP(Table2[[#This Row],[Customer_ID]],Table1[Customer_ID],Table1[Region],"Not Found")</f>
        <v>North</v>
      </c>
      <c r="S1051" t="str">
        <f>_xlfn.XLOOKUP(Table2[[#This Row],[Customer_ID]],Table1[Customer_ID],Table1[Segment],"Not Found")</f>
        <v>Corporate</v>
      </c>
      <c r="T1051" t="str">
        <f>_xlfn.XLOOKUP(Table2[[#This Row],[Product_ID]],Table4[Product_ID],Table4[Product_Name],"Not Found")</f>
        <v>Storage Box</v>
      </c>
    </row>
    <row r="1052" spans="1:20" x14ac:dyDescent="0.3">
      <c r="A1052" t="s">
        <v>1525</v>
      </c>
      <c r="B1052" s="4">
        <v>45625</v>
      </c>
      <c r="C1052" s="4">
        <v>45628</v>
      </c>
      <c r="D1052" t="s">
        <v>865</v>
      </c>
      <c r="E1052" t="s">
        <v>55</v>
      </c>
      <c r="F1052" s="8">
        <v>2</v>
      </c>
      <c r="G1052" s="10">
        <v>0</v>
      </c>
      <c r="H1052" t="s">
        <v>13</v>
      </c>
      <c r="I1052" s="8">
        <v>11998</v>
      </c>
      <c r="J1052" s="8">
        <v>2369.34</v>
      </c>
      <c r="K1052" s="12">
        <f>YEAR(Table2[[#This Row],[Order_Date]])</f>
        <v>2024</v>
      </c>
      <c r="L1052" s="12">
        <f>MONTH(Table2[[#This Row],[Order_Date]])</f>
        <v>11</v>
      </c>
      <c r="M1052" t="str">
        <f>TEXT(Table2[[#This Row],[Order_Date]],"mmm")</f>
        <v>Nov</v>
      </c>
      <c r="N1052" t="str">
        <f>TEXT(Table2[[#This Row],[Order_Date]],"YYYY-MM")</f>
        <v>2024-11</v>
      </c>
      <c r="O1052" s="9">
        <f>IFERROR(Table2[[#This Row],[Profit]]/Table2[[#This Row],[Sales]],0)</f>
        <v>0.19747791298549761</v>
      </c>
      <c r="P1052" t="str">
        <f>_xlfn.XLOOKUP(Table2[[#This Row],[Product_ID]],Table4[Product_ID],Table4[Category],"Not Found")</f>
        <v>Furniture</v>
      </c>
      <c r="Q1052" t="str">
        <f>_xlfn.XLOOKUP(Table2[[#This Row],[Product_ID]],Table4[Product_ID],Table4[Sub_Category],"Not Found")</f>
        <v>Furniture</v>
      </c>
      <c r="R1052" t="str">
        <f>_xlfn.XLOOKUP(Table2[[#This Row],[Customer_ID]],Table1[Customer_ID],Table1[Region],"Not Found")</f>
        <v>West</v>
      </c>
      <c r="S1052" t="str">
        <f>_xlfn.XLOOKUP(Table2[[#This Row],[Customer_ID]],Table1[Customer_ID],Table1[Segment],"Not Found")</f>
        <v>Home Office</v>
      </c>
      <c r="T1052" t="str">
        <f>_xlfn.XLOOKUP(Table2[[#This Row],[Product_ID]],Table4[Product_ID],Table4[Product_Name],"Not Found")</f>
        <v>Study Table</v>
      </c>
    </row>
    <row r="1053" spans="1:20" x14ac:dyDescent="0.3">
      <c r="A1053" t="s">
        <v>1526</v>
      </c>
      <c r="B1053" s="4">
        <v>45664</v>
      </c>
      <c r="C1053" s="4">
        <v>45665</v>
      </c>
      <c r="D1053" t="s">
        <v>193</v>
      </c>
      <c r="E1053" t="s">
        <v>35</v>
      </c>
      <c r="F1053" s="8">
        <v>3</v>
      </c>
      <c r="G1053" s="10">
        <v>0</v>
      </c>
      <c r="H1053" t="s">
        <v>13</v>
      </c>
      <c r="I1053" s="8">
        <v>4797</v>
      </c>
      <c r="J1053" s="8">
        <v>1213.0899999999999</v>
      </c>
      <c r="K1053" s="12">
        <f>YEAR(Table2[[#This Row],[Order_Date]])</f>
        <v>2025</v>
      </c>
      <c r="L1053" s="12">
        <f>MONTH(Table2[[#This Row],[Order_Date]])</f>
        <v>1</v>
      </c>
      <c r="M1053" t="str">
        <f>TEXT(Table2[[#This Row],[Order_Date]],"mmm")</f>
        <v>Jan</v>
      </c>
      <c r="N1053" t="str">
        <f>TEXT(Table2[[#This Row],[Order_Date]],"YYYY-MM")</f>
        <v>2025-01</v>
      </c>
      <c r="O1053" s="9">
        <f>IFERROR(Table2[[#This Row],[Profit]]/Table2[[#This Row],[Sales]],0)</f>
        <v>0.25288513654367312</v>
      </c>
      <c r="P1053" t="str">
        <f>_xlfn.XLOOKUP(Table2[[#This Row],[Product_ID]],Table4[Product_ID],Table4[Category],"Not Found")</f>
        <v>Lifestyle</v>
      </c>
      <c r="Q1053" t="str">
        <f>_xlfn.XLOOKUP(Table2[[#This Row],[Product_ID]],Table4[Product_ID],Table4[Sub_Category],"Not Found")</f>
        <v>Bags</v>
      </c>
      <c r="R1053" t="str">
        <f>_xlfn.XLOOKUP(Table2[[#This Row],[Customer_ID]],Table1[Customer_ID],Table1[Region],"Not Found")</f>
        <v>South</v>
      </c>
      <c r="S1053" t="str">
        <f>_xlfn.XLOOKUP(Table2[[#This Row],[Customer_ID]],Table1[Customer_ID],Table1[Segment],"Not Found")</f>
        <v>Consumer</v>
      </c>
      <c r="T1053" t="str">
        <f>_xlfn.XLOOKUP(Table2[[#This Row],[Product_ID]],Table4[Product_ID],Table4[Product_Name],"Not Found")</f>
        <v>Backpack</v>
      </c>
    </row>
    <row r="1054" spans="1:20" x14ac:dyDescent="0.3">
      <c r="A1054" t="s">
        <v>1527</v>
      </c>
      <c r="B1054" s="4">
        <v>45855</v>
      </c>
      <c r="C1054" s="4">
        <v>45859</v>
      </c>
      <c r="D1054" t="s">
        <v>159</v>
      </c>
      <c r="E1054" t="s">
        <v>45</v>
      </c>
      <c r="F1054" s="8">
        <v>2</v>
      </c>
      <c r="G1054" s="10">
        <v>0.1</v>
      </c>
      <c r="H1054" t="s">
        <v>30</v>
      </c>
      <c r="I1054" s="8">
        <v>4498.2</v>
      </c>
      <c r="J1054" s="8">
        <v>798.84</v>
      </c>
      <c r="K1054" s="12">
        <f>YEAR(Table2[[#This Row],[Order_Date]])</f>
        <v>2025</v>
      </c>
      <c r="L1054" s="12">
        <f>MONTH(Table2[[#This Row],[Order_Date]])</f>
        <v>7</v>
      </c>
      <c r="M1054" t="str">
        <f>TEXT(Table2[[#This Row],[Order_Date]],"mmm")</f>
        <v>Jul</v>
      </c>
      <c r="N1054" t="str">
        <f>TEXT(Table2[[#This Row],[Order_Date]],"YYYY-MM")</f>
        <v>2025-07</v>
      </c>
      <c r="O1054" s="9">
        <f>IFERROR(Table2[[#This Row],[Profit]]/Table2[[#This Row],[Sales]],0)</f>
        <v>0.17759103641456583</v>
      </c>
      <c r="P1054" t="str">
        <f>_xlfn.XLOOKUP(Table2[[#This Row],[Product_ID]],Table4[Product_ID],Table4[Category],"Not Found")</f>
        <v>Technology</v>
      </c>
      <c r="Q1054" t="str">
        <f>_xlfn.XLOOKUP(Table2[[#This Row],[Product_ID]],Table4[Product_ID],Table4[Sub_Category],"Not Found")</f>
        <v>Audio</v>
      </c>
      <c r="R1054" t="str">
        <f>_xlfn.XLOOKUP(Table2[[#This Row],[Customer_ID]],Table1[Customer_ID],Table1[Region],"Not Found")</f>
        <v>South</v>
      </c>
      <c r="S1054" t="str">
        <f>_xlfn.XLOOKUP(Table2[[#This Row],[Customer_ID]],Table1[Customer_ID],Table1[Segment],"Not Found")</f>
        <v>Home Office</v>
      </c>
      <c r="T1054" t="str">
        <f>_xlfn.XLOOKUP(Table2[[#This Row],[Product_ID]],Table4[Product_ID],Table4[Product_Name],"Not Found")</f>
        <v>Headphones</v>
      </c>
    </row>
    <row r="1055" spans="1:20" x14ac:dyDescent="0.3">
      <c r="A1055" t="s">
        <v>1528</v>
      </c>
      <c r="B1055" s="4">
        <v>45785</v>
      </c>
      <c r="C1055" s="4">
        <v>45788</v>
      </c>
      <c r="D1055" t="s">
        <v>1254</v>
      </c>
      <c r="E1055" t="s">
        <v>40</v>
      </c>
      <c r="F1055" s="8">
        <v>1</v>
      </c>
      <c r="G1055" s="10">
        <v>0.05</v>
      </c>
      <c r="H1055" t="s">
        <v>17</v>
      </c>
      <c r="I1055" s="8">
        <v>1424.05</v>
      </c>
      <c r="J1055" s="8">
        <v>295.83999999999997</v>
      </c>
      <c r="K1055" s="12">
        <f>YEAR(Table2[[#This Row],[Order_Date]])</f>
        <v>2025</v>
      </c>
      <c r="L1055" s="12">
        <f>MONTH(Table2[[#This Row],[Order_Date]])</f>
        <v>5</v>
      </c>
      <c r="M1055" t="str">
        <f>TEXT(Table2[[#This Row],[Order_Date]],"mmm")</f>
        <v>May</v>
      </c>
      <c r="N1055" t="str">
        <f>TEXT(Table2[[#This Row],[Order_Date]],"YYYY-MM")</f>
        <v>2025-05</v>
      </c>
      <c r="O1055" s="9">
        <f>IFERROR(Table2[[#This Row],[Profit]]/Table2[[#This Row],[Sales]],0)</f>
        <v>0.20774551455356202</v>
      </c>
      <c r="P1055" t="str">
        <f>_xlfn.XLOOKUP(Table2[[#This Row],[Product_ID]],Table4[Product_ID],Table4[Category],"Not Found")</f>
        <v>Technology</v>
      </c>
      <c r="Q1055" t="str">
        <f>_xlfn.XLOOKUP(Table2[[#This Row],[Product_ID]],Table4[Product_ID],Table4[Sub_Category],"Not Found")</f>
        <v>Accessories</v>
      </c>
      <c r="R1055" t="str">
        <f>_xlfn.XLOOKUP(Table2[[#This Row],[Customer_ID]],Table1[Customer_ID],Table1[Region],"Not Found")</f>
        <v>South</v>
      </c>
      <c r="S1055" t="str">
        <f>_xlfn.XLOOKUP(Table2[[#This Row],[Customer_ID]],Table1[Customer_ID],Table1[Segment],"Not Found")</f>
        <v>Corporate</v>
      </c>
      <c r="T1055" t="str">
        <f>_xlfn.XLOOKUP(Table2[[#This Row],[Product_ID]],Table4[Product_ID],Table4[Product_Name],"Not Found")</f>
        <v>Power Bank</v>
      </c>
    </row>
    <row r="1056" spans="1:20" x14ac:dyDescent="0.3">
      <c r="A1056" t="s">
        <v>1529</v>
      </c>
      <c r="B1056" s="4">
        <v>45830</v>
      </c>
      <c r="C1056" s="4">
        <v>45832</v>
      </c>
      <c r="D1056" t="s">
        <v>744</v>
      </c>
      <c r="E1056" t="s">
        <v>26</v>
      </c>
      <c r="F1056" s="8">
        <v>1</v>
      </c>
      <c r="G1056" s="10">
        <v>0.05</v>
      </c>
      <c r="H1056" t="s">
        <v>30</v>
      </c>
      <c r="I1056" s="8">
        <v>854.05</v>
      </c>
      <c r="J1056" s="8">
        <v>169.3</v>
      </c>
      <c r="K1056" s="12">
        <f>YEAR(Table2[[#This Row],[Order_Date]])</f>
        <v>2025</v>
      </c>
      <c r="L1056" s="12">
        <f>MONTH(Table2[[#This Row],[Order_Date]])</f>
        <v>6</v>
      </c>
      <c r="M1056" t="str">
        <f>TEXT(Table2[[#This Row],[Order_Date]],"mmm")</f>
        <v>Jun</v>
      </c>
      <c r="N1056" t="str">
        <f>TEXT(Table2[[#This Row],[Order_Date]],"YYYY-MM")</f>
        <v>2025-06</v>
      </c>
      <c r="O1056" s="9">
        <f>IFERROR(Table2[[#This Row],[Profit]]/Table2[[#This Row],[Sales]],0)</f>
        <v>0.1982319536326913</v>
      </c>
      <c r="P1056" t="str">
        <f>_xlfn.XLOOKUP(Table2[[#This Row],[Product_ID]],Table4[Product_ID],Table4[Category],"Not Found")</f>
        <v>Technology</v>
      </c>
      <c r="Q1056" t="str">
        <f>_xlfn.XLOOKUP(Table2[[#This Row],[Product_ID]],Table4[Product_ID],Table4[Sub_Category],"Not Found")</f>
        <v>Accessories</v>
      </c>
      <c r="R1056" t="str">
        <f>_xlfn.XLOOKUP(Table2[[#This Row],[Customer_ID]],Table1[Customer_ID],Table1[Region],"Not Found")</f>
        <v>West</v>
      </c>
      <c r="S1056" t="str">
        <f>_xlfn.XLOOKUP(Table2[[#This Row],[Customer_ID]],Table1[Customer_ID],Table1[Segment],"Not Found")</f>
        <v>Corporate</v>
      </c>
      <c r="T1056" t="str">
        <f>_xlfn.XLOOKUP(Table2[[#This Row],[Product_ID]],Table4[Product_ID],Table4[Product_Name],"Not Found")</f>
        <v>Keyboard</v>
      </c>
    </row>
    <row r="1057" spans="1:20" x14ac:dyDescent="0.3">
      <c r="A1057" t="s">
        <v>1530</v>
      </c>
      <c r="B1057" s="4">
        <v>45960</v>
      </c>
      <c r="C1057" s="4">
        <v>45962</v>
      </c>
      <c r="D1057" t="s">
        <v>34</v>
      </c>
      <c r="E1057" t="s">
        <v>12</v>
      </c>
      <c r="F1057" s="8">
        <v>3</v>
      </c>
      <c r="G1057" s="10">
        <v>0.05</v>
      </c>
      <c r="H1057" t="s">
        <v>13</v>
      </c>
      <c r="I1057" s="8">
        <v>1707.15</v>
      </c>
      <c r="J1057" s="8">
        <v>462.42</v>
      </c>
      <c r="K1057" s="12">
        <f>YEAR(Table2[[#This Row],[Order_Date]])</f>
        <v>2025</v>
      </c>
      <c r="L1057" s="12">
        <f>MONTH(Table2[[#This Row],[Order_Date]])</f>
        <v>10</v>
      </c>
      <c r="M1057" t="str">
        <f>TEXT(Table2[[#This Row],[Order_Date]],"mmm")</f>
        <v>Oct</v>
      </c>
      <c r="N1057" t="str">
        <f>TEXT(Table2[[#This Row],[Order_Date]],"YYYY-MM")</f>
        <v>2025-10</v>
      </c>
      <c r="O1057" s="9">
        <f>IFERROR(Table2[[#This Row],[Profit]]/Table2[[#This Row],[Sales]],0)</f>
        <v>0.27087250680959496</v>
      </c>
      <c r="P1057" t="str">
        <f>_xlfn.XLOOKUP(Table2[[#This Row],[Product_ID]],Table4[Product_ID],Table4[Category],"Not Found")</f>
        <v>Home</v>
      </c>
      <c r="Q1057" t="str">
        <f>_xlfn.XLOOKUP(Table2[[#This Row],[Product_ID]],Table4[Product_ID],Table4[Sub_Category],"Not Found")</f>
        <v>Kitchen</v>
      </c>
      <c r="R1057" t="str">
        <f>_xlfn.XLOOKUP(Table2[[#This Row],[Customer_ID]],Table1[Customer_ID],Table1[Region],"Not Found")</f>
        <v>East</v>
      </c>
      <c r="S1057" t="str">
        <f>_xlfn.XLOOKUP(Table2[[#This Row],[Customer_ID]],Table1[Customer_ID],Table1[Segment],"Not Found")</f>
        <v>Consumer</v>
      </c>
      <c r="T1057" t="str">
        <f>_xlfn.XLOOKUP(Table2[[#This Row],[Product_ID]],Table4[Product_ID],Table4[Product_Name],"Not Found")</f>
        <v>Water Bottle</v>
      </c>
    </row>
    <row r="1058" spans="1:20" x14ac:dyDescent="0.3">
      <c r="A1058" t="s">
        <v>1531</v>
      </c>
      <c r="B1058" s="4">
        <v>45447</v>
      </c>
      <c r="C1058" s="4">
        <v>45452</v>
      </c>
      <c r="D1058" t="s">
        <v>273</v>
      </c>
      <c r="E1058" t="s">
        <v>12</v>
      </c>
      <c r="F1058" s="8">
        <v>2</v>
      </c>
      <c r="G1058" s="10">
        <v>0</v>
      </c>
      <c r="H1058" t="s">
        <v>13</v>
      </c>
      <c r="I1058" s="8">
        <v>1198</v>
      </c>
      <c r="J1058" s="8">
        <v>281.36</v>
      </c>
      <c r="K1058" s="12">
        <f>YEAR(Table2[[#This Row],[Order_Date]])</f>
        <v>2024</v>
      </c>
      <c r="L1058" s="12">
        <f>MONTH(Table2[[#This Row],[Order_Date]])</f>
        <v>6</v>
      </c>
      <c r="M1058" t="str">
        <f>TEXT(Table2[[#This Row],[Order_Date]],"mmm")</f>
        <v>Jun</v>
      </c>
      <c r="N1058" t="str">
        <f>TEXT(Table2[[#This Row],[Order_Date]],"YYYY-MM")</f>
        <v>2024-06</v>
      </c>
      <c r="O1058" s="9">
        <f>IFERROR(Table2[[#This Row],[Profit]]/Table2[[#This Row],[Sales]],0)</f>
        <v>0.23485809682804676</v>
      </c>
      <c r="P1058" t="str">
        <f>_xlfn.XLOOKUP(Table2[[#This Row],[Product_ID]],Table4[Product_ID],Table4[Category],"Not Found")</f>
        <v>Home</v>
      </c>
      <c r="Q1058" t="str">
        <f>_xlfn.XLOOKUP(Table2[[#This Row],[Product_ID]],Table4[Product_ID],Table4[Sub_Category],"Not Found")</f>
        <v>Kitchen</v>
      </c>
      <c r="R1058" t="str">
        <f>_xlfn.XLOOKUP(Table2[[#This Row],[Customer_ID]],Table1[Customer_ID],Table1[Region],"Not Found")</f>
        <v>South</v>
      </c>
      <c r="S1058" t="str">
        <f>_xlfn.XLOOKUP(Table2[[#This Row],[Customer_ID]],Table1[Customer_ID],Table1[Segment],"Not Found")</f>
        <v>Consumer</v>
      </c>
      <c r="T1058" t="str">
        <f>_xlfn.XLOOKUP(Table2[[#This Row],[Product_ID]],Table4[Product_ID],Table4[Product_Name],"Not Found")</f>
        <v>Water Bottle</v>
      </c>
    </row>
    <row r="1059" spans="1:20" x14ac:dyDescent="0.3">
      <c r="A1059" t="s">
        <v>1532</v>
      </c>
      <c r="B1059" s="4">
        <v>45582</v>
      </c>
      <c r="C1059" s="4">
        <v>45586</v>
      </c>
      <c r="D1059" t="s">
        <v>214</v>
      </c>
      <c r="E1059" t="s">
        <v>116</v>
      </c>
      <c r="F1059" s="8">
        <v>2</v>
      </c>
      <c r="G1059" s="10">
        <v>0.05</v>
      </c>
      <c r="H1059" t="s">
        <v>17</v>
      </c>
      <c r="I1059" s="8">
        <v>758.1</v>
      </c>
      <c r="J1059" s="8">
        <v>162.11000000000001</v>
      </c>
      <c r="K1059" s="12">
        <f>YEAR(Table2[[#This Row],[Order_Date]])</f>
        <v>2024</v>
      </c>
      <c r="L1059" s="12">
        <f>MONTH(Table2[[#This Row],[Order_Date]])</f>
        <v>10</v>
      </c>
      <c r="M1059" t="str">
        <f>TEXT(Table2[[#This Row],[Order_Date]],"mmm")</f>
        <v>Oct</v>
      </c>
      <c r="N1059" t="str">
        <f>TEXT(Table2[[#This Row],[Order_Date]],"YYYY-MM")</f>
        <v>2024-10</v>
      </c>
      <c r="O1059" s="9">
        <f>IFERROR(Table2[[#This Row],[Profit]]/Table2[[#This Row],[Sales]],0)</f>
        <v>0.21383722464054875</v>
      </c>
      <c r="P1059" t="str">
        <f>_xlfn.XLOOKUP(Table2[[#This Row],[Product_ID]],Table4[Product_ID],Table4[Category],"Not Found")</f>
        <v>Technology</v>
      </c>
      <c r="Q1059" t="str">
        <f>_xlfn.XLOOKUP(Table2[[#This Row],[Product_ID]],Table4[Product_ID],Table4[Sub_Category],"Not Found")</f>
        <v>Accessories</v>
      </c>
      <c r="R1059" t="str">
        <f>_xlfn.XLOOKUP(Table2[[#This Row],[Customer_ID]],Table1[Customer_ID],Table1[Region],"Not Found")</f>
        <v>West</v>
      </c>
      <c r="S1059" t="str">
        <f>_xlfn.XLOOKUP(Table2[[#This Row],[Customer_ID]],Table1[Customer_ID],Table1[Segment],"Not Found")</f>
        <v>Corporate</v>
      </c>
      <c r="T1059" t="str">
        <f>_xlfn.XLOOKUP(Table2[[#This Row],[Product_ID]],Table4[Product_ID],Table4[Product_Name],"Not Found")</f>
        <v>Mobile Holder</v>
      </c>
    </row>
    <row r="1060" spans="1:20" x14ac:dyDescent="0.3">
      <c r="A1060" t="s">
        <v>1533</v>
      </c>
      <c r="B1060" s="4">
        <v>45939</v>
      </c>
      <c r="C1060" s="4">
        <v>45942</v>
      </c>
      <c r="D1060" t="s">
        <v>346</v>
      </c>
      <c r="E1060" t="s">
        <v>96</v>
      </c>
      <c r="F1060" s="8">
        <v>3</v>
      </c>
      <c r="G1060" s="10">
        <v>0.1</v>
      </c>
      <c r="H1060" t="s">
        <v>17</v>
      </c>
      <c r="I1060" s="8">
        <v>2697.3</v>
      </c>
      <c r="J1060" s="8">
        <v>574.4</v>
      </c>
      <c r="K1060" s="12">
        <f>YEAR(Table2[[#This Row],[Order_Date]])</f>
        <v>2025</v>
      </c>
      <c r="L1060" s="12">
        <f>MONTH(Table2[[#This Row],[Order_Date]])</f>
        <v>10</v>
      </c>
      <c r="M1060" t="str">
        <f>TEXT(Table2[[#This Row],[Order_Date]],"mmm")</f>
        <v>Oct</v>
      </c>
      <c r="N1060" t="str">
        <f>TEXT(Table2[[#This Row],[Order_Date]],"YYYY-MM")</f>
        <v>2025-10</v>
      </c>
      <c r="O1060" s="9">
        <f>IFERROR(Table2[[#This Row],[Profit]]/Table2[[#This Row],[Sales]],0)</f>
        <v>0.21295369443517589</v>
      </c>
      <c r="P1060" t="str">
        <f>_xlfn.XLOOKUP(Table2[[#This Row],[Product_ID]],Table4[Product_ID],Table4[Category],"Not Found")</f>
        <v>Home</v>
      </c>
      <c r="Q1060" t="str">
        <f>_xlfn.XLOOKUP(Table2[[#This Row],[Product_ID]],Table4[Product_ID],Table4[Sub_Category],"Not Found")</f>
        <v>Lighting</v>
      </c>
      <c r="R1060" t="str">
        <f>_xlfn.XLOOKUP(Table2[[#This Row],[Customer_ID]],Table1[Customer_ID],Table1[Region],"Not Found")</f>
        <v>South</v>
      </c>
      <c r="S1060" t="str">
        <f>_xlfn.XLOOKUP(Table2[[#This Row],[Customer_ID]],Table1[Customer_ID],Table1[Segment],"Not Found")</f>
        <v>Consumer</v>
      </c>
      <c r="T1060" t="str">
        <f>_xlfn.XLOOKUP(Table2[[#This Row],[Product_ID]],Table4[Product_ID],Table4[Product_Name],"Not Found")</f>
        <v>LED Strip Light</v>
      </c>
    </row>
    <row r="1061" spans="1:20" x14ac:dyDescent="0.3">
      <c r="A1061" t="s">
        <v>1534</v>
      </c>
      <c r="B1061" s="4">
        <v>45435</v>
      </c>
      <c r="C1061" s="4">
        <v>45436</v>
      </c>
      <c r="D1061" t="s">
        <v>317</v>
      </c>
      <c r="E1061" t="s">
        <v>116</v>
      </c>
      <c r="F1061" s="8">
        <v>4</v>
      </c>
      <c r="G1061" s="10">
        <v>0</v>
      </c>
      <c r="H1061" t="s">
        <v>13</v>
      </c>
      <c r="I1061" s="8">
        <v>1596</v>
      </c>
      <c r="J1061" s="8">
        <v>404.1</v>
      </c>
      <c r="K1061" s="12">
        <f>YEAR(Table2[[#This Row],[Order_Date]])</f>
        <v>2024</v>
      </c>
      <c r="L1061" s="12">
        <f>MONTH(Table2[[#This Row],[Order_Date]])</f>
        <v>5</v>
      </c>
      <c r="M1061" t="str">
        <f>TEXT(Table2[[#This Row],[Order_Date]],"mmm")</f>
        <v>May</v>
      </c>
      <c r="N1061" t="str">
        <f>TEXT(Table2[[#This Row],[Order_Date]],"YYYY-MM")</f>
        <v>2024-05</v>
      </c>
      <c r="O1061" s="9">
        <f>IFERROR(Table2[[#This Row],[Profit]]/Table2[[#This Row],[Sales]],0)</f>
        <v>0.25319548872180453</v>
      </c>
      <c r="P1061" t="str">
        <f>_xlfn.XLOOKUP(Table2[[#This Row],[Product_ID]],Table4[Product_ID],Table4[Category],"Not Found")</f>
        <v>Technology</v>
      </c>
      <c r="Q1061" t="str">
        <f>_xlfn.XLOOKUP(Table2[[#This Row],[Product_ID]],Table4[Product_ID],Table4[Sub_Category],"Not Found")</f>
        <v>Accessories</v>
      </c>
      <c r="R1061" t="str">
        <f>_xlfn.XLOOKUP(Table2[[#This Row],[Customer_ID]],Table1[Customer_ID],Table1[Region],"Not Found")</f>
        <v>East</v>
      </c>
      <c r="S1061" t="str">
        <f>_xlfn.XLOOKUP(Table2[[#This Row],[Customer_ID]],Table1[Customer_ID],Table1[Segment],"Not Found")</f>
        <v>Home Office</v>
      </c>
      <c r="T1061" t="str">
        <f>_xlfn.XLOOKUP(Table2[[#This Row],[Product_ID]],Table4[Product_ID],Table4[Product_Name],"Not Found")</f>
        <v>Mobile Holder</v>
      </c>
    </row>
    <row r="1062" spans="1:20" x14ac:dyDescent="0.3">
      <c r="A1062" t="s">
        <v>1535</v>
      </c>
      <c r="B1062" s="4">
        <v>45397</v>
      </c>
      <c r="C1062" s="4">
        <v>45398</v>
      </c>
      <c r="D1062" t="s">
        <v>248</v>
      </c>
      <c r="E1062" t="s">
        <v>50</v>
      </c>
      <c r="F1062" s="8">
        <v>1</v>
      </c>
      <c r="G1062" s="10">
        <v>0.2</v>
      </c>
      <c r="H1062" t="s">
        <v>13</v>
      </c>
      <c r="I1062" s="8">
        <v>399.2</v>
      </c>
      <c r="J1062" s="8">
        <v>77.209999999999994</v>
      </c>
      <c r="K1062" s="12">
        <f>YEAR(Table2[[#This Row],[Order_Date]])</f>
        <v>2024</v>
      </c>
      <c r="L1062" s="12">
        <f>MONTH(Table2[[#This Row],[Order_Date]])</f>
        <v>4</v>
      </c>
      <c r="M1062" t="str">
        <f>TEXT(Table2[[#This Row],[Order_Date]],"mmm")</f>
        <v>Apr</v>
      </c>
      <c r="N1062" t="str">
        <f>TEXT(Table2[[#This Row],[Order_Date]],"YYYY-MM")</f>
        <v>2024-04</v>
      </c>
      <c r="O1062" s="9">
        <f>IFERROR(Table2[[#This Row],[Profit]]/Table2[[#This Row],[Sales]],0)</f>
        <v>0.19341182364729459</v>
      </c>
      <c r="P1062" t="str">
        <f>_xlfn.XLOOKUP(Table2[[#This Row],[Product_ID]],Table4[Product_ID],Table4[Category],"Not Found")</f>
        <v>Technology</v>
      </c>
      <c r="Q1062" t="str">
        <f>_xlfn.XLOOKUP(Table2[[#This Row],[Product_ID]],Table4[Product_ID],Table4[Sub_Category],"Not Found")</f>
        <v>Accessories</v>
      </c>
      <c r="R1062" t="str">
        <f>_xlfn.XLOOKUP(Table2[[#This Row],[Customer_ID]],Table1[Customer_ID],Table1[Region],"Not Found")</f>
        <v>North</v>
      </c>
      <c r="S1062" t="str">
        <f>_xlfn.XLOOKUP(Table2[[#This Row],[Customer_ID]],Table1[Customer_ID],Table1[Segment],"Not Found")</f>
        <v>Corporate</v>
      </c>
      <c r="T1062" t="str">
        <f>_xlfn.XLOOKUP(Table2[[#This Row],[Product_ID]],Table4[Product_ID],Table4[Product_Name],"Not Found")</f>
        <v>Wireless Mouse</v>
      </c>
    </row>
    <row r="1063" spans="1:20" x14ac:dyDescent="0.3">
      <c r="A1063" t="s">
        <v>1536</v>
      </c>
      <c r="B1063" s="4">
        <v>45711</v>
      </c>
      <c r="C1063" s="4">
        <v>45714</v>
      </c>
      <c r="D1063" t="s">
        <v>365</v>
      </c>
      <c r="E1063" t="s">
        <v>29</v>
      </c>
      <c r="F1063" s="8">
        <v>1</v>
      </c>
      <c r="G1063" s="10">
        <v>0.05</v>
      </c>
      <c r="H1063" t="s">
        <v>13</v>
      </c>
      <c r="I1063" s="8">
        <v>379.05</v>
      </c>
      <c r="J1063" s="8">
        <v>92.45</v>
      </c>
      <c r="K1063" s="12">
        <f>YEAR(Table2[[#This Row],[Order_Date]])</f>
        <v>2025</v>
      </c>
      <c r="L1063" s="12">
        <f>MONTH(Table2[[#This Row],[Order_Date]])</f>
        <v>2</v>
      </c>
      <c r="M1063" t="str">
        <f>TEXT(Table2[[#This Row],[Order_Date]],"mmm")</f>
        <v>Feb</v>
      </c>
      <c r="N1063" t="str">
        <f>TEXT(Table2[[#This Row],[Order_Date]],"YYYY-MM")</f>
        <v>2025-02</v>
      </c>
      <c r="O1063" s="9">
        <f>IFERROR(Table2[[#This Row],[Profit]]/Table2[[#This Row],[Sales]],0)</f>
        <v>0.24389922173855691</v>
      </c>
      <c r="P1063" t="str">
        <f>_xlfn.XLOOKUP(Table2[[#This Row],[Product_ID]],Table4[Product_ID],Table4[Category],"Not Found")</f>
        <v>Office</v>
      </c>
      <c r="Q1063" t="str">
        <f>_xlfn.XLOOKUP(Table2[[#This Row],[Product_ID]],Table4[Product_ID],Table4[Sub_Category],"Not Found")</f>
        <v>Paper</v>
      </c>
      <c r="R1063" t="str">
        <f>_xlfn.XLOOKUP(Table2[[#This Row],[Customer_ID]],Table1[Customer_ID],Table1[Region],"Not Found")</f>
        <v>West</v>
      </c>
      <c r="S1063" t="str">
        <f>_xlfn.XLOOKUP(Table2[[#This Row],[Customer_ID]],Table1[Customer_ID],Table1[Segment],"Not Found")</f>
        <v>Consumer</v>
      </c>
      <c r="T1063" t="str">
        <f>_xlfn.XLOOKUP(Table2[[#This Row],[Product_ID]],Table4[Product_ID],Table4[Product_Name],"Not Found")</f>
        <v>Notebook Set</v>
      </c>
    </row>
    <row r="1064" spans="1:20" x14ac:dyDescent="0.3">
      <c r="A1064" t="s">
        <v>1537</v>
      </c>
      <c r="B1064" s="4">
        <v>45961</v>
      </c>
      <c r="C1064" s="4">
        <v>45965</v>
      </c>
      <c r="D1064" t="s">
        <v>265</v>
      </c>
      <c r="E1064" t="s">
        <v>35</v>
      </c>
      <c r="F1064" s="8">
        <v>1</v>
      </c>
      <c r="G1064" s="10">
        <v>0.15</v>
      </c>
      <c r="H1064" t="s">
        <v>13</v>
      </c>
      <c r="I1064" s="8">
        <v>1359.15</v>
      </c>
      <c r="J1064" s="8">
        <v>410.2</v>
      </c>
      <c r="K1064" s="12">
        <f>YEAR(Table2[[#This Row],[Order_Date]])</f>
        <v>2025</v>
      </c>
      <c r="L1064" s="12">
        <f>MONTH(Table2[[#This Row],[Order_Date]])</f>
        <v>10</v>
      </c>
      <c r="M1064" t="str">
        <f>TEXT(Table2[[#This Row],[Order_Date]],"mmm")</f>
        <v>Oct</v>
      </c>
      <c r="N1064" t="str">
        <f>TEXT(Table2[[#This Row],[Order_Date]],"YYYY-MM")</f>
        <v>2025-10</v>
      </c>
      <c r="O1064" s="9">
        <f>IFERROR(Table2[[#This Row],[Profit]]/Table2[[#This Row],[Sales]],0)</f>
        <v>0.30180627598131182</v>
      </c>
      <c r="P1064" t="str">
        <f>_xlfn.XLOOKUP(Table2[[#This Row],[Product_ID]],Table4[Product_ID],Table4[Category],"Not Found")</f>
        <v>Lifestyle</v>
      </c>
      <c r="Q1064" t="str">
        <f>_xlfn.XLOOKUP(Table2[[#This Row],[Product_ID]],Table4[Product_ID],Table4[Sub_Category],"Not Found")</f>
        <v>Bags</v>
      </c>
      <c r="R1064" t="str">
        <f>_xlfn.XLOOKUP(Table2[[#This Row],[Customer_ID]],Table1[Customer_ID],Table1[Region],"Not Found")</f>
        <v>South</v>
      </c>
      <c r="S1064" t="str">
        <f>_xlfn.XLOOKUP(Table2[[#This Row],[Customer_ID]],Table1[Customer_ID],Table1[Segment],"Not Found")</f>
        <v>Consumer</v>
      </c>
      <c r="T1064" t="str">
        <f>_xlfn.XLOOKUP(Table2[[#This Row],[Product_ID]],Table4[Product_ID],Table4[Product_Name],"Not Found")</f>
        <v>Backpack</v>
      </c>
    </row>
    <row r="1065" spans="1:20" x14ac:dyDescent="0.3">
      <c r="A1065" t="s">
        <v>1538</v>
      </c>
      <c r="B1065" s="4">
        <v>45949</v>
      </c>
      <c r="C1065" s="4">
        <v>45953</v>
      </c>
      <c r="D1065" t="s">
        <v>812</v>
      </c>
      <c r="E1065" t="s">
        <v>26</v>
      </c>
      <c r="F1065" s="8">
        <v>3</v>
      </c>
      <c r="G1065" s="10">
        <v>0</v>
      </c>
      <c r="H1065" t="s">
        <v>17</v>
      </c>
      <c r="I1065" s="8">
        <v>2697</v>
      </c>
      <c r="J1065" s="8">
        <v>694.69</v>
      </c>
      <c r="K1065" s="12">
        <f>YEAR(Table2[[#This Row],[Order_Date]])</f>
        <v>2025</v>
      </c>
      <c r="L1065" s="12">
        <f>MONTH(Table2[[#This Row],[Order_Date]])</f>
        <v>10</v>
      </c>
      <c r="M1065" t="str">
        <f>TEXT(Table2[[#This Row],[Order_Date]],"mmm")</f>
        <v>Oct</v>
      </c>
      <c r="N1065" t="str">
        <f>TEXT(Table2[[#This Row],[Order_Date]],"YYYY-MM")</f>
        <v>2025-10</v>
      </c>
      <c r="O1065" s="9">
        <f>IFERROR(Table2[[#This Row],[Profit]]/Table2[[#This Row],[Sales]],0)</f>
        <v>0.25757879124953653</v>
      </c>
      <c r="P1065" t="str">
        <f>_xlfn.XLOOKUP(Table2[[#This Row],[Product_ID]],Table4[Product_ID],Table4[Category],"Not Found")</f>
        <v>Technology</v>
      </c>
      <c r="Q1065" t="str">
        <f>_xlfn.XLOOKUP(Table2[[#This Row],[Product_ID]],Table4[Product_ID],Table4[Sub_Category],"Not Found")</f>
        <v>Accessories</v>
      </c>
      <c r="R1065" t="str">
        <f>_xlfn.XLOOKUP(Table2[[#This Row],[Customer_ID]],Table1[Customer_ID],Table1[Region],"Not Found")</f>
        <v>East</v>
      </c>
      <c r="S1065" t="str">
        <f>_xlfn.XLOOKUP(Table2[[#This Row],[Customer_ID]],Table1[Customer_ID],Table1[Segment],"Not Found")</f>
        <v>Consumer</v>
      </c>
      <c r="T1065" t="str">
        <f>_xlfn.XLOOKUP(Table2[[#This Row],[Product_ID]],Table4[Product_ID],Table4[Product_Name],"Not Found")</f>
        <v>Keyboard</v>
      </c>
    </row>
    <row r="1066" spans="1:20" x14ac:dyDescent="0.3">
      <c r="A1066" t="s">
        <v>1539</v>
      </c>
      <c r="B1066" s="4">
        <v>45293</v>
      </c>
      <c r="C1066" s="4">
        <v>45294</v>
      </c>
      <c r="D1066" t="s">
        <v>281</v>
      </c>
      <c r="E1066" t="s">
        <v>29</v>
      </c>
      <c r="F1066" s="8">
        <v>1</v>
      </c>
      <c r="G1066" s="10">
        <v>0.1</v>
      </c>
      <c r="H1066" t="s">
        <v>13</v>
      </c>
      <c r="I1066" s="8">
        <v>359.1</v>
      </c>
      <c r="J1066" s="8">
        <v>106.24</v>
      </c>
      <c r="K1066" s="12">
        <f>YEAR(Table2[[#This Row],[Order_Date]])</f>
        <v>2024</v>
      </c>
      <c r="L1066" s="12">
        <f>MONTH(Table2[[#This Row],[Order_Date]])</f>
        <v>1</v>
      </c>
      <c r="M1066" t="str">
        <f>TEXT(Table2[[#This Row],[Order_Date]],"mmm")</f>
        <v>Jan</v>
      </c>
      <c r="N1066" t="str">
        <f>TEXT(Table2[[#This Row],[Order_Date]],"YYYY-MM")</f>
        <v>2024-01</v>
      </c>
      <c r="O1066" s="9">
        <f>IFERROR(Table2[[#This Row],[Profit]]/Table2[[#This Row],[Sales]],0)</f>
        <v>0.29585073795600109</v>
      </c>
      <c r="P1066" t="str">
        <f>_xlfn.XLOOKUP(Table2[[#This Row],[Product_ID]],Table4[Product_ID],Table4[Category],"Not Found")</f>
        <v>Office</v>
      </c>
      <c r="Q1066" t="str">
        <f>_xlfn.XLOOKUP(Table2[[#This Row],[Product_ID]],Table4[Product_ID],Table4[Sub_Category],"Not Found")</f>
        <v>Paper</v>
      </c>
      <c r="R1066" t="str">
        <f>_xlfn.XLOOKUP(Table2[[#This Row],[Customer_ID]],Table1[Customer_ID],Table1[Region],"Not Found")</f>
        <v>East</v>
      </c>
      <c r="S1066" t="str">
        <f>_xlfn.XLOOKUP(Table2[[#This Row],[Customer_ID]],Table1[Customer_ID],Table1[Segment],"Not Found")</f>
        <v>Home Office</v>
      </c>
      <c r="T1066" t="str">
        <f>_xlfn.XLOOKUP(Table2[[#This Row],[Product_ID]],Table4[Product_ID],Table4[Product_Name],"Not Found")</f>
        <v>Notebook Set</v>
      </c>
    </row>
    <row r="1067" spans="1:20" x14ac:dyDescent="0.3">
      <c r="A1067" t="s">
        <v>1540</v>
      </c>
      <c r="B1067" s="4">
        <v>45880</v>
      </c>
      <c r="C1067" s="4">
        <v>45883</v>
      </c>
      <c r="D1067" t="s">
        <v>303</v>
      </c>
      <c r="E1067" t="s">
        <v>40</v>
      </c>
      <c r="F1067" s="8">
        <v>1</v>
      </c>
      <c r="G1067" s="10">
        <v>0.1</v>
      </c>
      <c r="H1067" t="s">
        <v>13</v>
      </c>
      <c r="I1067" s="8">
        <v>1349.1</v>
      </c>
      <c r="J1067" s="8">
        <v>270.14</v>
      </c>
      <c r="K1067" s="12">
        <f>YEAR(Table2[[#This Row],[Order_Date]])</f>
        <v>2025</v>
      </c>
      <c r="L1067" s="12">
        <f>MONTH(Table2[[#This Row],[Order_Date]])</f>
        <v>8</v>
      </c>
      <c r="M1067" t="str">
        <f>TEXT(Table2[[#This Row],[Order_Date]],"mmm")</f>
        <v>Aug</v>
      </c>
      <c r="N1067" t="str">
        <f>TEXT(Table2[[#This Row],[Order_Date]],"YYYY-MM")</f>
        <v>2025-08</v>
      </c>
      <c r="O1067" s="9">
        <f>IFERROR(Table2[[#This Row],[Profit]]/Table2[[#This Row],[Sales]],0)</f>
        <v>0.20023719516714847</v>
      </c>
      <c r="P1067" t="str">
        <f>_xlfn.XLOOKUP(Table2[[#This Row],[Product_ID]],Table4[Product_ID],Table4[Category],"Not Found")</f>
        <v>Technology</v>
      </c>
      <c r="Q1067" t="str">
        <f>_xlfn.XLOOKUP(Table2[[#This Row],[Product_ID]],Table4[Product_ID],Table4[Sub_Category],"Not Found")</f>
        <v>Accessories</v>
      </c>
      <c r="R1067" t="str">
        <f>_xlfn.XLOOKUP(Table2[[#This Row],[Customer_ID]],Table1[Customer_ID],Table1[Region],"Not Found")</f>
        <v>West</v>
      </c>
      <c r="S1067" t="str">
        <f>_xlfn.XLOOKUP(Table2[[#This Row],[Customer_ID]],Table1[Customer_ID],Table1[Segment],"Not Found")</f>
        <v>Home Office</v>
      </c>
      <c r="T1067" t="str">
        <f>_xlfn.XLOOKUP(Table2[[#This Row],[Product_ID]],Table4[Product_ID],Table4[Product_Name],"Not Found")</f>
        <v>Power Bank</v>
      </c>
    </row>
    <row r="1068" spans="1:20" x14ac:dyDescent="0.3">
      <c r="A1068" t="s">
        <v>1541</v>
      </c>
      <c r="B1068" s="4">
        <v>45935</v>
      </c>
      <c r="C1068" s="4">
        <v>45938</v>
      </c>
      <c r="D1068" t="s">
        <v>248</v>
      </c>
      <c r="E1068" t="s">
        <v>35</v>
      </c>
      <c r="F1068" s="8">
        <v>1</v>
      </c>
      <c r="G1068" s="10">
        <v>0.1</v>
      </c>
      <c r="H1068" t="s">
        <v>13</v>
      </c>
      <c r="I1068" s="8">
        <v>1439.1</v>
      </c>
      <c r="J1068" s="8">
        <v>411.33</v>
      </c>
      <c r="K1068" s="12">
        <f>YEAR(Table2[[#This Row],[Order_Date]])</f>
        <v>2025</v>
      </c>
      <c r="L1068" s="12">
        <f>MONTH(Table2[[#This Row],[Order_Date]])</f>
        <v>10</v>
      </c>
      <c r="M1068" t="str">
        <f>TEXT(Table2[[#This Row],[Order_Date]],"mmm")</f>
        <v>Oct</v>
      </c>
      <c r="N1068" t="str">
        <f>TEXT(Table2[[#This Row],[Order_Date]],"YYYY-MM")</f>
        <v>2025-10</v>
      </c>
      <c r="O1068" s="9">
        <f>IFERROR(Table2[[#This Row],[Profit]]/Table2[[#This Row],[Sales]],0)</f>
        <v>0.28582447362935171</v>
      </c>
      <c r="P1068" t="str">
        <f>_xlfn.XLOOKUP(Table2[[#This Row],[Product_ID]],Table4[Product_ID],Table4[Category],"Not Found")</f>
        <v>Lifestyle</v>
      </c>
      <c r="Q1068" t="str">
        <f>_xlfn.XLOOKUP(Table2[[#This Row],[Product_ID]],Table4[Product_ID],Table4[Sub_Category],"Not Found")</f>
        <v>Bags</v>
      </c>
      <c r="R1068" t="str">
        <f>_xlfn.XLOOKUP(Table2[[#This Row],[Customer_ID]],Table1[Customer_ID],Table1[Region],"Not Found")</f>
        <v>North</v>
      </c>
      <c r="S1068" t="str">
        <f>_xlfn.XLOOKUP(Table2[[#This Row],[Customer_ID]],Table1[Customer_ID],Table1[Segment],"Not Found")</f>
        <v>Corporate</v>
      </c>
      <c r="T1068" t="str">
        <f>_xlfn.XLOOKUP(Table2[[#This Row],[Product_ID]],Table4[Product_ID],Table4[Product_Name],"Not Found")</f>
        <v>Backpack</v>
      </c>
    </row>
    <row r="1069" spans="1:20" x14ac:dyDescent="0.3">
      <c r="A1069" t="s">
        <v>1542</v>
      </c>
      <c r="B1069" s="4">
        <v>45381</v>
      </c>
      <c r="C1069" s="4">
        <v>45382</v>
      </c>
      <c r="D1069" t="s">
        <v>751</v>
      </c>
      <c r="E1069" t="s">
        <v>68</v>
      </c>
      <c r="F1069" s="8">
        <v>1</v>
      </c>
      <c r="G1069" s="10">
        <v>0.1</v>
      </c>
      <c r="H1069" t="s">
        <v>13</v>
      </c>
      <c r="I1069" s="8">
        <v>1169.0999999999999</v>
      </c>
      <c r="J1069" s="8">
        <v>237.06</v>
      </c>
      <c r="K1069" s="12">
        <f>YEAR(Table2[[#This Row],[Order_Date]])</f>
        <v>2024</v>
      </c>
      <c r="L1069" s="12">
        <f>MONTH(Table2[[#This Row],[Order_Date]])</f>
        <v>3</v>
      </c>
      <c r="M1069" t="str">
        <f>TEXT(Table2[[#This Row],[Order_Date]],"mmm")</f>
        <v>Mar</v>
      </c>
      <c r="N1069" t="str">
        <f>TEXT(Table2[[#This Row],[Order_Date]],"YYYY-MM")</f>
        <v>2024-03</v>
      </c>
      <c r="O1069" s="9">
        <f>IFERROR(Table2[[#This Row],[Profit]]/Table2[[#This Row],[Sales]],0)</f>
        <v>0.20277136258660511</v>
      </c>
      <c r="P1069" t="str">
        <f>_xlfn.XLOOKUP(Table2[[#This Row],[Product_ID]],Table4[Product_ID],Table4[Category],"Not Found")</f>
        <v>Home</v>
      </c>
      <c r="Q1069" t="str">
        <f>_xlfn.XLOOKUP(Table2[[#This Row],[Product_ID]],Table4[Product_ID],Table4[Sub_Category],"Not Found")</f>
        <v>Lighting</v>
      </c>
      <c r="R1069" t="str">
        <f>_xlfn.XLOOKUP(Table2[[#This Row],[Customer_ID]],Table1[Customer_ID],Table1[Region],"Not Found")</f>
        <v>East</v>
      </c>
      <c r="S1069" t="str">
        <f>_xlfn.XLOOKUP(Table2[[#This Row],[Customer_ID]],Table1[Customer_ID],Table1[Segment],"Not Found")</f>
        <v>Home Office</v>
      </c>
      <c r="T1069" t="str">
        <f>_xlfn.XLOOKUP(Table2[[#This Row],[Product_ID]],Table4[Product_ID],Table4[Product_Name],"Not Found")</f>
        <v>Table Lamp</v>
      </c>
    </row>
    <row r="1070" spans="1:20" x14ac:dyDescent="0.3">
      <c r="A1070" t="s">
        <v>1543</v>
      </c>
      <c r="B1070" s="4">
        <v>45636</v>
      </c>
      <c r="C1070" s="4">
        <v>45639</v>
      </c>
      <c r="D1070" t="s">
        <v>1254</v>
      </c>
      <c r="E1070" t="s">
        <v>81</v>
      </c>
      <c r="F1070" s="8">
        <v>1</v>
      </c>
      <c r="G1070" s="10">
        <v>0.2</v>
      </c>
      <c r="H1070" t="s">
        <v>30</v>
      </c>
      <c r="I1070" s="8">
        <v>639.20000000000005</v>
      </c>
      <c r="J1070" s="8">
        <v>202.86</v>
      </c>
      <c r="K1070" s="12">
        <f>YEAR(Table2[[#This Row],[Order_Date]])</f>
        <v>2024</v>
      </c>
      <c r="L1070" s="12">
        <f>MONTH(Table2[[#This Row],[Order_Date]])</f>
        <v>12</v>
      </c>
      <c r="M1070" t="str">
        <f>TEXT(Table2[[#This Row],[Order_Date]],"mmm")</f>
        <v>Dec</v>
      </c>
      <c r="N1070" t="str">
        <f>TEXT(Table2[[#This Row],[Order_Date]],"YYYY-MM")</f>
        <v>2024-12</v>
      </c>
      <c r="O1070" s="9">
        <f>IFERROR(Table2[[#This Row],[Profit]]/Table2[[#This Row],[Sales]],0)</f>
        <v>0.31736545682102629</v>
      </c>
      <c r="P1070" t="str">
        <f>_xlfn.XLOOKUP(Table2[[#This Row],[Product_ID]],Table4[Product_ID],Table4[Category],"Not Found")</f>
        <v>Home</v>
      </c>
      <c r="Q1070" t="str">
        <f>_xlfn.XLOOKUP(Table2[[#This Row],[Product_ID]],Table4[Product_ID],Table4[Sub_Category],"Not Found")</f>
        <v>Kitchen</v>
      </c>
      <c r="R1070" t="str">
        <f>_xlfn.XLOOKUP(Table2[[#This Row],[Customer_ID]],Table1[Customer_ID],Table1[Region],"Not Found")</f>
        <v>South</v>
      </c>
      <c r="S1070" t="str">
        <f>_xlfn.XLOOKUP(Table2[[#This Row],[Customer_ID]],Table1[Customer_ID],Table1[Segment],"Not Found")</f>
        <v>Corporate</v>
      </c>
      <c r="T1070" t="str">
        <f>_xlfn.XLOOKUP(Table2[[#This Row],[Product_ID]],Table4[Product_ID],Table4[Product_Name],"Not Found")</f>
        <v>Travel Mug</v>
      </c>
    </row>
    <row r="1071" spans="1:20" x14ac:dyDescent="0.3">
      <c r="A1071" t="s">
        <v>1544</v>
      </c>
      <c r="B1071" s="4">
        <v>45641</v>
      </c>
      <c r="C1071" s="4">
        <v>45644</v>
      </c>
      <c r="D1071" t="s">
        <v>1545</v>
      </c>
      <c r="E1071" t="s">
        <v>116</v>
      </c>
      <c r="F1071" s="8">
        <v>1</v>
      </c>
      <c r="G1071" s="10">
        <v>0.1</v>
      </c>
      <c r="H1071" t="s">
        <v>13</v>
      </c>
      <c r="I1071" s="8">
        <v>359.1</v>
      </c>
      <c r="J1071" s="8">
        <v>98.5</v>
      </c>
      <c r="K1071" s="12">
        <f>YEAR(Table2[[#This Row],[Order_Date]])</f>
        <v>2024</v>
      </c>
      <c r="L1071" s="12">
        <f>MONTH(Table2[[#This Row],[Order_Date]])</f>
        <v>12</v>
      </c>
      <c r="M1071" t="str">
        <f>TEXT(Table2[[#This Row],[Order_Date]],"mmm")</f>
        <v>Dec</v>
      </c>
      <c r="N1071" t="str">
        <f>TEXT(Table2[[#This Row],[Order_Date]],"YYYY-MM")</f>
        <v>2024-12</v>
      </c>
      <c r="O1071" s="9">
        <f>IFERROR(Table2[[#This Row],[Profit]]/Table2[[#This Row],[Sales]],0)</f>
        <v>0.27429685324422165</v>
      </c>
      <c r="P1071" t="str">
        <f>_xlfn.XLOOKUP(Table2[[#This Row],[Product_ID]],Table4[Product_ID],Table4[Category],"Not Found")</f>
        <v>Technology</v>
      </c>
      <c r="Q1071" t="str">
        <f>_xlfn.XLOOKUP(Table2[[#This Row],[Product_ID]],Table4[Product_ID],Table4[Sub_Category],"Not Found")</f>
        <v>Accessories</v>
      </c>
      <c r="R1071" t="str">
        <f>_xlfn.XLOOKUP(Table2[[#This Row],[Customer_ID]],Table1[Customer_ID],Table1[Region],"Not Found")</f>
        <v>North</v>
      </c>
      <c r="S1071" t="str">
        <f>_xlfn.XLOOKUP(Table2[[#This Row],[Customer_ID]],Table1[Customer_ID],Table1[Segment],"Not Found")</f>
        <v>Consumer</v>
      </c>
      <c r="T1071" t="str">
        <f>_xlfn.XLOOKUP(Table2[[#This Row],[Product_ID]],Table4[Product_ID],Table4[Product_Name],"Not Found")</f>
        <v>Mobile Holder</v>
      </c>
    </row>
    <row r="1072" spans="1:20" x14ac:dyDescent="0.3">
      <c r="A1072" t="s">
        <v>1546</v>
      </c>
      <c r="B1072" s="4">
        <v>45750</v>
      </c>
      <c r="C1072" s="4">
        <v>45752</v>
      </c>
      <c r="D1072" t="s">
        <v>1545</v>
      </c>
      <c r="E1072" t="s">
        <v>68</v>
      </c>
      <c r="F1072" s="8">
        <v>2</v>
      </c>
      <c r="G1072" s="10">
        <v>0.1</v>
      </c>
      <c r="H1072" t="s">
        <v>13</v>
      </c>
      <c r="I1072" s="8">
        <v>2338.1999999999998</v>
      </c>
      <c r="J1072" s="8">
        <v>608.15</v>
      </c>
      <c r="K1072" s="12">
        <f>YEAR(Table2[[#This Row],[Order_Date]])</f>
        <v>2025</v>
      </c>
      <c r="L1072" s="12">
        <f>MONTH(Table2[[#This Row],[Order_Date]])</f>
        <v>4</v>
      </c>
      <c r="M1072" t="str">
        <f>TEXT(Table2[[#This Row],[Order_Date]],"mmm")</f>
        <v>Apr</v>
      </c>
      <c r="N1072" t="str">
        <f>TEXT(Table2[[#This Row],[Order_Date]],"YYYY-MM")</f>
        <v>2025-04</v>
      </c>
      <c r="O1072" s="9">
        <f>IFERROR(Table2[[#This Row],[Profit]]/Table2[[#This Row],[Sales]],0)</f>
        <v>0.26009323411170987</v>
      </c>
      <c r="P1072" t="str">
        <f>_xlfn.XLOOKUP(Table2[[#This Row],[Product_ID]],Table4[Product_ID],Table4[Category],"Not Found")</f>
        <v>Home</v>
      </c>
      <c r="Q1072" t="str">
        <f>_xlfn.XLOOKUP(Table2[[#This Row],[Product_ID]],Table4[Product_ID],Table4[Sub_Category],"Not Found")</f>
        <v>Lighting</v>
      </c>
      <c r="R1072" t="str">
        <f>_xlfn.XLOOKUP(Table2[[#This Row],[Customer_ID]],Table1[Customer_ID],Table1[Region],"Not Found")</f>
        <v>North</v>
      </c>
      <c r="S1072" t="str">
        <f>_xlfn.XLOOKUP(Table2[[#This Row],[Customer_ID]],Table1[Customer_ID],Table1[Segment],"Not Found")</f>
        <v>Consumer</v>
      </c>
      <c r="T1072" t="str">
        <f>_xlfn.XLOOKUP(Table2[[#This Row],[Product_ID]],Table4[Product_ID],Table4[Product_Name],"Not Found")</f>
        <v>Table Lamp</v>
      </c>
    </row>
    <row r="1073" spans="1:20" x14ac:dyDescent="0.3">
      <c r="A1073" t="s">
        <v>1547</v>
      </c>
      <c r="B1073" s="4">
        <v>45554</v>
      </c>
      <c r="C1073" s="4">
        <v>45556</v>
      </c>
      <c r="D1073" t="s">
        <v>510</v>
      </c>
      <c r="E1073" t="s">
        <v>29</v>
      </c>
      <c r="F1073" s="8">
        <v>1</v>
      </c>
      <c r="G1073" s="10">
        <v>0.15</v>
      </c>
      <c r="H1073" t="s">
        <v>17</v>
      </c>
      <c r="I1073" s="8">
        <v>339.15</v>
      </c>
      <c r="J1073" s="8">
        <v>94.82</v>
      </c>
      <c r="K1073" s="12">
        <f>YEAR(Table2[[#This Row],[Order_Date]])</f>
        <v>2024</v>
      </c>
      <c r="L1073" s="12">
        <f>MONTH(Table2[[#This Row],[Order_Date]])</f>
        <v>9</v>
      </c>
      <c r="M1073" t="str">
        <f>TEXT(Table2[[#This Row],[Order_Date]],"mmm")</f>
        <v>Sep</v>
      </c>
      <c r="N1073" t="str">
        <f>TEXT(Table2[[#This Row],[Order_Date]],"YYYY-MM")</f>
        <v>2024-09</v>
      </c>
      <c r="O1073" s="9">
        <f>IFERROR(Table2[[#This Row],[Profit]]/Table2[[#This Row],[Sales]],0)</f>
        <v>0.27958130620669319</v>
      </c>
      <c r="P1073" t="str">
        <f>_xlfn.XLOOKUP(Table2[[#This Row],[Product_ID]],Table4[Product_ID],Table4[Category],"Not Found")</f>
        <v>Office</v>
      </c>
      <c r="Q1073" t="str">
        <f>_xlfn.XLOOKUP(Table2[[#This Row],[Product_ID]],Table4[Product_ID],Table4[Sub_Category],"Not Found")</f>
        <v>Paper</v>
      </c>
      <c r="R1073" t="str">
        <f>_xlfn.XLOOKUP(Table2[[#This Row],[Customer_ID]],Table1[Customer_ID],Table1[Region],"Not Found")</f>
        <v>South</v>
      </c>
      <c r="S1073" t="str">
        <f>_xlfn.XLOOKUP(Table2[[#This Row],[Customer_ID]],Table1[Customer_ID],Table1[Segment],"Not Found")</f>
        <v>Corporate</v>
      </c>
      <c r="T1073" t="str">
        <f>_xlfn.XLOOKUP(Table2[[#This Row],[Product_ID]],Table4[Product_ID],Table4[Product_Name],"Not Found")</f>
        <v>Notebook Set</v>
      </c>
    </row>
    <row r="1074" spans="1:20" x14ac:dyDescent="0.3">
      <c r="A1074" t="s">
        <v>1548</v>
      </c>
      <c r="B1074" s="4">
        <v>45642</v>
      </c>
      <c r="C1074" s="4">
        <v>45647</v>
      </c>
      <c r="D1074" t="s">
        <v>1320</v>
      </c>
      <c r="E1074" t="s">
        <v>58</v>
      </c>
      <c r="F1074" s="8">
        <v>1</v>
      </c>
      <c r="G1074" s="10">
        <v>0.1</v>
      </c>
      <c r="H1074" t="s">
        <v>17</v>
      </c>
      <c r="I1074" s="8">
        <v>1799.1</v>
      </c>
      <c r="J1074" s="8">
        <v>324.89</v>
      </c>
      <c r="K1074" s="12">
        <f>YEAR(Table2[[#This Row],[Order_Date]])</f>
        <v>2024</v>
      </c>
      <c r="L1074" s="12">
        <f>MONTH(Table2[[#This Row],[Order_Date]])</f>
        <v>12</v>
      </c>
      <c r="M1074" t="str">
        <f>TEXT(Table2[[#This Row],[Order_Date]],"mmm")</f>
        <v>Dec</v>
      </c>
      <c r="N1074" t="str">
        <f>TEXT(Table2[[#This Row],[Order_Date]],"YYYY-MM")</f>
        <v>2024-12</v>
      </c>
      <c r="O1074" s="9">
        <f>IFERROR(Table2[[#This Row],[Profit]]/Table2[[#This Row],[Sales]],0)</f>
        <v>0.18058473681285087</v>
      </c>
      <c r="P1074" t="str">
        <f>_xlfn.XLOOKUP(Table2[[#This Row],[Product_ID]],Table4[Product_ID],Table4[Category],"Not Found")</f>
        <v>Technology</v>
      </c>
      <c r="Q1074" t="str">
        <f>_xlfn.XLOOKUP(Table2[[#This Row],[Product_ID]],Table4[Product_ID],Table4[Sub_Category],"Not Found")</f>
        <v>Audio</v>
      </c>
      <c r="R1074" t="str">
        <f>_xlfn.XLOOKUP(Table2[[#This Row],[Customer_ID]],Table1[Customer_ID],Table1[Region],"Not Found")</f>
        <v>East</v>
      </c>
      <c r="S1074" t="str">
        <f>_xlfn.XLOOKUP(Table2[[#This Row],[Customer_ID]],Table1[Customer_ID],Table1[Segment],"Not Found")</f>
        <v>Corporate</v>
      </c>
      <c r="T1074" t="str">
        <f>_xlfn.XLOOKUP(Table2[[#This Row],[Product_ID]],Table4[Product_ID],Table4[Product_Name],"Not Found")</f>
        <v>Bluetooth Speaker</v>
      </c>
    </row>
    <row r="1075" spans="1:20" x14ac:dyDescent="0.3">
      <c r="A1075" t="s">
        <v>1549</v>
      </c>
      <c r="B1075" s="4">
        <v>45399</v>
      </c>
      <c r="C1075" s="4">
        <v>45404</v>
      </c>
      <c r="D1075" t="s">
        <v>1097</v>
      </c>
      <c r="E1075" t="s">
        <v>68</v>
      </c>
      <c r="F1075" s="8">
        <v>3</v>
      </c>
      <c r="G1075" s="10">
        <v>0.05</v>
      </c>
      <c r="H1075" t="s">
        <v>17</v>
      </c>
      <c r="I1075" s="8">
        <v>3702.15</v>
      </c>
      <c r="J1075" s="8">
        <v>906.64</v>
      </c>
      <c r="K1075" s="12">
        <f>YEAR(Table2[[#This Row],[Order_Date]])</f>
        <v>2024</v>
      </c>
      <c r="L1075" s="12">
        <f>MONTH(Table2[[#This Row],[Order_Date]])</f>
        <v>4</v>
      </c>
      <c r="M1075" t="str">
        <f>TEXT(Table2[[#This Row],[Order_Date]],"mmm")</f>
        <v>Apr</v>
      </c>
      <c r="N1075" t="str">
        <f>TEXT(Table2[[#This Row],[Order_Date]],"YYYY-MM")</f>
        <v>2024-04</v>
      </c>
      <c r="O1075" s="9">
        <f>IFERROR(Table2[[#This Row],[Profit]]/Table2[[#This Row],[Sales]],0)</f>
        <v>0.24489553367637723</v>
      </c>
      <c r="P1075" t="str">
        <f>_xlfn.XLOOKUP(Table2[[#This Row],[Product_ID]],Table4[Product_ID],Table4[Category],"Not Found")</f>
        <v>Home</v>
      </c>
      <c r="Q1075" t="str">
        <f>_xlfn.XLOOKUP(Table2[[#This Row],[Product_ID]],Table4[Product_ID],Table4[Sub_Category],"Not Found")</f>
        <v>Lighting</v>
      </c>
      <c r="R1075" t="str">
        <f>_xlfn.XLOOKUP(Table2[[#This Row],[Customer_ID]],Table1[Customer_ID],Table1[Region],"Not Found")</f>
        <v>East</v>
      </c>
      <c r="S1075" t="str">
        <f>_xlfn.XLOOKUP(Table2[[#This Row],[Customer_ID]],Table1[Customer_ID],Table1[Segment],"Not Found")</f>
        <v>Corporate</v>
      </c>
      <c r="T1075" t="str">
        <f>_xlfn.XLOOKUP(Table2[[#This Row],[Product_ID]],Table4[Product_ID],Table4[Product_Name],"Not Found")</f>
        <v>Table Lamp</v>
      </c>
    </row>
    <row r="1076" spans="1:20" x14ac:dyDescent="0.3">
      <c r="A1076" t="s">
        <v>1550</v>
      </c>
      <c r="B1076" s="4">
        <v>45877</v>
      </c>
      <c r="C1076" s="4">
        <v>45881</v>
      </c>
      <c r="D1076" t="s">
        <v>1316</v>
      </c>
      <c r="E1076" t="s">
        <v>29</v>
      </c>
      <c r="F1076" s="8">
        <v>3</v>
      </c>
      <c r="G1076" s="10">
        <v>0</v>
      </c>
      <c r="H1076" t="s">
        <v>13</v>
      </c>
      <c r="I1076" s="8">
        <v>1197</v>
      </c>
      <c r="J1076" s="8">
        <v>372.5</v>
      </c>
      <c r="K1076" s="12">
        <f>YEAR(Table2[[#This Row],[Order_Date]])</f>
        <v>2025</v>
      </c>
      <c r="L1076" s="12">
        <f>MONTH(Table2[[#This Row],[Order_Date]])</f>
        <v>8</v>
      </c>
      <c r="M1076" t="str">
        <f>TEXT(Table2[[#This Row],[Order_Date]],"mmm")</f>
        <v>Aug</v>
      </c>
      <c r="N1076" t="str">
        <f>TEXT(Table2[[#This Row],[Order_Date]],"YYYY-MM")</f>
        <v>2025-08</v>
      </c>
      <c r="O1076" s="9">
        <f>IFERROR(Table2[[#This Row],[Profit]]/Table2[[#This Row],[Sales]],0)</f>
        <v>0.31119465329991647</v>
      </c>
      <c r="P1076" t="str">
        <f>_xlfn.XLOOKUP(Table2[[#This Row],[Product_ID]],Table4[Product_ID],Table4[Category],"Not Found")</f>
        <v>Office</v>
      </c>
      <c r="Q1076" t="str">
        <f>_xlfn.XLOOKUP(Table2[[#This Row],[Product_ID]],Table4[Product_ID],Table4[Sub_Category],"Not Found")</f>
        <v>Paper</v>
      </c>
      <c r="R1076" t="str">
        <f>_xlfn.XLOOKUP(Table2[[#This Row],[Customer_ID]],Table1[Customer_ID],Table1[Region],"Not Found")</f>
        <v>West</v>
      </c>
      <c r="S1076" t="str">
        <f>_xlfn.XLOOKUP(Table2[[#This Row],[Customer_ID]],Table1[Customer_ID],Table1[Segment],"Not Found")</f>
        <v>Consumer</v>
      </c>
      <c r="T1076" t="str">
        <f>_xlfn.XLOOKUP(Table2[[#This Row],[Product_ID]],Table4[Product_ID],Table4[Product_Name],"Not Found")</f>
        <v>Notebook Set</v>
      </c>
    </row>
    <row r="1077" spans="1:20" x14ac:dyDescent="0.3">
      <c r="A1077" t="s">
        <v>1551</v>
      </c>
      <c r="B1077" s="4">
        <v>45330</v>
      </c>
      <c r="C1077" s="4">
        <v>45332</v>
      </c>
      <c r="D1077" t="s">
        <v>1272</v>
      </c>
      <c r="E1077" t="s">
        <v>20</v>
      </c>
      <c r="F1077" s="8">
        <v>1</v>
      </c>
      <c r="G1077" s="10">
        <v>0.15</v>
      </c>
      <c r="H1077" t="s">
        <v>17</v>
      </c>
      <c r="I1077" s="8">
        <v>5949.15</v>
      </c>
      <c r="J1077" s="8">
        <v>1222.7</v>
      </c>
      <c r="K1077" s="12">
        <f>YEAR(Table2[[#This Row],[Order_Date]])</f>
        <v>2024</v>
      </c>
      <c r="L1077" s="12">
        <f>MONTH(Table2[[#This Row],[Order_Date]])</f>
        <v>2</v>
      </c>
      <c r="M1077" t="str">
        <f>TEXT(Table2[[#This Row],[Order_Date]],"mmm")</f>
        <v>Feb</v>
      </c>
      <c r="N1077" t="str">
        <f>TEXT(Table2[[#This Row],[Order_Date]],"YYYY-MM")</f>
        <v>2024-02</v>
      </c>
      <c r="O1077" s="9">
        <f>IFERROR(Table2[[#This Row],[Profit]]/Table2[[#This Row],[Sales]],0)</f>
        <v>0.20552515905633581</v>
      </c>
      <c r="P1077" t="str">
        <f>_xlfn.XLOOKUP(Table2[[#This Row],[Product_ID]],Table4[Product_ID],Table4[Category],"Not Found")</f>
        <v>Furniture</v>
      </c>
      <c r="Q1077" t="str">
        <f>_xlfn.XLOOKUP(Table2[[#This Row],[Product_ID]],Table4[Product_ID],Table4[Sub_Category],"Not Found")</f>
        <v>Furniture</v>
      </c>
      <c r="R1077" t="str">
        <f>_xlfn.XLOOKUP(Table2[[#This Row],[Customer_ID]],Table1[Customer_ID],Table1[Region],"Not Found")</f>
        <v>East</v>
      </c>
      <c r="S1077" t="str">
        <f>_xlfn.XLOOKUP(Table2[[#This Row],[Customer_ID]],Table1[Customer_ID],Table1[Segment],"Not Found")</f>
        <v>Consumer</v>
      </c>
      <c r="T1077" t="str">
        <f>_xlfn.XLOOKUP(Table2[[#This Row],[Product_ID]],Table4[Product_ID],Table4[Product_Name],"Not Found")</f>
        <v>Office Chair</v>
      </c>
    </row>
    <row r="1078" spans="1:20" x14ac:dyDescent="0.3">
      <c r="A1078" t="s">
        <v>1552</v>
      </c>
      <c r="B1078" s="4">
        <v>45450</v>
      </c>
      <c r="C1078" s="4">
        <v>45452</v>
      </c>
      <c r="D1078" t="s">
        <v>643</v>
      </c>
      <c r="E1078" t="s">
        <v>26</v>
      </c>
      <c r="F1078" s="8">
        <v>1</v>
      </c>
      <c r="G1078" s="10">
        <v>0.05</v>
      </c>
      <c r="H1078" t="s">
        <v>17</v>
      </c>
      <c r="I1078" s="8">
        <v>854.05</v>
      </c>
      <c r="J1078" s="8">
        <v>174.42</v>
      </c>
      <c r="K1078" s="12">
        <f>YEAR(Table2[[#This Row],[Order_Date]])</f>
        <v>2024</v>
      </c>
      <c r="L1078" s="12">
        <f>MONTH(Table2[[#This Row],[Order_Date]])</f>
        <v>6</v>
      </c>
      <c r="M1078" t="str">
        <f>TEXT(Table2[[#This Row],[Order_Date]],"mmm")</f>
        <v>Jun</v>
      </c>
      <c r="N1078" t="str">
        <f>TEXT(Table2[[#This Row],[Order_Date]],"YYYY-MM")</f>
        <v>2024-06</v>
      </c>
      <c r="O1078" s="9">
        <f>IFERROR(Table2[[#This Row],[Profit]]/Table2[[#This Row],[Sales]],0)</f>
        <v>0.20422691879866517</v>
      </c>
      <c r="P1078" t="str">
        <f>_xlfn.XLOOKUP(Table2[[#This Row],[Product_ID]],Table4[Product_ID],Table4[Category],"Not Found")</f>
        <v>Technology</v>
      </c>
      <c r="Q1078" t="str">
        <f>_xlfn.XLOOKUP(Table2[[#This Row],[Product_ID]],Table4[Product_ID],Table4[Sub_Category],"Not Found")</f>
        <v>Accessories</v>
      </c>
      <c r="R1078" t="str">
        <f>_xlfn.XLOOKUP(Table2[[#This Row],[Customer_ID]],Table1[Customer_ID],Table1[Region],"Not Found")</f>
        <v>South</v>
      </c>
      <c r="S1078" t="str">
        <f>_xlfn.XLOOKUP(Table2[[#This Row],[Customer_ID]],Table1[Customer_ID],Table1[Segment],"Not Found")</f>
        <v>Consumer</v>
      </c>
      <c r="T1078" t="str">
        <f>_xlfn.XLOOKUP(Table2[[#This Row],[Product_ID]],Table4[Product_ID],Table4[Product_Name],"Not Found")</f>
        <v>Keyboard</v>
      </c>
    </row>
    <row r="1079" spans="1:20" x14ac:dyDescent="0.3">
      <c r="A1079" t="s">
        <v>1553</v>
      </c>
      <c r="B1079" s="4">
        <v>45874</v>
      </c>
      <c r="C1079" s="4">
        <v>45876</v>
      </c>
      <c r="D1079" t="s">
        <v>917</v>
      </c>
      <c r="E1079" t="s">
        <v>35</v>
      </c>
      <c r="F1079" s="8">
        <v>2</v>
      </c>
      <c r="G1079" s="10">
        <v>0.1</v>
      </c>
      <c r="H1079" t="s">
        <v>13</v>
      </c>
      <c r="I1079" s="8">
        <v>2878.2</v>
      </c>
      <c r="J1079" s="8">
        <v>944.12</v>
      </c>
      <c r="K1079" s="12">
        <f>YEAR(Table2[[#This Row],[Order_Date]])</f>
        <v>2025</v>
      </c>
      <c r="L1079" s="12">
        <f>MONTH(Table2[[#This Row],[Order_Date]])</f>
        <v>8</v>
      </c>
      <c r="M1079" t="str">
        <f>TEXT(Table2[[#This Row],[Order_Date]],"mmm")</f>
        <v>Aug</v>
      </c>
      <c r="N1079" t="str">
        <f>TEXT(Table2[[#This Row],[Order_Date]],"YYYY-MM")</f>
        <v>2025-08</v>
      </c>
      <c r="O1079" s="9">
        <f>IFERROR(Table2[[#This Row],[Profit]]/Table2[[#This Row],[Sales]],0)</f>
        <v>0.32802445973177685</v>
      </c>
      <c r="P1079" t="str">
        <f>_xlfn.XLOOKUP(Table2[[#This Row],[Product_ID]],Table4[Product_ID],Table4[Category],"Not Found")</f>
        <v>Lifestyle</v>
      </c>
      <c r="Q1079" t="str">
        <f>_xlfn.XLOOKUP(Table2[[#This Row],[Product_ID]],Table4[Product_ID],Table4[Sub_Category],"Not Found")</f>
        <v>Bags</v>
      </c>
      <c r="R1079" t="str">
        <f>_xlfn.XLOOKUP(Table2[[#This Row],[Customer_ID]],Table1[Customer_ID],Table1[Region],"Not Found")</f>
        <v>West</v>
      </c>
      <c r="S1079" t="str">
        <f>_xlfn.XLOOKUP(Table2[[#This Row],[Customer_ID]],Table1[Customer_ID],Table1[Segment],"Not Found")</f>
        <v>Consumer</v>
      </c>
      <c r="T1079" t="str">
        <f>_xlfn.XLOOKUP(Table2[[#This Row],[Product_ID]],Table4[Product_ID],Table4[Product_Name],"Not Found")</f>
        <v>Backpack</v>
      </c>
    </row>
    <row r="1080" spans="1:20" x14ac:dyDescent="0.3">
      <c r="A1080" t="s">
        <v>1554</v>
      </c>
      <c r="B1080" s="4">
        <v>45603</v>
      </c>
      <c r="C1080" s="4">
        <v>45605</v>
      </c>
      <c r="D1080" t="s">
        <v>392</v>
      </c>
      <c r="E1080" t="s">
        <v>40</v>
      </c>
      <c r="F1080" s="8">
        <v>1</v>
      </c>
      <c r="G1080" s="10">
        <v>0</v>
      </c>
      <c r="H1080" t="s">
        <v>13</v>
      </c>
      <c r="I1080" s="8">
        <v>1499</v>
      </c>
      <c r="J1080" s="8">
        <v>390.49</v>
      </c>
      <c r="K1080" s="12">
        <f>YEAR(Table2[[#This Row],[Order_Date]])</f>
        <v>2024</v>
      </c>
      <c r="L1080" s="12">
        <f>MONTH(Table2[[#This Row],[Order_Date]])</f>
        <v>11</v>
      </c>
      <c r="M1080" t="str">
        <f>TEXT(Table2[[#This Row],[Order_Date]],"mmm")</f>
        <v>Nov</v>
      </c>
      <c r="N1080" t="str">
        <f>TEXT(Table2[[#This Row],[Order_Date]],"YYYY-MM")</f>
        <v>2024-11</v>
      </c>
      <c r="O1080" s="9">
        <f>IFERROR(Table2[[#This Row],[Profit]]/Table2[[#This Row],[Sales]],0)</f>
        <v>0.26050033355570379</v>
      </c>
      <c r="P1080" t="str">
        <f>_xlfn.XLOOKUP(Table2[[#This Row],[Product_ID]],Table4[Product_ID],Table4[Category],"Not Found")</f>
        <v>Technology</v>
      </c>
      <c r="Q1080" t="str">
        <f>_xlfn.XLOOKUP(Table2[[#This Row],[Product_ID]],Table4[Product_ID],Table4[Sub_Category],"Not Found")</f>
        <v>Accessories</v>
      </c>
      <c r="R1080" t="str">
        <f>_xlfn.XLOOKUP(Table2[[#This Row],[Customer_ID]],Table1[Customer_ID],Table1[Region],"Not Found")</f>
        <v>South</v>
      </c>
      <c r="S1080" t="str">
        <f>_xlfn.XLOOKUP(Table2[[#This Row],[Customer_ID]],Table1[Customer_ID],Table1[Segment],"Not Found")</f>
        <v>Consumer</v>
      </c>
      <c r="T1080" t="str">
        <f>_xlfn.XLOOKUP(Table2[[#This Row],[Product_ID]],Table4[Product_ID],Table4[Product_Name],"Not Found")</f>
        <v>Power Bank</v>
      </c>
    </row>
    <row r="1081" spans="1:20" x14ac:dyDescent="0.3">
      <c r="A1081" t="s">
        <v>1555</v>
      </c>
      <c r="B1081" s="4">
        <v>45532</v>
      </c>
      <c r="C1081" s="4">
        <v>45536</v>
      </c>
      <c r="D1081" t="s">
        <v>1459</v>
      </c>
      <c r="E1081" t="s">
        <v>116</v>
      </c>
      <c r="F1081" s="8">
        <v>1</v>
      </c>
      <c r="G1081" s="10">
        <v>0.05</v>
      </c>
      <c r="H1081" t="s">
        <v>17</v>
      </c>
      <c r="I1081" s="8">
        <v>379.05</v>
      </c>
      <c r="J1081" s="8">
        <v>83.85</v>
      </c>
      <c r="K1081" s="12">
        <f>YEAR(Table2[[#This Row],[Order_Date]])</f>
        <v>2024</v>
      </c>
      <c r="L1081" s="12">
        <f>MONTH(Table2[[#This Row],[Order_Date]])</f>
        <v>8</v>
      </c>
      <c r="M1081" t="str">
        <f>TEXT(Table2[[#This Row],[Order_Date]],"mmm")</f>
        <v>Aug</v>
      </c>
      <c r="N1081" t="str">
        <f>TEXT(Table2[[#This Row],[Order_Date]],"YYYY-MM")</f>
        <v>2024-08</v>
      </c>
      <c r="O1081" s="9">
        <f>IFERROR(Table2[[#This Row],[Profit]]/Table2[[#This Row],[Sales]],0)</f>
        <v>0.22121092204194695</v>
      </c>
      <c r="P1081" t="str">
        <f>_xlfn.XLOOKUP(Table2[[#This Row],[Product_ID]],Table4[Product_ID],Table4[Category],"Not Found")</f>
        <v>Technology</v>
      </c>
      <c r="Q1081" t="str">
        <f>_xlfn.XLOOKUP(Table2[[#This Row],[Product_ID]],Table4[Product_ID],Table4[Sub_Category],"Not Found")</f>
        <v>Accessories</v>
      </c>
      <c r="R1081" t="str">
        <f>_xlfn.XLOOKUP(Table2[[#This Row],[Customer_ID]],Table1[Customer_ID],Table1[Region],"Not Found")</f>
        <v>West</v>
      </c>
      <c r="S1081" t="str">
        <f>_xlfn.XLOOKUP(Table2[[#This Row],[Customer_ID]],Table1[Customer_ID],Table1[Segment],"Not Found")</f>
        <v>Corporate</v>
      </c>
      <c r="T1081" t="str">
        <f>_xlfn.XLOOKUP(Table2[[#This Row],[Product_ID]],Table4[Product_ID],Table4[Product_Name],"Not Found")</f>
        <v>Mobile Holder</v>
      </c>
    </row>
    <row r="1082" spans="1:20" x14ac:dyDescent="0.3">
      <c r="A1082" t="s">
        <v>1556</v>
      </c>
      <c r="B1082" s="4">
        <v>45736</v>
      </c>
      <c r="C1082" s="4">
        <v>45737</v>
      </c>
      <c r="D1082" t="s">
        <v>828</v>
      </c>
      <c r="E1082" t="s">
        <v>29</v>
      </c>
      <c r="F1082" s="8">
        <v>1</v>
      </c>
      <c r="G1082" s="10">
        <v>0.1</v>
      </c>
      <c r="H1082" t="s">
        <v>17</v>
      </c>
      <c r="I1082" s="8">
        <v>359.1</v>
      </c>
      <c r="J1082" s="8">
        <v>112.89</v>
      </c>
      <c r="K1082" s="12">
        <f>YEAR(Table2[[#This Row],[Order_Date]])</f>
        <v>2025</v>
      </c>
      <c r="L1082" s="12">
        <f>MONTH(Table2[[#This Row],[Order_Date]])</f>
        <v>3</v>
      </c>
      <c r="M1082" t="str">
        <f>TEXT(Table2[[#This Row],[Order_Date]],"mmm")</f>
        <v>Mar</v>
      </c>
      <c r="N1082" t="str">
        <f>TEXT(Table2[[#This Row],[Order_Date]],"YYYY-MM")</f>
        <v>2025-03</v>
      </c>
      <c r="O1082" s="9">
        <f>IFERROR(Table2[[#This Row],[Profit]]/Table2[[#This Row],[Sales]],0)</f>
        <v>0.31436925647451963</v>
      </c>
      <c r="P1082" t="str">
        <f>_xlfn.XLOOKUP(Table2[[#This Row],[Product_ID]],Table4[Product_ID],Table4[Category],"Not Found")</f>
        <v>Office</v>
      </c>
      <c r="Q1082" t="str">
        <f>_xlfn.XLOOKUP(Table2[[#This Row],[Product_ID]],Table4[Product_ID],Table4[Sub_Category],"Not Found")</f>
        <v>Paper</v>
      </c>
      <c r="R1082" t="str">
        <f>_xlfn.XLOOKUP(Table2[[#This Row],[Customer_ID]],Table1[Customer_ID],Table1[Region],"Not Found")</f>
        <v>North</v>
      </c>
      <c r="S1082" t="str">
        <f>_xlfn.XLOOKUP(Table2[[#This Row],[Customer_ID]],Table1[Customer_ID],Table1[Segment],"Not Found")</f>
        <v>Consumer</v>
      </c>
      <c r="T1082" t="str">
        <f>_xlfn.XLOOKUP(Table2[[#This Row],[Product_ID]],Table4[Product_ID],Table4[Product_Name],"Not Found")</f>
        <v>Notebook Set</v>
      </c>
    </row>
    <row r="1083" spans="1:20" x14ac:dyDescent="0.3">
      <c r="A1083" t="s">
        <v>1557</v>
      </c>
      <c r="B1083" s="4">
        <v>45589</v>
      </c>
      <c r="C1083" s="4">
        <v>45593</v>
      </c>
      <c r="D1083" t="s">
        <v>341</v>
      </c>
      <c r="E1083" t="s">
        <v>71</v>
      </c>
      <c r="F1083" s="8">
        <v>1</v>
      </c>
      <c r="G1083" s="10">
        <v>0.05</v>
      </c>
      <c r="H1083" t="s">
        <v>30</v>
      </c>
      <c r="I1083" s="8">
        <v>759.05</v>
      </c>
      <c r="J1083" s="8">
        <v>233.61</v>
      </c>
      <c r="K1083" s="12">
        <f>YEAR(Table2[[#This Row],[Order_Date]])</f>
        <v>2024</v>
      </c>
      <c r="L1083" s="12">
        <f>MONTH(Table2[[#This Row],[Order_Date]])</f>
        <v>10</v>
      </c>
      <c r="M1083" t="str">
        <f>TEXT(Table2[[#This Row],[Order_Date]],"mmm")</f>
        <v>Oct</v>
      </c>
      <c r="N1083" t="str">
        <f>TEXT(Table2[[#This Row],[Order_Date]],"YYYY-MM")</f>
        <v>2024-10</v>
      </c>
      <c r="O1083" s="9">
        <f>IFERROR(Table2[[#This Row],[Profit]]/Table2[[#This Row],[Sales]],0)</f>
        <v>0.30776628680587581</v>
      </c>
      <c r="P1083" t="str">
        <f>_xlfn.XLOOKUP(Table2[[#This Row],[Product_ID]],Table4[Product_ID],Table4[Category],"Not Found")</f>
        <v>Home</v>
      </c>
      <c r="Q1083" t="str">
        <f>_xlfn.XLOOKUP(Table2[[#This Row],[Product_ID]],Table4[Product_ID],Table4[Sub_Category],"Not Found")</f>
        <v>Storage</v>
      </c>
      <c r="R1083" t="str">
        <f>_xlfn.XLOOKUP(Table2[[#This Row],[Customer_ID]],Table1[Customer_ID],Table1[Region],"Not Found")</f>
        <v>North</v>
      </c>
      <c r="S1083" t="str">
        <f>_xlfn.XLOOKUP(Table2[[#This Row],[Customer_ID]],Table1[Customer_ID],Table1[Segment],"Not Found")</f>
        <v>Corporate</v>
      </c>
      <c r="T1083" t="str">
        <f>_xlfn.XLOOKUP(Table2[[#This Row],[Product_ID]],Table4[Product_ID],Table4[Product_Name],"Not Found")</f>
        <v>Storage Box</v>
      </c>
    </row>
    <row r="1084" spans="1:20" x14ac:dyDescent="0.3">
      <c r="A1084" t="s">
        <v>1558</v>
      </c>
      <c r="B1084" s="4">
        <v>45327</v>
      </c>
      <c r="C1084" s="4">
        <v>45328</v>
      </c>
      <c r="D1084" t="s">
        <v>1441</v>
      </c>
      <c r="E1084" t="s">
        <v>35</v>
      </c>
      <c r="F1084" s="8">
        <v>2</v>
      </c>
      <c r="G1084" s="10">
        <v>0.05</v>
      </c>
      <c r="H1084" t="s">
        <v>17</v>
      </c>
      <c r="I1084" s="8">
        <v>3038.1</v>
      </c>
      <c r="J1084" s="8">
        <v>1115.0899999999999</v>
      </c>
      <c r="K1084" s="12">
        <f>YEAR(Table2[[#This Row],[Order_Date]])</f>
        <v>2024</v>
      </c>
      <c r="L1084" s="12">
        <f>MONTH(Table2[[#This Row],[Order_Date]])</f>
        <v>2</v>
      </c>
      <c r="M1084" t="str">
        <f>TEXT(Table2[[#This Row],[Order_Date]],"mmm")</f>
        <v>Feb</v>
      </c>
      <c r="N1084" t="str">
        <f>TEXT(Table2[[#This Row],[Order_Date]],"YYYY-MM")</f>
        <v>2024-02</v>
      </c>
      <c r="O1084" s="9">
        <f>IFERROR(Table2[[#This Row],[Profit]]/Table2[[#This Row],[Sales]],0)</f>
        <v>0.36703531812646062</v>
      </c>
      <c r="P1084" t="str">
        <f>_xlfn.XLOOKUP(Table2[[#This Row],[Product_ID]],Table4[Product_ID],Table4[Category],"Not Found")</f>
        <v>Lifestyle</v>
      </c>
      <c r="Q1084" t="str">
        <f>_xlfn.XLOOKUP(Table2[[#This Row],[Product_ID]],Table4[Product_ID],Table4[Sub_Category],"Not Found")</f>
        <v>Bags</v>
      </c>
      <c r="R1084" t="str">
        <f>_xlfn.XLOOKUP(Table2[[#This Row],[Customer_ID]],Table1[Customer_ID],Table1[Region],"Not Found")</f>
        <v>East</v>
      </c>
      <c r="S1084" t="str">
        <f>_xlfn.XLOOKUP(Table2[[#This Row],[Customer_ID]],Table1[Customer_ID],Table1[Segment],"Not Found")</f>
        <v>Home Office</v>
      </c>
      <c r="T1084" t="str">
        <f>_xlfn.XLOOKUP(Table2[[#This Row],[Product_ID]],Table4[Product_ID],Table4[Product_Name],"Not Found")</f>
        <v>Backpack</v>
      </c>
    </row>
    <row r="1085" spans="1:20" x14ac:dyDescent="0.3">
      <c r="A1085" t="s">
        <v>1559</v>
      </c>
      <c r="B1085" s="4">
        <v>45375</v>
      </c>
      <c r="C1085" s="4">
        <v>45380</v>
      </c>
      <c r="D1085" t="s">
        <v>952</v>
      </c>
      <c r="E1085" t="s">
        <v>76</v>
      </c>
      <c r="F1085" s="8">
        <v>3</v>
      </c>
      <c r="G1085" s="10">
        <v>0</v>
      </c>
      <c r="H1085" t="s">
        <v>21</v>
      </c>
      <c r="I1085" s="8">
        <v>2697</v>
      </c>
      <c r="J1085" s="8">
        <v>617.57000000000005</v>
      </c>
      <c r="K1085" s="12">
        <f>YEAR(Table2[[#This Row],[Order_Date]])</f>
        <v>2024</v>
      </c>
      <c r="L1085" s="12">
        <f>MONTH(Table2[[#This Row],[Order_Date]])</f>
        <v>3</v>
      </c>
      <c r="M1085" t="str">
        <f>TEXT(Table2[[#This Row],[Order_Date]],"mmm")</f>
        <v>Mar</v>
      </c>
      <c r="N1085" t="str">
        <f>TEXT(Table2[[#This Row],[Order_Date]],"YYYY-MM")</f>
        <v>2024-03</v>
      </c>
      <c r="O1085" s="9">
        <f>IFERROR(Table2[[#This Row],[Profit]]/Table2[[#This Row],[Sales]],0)</f>
        <v>0.22898405635891733</v>
      </c>
      <c r="P1085" t="str">
        <f>_xlfn.XLOOKUP(Table2[[#This Row],[Product_ID]],Table4[Product_ID],Table4[Category],"Not Found")</f>
        <v>Home</v>
      </c>
      <c r="Q1085" t="str">
        <f>_xlfn.XLOOKUP(Table2[[#This Row],[Product_ID]],Table4[Product_ID],Table4[Sub_Category],"Not Found")</f>
        <v>Decor</v>
      </c>
      <c r="R1085" t="str">
        <f>_xlfn.XLOOKUP(Table2[[#This Row],[Customer_ID]],Table1[Customer_ID],Table1[Region],"Not Found")</f>
        <v>West</v>
      </c>
      <c r="S1085" t="str">
        <f>_xlfn.XLOOKUP(Table2[[#This Row],[Customer_ID]],Table1[Customer_ID],Table1[Segment],"Not Found")</f>
        <v>Corporate</v>
      </c>
      <c r="T1085" t="str">
        <f>_xlfn.XLOOKUP(Table2[[#This Row],[Product_ID]],Table4[Product_ID],Table4[Product_Name],"Not Found")</f>
        <v>Wall Clock</v>
      </c>
    </row>
    <row r="1086" spans="1:20" x14ac:dyDescent="0.3">
      <c r="A1086" t="s">
        <v>1560</v>
      </c>
      <c r="B1086" s="4">
        <v>45743</v>
      </c>
      <c r="C1086" s="4">
        <v>45745</v>
      </c>
      <c r="D1086" t="s">
        <v>124</v>
      </c>
      <c r="E1086" t="s">
        <v>45</v>
      </c>
      <c r="F1086" s="8">
        <v>3</v>
      </c>
      <c r="G1086" s="10">
        <v>0</v>
      </c>
      <c r="H1086" t="s">
        <v>13</v>
      </c>
      <c r="I1086" s="8">
        <v>7497</v>
      </c>
      <c r="J1086" s="8">
        <v>1765.68</v>
      </c>
      <c r="K1086" s="12">
        <f>YEAR(Table2[[#This Row],[Order_Date]])</f>
        <v>2025</v>
      </c>
      <c r="L1086" s="12">
        <f>MONTH(Table2[[#This Row],[Order_Date]])</f>
        <v>3</v>
      </c>
      <c r="M1086" t="str">
        <f>TEXT(Table2[[#This Row],[Order_Date]],"mmm")</f>
        <v>Mar</v>
      </c>
      <c r="N1086" t="str">
        <f>TEXT(Table2[[#This Row],[Order_Date]],"YYYY-MM")</f>
        <v>2025-03</v>
      </c>
      <c r="O1086" s="9">
        <f>IFERROR(Table2[[#This Row],[Profit]]/Table2[[#This Row],[Sales]],0)</f>
        <v>0.23551820728291317</v>
      </c>
      <c r="P1086" t="str">
        <f>_xlfn.XLOOKUP(Table2[[#This Row],[Product_ID]],Table4[Product_ID],Table4[Category],"Not Found")</f>
        <v>Technology</v>
      </c>
      <c r="Q1086" t="str">
        <f>_xlfn.XLOOKUP(Table2[[#This Row],[Product_ID]],Table4[Product_ID],Table4[Sub_Category],"Not Found")</f>
        <v>Audio</v>
      </c>
      <c r="R1086" t="str">
        <f>_xlfn.XLOOKUP(Table2[[#This Row],[Customer_ID]],Table1[Customer_ID],Table1[Region],"Not Found")</f>
        <v>North</v>
      </c>
      <c r="S1086" t="str">
        <f>_xlfn.XLOOKUP(Table2[[#This Row],[Customer_ID]],Table1[Customer_ID],Table1[Segment],"Not Found")</f>
        <v>Consumer</v>
      </c>
      <c r="T1086" t="str">
        <f>_xlfn.XLOOKUP(Table2[[#This Row],[Product_ID]],Table4[Product_ID],Table4[Product_Name],"Not Found")</f>
        <v>Headphones</v>
      </c>
    </row>
    <row r="1087" spans="1:20" x14ac:dyDescent="0.3">
      <c r="A1087" t="s">
        <v>1561</v>
      </c>
      <c r="B1087" s="4">
        <v>45676</v>
      </c>
      <c r="C1087" s="4">
        <v>45677</v>
      </c>
      <c r="D1087" t="s">
        <v>208</v>
      </c>
      <c r="E1087" t="s">
        <v>116</v>
      </c>
      <c r="F1087" s="8">
        <v>2</v>
      </c>
      <c r="G1087" s="10">
        <v>0.1</v>
      </c>
      <c r="H1087" t="s">
        <v>21</v>
      </c>
      <c r="I1087" s="8">
        <v>718.2</v>
      </c>
      <c r="J1087" s="8">
        <v>175.68</v>
      </c>
      <c r="K1087" s="12">
        <f>YEAR(Table2[[#This Row],[Order_Date]])</f>
        <v>2025</v>
      </c>
      <c r="L1087" s="12">
        <f>MONTH(Table2[[#This Row],[Order_Date]])</f>
        <v>1</v>
      </c>
      <c r="M1087" t="str">
        <f>TEXT(Table2[[#This Row],[Order_Date]],"mmm")</f>
        <v>Jan</v>
      </c>
      <c r="N1087" t="str">
        <f>TEXT(Table2[[#This Row],[Order_Date]],"YYYY-MM")</f>
        <v>2025-01</v>
      </c>
      <c r="O1087" s="9">
        <f>IFERROR(Table2[[#This Row],[Profit]]/Table2[[#This Row],[Sales]],0)</f>
        <v>0.24461152882205514</v>
      </c>
      <c r="P1087" t="str">
        <f>_xlfn.XLOOKUP(Table2[[#This Row],[Product_ID]],Table4[Product_ID],Table4[Category],"Not Found")</f>
        <v>Technology</v>
      </c>
      <c r="Q1087" t="str">
        <f>_xlfn.XLOOKUP(Table2[[#This Row],[Product_ID]],Table4[Product_ID],Table4[Sub_Category],"Not Found")</f>
        <v>Accessories</v>
      </c>
      <c r="R1087" t="str">
        <f>_xlfn.XLOOKUP(Table2[[#This Row],[Customer_ID]],Table1[Customer_ID],Table1[Region],"Not Found")</f>
        <v>West</v>
      </c>
      <c r="S1087" t="str">
        <f>_xlfn.XLOOKUP(Table2[[#This Row],[Customer_ID]],Table1[Customer_ID],Table1[Segment],"Not Found")</f>
        <v>Consumer</v>
      </c>
      <c r="T1087" t="str">
        <f>_xlfn.XLOOKUP(Table2[[#This Row],[Product_ID]],Table4[Product_ID],Table4[Product_Name],"Not Found")</f>
        <v>Mobile Holder</v>
      </c>
    </row>
    <row r="1088" spans="1:20" x14ac:dyDescent="0.3">
      <c r="A1088" t="s">
        <v>1562</v>
      </c>
      <c r="B1088" s="4">
        <v>45463</v>
      </c>
      <c r="C1088" s="4">
        <v>45467</v>
      </c>
      <c r="D1088" t="s">
        <v>267</v>
      </c>
      <c r="E1088" t="s">
        <v>96</v>
      </c>
      <c r="F1088" s="8">
        <v>1</v>
      </c>
      <c r="G1088" s="10">
        <v>0</v>
      </c>
      <c r="H1088" t="s">
        <v>17</v>
      </c>
      <c r="I1088" s="8">
        <v>999</v>
      </c>
      <c r="J1088" s="8">
        <v>249.09</v>
      </c>
      <c r="K1088" s="12">
        <f>YEAR(Table2[[#This Row],[Order_Date]])</f>
        <v>2024</v>
      </c>
      <c r="L1088" s="12">
        <f>MONTH(Table2[[#This Row],[Order_Date]])</f>
        <v>6</v>
      </c>
      <c r="M1088" t="str">
        <f>TEXT(Table2[[#This Row],[Order_Date]],"mmm")</f>
        <v>Jun</v>
      </c>
      <c r="N1088" t="str">
        <f>TEXT(Table2[[#This Row],[Order_Date]],"YYYY-MM")</f>
        <v>2024-06</v>
      </c>
      <c r="O1088" s="9">
        <f>IFERROR(Table2[[#This Row],[Profit]]/Table2[[#This Row],[Sales]],0)</f>
        <v>0.24933933933933936</v>
      </c>
      <c r="P1088" t="str">
        <f>_xlfn.XLOOKUP(Table2[[#This Row],[Product_ID]],Table4[Product_ID],Table4[Category],"Not Found")</f>
        <v>Home</v>
      </c>
      <c r="Q1088" t="str">
        <f>_xlfn.XLOOKUP(Table2[[#This Row],[Product_ID]],Table4[Product_ID],Table4[Sub_Category],"Not Found")</f>
        <v>Lighting</v>
      </c>
      <c r="R1088" t="str">
        <f>_xlfn.XLOOKUP(Table2[[#This Row],[Customer_ID]],Table1[Customer_ID],Table1[Region],"Not Found")</f>
        <v>West</v>
      </c>
      <c r="S1088" t="str">
        <f>_xlfn.XLOOKUP(Table2[[#This Row],[Customer_ID]],Table1[Customer_ID],Table1[Segment],"Not Found")</f>
        <v>Corporate</v>
      </c>
      <c r="T1088" t="str">
        <f>_xlfn.XLOOKUP(Table2[[#This Row],[Product_ID]],Table4[Product_ID],Table4[Product_Name],"Not Found")</f>
        <v>LED Strip Light</v>
      </c>
    </row>
    <row r="1089" spans="1:20" x14ac:dyDescent="0.3">
      <c r="A1089" t="s">
        <v>1563</v>
      </c>
      <c r="B1089" s="4">
        <v>45667</v>
      </c>
      <c r="C1089" s="4">
        <v>45668</v>
      </c>
      <c r="D1089" t="s">
        <v>609</v>
      </c>
      <c r="E1089" t="s">
        <v>20</v>
      </c>
      <c r="F1089" s="8">
        <v>2</v>
      </c>
      <c r="G1089" s="10">
        <v>0.1</v>
      </c>
      <c r="H1089" t="s">
        <v>17</v>
      </c>
      <c r="I1089" s="8">
        <v>12598.2</v>
      </c>
      <c r="J1089" s="8">
        <v>2816.04</v>
      </c>
      <c r="K1089" s="12">
        <f>YEAR(Table2[[#This Row],[Order_Date]])</f>
        <v>2025</v>
      </c>
      <c r="L1089" s="12">
        <f>MONTH(Table2[[#This Row],[Order_Date]])</f>
        <v>1</v>
      </c>
      <c r="M1089" t="str">
        <f>TEXT(Table2[[#This Row],[Order_Date]],"mmm")</f>
        <v>Jan</v>
      </c>
      <c r="N1089" t="str">
        <f>TEXT(Table2[[#This Row],[Order_Date]],"YYYY-MM")</f>
        <v>2025-01</v>
      </c>
      <c r="O1089" s="9">
        <f>IFERROR(Table2[[#This Row],[Profit]]/Table2[[#This Row],[Sales]],0)</f>
        <v>0.22352717054817353</v>
      </c>
      <c r="P1089" t="str">
        <f>_xlfn.XLOOKUP(Table2[[#This Row],[Product_ID]],Table4[Product_ID],Table4[Category],"Not Found")</f>
        <v>Furniture</v>
      </c>
      <c r="Q1089" t="str">
        <f>_xlfn.XLOOKUP(Table2[[#This Row],[Product_ID]],Table4[Product_ID],Table4[Sub_Category],"Not Found")</f>
        <v>Furniture</v>
      </c>
      <c r="R1089" t="str">
        <f>_xlfn.XLOOKUP(Table2[[#This Row],[Customer_ID]],Table1[Customer_ID],Table1[Region],"Not Found")</f>
        <v>North</v>
      </c>
      <c r="S1089" t="str">
        <f>_xlfn.XLOOKUP(Table2[[#This Row],[Customer_ID]],Table1[Customer_ID],Table1[Segment],"Not Found")</f>
        <v>Consumer</v>
      </c>
      <c r="T1089" t="str">
        <f>_xlfn.XLOOKUP(Table2[[#This Row],[Product_ID]],Table4[Product_ID],Table4[Product_Name],"Not Found")</f>
        <v>Office Chair</v>
      </c>
    </row>
    <row r="1090" spans="1:20" x14ac:dyDescent="0.3">
      <c r="A1090" t="s">
        <v>1564</v>
      </c>
      <c r="B1090" s="4">
        <v>45976</v>
      </c>
      <c r="C1090" s="4">
        <v>45979</v>
      </c>
      <c r="D1090" t="s">
        <v>771</v>
      </c>
      <c r="E1090" t="s">
        <v>26</v>
      </c>
      <c r="F1090" s="8">
        <v>1</v>
      </c>
      <c r="G1090" s="10">
        <v>0.05</v>
      </c>
      <c r="H1090" t="s">
        <v>13</v>
      </c>
      <c r="I1090" s="8">
        <v>854.05</v>
      </c>
      <c r="J1090" s="8">
        <v>-81.06</v>
      </c>
      <c r="K1090" s="12">
        <f>YEAR(Table2[[#This Row],[Order_Date]])</f>
        <v>2025</v>
      </c>
      <c r="L1090" s="12">
        <f>MONTH(Table2[[#This Row],[Order_Date]])</f>
        <v>11</v>
      </c>
      <c r="M1090" t="str">
        <f>TEXT(Table2[[#This Row],[Order_Date]],"mmm")</f>
        <v>Nov</v>
      </c>
      <c r="N1090" t="str">
        <f>TEXT(Table2[[#This Row],[Order_Date]],"YYYY-MM")</f>
        <v>2025-11</v>
      </c>
      <c r="O1090" s="9">
        <f>IFERROR(Table2[[#This Row],[Profit]]/Table2[[#This Row],[Sales]],0)</f>
        <v>-9.4912475850360056E-2</v>
      </c>
      <c r="P1090" t="str">
        <f>_xlfn.XLOOKUP(Table2[[#This Row],[Product_ID]],Table4[Product_ID],Table4[Category],"Not Found")</f>
        <v>Technology</v>
      </c>
      <c r="Q1090" t="str">
        <f>_xlfn.XLOOKUP(Table2[[#This Row],[Product_ID]],Table4[Product_ID],Table4[Sub_Category],"Not Found")</f>
        <v>Accessories</v>
      </c>
      <c r="R1090" t="str">
        <f>_xlfn.XLOOKUP(Table2[[#This Row],[Customer_ID]],Table1[Customer_ID],Table1[Region],"Not Found")</f>
        <v>West</v>
      </c>
      <c r="S1090" t="str">
        <f>_xlfn.XLOOKUP(Table2[[#This Row],[Customer_ID]],Table1[Customer_ID],Table1[Segment],"Not Found")</f>
        <v>Consumer</v>
      </c>
      <c r="T1090" t="str">
        <f>_xlfn.XLOOKUP(Table2[[#This Row],[Product_ID]],Table4[Product_ID],Table4[Product_Name],"Not Found")</f>
        <v>Keyboard</v>
      </c>
    </row>
    <row r="1091" spans="1:20" x14ac:dyDescent="0.3">
      <c r="A1091" t="s">
        <v>1565</v>
      </c>
      <c r="B1091" s="4">
        <v>45653</v>
      </c>
      <c r="C1091" s="4">
        <v>45658</v>
      </c>
      <c r="D1091" t="s">
        <v>1320</v>
      </c>
      <c r="E1091" t="s">
        <v>99</v>
      </c>
      <c r="F1091" s="8">
        <v>1</v>
      </c>
      <c r="G1091" s="10">
        <v>0.2</v>
      </c>
      <c r="H1091" t="s">
        <v>13</v>
      </c>
      <c r="I1091" s="8">
        <v>199.2</v>
      </c>
      <c r="J1091" s="8">
        <v>54.71</v>
      </c>
      <c r="K1091" s="12">
        <f>YEAR(Table2[[#This Row],[Order_Date]])</f>
        <v>2024</v>
      </c>
      <c r="L1091" s="12">
        <f>MONTH(Table2[[#This Row],[Order_Date]])</f>
        <v>12</v>
      </c>
      <c r="M1091" t="str">
        <f>TEXT(Table2[[#This Row],[Order_Date]],"mmm")</f>
        <v>Dec</v>
      </c>
      <c r="N1091" t="str">
        <f>TEXT(Table2[[#This Row],[Order_Date]],"YYYY-MM")</f>
        <v>2024-12</v>
      </c>
      <c r="O1091" s="9">
        <f>IFERROR(Table2[[#This Row],[Profit]]/Table2[[#This Row],[Sales]],0)</f>
        <v>0.27464859437751005</v>
      </c>
      <c r="P1091" t="str">
        <f>_xlfn.XLOOKUP(Table2[[#This Row],[Product_ID]],Table4[Product_ID],Table4[Category],"Not Found")</f>
        <v>Office</v>
      </c>
      <c r="Q1091" t="str">
        <f>_xlfn.XLOOKUP(Table2[[#This Row],[Product_ID]],Table4[Product_ID],Table4[Sub_Category],"Not Found")</f>
        <v>Paper</v>
      </c>
      <c r="R1091" t="str">
        <f>_xlfn.XLOOKUP(Table2[[#This Row],[Customer_ID]],Table1[Customer_ID],Table1[Region],"Not Found")</f>
        <v>East</v>
      </c>
      <c r="S1091" t="str">
        <f>_xlfn.XLOOKUP(Table2[[#This Row],[Customer_ID]],Table1[Customer_ID],Table1[Segment],"Not Found")</f>
        <v>Corporate</v>
      </c>
      <c r="T1091" t="str">
        <f>_xlfn.XLOOKUP(Table2[[#This Row],[Product_ID]],Table4[Product_ID],Table4[Product_Name],"Not Found")</f>
        <v>Pen Set</v>
      </c>
    </row>
    <row r="1092" spans="1:20" x14ac:dyDescent="0.3">
      <c r="A1092" t="s">
        <v>1566</v>
      </c>
      <c r="B1092" s="4">
        <v>45850</v>
      </c>
      <c r="C1092" s="4">
        <v>45855</v>
      </c>
      <c r="D1092" t="s">
        <v>37</v>
      </c>
      <c r="E1092" t="s">
        <v>76</v>
      </c>
      <c r="F1092" s="8">
        <v>2</v>
      </c>
      <c r="G1092" s="10">
        <v>0</v>
      </c>
      <c r="H1092" t="s">
        <v>21</v>
      </c>
      <c r="I1092" s="8">
        <v>1798</v>
      </c>
      <c r="J1092" s="8">
        <v>366.78</v>
      </c>
      <c r="K1092" s="12">
        <f>YEAR(Table2[[#This Row],[Order_Date]])</f>
        <v>2025</v>
      </c>
      <c r="L1092" s="12">
        <f>MONTH(Table2[[#This Row],[Order_Date]])</f>
        <v>7</v>
      </c>
      <c r="M1092" t="str">
        <f>TEXT(Table2[[#This Row],[Order_Date]],"mmm")</f>
        <v>Jul</v>
      </c>
      <c r="N1092" t="str">
        <f>TEXT(Table2[[#This Row],[Order_Date]],"YYYY-MM")</f>
        <v>2025-07</v>
      </c>
      <c r="O1092" s="9">
        <f>IFERROR(Table2[[#This Row],[Profit]]/Table2[[#This Row],[Sales]],0)</f>
        <v>0.20399332591768629</v>
      </c>
      <c r="P1092" t="str">
        <f>_xlfn.XLOOKUP(Table2[[#This Row],[Product_ID]],Table4[Product_ID],Table4[Category],"Not Found")</f>
        <v>Home</v>
      </c>
      <c r="Q1092" t="str">
        <f>_xlfn.XLOOKUP(Table2[[#This Row],[Product_ID]],Table4[Product_ID],Table4[Sub_Category],"Not Found")</f>
        <v>Decor</v>
      </c>
      <c r="R1092" t="str">
        <f>_xlfn.XLOOKUP(Table2[[#This Row],[Customer_ID]],Table1[Customer_ID],Table1[Region],"Not Found")</f>
        <v>North</v>
      </c>
      <c r="S1092" t="str">
        <f>_xlfn.XLOOKUP(Table2[[#This Row],[Customer_ID]],Table1[Customer_ID],Table1[Segment],"Not Found")</f>
        <v>Consumer</v>
      </c>
      <c r="T1092" t="str">
        <f>_xlfn.XLOOKUP(Table2[[#This Row],[Product_ID]],Table4[Product_ID],Table4[Product_Name],"Not Found")</f>
        <v>Wall Clock</v>
      </c>
    </row>
    <row r="1093" spans="1:20" x14ac:dyDescent="0.3">
      <c r="A1093" t="s">
        <v>1567</v>
      </c>
      <c r="B1093" s="4">
        <v>45432</v>
      </c>
      <c r="C1093" s="4">
        <v>45434</v>
      </c>
      <c r="D1093" t="s">
        <v>327</v>
      </c>
      <c r="E1093" t="s">
        <v>26</v>
      </c>
      <c r="F1093" s="8">
        <v>3</v>
      </c>
      <c r="G1093" s="10">
        <v>0</v>
      </c>
      <c r="H1093" t="s">
        <v>13</v>
      </c>
      <c r="I1093" s="8">
        <v>2697</v>
      </c>
      <c r="J1093" s="8">
        <v>433.81</v>
      </c>
      <c r="K1093" s="12">
        <f>YEAR(Table2[[#This Row],[Order_Date]])</f>
        <v>2024</v>
      </c>
      <c r="L1093" s="12">
        <f>MONTH(Table2[[#This Row],[Order_Date]])</f>
        <v>5</v>
      </c>
      <c r="M1093" t="str">
        <f>TEXT(Table2[[#This Row],[Order_Date]],"mmm")</f>
        <v>May</v>
      </c>
      <c r="N1093" t="str">
        <f>TEXT(Table2[[#This Row],[Order_Date]],"YYYY-MM")</f>
        <v>2024-05</v>
      </c>
      <c r="O1093" s="9">
        <f>IFERROR(Table2[[#This Row],[Profit]]/Table2[[#This Row],[Sales]],0)</f>
        <v>0.16084909158324065</v>
      </c>
      <c r="P1093" t="str">
        <f>_xlfn.XLOOKUP(Table2[[#This Row],[Product_ID]],Table4[Product_ID],Table4[Category],"Not Found")</f>
        <v>Technology</v>
      </c>
      <c r="Q1093" t="str">
        <f>_xlfn.XLOOKUP(Table2[[#This Row],[Product_ID]],Table4[Product_ID],Table4[Sub_Category],"Not Found")</f>
        <v>Accessories</v>
      </c>
      <c r="R1093" t="str">
        <f>_xlfn.XLOOKUP(Table2[[#This Row],[Customer_ID]],Table1[Customer_ID],Table1[Region],"Not Found")</f>
        <v>South</v>
      </c>
      <c r="S1093" t="str">
        <f>_xlfn.XLOOKUP(Table2[[#This Row],[Customer_ID]],Table1[Customer_ID],Table1[Segment],"Not Found")</f>
        <v>Home Office</v>
      </c>
      <c r="T1093" t="str">
        <f>_xlfn.XLOOKUP(Table2[[#This Row],[Product_ID]],Table4[Product_ID],Table4[Product_Name],"Not Found")</f>
        <v>Keyboard</v>
      </c>
    </row>
    <row r="1094" spans="1:20" x14ac:dyDescent="0.3">
      <c r="A1094" t="s">
        <v>1568</v>
      </c>
      <c r="B1094" s="4">
        <v>45409</v>
      </c>
      <c r="C1094" s="4">
        <v>45411</v>
      </c>
      <c r="D1094" t="s">
        <v>597</v>
      </c>
      <c r="E1094" t="s">
        <v>55</v>
      </c>
      <c r="F1094" s="8">
        <v>1</v>
      </c>
      <c r="G1094" s="10">
        <v>0.05</v>
      </c>
      <c r="H1094" t="s">
        <v>13</v>
      </c>
      <c r="I1094" s="8">
        <v>5699.05</v>
      </c>
      <c r="J1094" s="8">
        <v>955.98</v>
      </c>
      <c r="K1094" s="12">
        <f>YEAR(Table2[[#This Row],[Order_Date]])</f>
        <v>2024</v>
      </c>
      <c r="L1094" s="12">
        <f>MONTH(Table2[[#This Row],[Order_Date]])</f>
        <v>4</v>
      </c>
      <c r="M1094" t="str">
        <f>TEXT(Table2[[#This Row],[Order_Date]],"mmm")</f>
        <v>Apr</v>
      </c>
      <c r="N1094" t="str">
        <f>TEXT(Table2[[#This Row],[Order_Date]],"YYYY-MM")</f>
        <v>2024-04</v>
      </c>
      <c r="O1094" s="9">
        <f>IFERROR(Table2[[#This Row],[Profit]]/Table2[[#This Row],[Sales]],0)</f>
        <v>0.16774374676481169</v>
      </c>
      <c r="P1094" t="str">
        <f>_xlfn.XLOOKUP(Table2[[#This Row],[Product_ID]],Table4[Product_ID],Table4[Category],"Not Found")</f>
        <v>Furniture</v>
      </c>
      <c r="Q1094" t="str">
        <f>_xlfn.XLOOKUP(Table2[[#This Row],[Product_ID]],Table4[Product_ID],Table4[Sub_Category],"Not Found")</f>
        <v>Furniture</v>
      </c>
      <c r="R1094" t="str">
        <f>_xlfn.XLOOKUP(Table2[[#This Row],[Customer_ID]],Table1[Customer_ID],Table1[Region],"Not Found")</f>
        <v>East</v>
      </c>
      <c r="S1094" t="str">
        <f>_xlfn.XLOOKUP(Table2[[#This Row],[Customer_ID]],Table1[Customer_ID],Table1[Segment],"Not Found")</f>
        <v>Consumer</v>
      </c>
      <c r="T1094" t="str">
        <f>_xlfn.XLOOKUP(Table2[[#This Row],[Product_ID]],Table4[Product_ID],Table4[Product_Name],"Not Found")</f>
        <v>Study Table</v>
      </c>
    </row>
    <row r="1095" spans="1:20" x14ac:dyDescent="0.3">
      <c r="A1095" t="s">
        <v>1569</v>
      </c>
      <c r="B1095" s="4">
        <v>45568</v>
      </c>
      <c r="C1095" s="4">
        <v>45572</v>
      </c>
      <c r="D1095" t="s">
        <v>1279</v>
      </c>
      <c r="E1095" t="s">
        <v>50</v>
      </c>
      <c r="F1095" s="8">
        <v>3</v>
      </c>
      <c r="G1095" s="10">
        <v>0.05</v>
      </c>
      <c r="H1095" t="s">
        <v>13</v>
      </c>
      <c r="I1095" s="8">
        <v>1422.15</v>
      </c>
      <c r="J1095" s="8">
        <v>168.49</v>
      </c>
      <c r="K1095" s="12">
        <f>YEAR(Table2[[#This Row],[Order_Date]])</f>
        <v>2024</v>
      </c>
      <c r="L1095" s="12">
        <f>MONTH(Table2[[#This Row],[Order_Date]])</f>
        <v>10</v>
      </c>
      <c r="M1095" t="str">
        <f>TEXT(Table2[[#This Row],[Order_Date]],"mmm")</f>
        <v>Oct</v>
      </c>
      <c r="N1095" t="str">
        <f>TEXT(Table2[[#This Row],[Order_Date]],"YYYY-MM")</f>
        <v>2024-10</v>
      </c>
      <c r="O1095" s="9">
        <f>IFERROR(Table2[[#This Row],[Profit]]/Table2[[#This Row],[Sales]],0)</f>
        <v>0.11847554758640087</v>
      </c>
      <c r="P1095" t="str">
        <f>_xlfn.XLOOKUP(Table2[[#This Row],[Product_ID]],Table4[Product_ID],Table4[Category],"Not Found")</f>
        <v>Technology</v>
      </c>
      <c r="Q1095" t="str">
        <f>_xlfn.XLOOKUP(Table2[[#This Row],[Product_ID]],Table4[Product_ID],Table4[Sub_Category],"Not Found")</f>
        <v>Accessories</v>
      </c>
      <c r="R1095" t="str">
        <f>_xlfn.XLOOKUP(Table2[[#This Row],[Customer_ID]],Table1[Customer_ID],Table1[Region],"Not Found")</f>
        <v>East</v>
      </c>
      <c r="S1095" t="str">
        <f>_xlfn.XLOOKUP(Table2[[#This Row],[Customer_ID]],Table1[Customer_ID],Table1[Segment],"Not Found")</f>
        <v>Consumer</v>
      </c>
      <c r="T1095" t="str">
        <f>_xlfn.XLOOKUP(Table2[[#This Row],[Product_ID]],Table4[Product_ID],Table4[Product_Name],"Not Found")</f>
        <v>Wireless Mouse</v>
      </c>
    </row>
    <row r="1096" spans="1:20" x14ac:dyDescent="0.3">
      <c r="A1096" t="s">
        <v>1570</v>
      </c>
      <c r="B1096" s="4">
        <v>46017</v>
      </c>
      <c r="C1096" s="4">
        <v>46018</v>
      </c>
      <c r="D1096" t="s">
        <v>103</v>
      </c>
      <c r="E1096" t="s">
        <v>58</v>
      </c>
      <c r="F1096" s="8">
        <v>1</v>
      </c>
      <c r="G1096" s="10">
        <v>0</v>
      </c>
      <c r="H1096" t="s">
        <v>13</v>
      </c>
      <c r="I1096" s="8">
        <v>1999</v>
      </c>
      <c r="J1096" s="8">
        <v>526.85</v>
      </c>
      <c r="K1096" s="12">
        <f>YEAR(Table2[[#This Row],[Order_Date]])</f>
        <v>2025</v>
      </c>
      <c r="L1096" s="12">
        <f>MONTH(Table2[[#This Row],[Order_Date]])</f>
        <v>12</v>
      </c>
      <c r="M1096" t="str">
        <f>TEXT(Table2[[#This Row],[Order_Date]],"mmm")</f>
        <v>Dec</v>
      </c>
      <c r="N1096" t="str">
        <f>TEXT(Table2[[#This Row],[Order_Date]],"YYYY-MM")</f>
        <v>2025-12</v>
      </c>
      <c r="O1096" s="9">
        <f>IFERROR(Table2[[#This Row],[Profit]]/Table2[[#This Row],[Sales]],0)</f>
        <v>0.26355677838919461</v>
      </c>
      <c r="P1096" t="str">
        <f>_xlfn.XLOOKUP(Table2[[#This Row],[Product_ID]],Table4[Product_ID],Table4[Category],"Not Found")</f>
        <v>Technology</v>
      </c>
      <c r="Q1096" t="str">
        <f>_xlfn.XLOOKUP(Table2[[#This Row],[Product_ID]],Table4[Product_ID],Table4[Sub_Category],"Not Found")</f>
        <v>Audio</v>
      </c>
      <c r="R1096" t="str">
        <f>_xlfn.XLOOKUP(Table2[[#This Row],[Customer_ID]],Table1[Customer_ID],Table1[Region],"Not Found")</f>
        <v>West</v>
      </c>
      <c r="S1096" t="str">
        <f>_xlfn.XLOOKUP(Table2[[#This Row],[Customer_ID]],Table1[Customer_ID],Table1[Segment],"Not Found")</f>
        <v>Consumer</v>
      </c>
      <c r="T1096" t="str">
        <f>_xlfn.XLOOKUP(Table2[[#This Row],[Product_ID]],Table4[Product_ID],Table4[Product_Name],"Not Found")</f>
        <v>Bluetooth Speaker</v>
      </c>
    </row>
    <row r="1097" spans="1:20" x14ac:dyDescent="0.3">
      <c r="A1097" t="s">
        <v>1571</v>
      </c>
      <c r="B1097" s="4">
        <v>45511</v>
      </c>
      <c r="C1097" s="4">
        <v>45514</v>
      </c>
      <c r="D1097" t="s">
        <v>532</v>
      </c>
      <c r="E1097" t="s">
        <v>76</v>
      </c>
      <c r="F1097" s="8">
        <v>1</v>
      </c>
      <c r="G1097" s="10">
        <v>0.1</v>
      </c>
      <c r="H1097" t="s">
        <v>17</v>
      </c>
      <c r="I1097" s="8">
        <v>809.1</v>
      </c>
      <c r="J1097" s="8">
        <v>227.44</v>
      </c>
      <c r="K1097" s="12">
        <f>YEAR(Table2[[#This Row],[Order_Date]])</f>
        <v>2024</v>
      </c>
      <c r="L1097" s="12">
        <f>MONTH(Table2[[#This Row],[Order_Date]])</f>
        <v>8</v>
      </c>
      <c r="M1097" t="str">
        <f>TEXT(Table2[[#This Row],[Order_Date]],"mmm")</f>
        <v>Aug</v>
      </c>
      <c r="N1097" t="str">
        <f>TEXT(Table2[[#This Row],[Order_Date]],"YYYY-MM")</f>
        <v>2024-08</v>
      </c>
      <c r="O1097" s="9">
        <f>IFERROR(Table2[[#This Row],[Profit]]/Table2[[#This Row],[Sales]],0)</f>
        <v>0.28110245952292667</v>
      </c>
      <c r="P1097" t="str">
        <f>_xlfn.XLOOKUP(Table2[[#This Row],[Product_ID]],Table4[Product_ID],Table4[Category],"Not Found")</f>
        <v>Home</v>
      </c>
      <c r="Q1097" t="str">
        <f>_xlfn.XLOOKUP(Table2[[#This Row],[Product_ID]],Table4[Product_ID],Table4[Sub_Category],"Not Found")</f>
        <v>Decor</v>
      </c>
      <c r="R1097" t="str">
        <f>_xlfn.XLOOKUP(Table2[[#This Row],[Customer_ID]],Table1[Customer_ID],Table1[Region],"Not Found")</f>
        <v>East</v>
      </c>
      <c r="S1097" t="str">
        <f>_xlfn.XLOOKUP(Table2[[#This Row],[Customer_ID]],Table1[Customer_ID],Table1[Segment],"Not Found")</f>
        <v>Home Office</v>
      </c>
      <c r="T1097" t="str">
        <f>_xlfn.XLOOKUP(Table2[[#This Row],[Product_ID]],Table4[Product_ID],Table4[Product_Name],"Not Found")</f>
        <v>Wall Clock</v>
      </c>
    </row>
    <row r="1098" spans="1:20" x14ac:dyDescent="0.3">
      <c r="A1098" t="s">
        <v>1572</v>
      </c>
      <c r="B1098" s="4">
        <v>45317</v>
      </c>
      <c r="C1098" s="4">
        <v>45322</v>
      </c>
      <c r="D1098" t="s">
        <v>401</v>
      </c>
      <c r="E1098" t="s">
        <v>20</v>
      </c>
      <c r="F1098" s="8">
        <v>1</v>
      </c>
      <c r="G1098" s="10">
        <v>0.05</v>
      </c>
      <c r="H1098" t="s">
        <v>17</v>
      </c>
      <c r="I1098" s="8">
        <v>6649.05</v>
      </c>
      <c r="J1098" s="8">
        <v>1357.36</v>
      </c>
      <c r="K1098" s="12">
        <f>YEAR(Table2[[#This Row],[Order_Date]])</f>
        <v>2024</v>
      </c>
      <c r="L1098" s="12">
        <f>MONTH(Table2[[#This Row],[Order_Date]])</f>
        <v>1</v>
      </c>
      <c r="M1098" t="str">
        <f>TEXT(Table2[[#This Row],[Order_Date]],"mmm")</f>
        <v>Jan</v>
      </c>
      <c r="N1098" t="str">
        <f>TEXT(Table2[[#This Row],[Order_Date]],"YYYY-MM")</f>
        <v>2024-01</v>
      </c>
      <c r="O1098" s="9">
        <f>IFERROR(Table2[[#This Row],[Profit]]/Table2[[#This Row],[Sales]],0)</f>
        <v>0.20414344906415199</v>
      </c>
      <c r="P1098" t="str">
        <f>_xlfn.XLOOKUP(Table2[[#This Row],[Product_ID]],Table4[Product_ID],Table4[Category],"Not Found")</f>
        <v>Furniture</v>
      </c>
      <c r="Q1098" t="str">
        <f>_xlfn.XLOOKUP(Table2[[#This Row],[Product_ID]],Table4[Product_ID],Table4[Sub_Category],"Not Found")</f>
        <v>Furniture</v>
      </c>
      <c r="R1098" t="str">
        <f>_xlfn.XLOOKUP(Table2[[#This Row],[Customer_ID]],Table1[Customer_ID],Table1[Region],"Not Found")</f>
        <v>West</v>
      </c>
      <c r="S1098" t="str">
        <f>_xlfn.XLOOKUP(Table2[[#This Row],[Customer_ID]],Table1[Customer_ID],Table1[Segment],"Not Found")</f>
        <v>Home Office</v>
      </c>
      <c r="T1098" t="str">
        <f>_xlfn.XLOOKUP(Table2[[#This Row],[Product_ID]],Table4[Product_ID],Table4[Product_Name],"Not Found")</f>
        <v>Office Chair</v>
      </c>
    </row>
    <row r="1099" spans="1:20" x14ac:dyDescent="0.3">
      <c r="A1099" t="s">
        <v>1573</v>
      </c>
      <c r="B1099" s="4">
        <v>45812</v>
      </c>
      <c r="C1099" s="4">
        <v>45813</v>
      </c>
      <c r="D1099" t="s">
        <v>795</v>
      </c>
      <c r="E1099" t="s">
        <v>58</v>
      </c>
      <c r="F1099" s="8">
        <v>2</v>
      </c>
      <c r="G1099" s="10">
        <v>0</v>
      </c>
      <c r="H1099" t="s">
        <v>13</v>
      </c>
      <c r="I1099" s="8">
        <v>3998</v>
      </c>
      <c r="J1099" s="8">
        <v>1035.28</v>
      </c>
      <c r="K1099" s="12">
        <f>YEAR(Table2[[#This Row],[Order_Date]])</f>
        <v>2025</v>
      </c>
      <c r="L1099" s="12">
        <f>MONTH(Table2[[#This Row],[Order_Date]])</f>
        <v>6</v>
      </c>
      <c r="M1099" t="str">
        <f>TEXT(Table2[[#This Row],[Order_Date]],"mmm")</f>
        <v>Jun</v>
      </c>
      <c r="N1099" t="str">
        <f>TEXT(Table2[[#This Row],[Order_Date]],"YYYY-MM")</f>
        <v>2025-06</v>
      </c>
      <c r="O1099" s="9">
        <f>IFERROR(Table2[[#This Row],[Profit]]/Table2[[#This Row],[Sales]],0)</f>
        <v>0.25894947473736868</v>
      </c>
      <c r="P1099" t="str">
        <f>_xlfn.XLOOKUP(Table2[[#This Row],[Product_ID]],Table4[Product_ID],Table4[Category],"Not Found")</f>
        <v>Technology</v>
      </c>
      <c r="Q1099" t="str">
        <f>_xlfn.XLOOKUP(Table2[[#This Row],[Product_ID]],Table4[Product_ID],Table4[Sub_Category],"Not Found")</f>
        <v>Audio</v>
      </c>
      <c r="R1099" t="str">
        <f>_xlfn.XLOOKUP(Table2[[#This Row],[Customer_ID]],Table1[Customer_ID],Table1[Region],"Not Found")</f>
        <v>West</v>
      </c>
      <c r="S1099" t="str">
        <f>_xlfn.XLOOKUP(Table2[[#This Row],[Customer_ID]],Table1[Customer_ID],Table1[Segment],"Not Found")</f>
        <v>Consumer</v>
      </c>
      <c r="T1099" t="str">
        <f>_xlfn.XLOOKUP(Table2[[#This Row],[Product_ID]],Table4[Product_ID],Table4[Product_Name],"Not Found")</f>
        <v>Bluetooth Speaker</v>
      </c>
    </row>
    <row r="1100" spans="1:20" x14ac:dyDescent="0.3">
      <c r="A1100" t="s">
        <v>1574</v>
      </c>
      <c r="B1100" s="4">
        <v>45301</v>
      </c>
      <c r="C1100" s="4">
        <v>45304</v>
      </c>
      <c r="D1100" t="s">
        <v>1254</v>
      </c>
      <c r="E1100" t="s">
        <v>20</v>
      </c>
      <c r="F1100" s="8">
        <v>3</v>
      </c>
      <c r="G1100" s="10">
        <v>0</v>
      </c>
      <c r="H1100" t="s">
        <v>17</v>
      </c>
      <c r="I1100" s="8">
        <v>20997</v>
      </c>
      <c r="J1100" s="8">
        <v>3577.01</v>
      </c>
      <c r="K1100" s="12">
        <f>YEAR(Table2[[#This Row],[Order_Date]])</f>
        <v>2024</v>
      </c>
      <c r="L1100" s="12">
        <f>MONTH(Table2[[#This Row],[Order_Date]])</f>
        <v>1</v>
      </c>
      <c r="M1100" t="str">
        <f>TEXT(Table2[[#This Row],[Order_Date]],"mmm")</f>
        <v>Jan</v>
      </c>
      <c r="N1100" t="str">
        <f>TEXT(Table2[[#This Row],[Order_Date]],"YYYY-MM")</f>
        <v>2024-01</v>
      </c>
      <c r="O1100" s="9">
        <f>IFERROR(Table2[[#This Row],[Profit]]/Table2[[#This Row],[Sales]],0)</f>
        <v>0.17035814640186694</v>
      </c>
      <c r="P1100" t="str">
        <f>_xlfn.XLOOKUP(Table2[[#This Row],[Product_ID]],Table4[Product_ID],Table4[Category],"Not Found")</f>
        <v>Furniture</v>
      </c>
      <c r="Q1100" t="str">
        <f>_xlfn.XLOOKUP(Table2[[#This Row],[Product_ID]],Table4[Product_ID],Table4[Sub_Category],"Not Found")</f>
        <v>Furniture</v>
      </c>
      <c r="R1100" t="str">
        <f>_xlfn.XLOOKUP(Table2[[#This Row],[Customer_ID]],Table1[Customer_ID],Table1[Region],"Not Found")</f>
        <v>South</v>
      </c>
      <c r="S1100" t="str">
        <f>_xlfn.XLOOKUP(Table2[[#This Row],[Customer_ID]],Table1[Customer_ID],Table1[Segment],"Not Found")</f>
        <v>Corporate</v>
      </c>
      <c r="T1100" t="str">
        <f>_xlfn.XLOOKUP(Table2[[#This Row],[Product_ID]],Table4[Product_ID],Table4[Product_Name],"Not Found")</f>
        <v>Office Chair</v>
      </c>
    </row>
    <row r="1101" spans="1:20" x14ac:dyDescent="0.3">
      <c r="A1101" t="s">
        <v>1575</v>
      </c>
      <c r="B1101" s="4">
        <v>45669</v>
      </c>
      <c r="C1101" s="4">
        <v>45670</v>
      </c>
      <c r="D1101" t="s">
        <v>858</v>
      </c>
      <c r="E1101" t="s">
        <v>40</v>
      </c>
      <c r="F1101" s="8">
        <v>2</v>
      </c>
      <c r="G1101" s="10">
        <v>0.15</v>
      </c>
      <c r="H1101" t="s">
        <v>21</v>
      </c>
      <c r="I1101" s="8">
        <v>2548.3000000000002</v>
      </c>
      <c r="J1101" s="8">
        <v>580.36</v>
      </c>
      <c r="K1101" s="12">
        <f>YEAR(Table2[[#This Row],[Order_Date]])</f>
        <v>2025</v>
      </c>
      <c r="L1101" s="12">
        <f>MONTH(Table2[[#This Row],[Order_Date]])</f>
        <v>1</v>
      </c>
      <c r="M1101" t="str">
        <f>TEXT(Table2[[#This Row],[Order_Date]],"mmm")</f>
        <v>Jan</v>
      </c>
      <c r="N1101" t="str">
        <f>TEXT(Table2[[#This Row],[Order_Date]],"YYYY-MM")</f>
        <v>2025-01</v>
      </c>
      <c r="O1101" s="9">
        <f>IFERROR(Table2[[#This Row],[Profit]]/Table2[[#This Row],[Sales]],0)</f>
        <v>0.22774398618686967</v>
      </c>
      <c r="P1101" t="str">
        <f>_xlfn.XLOOKUP(Table2[[#This Row],[Product_ID]],Table4[Product_ID],Table4[Category],"Not Found")</f>
        <v>Technology</v>
      </c>
      <c r="Q1101" t="str">
        <f>_xlfn.XLOOKUP(Table2[[#This Row],[Product_ID]],Table4[Product_ID],Table4[Sub_Category],"Not Found")</f>
        <v>Accessories</v>
      </c>
      <c r="R1101" t="str">
        <f>_xlfn.XLOOKUP(Table2[[#This Row],[Customer_ID]],Table1[Customer_ID],Table1[Region],"Not Found")</f>
        <v>North</v>
      </c>
      <c r="S1101" t="str">
        <f>_xlfn.XLOOKUP(Table2[[#This Row],[Customer_ID]],Table1[Customer_ID],Table1[Segment],"Not Found")</f>
        <v>Home Office</v>
      </c>
      <c r="T1101" t="str">
        <f>_xlfn.XLOOKUP(Table2[[#This Row],[Product_ID]],Table4[Product_ID],Table4[Product_Name],"Not Found")</f>
        <v>Power Bank</v>
      </c>
    </row>
    <row r="1102" spans="1:20" x14ac:dyDescent="0.3">
      <c r="A1102" t="s">
        <v>1576</v>
      </c>
      <c r="B1102" s="4">
        <v>45924</v>
      </c>
      <c r="C1102" s="4">
        <v>45926</v>
      </c>
      <c r="D1102" t="s">
        <v>585</v>
      </c>
      <c r="E1102" t="s">
        <v>50</v>
      </c>
      <c r="F1102" s="8">
        <v>1</v>
      </c>
      <c r="G1102" s="10">
        <v>0</v>
      </c>
      <c r="H1102" t="s">
        <v>30</v>
      </c>
      <c r="I1102" s="8">
        <v>499</v>
      </c>
      <c r="J1102" s="8">
        <v>103.3</v>
      </c>
      <c r="K1102" s="12">
        <f>YEAR(Table2[[#This Row],[Order_Date]])</f>
        <v>2025</v>
      </c>
      <c r="L1102" s="12">
        <f>MONTH(Table2[[#This Row],[Order_Date]])</f>
        <v>9</v>
      </c>
      <c r="M1102" t="str">
        <f>TEXT(Table2[[#This Row],[Order_Date]],"mmm")</f>
        <v>Sep</v>
      </c>
      <c r="N1102" t="str">
        <f>TEXT(Table2[[#This Row],[Order_Date]],"YYYY-MM")</f>
        <v>2025-09</v>
      </c>
      <c r="O1102" s="9">
        <f>IFERROR(Table2[[#This Row],[Profit]]/Table2[[#This Row],[Sales]],0)</f>
        <v>0.20701402805611221</v>
      </c>
      <c r="P1102" t="str">
        <f>_xlfn.XLOOKUP(Table2[[#This Row],[Product_ID]],Table4[Product_ID],Table4[Category],"Not Found")</f>
        <v>Technology</v>
      </c>
      <c r="Q1102" t="str">
        <f>_xlfn.XLOOKUP(Table2[[#This Row],[Product_ID]],Table4[Product_ID],Table4[Sub_Category],"Not Found")</f>
        <v>Accessories</v>
      </c>
      <c r="R1102" t="str">
        <f>_xlfn.XLOOKUP(Table2[[#This Row],[Customer_ID]],Table1[Customer_ID],Table1[Region],"Not Found")</f>
        <v>East</v>
      </c>
      <c r="S1102" t="str">
        <f>_xlfn.XLOOKUP(Table2[[#This Row],[Customer_ID]],Table1[Customer_ID],Table1[Segment],"Not Found")</f>
        <v>Consumer</v>
      </c>
      <c r="T1102" t="str">
        <f>_xlfn.XLOOKUP(Table2[[#This Row],[Product_ID]],Table4[Product_ID],Table4[Product_Name],"Not Found")</f>
        <v>Wireless Mouse</v>
      </c>
    </row>
    <row r="1103" spans="1:20" x14ac:dyDescent="0.3">
      <c r="A1103" t="s">
        <v>1577</v>
      </c>
      <c r="B1103" s="4">
        <v>45928</v>
      </c>
      <c r="C1103" s="4">
        <v>45933</v>
      </c>
      <c r="D1103" t="s">
        <v>787</v>
      </c>
      <c r="E1103" t="s">
        <v>55</v>
      </c>
      <c r="F1103" s="8">
        <v>1</v>
      </c>
      <c r="G1103" s="10">
        <v>0</v>
      </c>
      <c r="H1103" t="s">
        <v>17</v>
      </c>
      <c r="I1103" s="8">
        <v>5999</v>
      </c>
      <c r="J1103" s="8">
        <v>1312.7</v>
      </c>
      <c r="K1103" s="12">
        <f>YEAR(Table2[[#This Row],[Order_Date]])</f>
        <v>2025</v>
      </c>
      <c r="L1103" s="12">
        <f>MONTH(Table2[[#This Row],[Order_Date]])</f>
        <v>9</v>
      </c>
      <c r="M1103" t="str">
        <f>TEXT(Table2[[#This Row],[Order_Date]],"mmm")</f>
        <v>Sep</v>
      </c>
      <c r="N1103" t="str">
        <f>TEXT(Table2[[#This Row],[Order_Date]],"YYYY-MM")</f>
        <v>2025-09</v>
      </c>
      <c r="O1103" s="9">
        <f>IFERROR(Table2[[#This Row],[Profit]]/Table2[[#This Row],[Sales]],0)</f>
        <v>0.21881980330055009</v>
      </c>
      <c r="P1103" t="str">
        <f>_xlfn.XLOOKUP(Table2[[#This Row],[Product_ID]],Table4[Product_ID],Table4[Category],"Not Found")</f>
        <v>Furniture</v>
      </c>
      <c r="Q1103" t="str">
        <f>_xlfn.XLOOKUP(Table2[[#This Row],[Product_ID]],Table4[Product_ID],Table4[Sub_Category],"Not Found")</f>
        <v>Furniture</v>
      </c>
      <c r="R1103" t="str">
        <f>_xlfn.XLOOKUP(Table2[[#This Row],[Customer_ID]],Table1[Customer_ID],Table1[Region],"Not Found")</f>
        <v>South</v>
      </c>
      <c r="S1103" t="str">
        <f>_xlfn.XLOOKUP(Table2[[#This Row],[Customer_ID]],Table1[Customer_ID],Table1[Segment],"Not Found")</f>
        <v>Home Office</v>
      </c>
      <c r="T1103" t="str">
        <f>_xlfn.XLOOKUP(Table2[[#This Row],[Product_ID]],Table4[Product_ID],Table4[Product_Name],"Not Found")</f>
        <v>Study Table</v>
      </c>
    </row>
    <row r="1104" spans="1:20" x14ac:dyDescent="0.3">
      <c r="A1104" t="s">
        <v>1578</v>
      </c>
      <c r="B1104" s="4">
        <v>45973</v>
      </c>
      <c r="C1104" s="4">
        <v>45976</v>
      </c>
      <c r="D1104" t="s">
        <v>381</v>
      </c>
      <c r="E1104" t="s">
        <v>71</v>
      </c>
      <c r="F1104" s="8">
        <v>2</v>
      </c>
      <c r="G1104" s="10">
        <v>0</v>
      </c>
      <c r="H1104" t="s">
        <v>17</v>
      </c>
      <c r="I1104" s="8">
        <v>1598</v>
      </c>
      <c r="J1104" s="8">
        <v>256.79000000000002</v>
      </c>
      <c r="K1104" s="12">
        <f>YEAR(Table2[[#This Row],[Order_Date]])</f>
        <v>2025</v>
      </c>
      <c r="L1104" s="12">
        <f>MONTH(Table2[[#This Row],[Order_Date]])</f>
        <v>11</v>
      </c>
      <c r="M1104" t="str">
        <f>TEXT(Table2[[#This Row],[Order_Date]],"mmm")</f>
        <v>Nov</v>
      </c>
      <c r="N1104" t="str">
        <f>TEXT(Table2[[#This Row],[Order_Date]],"YYYY-MM")</f>
        <v>2025-11</v>
      </c>
      <c r="O1104" s="9">
        <f>IFERROR(Table2[[#This Row],[Profit]]/Table2[[#This Row],[Sales]],0)</f>
        <v>0.16069461827284107</v>
      </c>
      <c r="P1104" t="str">
        <f>_xlfn.XLOOKUP(Table2[[#This Row],[Product_ID]],Table4[Product_ID],Table4[Category],"Not Found")</f>
        <v>Home</v>
      </c>
      <c r="Q1104" t="str">
        <f>_xlfn.XLOOKUP(Table2[[#This Row],[Product_ID]],Table4[Product_ID],Table4[Sub_Category],"Not Found")</f>
        <v>Storage</v>
      </c>
      <c r="R1104" t="str">
        <f>_xlfn.XLOOKUP(Table2[[#This Row],[Customer_ID]],Table1[Customer_ID],Table1[Region],"Not Found")</f>
        <v>West</v>
      </c>
      <c r="S1104" t="str">
        <f>_xlfn.XLOOKUP(Table2[[#This Row],[Customer_ID]],Table1[Customer_ID],Table1[Segment],"Not Found")</f>
        <v>Corporate</v>
      </c>
      <c r="T1104" t="str">
        <f>_xlfn.XLOOKUP(Table2[[#This Row],[Product_ID]],Table4[Product_ID],Table4[Product_Name],"Not Found")</f>
        <v>Storage Box</v>
      </c>
    </row>
    <row r="1105" spans="1:20" x14ac:dyDescent="0.3">
      <c r="A1105" t="s">
        <v>1579</v>
      </c>
      <c r="B1105" s="4">
        <v>45875</v>
      </c>
      <c r="C1105" s="4">
        <v>45877</v>
      </c>
      <c r="D1105" t="s">
        <v>627</v>
      </c>
      <c r="E1105" t="s">
        <v>96</v>
      </c>
      <c r="F1105" s="8">
        <v>1</v>
      </c>
      <c r="G1105" s="10">
        <v>0.1</v>
      </c>
      <c r="H1105" t="s">
        <v>13</v>
      </c>
      <c r="I1105" s="8">
        <v>899.1</v>
      </c>
      <c r="J1105" s="8">
        <v>259.67</v>
      </c>
      <c r="K1105" s="12">
        <f>YEAR(Table2[[#This Row],[Order_Date]])</f>
        <v>2025</v>
      </c>
      <c r="L1105" s="12">
        <f>MONTH(Table2[[#This Row],[Order_Date]])</f>
        <v>8</v>
      </c>
      <c r="M1105" t="str">
        <f>TEXT(Table2[[#This Row],[Order_Date]],"mmm")</f>
        <v>Aug</v>
      </c>
      <c r="N1105" t="str">
        <f>TEXT(Table2[[#This Row],[Order_Date]],"YYYY-MM")</f>
        <v>2025-08</v>
      </c>
      <c r="O1105" s="9">
        <f>IFERROR(Table2[[#This Row],[Profit]]/Table2[[#This Row],[Sales]],0)</f>
        <v>0.28881103325547769</v>
      </c>
      <c r="P1105" t="str">
        <f>_xlfn.XLOOKUP(Table2[[#This Row],[Product_ID]],Table4[Product_ID],Table4[Category],"Not Found")</f>
        <v>Home</v>
      </c>
      <c r="Q1105" t="str">
        <f>_xlfn.XLOOKUP(Table2[[#This Row],[Product_ID]],Table4[Product_ID],Table4[Sub_Category],"Not Found")</f>
        <v>Lighting</v>
      </c>
      <c r="R1105" t="str">
        <f>_xlfn.XLOOKUP(Table2[[#This Row],[Customer_ID]],Table1[Customer_ID],Table1[Region],"Not Found")</f>
        <v>West</v>
      </c>
      <c r="S1105" t="str">
        <f>_xlfn.XLOOKUP(Table2[[#This Row],[Customer_ID]],Table1[Customer_ID],Table1[Segment],"Not Found")</f>
        <v>Corporate</v>
      </c>
      <c r="T1105" t="str">
        <f>_xlfn.XLOOKUP(Table2[[#This Row],[Product_ID]],Table4[Product_ID],Table4[Product_Name],"Not Found")</f>
        <v>LED Strip Light</v>
      </c>
    </row>
    <row r="1106" spans="1:20" x14ac:dyDescent="0.3">
      <c r="A1106" t="s">
        <v>1580</v>
      </c>
      <c r="B1106" s="4">
        <v>45443</v>
      </c>
      <c r="C1106" s="4">
        <v>45447</v>
      </c>
      <c r="D1106" t="s">
        <v>1228</v>
      </c>
      <c r="E1106" t="s">
        <v>40</v>
      </c>
      <c r="F1106" s="8">
        <v>1</v>
      </c>
      <c r="G1106" s="10">
        <v>0.1</v>
      </c>
      <c r="H1106" t="s">
        <v>17</v>
      </c>
      <c r="I1106" s="8">
        <v>1349.1</v>
      </c>
      <c r="J1106" s="8">
        <v>210.82</v>
      </c>
      <c r="K1106" s="12">
        <f>YEAR(Table2[[#This Row],[Order_Date]])</f>
        <v>2024</v>
      </c>
      <c r="L1106" s="12">
        <f>MONTH(Table2[[#This Row],[Order_Date]])</f>
        <v>5</v>
      </c>
      <c r="M1106" t="str">
        <f>TEXT(Table2[[#This Row],[Order_Date]],"mmm")</f>
        <v>May</v>
      </c>
      <c r="N1106" t="str">
        <f>TEXT(Table2[[#This Row],[Order_Date]],"YYYY-MM")</f>
        <v>2024-05</v>
      </c>
      <c r="O1106" s="9">
        <f>IFERROR(Table2[[#This Row],[Profit]]/Table2[[#This Row],[Sales]],0)</f>
        <v>0.15626714105700096</v>
      </c>
      <c r="P1106" t="str">
        <f>_xlfn.XLOOKUP(Table2[[#This Row],[Product_ID]],Table4[Product_ID],Table4[Category],"Not Found")</f>
        <v>Technology</v>
      </c>
      <c r="Q1106" t="str">
        <f>_xlfn.XLOOKUP(Table2[[#This Row],[Product_ID]],Table4[Product_ID],Table4[Sub_Category],"Not Found")</f>
        <v>Accessories</v>
      </c>
      <c r="R1106" t="str">
        <f>_xlfn.XLOOKUP(Table2[[#This Row],[Customer_ID]],Table1[Customer_ID],Table1[Region],"Not Found")</f>
        <v>North</v>
      </c>
      <c r="S1106" t="str">
        <f>_xlfn.XLOOKUP(Table2[[#This Row],[Customer_ID]],Table1[Customer_ID],Table1[Segment],"Not Found")</f>
        <v>Consumer</v>
      </c>
      <c r="T1106" t="str">
        <f>_xlfn.XLOOKUP(Table2[[#This Row],[Product_ID]],Table4[Product_ID],Table4[Product_Name],"Not Found")</f>
        <v>Power Bank</v>
      </c>
    </row>
    <row r="1107" spans="1:20" x14ac:dyDescent="0.3">
      <c r="A1107" t="s">
        <v>1581</v>
      </c>
      <c r="B1107" s="4">
        <v>46011</v>
      </c>
      <c r="C1107" s="4">
        <v>46015</v>
      </c>
      <c r="D1107" t="s">
        <v>696</v>
      </c>
      <c r="E1107" t="s">
        <v>96</v>
      </c>
      <c r="F1107" s="8">
        <v>4</v>
      </c>
      <c r="G1107" s="10">
        <v>0</v>
      </c>
      <c r="H1107" t="s">
        <v>21</v>
      </c>
      <c r="I1107" s="8">
        <v>3996</v>
      </c>
      <c r="J1107" s="8">
        <v>970.18</v>
      </c>
      <c r="K1107" s="12">
        <f>YEAR(Table2[[#This Row],[Order_Date]])</f>
        <v>2025</v>
      </c>
      <c r="L1107" s="12">
        <f>MONTH(Table2[[#This Row],[Order_Date]])</f>
        <v>12</v>
      </c>
      <c r="M1107" t="str">
        <f>TEXT(Table2[[#This Row],[Order_Date]],"mmm")</f>
        <v>Dec</v>
      </c>
      <c r="N1107" t="str">
        <f>TEXT(Table2[[#This Row],[Order_Date]],"YYYY-MM")</f>
        <v>2025-12</v>
      </c>
      <c r="O1107" s="9">
        <f>IFERROR(Table2[[#This Row],[Profit]]/Table2[[#This Row],[Sales]],0)</f>
        <v>0.24278778778778778</v>
      </c>
      <c r="P1107" t="str">
        <f>_xlfn.XLOOKUP(Table2[[#This Row],[Product_ID]],Table4[Product_ID],Table4[Category],"Not Found")</f>
        <v>Home</v>
      </c>
      <c r="Q1107" t="str">
        <f>_xlfn.XLOOKUP(Table2[[#This Row],[Product_ID]],Table4[Product_ID],Table4[Sub_Category],"Not Found")</f>
        <v>Lighting</v>
      </c>
      <c r="R1107" t="str">
        <f>_xlfn.XLOOKUP(Table2[[#This Row],[Customer_ID]],Table1[Customer_ID],Table1[Region],"Not Found")</f>
        <v>East</v>
      </c>
      <c r="S1107" t="str">
        <f>_xlfn.XLOOKUP(Table2[[#This Row],[Customer_ID]],Table1[Customer_ID],Table1[Segment],"Not Found")</f>
        <v>Home Office</v>
      </c>
      <c r="T1107" t="str">
        <f>_xlfn.XLOOKUP(Table2[[#This Row],[Product_ID]],Table4[Product_ID],Table4[Product_Name],"Not Found")</f>
        <v>LED Strip Light</v>
      </c>
    </row>
    <row r="1108" spans="1:20" x14ac:dyDescent="0.3">
      <c r="A1108" t="s">
        <v>1582</v>
      </c>
      <c r="B1108" s="4">
        <v>45340</v>
      </c>
      <c r="C1108" s="4">
        <v>45342</v>
      </c>
      <c r="D1108" t="s">
        <v>1583</v>
      </c>
      <c r="E1108" t="s">
        <v>99</v>
      </c>
      <c r="F1108" s="8">
        <v>2</v>
      </c>
      <c r="G1108" s="10">
        <v>0</v>
      </c>
      <c r="H1108" t="s">
        <v>17</v>
      </c>
      <c r="I1108" s="8">
        <v>498</v>
      </c>
      <c r="J1108" s="8">
        <v>121.15</v>
      </c>
      <c r="K1108" s="12">
        <f>YEAR(Table2[[#This Row],[Order_Date]])</f>
        <v>2024</v>
      </c>
      <c r="L1108" s="12">
        <f>MONTH(Table2[[#This Row],[Order_Date]])</f>
        <v>2</v>
      </c>
      <c r="M1108" t="str">
        <f>TEXT(Table2[[#This Row],[Order_Date]],"mmm")</f>
        <v>Feb</v>
      </c>
      <c r="N1108" t="str">
        <f>TEXT(Table2[[#This Row],[Order_Date]],"YYYY-MM")</f>
        <v>2024-02</v>
      </c>
      <c r="O1108" s="9">
        <f>IFERROR(Table2[[#This Row],[Profit]]/Table2[[#This Row],[Sales]],0)</f>
        <v>0.24327309236947792</v>
      </c>
      <c r="P1108" t="str">
        <f>_xlfn.XLOOKUP(Table2[[#This Row],[Product_ID]],Table4[Product_ID],Table4[Category],"Not Found")</f>
        <v>Office</v>
      </c>
      <c r="Q1108" t="str">
        <f>_xlfn.XLOOKUP(Table2[[#This Row],[Product_ID]],Table4[Product_ID],Table4[Sub_Category],"Not Found")</f>
        <v>Paper</v>
      </c>
      <c r="R1108" t="str">
        <f>_xlfn.XLOOKUP(Table2[[#This Row],[Customer_ID]],Table1[Customer_ID],Table1[Region],"Not Found")</f>
        <v>South</v>
      </c>
      <c r="S1108" t="str">
        <f>_xlfn.XLOOKUP(Table2[[#This Row],[Customer_ID]],Table1[Customer_ID],Table1[Segment],"Not Found")</f>
        <v>Consumer</v>
      </c>
      <c r="T1108" t="str">
        <f>_xlfn.XLOOKUP(Table2[[#This Row],[Product_ID]],Table4[Product_ID],Table4[Product_Name],"Not Found")</f>
        <v>Pen Set</v>
      </c>
    </row>
    <row r="1109" spans="1:20" x14ac:dyDescent="0.3">
      <c r="A1109" t="s">
        <v>1584</v>
      </c>
      <c r="B1109" s="4">
        <v>45445</v>
      </c>
      <c r="C1109" s="4">
        <v>45448</v>
      </c>
      <c r="D1109" t="s">
        <v>410</v>
      </c>
      <c r="E1109" t="s">
        <v>35</v>
      </c>
      <c r="F1109" s="8">
        <v>1</v>
      </c>
      <c r="G1109" s="10">
        <v>0</v>
      </c>
      <c r="H1109" t="s">
        <v>13</v>
      </c>
      <c r="I1109" s="8">
        <v>1599</v>
      </c>
      <c r="J1109" s="8">
        <v>472.08</v>
      </c>
      <c r="K1109" s="12">
        <f>YEAR(Table2[[#This Row],[Order_Date]])</f>
        <v>2024</v>
      </c>
      <c r="L1109" s="12">
        <f>MONTH(Table2[[#This Row],[Order_Date]])</f>
        <v>6</v>
      </c>
      <c r="M1109" t="str">
        <f>TEXT(Table2[[#This Row],[Order_Date]],"mmm")</f>
        <v>Jun</v>
      </c>
      <c r="N1109" t="str">
        <f>TEXT(Table2[[#This Row],[Order_Date]],"YYYY-MM")</f>
        <v>2024-06</v>
      </c>
      <c r="O1109" s="9">
        <f>IFERROR(Table2[[#This Row],[Profit]]/Table2[[#This Row],[Sales]],0)</f>
        <v>0.29523452157598495</v>
      </c>
      <c r="P1109" t="str">
        <f>_xlfn.XLOOKUP(Table2[[#This Row],[Product_ID]],Table4[Product_ID],Table4[Category],"Not Found")</f>
        <v>Lifestyle</v>
      </c>
      <c r="Q1109" t="str">
        <f>_xlfn.XLOOKUP(Table2[[#This Row],[Product_ID]],Table4[Product_ID],Table4[Sub_Category],"Not Found")</f>
        <v>Bags</v>
      </c>
      <c r="R1109" t="str">
        <f>_xlfn.XLOOKUP(Table2[[#This Row],[Customer_ID]],Table1[Customer_ID],Table1[Region],"Not Found")</f>
        <v>North</v>
      </c>
      <c r="S1109" t="str">
        <f>_xlfn.XLOOKUP(Table2[[#This Row],[Customer_ID]],Table1[Customer_ID],Table1[Segment],"Not Found")</f>
        <v>Consumer</v>
      </c>
      <c r="T1109" t="str">
        <f>_xlfn.XLOOKUP(Table2[[#This Row],[Product_ID]],Table4[Product_ID],Table4[Product_Name],"Not Found")</f>
        <v>Backpack</v>
      </c>
    </row>
    <row r="1110" spans="1:20" x14ac:dyDescent="0.3">
      <c r="A1110" t="s">
        <v>1585</v>
      </c>
      <c r="B1110" s="4">
        <v>45584</v>
      </c>
      <c r="C1110" s="4">
        <v>45587</v>
      </c>
      <c r="D1110" t="s">
        <v>346</v>
      </c>
      <c r="E1110" t="s">
        <v>65</v>
      </c>
      <c r="F1110" s="8">
        <v>1</v>
      </c>
      <c r="G1110" s="10">
        <v>0.1</v>
      </c>
      <c r="H1110" t="s">
        <v>17</v>
      </c>
      <c r="I1110" s="8">
        <v>629.1</v>
      </c>
      <c r="J1110" s="8">
        <v>163.98</v>
      </c>
      <c r="K1110" s="12">
        <f>YEAR(Table2[[#This Row],[Order_Date]])</f>
        <v>2024</v>
      </c>
      <c r="L1110" s="12">
        <f>MONTH(Table2[[#This Row],[Order_Date]])</f>
        <v>10</v>
      </c>
      <c r="M1110" t="str">
        <f>TEXT(Table2[[#This Row],[Order_Date]],"mmm")</f>
        <v>Oct</v>
      </c>
      <c r="N1110" t="str">
        <f>TEXT(Table2[[#This Row],[Order_Date]],"YYYY-MM")</f>
        <v>2024-10</v>
      </c>
      <c r="O1110" s="9">
        <f>IFERROR(Table2[[#This Row],[Profit]]/Table2[[#This Row],[Sales]],0)</f>
        <v>0.26065808297567949</v>
      </c>
      <c r="P1110" t="str">
        <f>_xlfn.XLOOKUP(Table2[[#This Row],[Product_ID]],Table4[Product_ID],Table4[Category],"Not Found")</f>
        <v>Office</v>
      </c>
      <c r="Q1110" t="str">
        <f>_xlfn.XLOOKUP(Table2[[#This Row],[Product_ID]],Table4[Product_ID],Table4[Sub_Category],"Not Found")</f>
        <v>Storage</v>
      </c>
      <c r="R1110" t="str">
        <f>_xlfn.XLOOKUP(Table2[[#This Row],[Customer_ID]],Table1[Customer_ID],Table1[Region],"Not Found")</f>
        <v>South</v>
      </c>
      <c r="S1110" t="str">
        <f>_xlfn.XLOOKUP(Table2[[#This Row],[Customer_ID]],Table1[Customer_ID],Table1[Segment],"Not Found")</f>
        <v>Consumer</v>
      </c>
      <c r="T1110" t="str">
        <f>_xlfn.XLOOKUP(Table2[[#This Row],[Product_ID]],Table4[Product_ID],Table4[Product_Name],"Not Found")</f>
        <v>Desk Organizer</v>
      </c>
    </row>
    <row r="1111" spans="1:20" x14ac:dyDescent="0.3">
      <c r="A1111" t="s">
        <v>1586</v>
      </c>
      <c r="B1111" s="4">
        <v>45871</v>
      </c>
      <c r="C1111" s="4">
        <v>45876</v>
      </c>
      <c r="D1111" t="s">
        <v>1072</v>
      </c>
      <c r="E1111" t="s">
        <v>35</v>
      </c>
      <c r="F1111" s="8">
        <v>1</v>
      </c>
      <c r="G1111" s="10">
        <v>0</v>
      </c>
      <c r="H1111" t="s">
        <v>30</v>
      </c>
      <c r="I1111" s="8">
        <v>1599</v>
      </c>
      <c r="J1111" s="8">
        <v>458.17</v>
      </c>
      <c r="K1111" s="12">
        <f>YEAR(Table2[[#This Row],[Order_Date]])</f>
        <v>2025</v>
      </c>
      <c r="L1111" s="12">
        <f>MONTH(Table2[[#This Row],[Order_Date]])</f>
        <v>8</v>
      </c>
      <c r="M1111" t="str">
        <f>TEXT(Table2[[#This Row],[Order_Date]],"mmm")</f>
        <v>Aug</v>
      </c>
      <c r="N1111" t="str">
        <f>TEXT(Table2[[#This Row],[Order_Date]],"YYYY-MM")</f>
        <v>2025-08</v>
      </c>
      <c r="O1111" s="9">
        <f>IFERROR(Table2[[#This Row],[Profit]]/Table2[[#This Row],[Sales]],0)</f>
        <v>0.28653533458411506</v>
      </c>
      <c r="P1111" t="str">
        <f>_xlfn.XLOOKUP(Table2[[#This Row],[Product_ID]],Table4[Product_ID],Table4[Category],"Not Found")</f>
        <v>Lifestyle</v>
      </c>
      <c r="Q1111" t="str">
        <f>_xlfn.XLOOKUP(Table2[[#This Row],[Product_ID]],Table4[Product_ID],Table4[Sub_Category],"Not Found")</f>
        <v>Bags</v>
      </c>
      <c r="R1111" t="str">
        <f>_xlfn.XLOOKUP(Table2[[#This Row],[Customer_ID]],Table1[Customer_ID],Table1[Region],"Not Found")</f>
        <v>East</v>
      </c>
      <c r="S1111" t="str">
        <f>_xlfn.XLOOKUP(Table2[[#This Row],[Customer_ID]],Table1[Customer_ID],Table1[Segment],"Not Found")</f>
        <v>Consumer</v>
      </c>
      <c r="T1111" t="str">
        <f>_xlfn.XLOOKUP(Table2[[#This Row],[Product_ID]],Table4[Product_ID],Table4[Product_Name],"Not Found")</f>
        <v>Backpack</v>
      </c>
    </row>
    <row r="1112" spans="1:20" x14ac:dyDescent="0.3">
      <c r="A1112" t="s">
        <v>1587</v>
      </c>
      <c r="B1112" s="4">
        <v>45341</v>
      </c>
      <c r="C1112" s="4">
        <v>45343</v>
      </c>
      <c r="D1112" t="s">
        <v>1272</v>
      </c>
      <c r="E1112" t="s">
        <v>29</v>
      </c>
      <c r="F1112" s="8">
        <v>2</v>
      </c>
      <c r="G1112" s="10">
        <v>0.15</v>
      </c>
      <c r="H1112" t="s">
        <v>21</v>
      </c>
      <c r="I1112" s="8">
        <v>678.3</v>
      </c>
      <c r="J1112" s="8">
        <v>202.92</v>
      </c>
      <c r="K1112" s="12">
        <f>YEAR(Table2[[#This Row],[Order_Date]])</f>
        <v>2024</v>
      </c>
      <c r="L1112" s="12">
        <f>MONTH(Table2[[#This Row],[Order_Date]])</f>
        <v>2</v>
      </c>
      <c r="M1112" t="str">
        <f>TEXT(Table2[[#This Row],[Order_Date]],"mmm")</f>
        <v>Feb</v>
      </c>
      <c r="N1112" t="str">
        <f>TEXT(Table2[[#This Row],[Order_Date]],"YYYY-MM")</f>
        <v>2024-02</v>
      </c>
      <c r="O1112" s="9">
        <f>IFERROR(Table2[[#This Row],[Profit]]/Table2[[#This Row],[Sales]],0)</f>
        <v>0.29915966386554621</v>
      </c>
      <c r="P1112" t="str">
        <f>_xlfn.XLOOKUP(Table2[[#This Row],[Product_ID]],Table4[Product_ID],Table4[Category],"Not Found")</f>
        <v>Office</v>
      </c>
      <c r="Q1112" t="str">
        <f>_xlfn.XLOOKUP(Table2[[#This Row],[Product_ID]],Table4[Product_ID],Table4[Sub_Category],"Not Found")</f>
        <v>Paper</v>
      </c>
      <c r="R1112" t="str">
        <f>_xlfn.XLOOKUP(Table2[[#This Row],[Customer_ID]],Table1[Customer_ID],Table1[Region],"Not Found")</f>
        <v>East</v>
      </c>
      <c r="S1112" t="str">
        <f>_xlfn.XLOOKUP(Table2[[#This Row],[Customer_ID]],Table1[Customer_ID],Table1[Segment],"Not Found")</f>
        <v>Consumer</v>
      </c>
      <c r="T1112" t="str">
        <f>_xlfn.XLOOKUP(Table2[[#This Row],[Product_ID]],Table4[Product_ID],Table4[Product_Name],"Not Found")</f>
        <v>Notebook Set</v>
      </c>
    </row>
    <row r="1113" spans="1:20" x14ac:dyDescent="0.3">
      <c r="A1113" t="s">
        <v>1588</v>
      </c>
      <c r="B1113" s="4">
        <v>45955</v>
      </c>
      <c r="C1113" s="4">
        <v>45959</v>
      </c>
      <c r="D1113" t="s">
        <v>322</v>
      </c>
      <c r="E1113" t="s">
        <v>12</v>
      </c>
      <c r="F1113" s="8">
        <v>3</v>
      </c>
      <c r="G1113" s="10">
        <v>0</v>
      </c>
      <c r="H1113" t="s">
        <v>21</v>
      </c>
      <c r="I1113" s="8">
        <v>1797</v>
      </c>
      <c r="J1113" s="8">
        <v>463.39</v>
      </c>
      <c r="K1113" s="12">
        <f>YEAR(Table2[[#This Row],[Order_Date]])</f>
        <v>2025</v>
      </c>
      <c r="L1113" s="12">
        <f>MONTH(Table2[[#This Row],[Order_Date]])</f>
        <v>10</v>
      </c>
      <c r="M1113" t="str">
        <f>TEXT(Table2[[#This Row],[Order_Date]],"mmm")</f>
        <v>Oct</v>
      </c>
      <c r="N1113" t="str">
        <f>TEXT(Table2[[#This Row],[Order_Date]],"YYYY-MM")</f>
        <v>2025-10</v>
      </c>
      <c r="O1113" s="9">
        <f>IFERROR(Table2[[#This Row],[Profit]]/Table2[[#This Row],[Sales]],0)</f>
        <v>0.25786867000556485</v>
      </c>
      <c r="P1113" t="str">
        <f>_xlfn.XLOOKUP(Table2[[#This Row],[Product_ID]],Table4[Product_ID],Table4[Category],"Not Found")</f>
        <v>Home</v>
      </c>
      <c r="Q1113" t="str">
        <f>_xlfn.XLOOKUP(Table2[[#This Row],[Product_ID]],Table4[Product_ID],Table4[Sub_Category],"Not Found")</f>
        <v>Kitchen</v>
      </c>
      <c r="R1113" t="str">
        <f>_xlfn.XLOOKUP(Table2[[#This Row],[Customer_ID]],Table1[Customer_ID],Table1[Region],"Not Found")</f>
        <v>South</v>
      </c>
      <c r="S1113" t="str">
        <f>_xlfn.XLOOKUP(Table2[[#This Row],[Customer_ID]],Table1[Customer_ID],Table1[Segment],"Not Found")</f>
        <v>Consumer</v>
      </c>
      <c r="T1113" t="str">
        <f>_xlfn.XLOOKUP(Table2[[#This Row],[Product_ID]],Table4[Product_ID],Table4[Product_Name],"Not Found")</f>
        <v>Water Bottle</v>
      </c>
    </row>
    <row r="1114" spans="1:20" x14ac:dyDescent="0.3">
      <c r="A1114" t="s">
        <v>1589</v>
      </c>
      <c r="B1114" s="4">
        <v>45822</v>
      </c>
      <c r="C1114" s="4">
        <v>45824</v>
      </c>
      <c r="D1114" t="s">
        <v>1378</v>
      </c>
      <c r="E1114" t="s">
        <v>68</v>
      </c>
      <c r="F1114" s="8">
        <v>2</v>
      </c>
      <c r="G1114" s="10">
        <v>0</v>
      </c>
      <c r="H1114" t="s">
        <v>13</v>
      </c>
      <c r="I1114" s="8">
        <v>2598</v>
      </c>
      <c r="J1114" s="8">
        <v>740.36</v>
      </c>
      <c r="K1114" s="12">
        <f>YEAR(Table2[[#This Row],[Order_Date]])</f>
        <v>2025</v>
      </c>
      <c r="L1114" s="12">
        <f>MONTH(Table2[[#This Row],[Order_Date]])</f>
        <v>6</v>
      </c>
      <c r="M1114" t="str">
        <f>TEXT(Table2[[#This Row],[Order_Date]],"mmm")</f>
        <v>Jun</v>
      </c>
      <c r="N1114" t="str">
        <f>TEXT(Table2[[#This Row],[Order_Date]],"YYYY-MM")</f>
        <v>2025-06</v>
      </c>
      <c r="O1114" s="9">
        <f>IFERROR(Table2[[#This Row],[Profit]]/Table2[[#This Row],[Sales]],0)</f>
        <v>0.28497305619707469</v>
      </c>
      <c r="P1114" t="str">
        <f>_xlfn.XLOOKUP(Table2[[#This Row],[Product_ID]],Table4[Product_ID],Table4[Category],"Not Found")</f>
        <v>Home</v>
      </c>
      <c r="Q1114" t="str">
        <f>_xlfn.XLOOKUP(Table2[[#This Row],[Product_ID]],Table4[Product_ID],Table4[Sub_Category],"Not Found")</f>
        <v>Lighting</v>
      </c>
      <c r="R1114" t="str">
        <f>_xlfn.XLOOKUP(Table2[[#This Row],[Customer_ID]],Table1[Customer_ID],Table1[Region],"Not Found")</f>
        <v>West</v>
      </c>
      <c r="S1114" t="str">
        <f>_xlfn.XLOOKUP(Table2[[#This Row],[Customer_ID]],Table1[Customer_ID],Table1[Segment],"Not Found")</f>
        <v>Corporate</v>
      </c>
      <c r="T1114" t="str">
        <f>_xlfn.XLOOKUP(Table2[[#This Row],[Product_ID]],Table4[Product_ID],Table4[Product_Name],"Not Found")</f>
        <v>Table Lamp</v>
      </c>
    </row>
    <row r="1115" spans="1:20" x14ac:dyDescent="0.3">
      <c r="A1115" t="s">
        <v>1590</v>
      </c>
      <c r="B1115" s="4">
        <v>45903</v>
      </c>
      <c r="C1115" s="4">
        <v>45904</v>
      </c>
      <c r="D1115" t="s">
        <v>93</v>
      </c>
      <c r="E1115" t="s">
        <v>200</v>
      </c>
      <c r="F1115" s="8">
        <v>1</v>
      </c>
      <c r="G1115" s="10">
        <v>0</v>
      </c>
      <c r="H1115" t="s">
        <v>13</v>
      </c>
      <c r="I1115" s="8">
        <v>1099</v>
      </c>
      <c r="J1115" s="8">
        <v>323.81</v>
      </c>
      <c r="K1115" s="12">
        <f>YEAR(Table2[[#This Row],[Order_Date]])</f>
        <v>2025</v>
      </c>
      <c r="L1115" s="12">
        <f>MONTH(Table2[[#This Row],[Order_Date]])</f>
        <v>9</v>
      </c>
      <c r="M1115" t="str">
        <f>TEXT(Table2[[#This Row],[Order_Date]],"mmm")</f>
        <v>Sep</v>
      </c>
      <c r="N1115" t="str">
        <f>TEXT(Table2[[#This Row],[Order_Date]],"YYYY-MM")</f>
        <v>2025-09</v>
      </c>
      <c r="O1115" s="9">
        <f>IFERROR(Table2[[#This Row],[Profit]]/Table2[[#This Row],[Sales]],0)</f>
        <v>0.29464058234758872</v>
      </c>
      <c r="P1115" t="str">
        <f>_xlfn.XLOOKUP(Table2[[#This Row],[Product_ID]],Table4[Product_ID],Table4[Category],"Not Found")</f>
        <v>Office</v>
      </c>
      <c r="Q1115" t="str">
        <f>_xlfn.XLOOKUP(Table2[[#This Row],[Product_ID]],Table4[Product_ID],Table4[Sub_Category],"Not Found")</f>
        <v>Office Supplies</v>
      </c>
      <c r="R1115" t="str">
        <f>_xlfn.XLOOKUP(Table2[[#This Row],[Customer_ID]],Table1[Customer_ID],Table1[Region],"Not Found")</f>
        <v>West</v>
      </c>
      <c r="S1115" t="str">
        <f>_xlfn.XLOOKUP(Table2[[#This Row],[Customer_ID]],Table1[Customer_ID],Table1[Segment],"Not Found")</f>
        <v>Corporate</v>
      </c>
      <c r="T1115" t="str">
        <f>_xlfn.XLOOKUP(Table2[[#This Row],[Product_ID]],Table4[Product_ID],Table4[Product_Name],"Not Found")</f>
        <v>Laptop Stand</v>
      </c>
    </row>
    <row r="1116" spans="1:20" x14ac:dyDescent="0.3">
      <c r="A1116" t="s">
        <v>1591</v>
      </c>
      <c r="B1116" s="4">
        <v>45351</v>
      </c>
      <c r="C1116" s="4">
        <v>45354</v>
      </c>
      <c r="D1116" t="s">
        <v>395</v>
      </c>
      <c r="E1116" t="s">
        <v>81</v>
      </c>
      <c r="F1116" s="8">
        <v>1</v>
      </c>
      <c r="G1116" s="10">
        <v>0.1</v>
      </c>
      <c r="H1116" t="s">
        <v>21</v>
      </c>
      <c r="I1116" s="8">
        <v>719.1</v>
      </c>
      <c r="J1116" s="8">
        <v>139.78</v>
      </c>
      <c r="K1116" s="12">
        <f>YEAR(Table2[[#This Row],[Order_Date]])</f>
        <v>2024</v>
      </c>
      <c r="L1116" s="12">
        <f>MONTH(Table2[[#This Row],[Order_Date]])</f>
        <v>2</v>
      </c>
      <c r="M1116" t="str">
        <f>TEXT(Table2[[#This Row],[Order_Date]],"mmm")</f>
        <v>Feb</v>
      </c>
      <c r="N1116" t="str">
        <f>TEXT(Table2[[#This Row],[Order_Date]],"YYYY-MM")</f>
        <v>2024-02</v>
      </c>
      <c r="O1116" s="9">
        <f>IFERROR(Table2[[#This Row],[Profit]]/Table2[[#This Row],[Sales]],0)</f>
        <v>0.19438186622166598</v>
      </c>
      <c r="P1116" t="str">
        <f>_xlfn.XLOOKUP(Table2[[#This Row],[Product_ID]],Table4[Product_ID],Table4[Category],"Not Found")</f>
        <v>Home</v>
      </c>
      <c r="Q1116" t="str">
        <f>_xlfn.XLOOKUP(Table2[[#This Row],[Product_ID]],Table4[Product_ID],Table4[Sub_Category],"Not Found")</f>
        <v>Kitchen</v>
      </c>
      <c r="R1116" t="str">
        <f>_xlfn.XLOOKUP(Table2[[#This Row],[Customer_ID]],Table1[Customer_ID],Table1[Region],"Not Found")</f>
        <v>North</v>
      </c>
      <c r="S1116" t="str">
        <f>_xlfn.XLOOKUP(Table2[[#This Row],[Customer_ID]],Table1[Customer_ID],Table1[Segment],"Not Found")</f>
        <v>Consumer</v>
      </c>
      <c r="T1116" t="str">
        <f>_xlfn.XLOOKUP(Table2[[#This Row],[Product_ID]],Table4[Product_ID],Table4[Product_Name],"Not Found")</f>
        <v>Travel Mug</v>
      </c>
    </row>
    <row r="1117" spans="1:20" x14ac:dyDescent="0.3">
      <c r="A1117" t="s">
        <v>1592</v>
      </c>
      <c r="B1117" s="4">
        <v>45458</v>
      </c>
      <c r="C1117" s="4">
        <v>45459</v>
      </c>
      <c r="D1117" t="s">
        <v>795</v>
      </c>
      <c r="E1117" t="s">
        <v>96</v>
      </c>
      <c r="F1117" s="8">
        <v>4</v>
      </c>
      <c r="G1117" s="10">
        <v>0.1</v>
      </c>
      <c r="H1117" t="s">
        <v>13</v>
      </c>
      <c r="I1117" s="8">
        <v>3596.4</v>
      </c>
      <c r="J1117" s="8">
        <v>1195.0999999999999</v>
      </c>
      <c r="K1117" s="12">
        <f>YEAR(Table2[[#This Row],[Order_Date]])</f>
        <v>2024</v>
      </c>
      <c r="L1117" s="12">
        <f>MONTH(Table2[[#This Row],[Order_Date]])</f>
        <v>6</v>
      </c>
      <c r="M1117" t="str">
        <f>TEXT(Table2[[#This Row],[Order_Date]],"mmm")</f>
        <v>Jun</v>
      </c>
      <c r="N1117" t="str">
        <f>TEXT(Table2[[#This Row],[Order_Date]],"YYYY-MM")</f>
        <v>2024-06</v>
      </c>
      <c r="O1117" s="9">
        <f>IFERROR(Table2[[#This Row],[Profit]]/Table2[[#This Row],[Sales]],0)</f>
        <v>0.33230452674897115</v>
      </c>
      <c r="P1117" t="str">
        <f>_xlfn.XLOOKUP(Table2[[#This Row],[Product_ID]],Table4[Product_ID],Table4[Category],"Not Found")</f>
        <v>Home</v>
      </c>
      <c r="Q1117" t="str">
        <f>_xlfn.XLOOKUP(Table2[[#This Row],[Product_ID]],Table4[Product_ID],Table4[Sub_Category],"Not Found")</f>
        <v>Lighting</v>
      </c>
      <c r="R1117" t="str">
        <f>_xlfn.XLOOKUP(Table2[[#This Row],[Customer_ID]],Table1[Customer_ID],Table1[Region],"Not Found")</f>
        <v>West</v>
      </c>
      <c r="S1117" t="str">
        <f>_xlfn.XLOOKUP(Table2[[#This Row],[Customer_ID]],Table1[Customer_ID],Table1[Segment],"Not Found")</f>
        <v>Consumer</v>
      </c>
      <c r="T1117" t="str">
        <f>_xlfn.XLOOKUP(Table2[[#This Row],[Product_ID]],Table4[Product_ID],Table4[Product_Name],"Not Found")</f>
        <v>LED Strip Light</v>
      </c>
    </row>
    <row r="1118" spans="1:20" x14ac:dyDescent="0.3">
      <c r="A1118" t="s">
        <v>1593</v>
      </c>
      <c r="B1118" s="4">
        <v>45493</v>
      </c>
      <c r="C1118" s="4">
        <v>45497</v>
      </c>
      <c r="D1118" t="s">
        <v>875</v>
      </c>
      <c r="E1118" t="s">
        <v>116</v>
      </c>
      <c r="F1118" s="8">
        <v>5</v>
      </c>
      <c r="G1118" s="10">
        <v>0.2</v>
      </c>
      <c r="H1118" t="s">
        <v>17</v>
      </c>
      <c r="I1118" s="8">
        <v>1596</v>
      </c>
      <c r="J1118" s="8">
        <v>240.2</v>
      </c>
      <c r="K1118" s="12">
        <f>YEAR(Table2[[#This Row],[Order_Date]])</f>
        <v>2024</v>
      </c>
      <c r="L1118" s="12">
        <f>MONTH(Table2[[#This Row],[Order_Date]])</f>
        <v>7</v>
      </c>
      <c r="M1118" t="str">
        <f>TEXT(Table2[[#This Row],[Order_Date]],"mmm")</f>
        <v>Jul</v>
      </c>
      <c r="N1118" t="str">
        <f>TEXT(Table2[[#This Row],[Order_Date]],"YYYY-MM")</f>
        <v>2024-07</v>
      </c>
      <c r="O1118" s="9">
        <f>IFERROR(Table2[[#This Row],[Profit]]/Table2[[#This Row],[Sales]],0)</f>
        <v>0.15050125313283208</v>
      </c>
      <c r="P1118" t="str">
        <f>_xlfn.XLOOKUP(Table2[[#This Row],[Product_ID]],Table4[Product_ID],Table4[Category],"Not Found")</f>
        <v>Technology</v>
      </c>
      <c r="Q1118" t="str">
        <f>_xlfn.XLOOKUP(Table2[[#This Row],[Product_ID]],Table4[Product_ID],Table4[Sub_Category],"Not Found")</f>
        <v>Accessories</v>
      </c>
      <c r="R1118" t="str">
        <f>_xlfn.XLOOKUP(Table2[[#This Row],[Customer_ID]],Table1[Customer_ID],Table1[Region],"Not Found")</f>
        <v>North</v>
      </c>
      <c r="S1118" t="str">
        <f>_xlfn.XLOOKUP(Table2[[#This Row],[Customer_ID]],Table1[Customer_ID],Table1[Segment],"Not Found")</f>
        <v>Consumer</v>
      </c>
      <c r="T1118" t="str">
        <f>_xlfn.XLOOKUP(Table2[[#This Row],[Product_ID]],Table4[Product_ID],Table4[Product_Name],"Not Found")</f>
        <v>Mobile Holder</v>
      </c>
    </row>
    <row r="1119" spans="1:20" x14ac:dyDescent="0.3">
      <c r="A1119" t="s">
        <v>1594</v>
      </c>
      <c r="B1119" s="4">
        <v>45437</v>
      </c>
      <c r="C1119" s="4">
        <v>45440</v>
      </c>
      <c r="D1119" t="s">
        <v>367</v>
      </c>
      <c r="E1119" t="s">
        <v>12</v>
      </c>
      <c r="F1119" s="8">
        <v>2</v>
      </c>
      <c r="G1119" s="10">
        <v>0</v>
      </c>
      <c r="H1119" t="s">
        <v>17</v>
      </c>
      <c r="I1119" s="8">
        <v>1198</v>
      </c>
      <c r="J1119" s="8">
        <v>312.69</v>
      </c>
      <c r="K1119" s="12">
        <f>YEAR(Table2[[#This Row],[Order_Date]])</f>
        <v>2024</v>
      </c>
      <c r="L1119" s="12">
        <f>MONTH(Table2[[#This Row],[Order_Date]])</f>
        <v>5</v>
      </c>
      <c r="M1119" t="str">
        <f>TEXT(Table2[[#This Row],[Order_Date]],"mmm")</f>
        <v>May</v>
      </c>
      <c r="N1119" t="str">
        <f>TEXT(Table2[[#This Row],[Order_Date]],"YYYY-MM")</f>
        <v>2024-05</v>
      </c>
      <c r="O1119" s="9">
        <f>IFERROR(Table2[[#This Row],[Profit]]/Table2[[#This Row],[Sales]],0)</f>
        <v>0.26101001669449081</v>
      </c>
      <c r="P1119" t="str">
        <f>_xlfn.XLOOKUP(Table2[[#This Row],[Product_ID]],Table4[Product_ID],Table4[Category],"Not Found")</f>
        <v>Home</v>
      </c>
      <c r="Q1119" t="str">
        <f>_xlfn.XLOOKUP(Table2[[#This Row],[Product_ID]],Table4[Product_ID],Table4[Sub_Category],"Not Found")</f>
        <v>Kitchen</v>
      </c>
      <c r="R1119" t="str">
        <f>_xlfn.XLOOKUP(Table2[[#This Row],[Customer_ID]],Table1[Customer_ID],Table1[Region],"Not Found")</f>
        <v>West</v>
      </c>
      <c r="S1119" t="str">
        <f>_xlfn.XLOOKUP(Table2[[#This Row],[Customer_ID]],Table1[Customer_ID],Table1[Segment],"Not Found")</f>
        <v>Consumer</v>
      </c>
      <c r="T1119" t="str">
        <f>_xlfn.XLOOKUP(Table2[[#This Row],[Product_ID]],Table4[Product_ID],Table4[Product_Name],"Not Found")</f>
        <v>Water Bottle</v>
      </c>
    </row>
    <row r="1120" spans="1:20" x14ac:dyDescent="0.3">
      <c r="A1120" t="s">
        <v>1595</v>
      </c>
      <c r="B1120" s="4">
        <v>45967</v>
      </c>
      <c r="C1120" s="4">
        <v>45971</v>
      </c>
      <c r="D1120" t="s">
        <v>521</v>
      </c>
      <c r="E1120" t="s">
        <v>65</v>
      </c>
      <c r="F1120" s="8">
        <v>1</v>
      </c>
      <c r="G1120" s="10">
        <v>0</v>
      </c>
      <c r="H1120" t="s">
        <v>17</v>
      </c>
      <c r="I1120" s="8">
        <v>699</v>
      </c>
      <c r="J1120" s="8">
        <v>213.72</v>
      </c>
      <c r="K1120" s="12">
        <f>YEAR(Table2[[#This Row],[Order_Date]])</f>
        <v>2025</v>
      </c>
      <c r="L1120" s="12">
        <f>MONTH(Table2[[#This Row],[Order_Date]])</f>
        <v>11</v>
      </c>
      <c r="M1120" t="str">
        <f>TEXT(Table2[[#This Row],[Order_Date]],"mmm")</f>
        <v>Nov</v>
      </c>
      <c r="N1120" t="str">
        <f>TEXT(Table2[[#This Row],[Order_Date]],"YYYY-MM")</f>
        <v>2025-11</v>
      </c>
      <c r="O1120" s="9">
        <f>IFERROR(Table2[[#This Row],[Profit]]/Table2[[#This Row],[Sales]],0)</f>
        <v>0.30575107296137338</v>
      </c>
      <c r="P1120" t="str">
        <f>_xlfn.XLOOKUP(Table2[[#This Row],[Product_ID]],Table4[Product_ID],Table4[Category],"Not Found")</f>
        <v>Office</v>
      </c>
      <c r="Q1120" t="str">
        <f>_xlfn.XLOOKUP(Table2[[#This Row],[Product_ID]],Table4[Product_ID],Table4[Sub_Category],"Not Found")</f>
        <v>Storage</v>
      </c>
      <c r="R1120" t="str">
        <f>_xlfn.XLOOKUP(Table2[[#This Row],[Customer_ID]],Table1[Customer_ID],Table1[Region],"Not Found")</f>
        <v>West</v>
      </c>
      <c r="S1120" t="str">
        <f>_xlfn.XLOOKUP(Table2[[#This Row],[Customer_ID]],Table1[Customer_ID],Table1[Segment],"Not Found")</f>
        <v>Consumer</v>
      </c>
      <c r="T1120" t="str">
        <f>_xlfn.XLOOKUP(Table2[[#This Row],[Product_ID]],Table4[Product_ID],Table4[Product_Name],"Not Found")</f>
        <v>Desk Organizer</v>
      </c>
    </row>
    <row r="1121" spans="1:20" x14ac:dyDescent="0.3">
      <c r="A1121" t="s">
        <v>1596</v>
      </c>
      <c r="B1121" s="4">
        <v>45730</v>
      </c>
      <c r="C1121" s="4">
        <v>45734</v>
      </c>
      <c r="D1121" t="s">
        <v>669</v>
      </c>
      <c r="E1121" t="s">
        <v>50</v>
      </c>
      <c r="F1121" s="8">
        <v>2</v>
      </c>
      <c r="G1121" s="10">
        <v>0.05</v>
      </c>
      <c r="H1121" t="s">
        <v>17</v>
      </c>
      <c r="I1121" s="8">
        <v>948.1</v>
      </c>
      <c r="J1121" s="8">
        <v>218.29</v>
      </c>
      <c r="K1121" s="12">
        <f>YEAR(Table2[[#This Row],[Order_Date]])</f>
        <v>2025</v>
      </c>
      <c r="L1121" s="12">
        <f>MONTH(Table2[[#This Row],[Order_Date]])</f>
        <v>3</v>
      </c>
      <c r="M1121" t="str">
        <f>TEXT(Table2[[#This Row],[Order_Date]],"mmm")</f>
        <v>Mar</v>
      </c>
      <c r="N1121" t="str">
        <f>TEXT(Table2[[#This Row],[Order_Date]],"YYYY-MM")</f>
        <v>2025-03</v>
      </c>
      <c r="O1121" s="9">
        <f>IFERROR(Table2[[#This Row],[Profit]]/Table2[[#This Row],[Sales]],0)</f>
        <v>0.23023942622086277</v>
      </c>
      <c r="P1121" t="str">
        <f>_xlfn.XLOOKUP(Table2[[#This Row],[Product_ID]],Table4[Product_ID],Table4[Category],"Not Found")</f>
        <v>Technology</v>
      </c>
      <c r="Q1121" t="str">
        <f>_xlfn.XLOOKUP(Table2[[#This Row],[Product_ID]],Table4[Product_ID],Table4[Sub_Category],"Not Found")</f>
        <v>Accessories</v>
      </c>
      <c r="R1121" t="str">
        <f>_xlfn.XLOOKUP(Table2[[#This Row],[Customer_ID]],Table1[Customer_ID],Table1[Region],"Not Found")</f>
        <v>West</v>
      </c>
      <c r="S1121" t="str">
        <f>_xlfn.XLOOKUP(Table2[[#This Row],[Customer_ID]],Table1[Customer_ID],Table1[Segment],"Not Found")</f>
        <v>Home Office</v>
      </c>
      <c r="T1121" t="str">
        <f>_xlfn.XLOOKUP(Table2[[#This Row],[Product_ID]],Table4[Product_ID],Table4[Product_Name],"Not Found")</f>
        <v>Wireless Mouse</v>
      </c>
    </row>
    <row r="1122" spans="1:20" x14ac:dyDescent="0.3">
      <c r="A1122" t="s">
        <v>1597</v>
      </c>
      <c r="B1122" s="4">
        <v>45533</v>
      </c>
      <c r="C1122" s="4">
        <v>45537</v>
      </c>
      <c r="D1122" t="s">
        <v>28</v>
      </c>
      <c r="E1122" t="s">
        <v>35</v>
      </c>
      <c r="F1122" s="8">
        <v>3</v>
      </c>
      <c r="G1122" s="10">
        <v>0.05</v>
      </c>
      <c r="H1122" t="s">
        <v>21</v>
      </c>
      <c r="I1122" s="8">
        <v>4557.1499999999996</v>
      </c>
      <c r="J1122" s="8">
        <v>1335.23</v>
      </c>
      <c r="K1122" s="12">
        <f>YEAR(Table2[[#This Row],[Order_Date]])</f>
        <v>2024</v>
      </c>
      <c r="L1122" s="12">
        <f>MONTH(Table2[[#This Row],[Order_Date]])</f>
        <v>8</v>
      </c>
      <c r="M1122" t="str">
        <f>TEXT(Table2[[#This Row],[Order_Date]],"mmm")</f>
        <v>Aug</v>
      </c>
      <c r="N1122" t="str">
        <f>TEXT(Table2[[#This Row],[Order_Date]],"YYYY-MM")</f>
        <v>2024-08</v>
      </c>
      <c r="O1122" s="9">
        <f>IFERROR(Table2[[#This Row],[Profit]]/Table2[[#This Row],[Sales]],0)</f>
        <v>0.29299671944087863</v>
      </c>
      <c r="P1122" t="str">
        <f>_xlfn.XLOOKUP(Table2[[#This Row],[Product_ID]],Table4[Product_ID],Table4[Category],"Not Found")</f>
        <v>Lifestyle</v>
      </c>
      <c r="Q1122" t="str">
        <f>_xlfn.XLOOKUP(Table2[[#This Row],[Product_ID]],Table4[Product_ID],Table4[Sub_Category],"Not Found")</f>
        <v>Bags</v>
      </c>
      <c r="R1122" t="str">
        <f>_xlfn.XLOOKUP(Table2[[#This Row],[Customer_ID]],Table1[Customer_ID],Table1[Region],"Not Found")</f>
        <v>West</v>
      </c>
      <c r="S1122" t="str">
        <f>_xlfn.XLOOKUP(Table2[[#This Row],[Customer_ID]],Table1[Customer_ID],Table1[Segment],"Not Found")</f>
        <v>Home Office</v>
      </c>
      <c r="T1122" t="str">
        <f>_xlfn.XLOOKUP(Table2[[#This Row],[Product_ID]],Table4[Product_ID],Table4[Product_Name],"Not Found")</f>
        <v>Backpack</v>
      </c>
    </row>
    <row r="1123" spans="1:20" x14ac:dyDescent="0.3">
      <c r="A1123" t="s">
        <v>1598</v>
      </c>
      <c r="B1123" s="4">
        <v>45872</v>
      </c>
      <c r="C1123" s="4">
        <v>45877</v>
      </c>
      <c r="D1123" t="s">
        <v>865</v>
      </c>
      <c r="E1123" t="s">
        <v>45</v>
      </c>
      <c r="F1123" s="8">
        <v>2</v>
      </c>
      <c r="G1123" s="10">
        <v>0.05</v>
      </c>
      <c r="H1123" t="s">
        <v>13</v>
      </c>
      <c r="I1123" s="8">
        <v>4748.1000000000004</v>
      </c>
      <c r="J1123" s="8">
        <v>1291.6199999999999</v>
      </c>
      <c r="K1123" s="12">
        <f>YEAR(Table2[[#This Row],[Order_Date]])</f>
        <v>2025</v>
      </c>
      <c r="L1123" s="12">
        <f>MONTH(Table2[[#This Row],[Order_Date]])</f>
        <v>8</v>
      </c>
      <c r="M1123" t="str">
        <f>TEXT(Table2[[#This Row],[Order_Date]],"mmm")</f>
        <v>Aug</v>
      </c>
      <c r="N1123" t="str">
        <f>TEXT(Table2[[#This Row],[Order_Date]],"YYYY-MM")</f>
        <v>2025-08</v>
      </c>
      <c r="O1123" s="9">
        <f>IFERROR(Table2[[#This Row],[Profit]]/Table2[[#This Row],[Sales]],0)</f>
        <v>0.27202881152460978</v>
      </c>
      <c r="P1123" t="str">
        <f>_xlfn.XLOOKUP(Table2[[#This Row],[Product_ID]],Table4[Product_ID],Table4[Category],"Not Found")</f>
        <v>Technology</v>
      </c>
      <c r="Q1123" t="str">
        <f>_xlfn.XLOOKUP(Table2[[#This Row],[Product_ID]],Table4[Product_ID],Table4[Sub_Category],"Not Found")</f>
        <v>Audio</v>
      </c>
      <c r="R1123" t="str">
        <f>_xlfn.XLOOKUP(Table2[[#This Row],[Customer_ID]],Table1[Customer_ID],Table1[Region],"Not Found")</f>
        <v>West</v>
      </c>
      <c r="S1123" t="str">
        <f>_xlfn.XLOOKUP(Table2[[#This Row],[Customer_ID]],Table1[Customer_ID],Table1[Segment],"Not Found")</f>
        <v>Home Office</v>
      </c>
      <c r="T1123" t="str">
        <f>_xlfn.XLOOKUP(Table2[[#This Row],[Product_ID]],Table4[Product_ID],Table4[Product_Name],"Not Found")</f>
        <v>Headphones</v>
      </c>
    </row>
    <row r="1124" spans="1:20" x14ac:dyDescent="0.3">
      <c r="A1124" t="s">
        <v>1599</v>
      </c>
      <c r="B1124" s="4">
        <v>45978</v>
      </c>
      <c r="C1124" s="4">
        <v>45982</v>
      </c>
      <c r="D1124" t="s">
        <v>542</v>
      </c>
      <c r="E1124" t="s">
        <v>16</v>
      </c>
      <c r="F1124" s="8">
        <v>2</v>
      </c>
      <c r="G1124" s="10">
        <v>0</v>
      </c>
      <c r="H1124" t="s">
        <v>21</v>
      </c>
      <c r="I1124" s="8">
        <v>2598</v>
      </c>
      <c r="J1124" s="8">
        <v>673.69</v>
      </c>
      <c r="K1124" s="12">
        <f>YEAR(Table2[[#This Row],[Order_Date]])</f>
        <v>2025</v>
      </c>
      <c r="L1124" s="12">
        <f>MONTH(Table2[[#This Row],[Order_Date]])</f>
        <v>11</v>
      </c>
      <c r="M1124" t="str">
        <f>TEXT(Table2[[#This Row],[Order_Date]],"mmm")</f>
        <v>Nov</v>
      </c>
      <c r="N1124" t="str">
        <f>TEXT(Table2[[#This Row],[Order_Date]],"YYYY-MM")</f>
        <v>2025-11</v>
      </c>
      <c r="O1124" s="9">
        <f>IFERROR(Table2[[#This Row],[Profit]]/Table2[[#This Row],[Sales]],0)</f>
        <v>0.25931100846805238</v>
      </c>
      <c r="P1124" t="str">
        <f>_xlfn.XLOOKUP(Table2[[#This Row],[Product_ID]],Table4[Product_ID],Table4[Category],"Not Found")</f>
        <v>Technology</v>
      </c>
      <c r="Q1124" t="str">
        <f>_xlfn.XLOOKUP(Table2[[#This Row],[Product_ID]],Table4[Product_ID],Table4[Sub_Category],"Not Found")</f>
        <v>Accessories</v>
      </c>
      <c r="R1124" t="str">
        <f>_xlfn.XLOOKUP(Table2[[#This Row],[Customer_ID]],Table1[Customer_ID],Table1[Region],"Not Found")</f>
        <v>West</v>
      </c>
      <c r="S1124" t="str">
        <f>_xlfn.XLOOKUP(Table2[[#This Row],[Customer_ID]],Table1[Customer_ID],Table1[Segment],"Not Found")</f>
        <v>Home Office</v>
      </c>
      <c r="T1124" t="str">
        <f>_xlfn.XLOOKUP(Table2[[#This Row],[Product_ID]],Table4[Product_ID],Table4[Product_Name],"Not Found")</f>
        <v>USB-C Hub</v>
      </c>
    </row>
    <row r="1125" spans="1:20" x14ac:dyDescent="0.3">
      <c r="A1125" t="s">
        <v>1600</v>
      </c>
      <c r="B1125" s="4">
        <v>45852</v>
      </c>
      <c r="C1125" s="4">
        <v>45856</v>
      </c>
      <c r="D1125" t="s">
        <v>1135</v>
      </c>
      <c r="E1125" t="s">
        <v>55</v>
      </c>
      <c r="F1125" s="8">
        <v>1</v>
      </c>
      <c r="G1125" s="10">
        <v>0</v>
      </c>
      <c r="H1125" t="s">
        <v>21</v>
      </c>
      <c r="I1125" s="8">
        <v>5999</v>
      </c>
      <c r="J1125" s="8">
        <v>1075.3599999999999</v>
      </c>
      <c r="K1125" s="12">
        <f>YEAR(Table2[[#This Row],[Order_Date]])</f>
        <v>2025</v>
      </c>
      <c r="L1125" s="12">
        <f>MONTH(Table2[[#This Row],[Order_Date]])</f>
        <v>7</v>
      </c>
      <c r="M1125" t="str">
        <f>TEXT(Table2[[#This Row],[Order_Date]],"mmm")</f>
        <v>Jul</v>
      </c>
      <c r="N1125" t="str">
        <f>TEXT(Table2[[#This Row],[Order_Date]],"YYYY-MM")</f>
        <v>2025-07</v>
      </c>
      <c r="O1125" s="9">
        <f>IFERROR(Table2[[#This Row],[Profit]]/Table2[[#This Row],[Sales]],0)</f>
        <v>0.17925654275712616</v>
      </c>
      <c r="P1125" t="str">
        <f>_xlfn.XLOOKUP(Table2[[#This Row],[Product_ID]],Table4[Product_ID],Table4[Category],"Not Found")</f>
        <v>Furniture</v>
      </c>
      <c r="Q1125" t="str">
        <f>_xlfn.XLOOKUP(Table2[[#This Row],[Product_ID]],Table4[Product_ID],Table4[Sub_Category],"Not Found")</f>
        <v>Furniture</v>
      </c>
      <c r="R1125" t="str">
        <f>_xlfn.XLOOKUP(Table2[[#This Row],[Customer_ID]],Table1[Customer_ID],Table1[Region],"Not Found")</f>
        <v>North</v>
      </c>
      <c r="S1125" t="str">
        <f>_xlfn.XLOOKUP(Table2[[#This Row],[Customer_ID]],Table1[Customer_ID],Table1[Segment],"Not Found")</f>
        <v>Home Office</v>
      </c>
      <c r="T1125" t="str">
        <f>_xlfn.XLOOKUP(Table2[[#This Row],[Product_ID]],Table4[Product_ID],Table4[Product_Name],"Not Found")</f>
        <v>Study Table</v>
      </c>
    </row>
    <row r="1126" spans="1:20" x14ac:dyDescent="0.3">
      <c r="A1126" t="s">
        <v>1601</v>
      </c>
      <c r="B1126" s="4">
        <v>45774</v>
      </c>
      <c r="C1126" s="4">
        <v>45775</v>
      </c>
      <c r="D1126" t="s">
        <v>474</v>
      </c>
      <c r="E1126" t="s">
        <v>116</v>
      </c>
      <c r="F1126" s="8">
        <v>1</v>
      </c>
      <c r="G1126" s="10">
        <v>0</v>
      </c>
      <c r="H1126" t="s">
        <v>30</v>
      </c>
      <c r="I1126" s="8">
        <v>399</v>
      </c>
      <c r="J1126" s="8">
        <v>81.510000000000005</v>
      </c>
      <c r="K1126" s="12">
        <f>YEAR(Table2[[#This Row],[Order_Date]])</f>
        <v>2025</v>
      </c>
      <c r="L1126" s="12">
        <f>MONTH(Table2[[#This Row],[Order_Date]])</f>
        <v>4</v>
      </c>
      <c r="M1126" t="str">
        <f>TEXT(Table2[[#This Row],[Order_Date]],"mmm")</f>
        <v>Apr</v>
      </c>
      <c r="N1126" t="str">
        <f>TEXT(Table2[[#This Row],[Order_Date]],"YYYY-MM")</f>
        <v>2025-04</v>
      </c>
      <c r="O1126" s="9">
        <f>IFERROR(Table2[[#This Row],[Profit]]/Table2[[#This Row],[Sales]],0)</f>
        <v>0.20428571428571429</v>
      </c>
      <c r="P1126" t="str">
        <f>_xlfn.XLOOKUP(Table2[[#This Row],[Product_ID]],Table4[Product_ID],Table4[Category],"Not Found")</f>
        <v>Technology</v>
      </c>
      <c r="Q1126" t="str">
        <f>_xlfn.XLOOKUP(Table2[[#This Row],[Product_ID]],Table4[Product_ID],Table4[Sub_Category],"Not Found")</f>
        <v>Accessories</v>
      </c>
      <c r="R1126" t="str">
        <f>_xlfn.XLOOKUP(Table2[[#This Row],[Customer_ID]],Table1[Customer_ID],Table1[Region],"Not Found")</f>
        <v>West</v>
      </c>
      <c r="S1126" t="str">
        <f>_xlfn.XLOOKUP(Table2[[#This Row],[Customer_ID]],Table1[Customer_ID],Table1[Segment],"Not Found")</f>
        <v>Corporate</v>
      </c>
      <c r="T1126" t="str">
        <f>_xlfn.XLOOKUP(Table2[[#This Row],[Product_ID]],Table4[Product_ID],Table4[Product_Name],"Not Found")</f>
        <v>Mobile Holder</v>
      </c>
    </row>
    <row r="1127" spans="1:20" x14ac:dyDescent="0.3">
      <c r="A1127" t="s">
        <v>1602</v>
      </c>
      <c r="B1127" s="4">
        <v>45399</v>
      </c>
      <c r="C1127" s="4">
        <v>45400</v>
      </c>
      <c r="D1127" t="s">
        <v>863</v>
      </c>
      <c r="E1127" t="s">
        <v>45</v>
      </c>
      <c r="F1127" s="8">
        <v>1</v>
      </c>
      <c r="G1127" s="10">
        <v>0.1</v>
      </c>
      <c r="H1127" t="s">
        <v>17</v>
      </c>
      <c r="I1127" s="8">
        <v>2249.1</v>
      </c>
      <c r="J1127" s="8">
        <v>430.46</v>
      </c>
      <c r="K1127" s="12">
        <f>YEAR(Table2[[#This Row],[Order_Date]])</f>
        <v>2024</v>
      </c>
      <c r="L1127" s="12">
        <f>MONTH(Table2[[#This Row],[Order_Date]])</f>
        <v>4</v>
      </c>
      <c r="M1127" t="str">
        <f>TEXT(Table2[[#This Row],[Order_Date]],"mmm")</f>
        <v>Apr</v>
      </c>
      <c r="N1127" t="str">
        <f>TEXT(Table2[[#This Row],[Order_Date]],"YYYY-MM")</f>
        <v>2024-04</v>
      </c>
      <c r="O1127" s="9">
        <f>IFERROR(Table2[[#This Row],[Profit]]/Table2[[#This Row],[Sales]],0)</f>
        <v>0.19139211240051576</v>
      </c>
      <c r="P1127" t="str">
        <f>_xlfn.XLOOKUP(Table2[[#This Row],[Product_ID]],Table4[Product_ID],Table4[Category],"Not Found")</f>
        <v>Technology</v>
      </c>
      <c r="Q1127" t="str">
        <f>_xlfn.XLOOKUP(Table2[[#This Row],[Product_ID]],Table4[Product_ID],Table4[Sub_Category],"Not Found")</f>
        <v>Audio</v>
      </c>
      <c r="R1127" t="str">
        <f>_xlfn.XLOOKUP(Table2[[#This Row],[Customer_ID]],Table1[Customer_ID],Table1[Region],"Not Found")</f>
        <v>West</v>
      </c>
      <c r="S1127" t="str">
        <f>_xlfn.XLOOKUP(Table2[[#This Row],[Customer_ID]],Table1[Customer_ID],Table1[Segment],"Not Found")</f>
        <v>Consumer</v>
      </c>
      <c r="T1127" t="str">
        <f>_xlfn.XLOOKUP(Table2[[#This Row],[Product_ID]],Table4[Product_ID],Table4[Product_Name],"Not Found")</f>
        <v>Headphones</v>
      </c>
    </row>
    <row r="1128" spans="1:20" x14ac:dyDescent="0.3">
      <c r="A1128" t="s">
        <v>1603</v>
      </c>
      <c r="B1128" s="4">
        <v>45517</v>
      </c>
      <c r="C1128" s="4">
        <v>45518</v>
      </c>
      <c r="D1128" t="s">
        <v>818</v>
      </c>
      <c r="E1128" t="s">
        <v>200</v>
      </c>
      <c r="F1128" s="8">
        <v>4</v>
      </c>
      <c r="G1128" s="10">
        <v>0.05</v>
      </c>
      <c r="H1128" t="s">
        <v>17</v>
      </c>
      <c r="I1128" s="8">
        <v>4176.2</v>
      </c>
      <c r="J1128" s="8">
        <v>1061.53</v>
      </c>
      <c r="K1128" s="12">
        <f>YEAR(Table2[[#This Row],[Order_Date]])</f>
        <v>2024</v>
      </c>
      <c r="L1128" s="12">
        <f>MONTH(Table2[[#This Row],[Order_Date]])</f>
        <v>8</v>
      </c>
      <c r="M1128" t="str">
        <f>TEXT(Table2[[#This Row],[Order_Date]],"mmm")</f>
        <v>Aug</v>
      </c>
      <c r="N1128" t="str">
        <f>TEXT(Table2[[#This Row],[Order_Date]],"YYYY-MM")</f>
        <v>2024-08</v>
      </c>
      <c r="O1128" s="9">
        <f>IFERROR(Table2[[#This Row],[Profit]]/Table2[[#This Row],[Sales]],0)</f>
        <v>0.25418562329390354</v>
      </c>
      <c r="P1128" t="str">
        <f>_xlfn.XLOOKUP(Table2[[#This Row],[Product_ID]],Table4[Product_ID],Table4[Category],"Not Found")</f>
        <v>Office</v>
      </c>
      <c r="Q1128" t="str">
        <f>_xlfn.XLOOKUP(Table2[[#This Row],[Product_ID]],Table4[Product_ID],Table4[Sub_Category],"Not Found")</f>
        <v>Office Supplies</v>
      </c>
      <c r="R1128" t="str">
        <f>_xlfn.XLOOKUP(Table2[[#This Row],[Customer_ID]],Table1[Customer_ID],Table1[Region],"Not Found")</f>
        <v>South</v>
      </c>
      <c r="S1128" t="str">
        <f>_xlfn.XLOOKUP(Table2[[#This Row],[Customer_ID]],Table1[Customer_ID],Table1[Segment],"Not Found")</f>
        <v>Consumer</v>
      </c>
      <c r="T1128" t="str">
        <f>_xlfn.XLOOKUP(Table2[[#This Row],[Product_ID]],Table4[Product_ID],Table4[Product_Name],"Not Found")</f>
        <v>Laptop Stand</v>
      </c>
    </row>
    <row r="1129" spans="1:20" x14ac:dyDescent="0.3">
      <c r="A1129" t="s">
        <v>1604</v>
      </c>
      <c r="B1129" s="4">
        <v>45964</v>
      </c>
      <c r="C1129" s="4">
        <v>45967</v>
      </c>
      <c r="D1129" t="s">
        <v>120</v>
      </c>
      <c r="E1129" t="s">
        <v>71</v>
      </c>
      <c r="F1129" s="8">
        <v>2</v>
      </c>
      <c r="G1129" s="10">
        <v>0.1</v>
      </c>
      <c r="H1129" t="s">
        <v>30</v>
      </c>
      <c r="I1129" s="8">
        <v>1438.2</v>
      </c>
      <c r="J1129" s="8">
        <v>356.53</v>
      </c>
      <c r="K1129" s="12">
        <f>YEAR(Table2[[#This Row],[Order_Date]])</f>
        <v>2025</v>
      </c>
      <c r="L1129" s="12">
        <f>MONTH(Table2[[#This Row],[Order_Date]])</f>
        <v>11</v>
      </c>
      <c r="M1129" t="str">
        <f>TEXT(Table2[[#This Row],[Order_Date]],"mmm")</f>
        <v>Nov</v>
      </c>
      <c r="N1129" t="str">
        <f>TEXT(Table2[[#This Row],[Order_Date]],"YYYY-MM")</f>
        <v>2025-11</v>
      </c>
      <c r="O1129" s="9">
        <f>IFERROR(Table2[[#This Row],[Profit]]/Table2[[#This Row],[Sales]],0)</f>
        <v>0.24790015296898898</v>
      </c>
      <c r="P1129" t="str">
        <f>_xlfn.XLOOKUP(Table2[[#This Row],[Product_ID]],Table4[Product_ID],Table4[Category],"Not Found")</f>
        <v>Home</v>
      </c>
      <c r="Q1129" t="str">
        <f>_xlfn.XLOOKUP(Table2[[#This Row],[Product_ID]],Table4[Product_ID],Table4[Sub_Category],"Not Found")</f>
        <v>Storage</v>
      </c>
      <c r="R1129" t="str">
        <f>_xlfn.XLOOKUP(Table2[[#This Row],[Customer_ID]],Table1[Customer_ID],Table1[Region],"Not Found")</f>
        <v>East</v>
      </c>
      <c r="S1129" t="str">
        <f>_xlfn.XLOOKUP(Table2[[#This Row],[Customer_ID]],Table1[Customer_ID],Table1[Segment],"Not Found")</f>
        <v>Consumer</v>
      </c>
      <c r="T1129" t="str">
        <f>_xlfn.XLOOKUP(Table2[[#This Row],[Product_ID]],Table4[Product_ID],Table4[Product_Name],"Not Found")</f>
        <v>Storage Box</v>
      </c>
    </row>
    <row r="1130" spans="1:20" x14ac:dyDescent="0.3">
      <c r="A1130" t="s">
        <v>1605</v>
      </c>
      <c r="B1130" s="4">
        <v>45922</v>
      </c>
      <c r="C1130" s="4">
        <v>45927</v>
      </c>
      <c r="D1130" t="s">
        <v>891</v>
      </c>
      <c r="E1130" t="s">
        <v>16</v>
      </c>
      <c r="F1130" s="8">
        <v>3</v>
      </c>
      <c r="G1130" s="10">
        <v>0</v>
      </c>
      <c r="H1130" t="s">
        <v>17</v>
      </c>
      <c r="I1130" s="8">
        <v>3897</v>
      </c>
      <c r="J1130" s="8">
        <v>631.5</v>
      </c>
      <c r="K1130" s="12">
        <f>YEAR(Table2[[#This Row],[Order_Date]])</f>
        <v>2025</v>
      </c>
      <c r="L1130" s="12">
        <f>MONTH(Table2[[#This Row],[Order_Date]])</f>
        <v>9</v>
      </c>
      <c r="M1130" t="str">
        <f>TEXT(Table2[[#This Row],[Order_Date]],"mmm")</f>
        <v>Sep</v>
      </c>
      <c r="N1130" t="str">
        <f>TEXT(Table2[[#This Row],[Order_Date]],"YYYY-MM")</f>
        <v>2025-09</v>
      </c>
      <c r="O1130" s="9">
        <f>IFERROR(Table2[[#This Row],[Profit]]/Table2[[#This Row],[Sales]],0)</f>
        <v>0.16204772902232487</v>
      </c>
      <c r="P1130" t="str">
        <f>_xlfn.XLOOKUP(Table2[[#This Row],[Product_ID]],Table4[Product_ID],Table4[Category],"Not Found")</f>
        <v>Technology</v>
      </c>
      <c r="Q1130" t="str">
        <f>_xlfn.XLOOKUP(Table2[[#This Row],[Product_ID]],Table4[Product_ID],Table4[Sub_Category],"Not Found")</f>
        <v>Accessories</v>
      </c>
      <c r="R1130" t="str">
        <f>_xlfn.XLOOKUP(Table2[[#This Row],[Customer_ID]],Table1[Customer_ID],Table1[Region],"Not Found")</f>
        <v>North</v>
      </c>
      <c r="S1130" t="str">
        <f>_xlfn.XLOOKUP(Table2[[#This Row],[Customer_ID]],Table1[Customer_ID],Table1[Segment],"Not Found")</f>
        <v>Home Office</v>
      </c>
      <c r="T1130" t="str">
        <f>_xlfn.XLOOKUP(Table2[[#This Row],[Product_ID]],Table4[Product_ID],Table4[Product_Name],"Not Found")</f>
        <v>USB-C Hub</v>
      </c>
    </row>
    <row r="1131" spans="1:20" x14ac:dyDescent="0.3">
      <c r="A1131" t="s">
        <v>1606</v>
      </c>
      <c r="B1131" s="4">
        <v>45952</v>
      </c>
      <c r="C1131" s="4">
        <v>45955</v>
      </c>
      <c r="D1131" t="s">
        <v>229</v>
      </c>
      <c r="E1131" t="s">
        <v>12</v>
      </c>
      <c r="F1131" s="8">
        <v>1</v>
      </c>
      <c r="G1131" s="10">
        <v>0.1</v>
      </c>
      <c r="H1131" t="s">
        <v>17</v>
      </c>
      <c r="I1131" s="8">
        <v>539.1</v>
      </c>
      <c r="J1131" s="8">
        <v>134.65</v>
      </c>
      <c r="K1131" s="12">
        <f>YEAR(Table2[[#This Row],[Order_Date]])</f>
        <v>2025</v>
      </c>
      <c r="L1131" s="12">
        <f>MONTH(Table2[[#This Row],[Order_Date]])</f>
        <v>10</v>
      </c>
      <c r="M1131" t="str">
        <f>TEXT(Table2[[#This Row],[Order_Date]],"mmm")</f>
        <v>Oct</v>
      </c>
      <c r="N1131" t="str">
        <f>TEXT(Table2[[#This Row],[Order_Date]],"YYYY-MM")</f>
        <v>2025-10</v>
      </c>
      <c r="O1131" s="9">
        <f>IFERROR(Table2[[#This Row],[Profit]]/Table2[[#This Row],[Sales]],0)</f>
        <v>0.24976813207197179</v>
      </c>
      <c r="P1131" t="str">
        <f>_xlfn.XLOOKUP(Table2[[#This Row],[Product_ID]],Table4[Product_ID],Table4[Category],"Not Found")</f>
        <v>Home</v>
      </c>
      <c r="Q1131" t="str">
        <f>_xlfn.XLOOKUP(Table2[[#This Row],[Product_ID]],Table4[Product_ID],Table4[Sub_Category],"Not Found")</f>
        <v>Kitchen</v>
      </c>
      <c r="R1131" t="str">
        <f>_xlfn.XLOOKUP(Table2[[#This Row],[Customer_ID]],Table1[Customer_ID],Table1[Region],"Not Found")</f>
        <v>North</v>
      </c>
      <c r="S1131" t="str">
        <f>_xlfn.XLOOKUP(Table2[[#This Row],[Customer_ID]],Table1[Customer_ID],Table1[Segment],"Not Found")</f>
        <v>Consumer</v>
      </c>
      <c r="T1131" t="str">
        <f>_xlfn.XLOOKUP(Table2[[#This Row],[Product_ID]],Table4[Product_ID],Table4[Product_Name],"Not Found")</f>
        <v>Water Bottle</v>
      </c>
    </row>
    <row r="1132" spans="1:20" x14ac:dyDescent="0.3">
      <c r="A1132" t="s">
        <v>1607</v>
      </c>
      <c r="B1132" s="4">
        <v>45953</v>
      </c>
      <c r="C1132" s="4">
        <v>45958</v>
      </c>
      <c r="D1132" t="s">
        <v>401</v>
      </c>
      <c r="E1132" t="s">
        <v>12</v>
      </c>
      <c r="F1132" s="8">
        <v>4</v>
      </c>
      <c r="G1132" s="10">
        <v>0.05</v>
      </c>
      <c r="H1132" t="s">
        <v>13</v>
      </c>
      <c r="I1132" s="8">
        <v>2276.1999999999998</v>
      </c>
      <c r="J1132" s="8">
        <v>633.04</v>
      </c>
      <c r="K1132" s="12">
        <f>YEAR(Table2[[#This Row],[Order_Date]])</f>
        <v>2025</v>
      </c>
      <c r="L1132" s="12">
        <f>MONTH(Table2[[#This Row],[Order_Date]])</f>
        <v>10</v>
      </c>
      <c r="M1132" t="str">
        <f>TEXT(Table2[[#This Row],[Order_Date]],"mmm")</f>
        <v>Oct</v>
      </c>
      <c r="N1132" t="str">
        <f>TEXT(Table2[[#This Row],[Order_Date]],"YYYY-MM")</f>
        <v>2025-10</v>
      </c>
      <c r="O1132" s="9">
        <f>IFERROR(Table2[[#This Row],[Profit]]/Table2[[#This Row],[Sales]],0)</f>
        <v>0.27811264388015111</v>
      </c>
      <c r="P1132" t="str">
        <f>_xlfn.XLOOKUP(Table2[[#This Row],[Product_ID]],Table4[Product_ID],Table4[Category],"Not Found")</f>
        <v>Home</v>
      </c>
      <c r="Q1132" t="str">
        <f>_xlfn.XLOOKUP(Table2[[#This Row],[Product_ID]],Table4[Product_ID],Table4[Sub_Category],"Not Found")</f>
        <v>Kitchen</v>
      </c>
      <c r="R1132" t="str">
        <f>_xlfn.XLOOKUP(Table2[[#This Row],[Customer_ID]],Table1[Customer_ID],Table1[Region],"Not Found")</f>
        <v>West</v>
      </c>
      <c r="S1132" t="str">
        <f>_xlfn.XLOOKUP(Table2[[#This Row],[Customer_ID]],Table1[Customer_ID],Table1[Segment],"Not Found")</f>
        <v>Home Office</v>
      </c>
      <c r="T1132" t="str">
        <f>_xlfn.XLOOKUP(Table2[[#This Row],[Product_ID]],Table4[Product_ID],Table4[Product_Name],"Not Found")</f>
        <v>Water Bottle</v>
      </c>
    </row>
    <row r="1133" spans="1:20" x14ac:dyDescent="0.3">
      <c r="A1133" t="s">
        <v>1608</v>
      </c>
      <c r="B1133" s="4">
        <v>45723</v>
      </c>
      <c r="C1133" s="4">
        <v>45728</v>
      </c>
      <c r="D1133" t="s">
        <v>331</v>
      </c>
      <c r="E1133" t="s">
        <v>55</v>
      </c>
      <c r="F1133" s="8">
        <v>3</v>
      </c>
      <c r="G1133" s="10">
        <v>0</v>
      </c>
      <c r="H1133" t="s">
        <v>13</v>
      </c>
      <c r="I1133" s="8">
        <v>17997</v>
      </c>
      <c r="J1133" s="8">
        <v>2884.83</v>
      </c>
      <c r="K1133" s="12">
        <f>YEAR(Table2[[#This Row],[Order_Date]])</f>
        <v>2025</v>
      </c>
      <c r="L1133" s="12">
        <f>MONTH(Table2[[#This Row],[Order_Date]])</f>
        <v>3</v>
      </c>
      <c r="M1133" t="str">
        <f>TEXT(Table2[[#This Row],[Order_Date]],"mmm")</f>
        <v>Mar</v>
      </c>
      <c r="N1133" t="str">
        <f>TEXT(Table2[[#This Row],[Order_Date]],"YYYY-MM")</f>
        <v>2025-03</v>
      </c>
      <c r="O1133" s="9">
        <f>IFERROR(Table2[[#This Row],[Profit]]/Table2[[#This Row],[Sales]],0)</f>
        <v>0.16029504917486248</v>
      </c>
      <c r="P1133" t="str">
        <f>_xlfn.XLOOKUP(Table2[[#This Row],[Product_ID]],Table4[Product_ID],Table4[Category],"Not Found")</f>
        <v>Furniture</v>
      </c>
      <c r="Q1133" t="str">
        <f>_xlfn.XLOOKUP(Table2[[#This Row],[Product_ID]],Table4[Product_ID],Table4[Sub_Category],"Not Found")</f>
        <v>Furniture</v>
      </c>
      <c r="R1133" t="str">
        <f>_xlfn.XLOOKUP(Table2[[#This Row],[Customer_ID]],Table1[Customer_ID],Table1[Region],"Not Found")</f>
        <v>East</v>
      </c>
      <c r="S1133" t="str">
        <f>_xlfn.XLOOKUP(Table2[[#This Row],[Customer_ID]],Table1[Customer_ID],Table1[Segment],"Not Found")</f>
        <v>Consumer</v>
      </c>
      <c r="T1133" t="str">
        <f>_xlfn.XLOOKUP(Table2[[#This Row],[Product_ID]],Table4[Product_ID],Table4[Product_Name],"Not Found")</f>
        <v>Study Table</v>
      </c>
    </row>
    <row r="1134" spans="1:20" x14ac:dyDescent="0.3">
      <c r="A1134" t="s">
        <v>1609</v>
      </c>
      <c r="B1134" s="4">
        <v>45946</v>
      </c>
      <c r="C1134" s="4">
        <v>45948</v>
      </c>
      <c r="D1134" t="s">
        <v>1107</v>
      </c>
      <c r="E1134" t="s">
        <v>26</v>
      </c>
      <c r="F1134" s="8">
        <v>1</v>
      </c>
      <c r="G1134" s="10">
        <v>0.2</v>
      </c>
      <c r="H1134" t="s">
        <v>17</v>
      </c>
      <c r="I1134" s="8">
        <v>719.2</v>
      </c>
      <c r="J1134" s="8">
        <v>157.65</v>
      </c>
      <c r="K1134" s="12">
        <f>YEAR(Table2[[#This Row],[Order_Date]])</f>
        <v>2025</v>
      </c>
      <c r="L1134" s="12">
        <f>MONTH(Table2[[#This Row],[Order_Date]])</f>
        <v>10</v>
      </c>
      <c r="M1134" t="str">
        <f>TEXT(Table2[[#This Row],[Order_Date]],"mmm")</f>
        <v>Oct</v>
      </c>
      <c r="N1134" t="str">
        <f>TEXT(Table2[[#This Row],[Order_Date]],"YYYY-MM")</f>
        <v>2025-10</v>
      </c>
      <c r="O1134" s="9">
        <f>IFERROR(Table2[[#This Row],[Profit]]/Table2[[#This Row],[Sales]],0)</f>
        <v>0.21920189098998888</v>
      </c>
      <c r="P1134" t="str">
        <f>_xlfn.XLOOKUP(Table2[[#This Row],[Product_ID]],Table4[Product_ID],Table4[Category],"Not Found")</f>
        <v>Technology</v>
      </c>
      <c r="Q1134" t="str">
        <f>_xlfn.XLOOKUP(Table2[[#This Row],[Product_ID]],Table4[Product_ID],Table4[Sub_Category],"Not Found")</f>
        <v>Accessories</v>
      </c>
      <c r="R1134" t="str">
        <f>_xlfn.XLOOKUP(Table2[[#This Row],[Customer_ID]],Table1[Customer_ID],Table1[Region],"Not Found")</f>
        <v>North</v>
      </c>
      <c r="S1134" t="str">
        <f>_xlfn.XLOOKUP(Table2[[#This Row],[Customer_ID]],Table1[Customer_ID],Table1[Segment],"Not Found")</f>
        <v>Corporate</v>
      </c>
      <c r="T1134" t="str">
        <f>_xlfn.XLOOKUP(Table2[[#This Row],[Product_ID]],Table4[Product_ID],Table4[Product_Name],"Not Found")</f>
        <v>Keyboard</v>
      </c>
    </row>
    <row r="1135" spans="1:20" x14ac:dyDescent="0.3">
      <c r="A1135" t="s">
        <v>1610</v>
      </c>
      <c r="B1135" s="4">
        <v>45710</v>
      </c>
      <c r="C1135" s="4">
        <v>45712</v>
      </c>
      <c r="D1135" t="s">
        <v>885</v>
      </c>
      <c r="E1135" t="s">
        <v>40</v>
      </c>
      <c r="F1135" s="8">
        <v>3</v>
      </c>
      <c r="G1135" s="10">
        <v>0.05</v>
      </c>
      <c r="H1135" t="s">
        <v>17</v>
      </c>
      <c r="I1135" s="8">
        <v>4272.1499999999996</v>
      </c>
      <c r="J1135" s="8">
        <v>985.84</v>
      </c>
      <c r="K1135" s="12">
        <f>YEAR(Table2[[#This Row],[Order_Date]])</f>
        <v>2025</v>
      </c>
      <c r="L1135" s="12">
        <f>MONTH(Table2[[#This Row],[Order_Date]])</f>
        <v>2</v>
      </c>
      <c r="M1135" t="str">
        <f>TEXT(Table2[[#This Row],[Order_Date]],"mmm")</f>
        <v>Feb</v>
      </c>
      <c r="N1135" t="str">
        <f>TEXT(Table2[[#This Row],[Order_Date]],"YYYY-MM")</f>
        <v>2025-02</v>
      </c>
      <c r="O1135" s="9">
        <f>IFERROR(Table2[[#This Row],[Profit]]/Table2[[#This Row],[Sales]],0)</f>
        <v>0.23075968774504643</v>
      </c>
      <c r="P1135" t="str">
        <f>_xlfn.XLOOKUP(Table2[[#This Row],[Product_ID]],Table4[Product_ID],Table4[Category],"Not Found")</f>
        <v>Technology</v>
      </c>
      <c r="Q1135" t="str">
        <f>_xlfn.XLOOKUP(Table2[[#This Row],[Product_ID]],Table4[Product_ID],Table4[Sub_Category],"Not Found")</f>
        <v>Accessories</v>
      </c>
      <c r="R1135" t="str">
        <f>_xlfn.XLOOKUP(Table2[[#This Row],[Customer_ID]],Table1[Customer_ID],Table1[Region],"Not Found")</f>
        <v>West</v>
      </c>
      <c r="S1135" t="str">
        <f>_xlfn.XLOOKUP(Table2[[#This Row],[Customer_ID]],Table1[Customer_ID],Table1[Segment],"Not Found")</f>
        <v>Corporate</v>
      </c>
      <c r="T1135" t="str">
        <f>_xlfn.XLOOKUP(Table2[[#This Row],[Product_ID]],Table4[Product_ID],Table4[Product_Name],"Not Found")</f>
        <v>Power Bank</v>
      </c>
    </row>
    <row r="1136" spans="1:20" x14ac:dyDescent="0.3">
      <c r="A1136" t="s">
        <v>1611</v>
      </c>
      <c r="B1136" s="4">
        <v>45746</v>
      </c>
      <c r="C1136" s="4">
        <v>45748</v>
      </c>
      <c r="D1136" t="s">
        <v>424</v>
      </c>
      <c r="E1136" t="s">
        <v>29</v>
      </c>
      <c r="F1136" s="8">
        <v>1</v>
      </c>
      <c r="G1136" s="10">
        <v>0.1</v>
      </c>
      <c r="H1136" t="s">
        <v>17</v>
      </c>
      <c r="I1136" s="8">
        <v>359.1</v>
      </c>
      <c r="J1136" s="8">
        <v>106.64</v>
      </c>
      <c r="K1136" s="12">
        <f>YEAR(Table2[[#This Row],[Order_Date]])</f>
        <v>2025</v>
      </c>
      <c r="L1136" s="12">
        <f>MONTH(Table2[[#This Row],[Order_Date]])</f>
        <v>3</v>
      </c>
      <c r="M1136" t="str">
        <f>TEXT(Table2[[#This Row],[Order_Date]],"mmm")</f>
        <v>Mar</v>
      </c>
      <c r="N1136" t="str">
        <f>TEXT(Table2[[#This Row],[Order_Date]],"YYYY-MM")</f>
        <v>2025-03</v>
      </c>
      <c r="O1136" s="9">
        <f>IFERROR(Table2[[#This Row],[Profit]]/Table2[[#This Row],[Sales]],0)</f>
        <v>0.29696463380673904</v>
      </c>
      <c r="P1136" t="str">
        <f>_xlfn.XLOOKUP(Table2[[#This Row],[Product_ID]],Table4[Product_ID],Table4[Category],"Not Found")</f>
        <v>Office</v>
      </c>
      <c r="Q1136" t="str">
        <f>_xlfn.XLOOKUP(Table2[[#This Row],[Product_ID]],Table4[Product_ID],Table4[Sub_Category],"Not Found")</f>
        <v>Paper</v>
      </c>
      <c r="R1136" t="str">
        <f>_xlfn.XLOOKUP(Table2[[#This Row],[Customer_ID]],Table1[Customer_ID],Table1[Region],"Not Found")</f>
        <v>South</v>
      </c>
      <c r="S1136" t="str">
        <f>_xlfn.XLOOKUP(Table2[[#This Row],[Customer_ID]],Table1[Customer_ID],Table1[Segment],"Not Found")</f>
        <v>Home Office</v>
      </c>
      <c r="T1136" t="str">
        <f>_xlfn.XLOOKUP(Table2[[#This Row],[Product_ID]],Table4[Product_ID],Table4[Product_Name],"Not Found")</f>
        <v>Notebook Set</v>
      </c>
    </row>
    <row r="1137" spans="1:20" x14ac:dyDescent="0.3">
      <c r="A1137" t="s">
        <v>1612</v>
      </c>
      <c r="B1137" s="4">
        <v>45451</v>
      </c>
      <c r="C1137" s="4">
        <v>45456</v>
      </c>
      <c r="D1137" t="s">
        <v>480</v>
      </c>
      <c r="E1137" t="s">
        <v>58</v>
      </c>
      <c r="F1137" s="8">
        <v>1</v>
      </c>
      <c r="G1137" s="10">
        <v>0.1</v>
      </c>
      <c r="H1137" t="s">
        <v>13</v>
      </c>
      <c r="I1137" s="8">
        <v>1799.1</v>
      </c>
      <c r="J1137" s="8">
        <v>383.2</v>
      </c>
      <c r="K1137" s="12">
        <f>YEAR(Table2[[#This Row],[Order_Date]])</f>
        <v>2024</v>
      </c>
      <c r="L1137" s="12">
        <f>MONTH(Table2[[#This Row],[Order_Date]])</f>
        <v>6</v>
      </c>
      <c r="M1137" t="str">
        <f>TEXT(Table2[[#This Row],[Order_Date]],"mmm")</f>
        <v>Jun</v>
      </c>
      <c r="N1137" t="str">
        <f>TEXT(Table2[[#This Row],[Order_Date]],"YYYY-MM")</f>
        <v>2024-06</v>
      </c>
      <c r="O1137" s="9">
        <f>IFERROR(Table2[[#This Row],[Profit]]/Table2[[#This Row],[Sales]],0)</f>
        <v>0.21299538658217998</v>
      </c>
      <c r="P1137" t="str">
        <f>_xlfn.XLOOKUP(Table2[[#This Row],[Product_ID]],Table4[Product_ID],Table4[Category],"Not Found")</f>
        <v>Technology</v>
      </c>
      <c r="Q1137" t="str">
        <f>_xlfn.XLOOKUP(Table2[[#This Row],[Product_ID]],Table4[Product_ID],Table4[Sub_Category],"Not Found")</f>
        <v>Audio</v>
      </c>
      <c r="R1137" t="str">
        <f>_xlfn.XLOOKUP(Table2[[#This Row],[Customer_ID]],Table1[Customer_ID],Table1[Region],"Not Found")</f>
        <v>South</v>
      </c>
      <c r="S1137" t="str">
        <f>_xlfn.XLOOKUP(Table2[[#This Row],[Customer_ID]],Table1[Customer_ID],Table1[Segment],"Not Found")</f>
        <v>Corporate</v>
      </c>
      <c r="T1137" t="str">
        <f>_xlfn.XLOOKUP(Table2[[#This Row],[Product_ID]],Table4[Product_ID],Table4[Product_Name],"Not Found")</f>
        <v>Bluetooth Speaker</v>
      </c>
    </row>
    <row r="1138" spans="1:20" x14ac:dyDescent="0.3">
      <c r="A1138" t="s">
        <v>1613</v>
      </c>
      <c r="B1138" s="4">
        <v>45814</v>
      </c>
      <c r="C1138" s="4">
        <v>45819</v>
      </c>
      <c r="D1138" t="s">
        <v>858</v>
      </c>
      <c r="E1138" t="s">
        <v>76</v>
      </c>
      <c r="F1138" s="8">
        <v>1</v>
      </c>
      <c r="G1138" s="10">
        <v>0.05</v>
      </c>
      <c r="H1138" t="s">
        <v>21</v>
      </c>
      <c r="I1138" s="8">
        <v>854.05</v>
      </c>
      <c r="J1138" s="8">
        <v>266.14</v>
      </c>
      <c r="K1138" s="12">
        <f>YEAR(Table2[[#This Row],[Order_Date]])</f>
        <v>2025</v>
      </c>
      <c r="L1138" s="12">
        <f>MONTH(Table2[[#This Row],[Order_Date]])</f>
        <v>6</v>
      </c>
      <c r="M1138" t="str">
        <f>TEXT(Table2[[#This Row],[Order_Date]],"mmm")</f>
        <v>Jun</v>
      </c>
      <c r="N1138" t="str">
        <f>TEXT(Table2[[#This Row],[Order_Date]],"YYYY-MM")</f>
        <v>2025-06</v>
      </c>
      <c r="O1138" s="9">
        <f>IFERROR(Table2[[#This Row],[Profit]]/Table2[[#This Row],[Sales]],0)</f>
        <v>0.31162109946724431</v>
      </c>
      <c r="P1138" t="str">
        <f>_xlfn.XLOOKUP(Table2[[#This Row],[Product_ID]],Table4[Product_ID],Table4[Category],"Not Found")</f>
        <v>Home</v>
      </c>
      <c r="Q1138" t="str">
        <f>_xlfn.XLOOKUP(Table2[[#This Row],[Product_ID]],Table4[Product_ID],Table4[Sub_Category],"Not Found")</f>
        <v>Decor</v>
      </c>
      <c r="R1138" t="str">
        <f>_xlfn.XLOOKUP(Table2[[#This Row],[Customer_ID]],Table1[Customer_ID],Table1[Region],"Not Found")</f>
        <v>North</v>
      </c>
      <c r="S1138" t="str">
        <f>_xlfn.XLOOKUP(Table2[[#This Row],[Customer_ID]],Table1[Customer_ID],Table1[Segment],"Not Found")</f>
        <v>Home Office</v>
      </c>
      <c r="T1138" t="str">
        <f>_xlfn.XLOOKUP(Table2[[#This Row],[Product_ID]],Table4[Product_ID],Table4[Product_Name],"Not Found")</f>
        <v>Wall Clock</v>
      </c>
    </row>
    <row r="1139" spans="1:20" x14ac:dyDescent="0.3">
      <c r="A1139" t="s">
        <v>1614</v>
      </c>
      <c r="B1139" s="4">
        <v>45941</v>
      </c>
      <c r="C1139" s="4">
        <v>45944</v>
      </c>
      <c r="D1139" t="s">
        <v>187</v>
      </c>
      <c r="E1139" t="s">
        <v>65</v>
      </c>
      <c r="F1139" s="8">
        <v>4</v>
      </c>
      <c r="G1139" s="10">
        <v>0.1</v>
      </c>
      <c r="H1139" t="s">
        <v>17</v>
      </c>
      <c r="I1139" s="8">
        <v>2516.4</v>
      </c>
      <c r="J1139" s="8">
        <v>704.89</v>
      </c>
      <c r="K1139" s="12">
        <f>YEAR(Table2[[#This Row],[Order_Date]])</f>
        <v>2025</v>
      </c>
      <c r="L1139" s="12">
        <f>MONTH(Table2[[#This Row],[Order_Date]])</f>
        <v>10</v>
      </c>
      <c r="M1139" t="str">
        <f>TEXT(Table2[[#This Row],[Order_Date]],"mmm")</f>
        <v>Oct</v>
      </c>
      <c r="N1139" t="str">
        <f>TEXT(Table2[[#This Row],[Order_Date]],"YYYY-MM")</f>
        <v>2025-10</v>
      </c>
      <c r="O1139" s="9">
        <f>IFERROR(Table2[[#This Row],[Profit]]/Table2[[#This Row],[Sales]],0)</f>
        <v>0.28011842314417418</v>
      </c>
      <c r="P1139" t="str">
        <f>_xlfn.XLOOKUP(Table2[[#This Row],[Product_ID]],Table4[Product_ID],Table4[Category],"Not Found")</f>
        <v>Office</v>
      </c>
      <c r="Q1139" t="str">
        <f>_xlfn.XLOOKUP(Table2[[#This Row],[Product_ID]],Table4[Product_ID],Table4[Sub_Category],"Not Found")</f>
        <v>Storage</v>
      </c>
      <c r="R1139" t="str">
        <f>_xlfn.XLOOKUP(Table2[[#This Row],[Customer_ID]],Table1[Customer_ID],Table1[Region],"Not Found")</f>
        <v>South</v>
      </c>
      <c r="S1139" t="str">
        <f>_xlfn.XLOOKUP(Table2[[#This Row],[Customer_ID]],Table1[Customer_ID],Table1[Segment],"Not Found")</f>
        <v>Consumer</v>
      </c>
      <c r="T1139" t="str">
        <f>_xlfn.XLOOKUP(Table2[[#This Row],[Product_ID]],Table4[Product_ID],Table4[Product_Name],"Not Found")</f>
        <v>Desk Organizer</v>
      </c>
    </row>
    <row r="1140" spans="1:20" x14ac:dyDescent="0.3">
      <c r="A1140" t="s">
        <v>1615</v>
      </c>
      <c r="B1140" s="4">
        <v>45881</v>
      </c>
      <c r="C1140" s="4">
        <v>45886</v>
      </c>
      <c r="D1140" t="s">
        <v>60</v>
      </c>
      <c r="E1140" t="s">
        <v>29</v>
      </c>
      <c r="F1140" s="8">
        <v>4</v>
      </c>
      <c r="G1140" s="10">
        <v>0.15</v>
      </c>
      <c r="H1140" t="s">
        <v>17</v>
      </c>
      <c r="I1140" s="8">
        <v>1356.6</v>
      </c>
      <c r="J1140" s="8">
        <v>316.73</v>
      </c>
      <c r="K1140" s="12">
        <f>YEAR(Table2[[#This Row],[Order_Date]])</f>
        <v>2025</v>
      </c>
      <c r="L1140" s="12">
        <f>MONTH(Table2[[#This Row],[Order_Date]])</f>
        <v>8</v>
      </c>
      <c r="M1140" t="str">
        <f>TEXT(Table2[[#This Row],[Order_Date]],"mmm")</f>
        <v>Aug</v>
      </c>
      <c r="N1140" t="str">
        <f>TEXT(Table2[[#This Row],[Order_Date]],"YYYY-MM")</f>
        <v>2025-08</v>
      </c>
      <c r="O1140" s="9">
        <f>IFERROR(Table2[[#This Row],[Profit]]/Table2[[#This Row],[Sales]],0)</f>
        <v>0.23347338935574233</v>
      </c>
      <c r="P1140" t="str">
        <f>_xlfn.XLOOKUP(Table2[[#This Row],[Product_ID]],Table4[Product_ID],Table4[Category],"Not Found")</f>
        <v>Office</v>
      </c>
      <c r="Q1140" t="str">
        <f>_xlfn.XLOOKUP(Table2[[#This Row],[Product_ID]],Table4[Product_ID],Table4[Sub_Category],"Not Found")</f>
        <v>Paper</v>
      </c>
      <c r="R1140" t="str">
        <f>_xlfn.XLOOKUP(Table2[[#This Row],[Customer_ID]],Table1[Customer_ID],Table1[Region],"Not Found")</f>
        <v>East</v>
      </c>
      <c r="S1140" t="str">
        <f>_xlfn.XLOOKUP(Table2[[#This Row],[Customer_ID]],Table1[Customer_ID],Table1[Segment],"Not Found")</f>
        <v>Consumer</v>
      </c>
      <c r="T1140" t="str">
        <f>_xlfn.XLOOKUP(Table2[[#This Row],[Product_ID]],Table4[Product_ID],Table4[Product_Name],"Not Found")</f>
        <v>Notebook Set</v>
      </c>
    </row>
    <row r="1141" spans="1:20" x14ac:dyDescent="0.3">
      <c r="A1141" t="s">
        <v>1616</v>
      </c>
      <c r="B1141" s="4">
        <v>45368</v>
      </c>
      <c r="C1141" s="4">
        <v>45372</v>
      </c>
      <c r="D1141" t="s">
        <v>1024</v>
      </c>
      <c r="E1141" t="s">
        <v>200</v>
      </c>
      <c r="F1141" s="8">
        <v>1</v>
      </c>
      <c r="G1141" s="10">
        <v>0.05</v>
      </c>
      <c r="H1141" t="s">
        <v>30</v>
      </c>
      <c r="I1141" s="8">
        <v>1044.05</v>
      </c>
      <c r="J1141" s="8">
        <v>278.25</v>
      </c>
      <c r="K1141" s="12">
        <f>YEAR(Table2[[#This Row],[Order_Date]])</f>
        <v>2024</v>
      </c>
      <c r="L1141" s="12">
        <f>MONTH(Table2[[#This Row],[Order_Date]])</f>
        <v>3</v>
      </c>
      <c r="M1141" t="str">
        <f>TEXT(Table2[[#This Row],[Order_Date]],"mmm")</f>
        <v>Mar</v>
      </c>
      <c r="N1141" t="str">
        <f>TEXT(Table2[[#This Row],[Order_Date]],"YYYY-MM")</f>
        <v>2024-03</v>
      </c>
      <c r="O1141" s="9">
        <f>IFERROR(Table2[[#This Row],[Profit]]/Table2[[#This Row],[Sales]],0)</f>
        <v>0.26651022460610124</v>
      </c>
      <c r="P1141" t="str">
        <f>_xlfn.XLOOKUP(Table2[[#This Row],[Product_ID]],Table4[Product_ID],Table4[Category],"Not Found")</f>
        <v>Office</v>
      </c>
      <c r="Q1141" t="str">
        <f>_xlfn.XLOOKUP(Table2[[#This Row],[Product_ID]],Table4[Product_ID],Table4[Sub_Category],"Not Found")</f>
        <v>Office Supplies</v>
      </c>
      <c r="R1141" t="str">
        <f>_xlfn.XLOOKUP(Table2[[#This Row],[Customer_ID]],Table1[Customer_ID],Table1[Region],"Not Found")</f>
        <v>North</v>
      </c>
      <c r="S1141" t="str">
        <f>_xlfn.XLOOKUP(Table2[[#This Row],[Customer_ID]],Table1[Customer_ID],Table1[Segment],"Not Found")</f>
        <v>Consumer</v>
      </c>
      <c r="T1141" t="str">
        <f>_xlfn.XLOOKUP(Table2[[#This Row],[Product_ID]],Table4[Product_ID],Table4[Product_Name],"Not Found")</f>
        <v>Laptop Stand</v>
      </c>
    </row>
    <row r="1142" spans="1:20" x14ac:dyDescent="0.3">
      <c r="A1142" t="s">
        <v>1617</v>
      </c>
      <c r="B1142" s="4">
        <v>45800</v>
      </c>
      <c r="C1142" s="4">
        <v>45804</v>
      </c>
      <c r="D1142" t="s">
        <v>384</v>
      </c>
      <c r="E1142" t="s">
        <v>71</v>
      </c>
      <c r="F1142" s="8">
        <v>2</v>
      </c>
      <c r="G1142" s="10">
        <v>0.1</v>
      </c>
      <c r="H1142" t="s">
        <v>13</v>
      </c>
      <c r="I1142" s="8">
        <v>1438.2</v>
      </c>
      <c r="J1142" s="8">
        <v>424.89</v>
      </c>
      <c r="K1142" s="12">
        <f>YEAR(Table2[[#This Row],[Order_Date]])</f>
        <v>2025</v>
      </c>
      <c r="L1142" s="12">
        <f>MONTH(Table2[[#This Row],[Order_Date]])</f>
        <v>5</v>
      </c>
      <c r="M1142" t="str">
        <f>TEXT(Table2[[#This Row],[Order_Date]],"mmm")</f>
        <v>May</v>
      </c>
      <c r="N1142" t="str">
        <f>TEXT(Table2[[#This Row],[Order_Date]],"YYYY-MM")</f>
        <v>2025-05</v>
      </c>
      <c r="O1142" s="9">
        <f>IFERROR(Table2[[#This Row],[Profit]]/Table2[[#This Row],[Sales]],0)</f>
        <v>0.29543178973717144</v>
      </c>
      <c r="P1142" t="str">
        <f>_xlfn.XLOOKUP(Table2[[#This Row],[Product_ID]],Table4[Product_ID],Table4[Category],"Not Found")</f>
        <v>Home</v>
      </c>
      <c r="Q1142" t="str">
        <f>_xlfn.XLOOKUP(Table2[[#This Row],[Product_ID]],Table4[Product_ID],Table4[Sub_Category],"Not Found")</f>
        <v>Storage</v>
      </c>
      <c r="R1142" t="str">
        <f>_xlfn.XLOOKUP(Table2[[#This Row],[Customer_ID]],Table1[Customer_ID],Table1[Region],"Not Found")</f>
        <v>North</v>
      </c>
      <c r="S1142" t="str">
        <f>_xlfn.XLOOKUP(Table2[[#This Row],[Customer_ID]],Table1[Customer_ID],Table1[Segment],"Not Found")</f>
        <v>Corporate</v>
      </c>
      <c r="T1142" t="str">
        <f>_xlfn.XLOOKUP(Table2[[#This Row],[Product_ID]],Table4[Product_ID],Table4[Product_Name],"Not Found")</f>
        <v>Storage Box</v>
      </c>
    </row>
    <row r="1143" spans="1:20" x14ac:dyDescent="0.3">
      <c r="A1143" t="s">
        <v>1618</v>
      </c>
      <c r="B1143" s="4">
        <v>45732</v>
      </c>
      <c r="C1143" s="4">
        <v>45737</v>
      </c>
      <c r="D1143" t="s">
        <v>118</v>
      </c>
      <c r="E1143" t="s">
        <v>116</v>
      </c>
      <c r="F1143" s="8">
        <v>2</v>
      </c>
      <c r="G1143" s="10">
        <v>0.1</v>
      </c>
      <c r="H1143" t="s">
        <v>21</v>
      </c>
      <c r="I1143" s="8">
        <v>718.2</v>
      </c>
      <c r="J1143" s="8">
        <v>188.66</v>
      </c>
      <c r="K1143" s="12">
        <f>YEAR(Table2[[#This Row],[Order_Date]])</f>
        <v>2025</v>
      </c>
      <c r="L1143" s="12">
        <f>MONTH(Table2[[#This Row],[Order_Date]])</f>
        <v>3</v>
      </c>
      <c r="M1143" t="str">
        <f>TEXT(Table2[[#This Row],[Order_Date]],"mmm")</f>
        <v>Mar</v>
      </c>
      <c r="N1143" t="str">
        <f>TEXT(Table2[[#This Row],[Order_Date]],"YYYY-MM")</f>
        <v>2025-03</v>
      </c>
      <c r="O1143" s="9">
        <f>IFERROR(Table2[[#This Row],[Profit]]/Table2[[#This Row],[Sales]],0)</f>
        <v>0.26268448900027846</v>
      </c>
      <c r="P1143" t="str">
        <f>_xlfn.XLOOKUP(Table2[[#This Row],[Product_ID]],Table4[Product_ID],Table4[Category],"Not Found")</f>
        <v>Technology</v>
      </c>
      <c r="Q1143" t="str">
        <f>_xlfn.XLOOKUP(Table2[[#This Row],[Product_ID]],Table4[Product_ID],Table4[Sub_Category],"Not Found")</f>
        <v>Accessories</v>
      </c>
      <c r="R1143" t="str">
        <f>_xlfn.XLOOKUP(Table2[[#This Row],[Customer_ID]],Table1[Customer_ID],Table1[Region],"Not Found")</f>
        <v>West</v>
      </c>
      <c r="S1143" t="str">
        <f>_xlfn.XLOOKUP(Table2[[#This Row],[Customer_ID]],Table1[Customer_ID],Table1[Segment],"Not Found")</f>
        <v>Consumer</v>
      </c>
      <c r="T1143" t="str">
        <f>_xlfn.XLOOKUP(Table2[[#This Row],[Product_ID]],Table4[Product_ID],Table4[Product_Name],"Not Found")</f>
        <v>Mobile Holder</v>
      </c>
    </row>
    <row r="1144" spans="1:20" x14ac:dyDescent="0.3">
      <c r="A1144" t="s">
        <v>1619</v>
      </c>
      <c r="B1144" s="4">
        <v>45545</v>
      </c>
      <c r="C1144" s="4">
        <v>45549</v>
      </c>
      <c r="D1144" t="s">
        <v>1017</v>
      </c>
      <c r="E1144" t="s">
        <v>71</v>
      </c>
      <c r="F1144" s="8">
        <v>3</v>
      </c>
      <c r="G1144" s="10">
        <v>0</v>
      </c>
      <c r="H1144" t="s">
        <v>17</v>
      </c>
      <c r="I1144" s="8">
        <v>2397</v>
      </c>
      <c r="J1144" s="8">
        <v>454.97</v>
      </c>
      <c r="K1144" s="12">
        <f>YEAR(Table2[[#This Row],[Order_Date]])</f>
        <v>2024</v>
      </c>
      <c r="L1144" s="12">
        <f>MONTH(Table2[[#This Row],[Order_Date]])</f>
        <v>9</v>
      </c>
      <c r="M1144" t="str">
        <f>TEXT(Table2[[#This Row],[Order_Date]],"mmm")</f>
        <v>Sep</v>
      </c>
      <c r="N1144" t="str">
        <f>TEXT(Table2[[#This Row],[Order_Date]],"YYYY-MM")</f>
        <v>2024-09</v>
      </c>
      <c r="O1144" s="9">
        <f>IFERROR(Table2[[#This Row],[Profit]]/Table2[[#This Row],[Sales]],0)</f>
        <v>0.18980809345014601</v>
      </c>
      <c r="P1144" t="str">
        <f>_xlfn.XLOOKUP(Table2[[#This Row],[Product_ID]],Table4[Product_ID],Table4[Category],"Not Found")</f>
        <v>Home</v>
      </c>
      <c r="Q1144" t="str">
        <f>_xlfn.XLOOKUP(Table2[[#This Row],[Product_ID]],Table4[Product_ID],Table4[Sub_Category],"Not Found")</f>
        <v>Storage</v>
      </c>
      <c r="R1144" t="str">
        <f>_xlfn.XLOOKUP(Table2[[#This Row],[Customer_ID]],Table1[Customer_ID],Table1[Region],"Not Found")</f>
        <v>West</v>
      </c>
      <c r="S1144" t="str">
        <f>_xlfn.XLOOKUP(Table2[[#This Row],[Customer_ID]],Table1[Customer_ID],Table1[Segment],"Not Found")</f>
        <v>Consumer</v>
      </c>
      <c r="T1144" t="str">
        <f>_xlfn.XLOOKUP(Table2[[#This Row],[Product_ID]],Table4[Product_ID],Table4[Product_Name],"Not Found")</f>
        <v>Storage Box</v>
      </c>
    </row>
    <row r="1145" spans="1:20" x14ac:dyDescent="0.3">
      <c r="A1145" t="s">
        <v>1620</v>
      </c>
      <c r="B1145" s="4">
        <v>45611</v>
      </c>
      <c r="C1145" s="4">
        <v>45616</v>
      </c>
      <c r="D1145" t="s">
        <v>1072</v>
      </c>
      <c r="E1145" t="s">
        <v>12</v>
      </c>
      <c r="F1145" s="8">
        <v>1</v>
      </c>
      <c r="G1145" s="10">
        <v>0</v>
      </c>
      <c r="H1145" t="s">
        <v>21</v>
      </c>
      <c r="I1145" s="8">
        <v>599</v>
      </c>
      <c r="J1145" s="8">
        <v>143.51</v>
      </c>
      <c r="K1145" s="12">
        <f>YEAR(Table2[[#This Row],[Order_Date]])</f>
        <v>2024</v>
      </c>
      <c r="L1145" s="12">
        <f>MONTH(Table2[[#This Row],[Order_Date]])</f>
        <v>11</v>
      </c>
      <c r="M1145" t="str">
        <f>TEXT(Table2[[#This Row],[Order_Date]],"mmm")</f>
        <v>Nov</v>
      </c>
      <c r="N1145" t="str">
        <f>TEXT(Table2[[#This Row],[Order_Date]],"YYYY-MM")</f>
        <v>2024-11</v>
      </c>
      <c r="O1145" s="9">
        <f>IFERROR(Table2[[#This Row],[Profit]]/Table2[[#This Row],[Sales]],0)</f>
        <v>0.23958263772954924</v>
      </c>
      <c r="P1145" t="str">
        <f>_xlfn.XLOOKUP(Table2[[#This Row],[Product_ID]],Table4[Product_ID],Table4[Category],"Not Found")</f>
        <v>Home</v>
      </c>
      <c r="Q1145" t="str">
        <f>_xlfn.XLOOKUP(Table2[[#This Row],[Product_ID]],Table4[Product_ID],Table4[Sub_Category],"Not Found")</f>
        <v>Kitchen</v>
      </c>
      <c r="R1145" t="str">
        <f>_xlfn.XLOOKUP(Table2[[#This Row],[Customer_ID]],Table1[Customer_ID],Table1[Region],"Not Found")</f>
        <v>East</v>
      </c>
      <c r="S1145" t="str">
        <f>_xlfn.XLOOKUP(Table2[[#This Row],[Customer_ID]],Table1[Customer_ID],Table1[Segment],"Not Found")</f>
        <v>Consumer</v>
      </c>
      <c r="T1145" t="str">
        <f>_xlfn.XLOOKUP(Table2[[#This Row],[Product_ID]],Table4[Product_ID],Table4[Product_Name],"Not Found")</f>
        <v>Water Bottle</v>
      </c>
    </row>
    <row r="1146" spans="1:20" x14ac:dyDescent="0.3">
      <c r="A1146" t="s">
        <v>1621</v>
      </c>
      <c r="B1146" s="4">
        <v>45554</v>
      </c>
      <c r="C1146" s="4">
        <v>45556</v>
      </c>
      <c r="D1146" t="s">
        <v>221</v>
      </c>
      <c r="E1146" t="s">
        <v>50</v>
      </c>
      <c r="F1146" s="8">
        <v>2</v>
      </c>
      <c r="G1146" s="10">
        <v>0</v>
      </c>
      <c r="H1146" t="s">
        <v>17</v>
      </c>
      <c r="I1146" s="8">
        <v>998</v>
      </c>
      <c r="J1146" s="8">
        <v>201.13</v>
      </c>
      <c r="K1146" s="12">
        <f>YEAR(Table2[[#This Row],[Order_Date]])</f>
        <v>2024</v>
      </c>
      <c r="L1146" s="12">
        <f>MONTH(Table2[[#This Row],[Order_Date]])</f>
        <v>9</v>
      </c>
      <c r="M1146" t="str">
        <f>TEXT(Table2[[#This Row],[Order_Date]],"mmm")</f>
        <v>Sep</v>
      </c>
      <c r="N1146" t="str">
        <f>TEXT(Table2[[#This Row],[Order_Date]],"YYYY-MM")</f>
        <v>2024-09</v>
      </c>
      <c r="O1146" s="9">
        <f>IFERROR(Table2[[#This Row],[Profit]]/Table2[[#This Row],[Sales]],0)</f>
        <v>0.20153306613226452</v>
      </c>
      <c r="P1146" t="str">
        <f>_xlfn.XLOOKUP(Table2[[#This Row],[Product_ID]],Table4[Product_ID],Table4[Category],"Not Found")</f>
        <v>Technology</v>
      </c>
      <c r="Q1146" t="str">
        <f>_xlfn.XLOOKUP(Table2[[#This Row],[Product_ID]],Table4[Product_ID],Table4[Sub_Category],"Not Found")</f>
        <v>Accessories</v>
      </c>
      <c r="R1146" t="str">
        <f>_xlfn.XLOOKUP(Table2[[#This Row],[Customer_ID]],Table1[Customer_ID],Table1[Region],"Not Found")</f>
        <v>South</v>
      </c>
      <c r="S1146" t="str">
        <f>_xlfn.XLOOKUP(Table2[[#This Row],[Customer_ID]],Table1[Customer_ID],Table1[Segment],"Not Found")</f>
        <v>Consumer</v>
      </c>
      <c r="T1146" t="str">
        <f>_xlfn.XLOOKUP(Table2[[#This Row],[Product_ID]],Table4[Product_ID],Table4[Product_Name],"Not Found")</f>
        <v>Wireless Mouse</v>
      </c>
    </row>
    <row r="1147" spans="1:20" x14ac:dyDescent="0.3">
      <c r="A1147" t="s">
        <v>1622</v>
      </c>
      <c r="B1147" s="4">
        <v>45888</v>
      </c>
      <c r="C1147" s="4">
        <v>45893</v>
      </c>
      <c r="D1147" t="s">
        <v>704</v>
      </c>
      <c r="E1147" t="s">
        <v>116</v>
      </c>
      <c r="F1147" s="8">
        <v>2</v>
      </c>
      <c r="G1147" s="10">
        <v>0.1</v>
      </c>
      <c r="H1147" t="s">
        <v>13</v>
      </c>
      <c r="I1147" s="8">
        <v>718.2</v>
      </c>
      <c r="J1147" s="8">
        <v>177.59</v>
      </c>
      <c r="K1147" s="12">
        <f>YEAR(Table2[[#This Row],[Order_Date]])</f>
        <v>2025</v>
      </c>
      <c r="L1147" s="12">
        <f>MONTH(Table2[[#This Row],[Order_Date]])</f>
        <v>8</v>
      </c>
      <c r="M1147" t="str">
        <f>TEXT(Table2[[#This Row],[Order_Date]],"mmm")</f>
        <v>Aug</v>
      </c>
      <c r="N1147" t="str">
        <f>TEXT(Table2[[#This Row],[Order_Date]],"YYYY-MM")</f>
        <v>2025-08</v>
      </c>
      <c r="O1147" s="9">
        <f>IFERROR(Table2[[#This Row],[Profit]]/Table2[[#This Row],[Sales]],0)</f>
        <v>0.247270955165692</v>
      </c>
      <c r="P1147" t="str">
        <f>_xlfn.XLOOKUP(Table2[[#This Row],[Product_ID]],Table4[Product_ID],Table4[Category],"Not Found")</f>
        <v>Technology</v>
      </c>
      <c r="Q1147" t="str">
        <f>_xlfn.XLOOKUP(Table2[[#This Row],[Product_ID]],Table4[Product_ID],Table4[Sub_Category],"Not Found")</f>
        <v>Accessories</v>
      </c>
      <c r="R1147" t="str">
        <f>_xlfn.XLOOKUP(Table2[[#This Row],[Customer_ID]],Table1[Customer_ID],Table1[Region],"Not Found")</f>
        <v>West</v>
      </c>
      <c r="S1147" t="str">
        <f>_xlfn.XLOOKUP(Table2[[#This Row],[Customer_ID]],Table1[Customer_ID],Table1[Segment],"Not Found")</f>
        <v>Consumer</v>
      </c>
      <c r="T1147" t="str">
        <f>_xlfn.XLOOKUP(Table2[[#This Row],[Product_ID]],Table4[Product_ID],Table4[Product_Name],"Not Found")</f>
        <v>Mobile Holder</v>
      </c>
    </row>
    <row r="1148" spans="1:20" x14ac:dyDescent="0.3">
      <c r="A1148" t="s">
        <v>1623</v>
      </c>
      <c r="B1148" s="4">
        <v>45949</v>
      </c>
      <c r="C1148" s="4">
        <v>45951</v>
      </c>
      <c r="D1148" t="s">
        <v>1624</v>
      </c>
      <c r="E1148" t="s">
        <v>50</v>
      </c>
      <c r="F1148" s="8">
        <v>1</v>
      </c>
      <c r="G1148" s="10">
        <v>0.1</v>
      </c>
      <c r="H1148" t="s">
        <v>17</v>
      </c>
      <c r="I1148" s="8">
        <v>449.1</v>
      </c>
      <c r="J1148" s="8">
        <v>80.91</v>
      </c>
      <c r="K1148" s="12">
        <f>YEAR(Table2[[#This Row],[Order_Date]])</f>
        <v>2025</v>
      </c>
      <c r="L1148" s="12">
        <f>MONTH(Table2[[#This Row],[Order_Date]])</f>
        <v>10</v>
      </c>
      <c r="M1148" t="str">
        <f>TEXT(Table2[[#This Row],[Order_Date]],"mmm")</f>
        <v>Oct</v>
      </c>
      <c r="N1148" t="str">
        <f>TEXT(Table2[[#This Row],[Order_Date]],"YYYY-MM")</f>
        <v>2025-10</v>
      </c>
      <c r="O1148" s="9">
        <f>IFERROR(Table2[[#This Row],[Profit]]/Table2[[#This Row],[Sales]],0)</f>
        <v>0.18016032064128254</v>
      </c>
      <c r="P1148" t="str">
        <f>_xlfn.XLOOKUP(Table2[[#This Row],[Product_ID]],Table4[Product_ID],Table4[Category],"Not Found")</f>
        <v>Technology</v>
      </c>
      <c r="Q1148" t="str">
        <f>_xlfn.XLOOKUP(Table2[[#This Row],[Product_ID]],Table4[Product_ID],Table4[Sub_Category],"Not Found")</f>
        <v>Accessories</v>
      </c>
      <c r="R1148" t="str">
        <f>_xlfn.XLOOKUP(Table2[[#This Row],[Customer_ID]],Table1[Customer_ID],Table1[Region],"Not Found")</f>
        <v>West</v>
      </c>
      <c r="S1148" t="str">
        <f>_xlfn.XLOOKUP(Table2[[#This Row],[Customer_ID]],Table1[Customer_ID],Table1[Segment],"Not Found")</f>
        <v>Consumer</v>
      </c>
      <c r="T1148" t="str">
        <f>_xlfn.XLOOKUP(Table2[[#This Row],[Product_ID]],Table4[Product_ID],Table4[Product_Name],"Not Found")</f>
        <v>Wireless Mouse</v>
      </c>
    </row>
    <row r="1149" spans="1:20" x14ac:dyDescent="0.3">
      <c r="A1149" t="s">
        <v>1625</v>
      </c>
      <c r="B1149" s="4">
        <v>45845</v>
      </c>
      <c r="C1149" s="4">
        <v>45846</v>
      </c>
      <c r="D1149" t="s">
        <v>834</v>
      </c>
      <c r="E1149" t="s">
        <v>58</v>
      </c>
      <c r="F1149" s="8">
        <v>1</v>
      </c>
      <c r="G1149" s="10">
        <v>0.1</v>
      </c>
      <c r="H1149" t="s">
        <v>13</v>
      </c>
      <c r="I1149" s="8">
        <v>1799.1</v>
      </c>
      <c r="J1149" s="8">
        <v>494.03</v>
      </c>
      <c r="K1149" s="12">
        <f>YEAR(Table2[[#This Row],[Order_Date]])</f>
        <v>2025</v>
      </c>
      <c r="L1149" s="12">
        <f>MONTH(Table2[[#This Row],[Order_Date]])</f>
        <v>7</v>
      </c>
      <c r="M1149" t="str">
        <f>TEXT(Table2[[#This Row],[Order_Date]],"mmm")</f>
        <v>Jul</v>
      </c>
      <c r="N1149" t="str">
        <f>TEXT(Table2[[#This Row],[Order_Date]],"YYYY-MM")</f>
        <v>2025-07</v>
      </c>
      <c r="O1149" s="9">
        <f>IFERROR(Table2[[#This Row],[Profit]]/Table2[[#This Row],[Sales]],0)</f>
        <v>0.27459841031626925</v>
      </c>
      <c r="P1149" t="str">
        <f>_xlfn.XLOOKUP(Table2[[#This Row],[Product_ID]],Table4[Product_ID],Table4[Category],"Not Found")</f>
        <v>Technology</v>
      </c>
      <c r="Q1149" t="str">
        <f>_xlfn.XLOOKUP(Table2[[#This Row],[Product_ID]],Table4[Product_ID],Table4[Sub_Category],"Not Found")</f>
        <v>Audio</v>
      </c>
      <c r="R1149" t="str">
        <f>_xlfn.XLOOKUP(Table2[[#This Row],[Customer_ID]],Table1[Customer_ID],Table1[Region],"Not Found")</f>
        <v>West</v>
      </c>
      <c r="S1149" t="str">
        <f>_xlfn.XLOOKUP(Table2[[#This Row],[Customer_ID]],Table1[Customer_ID],Table1[Segment],"Not Found")</f>
        <v>Corporate</v>
      </c>
      <c r="T1149" t="str">
        <f>_xlfn.XLOOKUP(Table2[[#This Row],[Product_ID]],Table4[Product_ID],Table4[Product_Name],"Not Found")</f>
        <v>Bluetooth Speaker</v>
      </c>
    </row>
    <row r="1150" spans="1:20" x14ac:dyDescent="0.3">
      <c r="A1150" t="s">
        <v>1626</v>
      </c>
      <c r="B1150" s="4">
        <v>45665</v>
      </c>
      <c r="C1150" s="4">
        <v>45669</v>
      </c>
      <c r="D1150" t="s">
        <v>1627</v>
      </c>
      <c r="E1150" t="s">
        <v>55</v>
      </c>
      <c r="F1150" s="8">
        <v>2</v>
      </c>
      <c r="G1150" s="10">
        <v>0</v>
      </c>
      <c r="H1150" t="s">
        <v>13</v>
      </c>
      <c r="I1150" s="8">
        <v>11998</v>
      </c>
      <c r="J1150" s="8">
        <v>1542.39</v>
      </c>
      <c r="K1150" s="12">
        <f>YEAR(Table2[[#This Row],[Order_Date]])</f>
        <v>2025</v>
      </c>
      <c r="L1150" s="12">
        <f>MONTH(Table2[[#This Row],[Order_Date]])</f>
        <v>1</v>
      </c>
      <c r="M1150" t="str">
        <f>TEXT(Table2[[#This Row],[Order_Date]],"mmm")</f>
        <v>Jan</v>
      </c>
      <c r="N1150" t="str">
        <f>TEXT(Table2[[#This Row],[Order_Date]],"YYYY-MM")</f>
        <v>2025-01</v>
      </c>
      <c r="O1150" s="9">
        <f>IFERROR(Table2[[#This Row],[Profit]]/Table2[[#This Row],[Sales]],0)</f>
        <v>0.12855392565427573</v>
      </c>
      <c r="P1150" t="str">
        <f>_xlfn.XLOOKUP(Table2[[#This Row],[Product_ID]],Table4[Product_ID],Table4[Category],"Not Found")</f>
        <v>Furniture</v>
      </c>
      <c r="Q1150" t="str">
        <f>_xlfn.XLOOKUP(Table2[[#This Row],[Product_ID]],Table4[Product_ID],Table4[Sub_Category],"Not Found")</f>
        <v>Furniture</v>
      </c>
      <c r="R1150" t="str">
        <f>_xlfn.XLOOKUP(Table2[[#This Row],[Customer_ID]],Table1[Customer_ID],Table1[Region],"Not Found")</f>
        <v>South</v>
      </c>
      <c r="S1150" t="str">
        <f>_xlfn.XLOOKUP(Table2[[#This Row],[Customer_ID]],Table1[Customer_ID],Table1[Segment],"Not Found")</f>
        <v>Consumer</v>
      </c>
      <c r="T1150" t="str">
        <f>_xlfn.XLOOKUP(Table2[[#This Row],[Product_ID]],Table4[Product_ID],Table4[Product_Name],"Not Found")</f>
        <v>Study Table</v>
      </c>
    </row>
    <row r="1151" spans="1:20" x14ac:dyDescent="0.3">
      <c r="A1151" t="s">
        <v>1628</v>
      </c>
      <c r="B1151" s="4">
        <v>45928</v>
      </c>
      <c r="C1151" s="4">
        <v>45929</v>
      </c>
      <c r="D1151" t="s">
        <v>1254</v>
      </c>
      <c r="E1151" t="s">
        <v>16</v>
      </c>
      <c r="F1151" s="8">
        <v>1</v>
      </c>
      <c r="G1151" s="10">
        <v>0.05</v>
      </c>
      <c r="H1151" t="s">
        <v>21</v>
      </c>
      <c r="I1151" s="8">
        <v>1234.05</v>
      </c>
      <c r="J1151" s="8">
        <v>265.44</v>
      </c>
      <c r="K1151" s="12">
        <f>YEAR(Table2[[#This Row],[Order_Date]])</f>
        <v>2025</v>
      </c>
      <c r="L1151" s="12">
        <f>MONTH(Table2[[#This Row],[Order_Date]])</f>
        <v>9</v>
      </c>
      <c r="M1151" t="str">
        <f>TEXT(Table2[[#This Row],[Order_Date]],"mmm")</f>
        <v>Sep</v>
      </c>
      <c r="N1151" t="str">
        <f>TEXT(Table2[[#This Row],[Order_Date]],"YYYY-MM")</f>
        <v>2025-09</v>
      </c>
      <c r="O1151" s="9">
        <f>IFERROR(Table2[[#This Row],[Profit]]/Table2[[#This Row],[Sales]],0)</f>
        <v>0.21509663303755927</v>
      </c>
      <c r="P1151" t="str">
        <f>_xlfn.XLOOKUP(Table2[[#This Row],[Product_ID]],Table4[Product_ID],Table4[Category],"Not Found")</f>
        <v>Technology</v>
      </c>
      <c r="Q1151" t="str">
        <f>_xlfn.XLOOKUP(Table2[[#This Row],[Product_ID]],Table4[Product_ID],Table4[Sub_Category],"Not Found")</f>
        <v>Accessories</v>
      </c>
      <c r="R1151" t="str">
        <f>_xlfn.XLOOKUP(Table2[[#This Row],[Customer_ID]],Table1[Customer_ID],Table1[Region],"Not Found")</f>
        <v>South</v>
      </c>
      <c r="S1151" t="str">
        <f>_xlfn.XLOOKUP(Table2[[#This Row],[Customer_ID]],Table1[Customer_ID],Table1[Segment],"Not Found")</f>
        <v>Corporate</v>
      </c>
      <c r="T1151" t="str">
        <f>_xlfn.XLOOKUP(Table2[[#This Row],[Product_ID]],Table4[Product_ID],Table4[Product_Name],"Not Found")</f>
        <v>USB-C Hub</v>
      </c>
    </row>
    <row r="1152" spans="1:20" x14ac:dyDescent="0.3">
      <c r="A1152" t="s">
        <v>1629</v>
      </c>
      <c r="B1152" s="4">
        <v>45458</v>
      </c>
      <c r="C1152" s="4">
        <v>45462</v>
      </c>
      <c r="D1152" t="s">
        <v>1630</v>
      </c>
      <c r="E1152" t="s">
        <v>99</v>
      </c>
      <c r="F1152" s="8">
        <v>4</v>
      </c>
      <c r="G1152" s="10">
        <v>0.1</v>
      </c>
      <c r="H1152" t="s">
        <v>17</v>
      </c>
      <c r="I1152" s="8">
        <v>896.4</v>
      </c>
      <c r="J1152" s="8">
        <v>213.19</v>
      </c>
      <c r="K1152" s="12">
        <f>YEAR(Table2[[#This Row],[Order_Date]])</f>
        <v>2024</v>
      </c>
      <c r="L1152" s="12">
        <f>MONTH(Table2[[#This Row],[Order_Date]])</f>
        <v>6</v>
      </c>
      <c r="M1152" t="str">
        <f>TEXT(Table2[[#This Row],[Order_Date]],"mmm")</f>
        <v>Jun</v>
      </c>
      <c r="N1152" t="str">
        <f>TEXT(Table2[[#This Row],[Order_Date]],"YYYY-MM")</f>
        <v>2024-06</v>
      </c>
      <c r="O1152" s="9">
        <f>IFERROR(Table2[[#This Row],[Profit]]/Table2[[#This Row],[Sales]],0)</f>
        <v>0.23782909415439538</v>
      </c>
      <c r="P1152" t="str">
        <f>_xlfn.XLOOKUP(Table2[[#This Row],[Product_ID]],Table4[Product_ID],Table4[Category],"Not Found")</f>
        <v>Office</v>
      </c>
      <c r="Q1152" t="str">
        <f>_xlfn.XLOOKUP(Table2[[#This Row],[Product_ID]],Table4[Product_ID],Table4[Sub_Category],"Not Found")</f>
        <v>Paper</v>
      </c>
      <c r="R1152" t="str">
        <f>_xlfn.XLOOKUP(Table2[[#This Row],[Customer_ID]],Table1[Customer_ID],Table1[Region],"Not Found")</f>
        <v>West</v>
      </c>
      <c r="S1152" t="str">
        <f>_xlfn.XLOOKUP(Table2[[#This Row],[Customer_ID]],Table1[Customer_ID],Table1[Segment],"Not Found")</f>
        <v>Consumer</v>
      </c>
      <c r="T1152" t="str">
        <f>_xlfn.XLOOKUP(Table2[[#This Row],[Product_ID]],Table4[Product_ID],Table4[Product_Name],"Not Found")</f>
        <v>Pen Set</v>
      </c>
    </row>
    <row r="1153" spans="1:20" x14ac:dyDescent="0.3">
      <c r="A1153" t="s">
        <v>1631</v>
      </c>
      <c r="B1153" s="4">
        <v>45750</v>
      </c>
      <c r="C1153" s="4">
        <v>45751</v>
      </c>
      <c r="D1153" t="s">
        <v>497</v>
      </c>
      <c r="E1153" t="s">
        <v>20</v>
      </c>
      <c r="F1153" s="8">
        <v>1</v>
      </c>
      <c r="G1153" s="10">
        <v>0</v>
      </c>
      <c r="H1153" t="s">
        <v>21</v>
      </c>
      <c r="I1153" s="8">
        <v>6999</v>
      </c>
      <c r="J1153" s="8">
        <v>1420.72</v>
      </c>
      <c r="K1153" s="12">
        <f>YEAR(Table2[[#This Row],[Order_Date]])</f>
        <v>2025</v>
      </c>
      <c r="L1153" s="12">
        <f>MONTH(Table2[[#This Row],[Order_Date]])</f>
        <v>4</v>
      </c>
      <c r="M1153" t="str">
        <f>TEXT(Table2[[#This Row],[Order_Date]],"mmm")</f>
        <v>Apr</v>
      </c>
      <c r="N1153" t="str">
        <f>TEXT(Table2[[#This Row],[Order_Date]],"YYYY-MM")</f>
        <v>2025-04</v>
      </c>
      <c r="O1153" s="9">
        <f>IFERROR(Table2[[#This Row],[Profit]]/Table2[[#This Row],[Sales]],0)</f>
        <v>0.20298899842834692</v>
      </c>
      <c r="P1153" t="str">
        <f>_xlfn.XLOOKUP(Table2[[#This Row],[Product_ID]],Table4[Product_ID],Table4[Category],"Not Found")</f>
        <v>Furniture</v>
      </c>
      <c r="Q1153" t="str">
        <f>_xlfn.XLOOKUP(Table2[[#This Row],[Product_ID]],Table4[Product_ID],Table4[Sub_Category],"Not Found")</f>
        <v>Furniture</v>
      </c>
      <c r="R1153" t="str">
        <f>_xlfn.XLOOKUP(Table2[[#This Row],[Customer_ID]],Table1[Customer_ID],Table1[Region],"Not Found")</f>
        <v>South</v>
      </c>
      <c r="S1153" t="str">
        <f>_xlfn.XLOOKUP(Table2[[#This Row],[Customer_ID]],Table1[Customer_ID],Table1[Segment],"Not Found")</f>
        <v>Consumer</v>
      </c>
      <c r="T1153" t="str">
        <f>_xlfn.XLOOKUP(Table2[[#This Row],[Product_ID]],Table4[Product_ID],Table4[Product_Name],"Not Found")</f>
        <v>Office Chair</v>
      </c>
    </row>
    <row r="1154" spans="1:20" x14ac:dyDescent="0.3">
      <c r="A1154" t="s">
        <v>1632</v>
      </c>
      <c r="B1154" s="4">
        <v>45571</v>
      </c>
      <c r="C1154" s="4">
        <v>45576</v>
      </c>
      <c r="D1154" t="s">
        <v>85</v>
      </c>
      <c r="E1154" t="s">
        <v>16</v>
      </c>
      <c r="F1154" s="8">
        <v>4</v>
      </c>
      <c r="G1154" s="10">
        <v>0.1</v>
      </c>
      <c r="H1154" t="s">
        <v>17</v>
      </c>
      <c r="I1154" s="8">
        <v>4676.3999999999996</v>
      </c>
      <c r="J1154" s="8">
        <v>691.94</v>
      </c>
      <c r="K1154" s="12">
        <f>YEAR(Table2[[#This Row],[Order_Date]])</f>
        <v>2024</v>
      </c>
      <c r="L1154" s="12">
        <f>MONTH(Table2[[#This Row],[Order_Date]])</f>
        <v>10</v>
      </c>
      <c r="M1154" t="str">
        <f>TEXT(Table2[[#This Row],[Order_Date]],"mmm")</f>
        <v>Oct</v>
      </c>
      <c r="N1154" t="str">
        <f>TEXT(Table2[[#This Row],[Order_Date]],"YYYY-MM")</f>
        <v>2024-10</v>
      </c>
      <c r="O1154" s="9">
        <f>IFERROR(Table2[[#This Row],[Profit]]/Table2[[#This Row],[Sales]],0)</f>
        <v>0.14796424600119754</v>
      </c>
      <c r="P1154" t="str">
        <f>_xlfn.XLOOKUP(Table2[[#This Row],[Product_ID]],Table4[Product_ID],Table4[Category],"Not Found")</f>
        <v>Technology</v>
      </c>
      <c r="Q1154" t="str">
        <f>_xlfn.XLOOKUP(Table2[[#This Row],[Product_ID]],Table4[Product_ID],Table4[Sub_Category],"Not Found")</f>
        <v>Accessories</v>
      </c>
      <c r="R1154" t="str">
        <f>_xlfn.XLOOKUP(Table2[[#This Row],[Customer_ID]],Table1[Customer_ID],Table1[Region],"Not Found")</f>
        <v>West</v>
      </c>
      <c r="S1154" t="str">
        <f>_xlfn.XLOOKUP(Table2[[#This Row],[Customer_ID]],Table1[Customer_ID],Table1[Segment],"Not Found")</f>
        <v>Consumer</v>
      </c>
      <c r="T1154" t="str">
        <f>_xlfn.XLOOKUP(Table2[[#This Row],[Product_ID]],Table4[Product_ID],Table4[Product_Name],"Not Found")</f>
        <v>USB-C Hub</v>
      </c>
    </row>
    <row r="1155" spans="1:20" x14ac:dyDescent="0.3">
      <c r="A1155" t="s">
        <v>1633</v>
      </c>
      <c r="B1155" s="4">
        <v>45991</v>
      </c>
      <c r="C1155" s="4">
        <v>45992</v>
      </c>
      <c r="D1155" t="s">
        <v>607</v>
      </c>
      <c r="E1155" t="s">
        <v>40</v>
      </c>
      <c r="F1155" s="8">
        <v>1</v>
      </c>
      <c r="G1155" s="10">
        <v>0.1</v>
      </c>
      <c r="H1155" t="s">
        <v>17</v>
      </c>
      <c r="I1155" s="8">
        <v>1349.1</v>
      </c>
      <c r="J1155" s="8">
        <v>288.70999999999998</v>
      </c>
      <c r="K1155" s="12">
        <f>YEAR(Table2[[#This Row],[Order_Date]])</f>
        <v>2025</v>
      </c>
      <c r="L1155" s="12">
        <f>MONTH(Table2[[#This Row],[Order_Date]])</f>
        <v>11</v>
      </c>
      <c r="M1155" t="str">
        <f>TEXT(Table2[[#This Row],[Order_Date]],"mmm")</f>
        <v>Nov</v>
      </c>
      <c r="N1155" t="str">
        <f>TEXT(Table2[[#This Row],[Order_Date]],"YYYY-MM")</f>
        <v>2025-11</v>
      </c>
      <c r="O1155" s="9">
        <f>IFERROR(Table2[[#This Row],[Profit]]/Table2[[#This Row],[Sales]],0)</f>
        <v>0.21400192721073308</v>
      </c>
      <c r="P1155" t="str">
        <f>_xlfn.XLOOKUP(Table2[[#This Row],[Product_ID]],Table4[Product_ID],Table4[Category],"Not Found")</f>
        <v>Technology</v>
      </c>
      <c r="Q1155" t="str">
        <f>_xlfn.XLOOKUP(Table2[[#This Row],[Product_ID]],Table4[Product_ID],Table4[Sub_Category],"Not Found")</f>
        <v>Accessories</v>
      </c>
      <c r="R1155" t="str">
        <f>_xlfn.XLOOKUP(Table2[[#This Row],[Customer_ID]],Table1[Customer_ID],Table1[Region],"Not Found")</f>
        <v>West</v>
      </c>
      <c r="S1155" t="str">
        <f>_xlfn.XLOOKUP(Table2[[#This Row],[Customer_ID]],Table1[Customer_ID],Table1[Segment],"Not Found")</f>
        <v>Home Office</v>
      </c>
      <c r="T1155" t="str">
        <f>_xlfn.XLOOKUP(Table2[[#This Row],[Product_ID]],Table4[Product_ID],Table4[Product_Name],"Not Found")</f>
        <v>Power Bank</v>
      </c>
    </row>
    <row r="1156" spans="1:20" x14ac:dyDescent="0.3">
      <c r="A1156" t="s">
        <v>1634</v>
      </c>
      <c r="B1156" s="4">
        <v>45593</v>
      </c>
      <c r="C1156" s="4">
        <v>45597</v>
      </c>
      <c r="D1156" t="s">
        <v>865</v>
      </c>
      <c r="E1156" t="s">
        <v>40</v>
      </c>
      <c r="F1156" s="8">
        <v>1</v>
      </c>
      <c r="G1156" s="10">
        <v>0</v>
      </c>
      <c r="H1156" t="s">
        <v>30</v>
      </c>
      <c r="I1156" s="8">
        <v>1499</v>
      </c>
      <c r="J1156" s="8">
        <v>319.75</v>
      </c>
      <c r="K1156" s="12">
        <f>YEAR(Table2[[#This Row],[Order_Date]])</f>
        <v>2024</v>
      </c>
      <c r="L1156" s="12">
        <f>MONTH(Table2[[#This Row],[Order_Date]])</f>
        <v>10</v>
      </c>
      <c r="M1156" t="str">
        <f>TEXT(Table2[[#This Row],[Order_Date]],"mmm")</f>
        <v>Oct</v>
      </c>
      <c r="N1156" t="str">
        <f>TEXT(Table2[[#This Row],[Order_Date]],"YYYY-MM")</f>
        <v>2024-10</v>
      </c>
      <c r="O1156" s="9">
        <f>IFERROR(Table2[[#This Row],[Profit]]/Table2[[#This Row],[Sales]],0)</f>
        <v>0.21330887258172115</v>
      </c>
      <c r="P1156" t="str">
        <f>_xlfn.XLOOKUP(Table2[[#This Row],[Product_ID]],Table4[Product_ID],Table4[Category],"Not Found")</f>
        <v>Technology</v>
      </c>
      <c r="Q1156" t="str">
        <f>_xlfn.XLOOKUP(Table2[[#This Row],[Product_ID]],Table4[Product_ID],Table4[Sub_Category],"Not Found")</f>
        <v>Accessories</v>
      </c>
      <c r="R1156" t="str">
        <f>_xlfn.XLOOKUP(Table2[[#This Row],[Customer_ID]],Table1[Customer_ID],Table1[Region],"Not Found")</f>
        <v>West</v>
      </c>
      <c r="S1156" t="str">
        <f>_xlfn.XLOOKUP(Table2[[#This Row],[Customer_ID]],Table1[Customer_ID],Table1[Segment],"Not Found")</f>
        <v>Home Office</v>
      </c>
      <c r="T1156" t="str">
        <f>_xlfn.XLOOKUP(Table2[[#This Row],[Product_ID]],Table4[Product_ID],Table4[Product_Name],"Not Found")</f>
        <v>Power Bank</v>
      </c>
    </row>
    <row r="1157" spans="1:20" x14ac:dyDescent="0.3">
      <c r="A1157" t="s">
        <v>1635</v>
      </c>
      <c r="B1157" s="4">
        <v>45822</v>
      </c>
      <c r="C1157" s="4">
        <v>45825</v>
      </c>
      <c r="D1157" t="s">
        <v>595</v>
      </c>
      <c r="E1157" t="s">
        <v>76</v>
      </c>
      <c r="F1157" s="8">
        <v>1</v>
      </c>
      <c r="G1157" s="10">
        <v>0</v>
      </c>
      <c r="H1157" t="s">
        <v>30</v>
      </c>
      <c r="I1157" s="8">
        <v>899</v>
      </c>
      <c r="J1157" s="8">
        <v>196.56</v>
      </c>
      <c r="K1157" s="12">
        <f>YEAR(Table2[[#This Row],[Order_Date]])</f>
        <v>2025</v>
      </c>
      <c r="L1157" s="12">
        <f>MONTH(Table2[[#This Row],[Order_Date]])</f>
        <v>6</v>
      </c>
      <c r="M1157" t="str">
        <f>TEXT(Table2[[#This Row],[Order_Date]],"mmm")</f>
        <v>Jun</v>
      </c>
      <c r="N1157" t="str">
        <f>TEXT(Table2[[#This Row],[Order_Date]],"YYYY-MM")</f>
        <v>2025-06</v>
      </c>
      <c r="O1157" s="9">
        <f>IFERROR(Table2[[#This Row],[Profit]]/Table2[[#This Row],[Sales]],0)</f>
        <v>0.21864293659621803</v>
      </c>
      <c r="P1157" t="str">
        <f>_xlfn.XLOOKUP(Table2[[#This Row],[Product_ID]],Table4[Product_ID],Table4[Category],"Not Found")</f>
        <v>Home</v>
      </c>
      <c r="Q1157" t="str">
        <f>_xlfn.XLOOKUP(Table2[[#This Row],[Product_ID]],Table4[Product_ID],Table4[Sub_Category],"Not Found")</f>
        <v>Decor</v>
      </c>
      <c r="R1157" t="str">
        <f>_xlfn.XLOOKUP(Table2[[#This Row],[Customer_ID]],Table1[Customer_ID],Table1[Region],"Not Found")</f>
        <v>West</v>
      </c>
      <c r="S1157" t="str">
        <f>_xlfn.XLOOKUP(Table2[[#This Row],[Customer_ID]],Table1[Customer_ID],Table1[Segment],"Not Found")</f>
        <v>Consumer</v>
      </c>
      <c r="T1157" t="str">
        <f>_xlfn.XLOOKUP(Table2[[#This Row],[Product_ID]],Table4[Product_ID],Table4[Product_Name],"Not Found")</f>
        <v>Wall Clock</v>
      </c>
    </row>
    <row r="1158" spans="1:20" x14ac:dyDescent="0.3">
      <c r="A1158" t="s">
        <v>1636</v>
      </c>
      <c r="B1158" s="4">
        <v>45871</v>
      </c>
      <c r="C1158" s="4">
        <v>45875</v>
      </c>
      <c r="D1158" t="s">
        <v>375</v>
      </c>
      <c r="E1158" t="s">
        <v>50</v>
      </c>
      <c r="F1158" s="8">
        <v>3</v>
      </c>
      <c r="G1158" s="10">
        <v>0.05</v>
      </c>
      <c r="H1158" t="s">
        <v>13</v>
      </c>
      <c r="I1158" s="8">
        <v>1422.15</v>
      </c>
      <c r="J1158" s="8">
        <v>373.53</v>
      </c>
      <c r="K1158" s="12">
        <f>YEAR(Table2[[#This Row],[Order_Date]])</f>
        <v>2025</v>
      </c>
      <c r="L1158" s="12">
        <f>MONTH(Table2[[#This Row],[Order_Date]])</f>
        <v>8</v>
      </c>
      <c r="M1158" t="str">
        <f>TEXT(Table2[[#This Row],[Order_Date]],"mmm")</f>
        <v>Aug</v>
      </c>
      <c r="N1158" t="str">
        <f>TEXT(Table2[[#This Row],[Order_Date]],"YYYY-MM")</f>
        <v>2025-08</v>
      </c>
      <c r="O1158" s="9">
        <f>IFERROR(Table2[[#This Row],[Profit]]/Table2[[#This Row],[Sales]],0)</f>
        <v>0.2626516190275287</v>
      </c>
      <c r="P1158" t="str">
        <f>_xlfn.XLOOKUP(Table2[[#This Row],[Product_ID]],Table4[Product_ID],Table4[Category],"Not Found")</f>
        <v>Technology</v>
      </c>
      <c r="Q1158" t="str">
        <f>_xlfn.XLOOKUP(Table2[[#This Row],[Product_ID]],Table4[Product_ID],Table4[Sub_Category],"Not Found")</f>
        <v>Accessories</v>
      </c>
      <c r="R1158" t="str">
        <f>_xlfn.XLOOKUP(Table2[[#This Row],[Customer_ID]],Table1[Customer_ID],Table1[Region],"Not Found")</f>
        <v>West</v>
      </c>
      <c r="S1158" t="str">
        <f>_xlfn.XLOOKUP(Table2[[#This Row],[Customer_ID]],Table1[Customer_ID],Table1[Segment],"Not Found")</f>
        <v>Corporate</v>
      </c>
      <c r="T1158" t="str">
        <f>_xlfn.XLOOKUP(Table2[[#This Row],[Product_ID]],Table4[Product_ID],Table4[Product_Name],"Not Found")</f>
        <v>Wireless Mouse</v>
      </c>
    </row>
    <row r="1159" spans="1:20" x14ac:dyDescent="0.3">
      <c r="A1159" t="s">
        <v>1637</v>
      </c>
      <c r="B1159" s="4">
        <v>45509</v>
      </c>
      <c r="C1159" s="4">
        <v>45512</v>
      </c>
      <c r="D1159" t="s">
        <v>935</v>
      </c>
      <c r="E1159" t="s">
        <v>35</v>
      </c>
      <c r="F1159" s="8">
        <v>3</v>
      </c>
      <c r="G1159" s="10">
        <v>0.1</v>
      </c>
      <c r="H1159" t="s">
        <v>21</v>
      </c>
      <c r="I1159" s="8">
        <v>4317.3</v>
      </c>
      <c r="J1159" s="8">
        <v>1552.63</v>
      </c>
      <c r="K1159" s="12">
        <f>YEAR(Table2[[#This Row],[Order_Date]])</f>
        <v>2024</v>
      </c>
      <c r="L1159" s="12">
        <f>MONTH(Table2[[#This Row],[Order_Date]])</f>
        <v>8</v>
      </c>
      <c r="M1159" t="str">
        <f>TEXT(Table2[[#This Row],[Order_Date]],"mmm")</f>
        <v>Aug</v>
      </c>
      <c r="N1159" t="str">
        <f>TEXT(Table2[[#This Row],[Order_Date]],"YYYY-MM")</f>
        <v>2024-08</v>
      </c>
      <c r="O1159" s="9">
        <f>IFERROR(Table2[[#This Row],[Profit]]/Table2[[#This Row],[Sales]],0)</f>
        <v>0.35962986125587754</v>
      </c>
      <c r="P1159" t="str">
        <f>_xlfn.XLOOKUP(Table2[[#This Row],[Product_ID]],Table4[Product_ID],Table4[Category],"Not Found")</f>
        <v>Lifestyle</v>
      </c>
      <c r="Q1159" t="str">
        <f>_xlfn.XLOOKUP(Table2[[#This Row],[Product_ID]],Table4[Product_ID],Table4[Sub_Category],"Not Found")</f>
        <v>Bags</v>
      </c>
      <c r="R1159" t="str">
        <f>_xlfn.XLOOKUP(Table2[[#This Row],[Customer_ID]],Table1[Customer_ID],Table1[Region],"Not Found")</f>
        <v>North</v>
      </c>
      <c r="S1159" t="str">
        <f>_xlfn.XLOOKUP(Table2[[#This Row],[Customer_ID]],Table1[Customer_ID],Table1[Segment],"Not Found")</f>
        <v>Consumer</v>
      </c>
      <c r="T1159" t="str">
        <f>_xlfn.XLOOKUP(Table2[[#This Row],[Product_ID]],Table4[Product_ID],Table4[Product_Name],"Not Found")</f>
        <v>Backpack</v>
      </c>
    </row>
    <row r="1160" spans="1:20" x14ac:dyDescent="0.3">
      <c r="A1160" t="s">
        <v>1638</v>
      </c>
      <c r="B1160" s="4">
        <v>45393</v>
      </c>
      <c r="C1160" s="4">
        <v>45398</v>
      </c>
      <c r="D1160" t="s">
        <v>176</v>
      </c>
      <c r="E1160" t="s">
        <v>45</v>
      </c>
      <c r="F1160" s="8">
        <v>1</v>
      </c>
      <c r="G1160" s="10">
        <v>0.15</v>
      </c>
      <c r="H1160" t="s">
        <v>13</v>
      </c>
      <c r="I1160" s="8">
        <v>2124.15</v>
      </c>
      <c r="J1160" s="8">
        <v>437.36</v>
      </c>
      <c r="K1160" s="12">
        <f>YEAR(Table2[[#This Row],[Order_Date]])</f>
        <v>2024</v>
      </c>
      <c r="L1160" s="12">
        <f>MONTH(Table2[[#This Row],[Order_Date]])</f>
        <v>4</v>
      </c>
      <c r="M1160" t="str">
        <f>TEXT(Table2[[#This Row],[Order_Date]],"mmm")</f>
        <v>Apr</v>
      </c>
      <c r="N1160" t="str">
        <f>TEXT(Table2[[#This Row],[Order_Date]],"YYYY-MM")</f>
        <v>2024-04</v>
      </c>
      <c r="O1160" s="9">
        <f>IFERROR(Table2[[#This Row],[Profit]]/Table2[[#This Row],[Sales]],0)</f>
        <v>0.2058988301202834</v>
      </c>
      <c r="P1160" t="str">
        <f>_xlfn.XLOOKUP(Table2[[#This Row],[Product_ID]],Table4[Product_ID],Table4[Category],"Not Found")</f>
        <v>Technology</v>
      </c>
      <c r="Q1160" t="str">
        <f>_xlfn.XLOOKUP(Table2[[#This Row],[Product_ID]],Table4[Product_ID],Table4[Sub_Category],"Not Found")</f>
        <v>Audio</v>
      </c>
      <c r="R1160" t="str">
        <f>_xlfn.XLOOKUP(Table2[[#This Row],[Customer_ID]],Table1[Customer_ID],Table1[Region],"Not Found")</f>
        <v>South</v>
      </c>
      <c r="S1160" t="str">
        <f>_xlfn.XLOOKUP(Table2[[#This Row],[Customer_ID]],Table1[Customer_ID],Table1[Segment],"Not Found")</f>
        <v>Home Office</v>
      </c>
      <c r="T1160" t="str">
        <f>_xlfn.XLOOKUP(Table2[[#This Row],[Product_ID]],Table4[Product_ID],Table4[Product_Name],"Not Found")</f>
        <v>Headphones</v>
      </c>
    </row>
    <row r="1161" spans="1:20" x14ac:dyDescent="0.3">
      <c r="A1161" t="s">
        <v>1639</v>
      </c>
      <c r="B1161" s="4">
        <v>45845</v>
      </c>
      <c r="C1161" s="4">
        <v>45849</v>
      </c>
      <c r="D1161" t="s">
        <v>416</v>
      </c>
      <c r="E1161" t="s">
        <v>20</v>
      </c>
      <c r="F1161" s="8">
        <v>1</v>
      </c>
      <c r="G1161" s="10">
        <v>0.1</v>
      </c>
      <c r="H1161" t="s">
        <v>13</v>
      </c>
      <c r="I1161" s="8">
        <v>6299.1</v>
      </c>
      <c r="J1161" s="8">
        <v>1162.3599999999999</v>
      </c>
      <c r="K1161" s="12">
        <f>YEAR(Table2[[#This Row],[Order_Date]])</f>
        <v>2025</v>
      </c>
      <c r="L1161" s="12">
        <f>MONTH(Table2[[#This Row],[Order_Date]])</f>
        <v>7</v>
      </c>
      <c r="M1161" t="str">
        <f>TEXT(Table2[[#This Row],[Order_Date]],"mmm")</f>
        <v>Jul</v>
      </c>
      <c r="N1161" t="str">
        <f>TEXT(Table2[[#This Row],[Order_Date]],"YYYY-MM")</f>
        <v>2025-07</v>
      </c>
      <c r="O1161" s="9">
        <f>IFERROR(Table2[[#This Row],[Profit]]/Table2[[#This Row],[Sales]],0)</f>
        <v>0.18452794843707829</v>
      </c>
      <c r="P1161" t="str">
        <f>_xlfn.XLOOKUP(Table2[[#This Row],[Product_ID]],Table4[Product_ID],Table4[Category],"Not Found")</f>
        <v>Furniture</v>
      </c>
      <c r="Q1161" t="str">
        <f>_xlfn.XLOOKUP(Table2[[#This Row],[Product_ID]],Table4[Product_ID],Table4[Sub_Category],"Not Found")</f>
        <v>Furniture</v>
      </c>
      <c r="R1161" t="str">
        <f>_xlfn.XLOOKUP(Table2[[#This Row],[Customer_ID]],Table1[Customer_ID],Table1[Region],"Not Found")</f>
        <v>South</v>
      </c>
      <c r="S1161" t="str">
        <f>_xlfn.XLOOKUP(Table2[[#This Row],[Customer_ID]],Table1[Customer_ID],Table1[Segment],"Not Found")</f>
        <v>Consumer</v>
      </c>
      <c r="T1161" t="str">
        <f>_xlfn.XLOOKUP(Table2[[#This Row],[Product_ID]],Table4[Product_ID],Table4[Product_Name],"Not Found")</f>
        <v>Office Chair</v>
      </c>
    </row>
    <row r="1162" spans="1:20" x14ac:dyDescent="0.3">
      <c r="A1162" t="s">
        <v>1640</v>
      </c>
      <c r="B1162" s="4">
        <v>45579</v>
      </c>
      <c r="C1162" s="4">
        <v>45580</v>
      </c>
      <c r="D1162" t="s">
        <v>942</v>
      </c>
      <c r="E1162" t="s">
        <v>55</v>
      </c>
      <c r="F1162" s="8">
        <v>2</v>
      </c>
      <c r="G1162" s="10">
        <v>0.05</v>
      </c>
      <c r="H1162" t="s">
        <v>17</v>
      </c>
      <c r="I1162" s="8">
        <v>11398.1</v>
      </c>
      <c r="J1162" s="8">
        <v>1805.4</v>
      </c>
      <c r="K1162" s="12">
        <f>YEAR(Table2[[#This Row],[Order_Date]])</f>
        <v>2024</v>
      </c>
      <c r="L1162" s="12">
        <f>MONTH(Table2[[#This Row],[Order_Date]])</f>
        <v>10</v>
      </c>
      <c r="M1162" t="str">
        <f>TEXT(Table2[[#This Row],[Order_Date]],"mmm")</f>
        <v>Oct</v>
      </c>
      <c r="N1162" t="str">
        <f>TEXT(Table2[[#This Row],[Order_Date]],"YYYY-MM")</f>
        <v>2024-10</v>
      </c>
      <c r="O1162" s="9">
        <f>IFERROR(Table2[[#This Row],[Profit]]/Table2[[#This Row],[Sales]],0)</f>
        <v>0.15839482018932979</v>
      </c>
      <c r="P1162" t="str">
        <f>_xlfn.XLOOKUP(Table2[[#This Row],[Product_ID]],Table4[Product_ID],Table4[Category],"Not Found")</f>
        <v>Furniture</v>
      </c>
      <c r="Q1162" t="str">
        <f>_xlfn.XLOOKUP(Table2[[#This Row],[Product_ID]],Table4[Product_ID],Table4[Sub_Category],"Not Found")</f>
        <v>Furniture</v>
      </c>
      <c r="R1162" t="str">
        <f>_xlfn.XLOOKUP(Table2[[#This Row],[Customer_ID]],Table1[Customer_ID],Table1[Region],"Not Found")</f>
        <v>South</v>
      </c>
      <c r="S1162" t="str">
        <f>_xlfn.XLOOKUP(Table2[[#This Row],[Customer_ID]],Table1[Customer_ID],Table1[Segment],"Not Found")</f>
        <v>Consumer</v>
      </c>
      <c r="T1162" t="str">
        <f>_xlfn.XLOOKUP(Table2[[#This Row],[Product_ID]],Table4[Product_ID],Table4[Product_Name],"Not Found")</f>
        <v>Study Table</v>
      </c>
    </row>
    <row r="1163" spans="1:20" x14ac:dyDescent="0.3">
      <c r="A1163" t="s">
        <v>1641</v>
      </c>
      <c r="B1163" s="4">
        <v>45458</v>
      </c>
      <c r="C1163" s="4">
        <v>45463</v>
      </c>
      <c r="D1163" t="s">
        <v>1003</v>
      </c>
      <c r="E1163" t="s">
        <v>12</v>
      </c>
      <c r="F1163" s="8">
        <v>2</v>
      </c>
      <c r="G1163" s="10">
        <v>0</v>
      </c>
      <c r="H1163" t="s">
        <v>30</v>
      </c>
      <c r="I1163" s="8">
        <v>1198</v>
      </c>
      <c r="J1163" s="8">
        <v>246.54</v>
      </c>
      <c r="K1163" s="12">
        <f>YEAR(Table2[[#This Row],[Order_Date]])</f>
        <v>2024</v>
      </c>
      <c r="L1163" s="12">
        <f>MONTH(Table2[[#This Row],[Order_Date]])</f>
        <v>6</v>
      </c>
      <c r="M1163" t="str">
        <f>TEXT(Table2[[#This Row],[Order_Date]],"mmm")</f>
        <v>Jun</v>
      </c>
      <c r="N1163" t="str">
        <f>TEXT(Table2[[#This Row],[Order_Date]],"YYYY-MM")</f>
        <v>2024-06</v>
      </c>
      <c r="O1163" s="9">
        <f>IFERROR(Table2[[#This Row],[Profit]]/Table2[[#This Row],[Sales]],0)</f>
        <v>0.20579298831385642</v>
      </c>
      <c r="P1163" t="str">
        <f>_xlfn.XLOOKUP(Table2[[#This Row],[Product_ID]],Table4[Product_ID],Table4[Category],"Not Found")</f>
        <v>Home</v>
      </c>
      <c r="Q1163" t="str">
        <f>_xlfn.XLOOKUP(Table2[[#This Row],[Product_ID]],Table4[Product_ID],Table4[Sub_Category],"Not Found")</f>
        <v>Kitchen</v>
      </c>
      <c r="R1163" t="str">
        <f>_xlfn.XLOOKUP(Table2[[#This Row],[Customer_ID]],Table1[Customer_ID],Table1[Region],"Not Found")</f>
        <v>West</v>
      </c>
      <c r="S1163" t="str">
        <f>_xlfn.XLOOKUP(Table2[[#This Row],[Customer_ID]],Table1[Customer_ID],Table1[Segment],"Not Found")</f>
        <v>Consumer</v>
      </c>
      <c r="T1163" t="str">
        <f>_xlfn.XLOOKUP(Table2[[#This Row],[Product_ID]],Table4[Product_ID],Table4[Product_Name],"Not Found")</f>
        <v>Water Bottle</v>
      </c>
    </row>
    <row r="1164" spans="1:20" x14ac:dyDescent="0.3">
      <c r="A1164" t="s">
        <v>1642</v>
      </c>
      <c r="B1164" s="4">
        <v>45912</v>
      </c>
      <c r="C1164" s="4">
        <v>45916</v>
      </c>
      <c r="D1164" t="s">
        <v>981</v>
      </c>
      <c r="E1164" t="s">
        <v>65</v>
      </c>
      <c r="F1164" s="8">
        <v>3</v>
      </c>
      <c r="G1164" s="10">
        <v>0.1</v>
      </c>
      <c r="H1164" t="s">
        <v>30</v>
      </c>
      <c r="I1164" s="8">
        <v>1887.3</v>
      </c>
      <c r="J1164" s="8">
        <v>454.62</v>
      </c>
      <c r="K1164" s="12">
        <f>YEAR(Table2[[#This Row],[Order_Date]])</f>
        <v>2025</v>
      </c>
      <c r="L1164" s="12">
        <f>MONTH(Table2[[#This Row],[Order_Date]])</f>
        <v>9</v>
      </c>
      <c r="M1164" t="str">
        <f>TEXT(Table2[[#This Row],[Order_Date]],"mmm")</f>
        <v>Sep</v>
      </c>
      <c r="N1164" t="str">
        <f>TEXT(Table2[[#This Row],[Order_Date]],"YYYY-MM")</f>
        <v>2025-09</v>
      </c>
      <c r="O1164" s="9">
        <f>IFERROR(Table2[[#This Row],[Profit]]/Table2[[#This Row],[Sales]],0)</f>
        <v>0.24088380225719283</v>
      </c>
      <c r="P1164" t="str">
        <f>_xlfn.XLOOKUP(Table2[[#This Row],[Product_ID]],Table4[Product_ID],Table4[Category],"Not Found")</f>
        <v>Office</v>
      </c>
      <c r="Q1164" t="str">
        <f>_xlfn.XLOOKUP(Table2[[#This Row],[Product_ID]],Table4[Product_ID],Table4[Sub_Category],"Not Found")</f>
        <v>Storage</v>
      </c>
      <c r="R1164" t="str">
        <f>_xlfn.XLOOKUP(Table2[[#This Row],[Customer_ID]],Table1[Customer_ID],Table1[Region],"Not Found")</f>
        <v>South</v>
      </c>
      <c r="S1164" t="str">
        <f>_xlfn.XLOOKUP(Table2[[#This Row],[Customer_ID]],Table1[Customer_ID],Table1[Segment],"Not Found")</f>
        <v>Corporate</v>
      </c>
      <c r="T1164" t="str">
        <f>_xlfn.XLOOKUP(Table2[[#This Row],[Product_ID]],Table4[Product_ID],Table4[Product_Name],"Not Found")</f>
        <v>Desk Organizer</v>
      </c>
    </row>
    <row r="1165" spans="1:20" x14ac:dyDescent="0.3">
      <c r="A1165" t="s">
        <v>1643</v>
      </c>
      <c r="B1165" s="4">
        <v>45327</v>
      </c>
      <c r="C1165" s="4">
        <v>45332</v>
      </c>
      <c r="D1165" t="s">
        <v>118</v>
      </c>
      <c r="E1165" t="s">
        <v>76</v>
      </c>
      <c r="F1165" s="8">
        <v>1</v>
      </c>
      <c r="G1165" s="10">
        <v>0</v>
      </c>
      <c r="H1165" t="s">
        <v>13</v>
      </c>
      <c r="I1165" s="8">
        <v>899</v>
      </c>
      <c r="J1165" s="8">
        <v>190.41</v>
      </c>
      <c r="K1165" s="12">
        <f>YEAR(Table2[[#This Row],[Order_Date]])</f>
        <v>2024</v>
      </c>
      <c r="L1165" s="12">
        <f>MONTH(Table2[[#This Row],[Order_Date]])</f>
        <v>2</v>
      </c>
      <c r="M1165" t="str">
        <f>TEXT(Table2[[#This Row],[Order_Date]],"mmm")</f>
        <v>Feb</v>
      </c>
      <c r="N1165" t="str">
        <f>TEXT(Table2[[#This Row],[Order_Date]],"YYYY-MM")</f>
        <v>2024-02</v>
      </c>
      <c r="O1165" s="9">
        <f>IFERROR(Table2[[#This Row],[Profit]]/Table2[[#This Row],[Sales]],0)</f>
        <v>0.21180200222469411</v>
      </c>
      <c r="P1165" t="str">
        <f>_xlfn.XLOOKUP(Table2[[#This Row],[Product_ID]],Table4[Product_ID],Table4[Category],"Not Found")</f>
        <v>Home</v>
      </c>
      <c r="Q1165" t="str">
        <f>_xlfn.XLOOKUP(Table2[[#This Row],[Product_ID]],Table4[Product_ID],Table4[Sub_Category],"Not Found")</f>
        <v>Decor</v>
      </c>
      <c r="R1165" t="str">
        <f>_xlfn.XLOOKUP(Table2[[#This Row],[Customer_ID]],Table1[Customer_ID],Table1[Region],"Not Found")</f>
        <v>West</v>
      </c>
      <c r="S1165" t="str">
        <f>_xlfn.XLOOKUP(Table2[[#This Row],[Customer_ID]],Table1[Customer_ID],Table1[Segment],"Not Found")</f>
        <v>Consumer</v>
      </c>
      <c r="T1165" t="str">
        <f>_xlfn.XLOOKUP(Table2[[#This Row],[Product_ID]],Table4[Product_ID],Table4[Product_Name],"Not Found")</f>
        <v>Wall Clock</v>
      </c>
    </row>
    <row r="1166" spans="1:20" x14ac:dyDescent="0.3">
      <c r="A1166" t="s">
        <v>1644</v>
      </c>
      <c r="B1166" s="4">
        <v>45644</v>
      </c>
      <c r="C1166" s="4">
        <v>45647</v>
      </c>
      <c r="D1166" t="s">
        <v>356</v>
      </c>
      <c r="E1166" t="s">
        <v>45</v>
      </c>
      <c r="F1166" s="8">
        <v>2</v>
      </c>
      <c r="G1166" s="10">
        <v>0.1</v>
      </c>
      <c r="H1166" t="s">
        <v>21</v>
      </c>
      <c r="I1166" s="8">
        <v>4498.2</v>
      </c>
      <c r="J1166" s="8">
        <v>1186.26</v>
      </c>
      <c r="K1166" s="12">
        <f>YEAR(Table2[[#This Row],[Order_Date]])</f>
        <v>2024</v>
      </c>
      <c r="L1166" s="12">
        <f>MONTH(Table2[[#This Row],[Order_Date]])</f>
        <v>12</v>
      </c>
      <c r="M1166" t="str">
        <f>TEXT(Table2[[#This Row],[Order_Date]],"mmm")</f>
        <v>Dec</v>
      </c>
      <c r="N1166" t="str">
        <f>TEXT(Table2[[#This Row],[Order_Date]],"YYYY-MM")</f>
        <v>2024-12</v>
      </c>
      <c r="O1166" s="9">
        <f>IFERROR(Table2[[#This Row],[Profit]]/Table2[[#This Row],[Sales]],0)</f>
        <v>0.26371882086167803</v>
      </c>
      <c r="P1166" t="str">
        <f>_xlfn.XLOOKUP(Table2[[#This Row],[Product_ID]],Table4[Product_ID],Table4[Category],"Not Found")</f>
        <v>Technology</v>
      </c>
      <c r="Q1166" t="str">
        <f>_xlfn.XLOOKUP(Table2[[#This Row],[Product_ID]],Table4[Product_ID],Table4[Sub_Category],"Not Found")</f>
        <v>Audio</v>
      </c>
      <c r="R1166" t="str">
        <f>_xlfn.XLOOKUP(Table2[[#This Row],[Customer_ID]],Table1[Customer_ID],Table1[Region],"Not Found")</f>
        <v>South</v>
      </c>
      <c r="S1166" t="str">
        <f>_xlfn.XLOOKUP(Table2[[#This Row],[Customer_ID]],Table1[Customer_ID],Table1[Segment],"Not Found")</f>
        <v>Home Office</v>
      </c>
      <c r="T1166" t="str">
        <f>_xlfn.XLOOKUP(Table2[[#This Row],[Product_ID]],Table4[Product_ID],Table4[Product_Name],"Not Found")</f>
        <v>Headphones</v>
      </c>
    </row>
    <row r="1167" spans="1:20" x14ac:dyDescent="0.3">
      <c r="A1167" t="s">
        <v>1645</v>
      </c>
      <c r="B1167" s="4">
        <v>45967</v>
      </c>
      <c r="C1167" s="4">
        <v>45972</v>
      </c>
      <c r="D1167" t="s">
        <v>369</v>
      </c>
      <c r="E1167" t="s">
        <v>45</v>
      </c>
      <c r="F1167" s="8">
        <v>2</v>
      </c>
      <c r="G1167" s="10">
        <v>0</v>
      </c>
      <c r="H1167" t="s">
        <v>21</v>
      </c>
      <c r="I1167" s="8">
        <v>4998</v>
      </c>
      <c r="J1167" s="8">
        <v>1174.79</v>
      </c>
      <c r="K1167" s="12">
        <f>YEAR(Table2[[#This Row],[Order_Date]])</f>
        <v>2025</v>
      </c>
      <c r="L1167" s="12">
        <f>MONTH(Table2[[#This Row],[Order_Date]])</f>
        <v>11</v>
      </c>
      <c r="M1167" t="str">
        <f>TEXT(Table2[[#This Row],[Order_Date]],"mmm")</f>
        <v>Nov</v>
      </c>
      <c r="N1167" t="str">
        <f>TEXT(Table2[[#This Row],[Order_Date]],"YYYY-MM")</f>
        <v>2025-11</v>
      </c>
      <c r="O1167" s="9">
        <f>IFERROR(Table2[[#This Row],[Profit]]/Table2[[#This Row],[Sales]],0)</f>
        <v>0.23505202080832333</v>
      </c>
      <c r="P1167" t="str">
        <f>_xlfn.XLOOKUP(Table2[[#This Row],[Product_ID]],Table4[Product_ID],Table4[Category],"Not Found")</f>
        <v>Technology</v>
      </c>
      <c r="Q1167" t="str">
        <f>_xlfn.XLOOKUP(Table2[[#This Row],[Product_ID]],Table4[Product_ID],Table4[Sub_Category],"Not Found")</f>
        <v>Audio</v>
      </c>
      <c r="R1167" t="str">
        <f>_xlfn.XLOOKUP(Table2[[#This Row],[Customer_ID]],Table1[Customer_ID],Table1[Region],"Not Found")</f>
        <v>North</v>
      </c>
      <c r="S1167" t="str">
        <f>_xlfn.XLOOKUP(Table2[[#This Row],[Customer_ID]],Table1[Customer_ID],Table1[Segment],"Not Found")</f>
        <v>Consumer</v>
      </c>
      <c r="T1167" t="str">
        <f>_xlfn.XLOOKUP(Table2[[#This Row],[Product_ID]],Table4[Product_ID],Table4[Product_Name],"Not Found")</f>
        <v>Headphones</v>
      </c>
    </row>
    <row r="1168" spans="1:20" x14ac:dyDescent="0.3">
      <c r="A1168" t="s">
        <v>1646</v>
      </c>
      <c r="B1168" s="4">
        <v>45364</v>
      </c>
      <c r="C1168" s="4">
        <v>45365</v>
      </c>
      <c r="D1168" t="s">
        <v>446</v>
      </c>
      <c r="E1168" t="s">
        <v>96</v>
      </c>
      <c r="F1168" s="8">
        <v>5</v>
      </c>
      <c r="G1168" s="10">
        <v>0</v>
      </c>
      <c r="H1168" t="s">
        <v>13</v>
      </c>
      <c r="I1168" s="8">
        <v>4995</v>
      </c>
      <c r="J1168" s="8">
        <v>1082.1199999999999</v>
      </c>
      <c r="K1168" s="12">
        <f>YEAR(Table2[[#This Row],[Order_Date]])</f>
        <v>2024</v>
      </c>
      <c r="L1168" s="12">
        <f>MONTH(Table2[[#This Row],[Order_Date]])</f>
        <v>3</v>
      </c>
      <c r="M1168" t="str">
        <f>TEXT(Table2[[#This Row],[Order_Date]],"mmm")</f>
        <v>Mar</v>
      </c>
      <c r="N1168" t="str">
        <f>TEXT(Table2[[#This Row],[Order_Date]],"YYYY-MM")</f>
        <v>2024-03</v>
      </c>
      <c r="O1168" s="9">
        <f>IFERROR(Table2[[#This Row],[Profit]]/Table2[[#This Row],[Sales]],0)</f>
        <v>0.21664064064064062</v>
      </c>
      <c r="P1168" t="str">
        <f>_xlfn.XLOOKUP(Table2[[#This Row],[Product_ID]],Table4[Product_ID],Table4[Category],"Not Found")</f>
        <v>Home</v>
      </c>
      <c r="Q1168" t="str">
        <f>_xlfn.XLOOKUP(Table2[[#This Row],[Product_ID]],Table4[Product_ID],Table4[Sub_Category],"Not Found")</f>
        <v>Lighting</v>
      </c>
      <c r="R1168" t="str">
        <f>_xlfn.XLOOKUP(Table2[[#This Row],[Customer_ID]],Table1[Customer_ID],Table1[Region],"Not Found")</f>
        <v>East</v>
      </c>
      <c r="S1168" t="str">
        <f>_xlfn.XLOOKUP(Table2[[#This Row],[Customer_ID]],Table1[Customer_ID],Table1[Segment],"Not Found")</f>
        <v>Corporate</v>
      </c>
      <c r="T1168" t="str">
        <f>_xlfn.XLOOKUP(Table2[[#This Row],[Product_ID]],Table4[Product_ID],Table4[Product_Name],"Not Found")</f>
        <v>LED Strip Light</v>
      </c>
    </row>
    <row r="1169" spans="1:20" x14ac:dyDescent="0.3">
      <c r="A1169" t="s">
        <v>1647</v>
      </c>
      <c r="B1169" s="4">
        <v>45939</v>
      </c>
      <c r="C1169" s="4">
        <v>45943</v>
      </c>
      <c r="D1169" t="s">
        <v>546</v>
      </c>
      <c r="E1169" t="s">
        <v>76</v>
      </c>
      <c r="F1169" s="8">
        <v>2</v>
      </c>
      <c r="G1169" s="10">
        <v>0</v>
      </c>
      <c r="H1169" t="s">
        <v>17</v>
      </c>
      <c r="I1169" s="8">
        <v>1798</v>
      </c>
      <c r="J1169" s="8">
        <v>395.14</v>
      </c>
      <c r="K1169" s="12">
        <f>YEAR(Table2[[#This Row],[Order_Date]])</f>
        <v>2025</v>
      </c>
      <c r="L1169" s="12">
        <f>MONTH(Table2[[#This Row],[Order_Date]])</f>
        <v>10</v>
      </c>
      <c r="M1169" t="str">
        <f>TEXT(Table2[[#This Row],[Order_Date]],"mmm")</f>
        <v>Oct</v>
      </c>
      <c r="N1169" t="str">
        <f>TEXT(Table2[[#This Row],[Order_Date]],"YYYY-MM")</f>
        <v>2025-10</v>
      </c>
      <c r="O1169" s="9">
        <f>IFERROR(Table2[[#This Row],[Profit]]/Table2[[#This Row],[Sales]],0)</f>
        <v>0.21976640711902112</v>
      </c>
      <c r="P1169" t="str">
        <f>_xlfn.XLOOKUP(Table2[[#This Row],[Product_ID]],Table4[Product_ID],Table4[Category],"Not Found")</f>
        <v>Home</v>
      </c>
      <c r="Q1169" t="str">
        <f>_xlfn.XLOOKUP(Table2[[#This Row],[Product_ID]],Table4[Product_ID],Table4[Sub_Category],"Not Found")</f>
        <v>Decor</v>
      </c>
      <c r="R1169" t="str">
        <f>_xlfn.XLOOKUP(Table2[[#This Row],[Customer_ID]],Table1[Customer_ID],Table1[Region],"Not Found")</f>
        <v>North</v>
      </c>
      <c r="S1169" t="str">
        <f>_xlfn.XLOOKUP(Table2[[#This Row],[Customer_ID]],Table1[Customer_ID],Table1[Segment],"Not Found")</f>
        <v>Corporate</v>
      </c>
      <c r="T1169" t="str">
        <f>_xlfn.XLOOKUP(Table2[[#This Row],[Product_ID]],Table4[Product_ID],Table4[Product_Name],"Not Found")</f>
        <v>Wall Clock</v>
      </c>
    </row>
    <row r="1170" spans="1:20" x14ac:dyDescent="0.3">
      <c r="A1170" t="s">
        <v>1648</v>
      </c>
      <c r="B1170" s="4">
        <v>45644</v>
      </c>
      <c r="C1170" s="4">
        <v>45647</v>
      </c>
      <c r="D1170" t="s">
        <v>28</v>
      </c>
      <c r="E1170" t="s">
        <v>16</v>
      </c>
      <c r="F1170" s="8">
        <v>1</v>
      </c>
      <c r="G1170" s="10">
        <v>0</v>
      </c>
      <c r="H1170" t="s">
        <v>17</v>
      </c>
      <c r="I1170" s="8">
        <v>1299</v>
      </c>
      <c r="J1170" s="8">
        <v>240.45</v>
      </c>
      <c r="K1170" s="12">
        <f>YEAR(Table2[[#This Row],[Order_Date]])</f>
        <v>2024</v>
      </c>
      <c r="L1170" s="12">
        <f>MONTH(Table2[[#This Row],[Order_Date]])</f>
        <v>12</v>
      </c>
      <c r="M1170" t="str">
        <f>TEXT(Table2[[#This Row],[Order_Date]],"mmm")</f>
        <v>Dec</v>
      </c>
      <c r="N1170" t="str">
        <f>TEXT(Table2[[#This Row],[Order_Date]],"YYYY-MM")</f>
        <v>2024-12</v>
      </c>
      <c r="O1170" s="9">
        <f>IFERROR(Table2[[#This Row],[Profit]]/Table2[[#This Row],[Sales]],0)</f>
        <v>0.18510392609699769</v>
      </c>
      <c r="P1170" t="str">
        <f>_xlfn.XLOOKUP(Table2[[#This Row],[Product_ID]],Table4[Product_ID],Table4[Category],"Not Found")</f>
        <v>Technology</v>
      </c>
      <c r="Q1170" t="str">
        <f>_xlfn.XLOOKUP(Table2[[#This Row],[Product_ID]],Table4[Product_ID],Table4[Sub_Category],"Not Found")</f>
        <v>Accessories</v>
      </c>
      <c r="R1170" t="str">
        <f>_xlfn.XLOOKUP(Table2[[#This Row],[Customer_ID]],Table1[Customer_ID],Table1[Region],"Not Found")</f>
        <v>West</v>
      </c>
      <c r="S1170" t="str">
        <f>_xlfn.XLOOKUP(Table2[[#This Row],[Customer_ID]],Table1[Customer_ID],Table1[Segment],"Not Found")</f>
        <v>Home Office</v>
      </c>
      <c r="T1170" t="str">
        <f>_xlfn.XLOOKUP(Table2[[#This Row],[Product_ID]],Table4[Product_ID],Table4[Product_Name],"Not Found")</f>
        <v>USB-C Hub</v>
      </c>
    </row>
    <row r="1171" spans="1:20" x14ac:dyDescent="0.3">
      <c r="A1171" t="s">
        <v>1649</v>
      </c>
      <c r="B1171" s="4">
        <v>45361</v>
      </c>
      <c r="C1171" s="4">
        <v>45366</v>
      </c>
      <c r="D1171" t="s">
        <v>480</v>
      </c>
      <c r="E1171" t="s">
        <v>200</v>
      </c>
      <c r="F1171" s="8">
        <v>1</v>
      </c>
      <c r="G1171" s="10">
        <v>0.1</v>
      </c>
      <c r="H1171" t="s">
        <v>13</v>
      </c>
      <c r="I1171" s="8">
        <v>989.1</v>
      </c>
      <c r="J1171" s="8">
        <v>211.92</v>
      </c>
      <c r="K1171" s="12">
        <f>YEAR(Table2[[#This Row],[Order_Date]])</f>
        <v>2024</v>
      </c>
      <c r="L1171" s="12">
        <f>MONTH(Table2[[#This Row],[Order_Date]])</f>
        <v>3</v>
      </c>
      <c r="M1171" t="str">
        <f>TEXT(Table2[[#This Row],[Order_Date]],"mmm")</f>
        <v>Mar</v>
      </c>
      <c r="N1171" t="str">
        <f>TEXT(Table2[[#This Row],[Order_Date]],"YYYY-MM")</f>
        <v>2024-03</v>
      </c>
      <c r="O1171" s="9">
        <f>IFERROR(Table2[[#This Row],[Profit]]/Table2[[#This Row],[Sales]],0)</f>
        <v>0.21425538368213526</v>
      </c>
      <c r="P1171" t="str">
        <f>_xlfn.XLOOKUP(Table2[[#This Row],[Product_ID]],Table4[Product_ID],Table4[Category],"Not Found")</f>
        <v>Office</v>
      </c>
      <c r="Q1171" t="str">
        <f>_xlfn.XLOOKUP(Table2[[#This Row],[Product_ID]],Table4[Product_ID],Table4[Sub_Category],"Not Found")</f>
        <v>Office Supplies</v>
      </c>
      <c r="R1171" t="str">
        <f>_xlfn.XLOOKUP(Table2[[#This Row],[Customer_ID]],Table1[Customer_ID],Table1[Region],"Not Found")</f>
        <v>South</v>
      </c>
      <c r="S1171" t="str">
        <f>_xlfn.XLOOKUP(Table2[[#This Row],[Customer_ID]],Table1[Customer_ID],Table1[Segment],"Not Found")</f>
        <v>Corporate</v>
      </c>
      <c r="T1171" t="str">
        <f>_xlfn.XLOOKUP(Table2[[#This Row],[Product_ID]],Table4[Product_ID],Table4[Product_Name],"Not Found")</f>
        <v>Laptop Stand</v>
      </c>
    </row>
    <row r="1172" spans="1:20" x14ac:dyDescent="0.3">
      <c r="A1172" t="s">
        <v>1650</v>
      </c>
      <c r="B1172" s="4">
        <v>45716</v>
      </c>
      <c r="C1172" s="4">
        <v>45718</v>
      </c>
      <c r="D1172" t="s">
        <v>878</v>
      </c>
      <c r="E1172" t="s">
        <v>81</v>
      </c>
      <c r="F1172" s="8">
        <v>2</v>
      </c>
      <c r="G1172" s="10">
        <v>0</v>
      </c>
      <c r="H1172" t="s">
        <v>21</v>
      </c>
      <c r="I1172" s="8">
        <v>1598</v>
      </c>
      <c r="J1172" s="8">
        <v>428.54</v>
      </c>
      <c r="K1172" s="12">
        <f>YEAR(Table2[[#This Row],[Order_Date]])</f>
        <v>2025</v>
      </c>
      <c r="L1172" s="12">
        <f>MONTH(Table2[[#This Row],[Order_Date]])</f>
        <v>2</v>
      </c>
      <c r="M1172" t="str">
        <f>TEXT(Table2[[#This Row],[Order_Date]],"mmm")</f>
        <v>Feb</v>
      </c>
      <c r="N1172" t="str">
        <f>TEXT(Table2[[#This Row],[Order_Date]],"YYYY-MM")</f>
        <v>2025-02</v>
      </c>
      <c r="O1172" s="9">
        <f>IFERROR(Table2[[#This Row],[Profit]]/Table2[[#This Row],[Sales]],0)</f>
        <v>0.26817271589486857</v>
      </c>
      <c r="P1172" t="str">
        <f>_xlfn.XLOOKUP(Table2[[#This Row],[Product_ID]],Table4[Product_ID],Table4[Category],"Not Found")</f>
        <v>Home</v>
      </c>
      <c r="Q1172" t="str">
        <f>_xlfn.XLOOKUP(Table2[[#This Row],[Product_ID]],Table4[Product_ID],Table4[Sub_Category],"Not Found")</f>
        <v>Kitchen</v>
      </c>
      <c r="R1172" t="str">
        <f>_xlfn.XLOOKUP(Table2[[#This Row],[Customer_ID]],Table1[Customer_ID],Table1[Region],"Not Found")</f>
        <v>South</v>
      </c>
      <c r="S1172" t="str">
        <f>_xlfn.XLOOKUP(Table2[[#This Row],[Customer_ID]],Table1[Customer_ID],Table1[Segment],"Not Found")</f>
        <v>Consumer</v>
      </c>
      <c r="T1172" t="str">
        <f>_xlfn.XLOOKUP(Table2[[#This Row],[Product_ID]],Table4[Product_ID],Table4[Product_Name],"Not Found")</f>
        <v>Travel Mug</v>
      </c>
    </row>
    <row r="1173" spans="1:20" x14ac:dyDescent="0.3">
      <c r="A1173" t="s">
        <v>1651</v>
      </c>
      <c r="B1173" s="4">
        <v>45999</v>
      </c>
      <c r="C1173" s="4">
        <v>46002</v>
      </c>
      <c r="D1173" t="s">
        <v>1652</v>
      </c>
      <c r="E1173" t="s">
        <v>116</v>
      </c>
      <c r="F1173" s="8">
        <v>2</v>
      </c>
      <c r="G1173" s="10">
        <v>0.15</v>
      </c>
      <c r="H1173" t="s">
        <v>13</v>
      </c>
      <c r="I1173" s="8">
        <v>678.3</v>
      </c>
      <c r="J1173" s="8">
        <v>-75.5</v>
      </c>
      <c r="K1173" s="12">
        <f>YEAR(Table2[[#This Row],[Order_Date]])</f>
        <v>2025</v>
      </c>
      <c r="L1173" s="12">
        <f>MONTH(Table2[[#This Row],[Order_Date]])</f>
        <v>12</v>
      </c>
      <c r="M1173" t="str">
        <f>TEXT(Table2[[#This Row],[Order_Date]],"mmm")</f>
        <v>Dec</v>
      </c>
      <c r="N1173" t="str">
        <f>TEXT(Table2[[#This Row],[Order_Date]],"YYYY-MM")</f>
        <v>2025-12</v>
      </c>
      <c r="O1173" s="9">
        <f>IFERROR(Table2[[#This Row],[Profit]]/Table2[[#This Row],[Sales]],0)</f>
        <v>-0.11130768096712369</v>
      </c>
      <c r="P1173" t="str">
        <f>_xlfn.XLOOKUP(Table2[[#This Row],[Product_ID]],Table4[Product_ID],Table4[Category],"Not Found")</f>
        <v>Technology</v>
      </c>
      <c r="Q1173" t="str">
        <f>_xlfn.XLOOKUP(Table2[[#This Row],[Product_ID]],Table4[Product_ID],Table4[Sub_Category],"Not Found")</f>
        <v>Accessories</v>
      </c>
      <c r="R1173" t="str">
        <f>_xlfn.XLOOKUP(Table2[[#This Row],[Customer_ID]],Table1[Customer_ID],Table1[Region],"Not Found")</f>
        <v>North</v>
      </c>
      <c r="S1173" t="str">
        <f>_xlfn.XLOOKUP(Table2[[#This Row],[Customer_ID]],Table1[Customer_ID],Table1[Segment],"Not Found")</f>
        <v>Consumer</v>
      </c>
      <c r="T1173" t="str">
        <f>_xlfn.XLOOKUP(Table2[[#This Row],[Product_ID]],Table4[Product_ID],Table4[Product_Name],"Not Found")</f>
        <v>Mobile Holder</v>
      </c>
    </row>
    <row r="1174" spans="1:20" x14ac:dyDescent="0.3">
      <c r="A1174" t="s">
        <v>1653</v>
      </c>
      <c r="B1174" s="4">
        <v>45852</v>
      </c>
      <c r="C1174" s="4">
        <v>45855</v>
      </c>
      <c r="D1174" t="s">
        <v>62</v>
      </c>
      <c r="E1174" t="s">
        <v>96</v>
      </c>
      <c r="F1174" s="8">
        <v>3</v>
      </c>
      <c r="G1174" s="10">
        <v>0.05</v>
      </c>
      <c r="H1174" t="s">
        <v>13</v>
      </c>
      <c r="I1174" s="8">
        <v>2847.15</v>
      </c>
      <c r="J1174" s="8">
        <v>882.17</v>
      </c>
      <c r="K1174" s="12">
        <f>YEAR(Table2[[#This Row],[Order_Date]])</f>
        <v>2025</v>
      </c>
      <c r="L1174" s="12">
        <f>MONTH(Table2[[#This Row],[Order_Date]])</f>
        <v>7</v>
      </c>
      <c r="M1174" t="str">
        <f>TEXT(Table2[[#This Row],[Order_Date]],"mmm")</f>
        <v>Jul</v>
      </c>
      <c r="N1174" t="str">
        <f>TEXT(Table2[[#This Row],[Order_Date]],"YYYY-MM")</f>
        <v>2025-07</v>
      </c>
      <c r="O1174" s="9">
        <f>IFERROR(Table2[[#This Row],[Profit]]/Table2[[#This Row],[Sales]],0)</f>
        <v>0.30984317650984317</v>
      </c>
      <c r="P1174" t="str">
        <f>_xlfn.XLOOKUP(Table2[[#This Row],[Product_ID]],Table4[Product_ID],Table4[Category],"Not Found")</f>
        <v>Home</v>
      </c>
      <c r="Q1174" t="str">
        <f>_xlfn.XLOOKUP(Table2[[#This Row],[Product_ID]],Table4[Product_ID],Table4[Sub_Category],"Not Found")</f>
        <v>Lighting</v>
      </c>
      <c r="R1174" t="str">
        <f>_xlfn.XLOOKUP(Table2[[#This Row],[Customer_ID]],Table1[Customer_ID],Table1[Region],"Not Found")</f>
        <v>North</v>
      </c>
      <c r="S1174" t="str">
        <f>_xlfn.XLOOKUP(Table2[[#This Row],[Customer_ID]],Table1[Customer_ID],Table1[Segment],"Not Found")</f>
        <v>Home Office</v>
      </c>
      <c r="T1174" t="str">
        <f>_xlfn.XLOOKUP(Table2[[#This Row],[Product_ID]],Table4[Product_ID],Table4[Product_Name],"Not Found")</f>
        <v>LED Strip Light</v>
      </c>
    </row>
    <row r="1175" spans="1:20" x14ac:dyDescent="0.3">
      <c r="A1175" t="s">
        <v>1654</v>
      </c>
      <c r="B1175" s="4">
        <v>45933</v>
      </c>
      <c r="C1175" s="4">
        <v>45934</v>
      </c>
      <c r="D1175" t="s">
        <v>898</v>
      </c>
      <c r="E1175" t="s">
        <v>50</v>
      </c>
      <c r="F1175" s="8">
        <v>2</v>
      </c>
      <c r="G1175" s="10">
        <v>0.05</v>
      </c>
      <c r="H1175" t="s">
        <v>13</v>
      </c>
      <c r="I1175" s="8">
        <v>948.1</v>
      </c>
      <c r="J1175" s="8">
        <v>139.44</v>
      </c>
      <c r="K1175" s="12">
        <f>YEAR(Table2[[#This Row],[Order_Date]])</f>
        <v>2025</v>
      </c>
      <c r="L1175" s="12">
        <f>MONTH(Table2[[#This Row],[Order_Date]])</f>
        <v>10</v>
      </c>
      <c r="M1175" t="str">
        <f>TEXT(Table2[[#This Row],[Order_Date]],"mmm")</f>
        <v>Oct</v>
      </c>
      <c r="N1175" t="str">
        <f>TEXT(Table2[[#This Row],[Order_Date]],"YYYY-MM")</f>
        <v>2025-10</v>
      </c>
      <c r="O1175" s="9">
        <f>IFERROR(Table2[[#This Row],[Profit]]/Table2[[#This Row],[Sales]],0)</f>
        <v>0.14707309355553211</v>
      </c>
      <c r="P1175" t="str">
        <f>_xlfn.XLOOKUP(Table2[[#This Row],[Product_ID]],Table4[Product_ID],Table4[Category],"Not Found")</f>
        <v>Technology</v>
      </c>
      <c r="Q1175" t="str">
        <f>_xlfn.XLOOKUP(Table2[[#This Row],[Product_ID]],Table4[Product_ID],Table4[Sub_Category],"Not Found")</f>
        <v>Accessories</v>
      </c>
      <c r="R1175" t="str">
        <f>_xlfn.XLOOKUP(Table2[[#This Row],[Customer_ID]],Table1[Customer_ID],Table1[Region],"Not Found")</f>
        <v>East</v>
      </c>
      <c r="S1175" t="str">
        <f>_xlfn.XLOOKUP(Table2[[#This Row],[Customer_ID]],Table1[Customer_ID],Table1[Segment],"Not Found")</f>
        <v>Home Office</v>
      </c>
      <c r="T1175" t="str">
        <f>_xlfn.XLOOKUP(Table2[[#This Row],[Product_ID]],Table4[Product_ID],Table4[Product_Name],"Not Found")</f>
        <v>Wireless Mouse</v>
      </c>
    </row>
    <row r="1176" spans="1:20" x14ac:dyDescent="0.3">
      <c r="A1176" t="s">
        <v>1655</v>
      </c>
      <c r="B1176" s="4">
        <v>45808</v>
      </c>
      <c r="C1176" s="4">
        <v>45809</v>
      </c>
      <c r="D1176" t="s">
        <v>248</v>
      </c>
      <c r="E1176" t="s">
        <v>45</v>
      </c>
      <c r="F1176" s="8">
        <v>2</v>
      </c>
      <c r="G1176" s="10">
        <v>0.05</v>
      </c>
      <c r="H1176" t="s">
        <v>21</v>
      </c>
      <c r="I1176" s="8">
        <v>4748.1000000000004</v>
      </c>
      <c r="J1176" s="8">
        <v>1185.54</v>
      </c>
      <c r="K1176" s="12">
        <f>YEAR(Table2[[#This Row],[Order_Date]])</f>
        <v>2025</v>
      </c>
      <c r="L1176" s="12">
        <f>MONTH(Table2[[#This Row],[Order_Date]])</f>
        <v>5</v>
      </c>
      <c r="M1176" t="str">
        <f>TEXT(Table2[[#This Row],[Order_Date]],"mmm")</f>
        <v>May</v>
      </c>
      <c r="N1176" t="str">
        <f>TEXT(Table2[[#This Row],[Order_Date]],"YYYY-MM")</f>
        <v>2025-05</v>
      </c>
      <c r="O1176" s="9">
        <f>IFERROR(Table2[[#This Row],[Profit]]/Table2[[#This Row],[Sales]],0)</f>
        <v>0.24968724331837996</v>
      </c>
      <c r="P1176" t="str">
        <f>_xlfn.XLOOKUP(Table2[[#This Row],[Product_ID]],Table4[Product_ID],Table4[Category],"Not Found")</f>
        <v>Technology</v>
      </c>
      <c r="Q1176" t="str">
        <f>_xlfn.XLOOKUP(Table2[[#This Row],[Product_ID]],Table4[Product_ID],Table4[Sub_Category],"Not Found")</f>
        <v>Audio</v>
      </c>
      <c r="R1176" t="str">
        <f>_xlfn.XLOOKUP(Table2[[#This Row],[Customer_ID]],Table1[Customer_ID],Table1[Region],"Not Found")</f>
        <v>North</v>
      </c>
      <c r="S1176" t="str">
        <f>_xlfn.XLOOKUP(Table2[[#This Row],[Customer_ID]],Table1[Customer_ID],Table1[Segment],"Not Found")</f>
        <v>Corporate</v>
      </c>
      <c r="T1176" t="str">
        <f>_xlfn.XLOOKUP(Table2[[#This Row],[Product_ID]],Table4[Product_ID],Table4[Product_Name],"Not Found")</f>
        <v>Headphones</v>
      </c>
    </row>
    <row r="1177" spans="1:20" x14ac:dyDescent="0.3">
      <c r="A1177" t="s">
        <v>1656</v>
      </c>
      <c r="B1177" s="4">
        <v>45719</v>
      </c>
      <c r="C1177" s="4">
        <v>45724</v>
      </c>
      <c r="D1177" t="s">
        <v>52</v>
      </c>
      <c r="E1177" t="s">
        <v>26</v>
      </c>
      <c r="F1177" s="8">
        <v>1</v>
      </c>
      <c r="G1177" s="10">
        <v>0.05</v>
      </c>
      <c r="H1177" t="s">
        <v>17</v>
      </c>
      <c r="I1177" s="8">
        <v>854.05</v>
      </c>
      <c r="J1177" s="8">
        <v>215.9</v>
      </c>
      <c r="K1177" s="12">
        <f>YEAR(Table2[[#This Row],[Order_Date]])</f>
        <v>2025</v>
      </c>
      <c r="L1177" s="12">
        <f>MONTH(Table2[[#This Row],[Order_Date]])</f>
        <v>3</v>
      </c>
      <c r="M1177" t="str">
        <f>TEXT(Table2[[#This Row],[Order_Date]],"mmm")</f>
        <v>Mar</v>
      </c>
      <c r="N1177" t="str">
        <f>TEXT(Table2[[#This Row],[Order_Date]],"YYYY-MM")</f>
        <v>2025-03</v>
      </c>
      <c r="O1177" s="9">
        <f>IFERROR(Table2[[#This Row],[Profit]]/Table2[[#This Row],[Sales]],0)</f>
        <v>0.25279550377612553</v>
      </c>
      <c r="P1177" t="str">
        <f>_xlfn.XLOOKUP(Table2[[#This Row],[Product_ID]],Table4[Product_ID],Table4[Category],"Not Found")</f>
        <v>Technology</v>
      </c>
      <c r="Q1177" t="str">
        <f>_xlfn.XLOOKUP(Table2[[#This Row],[Product_ID]],Table4[Product_ID],Table4[Sub_Category],"Not Found")</f>
        <v>Accessories</v>
      </c>
      <c r="R1177" t="str">
        <f>_xlfn.XLOOKUP(Table2[[#This Row],[Customer_ID]],Table1[Customer_ID],Table1[Region],"Not Found")</f>
        <v>East</v>
      </c>
      <c r="S1177" t="str">
        <f>_xlfn.XLOOKUP(Table2[[#This Row],[Customer_ID]],Table1[Customer_ID],Table1[Segment],"Not Found")</f>
        <v>Corporate</v>
      </c>
      <c r="T1177" t="str">
        <f>_xlfn.XLOOKUP(Table2[[#This Row],[Product_ID]],Table4[Product_ID],Table4[Product_Name],"Not Found")</f>
        <v>Keyboard</v>
      </c>
    </row>
    <row r="1178" spans="1:20" x14ac:dyDescent="0.3">
      <c r="A1178" t="s">
        <v>1657</v>
      </c>
      <c r="B1178" s="4">
        <v>45830</v>
      </c>
      <c r="C1178" s="4">
        <v>45832</v>
      </c>
      <c r="D1178" t="s">
        <v>858</v>
      </c>
      <c r="E1178" t="s">
        <v>50</v>
      </c>
      <c r="F1178" s="8">
        <v>1</v>
      </c>
      <c r="G1178" s="10">
        <v>0</v>
      </c>
      <c r="H1178" t="s">
        <v>17</v>
      </c>
      <c r="I1178" s="8">
        <v>499</v>
      </c>
      <c r="J1178" s="8">
        <v>128.44</v>
      </c>
      <c r="K1178" s="12">
        <f>YEAR(Table2[[#This Row],[Order_Date]])</f>
        <v>2025</v>
      </c>
      <c r="L1178" s="12">
        <f>MONTH(Table2[[#This Row],[Order_Date]])</f>
        <v>6</v>
      </c>
      <c r="M1178" t="str">
        <f>TEXT(Table2[[#This Row],[Order_Date]],"mmm")</f>
        <v>Jun</v>
      </c>
      <c r="N1178" t="str">
        <f>TEXT(Table2[[#This Row],[Order_Date]],"YYYY-MM")</f>
        <v>2025-06</v>
      </c>
      <c r="O1178" s="9">
        <f>IFERROR(Table2[[#This Row],[Profit]]/Table2[[#This Row],[Sales]],0)</f>
        <v>0.25739478957915829</v>
      </c>
      <c r="P1178" t="str">
        <f>_xlfn.XLOOKUP(Table2[[#This Row],[Product_ID]],Table4[Product_ID],Table4[Category],"Not Found")</f>
        <v>Technology</v>
      </c>
      <c r="Q1178" t="str">
        <f>_xlfn.XLOOKUP(Table2[[#This Row],[Product_ID]],Table4[Product_ID],Table4[Sub_Category],"Not Found")</f>
        <v>Accessories</v>
      </c>
      <c r="R1178" t="str">
        <f>_xlfn.XLOOKUP(Table2[[#This Row],[Customer_ID]],Table1[Customer_ID],Table1[Region],"Not Found")</f>
        <v>North</v>
      </c>
      <c r="S1178" t="str">
        <f>_xlfn.XLOOKUP(Table2[[#This Row],[Customer_ID]],Table1[Customer_ID],Table1[Segment],"Not Found")</f>
        <v>Home Office</v>
      </c>
      <c r="T1178" t="str">
        <f>_xlfn.XLOOKUP(Table2[[#This Row],[Product_ID]],Table4[Product_ID],Table4[Product_Name],"Not Found")</f>
        <v>Wireless Mouse</v>
      </c>
    </row>
    <row r="1179" spans="1:20" x14ac:dyDescent="0.3">
      <c r="A1179" t="s">
        <v>1658</v>
      </c>
      <c r="B1179" s="4">
        <v>45451</v>
      </c>
      <c r="C1179" s="4">
        <v>45454</v>
      </c>
      <c r="D1179" t="s">
        <v>1659</v>
      </c>
      <c r="E1179" t="s">
        <v>200</v>
      </c>
      <c r="F1179" s="8">
        <v>1</v>
      </c>
      <c r="G1179" s="10">
        <v>0.2</v>
      </c>
      <c r="H1179" t="s">
        <v>17</v>
      </c>
      <c r="I1179" s="8">
        <v>879.2</v>
      </c>
      <c r="J1179" s="8">
        <v>253.73</v>
      </c>
      <c r="K1179" s="12">
        <f>YEAR(Table2[[#This Row],[Order_Date]])</f>
        <v>2024</v>
      </c>
      <c r="L1179" s="12">
        <f>MONTH(Table2[[#This Row],[Order_Date]])</f>
        <v>6</v>
      </c>
      <c r="M1179" t="str">
        <f>TEXT(Table2[[#This Row],[Order_Date]],"mmm")</f>
        <v>Jun</v>
      </c>
      <c r="N1179" t="str">
        <f>TEXT(Table2[[#This Row],[Order_Date]],"YYYY-MM")</f>
        <v>2024-06</v>
      </c>
      <c r="O1179" s="9">
        <f>IFERROR(Table2[[#This Row],[Profit]]/Table2[[#This Row],[Sales]],0)</f>
        <v>0.28859190172884436</v>
      </c>
      <c r="P1179" t="str">
        <f>_xlfn.XLOOKUP(Table2[[#This Row],[Product_ID]],Table4[Product_ID],Table4[Category],"Not Found")</f>
        <v>Office</v>
      </c>
      <c r="Q1179" t="str">
        <f>_xlfn.XLOOKUP(Table2[[#This Row],[Product_ID]],Table4[Product_ID],Table4[Sub_Category],"Not Found")</f>
        <v>Office Supplies</v>
      </c>
      <c r="R1179" t="str">
        <f>_xlfn.XLOOKUP(Table2[[#This Row],[Customer_ID]],Table1[Customer_ID],Table1[Region],"Not Found")</f>
        <v>East</v>
      </c>
      <c r="S1179" t="str">
        <f>_xlfn.XLOOKUP(Table2[[#This Row],[Customer_ID]],Table1[Customer_ID],Table1[Segment],"Not Found")</f>
        <v>Consumer</v>
      </c>
      <c r="T1179" t="str">
        <f>_xlfn.XLOOKUP(Table2[[#This Row],[Product_ID]],Table4[Product_ID],Table4[Product_Name],"Not Found")</f>
        <v>Laptop Stand</v>
      </c>
    </row>
    <row r="1180" spans="1:20" x14ac:dyDescent="0.3">
      <c r="A1180" t="s">
        <v>1660</v>
      </c>
      <c r="B1180" s="4">
        <v>45440</v>
      </c>
      <c r="C1180" s="4">
        <v>45445</v>
      </c>
      <c r="D1180" t="s">
        <v>661</v>
      </c>
      <c r="E1180" t="s">
        <v>68</v>
      </c>
      <c r="F1180" s="8">
        <v>1</v>
      </c>
      <c r="G1180" s="10">
        <v>0.05</v>
      </c>
      <c r="H1180" t="s">
        <v>13</v>
      </c>
      <c r="I1180" s="8">
        <v>1234.05</v>
      </c>
      <c r="J1180" s="8">
        <v>348.37</v>
      </c>
      <c r="K1180" s="12">
        <f>YEAR(Table2[[#This Row],[Order_Date]])</f>
        <v>2024</v>
      </c>
      <c r="L1180" s="12">
        <f>MONTH(Table2[[#This Row],[Order_Date]])</f>
        <v>5</v>
      </c>
      <c r="M1180" t="str">
        <f>TEXT(Table2[[#This Row],[Order_Date]],"mmm")</f>
        <v>May</v>
      </c>
      <c r="N1180" t="str">
        <f>TEXT(Table2[[#This Row],[Order_Date]],"YYYY-MM")</f>
        <v>2024-05</v>
      </c>
      <c r="O1180" s="9">
        <f>IFERROR(Table2[[#This Row],[Profit]]/Table2[[#This Row],[Sales]],0)</f>
        <v>0.28229812406304444</v>
      </c>
      <c r="P1180" t="str">
        <f>_xlfn.XLOOKUP(Table2[[#This Row],[Product_ID]],Table4[Product_ID],Table4[Category],"Not Found")</f>
        <v>Home</v>
      </c>
      <c r="Q1180" t="str">
        <f>_xlfn.XLOOKUP(Table2[[#This Row],[Product_ID]],Table4[Product_ID],Table4[Sub_Category],"Not Found")</f>
        <v>Lighting</v>
      </c>
      <c r="R1180" t="str">
        <f>_xlfn.XLOOKUP(Table2[[#This Row],[Customer_ID]],Table1[Customer_ID],Table1[Region],"Not Found")</f>
        <v>South</v>
      </c>
      <c r="S1180" t="str">
        <f>_xlfn.XLOOKUP(Table2[[#This Row],[Customer_ID]],Table1[Customer_ID],Table1[Segment],"Not Found")</f>
        <v>Corporate</v>
      </c>
      <c r="T1180" t="str">
        <f>_xlfn.XLOOKUP(Table2[[#This Row],[Product_ID]],Table4[Product_ID],Table4[Product_Name],"Not Found")</f>
        <v>Table Lamp</v>
      </c>
    </row>
    <row r="1181" spans="1:20" x14ac:dyDescent="0.3">
      <c r="A1181" t="s">
        <v>1661</v>
      </c>
      <c r="B1181" s="4">
        <v>45521</v>
      </c>
      <c r="C1181" s="4">
        <v>45523</v>
      </c>
      <c r="D1181" t="s">
        <v>134</v>
      </c>
      <c r="E1181" t="s">
        <v>68</v>
      </c>
      <c r="F1181" s="8">
        <v>2</v>
      </c>
      <c r="G1181" s="10">
        <v>0</v>
      </c>
      <c r="H1181" t="s">
        <v>21</v>
      </c>
      <c r="I1181" s="8">
        <v>2598</v>
      </c>
      <c r="J1181" s="8">
        <v>-199.62</v>
      </c>
      <c r="K1181" s="12">
        <f>YEAR(Table2[[#This Row],[Order_Date]])</f>
        <v>2024</v>
      </c>
      <c r="L1181" s="12">
        <f>MONTH(Table2[[#This Row],[Order_Date]])</f>
        <v>8</v>
      </c>
      <c r="M1181" t="str">
        <f>TEXT(Table2[[#This Row],[Order_Date]],"mmm")</f>
        <v>Aug</v>
      </c>
      <c r="N1181" t="str">
        <f>TEXT(Table2[[#This Row],[Order_Date]],"YYYY-MM")</f>
        <v>2024-08</v>
      </c>
      <c r="O1181" s="9">
        <f>IFERROR(Table2[[#This Row],[Profit]]/Table2[[#This Row],[Sales]],0)</f>
        <v>-7.6836027713625868E-2</v>
      </c>
      <c r="P1181" t="str">
        <f>_xlfn.XLOOKUP(Table2[[#This Row],[Product_ID]],Table4[Product_ID],Table4[Category],"Not Found")</f>
        <v>Home</v>
      </c>
      <c r="Q1181" t="str">
        <f>_xlfn.XLOOKUP(Table2[[#This Row],[Product_ID]],Table4[Product_ID],Table4[Sub_Category],"Not Found")</f>
        <v>Lighting</v>
      </c>
      <c r="R1181" t="str">
        <f>_xlfn.XLOOKUP(Table2[[#This Row],[Customer_ID]],Table1[Customer_ID],Table1[Region],"Not Found")</f>
        <v>West</v>
      </c>
      <c r="S1181" t="str">
        <f>_xlfn.XLOOKUP(Table2[[#This Row],[Customer_ID]],Table1[Customer_ID],Table1[Segment],"Not Found")</f>
        <v>Corporate</v>
      </c>
      <c r="T1181" t="str">
        <f>_xlfn.XLOOKUP(Table2[[#This Row],[Product_ID]],Table4[Product_ID],Table4[Product_Name],"Not Found")</f>
        <v>Table Lamp</v>
      </c>
    </row>
    <row r="1182" spans="1:20" x14ac:dyDescent="0.3">
      <c r="A1182" t="s">
        <v>1662</v>
      </c>
      <c r="B1182" s="4">
        <v>46003</v>
      </c>
      <c r="C1182" s="4">
        <v>46008</v>
      </c>
      <c r="D1182" t="s">
        <v>233</v>
      </c>
      <c r="E1182" t="s">
        <v>96</v>
      </c>
      <c r="F1182" s="8">
        <v>1</v>
      </c>
      <c r="G1182" s="10">
        <v>0.05</v>
      </c>
      <c r="H1182" t="s">
        <v>17</v>
      </c>
      <c r="I1182" s="8">
        <v>949.05</v>
      </c>
      <c r="J1182" s="8">
        <v>212.4</v>
      </c>
      <c r="K1182" s="12">
        <f>YEAR(Table2[[#This Row],[Order_Date]])</f>
        <v>2025</v>
      </c>
      <c r="L1182" s="12">
        <f>MONTH(Table2[[#This Row],[Order_Date]])</f>
        <v>12</v>
      </c>
      <c r="M1182" t="str">
        <f>TEXT(Table2[[#This Row],[Order_Date]],"mmm")</f>
        <v>Dec</v>
      </c>
      <c r="N1182" t="str">
        <f>TEXT(Table2[[#This Row],[Order_Date]],"YYYY-MM")</f>
        <v>2025-12</v>
      </c>
      <c r="O1182" s="9">
        <f>IFERROR(Table2[[#This Row],[Profit]]/Table2[[#This Row],[Sales]],0)</f>
        <v>0.22380275011853962</v>
      </c>
      <c r="P1182" t="str">
        <f>_xlfn.XLOOKUP(Table2[[#This Row],[Product_ID]],Table4[Product_ID],Table4[Category],"Not Found")</f>
        <v>Home</v>
      </c>
      <c r="Q1182" t="str">
        <f>_xlfn.XLOOKUP(Table2[[#This Row],[Product_ID]],Table4[Product_ID],Table4[Sub_Category],"Not Found")</f>
        <v>Lighting</v>
      </c>
      <c r="R1182" t="str">
        <f>_xlfn.XLOOKUP(Table2[[#This Row],[Customer_ID]],Table1[Customer_ID],Table1[Region],"Not Found")</f>
        <v>West</v>
      </c>
      <c r="S1182" t="str">
        <f>_xlfn.XLOOKUP(Table2[[#This Row],[Customer_ID]],Table1[Customer_ID],Table1[Segment],"Not Found")</f>
        <v>Corporate</v>
      </c>
      <c r="T1182" t="str">
        <f>_xlfn.XLOOKUP(Table2[[#This Row],[Product_ID]],Table4[Product_ID],Table4[Product_Name],"Not Found")</f>
        <v>LED Strip Light</v>
      </c>
    </row>
    <row r="1183" spans="1:20" x14ac:dyDescent="0.3">
      <c r="A1183" t="s">
        <v>1663</v>
      </c>
      <c r="B1183" s="4">
        <v>45853</v>
      </c>
      <c r="C1183" s="4">
        <v>45856</v>
      </c>
      <c r="D1183" t="s">
        <v>311</v>
      </c>
      <c r="E1183" t="s">
        <v>81</v>
      </c>
      <c r="F1183" s="8">
        <v>1</v>
      </c>
      <c r="G1183" s="10">
        <v>0.05</v>
      </c>
      <c r="H1183" t="s">
        <v>13</v>
      </c>
      <c r="I1183" s="8">
        <v>759.05</v>
      </c>
      <c r="J1183" s="8">
        <v>179.1</v>
      </c>
      <c r="K1183" s="12">
        <f>YEAR(Table2[[#This Row],[Order_Date]])</f>
        <v>2025</v>
      </c>
      <c r="L1183" s="12">
        <f>MONTH(Table2[[#This Row],[Order_Date]])</f>
        <v>7</v>
      </c>
      <c r="M1183" t="str">
        <f>TEXT(Table2[[#This Row],[Order_Date]],"mmm")</f>
        <v>Jul</v>
      </c>
      <c r="N1183" t="str">
        <f>TEXT(Table2[[#This Row],[Order_Date]],"YYYY-MM")</f>
        <v>2025-07</v>
      </c>
      <c r="O1183" s="9">
        <f>IFERROR(Table2[[#This Row],[Profit]]/Table2[[#This Row],[Sales]],0)</f>
        <v>0.23595283578156909</v>
      </c>
      <c r="P1183" t="str">
        <f>_xlfn.XLOOKUP(Table2[[#This Row],[Product_ID]],Table4[Product_ID],Table4[Category],"Not Found")</f>
        <v>Home</v>
      </c>
      <c r="Q1183" t="str">
        <f>_xlfn.XLOOKUP(Table2[[#This Row],[Product_ID]],Table4[Product_ID],Table4[Sub_Category],"Not Found")</f>
        <v>Kitchen</v>
      </c>
      <c r="R1183" t="str">
        <f>_xlfn.XLOOKUP(Table2[[#This Row],[Customer_ID]],Table1[Customer_ID],Table1[Region],"Not Found")</f>
        <v>East</v>
      </c>
      <c r="S1183" t="str">
        <f>_xlfn.XLOOKUP(Table2[[#This Row],[Customer_ID]],Table1[Customer_ID],Table1[Segment],"Not Found")</f>
        <v>Consumer</v>
      </c>
      <c r="T1183" t="str">
        <f>_xlfn.XLOOKUP(Table2[[#This Row],[Product_ID]],Table4[Product_ID],Table4[Product_Name],"Not Found")</f>
        <v>Travel Mug</v>
      </c>
    </row>
    <row r="1184" spans="1:20" x14ac:dyDescent="0.3">
      <c r="A1184" t="s">
        <v>1664</v>
      </c>
      <c r="B1184" s="4">
        <v>45358</v>
      </c>
      <c r="C1184" s="4">
        <v>45363</v>
      </c>
      <c r="D1184" t="s">
        <v>1385</v>
      </c>
      <c r="E1184" t="s">
        <v>26</v>
      </c>
      <c r="F1184" s="8">
        <v>1</v>
      </c>
      <c r="G1184" s="10">
        <v>0</v>
      </c>
      <c r="H1184" t="s">
        <v>13</v>
      </c>
      <c r="I1184" s="8">
        <v>899</v>
      </c>
      <c r="J1184" s="8">
        <v>184.32</v>
      </c>
      <c r="K1184" s="12">
        <f>YEAR(Table2[[#This Row],[Order_Date]])</f>
        <v>2024</v>
      </c>
      <c r="L1184" s="12">
        <f>MONTH(Table2[[#This Row],[Order_Date]])</f>
        <v>3</v>
      </c>
      <c r="M1184" t="str">
        <f>TEXT(Table2[[#This Row],[Order_Date]],"mmm")</f>
        <v>Mar</v>
      </c>
      <c r="N1184" t="str">
        <f>TEXT(Table2[[#This Row],[Order_Date]],"YYYY-MM")</f>
        <v>2024-03</v>
      </c>
      <c r="O1184" s="9">
        <f>IFERROR(Table2[[#This Row],[Profit]]/Table2[[#This Row],[Sales]],0)</f>
        <v>0.20502780867630699</v>
      </c>
      <c r="P1184" t="str">
        <f>_xlfn.XLOOKUP(Table2[[#This Row],[Product_ID]],Table4[Product_ID],Table4[Category],"Not Found")</f>
        <v>Technology</v>
      </c>
      <c r="Q1184" t="str">
        <f>_xlfn.XLOOKUP(Table2[[#This Row],[Product_ID]],Table4[Product_ID],Table4[Sub_Category],"Not Found")</f>
        <v>Accessories</v>
      </c>
      <c r="R1184" t="str">
        <f>_xlfn.XLOOKUP(Table2[[#This Row],[Customer_ID]],Table1[Customer_ID],Table1[Region],"Not Found")</f>
        <v>West</v>
      </c>
      <c r="S1184" t="str">
        <f>_xlfn.XLOOKUP(Table2[[#This Row],[Customer_ID]],Table1[Customer_ID],Table1[Segment],"Not Found")</f>
        <v>Home Office</v>
      </c>
      <c r="T1184" t="str">
        <f>_xlfn.XLOOKUP(Table2[[#This Row],[Product_ID]],Table4[Product_ID],Table4[Product_Name],"Not Found")</f>
        <v>Keyboard</v>
      </c>
    </row>
    <row r="1185" spans="1:20" x14ac:dyDescent="0.3">
      <c r="A1185" t="s">
        <v>1665</v>
      </c>
      <c r="B1185" s="4">
        <v>45672</v>
      </c>
      <c r="C1185" s="4">
        <v>45673</v>
      </c>
      <c r="D1185" t="s">
        <v>60</v>
      </c>
      <c r="E1185" t="s">
        <v>200</v>
      </c>
      <c r="F1185" s="8">
        <v>1</v>
      </c>
      <c r="G1185" s="10">
        <v>0.15</v>
      </c>
      <c r="H1185" t="s">
        <v>13</v>
      </c>
      <c r="I1185" s="8">
        <v>934.15</v>
      </c>
      <c r="J1185" s="8">
        <v>299.61</v>
      </c>
      <c r="K1185" s="12">
        <f>YEAR(Table2[[#This Row],[Order_Date]])</f>
        <v>2025</v>
      </c>
      <c r="L1185" s="12">
        <f>MONTH(Table2[[#This Row],[Order_Date]])</f>
        <v>1</v>
      </c>
      <c r="M1185" t="str">
        <f>TEXT(Table2[[#This Row],[Order_Date]],"mmm")</f>
        <v>Jan</v>
      </c>
      <c r="N1185" t="str">
        <f>TEXT(Table2[[#This Row],[Order_Date]],"YYYY-MM")</f>
        <v>2025-01</v>
      </c>
      <c r="O1185" s="9">
        <f>IFERROR(Table2[[#This Row],[Profit]]/Table2[[#This Row],[Sales]],0)</f>
        <v>0.32073007546967836</v>
      </c>
      <c r="P1185" t="str">
        <f>_xlfn.XLOOKUP(Table2[[#This Row],[Product_ID]],Table4[Product_ID],Table4[Category],"Not Found")</f>
        <v>Office</v>
      </c>
      <c r="Q1185" t="str">
        <f>_xlfn.XLOOKUP(Table2[[#This Row],[Product_ID]],Table4[Product_ID],Table4[Sub_Category],"Not Found")</f>
        <v>Office Supplies</v>
      </c>
      <c r="R1185" t="str">
        <f>_xlfn.XLOOKUP(Table2[[#This Row],[Customer_ID]],Table1[Customer_ID],Table1[Region],"Not Found")</f>
        <v>East</v>
      </c>
      <c r="S1185" t="str">
        <f>_xlfn.XLOOKUP(Table2[[#This Row],[Customer_ID]],Table1[Customer_ID],Table1[Segment],"Not Found")</f>
        <v>Consumer</v>
      </c>
      <c r="T1185" t="str">
        <f>_xlfn.XLOOKUP(Table2[[#This Row],[Product_ID]],Table4[Product_ID],Table4[Product_Name],"Not Found")</f>
        <v>Laptop Stand</v>
      </c>
    </row>
    <row r="1186" spans="1:20" x14ac:dyDescent="0.3">
      <c r="A1186" t="s">
        <v>1666</v>
      </c>
      <c r="B1186" s="4">
        <v>45349</v>
      </c>
      <c r="C1186" s="4">
        <v>45350</v>
      </c>
      <c r="D1186" t="s">
        <v>299</v>
      </c>
      <c r="E1186" t="s">
        <v>200</v>
      </c>
      <c r="F1186" s="8">
        <v>1</v>
      </c>
      <c r="G1186" s="10">
        <v>0</v>
      </c>
      <c r="H1186" t="s">
        <v>30</v>
      </c>
      <c r="I1186" s="8">
        <v>1099</v>
      </c>
      <c r="J1186" s="8">
        <v>356.93</v>
      </c>
      <c r="K1186" s="12">
        <f>YEAR(Table2[[#This Row],[Order_Date]])</f>
        <v>2024</v>
      </c>
      <c r="L1186" s="12">
        <f>MONTH(Table2[[#This Row],[Order_Date]])</f>
        <v>2</v>
      </c>
      <c r="M1186" t="str">
        <f>TEXT(Table2[[#This Row],[Order_Date]],"mmm")</f>
        <v>Feb</v>
      </c>
      <c r="N1186" t="str">
        <f>TEXT(Table2[[#This Row],[Order_Date]],"YYYY-MM")</f>
        <v>2024-02</v>
      </c>
      <c r="O1186" s="9">
        <f>IFERROR(Table2[[#This Row],[Profit]]/Table2[[#This Row],[Sales]],0)</f>
        <v>0.32477707006369427</v>
      </c>
      <c r="P1186" t="str">
        <f>_xlfn.XLOOKUP(Table2[[#This Row],[Product_ID]],Table4[Product_ID],Table4[Category],"Not Found")</f>
        <v>Office</v>
      </c>
      <c r="Q1186" t="str">
        <f>_xlfn.XLOOKUP(Table2[[#This Row],[Product_ID]],Table4[Product_ID],Table4[Sub_Category],"Not Found")</f>
        <v>Office Supplies</v>
      </c>
      <c r="R1186" t="str">
        <f>_xlfn.XLOOKUP(Table2[[#This Row],[Customer_ID]],Table1[Customer_ID],Table1[Region],"Not Found")</f>
        <v>East</v>
      </c>
      <c r="S1186" t="str">
        <f>_xlfn.XLOOKUP(Table2[[#This Row],[Customer_ID]],Table1[Customer_ID],Table1[Segment],"Not Found")</f>
        <v>Home Office</v>
      </c>
      <c r="T1186" t="str">
        <f>_xlfn.XLOOKUP(Table2[[#This Row],[Product_ID]],Table4[Product_ID],Table4[Product_Name],"Not Found")</f>
        <v>Laptop Stand</v>
      </c>
    </row>
    <row r="1187" spans="1:20" x14ac:dyDescent="0.3">
      <c r="A1187" t="s">
        <v>1667</v>
      </c>
      <c r="B1187" s="4">
        <v>45550</v>
      </c>
      <c r="C1187" s="4">
        <v>45554</v>
      </c>
      <c r="D1187" t="s">
        <v>917</v>
      </c>
      <c r="E1187" t="s">
        <v>55</v>
      </c>
      <c r="F1187" s="8">
        <v>2</v>
      </c>
      <c r="G1187" s="10">
        <v>0.05</v>
      </c>
      <c r="H1187" t="s">
        <v>17</v>
      </c>
      <c r="I1187" s="8">
        <v>11398.1</v>
      </c>
      <c r="J1187" s="8">
        <v>2376.61</v>
      </c>
      <c r="K1187" s="12">
        <f>YEAR(Table2[[#This Row],[Order_Date]])</f>
        <v>2024</v>
      </c>
      <c r="L1187" s="12">
        <f>MONTH(Table2[[#This Row],[Order_Date]])</f>
        <v>9</v>
      </c>
      <c r="M1187" t="str">
        <f>TEXT(Table2[[#This Row],[Order_Date]],"mmm")</f>
        <v>Sep</v>
      </c>
      <c r="N1187" t="str">
        <f>TEXT(Table2[[#This Row],[Order_Date]],"YYYY-MM")</f>
        <v>2024-09</v>
      </c>
      <c r="O1187" s="9">
        <f>IFERROR(Table2[[#This Row],[Profit]]/Table2[[#This Row],[Sales]],0)</f>
        <v>0.20850931295566805</v>
      </c>
      <c r="P1187" t="str">
        <f>_xlfn.XLOOKUP(Table2[[#This Row],[Product_ID]],Table4[Product_ID],Table4[Category],"Not Found")</f>
        <v>Furniture</v>
      </c>
      <c r="Q1187" t="str">
        <f>_xlfn.XLOOKUP(Table2[[#This Row],[Product_ID]],Table4[Product_ID],Table4[Sub_Category],"Not Found")</f>
        <v>Furniture</v>
      </c>
      <c r="R1187" t="str">
        <f>_xlfn.XLOOKUP(Table2[[#This Row],[Customer_ID]],Table1[Customer_ID],Table1[Region],"Not Found")</f>
        <v>West</v>
      </c>
      <c r="S1187" t="str">
        <f>_xlfn.XLOOKUP(Table2[[#This Row],[Customer_ID]],Table1[Customer_ID],Table1[Segment],"Not Found")</f>
        <v>Consumer</v>
      </c>
      <c r="T1187" t="str">
        <f>_xlfn.XLOOKUP(Table2[[#This Row],[Product_ID]],Table4[Product_ID],Table4[Product_Name],"Not Found")</f>
        <v>Study Table</v>
      </c>
    </row>
    <row r="1188" spans="1:20" x14ac:dyDescent="0.3">
      <c r="A1188" t="s">
        <v>1668</v>
      </c>
      <c r="B1188" s="4">
        <v>45633</v>
      </c>
      <c r="C1188" s="4">
        <v>45635</v>
      </c>
      <c r="D1188" t="s">
        <v>1669</v>
      </c>
      <c r="E1188" t="s">
        <v>16</v>
      </c>
      <c r="F1188" s="8">
        <v>1</v>
      </c>
      <c r="G1188" s="10">
        <v>0.2</v>
      </c>
      <c r="H1188" t="s">
        <v>21</v>
      </c>
      <c r="I1188" s="8">
        <v>1039.2</v>
      </c>
      <c r="J1188" s="8">
        <v>230.85</v>
      </c>
      <c r="K1188" s="12">
        <f>YEAR(Table2[[#This Row],[Order_Date]])</f>
        <v>2024</v>
      </c>
      <c r="L1188" s="12">
        <f>MONTH(Table2[[#This Row],[Order_Date]])</f>
        <v>12</v>
      </c>
      <c r="M1188" t="str">
        <f>TEXT(Table2[[#This Row],[Order_Date]],"mmm")</f>
        <v>Dec</v>
      </c>
      <c r="N1188" t="str">
        <f>TEXT(Table2[[#This Row],[Order_Date]],"YYYY-MM")</f>
        <v>2024-12</v>
      </c>
      <c r="O1188" s="9">
        <f>IFERROR(Table2[[#This Row],[Profit]]/Table2[[#This Row],[Sales]],0)</f>
        <v>0.22214203233256349</v>
      </c>
      <c r="P1188" t="str">
        <f>_xlfn.XLOOKUP(Table2[[#This Row],[Product_ID]],Table4[Product_ID],Table4[Category],"Not Found")</f>
        <v>Technology</v>
      </c>
      <c r="Q1188" t="str">
        <f>_xlfn.XLOOKUP(Table2[[#This Row],[Product_ID]],Table4[Product_ID],Table4[Sub_Category],"Not Found")</f>
        <v>Accessories</v>
      </c>
      <c r="R1188" t="str">
        <f>_xlfn.XLOOKUP(Table2[[#This Row],[Customer_ID]],Table1[Customer_ID],Table1[Region],"Not Found")</f>
        <v>East</v>
      </c>
      <c r="S1188" t="str">
        <f>_xlfn.XLOOKUP(Table2[[#This Row],[Customer_ID]],Table1[Customer_ID],Table1[Segment],"Not Found")</f>
        <v>Consumer</v>
      </c>
      <c r="T1188" t="str">
        <f>_xlfn.XLOOKUP(Table2[[#This Row],[Product_ID]],Table4[Product_ID],Table4[Product_Name],"Not Found")</f>
        <v>USB-C Hub</v>
      </c>
    </row>
    <row r="1189" spans="1:20" x14ac:dyDescent="0.3">
      <c r="A1189" t="s">
        <v>1670</v>
      </c>
      <c r="B1189" s="4">
        <v>45421</v>
      </c>
      <c r="C1189" s="4">
        <v>45424</v>
      </c>
      <c r="D1189" t="s">
        <v>860</v>
      </c>
      <c r="E1189" t="s">
        <v>76</v>
      </c>
      <c r="F1189" s="8">
        <v>2</v>
      </c>
      <c r="G1189" s="10">
        <v>0</v>
      </c>
      <c r="H1189" t="s">
        <v>13</v>
      </c>
      <c r="I1189" s="8">
        <v>1798</v>
      </c>
      <c r="J1189" s="8">
        <v>320.02999999999997</v>
      </c>
      <c r="K1189" s="12">
        <f>YEAR(Table2[[#This Row],[Order_Date]])</f>
        <v>2024</v>
      </c>
      <c r="L1189" s="12">
        <f>MONTH(Table2[[#This Row],[Order_Date]])</f>
        <v>5</v>
      </c>
      <c r="M1189" t="str">
        <f>TEXT(Table2[[#This Row],[Order_Date]],"mmm")</f>
        <v>May</v>
      </c>
      <c r="N1189" t="str">
        <f>TEXT(Table2[[#This Row],[Order_Date]],"YYYY-MM")</f>
        <v>2024-05</v>
      </c>
      <c r="O1189" s="9">
        <f>IFERROR(Table2[[#This Row],[Profit]]/Table2[[#This Row],[Sales]],0)</f>
        <v>0.17799221357063402</v>
      </c>
      <c r="P1189" t="str">
        <f>_xlfn.XLOOKUP(Table2[[#This Row],[Product_ID]],Table4[Product_ID],Table4[Category],"Not Found")</f>
        <v>Home</v>
      </c>
      <c r="Q1189" t="str">
        <f>_xlfn.XLOOKUP(Table2[[#This Row],[Product_ID]],Table4[Product_ID],Table4[Sub_Category],"Not Found")</f>
        <v>Decor</v>
      </c>
      <c r="R1189" t="str">
        <f>_xlfn.XLOOKUP(Table2[[#This Row],[Customer_ID]],Table1[Customer_ID],Table1[Region],"Not Found")</f>
        <v>North</v>
      </c>
      <c r="S1189" t="str">
        <f>_xlfn.XLOOKUP(Table2[[#This Row],[Customer_ID]],Table1[Customer_ID],Table1[Segment],"Not Found")</f>
        <v>Consumer</v>
      </c>
      <c r="T1189" t="str">
        <f>_xlfn.XLOOKUP(Table2[[#This Row],[Product_ID]],Table4[Product_ID],Table4[Product_Name],"Not Found")</f>
        <v>Wall Clock</v>
      </c>
    </row>
    <row r="1190" spans="1:20" x14ac:dyDescent="0.3">
      <c r="A1190" t="s">
        <v>1671</v>
      </c>
      <c r="B1190" s="4">
        <v>46018</v>
      </c>
      <c r="C1190" s="4">
        <v>46020</v>
      </c>
      <c r="D1190" t="s">
        <v>491</v>
      </c>
      <c r="E1190" t="s">
        <v>16</v>
      </c>
      <c r="F1190" s="8">
        <v>2</v>
      </c>
      <c r="G1190" s="10">
        <v>0</v>
      </c>
      <c r="H1190" t="s">
        <v>17</v>
      </c>
      <c r="I1190" s="8">
        <v>2598</v>
      </c>
      <c r="J1190" s="8">
        <v>646.45000000000005</v>
      </c>
      <c r="K1190" s="12">
        <f>YEAR(Table2[[#This Row],[Order_Date]])</f>
        <v>2025</v>
      </c>
      <c r="L1190" s="12">
        <f>MONTH(Table2[[#This Row],[Order_Date]])</f>
        <v>12</v>
      </c>
      <c r="M1190" t="str">
        <f>TEXT(Table2[[#This Row],[Order_Date]],"mmm")</f>
        <v>Dec</v>
      </c>
      <c r="N1190" t="str">
        <f>TEXT(Table2[[#This Row],[Order_Date]],"YYYY-MM")</f>
        <v>2025-12</v>
      </c>
      <c r="O1190" s="9">
        <f>IFERROR(Table2[[#This Row],[Profit]]/Table2[[#This Row],[Sales]],0)</f>
        <v>0.24882602001539647</v>
      </c>
      <c r="P1190" t="str">
        <f>_xlfn.XLOOKUP(Table2[[#This Row],[Product_ID]],Table4[Product_ID],Table4[Category],"Not Found")</f>
        <v>Technology</v>
      </c>
      <c r="Q1190" t="str">
        <f>_xlfn.XLOOKUP(Table2[[#This Row],[Product_ID]],Table4[Product_ID],Table4[Sub_Category],"Not Found")</f>
        <v>Accessories</v>
      </c>
      <c r="R1190" t="str">
        <f>_xlfn.XLOOKUP(Table2[[#This Row],[Customer_ID]],Table1[Customer_ID],Table1[Region],"Not Found")</f>
        <v>South</v>
      </c>
      <c r="S1190" t="str">
        <f>_xlfn.XLOOKUP(Table2[[#This Row],[Customer_ID]],Table1[Customer_ID],Table1[Segment],"Not Found")</f>
        <v>Corporate</v>
      </c>
      <c r="T1190" t="str">
        <f>_xlfn.XLOOKUP(Table2[[#This Row],[Product_ID]],Table4[Product_ID],Table4[Product_Name],"Not Found")</f>
        <v>USB-C Hub</v>
      </c>
    </row>
    <row r="1191" spans="1:20" x14ac:dyDescent="0.3">
      <c r="A1191" t="s">
        <v>1672</v>
      </c>
      <c r="B1191" s="4">
        <v>45463</v>
      </c>
      <c r="C1191" s="4">
        <v>45464</v>
      </c>
      <c r="D1191" t="s">
        <v>216</v>
      </c>
      <c r="E1191" t="s">
        <v>68</v>
      </c>
      <c r="F1191" s="8">
        <v>5</v>
      </c>
      <c r="G1191" s="10">
        <v>0</v>
      </c>
      <c r="H1191" t="s">
        <v>30</v>
      </c>
      <c r="I1191" s="8">
        <v>6495</v>
      </c>
      <c r="J1191" s="8">
        <v>1801.44</v>
      </c>
      <c r="K1191" s="12">
        <f>YEAR(Table2[[#This Row],[Order_Date]])</f>
        <v>2024</v>
      </c>
      <c r="L1191" s="12">
        <f>MONTH(Table2[[#This Row],[Order_Date]])</f>
        <v>6</v>
      </c>
      <c r="M1191" t="str">
        <f>TEXT(Table2[[#This Row],[Order_Date]],"mmm")</f>
        <v>Jun</v>
      </c>
      <c r="N1191" t="str">
        <f>TEXT(Table2[[#This Row],[Order_Date]],"YYYY-MM")</f>
        <v>2024-06</v>
      </c>
      <c r="O1191" s="9">
        <f>IFERROR(Table2[[#This Row],[Profit]]/Table2[[#This Row],[Sales]],0)</f>
        <v>0.27735796766743648</v>
      </c>
      <c r="P1191" t="str">
        <f>_xlfn.XLOOKUP(Table2[[#This Row],[Product_ID]],Table4[Product_ID],Table4[Category],"Not Found")</f>
        <v>Home</v>
      </c>
      <c r="Q1191" t="str">
        <f>_xlfn.XLOOKUP(Table2[[#This Row],[Product_ID]],Table4[Product_ID],Table4[Sub_Category],"Not Found")</f>
        <v>Lighting</v>
      </c>
      <c r="R1191" t="str">
        <f>_xlfn.XLOOKUP(Table2[[#This Row],[Customer_ID]],Table1[Customer_ID],Table1[Region],"Not Found")</f>
        <v>South</v>
      </c>
      <c r="S1191" t="str">
        <f>_xlfn.XLOOKUP(Table2[[#This Row],[Customer_ID]],Table1[Customer_ID],Table1[Segment],"Not Found")</f>
        <v>Home Office</v>
      </c>
      <c r="T1191" t="str">
        <f>_xlfn.XLOOKUP(Table2[[#This Row],[Product_ID]],Table4[Product_ID],Table4[Product_Name],"Not Found")</f>
        <v>Table Lamp</v>
      </c>
    </row>
    <row r="1192" spans="1:20" x14ac:dyDescent="0.3">
      <c r="A1192" t="s">
        <v>1673</v>
      </c>
      <c r="B1192" s="4">
        <v>45905</v>
      </c>
      <c r="C1192" s="4">
        <v>45908</v>
      </c>
      <c r="D1192" t="s">
        <v>881</v>
      </c>
      <c r="E1192" t="s">
        <v>76</v>
      </c>
      <c r="F1192" s="8">
        <v>1</v>
      </c>
      <c r="G1192" s="10">
        <v>0</v>
      </c>
      <c r="H1192" t="s">
        <v>13</v>
      </c>
      <c r="I1192" s="8">
        <v>899</v>
      </c>
      <c r="J1192" s="8">
        <v>233.71</v>
      </c>
      <c r="K1192" s="12">
        <f>YEAR(Table2[[#This Row],[Order_Date]])</f>
        <v>2025</v>
      </c>
      <c r="L1192" s="12">
        <f>MONTH(Table2[[#This Row],[Order_Date]])</f>
        <v>9</v>
      </c>
      <c r="M1192" t="str">
        <f>TEXT(Table2[[#This Row],[Order_Date]],"mmm")</f>
        <v>Sep</v>
      </c>
      <c r="N1192" t="str">
        <f>TEXT(Table2[[#This Row],[Order_Date]],"YYYY-MM")</f>
        <v>2025-09</v>
      </c>
      <c r="O1192" s="9">
        <f>IFERROR(Table2[[#This Row],[Profit]]/Table2[[#This Row],[Sales]],0)</f>
        <v>0.25996662958843159</v>
      </c>
      <c r="P1192" t="str">
        <f>_xlfn.XLOOKUP(Table2[[#This Row],[Product_ID]],Table4[Product_ID],Table4[Category],"Not Found")</f>
        <v>Home</v>
      </c>
      <c r="Q1192" t="str">
        <f>_xlfn.XLOOKUP(Table2[[#This Row],[Product_ID]],Table4[Product_ID],Table4[Sub_Category],"Not Found")</f>
        <v>Decor</v>
      </c>
      <c r="R1192" t="str">
        <f>_xlfn.XLOOKUP(Table2[[#This Row],[Customer_ID]],Table1[Customer_ID],Table1[Region],"Not Found")</f>
        <v>South</v>
      </c>
      <c r="S1192" t="str">
        <f>_xlfn.XLOOKUP(Table2[[#This Row],[Customer_ID]],Table1[Customer_ID],Table1[Segment],"Not Found")</f>
        <v>Home Office</v>
      </c>
      <c r="T1192" t="str">
        <f>_xlfn.XLOOKUP(Table2[[#This Row],[Product_ID]],Table4[Product_ID],Table4[Product_Name],"Not Found")</f>
        <v>Wall Clock</v>
      </c>
    </row>
    <row r="1193" spans="1:20" x14ac:dyDescent="0.3">
      <c r="A1193" t="s">
        <v>1674</v>
      </c>
      <c r="B1193" s="4">
        <v>45500</v>
      </c>
      <c r="C1193" s="4">
        <v>45504</v>
      </c>
      <c r="D1193" t="s">
        <v>889</v>
      </c>
      <c r="E1193" t="s">
        <v>58</v>
      </c>
      <c r="F1193" s="8">
        <v>1</v>
      </c>
      <c r="G1193" s="10">
        <v>0</v>
      </c>
      <c r="H1193" t="s">
        <v>17</v>
      </c>
      <c r="I1193" s="8">
        <v>1999</v>
      </c>
      <c r="J1193" s="8">
        <v>473.32</v>
      </c>
      <c r="K1193" s="12">
        <f>YEAR(Table2[[#This Row],[Order_Date]])</f>
        <v>2024</v>
      </c>
      <c r="L1193" s="12">
        <f>MONTH(Table2[[#This Row],[Order_Date]])</f>
        <v>7</v>
      </c>
      <c r="M1193" t="str">
        <f>TEXT(Table2[[#This Row],[Order_Date]],"mmm")</f>
        <v>Jul</v>
      </c>
      <c r="N1193" t="str">
        <f>TEXT(Table2[[#This Row],[Order_Date]],"YYYY-MM")</f>
        <v>2024-07</v>
      </c>
      <c r="O1193" s="9">
        <f>IFERROR(Table2[[#This Row],[Profit]]/Table2[[#This Row],[Sales]],0)</f>
        <v>0.23677838919459729</v>
      </c>
      <c r="P1193" t="str">
        <f>_xlfn.XLOOKUP(Table2[[#This Row],[Product_ID]],Table4[Product_ID],Table4[Category],"Not Found")</f>
        <v>Technology</v>
      </c>
      <c r="Q1193" t="str">
        <f>_xlfn.XLOOKUP(Table2[[#This Row],[Product_ID]],Table4[Product_ID],Table4[Sub_Category],"Not Found")</f>
        <v>Audio</v>
      </c>
      <c r="R1193" t="str">
        <f>_xlfn.XLOOKUP(Table2[[#This Row],[Customer_ID]],Table1[Customer_ID],Table1[Region],"Not Found")</f>
        <v>West</v>
      </c>
      <c r="S1193" t="str">
        <f>_xlfn.XLOOKUP(Table2[[#This Row],[Customer_ID]],Table1[Customer_ID],Table1[Segment],"Not Found")</f>
        <v>Consumer</v>
      </c>
      <c r="T1193" t="str">
        <f>_xlfn.XLOOKUP(Table2[[#This Row],[Product_ID]],Table4[Product_ID],Table4[Product_Name],"Not Found")</f>
        <v>Bluetooth Speaker</v>
      </c>
    </row>
    <row r="1194" spans="1:20" x14ac:dyDescent="0.3">
      <c r="A1194" t="s">
        <v>1675</v>
      </c>
      <c r="B1194" s="4">
        <v>45645</v>
      </c>
      <c r="C1194" s="4">
        <v>45646</v>
      </c>
      <c r="D1194" t="s">
        <v>1212</v>
      </c>
      <c r="E1194" t="s">
        <v>35</v>
      </c>
      <c r="F1194" s="8">
        <v>1</v>
      </c>
      <c r="G1194" s="10">
        <v>0.1</v>
      </c>
      <c r="H1194" t="s">
        <v>30</v>
      </c>
      <c r="I1194" s="8">
        <v>1439.1</v>
      </c>
      <c r="J1194" s="8">
        <v>390.85</v>
      </c>
      <c r="K1194" s="12">
        <f>YEAR(Table2[[#This Row],[Order_Date]])</f>
        <v>2024</v>
      </c>
      <c r="L1194" s="12">
        <f>MONTH(Table2[[#This Row],[Order_Date]])</f>
        <v>12</v>
      </c>
      <c r="M1194" t="str">
        <f>TEXT(Table2[[#This Row],[Order_Date]],"mmm")</f>
        <v>Dec</v>
      </c>
      <c r="N1194" t="str">
        <f>TEXT(Table2[[#This Row],[Order_Date]],"YYYY-MM")</f>
        <v>2024-12</v>
      </c>
      <c r="O1194" s="9">
        <f>IFERROR(Table2[[#This Row],[Profit]]/Table2[[#This Row],[Sales]],0)</f>
        <v>0.27159335695921066</v>
      </c>
      <c r="P1194" t="str">
        <f>_xlfn.XLOOKUP(Table2[[#This Row],[Product_ID]],Table4[Product_ID],Table4[Category],"Not Found")</f>
        <v>Lifestyle</v>
      </c>
      <c r="Q1194" t="str">
        <f>_xlfn.XLOOKUP(Table2[[#This Row],[Product_ID]],Table4[Product_ID],Table4[Sub_Category],"Not Found")</f>
        <v>Bags</v>
      </c>
      <c r="R1194" t="str">
        <f>_xlfn.XLOOKUP(Table2[[#This Row],[Customer_ID]],Table1[Customer_ID],Table1[Region],"Not Found")</f>
        <v>North</v>
      </c>
      <c r="S1194" t="str">
        <f>_xlfn.XLOOKUP(Table2[[#This Row],[Customer_ID]],Table1[Customer_ID],Table1[Segment],"Not Found")</f>
        <v>Home Office</v>
      </c>
      <c r="T1194" t="str">
        <f>_xlfn.XLOOKUP(Table2[[#This Row],[Product_ID]],Table4[Product_ID],Table4[Product_Name],"Not Found")</f>
        <v>Backpack</v>
      </c>
    </row>
    <row r="1195" spans="1:20" x14ac:dyDescent="0.3">
      <c r="A1195" t="s">
        <v>1676</v>
      </c>
      <c r="B1195" s="4">
        <v>45762</v>
      </c>
      <c r="C1195" s="4">
        <v>45763</v>
      </c>
      <c r="D1195" t="s">
        <v>456</v>
      </c>
      <c r="E1195" t="s">
        <v>99</v>
      </c>
      <c r="F1195" s="8">
        <v>2</v>
      </c>
      <c r="G1195" s="10">
        <v>0.1</v>
      </c>
      <c r="H1195" t="s">
        <v>21</v>
      </c>
      <c r="I1195" s="8">
        <v>448.2</v>
      </c>
      <c r="J1195" s="8">
        <v>120.11</v>
      </c>
      <c r="K1195" s="12">
        <f>YEAR(Table2[[#This Row],[Order_Date]])</f>
        <v>2025</v>
      </c>
      <c r="L1195" s="12">
        <f>MONTH(Table2[[#This Row],[Order_Date]])</f>
        <v>4</v>
      </c>
      <c r="M1195" t="str">
        <f>TEXT(Table2[[#This Row],[Order_Date]],"mmm")</f>
        <v>Apr</v>
      </c>
      <c r="N1195" t="str">
        <f>TEXT(Table2[[#This Row],[Order_Date]],"YYYY-MM")</f>
        <v>2025-04</v>
      </c>
      <c r="O1195" s="9">
        <f>IFERROR(Table2[[#This Row],[Profit]]/Table2[[#This Row],[Sales]],0)</f>
        <v>0.2679830432842481</v>
      </c>
      <c r="P1195" t="str">
        <f>_xlfn.XLOOKUP(Table2[[#This Row],[Product_ID]],Table4[Product_ID],Table4[Category],"Not Found")</f>
        <v>Office</v>
      </c>
      <c r="Q1195" t="str">
        <f>_xlfn.XLOOKUP(Table2[[#This Row],[Product_ID]],Table4[Product_ID],Table4[Sub_Category],"Not Found")</f>
        <v>Paper</v>
      </c>
      <c r="R1195" t="str">
        <f>_xlfn.XLOOKUP(Table2[[#This Row],[Customer_ID]],Table1[Customer_ID],Table1[Region],"Not Found")</f>
        <v>West</v>
      </c>
      <c r="S1195" t="str">
        <f>_xlfn.XLOOKUP(Table2[[#This Row],[Customer_ID]],Table1[Customer_ID],Table1[Segment],"Not Found")</f>
        <v>Corporate</v>
      </c>
      <c r="T1195" t="str">
        <f>_xlfn.XLOOKUP(Table2[[#This Row],[Product_ID]],Table4[Product_ID],Table4[Product_Name],"Not Found")</f>
        <v>Pen Set</v>
      </c>
    </row>
    <row r="1196" spans="1:20" x14ac:dyDescent="0.3">
      <c r="A1196" t="s">
        <v>1677</v>
      </c>
      <c r="B1196" s="4">
        <v>45407</v>
      </c>
      <c r="C1196" s="4">
        <v>45409</v>
      </c>
      <c r="D1196" t="s">
        <v>1678</v>
      </c>
      <c r="E1196" t="s">
        <v>96</v>
      </c>
      <c r="F1196" s="8">
        <v>4</v>
      </c>
      <c r="G1196" s="10">
        <v>0.1</v>
      </c>
      <c r="H1196" t="s">
        <v>13</v>
      </c>
      <c r="I1196" s="8">
        <v>3596.4</v>
      </c>
      <c r="J1196" s="8">
        <v>795.8</v>
      </c>
      <c r="K1196" s="12">
        <f>YEAR(Table2[[#This Row],[Order_Date]])</f>
        <v>2024</v>
      </c>
      <c r="L1196" s="12">
        <f>MONTH(Table2[[#This Row],[Order_Date]])</f>
        <v>4</v>
      </c>
      <c r="M1196" t="str">
        <f>TEXT(Table2[[#This Row],[Order_Date]],"mmm")</f>
        <v>Apr</v>
      </c>
      <c r="N1196" t="str">
        <f>TEXT(Table2[[#This Row],[Order_Date]],"YYYY-MM")</f>
        <v>2024-04</v>
      </c>
      <c r="O1196" s="9">
        <f>IFERROR(Table2[[#This Row],[Profit]]/Table2[[#This Row],[Sales]],0)</f>
        <v>0.22127683238794349</v>
      </c>
      <c r="P1196" t="str">
        <f>_xlfn.XLOOKUP(Table2[[#This Row],[Product_ID]],Table4[Product_ID],Table4[Category],"Not Found")</f>
        <v>Home</v>
      </c>
      <c r="Q1196" t="str">
        <f>_xlfn.XLOOKUP(Table2[[#This Row],[Product_ID]],Table4[Product_ID],Table4[Sub_Category],"Not Found")</f>
        <v>Lighting</v>
      </c>
      <c r="R1196" t="str">
        <f>_xlfn.XLOOKUP(Table2[[#This Row],[Customer_ID]],Table1[Customer_ID],Table1[Region],"Not Found")</f>
        <v>West</v>
      </c>
      <c r="S1196" t="str">
        <f>_xlfn.XLOOKUP(Table2[[#This Row],[Customer_ID]],Table1[Customer_ID],Table1[Segment],"Not Found")</f>
        <v>Consumer</v>
      </c>
      <c r="T1196" t="str">
        <f>_xlfn.XLOOKUP(Table2[[#This Row],[Product_ID]],Table4[Product_ID],Table4[Product_Name],"Not Found")</f>
        <v>LED Strip Light</v>
      </c>
    </row>
    <row r="1197" spans="1:20" x14ac:dyDescent="0.3">
      <c r="A1197" t="s">
        <v>1679</v>
      </c>
      <c r="B1197" s="4">
        <v>45555</v>
      </c>
      <c r="C1197" s="4">
        <v>45560</v>
      </c>
      <c r="D1197" t="s">
        <v>852</v>
      </c>
      <c r="E1197" t="s">
        <v>58</v>
      </c>
      <c r="F1197" s="8">
        <v>2</v>
      </c>
      <c r="G1197" s="10">
        <v>0.05</v>
      </c>
      <c r="H1197" t="s">
        <v>13</v>
      </c>
      <c r="I1197" s="8">
        <v>3798.1</v>
      </c>
      <c r="J1197" s="8">
        <v>814.93</v>
      </c>
      <c r="K1197" s="12">
        <f>YEAR(Table2[[#This Row],[Order_Date]])</f>
        <v>2024</v>
      </c>
      <c r="L1197" s="12">
        <f>MONTH(Table2[[#This Row],[Order_Date]])</f>
        <v>9</v>
      </c>
      <c r="M1197" t="str">
        <f>TEXT(Table2[[#This Row],[Order_Date]],"mmm")</f>
        <v>Sep</v>
      </c>
      <c r="N1197" t="str">
        <f>TEXT(Table2[[#This Row],[Order_Date]],"YYYY-MM")</f>
        <v>2024-09</v>
      </c>
      <c r="O1197" s="9">
        <f>IFERROR(Table2[[#This Row],[Profit]]/Table2[[#This Row],[Sales]],0)</f>
        <v>0.21456254443010978</v>
      </c>
      <c r="P1197" t="str">
        <f>_xlfn.XLOOKUP(Table2[[#This Row],[Product_ID]],Table4[Product_ID],Table4[Category],"Not Found")</f>
        <v>Technology</v>
      </c>
      <c r="Q1197" t="str">
        <f>_xlfn.XLOOKUP(Table2[[#This Row],[Product_ID]],Table4[Product_ID],Table4[Sub_Category],"Not Found")</f>
        <v>Audio</v>
      </c>
      <c r="R1197" t="str">
        <f>_xlfn.XLOOKUP(Table2[[#This Row],[Customer_ID]],Table1[Customer_ID],Table1[Region],"Not Found")</f>
        <v>South</v>
      </c>
      <c r="S1197" t="str">
        <f>_xlfn.XLOOKUP(Table2[[#This Row],[Customer_ID]],Table1[Customer_ID],Table1[Segment],"Not Found")</f>
        <v>Home Office</v>
      </c>
      <c r="T1197" t="str">
        <f>_xlfn.XLOOKUP(Table2[[#This Row],[Product_ID]],Table4[Product_ID],Table4[Product_Name],"Not Found")</f>
        <v>Bluetooth Speaker</v>
      </c>
    </row>
    <row r="1198" spans="1:20" x14ac:dyDescent="0.3">
      <c r="A1198" t="s">
        <v>1680</v>
      </c>
      <c r="B1198" s="4">
        <v>45953</v>
      </c>
      <c r="C1198" s="4">
        <v>45955</v>
      </c>
      <c r="D1198" t="s">
        <v>852</v>
      </c>
      <c r="E1198" t="s">
        <v>40</v>
      </c>
      <c r="F1198" s="8">
        <v>2</v>
      </c>
      <c r="G1198" s="10">
        <v>0.1</v>
      </c>
      <c r="H1198" t="s">
        <v>13</v>
      </c>
      <c r="I1198" s="8">
        <v>2698.2</v>
      </c>
      <c r="J1198" s="8">
        <v>676.43</v>
      </c>
      <c r="K1198" s="12">
        <f>YEAR(Table2[[#This Row],[Order_Date]])</f>
        <v>2025</v>
      </c>
      <c r="L1198" s="12">
        <f>MONTH(Table2[[#This Row],[Order_Date]])</f>
        <v>10</v>
      </c>
      <c r="M1198" t="str">
        <f>TEXT(Table2[[#This Row],[Order_Date]],"mmm")</f>
        <v>Oct</v>
      </c>
      <c r="N1198" t="str">
        <f>TEXT(Table2[[#This Row],[Order_Date]],"YYYY-MM")</f>
        <v>2025-10</v>
      </c>
      <c r="O1198" s="9">
        <f>IFERROR(Table2[[#This Row],[Profit]]/Table2[[#This Row],[Sales]],0)</f>
        <v>0.25069676080349862</v>
      </c>
      <c r="P1198" t="str">
        <f>_xlfn.XLOOKUP(Table2[[#This Row],[Product_ID]],Table4[Product_ID],Table4[Category],"Not Found")</f>
        <v>Technology</v>
      </c>
      <c r="Q1198" t="str">
        <f>_xlfn.XLOOKUP(Table2[[#This Row],[Product_ID]],Table4[Product_ID],Table4[Sub_Category],"Not Found")</f>
        <v>Accessories</v>
      </c>
      <c r="R1198" t="str">
        <f>_xlfn.XLOOKUP(Table2[[#This Row],[Customer_ID]],Table1[Customer_ID],Table1[Region],"Not Found")</f>
        <v>South</v>
      </c>
      <c r="S1198" t="str">
        <f>_xlfn.XLOOKUP(Table2[[#This Row],[Customer_ID]],Table1[Customer_ID],Table1[Segment],"Not Found")</f>
        <v>Home Office</v>
      </c>
      <c r="T1198" t="str">
        <f>_xlfn.XLOOKUP(Table2[[#This Row],[Product_ID]],Table4[Product_ID],Table4[Product_Name],"Not Found")</f>
        <v>Power Bank</v>
      </c>
    </row>
    <row r="1199" spans="1:20" x14ac:dyDescent="0.3">
      <c r="A1199" t="s">
        <v>1681</v>
      </c>
      <c r="B1199" s="4">
        <v>45733</v>
      </c>
      <c r="C1199" s="4">
        <v>45734</v>
      </c>
      <c r="D1199" t="s">
        <v>1143</v>
      </c>
      <c r="E1199" t="s">
        <v>65</v>
      </c>
      <c r="F1199" s="8">
        <v>1</v>
      </c>
      <c r="G1199" s="10">
        <v>0.05</v>
      </c>
      <c r="H1199" t="s">
        <v>21</v>
      </c>
      <c r="I1199" s="8">
        <v>664.05</v>
      </c>
      <c r="J1199" s="8">
        <v>196.13</v>
      </c>
      <c r="K1199" s="12">
        <f>YEAR(Table2[[#This Row],[Order_Date]])</f>
        <v>2025</v>
      </c>
      <c r="L1199" s="12">
        <f>MONTH(Table2[[#This Row],[Order_Date]])</f>
        <v>3</v>
      </c>
      <c r="M1199" t="str">
        <f>TEXT(Table2[[#This Row],[Order_Date]],"mmm")</f>
        <v>Mar</v>
      </c>
      <c r="N1199" t="str">
        <f>TEXT(Table2[[#This Row],[Order_Date]],"YYYY-MM")</f>
        <v>2025-03</v>
      </c>
      <c r="O1199" s="9">
        <f>IFERROR(Table2[[#This Row],[Profit]]/Table2[[#This Row],[Sales]],0)</f>
        <v>0.29535426549205634</v>
      </c>
      <c r="P1199" t="str">
        <f>_xlfn.XLOOKUP(Table2[[#This Row],[Product_ID]],Table4[Product_ID],Table4[Category],"Not Found")</f>
        <v>Office</v>
      </c>
      <c r="Q1199" t="str">
        <f>_xlfn.XLOOKUP(Table2[[#This Row],[Product_ID]],Table4[Product_ID],Table4[Sub_Category],"Not Found")</f>
        <v>Storage</v>
      </c>
      <c r="R1199" t="str">
        <f>_xlfn.XLOOKUP(Table2[[#This Row],[Customer_ID]],Table1[Customer_ID],Table1[Region],"Not Found")</f>
        <v>South</v>
      </c>
      <c r="S1199" t="str">
        <f>_xlfn.XLOOKUP(Table2[[#This Row],[Customer_ID]],Table1[Customer_ID],Table1[Segment],"Not Found")</f>
        <v>Corporate</v>
      </c>
      <c r="T1199" t="str">
        <f>_xlfn.XLOOKUP(Table2[[#This Row],[Product_ID]],Table4[Product_ID],Table4[Product_Name],"Not Found")</f>
        <v>Desk Organizer</v>
      </c>
    </row>
    <row r="1200" spans="1:20" x14ac:dyDescent="0.3">
      <c r="A1200" t="s">
        <v>1682</v>
      </c>
      <c r="B1200" s="4">
        <v>45839</v>
      </c>
      <c r="C1200" s="4">
        <v>45841</v>
      </c>
      <c r="D1200" t="s">
        <v>1683</v>
      </c>
      <c r="E1200" t="s">
        <v>50</v>
      </c>
      <c r="F1200" s="8">
        <v>2</v>
      </c>
      <c r="G1200" s="10">
        <v>0</v>
      </c>
      <c r="H1200" t="s">
        <v>17</v>
      </c>
      <c r="I1200" s="8">
        <v>998</v>
      </c>
      <c r="J1200" s="8">
        <v>183.08</v>
      </c>
      <c r="K1200" s="12">
        <f>YEAR(Table2[[#This Row],[Order_Date]])</f>
        <v>2025</v>
      </c>
      <c r="L1200" s="12">
        <f>MONTH(Table2[[#This Row],[Order_Date]])</f>
        <v>7</v>
      </c>
      <c r="M1200" t="str">
        <f>TEXT(Table2[[#This Row],[Order_Date]],"mmm")</f>
        <v>Jul</v>
      </c>
      <c r="N1200" t="str">
        <f>TEXT(Table2[[#This Row],[Order_Date]],"YYYY-MM")</f>
        <v>2025-07</v>
      </c>
      <c r="O1200" s="9">
        <f>IFERROR(Table2[[#This Row],[Profit]]/Table2[[#This Row],[Sales]],0)</f>
        <v>0.18344689378757517</v>
      </c>
      <c r="P1200" t="str">
        <f>_xlfn.XLOOKUP(Table2[[#This Row],[Product_ID]],Table4[Product_ID],Table4[Category],"Not Found")</f>
        <v>Technology</v>
      </c>
      <c r="Q1200" t="str">
        <f>_xlfn.XLOOKUP(Table2[[#This Row],[Product_ID]],Table4[Product_ID],Table4[Sub_Category],"Not Found")</f>
        <v>Accessories</v>
      </c>
      <c r="R1200" t="str">
        <f>_xlfn.XLOOKUP(Table2[[#This Row],[Customer_ID]],Table1[Customer_ID],Table1[Region],"Not Found")</f>
        <v>West</v>
      </c>
      <c r="S1200" t="str">
        <f>_xlfn.XLOOKUP(Table2[[#This Row],[Customer_ID]],Table1[Customer_ID],Table1[Segment],"Not Found")</f>
        <v>Corporate</v>
      </c>
      <c r="T1200" t="str">
        <f>_xlfn.XLOOKUP(Table2[[#This Row],[Product_ID]],Table4[Product_ID],Table4[Product_Name],"Not Found")</f>
        <v>Wireless Mouse</v>
      </c>
    </row>
    <row r="1201" spans="1:20" x14ac:dyDescent="0.3">
      <c r="A1201" t="s">
        <v>1684</v>
      </c>
      <c r="B1201" s="4">
        <v>45744</v>
      </c>
      <c r="C1201" s="4">
        <v>45749</v>
      </c>
      <c r="D1201" t="s">
        <v>1465</v>
      </c>
      <c r="E1201" t="s">
        <v>16</v>
      </c>
      <c r="F1201" s="8">
        <v>1</v>
      </c>
      <c r="G1201" s="10">
        <v>0.05</v>
      </c>
      <c r="H1201" t="s">
        <v>30</v>
      </c>
      <c r="I1201" s="8">
        <v>1234.05</v>
      </c>
      <c r="J1201" s="8">
        <v>-29.63</v>
      </c>
      <c r="K1201" s="12">
        <f>YEAR(Table2[[#This Row],[Order_Date]])</f>
        <v>2025</v>
      </c>
      <c r="L1201" s="12">
        <f>MONTH(Table2[[#This Row],[Order_Date]])</f>
        <v>3</v>
      </c>
      <c r="M1201" t="str">
        <f>TEXT(Table2[[#This Row],[Order_Date]],"mmm")</f>
        <v>Mar</v>
      </c>
      <c r="N1201" t="str">
        <f>TEXT(Table2[[#This Row],[Order_Date]],"YYYY-MM")</f>
        <v>2025-03</v>
      </c>
      <c r="O1201" s="9">
        <f>IFERROR(Table2[[#This Row],[Profit]]/Table2[[#This Row],[Sales]],0)</f>
        <v>-2.401037235120133E-2</v>
      </c>
      <c r="P1201" t="str">
        <f>_xlfn.XLOOKUP(Table2[[#This Row],[Product_ID]],Table4[Product_ID],Table4[Category],"Not Found")</f>
        <v>Technology</v>
      </c>
      <c r="Q1201" t="str">
        <f>_xlfn.XLOOKUP(Table2[[#This Row],[Product_ID]],Table4[Product_ID],Table4[Sub_Category],"Not Found")</f>
        <v>Accessories</v>
      </c>
      <c r="R1201" t="str">
        <f>_xlfn.XLOOKUP(Table2[[#This Row],[Customer_ID]],Table1[Customer_ID],Table1[Region],"Not Found")</f>
        <v>North</v>
      </c>
      <c r="S1201" t="str">
        <f>_xlfn.XLOOKUP(Table2[[#This Row],[Customer_ID]],Table1[Customer_ID],Table1[Segment],"Not Found")</f>
        <v>Consumer</v>
      </c>
      <c r="T1201" t="str">
        <f>_xlfn.XLOOKUP(Table2[[#This Row],[Product_ID]],Table4[Product_ID],Table4[Product_Name],"Not Found")</f>
        <v>USB-C Hub</v>
      </c>
    </row>
    <row r="1202" spans="1:20" x14ac:dyDescent="0.3">
      <c r="A1202" t="s">
        <v>1685</v>
      </c>
      <c r="B1202" s="4">
        <v>45768</v>
      </c>
      <c r="C1202" s="4">
        <v>45772</v>
      </c>
      <c r="D1202" t="s">
        <v>218</v>
      </c>
      <c r="E1202" t="s">
        <v>45</v>
      </c>
      <c r="F1202" s="8">
        <v>2</v>
      </c>
      <c r="G1202" s="10">
        <v>0</v>
      </c>
      <c r="H1202" t="s">
        <v>13</v>
      </c>
      <c r="I1202" s="8">
        <v>4998</v>
      </c>
      <c r="J1202" s="8">
        <v>1129.83</v>
      </c>
      <c r="K1202" s="12">
        <f>YEAR(Table2[[#This Row],[Order_Date]])</f>
        <v>2025</v>
      </c>
      <c r="L1202" s="12">
        <f>MONTH(Table2[[#This Row],[Order_Date]])</f>
        <v>4</v>
      </c>
      <c r="M1202" t="str">
        <f>TEXT(Table2[[#This Row],[Order_Date]],"mmm")</f>
        <v>Apr</v>
      </c>
      <c r="N1202" t="str">
        <f>TEXT(Table2[[#This Row],[Order_Date]],"YYYY-MM")</f>
        <v>2025-04</v>
      </c>
      <c r="O1202" s="9">
        <f>IFERROR(Table2[[#This Row],[Profit]]/Table2[[#This Row],[Sales]],0)</f>
        <v>0.22605642256902761</v>
      </c>
      <c r="P1202" t="str">
        <f>_xlfn.XLOOKUP(Table2[[#This Row],[Product_ID]],Table4[Product_ID],Table4[Category],"Not Found")</f>
        <v>Technology</v>
      </c>
      <c r="Q1202" t="str">
        <f>_xlfn.XLOOKUP(Table2[[#This Row],[Product_ID]],Table4[Product_ID],Table4[Sub_Category],"Not Found")</f>
        <v>Audio</v>
      </c>
      <c r="R1202" t="str">
        <f>_xlfn.XLOOKUP(Table2[[#This Row],[Customer_ID]],Table1[Customer_ID],Table1[Region],"Not Found")</f>
        <v>South</v>
      </c>
      <c r="S1202" t="str">
        <f>_xlfn.XLOOKUP(Table2[[#This Row],[Customer_ID]],Table1[Customer_ID],Table1[Segment],"Not Found")</f>
        <v>Consumer</v>
      </c>
      <c r="T1202" t="str">
        <f>_xlfn.XLOOKUP(Table2[[#This Row],[Product_ID]],Table4[Product_ID],Table4[Product_Name],"Not Found")</f>
        <v>Headphones</v>
      </c>
    </row>
    <row r="1203" spans="1:20" x14ac:dyDescent="0.3">
      <c r="A1203" t="s">
        <v>1686</v>
      </c>
      <c r="B1203" s="4">
        <v>45578</v>
      </c>
      <c r="C1203" s="4">
        <v>45581</v>
      </c>
      <c r="D1203" t="s">
        <v>1687</v>
      </c>
      <c r="E1203" t="s">
        <v>81</v>
      </c>
      <c r="F1203" s="8">
        <v>2</v>
      </c>
      <c r="G1203" s="10">
        <v>0.15</v>
      </c>
      <c r="H1203" t="s">
        <v>17</v>
      </c>
      <c r="I1203" s="8">
        <v>1358.3</v>
      </c>
      <c r="J1203" s="8">
        <v>307.52999999999997</v>
      </c>
      <c r="K1203" s="12">
        <f>YEAR(Table2[[#This Row],[Order_Date]])</f>
        <v>2024</v>
      </c>
      <c r="L1203" s="12">
        <f>MONTH(Table2[[#This Row],[Order_Date]])</f>
        <v>10</v>
      </c>
      <c r="M1203" t="str">
        <f>TEXT(Table2[[#This Row],[Order_Date]],"mmm")</f>
        <v>Oct</v>
      </c>
      <c r="N1203" t="str">
        <f>TEXT(Table2[[#This Row],[Order_Date]],"YYYY-MM")</f>
        <v>2024-10</v>
      </c>
      <c r="O1203" s="9">
        <f>IFERROR(Table2[[#This Row],[Profit]]/Table2[[#This Row],[Sales]],0)</f>
        <v>0.22640801001251562</v>
      </c>
      <c r="P1203" t="str">
        <f>_xlfn.XLOOKUP(Table2[[#This Row],[Product_ID]],Table4[Product_ID],Table4[Category],"Not Found")</f>
        <v>Home</v>
      </c>
      <c r="Q1203" t="str">
        <f>_xlfn.XLOOKUP(Table2[[#This Row],[Product_ID]],Table4[Product_ID],Table4[Sub_Category],"Not Found")</f>
        <v>Kitchen</v>
      </c>
      <c r="R1203" t="str">
        <f>_xlfn.XLOOKUP(Table2[[#This Row],[Customer_ID]],Table1[Customer_ID],Table1[Region],"Not Found")</f>
        <v>West</v>
      </c>
      <c r="S1203" t="str">
        <f>_xlfn.XLOOKUP(Table2[[#This Row],[Customer_ID]],Table1[Customer_ID],Table1[Segment],"Not Found")</f>
        <v>Consumer</v>
      </c>
      <c r="T1203" t="str">
        <f>_xlfn.XLOOKUP(Table2[[#This Row],[Product_ID]],Table4[Product_ID],Table4[Product_Name],"Not Found")</f>
        <v>Travel Mug</v>
      </c>
    </row>
    <row r="1204" spans="1:20" x14ac:dyDescent="0.3">
      <c r="A1204" t="s">
        <v>1688</v>
      </c>
      <c r="B1204" s="4">
        <v>45594</v>
      </c>
      <c r="C1204" s="4">
        <v>45595</v>
      </c>
      <c r="D1204" t="s">
        <v>812</v>
      </c>
      <c r="E1204" t="s">
        <v>71</v>
      </c>
      <c r="F1204" s="8">
        <v>1</v>
      </c>
      <c r="G1204" s="10">
        <v>0.1</v>
      </c>
      <c r="H1204" t="s">
        <v>13</v>
      </c>
      <c r="I1204" s="8">
        <v>719.1</v>
      </c>
      <c r="J1204" s="8">
        <v>172.2</v>
      </c>
      <c r="K1204" s="12">
        <f>YEAR(Table2[[#This Row],[Order_Date]])</f>
        <v>2024</v>
      </c>
      <c r="L1204" s="12">
        <f>MONTH(Table2[[#This Row],[Order_Date]])</f>
        <v>10</v>
      </c>
      <c r="M1204" t="str">
        <f>TEXT(Table2[[#This Row],[Order_Date]],"mmm")</f>
        <v>Oct</v>
      </c>
      <c r="N1204" t="str">
        <f>TEXT(Table2[[#This Row],[Order_Date]],"YYYY-MM")</f>
        <v>2024-10</v>
      </c>
      <c r="O1204" s="9">
        <f>IFERROR(Table2[[#This Row],[Profit]]/Table2[[#This Row],[Sales]],0)</f>
        <v>0.23946599916562367</v>
      </c>
      <c r="P1204" t="str">
        <f>_xlfn.XLOOKUP(Table2[[#This Row],[Product_ID]],Table4[Product_ID],Table4[Category],"Not Found")</f>
        <v>Home</v>
      </c>
      <c r="Q1204" t="str">
        <f>_xlfn.XLOOKUP(Table2[[#This Row],[Product_ID]],Table4[Product_ID],Table4[Sub_Category],"Not Found")</f>
        <v>Storage</v>
      </c>
      <c r="R1204" t="str">
        <f>_xlfn.XLOOKUP(Table2[[#This Row],[Customer_ID]],Table1[Customer_ID],Table1[Region],"Not Found")</f>
        <v>East</v>
      </c>
      <c r="S1204" t="str">
        <f>_xlfn.XLOOKUP(Table2[[#This Row],[Customer_ID]],Table1[Customer_ID],Table1[Segment],"Not Found")</f>
        <v>Consumer</v>
      </c>
      <c r="T1204" t="str">
        <f>_xlfn.XLOOKUP(Table2[[#This Row],[Product_ID]],Table4[Product_ID],Table4[Product_Name],"Not Found")</f>
        <v>Storage Box</v>
      </c>
    </row>
    <row r="1205" spans="1:20" x14ac:dyDescent="0.3">
      <c r="A1205" t="s">
        <v>1689</v>
      </c>
      <c r="B1205" s="4">
        <v>45602</v>
      </c>
      <c r="C1205" s="4">
        <v>45604</v>
      </c>
      <c r="D1205" t="s">
        <v>93</v>
      </c>
      <c r="E1205" t="s">
        <v>20</v>
      </c>
      <c r="F1205" s="8">
        <v>1</v>
      </c>
      <c r="G1205" s="10">
        <v>0.1</v>
      </c>
      <c r="H1205" t="s">
        <v>13</v>
      </c>
      <c r="I1205" s="8">
        <v>6299.1</v>
      </c>
      <c r="J1205" s="8">
        <v>1011.51</v>
      </c>
      <c r="K1205" s="12">
        <f>YEAR(Table2[[#This Row],[Order_Date]])</f>
        <v>2024</v>
      </c>
      <c r="L1205" s="12">
        <f>MONTH(Table2[[#This Row],[Order_Date]])</f>
        <v>11</v>
      </c>
      <c r="M1205" t="str">
        <f>TEXT(Table2[[#This Row],[Order_Date]],"mmm")</f>
        <v>Nov</v>
      </c>
      <c r="N1205" t="str">
        <f>TEXT(Table2[[#This Row],[Order_Date]],"YYYY-MM")</f>
        <v>2024-11</v>
      </c>
      <c r="O1205" s="9">
        <f>IFERROR(Table2[[#This Row],[Profit]]/Table2[[#This Row],[Sales]],0)</f>
        <v>0.16058008286898126</v>
      </c>
      <c r="P1205" t="str">
        <f>_xlfn.XLOOKUP(Table2[[#This Row],[Product_ID]],Table4[Product_ID],Table4[Category],"Not Found")</f>
        <v>Furniture</v>
      </c>
      <c r="Q1205" t="str">
        <f>_xlfn.XLOOKUP(Table2[[#This Row],[Product_ID]],Table4[Product_ID],Table4[Sub_Category],"Not Found")</f>
        <v>Furniture</v>
      </c>
      <c r="R1205" t="str">
        <f>_xlfn.XLOOKUP(Table2[[#This Row],[Customer_ID]],Table1[Customer_ID],Table1[Region],"Not Found")</f>
        <v>West</v>
      </c>
      <c r="S1205" t="str">
        <f>_xlfn.XLOOKUP(Table2[[#This Row],[Customer_ID]],Table1[Customer_ID],Table1[Segment],"Not Found")</f>
        <v>Corporate</v>
      </c>
      <c r="T1205" t="str">
        <f>_xlfn.XLOOKUP(Table2[[#This Row],[Product_ID]],Table4[Product_ID],Table4[Product_Name],"Not Found")</f>
        <v>Office Chair</v>
      </c>
    </row>
    <row r="1206" spans="1:20" x14ac:dyDescent="0.3">
      <c r="A1206" t="s">
        <v>1690</v>
      </c>
      <c r="B1206" s="4">
        <v>45499</v>
      </c>
      <c r="C1206" s="4">
        <v>45500</v>
      </c>
      <c r="D1206" t="s">
        <v>120</v>
      </c>
      <c r="E1206" t="s">
        <v>16</v>
      </c>
      <c r="F1206" s="8">
        <v>3</v>
      </c>
      <c r="G1206" s="10">
        <v>0.1</v>
      </c>
      <c r="H1206" t="s">
        <v>13</v>
      </c>
      <c r="I1206" s="8">
        <v>3507.3</v>
      </c>
      <c r="J1206" s="8">
        <v>799.37</v>
      </c>
      <c r="K1206" s="12">
        <f>YEAR(Table2[[#This Row],[Order_Date]])</f>
        <v>2024</v>
      </c>
      <c r="L1206" s="12">
        <f>MONTH(Table2[[#This Row],[Order_Date]])</f>
        <v>7</v>
      </c>
      <c r="M1206" t="str">
        <f>TEXT(Table2[[#This Row],[Order_Date]],"mmm")</f>
        <v>Jul</v>
      </c>
      <c r="N1206" t="str">
        <f>TEXT(Table2[[#This Row],[Order_Date]],"YYYY-MM")</f>
        <v>2024-07</v>
      </c>
      <c r="O1206" s="9">
        <f>IFERROR(Table2[[#This Row],[Profit]]/Table2[[#This Row],[Sales]],0)</f>
        <v>0.22791606078750035</v>
      </c>
      <c r="P1206" t="str">
        <f>_xlfn.XLOOKUP(Table2[[#This Row],[Product_ID]],Table4[Product_ID],Table4[Category],"Not Found")</f>
        <v>Technology</v>
      </c>
      <c r="Q1206" t="str">
        <f>_xlfn.XLOOKUP(Table2[[#This Row],[Product_ID]],Table4[Product_ID],Table4[Sub_Category],"Not Found")</f>
        <v>Accessories</v>
      </c>
      <c r="R1206" t="str">
        <f>_xlfn.XLOOKUP(Table2[[#This Row],[Customer_ID]],Table1[Customer_ID],Table1[Region],"Not Found")</f>
        <v>East</v>
      </c>
      <c r="S1206" t="str">
        <f>_xlfn.XLOOKUP(Table2[[#This Row],[Customer_ID]],Table1[Customer_ID],Table1[Segment],"Not Found")</f>
        <v>Consumer</v>
      </c>
      <c r="T1206" t="str">
        <f>_xlfn.XLOOKUP(Table2[[#This Row],[Product_ID]],Table4[Product_ID],Table4[Product_Name],"Not Found")</f>
        <v>USB-C Hub</v>
      </c>
    </row>
    <row r="1207" spans="1:20" x14ac:dyDescent="0.3">
      <c r="A1207" t="s">
        <v>1691</v>
      </c>
      <c r="B1207" s="4">
        <v>45909</v>
      </c>
      <c r="C1207" s="4">
        <v>45912</v>
      </c>
      <c r="D1207" t="s">
        <v>1447</v>
      </c>
      <c r="E1207" t="s">
        <v>12</v>
      </c>
      <c r="F1207" s="8">
        <v>1</v>
      </c>
      <c r="G1207" s="10">
        <v>0.1</v>
      </c>
      <c r="H1207" t="s">
        <v>13</v>
      </c>
      <c r="I1207" s="8">
        <v>539.1</v>
      </c>
      <c r="J1207" s="8">
        <v>109.82</v>
      </c>
      <c r="K1207" s="12">
        <f>YEAR(Table2[[#This Row],[Order_Date]])</f>
        <v>2025</v>
      </c>
      <c r="L1207" s="12">
        <f>MONTH(Table2[[#This Row],[Order_Date]])</f>
        <v>9</v>
      </c>
      <c r="M1207" t="str">
        <f>TEXT(Table2[[#This Row],[Order_Date]],"mmm")</f>
        <v>Sep</v>
      </c>
      <c r="N1207" t="str">
        <f>TEXT(Table2[[#This Row],[Order_Date]],"YYYY-MM")</f>
        <v>2025-09</v>
      </c>
      <c r="O1207" s="9">
        <f>IFERROR(Table2[[#This Row],[Profit]]/Table2[[#This Row],[Sales]],0)</f>
        <v>0.20370988684845109</v>
      </c>
      <c r="P1207" t="str">
        <f>_xlfn.XLOOKUP(Table2[[#This Row],[Product_ID]],Table4[Product_ID],Table4[Category],"Not Found")</f>
        <v>Home</v>
      </c>
      <c r="Q1207" t="str">
        <f>_xlfn.XLOOKUP(Table2[[#This Row],[Product_ID]],Table4[Product_ID],Table4[Sub_Category],"Not Found")</f>
        <v>Kitchen</v>
      </c>
      <c r="R1207" t="str">
        <f>_xlfn.XLOOKUP(Table2[[#This Row],[Customer_ID]],Table1[Customer_ID],Table1[Region],"Not Found")</f>
        <v>East</v>
      </c>
      <c r="S1207" t="str">
        <f>_xlfn.XLOOKUP(Table2[[#This Row],[Customer_ID]],Table1[Customer_ID],Table1[Segment],"Not Found")</f>
        <v>Consumer</v>
      </c>
      <c r="T1207" t="str">
        <f>_xlfn.XLOOKUP(Table2[[#This Row],[Product_ID]],Table4[Product_ID],Table4[Product_Name],"Not Found")</f>
        <v>Water Bottle</v>
      </c>
    </row>
    <row r="1208" spans="1:20" x14ac:dyDescent="0.3">
      <c r="A1208" t="s">
        <v>1692</v>
      </c>
      <c r="B1208" s="4">
        <v>45737</v>
      </c>
      <c r="C1208" s="4">
        <v>45739</v>
      </c>
      <c r="D1208" t="s">
        <v>337</v>
      </c>
      <c r="E1208" t="s">
        <v>16</v>
      </c>
      <c r="F1208" s="8">
        <v>1</v>
      </c>
      <c r="G1208" s="10">
        <v>0</v>
      </c>
      <c r="H1208" t="s">
        <v>21</v>
      </c>
      <c r="I1208" s="8">
        <v>1299</v>
      </c>
      <c r="J1208" s="8">
        <v>299.16000000000003</v>
      </c>
      <c r="K1208" s="12">
        <f>YEAR(Table2[[#This Row],[Order_Date]])</f>
        <v>2025</v>
      </c>
      <c r="L1208" s="12">
        <f>MONTH(Table2[[#This Row],[Order_Date]])</f>
        <v>3</v>
      </c>
      <c r="M1208" t="str">
        <f>TEXT(Table2[[#This Row],[Order_Date]],"mmm")</f>
        <v>Mar</v>
      </c>
      <c r="N1208" t="str">
        <f>TEXT(Table2[[#This Row],[Order_Date]],"YYYY-MM")</f>
        <v>2025-03</v>
      </c>
      <c r="O1208" s="9">
        <f>IFERROR(Table2[[#This Row],[Profit]]/Table2[[#This Row],[Sales]],0)</f>
        <v>0.23030023094688223</v>
      </c>
      <c r="P1208" t="str">
        <f>_xlfn.XLOOKUP(Table2[[#This Row],[Product_ID]],Table4[Product_ID],Table4[Category],"Not Found")</f>
        <v>Technology</v>
      </c>
      <c r="Q1208" t="str">
        <f>_xlfn.XLOOKUP(Table2[[#This Row],[Product_ID]],Table4[Product_ID],Table4[Sub_Category],"Not Found")</f>
        <v>Accessories</v>
      </c>
      <c r="R1208" t="str">
        <f>_xlfn.XLOOKUP(Table2[[#This Row],[Customer_ID]],Table1[Customer_ID],Table1[Region],"Not Found")</f>
        <v>East</v>
      </c>
      <c r="S1208" t="str">
        <f>_xlfn.XLOOKUP(Table2[[#This Row],[Customer_ID]],Table1[Customer_ID],Table1[Segment],"Not Found")</f>
        <v>Home Office</v>
      </c>
      <c r="T1208" t="str">
        <f>_xlfn.XLOOKUP(Table2[[#This Row],[Product_ID]],Table4[Product_ID],Table4[Product_Name],"Not Found")</f>
        <v>USB-C Hub</v>
      </c>
    </row>
    <row r="1209" spans="1:20" x14ac:dyDescent="0.3">
      <c r="A1209" t="s">
        <v>1693</v>
      </c>
      <c r="B1209" s="4">
        <v>45961</v>
      </c>
      <c r="C1209" s="4">
        <v>45965</v>
      </c>
      <c r="D1209" t="s">
        <v>107</v>
      </c>
      <c r="E1209" t="s">
        <v>68</v>
      </c>
      <c r="F1209" s="8">
        <v>1</v>
      </c>
      <c r="G1209" s="10">
        <v>0.05</v>
      </c>
      <c r="H1209" t="s">
        <v>13</v>
      </c>
      <c r="I1209" s="8">
        <v>1234.05</v>
      </c>
      <c r="J1209" s="8">
        <v>344.8</v>
      </c>
      <c r="K1209" s="12">
        <f>YEAR(Table2[[#This Row],[Order_Date]])</f>
        <v>2025</v>
      </c>
      <c r="L1209" s="12">
        <f>MONTH(Table2[[#This Row],[Order_Date]])</f>
        <v>10</v>
      </c>
      <c r="M1209" t="str">
        <f>TEXT(Table2[[#This Row],[Order_Date]],"mmm")</f>
        <v>Oct</v>
      </c>
      <c r="N1209" t="str">
        <f>TEXT(Table2[[#This Row],[Order_Date]],"YYYY-MM")</f>
        <v>2025-10</v>
      </c>
      <c r="O1209" s="9">
        <f>IFERROR(Table2[[#This Row],[Profit]]/Table2[[#This Row],[Sales]],0)</f>
        <v>0.27940521048579881</v>
      </c>
      <c r="P1209" t="str">
        <f>_xlfn.XLOOKUP(Table2[[#This Row],[Product_ID]],Table4[Product_ID],Table4[Category],"Not Found")</f>
        <v>Home</v>
      </c>
      <c r="Q1209" t="str">
        <f>_xlfn.XLOOKUP(Table2[[#This Row],[Product_ID]],Table4[Product_ID],Table4[Sub_Category],"Not Found")</f>
        <v>Lighting</v>
      </c>
      <c r="R1209" t="str">
        <f>_xlfn.XLOOKUP(Table2[[#This Row],[Customer_ID]],Table1[Customer_ID],Table1[Region],"Not Found")</f>
        <v>East</v>
      </c>
      <c r="S1209" t="str">
        <f>_xlfn.XLOOKUP(Table2[[#This Row],[Customer_ID]],Table1[Customer_ID],Table1[Segment],"Not Found")</f>
        <v>Home Office</v>
      </c>
      <c r="T1209" t="str">
        <f>_xlfn.XLOOKUP(Table2[[#This Row],[Product_ID]],Table4[Product_ID],Table4[Product_Name],"Not Found")</f>
        <v>Table Lamp</v>
      </c>
    </row>
    <row r="1210" spans="1:20" x14ac:dyDescent="0.3">
      <c r="A1210" t="s">
        <v>1694</v>
      </c>
      <c r="B1210" s="4">
        <v>45924</v>
      </c>
      <c r="C1210" s="4">
        <v>45927</v>
      </c>
      <c r="D1210" t="s">
        <v>57</v>
      </c>
      <c r="E1210" t="s">
        <v>26</v>
      </c>
      <c r="F1210" s="8">
        <v>1</v>
      </c>
      <c r="G1210" s="10">
        <v>0.1</v>
      </c>
      <c r="H1210" t="s">
        <v>17</v>
      </c>
      <c r="I1210" s="8">
        <v>809.1</v>
      </c>
      <c r="J1210" s="8">
        <v>196.68</v>
      </c>
      <c r="K1210" s="12">
        <f>YEAR(Table2[[#This Row],[Order_Date]])</f>
        <v>2025</v>
      </c>
      <c r="L1210" s="12">
        <f>MONTH(Table2[[#This Row],[Order_Date]])</f>
        <v>9</v>
      </c>
      <c r="M1210" t="str">
        <f>TEXT(Table2[[#This Row],[Order_Date]],"mmm")</f>
        <v>Sep</v>
      </c>
      <c r="N1210" t="str">
        <f>TEXT(Table2[[#This Row],[Order_Date]],"YYYY-MM")</f>
        <v>2025-09</v>
      </c>
      <c r="O1210" s="9">
        <f>IFERROR(Table2[[#This Row],[Profit]]/Table2[[#This Row],[Sales]],0)</f>
        <v>0.24308490915832406</v>
      </c>
      <c r="P1210" t="str">
        <f>_xlfn.XLOOKUP(Table2[[#This Row],[Product_ID]],Table4[Product_ID],Table4[Category],"Not Found")</f>
        <v>Technology</v>
      </c>
      <c r="Q1210" t="str">
        <f>_xlfn.XLOOKUP(Table2[[#This Row],[Product_ID]],Table4[Product_ID],Table4[Sub_Category],"Not Found")</f>
        <v>Accessories</v>
      </c>
      <c r="R1210" t="str">
        <f>_xlfn.XLOOKUP(Table2[[#This Row],[Customer_ID]],Table1[Customer_ID],Table1[Region],"Not Found")</f>
        <v>North</v>
      </c>
      <c r="S1210" t="str">
        <f>_xlfn.XLOOKUP(Table2[[#This Row],[Customer_ID]],Table1[Customer_ID],Table1[Segment],"Not Found")</f>
        <v>Home Office</v>
      </c>
      <c r="T1210" t="str">
        <f>_xlfn.XLOOKUP(Table2[[#This Row],[Product_ID]],Table4[Product_ID],Table4[Product_Name],"Not Found")</f>
        <v>Keyboard</v>
      </c>
    </row>
    <row r="1211" spans="1:20" x14ac:dyDescent="0.3">
      <c r="A1211" t="s">
        <v>1695</v>
      </c>
      <c r="B1211" s="4">
        <v>45346</v>
      </c>
      <c r="C1211" s="4">
        <v>45351</v>
      </c>
      <c r="D1211" t="s">
        <v>32</v>
      </c>
      <c r="E1211" t="s">
        <v>65</v>
      </c>
      <c r="F1211" s="8">
        <v>2</v>
      </c>
      <c r="G1211" s="10">
        <v>0</v>
      </c>
      <c r="H1211" t="s">
        <v>30</v>
      </c>
      <c r="I1211" s="8">
        <v>1398</v>
      </c>
      <c r="J1211" s="8">
        <v>404.4</v>
      </c>
      <c r="K1211" s="12">
        <f>YEAR(Table2[[#This Row],[Order_Date]])</f>
        <v>2024</v>
      </c>
      <c r="L1211" s="12">
        <f>MONTH(Table2[[#This Row],[Order_Date]])</f>
        <v>2</v>
      </c>
      <c r="M1211" t="str">
        <f>TEXT(Table2[[#This Row],[Order_Date]],"mmm")</f>
        <v>Feb</v>
      </c>
      <c r="N1211" t="str">
        <f>TEXT(Table2[[#This Row],[Order_Date]],"YYYY-MM")</f>
        <v>2024-02</v>
      </c>
      <c r="O1211" s="9">
        <f>IFERROR(Table2[[#This Row],[Profit]]/Table2[[#This Row],[Sales]],0)</f>
        <v>0.28927038626609441</v>
      </c>
      <c r="P1211" t="str">
        <f>_xlfn.XLOOKUP(Table2[[#This Row],[Product_ID]],Table4[Product_ID],Table4[Category],"Not Found")</f>
        <v>Office</v>
      </c>
      <c r="Q1211" t="str">
        <f>_xlfn.XLOOKUP(Table2[[#This Row],[Product_ID]],Table4[Product_ID],Table4[Sub_Category],"Not Found")</f>
        <v>Storage</v>
      </c>
      <c r="R1211" t="str">
        <f>_xlfn.XLOOKUP(Table2[[#This Row],[Customer_ID]],Table1[Customer_ID],Table1[Region],"Not Found")</f>
        <v>North</v>
      </c>
      <c r="S1211" t="str">
        <f>_xlfn.XLOOKUP(Table2[[#This Row],[Customer_ID]],Table1[Customer_ID],Table1[Segment],"Not Found")</f>
        <v>Home Office</v>
      </c>
      <c r="T1211" t="str">
        <f>_xlfn.XLOOKUP(Table2[[#This Row],[Product_ID]],Table4[Product_ID],Table4[Product_Name],"Not Found")</f>
        <v>Desk Organizer</v>
      </c>
    </row>
    <row r="1212" spans="1:20" x14ac:dyDescent="0.3">
      <c r="A1212" t="s">
        <v>1696</v>
      </c>
      <c r="B1212" s="4">
        <v>45303</v>
      </c>
      <c r="C1212" s="4">
        <v>45308</v>
      </c>
      <c r="D1212" t="s">
        <v>1697</v>
      </c>
      <c r="E1212" t="s">
        <v>12</v>
      </c>
      <c r="F1212" s="8">
        <v>2</v>
      </c>
      <c r="G1212" s="10">
        <v>0.2</v>
      </c>
      <c r="H1212" t="s">
        <v>30</v>
      </c>
      <c r="I1212" s="8">
        <v>958.4</v>
      </c>
      <c r="J1212" s="8">
        <v>258.91000000000003</v>
      </c>
      <c r="K1212" s="12">
        <f>YEAR(Table2[[#This Row],[Order_Date]])</f>
        <v>2024</v>
      </c>
      <c r="L1212" s="12">
        <f>MONTH(Table2[[#This Row],[Order_Date]])</f>
        <v>1</v>
      </c>
      <c r="M1212" t="str">
        <f>TEXT(Table2[[#This Row],[Order_Date]],"mmm")</f>
        <v>Jan</v>
      </c>
      <c r="N1212" t="str">
        <f>TEXT(Table2[[#This Row],[Order_Date]],"YYYY-MM")</f>
        <v>2024-01</v>
      </c>
      <c r="O1212" s="9">
        <f>IFERROR(Table2[[#This Row],[Profit]]/Table2[[#This Row],[Sales]],0)</f>
        <v>0.27014816360601007</v>
      </c>
      <c r="P1212" t="str">
        <f>_xlfn.XLOOKUP(Table2[[#This Row],[Product_ID]],Table4[Product_ID],Table4[Category],"Not Found")</f>
        <v>Home</v>
      </c>
      <c r="Q1212" t="str">
        <f>_xlfn.XLOOKUP(Table2[[#This Row],[Product_ID]],Table4[Product_ID],Table4[Sub_Category],"Not Found")</f>
        <v>Kitchen</v>
      </c>
      <c r="R1212" t="str">
        <f>_xlfn.XLOOKUP(Table2[[#This Row],[Customer_ID]],Table1[Customer_ID],Table1[Region],"Not Found")</f>
        <v>North</v>
      </c>
      <c r="S1212" t="str">
        <f>_xlfn.XLOOKUP(Table2[[#This Row],[Customer_ID]],Table1[Customer_ID],Table1[Segment],"Not Found")</f>
        <v>Consumer</v>
      </c>
      <c r="T1212" t="str">
        <f>_xlfn.XLOOKUP(Table2[[#This Row],[Product_ID]],Table4[Product_ID],Table4[Product_Name],"Not Found")</f>
        <v>Water Bottle</v>
      </c>
    </row>
    <row r="1213" spans="1:20" x14ac:dyDescent="0.3">
      <c r="A1213" t="s">
        <v>1698</v>
      </c>
      <c r="B1213" s="4">
        <v>45948</v>
      </c>
      <c r="C1213" s="4">
        <v>45949</v>
      </c>
      <c r="D1213" t="s">
        <v>487</v>
      </c>
      <c r="E1213" t="s">
        <v>116</v>
      </c>
      <c r="F1213" s="8">
        <v>3</v>
      </c>
      <c r="G1213" s="10">
        <v>0.05</v>
      </c>
      <c r="H1213" t="s">
        <v>13</v>
      </c>
      <c r="I1213" s="8">
        <v>1137.1500000000001</v>
      </c>
      <c r="J1213" s="8">
        <v>265.79000000000002</v>
      </c>
      <c r="K1213" s="12">
        <f>YEAR(Table2[[#This Row],[Order_Date]])</f>
        <v>2025</v>
      </c>
      <c r="L1213" s="12">
        <f>MONTH(Table2[[#This Row],[Order_Date]])</f>
        <v>10</v>
      </c>
      <c r="M1213" t="str">
        <f>TEXT(Table2[[#This Row],[Order_Date]],"mmm")</f>
        <v>Oct</v>
      </c>
      <c r="N1213" t="str">
        <f>TEXT(Table2[[#This Row],[Order_Date]],"YYYY-MM")</f>
        <v>2025-10</v>
      </c>
      <c r="O1213" s="9">
        <f>IFERROR(Table2[[#This Row],[Profit]]/Table2[[#This Row],[Sales]],0)</f>
        <v>0.23373345644813789</v>
      </c>
      <c r="P1213" t="str">
        <f>_xlfn.XLOOKUP(Table2[[#This Row],[Product_ID]],Table4[Product_ID],Table4[Category],"Not Found")</f>
        <v>Technology</v>
      </c>
      <c r="Q1213" t="str">
        <f>_xlfn.XLOOKUP(Table2[[#This Row],[Product_ID]],Table4[Product_ID],Table4[Sub_Category],"Not Found")</f>
        <v>Accessories</v>
      </c>
      <c r="R1213" t="str">
        <f>_xlfn.XLOOKUP(Table2[[#This Row],[Customer_ID]],Table1[Customer_ID],Table1[Region],"Not Found")</f>
        <v>West</v>
      </c>
      <c r="S1213" t="str">
        <f>_xlfn.XLOOKUP(Table2[[#This Row],[Customer_ID]],Table1[Customer_ID],Table1[Segment],"Not Found")</f>
        <v>Corporate</v>
      </c>
      <c r="T1213" t="str">
        <f>_xlfn.XLOOKUP(Table2[[#This Row],[Product_ID]],Table4[Product_ID],Table4[Product_Name],"Not Found")</f>
        <v>Mobile Holder</v>
      </c>
    </row>
    <row r="1214" spans="1:20" x14ac:dyDescent="0.3">
      <c r="A1214" t="s">
        <v>1699</v>
      </c>
      <c r="B1214" s="4">
        <v>45691</v>
      </c>
      <c r="C1214" s="4">
        <v>45696</v>
      </c>
      <c r="D1214" t="s">
        <v>945</v>
      </c>
      <c r="E1214" t="s">
        <v>35</v>
      </c>
      <c r="F1214" s="8">
        <v>1</v>
      </c>
      <c r="G1214" s="10">
        <v>0</v>
      </c>
      <c r="H1214" t="s">
        <v>30</v>
      </c>
      <c r="I1214" s="8">
        <v>1599</v>
      </c>
      <c r="J1214" s="8">
        <v>538.28</v>
      </c>
      <c r="K1214" s="12">
        <f>YEAR(Table2[[#This Row],[Order_Date]])</f>
        <v>2025</v>
      </c>
      <c r="L1214" s="12">
        <f>MONTH(Table2[[#This Row],[Order_Date]])</f>
        <v>2</v>
      </c>
      <c r="M1214" t="str">
        <f>TEXT(Table2[[#This Row],[Order_Date]],"mmm")</f>
        <v>Feb</v>
      </c>
      <c r="N1214" t="str">
        <f>TEXT(Table2[[#This Row],[Order_Date]],"YYYY-MM")</f>
        <v>2025-02</v>
      </c>
      <c r="O1214" s="9">
        <f>IFERROR(Table2[[#This Row],[Profit]]/Table2[[#This Row],[Sales]],0)</f>
        <v>0.33663539712320201</v>
      </c>
      <c r="P1214" t="str">
        <f>_xlfn.XLOOKUP(Table2[[#This Row],[Product_ID]],Table4[Product_ID],Table4[Category],"Not Found")</f>
        <v>Lifestyle</v>
      </c>
      <c r="Q1214" t="str">
        <f>_xlfn.XLOOKUP(Table2[[#This Row],[Product_ID]],Table4[Product_ID],Table4[Sub_Category],"Not Found")</f>
        <v>Bags</v>
      </c>
      <c r="R1214" t="str">
        <f>_xlfn.XLOOKUP(Table2[[#This Row],[Customer_ID]],Table1[Customer_ID],Table1[Region],"Not Found")</f>
        <v>West</v>
      </c>
      <c r="S1214" t="str">
        <f>_xlfn.XLOOKUP(Table2[[#This Row],[Customer_ID]],Table1[Customer_ID],Table1[Segment],"Not Found")</f>
        <v>Consumer</v>
      </c>
      <c r="T1214" t="str">
        <f>_xlfn.XLOOKUP(Table2[[#This Row],[Product_ID]],Table4[Product_ID],Table4[Product_Name],"Not Found")</f>
        <v>Backpack</v>
      </c>
    </row>
    <row r="1215" spans="1:20" x14ac:dyDescent="0.3">
      <c r="A1215" t="s">
        <v>1700</v>
      </c>
      <c r="B1215" s="4">
        <v>45939</v>
      </c>
      <c r="C1215" s="4">
        <v>45941</v>
      </c>
      <c r="D1215" t="s">
        <v>365</v>
      </c>
      <c r="E1215" t="s">
        <v>96</v>
      </c>
      <c r="F1215" s="8">
        <v>2</v>
      </c>
      <c r="G1215" s="10">
        <v>0.05</v>
      </c>
      <c r="H1215" t="s">
        <v>13</v>
      </c>
      <c r="I1215" s="8">
        <v>1898.1</v>
      </c>
      <c r="J1215" s="8">
        <v>458.61</v>
      </c>
      <c r="K1215" s="12">
        <f>YEAR(Table2[[#This Row],[Order_Date]])</f>
        <v>2025</v>
      </c>
      <c r="L1215" s="12">
        <f>MONTH(Table2[[#This Row],[Order_Date]])</f>
        <v>10</v>
      </c>
      <c r="M1215" t="str">
        <f>TEXT(Table2[[#This Row],[Order_Date]],"mmm")</f>
        <v>Oct</v>
      </c>
      <c r="N1215" t="str">
        <f>TEXT(Table2[[#This Row],[Order_Date]],"YYYY-MM")</f>
        <v>2025-10</v>
      </c>
      <c r="O1215" s="9">
        <f>IFERROR(Table2[[#This Row],[Profit]]/Table2[[#This Row],[Sales]],0)</f>
        <v>0.24161529951003638</v>
      </c>
      <c r="P1215" t="str">
        <f>_xlfn.XLOOKUP(Table2[[#This Row],[Product_ID]],Table4[Product_ID],Table4[Category],"Not Found")</f>
        <v>Home</v>
      </c>
      <c r="Q1215" t="str">
        <f>_xlfn.XLOOKUP(Table2[[#This Row],[Product_ID]],Table4[Product_ID],Table4[Sub_Category],"Not Found")</f>
        <v>Lighting</v>
      </c>
      <c r="R1215" t="str">
        <f>_xlfn.XLOOKUP(Table2[[#This Row],[Customer_ID]],Table1[Customer_ID],Table1[Region],"Not Found")</f>
        <v>West</v>
      </c>
      <c r="S1215" t="str">
        <f>_xlfn.XLOOKUP(Table2[[#This Row],[Customer_ID]],Table1[Customer_ID],Table1[Segment],"Not Found")</f>
        <v>Consumer</v>
      </c>
      <c r="T1215" t="str">
        <f>_xlfn.XLOOKUP(Table2[[#This Row],[Product_ID]],Table4[Product_ID],Table4[Product_Name],"Not Found")</f>
        <v>LED Strip Light</v>
      </c>
    </row>
    <row r="1216" spans="1:20" x14ac:dyDescent="0.3">
      <c r="A1216" t="s">
        <v>1701</v>
      </c>
      <c r="B1216" s="4">
        <v>45806</v>
      </c>
      <c r="C1216" s="4">
        <v>45811</v>
      </c>
      <c r="D1216" t="s">
        <v>365</v>
      </c>
      <c r="E1216" t="s">
        <v>200</v>
      </c>
      <c r="F1216" s="8">
        <v>3</v>
      </c>
      <c r="G1216" s="10">
        <v>0.1</v>
      </c>
      <c r="H1216" t="s">
        <v>17</v>
      </c>
      <c r="I1216" s="8">
        <v>2967.3</v>
      </c>
      <c r="J1216" s="8">
        <v>735.97</v>
      </c>
      <c r="K1216" s="12">
        <f>YEAR(Table2[[#This Row],[Order_Date]])</f>
        <v>2025</v>
      </c>
      <c r="L1216" s="12">
        <f>MONTH(Table2[[#This Row],[Order_Date]])</f>
        <v>5</v>
      </c>
      <c r="M1216" t="str">
        <f>TEXT(Table2[[#This Row],[Order_Date]],"mmm")</f>
        <v>May</v>
      </c>
      <c r="N1216" t="str">
        <f>TEXT(Table2[[#This Row],[Order_Date]],"YYYY-MM")</f>
        <v>2025-05</v>
      </c>
      <c r="O1216" s="9">
        <f>IFERROR(Table2[[#This Row],[Profit]]/Table2[[#This Row],[Sales]],0)</f>
        <v>0.24802682573383208</v>
      </c>
      <c r="P1216" t="str">
        <f>_xlfn.XLOOKUP(Table2[[#This Row],[Product_ID]],Table4[Product_ID],Table4[Category],"Not Found")</f>
        <v>Office</v>
      </c>
      <c r="Q1216" t="str">
        <f>_xlfn.XLOOKUP(Table2[[#This Row],[Product_ID]],Table4[Product_ID],Table4[Sub_Category],"Not Found")</f>
        <v>Office Supplies</v>
      </c>
      <c r="R1216" t="str">
        <f>_xlfn.XLOOKUP(Table2[[#This Row],[Customer_ID]],Table1[Customer_ID],Table1[Region],"Not Found")</f>
        <v>West</v>
      </c>
      <c r="S1216" t="str">
        <f>_xlfn.XLOOKUP(Table2[[#This Row],[Customer_ID]],Table1[Customer_ID],Table1[Segment],"Not Found")</f>
        <v>Consumer</v>
      </c>
      <c r="T1216" t="str">
        <f>_xlfn.XLOOKUP(Table2[[#This Row],[Product_ID]],Table4[Product_ID],Table4[Product_Name],"Not Found")</f>
        <v>Laptop Stand</v>
      </c>
    </row>
    <row r="1217" spans="1:20" x14ac:dyDescent="0.3">
      <c r="A1217" t="s">
        <v>1702</v>
      </c>
      <c r="B1217" s="4">
        <v>45947</v>
      </c>
      <c r="C1217" s="4">
        <v>45951</v>
      </c>
      <c r="D1217" t="s">
        <v>1005</v>
      </c>
      <c r="E1217" t="s">
        <v>12</v>
      </c>
      <c r="F1217" s="8">
        <v>1</v>
      </c>
      <c r="G1217" s="10">
        <v>0.05</v>
      </c>
      <c r="H1217" t="s">
        <v>21</v>
      </c>
      <c r="I1217" s="8">
        <v>569.04999999999995</v>
      </c>
      <c r="J1217" s="8">
        <v>149.55000000000001</v>
      </c>
      <c r="K1217" s="12">
        <f>YEAR(Table2[[#This Row],[Order_Date]])</f>
        <v>2025</v>
      </c>
      <c r="L1217" s="12">
        <f>MONTH(Table2[[#This Row],[Order_Date]])</f>
        <v>10</v>
      </c>
      <c r="M1217" t="str">
        <f>TEXT(Table2[[#This Row],[Order_Date]],"mmm")</f>
        <v>Oct</v>
      </c>
      <c r="N1217" t="str">
        <f>TEXT(Table2[[#This Row],[Order_Date]],"YYYY-MM")</f>
        <v>2025-10</v>
      </c>
      <c r="O1217" s="9">
        <f>IFERROR(Table2[[#This Row],[Profit]]/Table2[[#This Row],[Sales]],0)</f>
        <v>0.26280643177225205</v>
      </c>
      <c r="P1217" t="str">
        <f>_xlfn.XLOOKUP(Table2[[#This Row],[Product_ID]],Table4[Product_ID],Table4[Category],"Not Found")</f>
        <v>Home</v>
      </c>
      <c r="Q1217" t="str">
        <f>_xlfn.XLOOKUP(Table2[[#This Row],[Product_ID]],Table4[Product_ID],Table4[Sub_Category],"Not Found")</f>
        <v>Kitchen</v>
      </c>
      <c r="R1217" t="str">
        <f>_xlfn.XLOOKUP(Table2[[#This Row],[Customer_ID]],Table1[Customer_ID],Table1[Region],"Not Found")</f>
        <v>North</v>
      </c>
      <c r="S1217" t="str">
        <f>_xlfn.XLOOKUP(Table2[[#This Row],[Customer_ID]],Table1[Customer_ID],Table1[Segment],"Not Found")</f>
        <v>Corporate</v>
      </c>
      <c r="T1217" t="str">
        <f>_xlfn.XLOOKUP(Table2[[#This Row],[Product_ID]],Table4[Product_ID],Table4[Product_Name],"Not Found")</f>
        <v>Water Bottle</v>
      </c>
    </row>
    <row r="1218" spans="1:20" x14ac:dyDescent="0.3">
      <c r="A1218" t="s">
        <v>1703</v>
      </c>
      <c r="B1218" s="4">
        <v>45833</v>
      </c>
      <c r="C1218" s="4">
        <v>45835</v>
      </c>
      <c r="D1218" t="s">
        <v>407</v>
      </c>
      <c r="E1218" t="s">
        <v>58</v>
      </c>
      <c r="F1218" s="8">
        <v>1</v>
      </c>
      <c r="G1218" s="10">
        <v>0.1</v>
      </c>
      <c r="H1218" t="s">
        <v>21</v>
      </c>
      <c r="I1218" s="8">
        <v>1799.1</v>
      </c>
      <c r="J1218" s="8">
        <v>464.05</v>
      </c>
      <c r="K1218" s="12">
        <f>YEAR(Table2[[#This Row],[Order_Date]])</f>
        <v>2025</v>
      </c>
      <c r="L1218" s="12">
        <f>MONTH(Table2[[#This Row],[Order_Date]])</f>
        <v>6</v>
      </c>
      <c r="M1218" t="str">
        <f>TEXT(Table2[[#This Row],[Order_Date]],"mmm")</f>
        <v>Jun</v>
      </c>
      <c r="N1218" t="str">
        <f>TEXT(Table2[[#This Row],[Order_Date]],"YYYY-MM")</f>
        <v>2025-06</v>
      </c>
      <c r="O1218" s="9">
        <f>IFERROR(Table2[[#This Row],[Profit]]/Table2[[#This Row],[Sales]],0)</f>
        <v>0.25793452281696405</v>
      </c>
      <c r="P1218" t="str">
        <f>_xlfn.XLOOKUP(Table2[[#This Row],[Product_ID]],Table4[Product_ID],Table4[Category],"Not Found")</f>
        <v>Technology</v>
      </c>
      <c r="Q1218" t="str">
        <f>_xlfn.XLOOKUP(Table2[[#This Row],[Product_ID]],Table4[Product_ID],Table4[Sub_Category],"Not Found")</f>
        <v>Audio</v>
      </c>
      <c r="R1218" t="str">
        <f>_xlfn.XLOOKUP(Table2[[#This Row],[Customer_ID]],Table1[Customer_ID],Table1[Region],"Not Found")</f>
        <v>West</v>
      </c>
      <c r="S1218" t="str">
        <f>_xlfn.XLOOKUP(Table2[[#This Row],[Customer_ID]],Table1[Customer_ID],Table1[Segment],"Not Found")</f>
        <v>Consumer</v>
      </c>
      <c r="T1218" t="str">
        <f>_xlfn.XLOOKUP(Table2[[#This Row],[Product_ID]],Table4[Product_ID],Table4[Product_Name],"Not Found")</f>
        <v>Bluetooth Speaker</v>
      </c>
    </row>
    <row r="1219" spans="1:20" x14ac:dyDescent="0.3">
      <c r="A1219" t="s">
        <v>1704</v>
      </c>
      <c r="B1219" s="4">
        <v>45528</v>
      </c>
      <c r="C1219" s="4">
        <v>45529</v>
      </c>
      <c r="D1219" t="s">
        <v>216</v>
      </c>
      <c r="E1219" t="s">
        <v>20</v>
      </c>
      <c r="F1219" s="8">
        <v>3</v>
      </c>
      <c r="G1219" s="10">
        <v>0.05</v>
      </c>
      <c r="H1219" t="s">
        <v>21</v>
      </c>
      <c r="I1219" s="8">
        <v>19947.150000000001</v>
      </c>
      <c r="J1219" s="8">
        <v>3317.81</v>
      </c>
      <c r="K1219" s="12">
        <f>YEAR(Table2[[#This Row],[Order_Date]])</f>
        <v>2024</v>
      </c>
      <c r="L1219" s="12">
        <f>MONTH(Table2[[#This Row],[Order_Date]])</f>
        <v>8</v>
      </c>
      <c r="M1219" t="str">
        <f>TEXT(Table2[[#This Row],[Order_Date]],"mmm")</f>
        <v>Aug</v>
      </c>
      <c r="N1219" t="str">
        <f>TEXT(Table2[[#This Row],[Order_Date]],"YYYY-MM")</f>
        <v>2024-08</v>
      </c>
      <c r="O1219" s="9">
        <f>IFERROR(Table2[[#This Row],[Profit]]/Table2[[#This Row],[Sales]],0)</f>
        <v>0.16633002709660274</v>
      </c>
      <c r="P1219" t="str">
        <f>_xlfn.XLOOKUP(Table2[[#This Row],[Product_ID]],Table4[Product_ID],Table4[Category],"Not Found")</f>
        <v>Furniture</v>
      </c>
      <c r="Q1219" t="str">
        <f>_xlfn.XLOOKUP(Table2[[#This Row],[Product_ID]],Table4[Product_ID],Table4[Sub_Category],"Not Found")</f>
        <v>Furniture</v>
      </c>
      <c r="R1219" t="str">
        <f>_xlfn.XLOOKUP(Table2[[#This Row],[Customer_ID]],Table1[Customer_ID],Table1[Region],"Not Found")</f>
        <v>South</v>
      </c>
      <c r="S1219" t="str">
        <f>_xlfn.XLOOKUP(Table2[[#This Row],[Customer_ID]],Table1[Customer_ID],Table1[Segment],"Not Found")</f>
        <v>Home Office</v>
      </c>
      <c r="T1219" t="str">
        <f>_xlfn.XLOOKUP(Table2[[#This Row],[Product_ID]],Table4[Product_ID],Table4[Product_Name],"Not Found")</f>
        <v>Office Chair</v>
      </c>
    </row>
    <row r="1220" spans="1:20" x14ac:dyDescent="0.3">
      <c r="A1220" t="s">
        <v>1705</v>
      </c>
      <c r="B1220" s="4">
        <v>45570</v>
      </c>
      <c r="C1220" s="4">
        <v>45571</v>
      </c>
      <c r="D1220" t="s">
        <v>456</v>
      </c>
      <c r="E1220" t="s">
        <v>55</v>
      </c>
      <c r="F1220" s="8">
        <v>1</v>
      </c>
      <c r="G1220" s="10">
        <v>0.1</v>
      </c>
      <c r="H1220" t="s">
        <v>21</v>
      </c>
      <c r="I1220" s="8">
        <v>5399.1</v>
      </c>
      <c r="J1220" s="8">
        <v>1273.73</v>
      </c>
      <c r="K1220" s="12">
        <f>YEAR(Table2[[#This Row],[Order_Date]])</f>
        <v>2024</v>
      </c>
      <c r="L1220" s="12">
        <f>MONTH(Table2[[#This Row],[Order_Date]])</f>
        <v>10</v>
      </c>
      <c r="M1220" t="str">
        <f>TEXT(Table2[[#This Row],[Order_Date]],"mmm")</f>
        <v>Oct</v>
      </c>
      <c r="N1220" t="str">
        <f>TEXT(Table2[[#This Row],[Order_Date]],"YYYY-MM")</f>
        <v>2024-10</v>
      </c>
      <c r="O1220" s="9">
        <f>IFERROR(Table2[[#This Row],[Profit]]/Table2[[#This Row],[Sales]],0)</f>
        <v>0.23591524513344816</v>
      </c>
      <c r="P1220" t="str">
        <f>_xlfn.XLOOKUP(Table2[[#This Row],[Product_ID]],Table4[Product_ID],Table4[Category],"Not Found")</f>
        <v>Furniture</v>
      </c>
      <c r="Q1220" t="str">
        <f>_xlfn.XLOOKUP(Table2[[#This Row],[Product_ID]],Table4[Product_ID],Table4[Sub_Category],"Not Found")</f>
        <v>Furniture</v>
      </c>
      <c r="R1220" t="str">
        <f>_xlfn.XLOOKUP(Table2[[#This Row],[Customer_ID]],Table1[Customer_ID],Table1[Region],"Not Found")</f>
        <v>West</v>
      </c>
      <c r="S1220" t="str">
        <f>_xlfn.XLOOKUP(Table2[[#This Row],[Customer_ID]],Table1[Customer_ID],Table1[Segment],"Not Found")</f>
        <v>Corporate</v>
      </c>
      <c r="T1220" t="str">
        <f>_xlfn.XLOOKUP(Table2[[#This Row],[Product_ID]],Table4[Product_ID],Table4[Product_Name],"Not Found")</f>
        <v>Study Table</v>
      </c>
    </row>
    <row r="1221" spans="1:20" x14ac:dyDescent="0.3">
      <c r="A1221" t="s">
        <v>1706</v>
      </c>
      <c r="B1221" s="4">
        <v>45639</v>
      </c>
      <c r="C1221" s="4">
        <v>45644</v>
      </c>
      <c r="D1221" t="s">
        <v>237</v>
      </c>
      <c r="E1221" t="s">
        <v>20</v>
      </c>
      <c r="F1221" s="8">
        <v>1</v>
      </c>
      <c r="G1221" s="10">
        <v>0</v>
      </c>
      <c r="H1221" t="s">
        <v>13</v>
      </c>
      <c r="I1221" s="8">
        <v>6999</v>
      </c>
      <c r="J1221" s="8">
        <v>1353.3</v>
      </c>
      <c r="K1221" s="12">
        <f>YEAR(Table2[[#This Row],[Order_Date]])</f>
        <v>2024</v>
      </c>
      <c r="L1221" s="12">
        <f>MONTH(Table2[[#This Row],[Order_Date]])</f>
        <v>12</v>
      </c>
      <c r="M1221" t="str">
        <f>TEXT(Table2[[#This Row],[Order_Date]],"mmm")</f>
        <v>Dec</v>
      </c>
      <c r="N1221" t="str">
        <f>TEXT(Table2[[#This Row],[Order_Date]],"YYYY-MM")</f>
        <v>2024-12</v>
      </c>
      <c r="O1221" s="9">
        <f>IFERROR(Table2[[#This Row],[Profit]]/Table2[[#This Row],[Sales]],0)</f>
        <v>0.19335619374196314</v>
      </c>
      <c r="P1221" t="str">
        <f>_xlfn.XLOOKUP(Table2[[#This Row],[Product_ID]],Table4[Product_ID],Table4[Category],"Not Found")</f>
        <v>Furniture</v>
      </c>
      <c r="Q1221" t="str">
        <f>_xlfn.XLOOKUP(Table2[[#This Row],[Product_ID]],Table4[Product_ID],Table4[Sub_Category],"Not Found")</f>
        <v>Furniture</v>
      </c>
      <c r="R1221" t="str">
        <f>_xlfn.XLOOKUP(Table2[[#This Row],[Customer_ID]],Table1[Customer_ID],Table1[Region],"Not Found")</f>
        <v>West</v>
      </c>
      <c r="S1221" t="str">
        <f>_xlfn.XLOOKUP(Table2[[#This Row],[Customer_ID]],Table1[Customer_ID],Table1[Segment],"Not Found")</f>
        <v>Corporate</v>
      </c>
      <c r="T1221" t="str">
        <f>_xlfn.XLOOKUP(Table2[[#This Row],[Product_ID]],Table4[Product_ID],Table4[Product_Name],"Not Found")</f>
        <v>Office Chair</v>
      </c>
    </row>
    <row r="1222" spans="1:20" x14ac:dyDescent="0.3">
      <c r="A1222" t="s">
        <v>1707</v>
      </c>
      <c r="B1222" s="4">
        <v>45918</v>
      </c>
      <c r="C1222" s="4">
        <v>45923</v>
      </c>
      <c r="D1222" t="s">
        <v>1462</v>
      </c>
      <c r="E1222" t="s">
        <v>200</v>
      </c>
      <c r="F1222" s="8">
        <v>1</v>
      </c>
      <c r="G1222" s="10">
        <v>0</v>
      </c>
      <c r="H1222" t="s">
        <v>17</v>
      </c>
      <c r="I1222" s="8">
        <v>1099</v>
      </c>
      <c r="J1222" s="8">
        <v>343.43</v>
      </c>
      <c r="K1222" s="12">
        <f>YEAR(Table2[[#This Row],[Order_Date]])</f>
        <v>2025</v>
      </c>
      <c r="L1222" s="12">
        <f>MONTH(Table2[[#This Row],[Order_Date]])</f>
        <v>9</v>
      </c>
      <c r="M1222" t="str">
        <f>TEXT(Table2[[#This Row],[Order_Date]],"mmm")</f>
        <v>Sep</v>
      </c>
      <c r="N1222" t="str">
        <f>TEXT(Table2[[#This Row],[Order_Date]],"YYYY-MM")</f>
        <v>2025-09</v>
      </c>
      <c r="O1222" s="9">
        <f>IFERROR(Table2[[#This Row],[Profit]]/Table2[[#This Row],[Sales]],0)</f>
        <v>0.31249317561419471</v>
      </c>
      <c r="P1222" t="str">
        <f>_xlfn.XLOOKUP(Table2[[#This Row],[Product_ID]],Table4[Product_ID],Table4[Category],"Not Found")</f>
        <v>Office</v>
      </c>
      <c r="Q1222" t="str">
        <f>_xlfn.XLOOKUP(Table2[[#This Row],[Product_ID]],Table4[Product_ID],Table4[Sub_Category],"Not Found")</f>
        <v>Office Supplies</v>
      </c>
      <c r="R1222" t="str">
        <f>_xlfn.XLOOKUP(Table2[[#This Row],[Customer_ID]],Table1[Customer_ID],Table1[Region],"Not Found")</f>
        <v>East</v>
      </c>
      <c r="S1222" t="str">
        <f>_xlfn.XLOOKUP(Table2[[#This Row],[Customer_ID]],Table1[Customer_ID],Table1[Segment],"Not Found")</f>
        <v>Consumer</v>
      </c>
      <c r="T1222" t="str">
        <f>_xlfn.XLOOKUP(Table2[[#This Row],[Product_ID]],Table4[Product_ID],Table4[Product_Name],"Not Found")</f>
        <v>Laptop Stand</v>
      </c>
    </row>
    <row r="1223" spans="1:20" x14ac:dyDescent="0.3">
      <c r="A1223" t="s">
        <v>1708</v>
      </c>
      <c r="B1223" s="4">
        <v>45395</v>
      </c>
      <c r="C1223" s="4">
        <v>45396</v>
      </c>
      <c r="D1223" t="s">
        <v>1709</v>
      </c>
      <c r="E1223" t="s">
        <v>65</v>
      </c>
      <c r="F1223" s="8">
        <v>1</v>
      </c>
      <c r="G1223" s="10">
        <v>0</v>
      </c>
      <c r="H1223" t="s">
        <v>13</v>
      </c>
      <c r="I1223" s="8">
        <v>699</v>
      </c>
      <c r="J1223" s="8">
        <v>167.3</v>
      </c>
      <c r="K1223" s="12">
        <f>YEAR(Table2[[#This Row],[Order_Date]])</f>
        <v>2024</v>
      </c>
      <c r="L1223" s="12">
        <f>MONTH(Table2[[#This Row],[Order_Date]])</f>
        <v>4</v>
      </c>
      <c r="M1223" t="str">
        <f>TEXT(Table2[[#This Row],[Order_Date]],"mmm")</f>
        <v>Apr</v>
      </c>
      <c r="N1223" t="str">
        <f>TEXT(Table2[[#This Row],[Order_Date]],"YYYY-MM")</f>
        <v>2024-04</v>
      </c>
      <c r="O1223" s="9">
        <f>IFERROR(Table2[[#This Row],[Profit]]/Table2[[#This Row],[Sales]],0)</f>
        <v>0.23934191702432048</v>
      </c>
      <c r="P1223" t="str">
        <f>_xlfn.XLOOKUP(Table2[[#This Row],[Product_ID]],Table4[Product_ID],Table4[Category],"Not Found")</f>
        <v>Office</v>
      </c>
      <c r="Q1223" t="str">
        <f>_xlfn.XLOOKUP(Table2[[#This Row],[Product_ID]],Table4[Product_ID],Table4[Sub_Category],"Not Found")</f>
        <v>Storage</v>
      </c>
      <c r="R1223" t="str">
        <f>_xlfn.XLOOKUP(Table2[[#This Row],[Customer_ID]],Table1[Customer_ID],Table1[Region],"Not Found")</f>
        <v>North</v>
      </c>
      <c r="S1223" t="str">
        <f>_xlfn.XLOOKUP(Table2[[#This Row],[Customer_ID]],Table1[Customer_ID],Table1[Segment],"Not Found")</f>
        <v>Corporate</v>
      </c>
      <c r="T1223" t="str">
        <f>_xlfn.XLOOKUP(Table2[[#This Row],[Product_ID]],Table4[Product_ID],Table4[Product_Name],"Not Found")</f>
        <v>Desk Organizer</v>
      </c>
    </row>
    <row r="1224" spans="1:20" x14ac:dyDescent="0.3">
      <c r="A1224" t="s">
        <v>1710</v>
      </c>
      <c r="B1224" s="4">
        <v>45921</v>
      </c>
      <c r="C1224" s="4">
        <v>45923</v>
      </c>
      <c r="D1224" t="s">
        <v>180</v>
      </c>
      <c r="E1224" t="s">
        <v>29</v>
      </c>
      <c r="F1224" s="8">
        <v>1</v>
      </c>
      <c r="G1224" s="10">
        <v>0</v>
      </c>
      <c r="H1224" t="s">
        <v>17</v>
      </c>
      <c r="I1224" s="8">
        <v>399</v>
      </c>
      <c r="J1224" s="8">
        <v>122.76</v>
      </c>
      <c r="K1224" s="12">
        <f>YEAR(Table2[[#This Row],[Order_Date]])</f>
        <v>2025</v>
      </c>
      <c r="L1224" s="12">
        <f>MONTH(Table2[[#This Row],[Order_Date]])</f>
        <v>9</v>
      </c>
      <c r="M1224" t="str">
        <f>TEXT(Table2[[#This Row],[Order_Date]],"mmm")</f>
        <v>Sep</v>
      </c>
      <c r="N1224" t="str">
        <f>TEXT(Table2[[#This Row],[Order_Date]],"YYYY-MM")</f>
        <v>2025-09</v>
      </c>
      <c r="O1224" s="9">
        <f>IFERROR(Table2[[#This Row],[Profit]]/Table2[[#This Row],[Sales]],0)</f>
        <v>0.30766917293233081</v>
      </c>
      <c r="P1224" t="str">
        <f>_xlfn.XLOOKUP(Table2[[#This Row],[Product_ID]],Table4[Product_ID],Table4[Category],"Not Found")</f>
        <v>Office</v>
      </c>
      <c r="Q1224" t="str">
        <f>_xlfn.XLOOKUP(Table2[[#This Row],[Product_ID]],Table4[Product_ID],Table4[Sub_Category],"Not Found")</f>
        <v>Paper</v>
      </c>
      <c r="R1224" t="str">
        <f>_xlfn.XLOOKUP(Table2[[#This Row],[Customer_ID]],Table1[Customer_ID],Table1[Region],"Not Found")</f>
        <v>South</v>
      </c>
      <c r="S1224" t="str">
        <f>_xlfn.XLOOKUP(Table2[[#This Row],[Customer_ID]],Table1[Customer_ID],Table1[Segment],"Not Found")</f>
        <v>Consumer</v>
      </c>
      <c r="T1224" t="str">
        <f>_xlfn.XLOOKUP(Table2[[#This Row],[Product_ID]],Table4[Product_ID],Table4[Product_Name],"Not Found")</f>
        <v>Notebook Set</v>
      </c>
    </row>
    <row r="1225" spans="1:20" x14ac:dyDescent="0.3">
      <c r="A1225" t="s">
        <v>1711</v>
      </c>
      <c r="B1225" s="4">
        <v>45808</v>
      </c>
      <c r="C1225" s="4">
        <v>45811</v>
      </c>
      <c r="D1225" t="s">
        <v>424</v>
      </c>
      <c r="E1225" t="s">
        <v>116</v>
      </c>
      <c r="F1225" s="8">
        <v>1</v>
      </c>
      <c r="G1225" s="10">
        <v>0</v>
      </c>
      <c r="H1225" t="s">
        <v>13</v>
      </c>
      <c r="I1225" s="8">
        <v>399</v>
      </c>
      <c r="J1225" s="8">
        <v>94.32</v>
      </c>
      <c r="K1225" s="12">
        <f>YEAR(Table2[[#This Row],[Order_Date]])</f>
        <v>2025</v>
      </c>
      <c r="L1225" s="12">
        <f>MONTH(Table2[[#This Row],[Order_Date]])</f>
        <v>5</v>
      </c>
      <c r="M1225" t="str">
        <f>TEXT(Table2[[#This Row],[Order_Date]],"mmm")</f>
        <v>May</v>
      </c>
      <c r="N1225" t="str">
        <f>TEXT(Table2[[#This Row],[Order_Date]],"YYYY-MM")</f>
        <v>2025-05</v>
      </c>
      <c r="O1225" s="9">
        <f>IFERROR(Table2[[#This Row],[Profit]]/Table2[[#This Row],[Sales]],0)</f>
        <v>0.23639097744360901</v>
      </c>
      <c r="P1225" t="str">
        <f>_xlfn.XLOOKUP(Table2[[#This Row],[Product_ID]],Table4[Product_ID],Table4[Category],"Not Found")</f>
        <v>Technology</v>
      </c>
      <c r="Q1225" t="str">
        <f>_xlfn.XLOOKUP(Table2[[#This Row],[Product_ID]],Table4[Product_ID],Table4[Sub_Category],"Not Found")</f>
        <v>Accessories</v>
      </c>
      <c r="R1225" t="str">
        <f>_xlfn.XLOOKUP(Table2[[#This Row],[Customer_ID]],Table1[Customer_ID],Table1[Region],"Not Found")</f>
        <v>South</v>
      </c>
      <c r="S1225" t="str">
        <f>_xlfn.XLOOKUP(Table2[[#This Row],[Customer_ID]],Table1[Customer_ID],Table1[Segment],"Not Found")</f>
        <v>Home Office</v>
      </c>
      <c r="T1225" t="str">
        <f>_xlfn.XLOOKUP(Table2[[#This Row],[Product_ID]],Table4[Product_ID],Table4[Product_Name],"Not Found")</f>
        <v>Mobile Holder</v>
      </c>
    </row>
    <row r="1226" spans="1:20" x14ac:dyDescent="0.3">
      <c r="A1226" t="s">
        <v>1712</v>
      </c>
      <c r="B1226" s="4">
        <v>45539</v>
      </c>
      <c r="C1226" s="4">
        <v>45540</v>
      </c>
      <c r="D1226" t="s">
        <v>846</v>
      </c>
      <c r="E1226" t="s">
        <v>68</v>
      </c>
      <c r="F1226" s="8">
        <v>2</v>
      </c>
      <c r="G1226" s="10">
        <v>0.1</v>
      </c>
      <c r="H1226" t="s">
        <v>13</v>
      </c>
      <c r="I1226" s="8">
        <v>2338.1999999999998</v>
      </c>
      <c r="J1226" s="8">
        <v>757.39</v>
      </c>
      <c r="K1226" s="12">
        <f>YEAR(Table2[[#This Row],[Order_Date]])</f>
        <v>2024</v>
      </c>
      <c r="L1226" s="12">
        <f>MONTH(Table2[[#This Row],[Order_Date]])</f>
        <v>9</v>
      </c>
      <c r="M1226" t="str">
        <f>TEXT(Table2[[#This Row],[Order_Date]],"mmm")</f>
        <v>Sep</v>
      </c>
      <c r="N1226" t="str">
        <f>TEXT(Table2[[#This Row],[Order_Date]],"YYYY-MM")</f>
        <v>2024-09</v>
      </c>
      <c r="O1226" s="9">
        <f>IFERROR(Table2[[#This Row],[Profit]]/Table2[[#This Row],[Sales]],0)</f>
        <v>0.32392010948592936</v>
      </c>
      <c r="P1226" t="str">
        <f>_xlfn.XLOOKUP(Table2[[#This Row],[Product_ID]],Table4[Product_ID],Table4[Category],"Not Found")</f>
        <v>Home</v>
      </c>
      <c r="Q1226" t="str">
        <f>_xlfn.XLOOKUP(Table2[[#This Row],[Product_ID]],Table4[Product_ID],Table4[Sub_Category],"Not Found")</f>
        <v>Lighting</v>
      </c>
      <c r="R1226" t="str">
        <f>_xlfn.XLOOKUP(Table2[[#This Row],[Customer_ID]],Table1[Customer_ID],Table1[Region],"Not Found")</f>
        <v>East</v>
      </c>
      <c r="S1226" t="str">
        <f>_xlfn.XLOOKUP(Table2[[#This Row],[Customer_ID]],Table1[Customer_ID],Table1[Segment],"Not Found")</f>
        <v>Consumer</v>
      </c>
      <c r="T1226" t="str">
        <f>_xlfn.XLOOKUP(Table2[[#This Row],[Product_ID]],Table4[Product_ID],Table4[Product_Name],"Not Found")</f>
        <v>Table Lamp</v>
      </c>
    </row>
    <row r="1227" spans="1:20" x14ac:dyDescent="0.3">
      <c r="A1227" t="s">
        <v>1713</v>
      </c>
      <c r="B1227" s="4">
        <v>45655</v>
      </c>
      <c r="C1227" s="4">
        <v>45659</v>
      </c>
      <c r="D1227" t="s">
        <v>513</v>
      </c>
      <c r="E1227" t="s">
        <v>45</v>
      </c>
      <c r="F1227" s="8">
        <v>1</v>
      </c>
      <c r="G1227" s="10">
        <v>0.05</v>
      </c>
      <c r="H1227" t="s">
        <v>21</v>
      </c>
      <c r="I1227" s="8">
        <v>2374.0500000000002</v>
      </c>
      <c r="J1227" s="8">
        <v>565.16</v>
      </c>
      <c r="K1227" s="12">
        <f>YEAR(Table2[[#This Row],[Order_Date]])</f>
        <v>2024</v>
      </c>
      <c r="L1227" s="12">
        <f>MONTH(Table2[[#This Row],[Order_Date]])</f>
        <v>12</v>
      </c>
      <c r="M1227" t="str">
        <f>TEXT(Table2[[#This Row],[Order_Date]],"mmm")</f>
        <v>Dec</v>
      </c>
      <c r="N1227" t="str">
        <f>TEXT(Table2[[#This Row],[Order_Date]],"YYYY-MM")</f>
        <v>2024-12</v>
      </c>
      <c r="O1227" s="9">
        <f>IFERROR(Table2[[#This Row],[Profit]]/Table2[[#This Row],[Sales]],0)</f>
        <v>0.23805732819443565</v>
      </c>
      <c r="P1227" t="str">
        <f>_xlfn.XLOOKUP(Table2[[#This Row],[Product_ID]],Table4[Product_ID],Table4[Category],"Not Found")</f>
        <v>Technology</v>
      </c>
      <c r="Q1227" t="str">
        <f>_xlfn.XLOOKUP(Table2[[#This Row],[Product_ID]],Table4[Product_ID],Table4[Sub_Category],"Not Found")</f>
        <v>Audio</v>
      </c>
      <c r="R1227" t="str">
        <f>_xlfn.XLOOKUP(Table2[[#This Row],[Customer_ID]],Table1[Customer_ID],Table1[Region],"Not Found")</f>
        <v>North</v>
      </c>
      <c r="S1227" t="str">
        <f>_xlfn.XLOOKUP(Table2[[#This Row],[Customer_ID]],Table1[Customer_ID],Table1[Segment],"Not Found")</f>
        <v>Corporate</v>
      </c>
      <c r="T1227" t="str">
        <f>_xlfn.XLOOKUP(Table2[[#This Row],[Product_ID]],Table4[Product_ID],Table4[Product_Name],"Not Found")</f>
        <v>Headphones</v>
      </c>
    </row>
    <row r="1228" spans="1:20" x14ac:dyDescent="0.3">
      <c r="A1228" t="s">
        <v>1714</v>
      </c>
      <c r="B1228" s="4">
        <v>45612</v>
      </c>
      <c r="C1228" s="4">
        <v>45614</v>
      </c>
      <c r="D1228" t="s">
        <v>981</v>
      </c>
      <c r="E1228" t="s">
        <v>26</v>
      </c>
      <c r="F1228" s="8">
        <v>3</v>
      </c>
      <c r="G1228" s="10">
        <v>0</v>
      </c>
      <c r="H1228" t="s">
        <v>21</v>
      </c>
      <c r="I1228" s="8">
        <v>2697</v>
      </c>
      <c r="J1228" s="8">
        <v>655.05999999999995</v>
      </c>
      <c r="K1228" s="12">
        <f>YEAR(Table2[[#This Row],[Order_Date]])</f>
        <v>2024</v>
      </c>
      <c r="L1228" s="12">
        <f>MONTH(Table2[[#This Row],[Order_Date]])</f>
        <v>11</v>
      </c>
      <c r="M1228" t="str">
        <f>TEXT(Table2[[#This Row],[Order_Date]],"mmm")</f>
        <v>Nov</v>
      </c>
      <c r="N1228" t="str">
        <f>TEXT(Table2[[#This Row],[Order_Date]],"YYYY-MM")</f>
        <v>2024-11</v>
      </c>
      <c r="O1228" s="9">
        <f>IFERROR(Table2[[#This Row],[Profit]]/Table2[[#This Row],[Sales]],0)</f>
        <v>0.24288468668891358</v>
      </c>
      <c r="P1228" t="str">
        <f>_xlfn.XLOOKUP(Table2[[#This Row],[Product_ID]],Table4[Product_ID],Table4[Category],"Not Found")</f>
        <v>Technology</v>
      </c>
      <c r="Q1228" t="str">
        <f>_xlfn.XLOOKUP(Table2[[#This Row],[Product_ID]],Table4[Product_ID],Table4[Sub_Category],"Not Found")</f>
        <v>Accessories</v>
      </c>
      <c r="R1228" t="str">
        <f>_xlfn.XLOOKUP(Table2[[#This Row],[Customer_ID]],Table1[Customer_ID],Table1[Region],"Not Found")</f>
        <v>South</v>
      </c>
      <c r="S1228" t="str">
        <f>_xlfn.XLOOKUP(Table2[[#This Row],[Customer_ID]],Table1[Customer_ID],Table1[Segment],"Not Found")</f>
        <v>Corporate</v>
      </c>
      <c r="T1228" t="str">
        <f>_xlfn.XLOOKUP(Table2[[#This Row],[Product_ID]],Table4[Product_ID],Table4[Product_Name],"Not Found")</f>
        <v>Keyboard</v>
      </c>
    </row>
    <row r="1229" spans="1:20" x14ac:dyDescent="0.3">
      <c r="A1229" t="s">
        <v>1715</v>
      </c>
      <c r="B1229" s="4">
        <v>45924</v>
      </c>
      <c r="C1229" s="4">
        <v>45927</v>
      </c>
      <c r="D1229" t="s">
        <v>947</v>
      </c>
      <c r="E1229" t="s">
        <v>55</v>
      </c>
      <c r="F1229" s="8">
        <v>1</v>
      </c>
      <c r="G1229" s="10">
        <v>0</v>
      </c>
      <c r="H1229" t="s">
        <v>17</v>
      </c>
      <c r="I1229" s="8">
        <v>5999</v>
      </c>
      <c r="J1229" s="8">
        <v>907.63</v>
      </c>
      <c r="K1229" s="12">
        <f>YEAR(Table2[[#This Row],[Order_Date]])</f>
        <v>2025</v>
      </c>
      <c r="L1229" s="12">
        <f>MONTH(Table2[[#This Row],[Order_Date]])</f>
        <v>9</v>
      </c>
      <c r="M1229" t="str">
        <f>TEXT(Table2[[#This Row],[Order_Date]],"mmm")</f>
        <v>Sep</v>
      </c>
      <c r="N1229" t="str">
        <f>TEXT(Table2[[#This Row],[Order_Date]],"YYYY-MM")</f>
        <v>2025-09</v>
      </c>
      <c r="O1229" s="9">
        <f>IFERROR(Table2[[#This Row],[Profit]]/Table2[[#This Row],[Sales]],0)</f>
        <v>0.1512968828138023</v>
      </c>
      <c r="P1229" t="str">
        <f>_xlfn.XLOOKUP(Table2[[#This Row],[Product_ID]],Table4[Product_ID],Table4[Category],"Not Found")</f>
        <v>Furniture</v>
      </c>
      <c r="Q1229" t="str">
        <f>_xlfn.XLOOKUP(Table2[[#This Row],[Product_ID]],Table4[Product_ID],Table4[Sub_Category],"Not Found")</f>
        <v>Furniture</v>
      </c>
      <c r="R1229" t="str">
        <f>_xlfn.XLOOKUP(Table2[[#This Row],[Customer_ID]],Table1[Customer_ID],Table1[Region],"Not Found")</f>
        <v>North</v>
      </c>
      <c r="S1229" t="str">
        <f>_xlfn.XLOOKUP(Table2[[#This Row],[Customer_ID]],Table1[Customer_ID],Table1[Segment],"Not Found")</f>
        <v>Consumer</v>
      </c>
      <c r="T1229" t="str">
        <f>_xlfn.XLOOKUP(Table2[[#This Row],[Product_ID]],Table4[Product_ID],Table4[Product_Name],"Not Found")</f>
        <v>Study Table</v>
      </c>
    </row>
    <row r="1230" spans="1:20" x14ac:dyDescent="0.3">
      <c r="A1230" t="s">
        <v>1716</v>
      </c>
      <c r="B1230" s="4">
        <v>45577</v>
      </c>
      <c r="C1230" s="4">
        <v>45580</v>
      </c>
      <c r="D1230" t="s">
        <v>152</v>
      </c>
      <c r="E1230" t="s">
        <v>35</v>
      </c>
      <c r="F1230" s="8">
        <v>4</v>
      </c>
      <c r="G1230" s="10">
        <v>0</v>
      </c>
      <c r="H1230" t="s">
        <v>17</v>
      </c>
      <c r="I1230" s="8">
        <v>6396</v>
      </c>
      <c r="J1230" s="8">
        <v>1989.85</v>
      </c>
      <c r="K1230" s="12">
        <f>YEAR(Table2[[#This Row],[Order_Date]])</f>
        <v>2024</v>
      </c>
      <c r="L1230" s="12">
        <f>MONTH(Table2[[#This Row],[Order_Date]])</f>
        <v>10</v>
      </c>
      <c r="M1230" t="str">
        <f>TEXT(Table2[[#This Row],[Order_Date]],"mmm")</f>
        <v>Oct</v>
      </c>
      <c r="N1230" t="str">
        <f>TEXT(Table2[[#This Row],[Order_Date]],"YYYY-MM")</f>
        <v>2024-10</v>
      </c>
      <c r="O1230" s="9">
        <f>IFERROR(Table2[[#This Row],[Profit]]/Table2[[#This Row],[Sales]],0)</f>
        <v>0.31110850531582235</v>
      </c>
      <c r="P1230" t="str">
        <f>_xlfn.XLOOKUP(Table2[[#This Row],[Product_ID]],Table4[Product_ID],Table4[Category],"Not Found")</f>
        <v>Lifestyle</v>
      </c>
      <c r="Q1230" t="str">
        <f>_xlfn.XLOOKUP(Table2[[#This Row],[Product_ID]],Table4[Product_ID],Table4[Sub_Category],"Not Found")</f>
        <v>Bags</v>
      </c>
      <c r="R1230" t="str">
        <f>_xlfn.XLOOKUP(Table2[[#This Row],[Customer_ID]],Table1[Customer_ID],Table1[Region],"Not Found")</f>
        <v>West</v>
      </c>
      <c r="S1230" t="str">
        <f>_xlfn.XLOOKUP(Table2[[#This Row],[Customer_ID]],Table1[Customer_ID],Table1[Segment],"Not Found")</f>
        <v>Consumer</v>
      </c>
      <c r="T1230" t="str">
        <f>_xlfn.XLOOKUP(Table2[[#This Row],[Product_ID]],Table4[Product_ID],Table4[Product_Name],"Not Found")</f>
        <v>Backpack</v>
      </c>
    </row>
    <row r="1231" spans="1:20" x14ac:dyDescent="0.3">
      <c r="A1231" t="s">
        <v>1717</v>
      </c>
      <c r="B1231" s="4">
        <v>45440</v>
      </c>
      <c r="C1231" s="4">
        <v>45442</v>
      </c>
      <c r="D1231" t="s">
        <v>469</v>
      </c>
      <c r="E1231" t="s">
        <v>12</v>
      </c>
      <c r="F1231" s="8">
        <v>4</v>
      </c>
      <c r="G1231" s="10">
        <v>0.05</v>
      </c>
      <c r="H1231" t="s">
        <v>21</v>
      </c>
      <c r="I1231" s="8">
        <v>2276.1999999999998</v>
      </c>
      <c r="J1231" s="8">
        <v>660.33</v>
      </c>
      <c r="K1231" s="12">
        <f>YEAR(Table2[[#This Row],[Order_Date]])</f>
        <v>2024</v>
      </c>
      <c r="L1231" s="12">
        <f>MONTH(Table2[[#This Row],[Order_Date]])</f>
        <v>5</v>
      </c>
      <c r="M1231" t="str">
        <f>TEXT(Table2[[#This Row],[Order_Date]],"mmm")</f>
        <v>May</v>
      </c>
      <c r="N1231" t="str">
        <f>TEXT(Table2[[#This Row],[Order_Date]],"YYYY-MM")</f>
        <v>2024-05</v>
      </c>
      <c r="O1231" s="9">
        <f>IFERROR(Table2[[#This Row],[Profit]]/Table2[[#This Row],[Sales]],0)</f>
        <v>0.29010192425973119</v>
      </c>
      <c r="P1231" t="str">
        <f>_xlfn.XLOOKUP(Table2[[#This Row],[Product_ID]],Table4[Product_ID],Table4[Category],"Not Found")</f>
        <v>Home</v>
      </c>
      <c r="Q1231" t="str">
        <f>_xlfn.XLOOKUP(Table2[[#This Row],[Product_ID]],Table4[Product_ID],Table4[Sub_Category],"Not Found")</f>
        <v>Kitchen</v>
      </c>
      <c r="R1231" t="str">
        <f>_xlfn.XLOOKUP(Table2[[#This Row],[Customer_ID]],Table1[Customer_ID],Table1[Region],"Not Found")</f>
        <v>South</v>
      </c>
      <c r="S1231" t="str">
        <f>_xlfn.XLOOKUP(Table2[[#This Row],[Customer_ID]],Table1[Customer_ID],Table1[Segment],"Not Found")</f>
        <v>Consumer</v>
      </c>
      <c r="T1231" t="str">
        <f>_xlfn.XLOOKUP(Table2[[#This Row],[Product_ID]],Table4[Product_ID],Table4[Product_Name],"Not Found")</f>
        <v>Water Bottle</v>
      </c>
    </row>
    <row r="1232" spans="1:20" x14ac:dyDescent="0.3">
      <c r="A1232" t="s">
        <v>1718</v>
      </c>
      <c r="B1232" s="4">
        <v>45375</v>
      </c>
      <c r="C1232" s="4">
        <v>45376</v>
      </c>
      <c r="D1232" t="s">
        <v>534</v>
      </c>
      <c r="E1232" t="s">
        <v>29</v>
      </c>
      <c r="F1232" s="8">
        <v>3</v>
      </c>
      <c r="G1232" s="10">
        <v>0</v>
      </c>
      <c r="H1232" t="s">
        <v>17</v>
      </c>
      <c r="I1232" s="8">
        <v>1197</v>
      </c>
      <c r="J1232" s="8">
        <v>320.64</v>
      </c>
      <c r="K1232" s="12">
        <f>YEAR(Table2[[#This Row],[Order_Date]])</f>
        <v>2024</v>
      </c>
      <c r="L1232" s="12">
        <f>MONTH(Table2[[#This Row],[Order_Date]])</f>
        <v>3</v>
      </c>
      <c r="M1232" t="str">
        <f>TEXT(Table2[[#This Row],[Order_Date]],"mmm")</f>
        <v>Mar</v>
      </c>
      <c r="N1232" t="str">
        <f>TEXT(Table2[[#This Row],[Order_Date]],"YYYY-MM")</f>
        <v>2024-03</v>
      </c>
      <c r="O1232" s="9">
        <f>IFERROR(Table2[[#This Row],[Profit]]/Table2[[#This Row],[Sales]],0)</f>
        <v>0.26786967418546365</v>
      </c>
      <c r="P1232" t="str">
        <f>_xlfn.XLOOKUP(Table2[[#This Row],[Product_ID]],Table4[Product_ID],Table4[Category],"Not Found")</f>
        <v>Office</v>
      </c>
      <c r="Q1232" t="str">
        <f>_xlfn.XLOOKUP(Table2[[#This Row],[Product_ID]],Table4[Product_ID],Table4[Sub_Category],"Not Found")</f>
        <v>Paper</v>
      </c>
      <c r="R1232" t="str">
        <f>_xlfn.XLOOKUP(Table2[[#This Row],[Customer_ID]],Table1[Customer_ID],Table1[Region],"Not Found")</f>
        <v>North</v>
      </c>
      <c r="S1232" t="str">
        <f>_xlfn.XLOOKUP(Table2[[#This Row],[Customer_ID]],Table1[Customer_ID],Table1[Segment],"Not Found")</f>
        <v>Consumer</v>
      </c>
      <c r="T1232" t="str">
        <f>_xlfn.XLOOKUP(Table2[[#This Row],[Product_ID]],Table4[Product_ID],Table4[Product_Name],"Not Found")</f>
        <v>Notebook Set</v>
      </c>
    </row>
    <row r="1233" spans="1:20" x14ac:dyDescent="0.3">
      <c r="A1233" t="s">
        <v>1719</v>
      </c>
      <c r="B1233" s="4">
        <v>45697</v>
      </c>
      <c r="C1233" s="4">
        <v>45700</v>
      </c>
      <c r="D1233" t="s">
        <v>1029</v>
      </c>
      <c r="E1233" t="s">
        <v>20</v>
      </c>
      <c r="F1233" s="8">
        <v>4</v>
      </c>
      <c r="G1233" s="10">
        <v>0.05</v>
      </c>
      <c r="H1233" t="s">
        <v>30</v>
      </c>
      <c r="I1233" s="8">
        <v>26596.2</v>
      </c>
      <c r="J1233" s="8">
        <v>4124.66</v>
      </c>
      <c r="K1233" s="12">
        <f>YEAR(Table2[[#This Row],[Order_Date]])</f>
        <v>2025</v>
      </c>
      <c r="L1233" s="12">
        <f>MONTH(Table2[[#This Row],[Order_Date]])</f>
        <v>2</v>
      </c>
      <c r="M1233" t="str">
        <f>TEXT(Table2[[#This Row],[Order_Date]],"mmm")</f>
        <v>Feb</v>
      </c>
      <c r="N1233" t="str">
        <f>TEXT(Table2[[#This Row],[Order_Date]],"YYYY-MM")</f>
        <v>2025-02</v>
      </c>
      <c r="O1233" s="9">
        <f>IFERROR(Table2[[#This Row],[Profit]]/Table2[[#This Row],[Sales]],0)</f>
        <v>0.15508456095231649</v>
      </c>
      <c r="P1233" t="str">
        <f>_xlfn.XLOOKUP(Table2[[#This Row],[Product_ID]],Table4[Product_ID],Table4[Category],"Not Found")</f>
        <v>Furniture</v>
      </c>
      <c r="Q1233" t="str">
        <f>_xlfn.XLOOKUP(Table2[[#This Row],[Product_ID]],Table4[Product_ID],Table4[Sub_Category],"Not Found")</f>
        <v>Furniture</v>
      </c>
      <c r="R1233" t="str">
        <f>_xlfn.XLOOKUP(Table2[[#This Row],[Customer_ID]],Table1[Customer_ID],Table1[Region],"Not Found")</f>
        <v>North</v>
      </c>
      <c r="S1233" t="str">
        <f>_xlfn.XLOOKUP(Table2[[#This Row],[Customer_ID]],Table1[Customer_ID],Table1[Segment],"Not Found")</f>
        <v>Consumer</v>
      </c>
      <c r="T1233" t="str">
        <f>_xlfn.XLOOKUP(Table2[[#This Row],[Product_ID]],Table4[Product_ID],Table4[Product_Name],"Not Found")</f>
        <v>Office Chair</v>
      </c>
    </row>
    <row r="1234" spans="1:20" x14ac:dyDescent="0.3">
      <c r="A1234" t="s">
        <v>1720</v>
      </c>
      <c r="B1234" s="4">
        <v>45747</v>
      </c>
      <c r="C1234" s="4">
        <v>45751</v>
      </c>
      <c r="D1234" t="s">
        <v>403</v>
      </c>
      <c r="E1234" t="s">
        <v>68</v>
      </c>
      <c r="F1234" s="8">
        <v>2</v>
      </c>
      <c r="G1234" s="10">
        <v>0.05</v>
      </c>
      <c r="H1234" t="s">
        <v>13</v>
      </c>
      <c r="I1234" s="8">
        <v>2468.1</v>
      </c>
      <c r="J1234" s="8">
        <v>790.55</v>
      </c>
      <c r="K1234" s="12">
        <f>YEAR(Table2[[#This Row],[Order_Date]])</f>
        <v>2025</v>
      </c>
      <c r="L1234" s="12">
        <f>MONTH(Table2[[#This Row],[Order_Date]])</f>
        <v>3</v>
      </c>
      <c r="M1234" t="str">
        <f>TEXT(Table2[[#This Row],[Order_Date]],"mmm")</f>
        <v>Mar</v>
      </c>
      <c r="N1234" t="str">
        <f>TEXT(Table2[[#This Row],[Order_Date]],"YYYY-MM")</f>
        <v>2025-03</v>
      </c>
      <c r="O1234" s="9">
        <f>IFERROR(Table2[[#This Row],[Profit]]/Table2[[#This Row],[Sales]],0)</f>
        <v>0.32030711883635182</v>
      </c>
      <c r="P1234" t="str">
        <f>_xlfn.XLOOKUP(Table2[[#This Row],[Product_ID]],Table4[Product_ID],Table4[Category],"Not Found")</f>
        <v>Home</v>
      </c>
      <c r="Q1234" t="str">
        <f>_xlfn.XLOOKUP(Table2[[#This Row],[Product_ID]],Table4[Product_ID],Table4[Sub_Category],"Not Found")</f>
        <v>Lighting</v>
      </c>
      <c r="R1234" t="str">
        <f>_xlfn.XLOOKUP(Table2[[#This Row],[Customer_ID]],Table1[Customer_ID],Table1[Region],"Not Found")</f>
        <v>South</v>
      </c>
      <c r="S1234" t="str">
        <f>_xlfn.XLOOKUP(Table2[[#This Row],[Customer_ID]],Table1[Customer_ID],Table1[Segment],"Not Found")</f>
        <v>Home Office</v>
      </c>
      <c r="T1234" t="str">
        <f>_xlfn.XLOOKUP(Table2[[#This Row],[Product_ID]],Table4[Product_ID],Table4[Product_Name],"Not Found")</f>
        <v>Table Lamp</v>
      </c>
    </row>
    <row r="1235" spans="1:20" x14ac:dyDescent="0.3">
      <c r="A1235" t="s">
        <v>1721</v>
      </c>
      <c r="B1235" s="4">
        <v>45452</v>
      </c>
      <c r="C1235" s="4">
        <v>45454</v>
      </c>
      <c r="D1235" t="s">
        <v>1709</v>
      </c>
      <c r="E1235" t="s">
        <v>68</v>
      </c>
      <c r="F1235" s="8">
        <v>3</v>
      </c>
      <c r="G1235" s="10">
        <v>0.05</v>
      </c>
      <c r="H1235" t="s">
        <v>17</v>
      </c>
      <c r="I1235" s="8">
        <v>3702.15</v>
      </c>
      <c r="J1235" s="8">
        <v>889.56</v>
      </c>
      <c r="K1235" s="12">
        <f>YEAR(Table2[[#This Row],[Order_Date]])</f>
        <v>2024</v>
      </c>
      <c r="L1235" s="12">
        <f>MONTH(Table2[[#This Row],[Order_Date]])</f>
        <v>6</v>
      </c>
      <c r="M1235" t="str">
        <f>TEXT(Table2[[#This Row],[Order_Date]],"mmm")</f>
        <v>Jun</v>
      </c>
      <c r="N1235" t="str">
        <f>TEXT(Table2[[#This Row],[Order_Date]],"YYYY-MM")</f>
        <v>2024-06</v>
      </c>
      <c r="O1235" s="9">
        <f>IFERROR(Table2[[#This Row],[Profit]]/Table2[[#This Row],[Sales]],0)</f>
        <v>0.24028199829828611</v>
      </c>
      <c r="P1235" t="str">
        <f>_xlfn.XLOOKUP(Table2[[#This Row],[Product_ID]],Table4[Product_ID],Table4[Category],"Not Found")</f>
        <v>Home</v>
      </c>
      <c r="Q1235" t="str">
        <f>_xlfn.XLOOKUP(Table2[[#This Row],[Product_ID]],Table4[Product_ID],Table4[Sub_Category],"Not Found")</f>
        <v>Lighting</v>
      </c>
      <c r="R1235" t="str">
        <f>_xlfn.XLOOKUP(Table2[[#This Row],[Customer_ID]],Table1[Customer_ID],Table1[Region],"Not Found")</f>
        <v>North</v>
      </c>
      <c r="S1235" t="str">
        <f>_xlfn.XLOOKUP(Table2[[#This Row],[Customer_ID]],Table1[Customer_ID],Table1[Segment],"Not Found")</f>
        <v>Corporate</v>
      </c>
      <c r="T1235" t="str">
        <f>_xlfn.XLOOKUP(Table2[[#This Row],[Product_ID]],Table4[Product_ID],Table4[Product_Name],"Not Found")</f>
        <v>Table Lamp</v>
      </c>
    </row>
    <row r="1236" spans="1:20" x14ac:dyDescent="0.3">
      <c r="A1236" t="s">
        <v>1722</v>
      </c>
      <c r="B1236" s="4">
        <v>45751</v>
      </c>
      <c r="C1236" s="4">
        <v>45756</v>
      </c>
      <c r="D1236" t="s">
        <v>591</v>
      </c>
      <c r="E1236" t="s">
        <v>35</v>
      </c>
      <c r="F1236" s="8">
        <v>1</v>
      </c>
      <c r="G1236" s="10">
        <v>0.1</v>
      </c>
      <c r="H1236" t="s">
        <v>30</v>
      </c>
      <c r="I1236" s="8">
        <v>1439.1</v>
      </c>
      <c r="J1236" s="8">
        <v>-151.96</v>
      </c>
      <c r="K1236" s="12">
        <f>YEAR(Table2[[#This Row],[Order_Date]])</f>
        <v>2025</v>
      </c>
      <c r="L1236" s="12">
        <f>MONTH(Table2[[#This Row],[Order_Date]])</f>
        <v>4</v>
      </c>
      <c r="M1236" t="str">
        <f>TEXT(Table2[[#This Row],[Order_Date]],"mmm")</f>
        <v>Apr</v>
      </c>
      <c r="N1236" t="str">
        <f>TEXT(Table2[[#This Row],[Order_Date]],"YYYY-MM")</f>
        <v>2025-04</v>
      </c>
      <c r="O1236" s="9">
        <f>IFERROR(Table2[[#This Row],[Profit]]/Table2[[#This Row],[Sales]],0)</f>
        <v>-0.10559377388645683</v>
      </c>
      <c r="P1236" t="str">
        <f>_xlfn.XLOOKUP(Table2[[#This Row],[Product_ID]],Table4[Product_ID],Table4[Category],"Not Found")</f>
        <v>Lifestyle</v>
      </c>
      <c r="Q1236" t="str">
        <f>_xlfn.XLOOKUP(Table2[[#This Row],[Product_ID]],Table4[Product_ID],Table4[Sub_Category],"Not Found")</f>
        <v>Bags</v>
      </c>
      <c r="R1236" t="str">
        <f>_xlfn.XLOOKUP(Table2[[#This Row],[Customer_ID]],Table1[Customer_ID],Table1[Region],"Not Found")</f>
        <v>East</v>
      </c>
      <c r="S1236" t="str">
        <f>_xlfn.XLOOKUP(Table2[[#This Row],[Customer_ID]],Table1[Customer_ID],Table1[Segment],"Not Found")</f>
        <v>Corporate</v>
      </c>
      <c r="T1236" t="str">
        <f>_xlfn.XLOOKUP(Table2[[#This Row],[Product_ID]],Table4[Product_ID],Table4[Product_Name],"Not Found")</f>
        <v>Backpack</v>
      </c>
    </row>
    <row r="1237" spans="1:20" x14ac:dyDescent="0.3">
      <c r="A1237" t="s">
        <v>1723</v>
      </c>
      <c r="B1237" s="4">
        <v>45841</v>
      </c>
      <c r="C1237" s="4">
        <v>45842</v>
      </c>
      <c r="D1237" t="s">
        <v>1724</v>
      </c>
      <c r="E1237" t="s">
        <v>55</v>
      </c>
      <c r="F1237" s="8">
        <v>1</v>
      </c>
      <c r="G1237" s="10">
        <v>0</v>
      </c>
      <c r="H1237" t="s">
        <v>30</v>
      </c>
      <c r="I1237" s="8">
        <v>5999</v>
      </c>
      <c r="J1237" s="8">
        <v>979.49</v>
      </c>
      <c r="K1237" s="12">
        <f>YEAR(Table2[[#This Row],[Order_Date]])</f>
        <v>2025</v>
      </c>
      <c r="L1237" s="12">
        <f>MONTH(Table2[[#This Row],[Order_Date]])</f>
        <v>7</v>
      </c>
      <c r="M1237" t="str">
        <f>TEXT(Table2[[#This Row],[Order_Date]],"mmm")</f>
        <v>Jul</v>
      </c>
      <c r="N1237" t="str">
        <f>TEXT(Table2[[#This Row],[Order_Date]],"YYYY-MM")</f>
        <v>2025-07</v>
      </c>
      <c r="O1237" s="9">
        <f>IFERROR(Table2[[#This Row],[Profit]]/Table2[[#This Row],[Sales]],0)</f>
        <v>0.16327554592432073</v>
      </c>
      <c r="P1237" t="str">
        <f>_xlfn.XLOOKUP(Table2[[#This Row],[Product_ID]],Table4[Product_ID],Table4[Category],"Not Found")</f>
        <v>Furniture</v>
      </c>
      <c r="Q1237" t="str">
        <f>_xlfn.XLOOKUP(Table2[[#This Row],[Product_ID]],Table4[Product_ID],Table4[Sub_Category],"Not Found")</f>
        <v>Furniture</v>
      </c>
      <c r="R1237" t="str">
        <f>_xlfn.XLOOKUP(Table2[[#This Row],[Customer_ID]],Table1[Customer_ID],Table1[Region],"Not Found")</f>
        <v>East</v>
      </c>
      <c r="S1237" t="str">
        <f>_xlfn.XLOOKUP(Table2[[#This Row],[Customer_ID]],Table1[Customer_ID],Table1[Segment],"Not Found")</f>
        <v>Home Office</v>
      </c>
      <c r="T1237" t="str">
        <f>_xlfn.XLOOKUP(Table2[[#This Row],[Product_ID]],Table4[Product_ID],Table4[Product_Name],"Not Found")</f>
        <v>Study Table</v>
      </c>
    </row>
    <row r="1238" spans="1:20" x14ac:dyDescent="0.3">
      <c r="A1238" t="s">
        <v>1725</v>
      </c>
      <c r="B1238" s="4">
        <v>45791</v>
      </c>
      <c r="C1238" s="4">
        <v>45793</v>
      </c>
      <c r="D1238" t="s">
        <v>193</v>
      </c>
      <c r="E1238" t="s">
        <v>76</v>
      </c>
      <c r="F1238" s="8">
        <v>3</v>
      </c>
      <c r="G1238" s="10">
        <v>0</v>
      </c>
      <c r="H1238" t="s">
        <v>17</v>
      </c>
      <c r="I1238" s="8">
        <v>2697</v>
      </c>
      <c r="J1238" s="8">
        <v>632.91</v>
      </c>
      <c r="K1238" s="12">
        <f>YEAR(Table2[[#This Row],[Order_Date]])</f>
        <v>2025</v>
      </c>
      <c r="L1238" s="12">
        <f>MONTH(Table2[[#This Row],[Order_Date]])</f>
        <v>5</v>
      </c>
      <c r="M1238" t="str">
        <f>TEXT(Table2[[#This Row],[Order_Date]],"mmm")</f>
        <v>May</v>
      </c>
      <c r="N1238" t="str">
        <f>TEXT(Table2[[#This Row],[Order_Date]],"YYYY-MM")</f>
        <v>2025-05</v>
      </c>
      <c r="O1238" s="9">
        <f>IFERROR(Table2[[#This Row],[Profit]]/Table2[[#This Row],[Sales]],0)</f>
        <v>0.23467185761957729</v>
      </c>
      <c r="P1238" t="str">
        <f>_xlfn.XLOOKUP(Table2[[#This Row],[Product_ID]],Table4[Product_ID],Table4[Category],"Not Found")</f>
        <v>Home</v>
      </c>
      <c r="Q1238" t="str">
        <f>_xlfn.XLOOKUP(Table2[[#This Row],[Product_ID]],Table4[Product_ID],Table4[Sub_Category],"Not Found")</f>
        <v>Decor</v>
      </c>
      <c r="R1238" t="str">
        <f>_xlfn.XLOOKUP(Table2[[#This Row],[Customer_ID]],Table1[Customer_ID],Table1[Region],"Not Found")</f>
        <v>South</v>
      </c>
      <c r="S1238" t="str">
        <f>_xlfn.XLOOKUP(Table2[[#This Row],[Customer_ID]],Table1[Customer_ID],Table1[Segment],"Not Found")</f>
        <v>Consumer</v>
      </c>
      <c r="T1238" t="str">
        <f>_xlfn.XLOOKUP(Table2[[#This Row],[Product_ID]],Table4[Product_ID],Table4[Product_Name],"Not Found")</f>
        <v>Wall Clock</v>
      </c>
    </row>
    <row r="1239" spans="1:20" x14ac:dyDescent="0.3">
      <c r="A1239" t="s">
        <v>1726</v>
      </c>
      <c r="B1239" s="4">
        <v>45800</v>
      </c>
      <c r="C1239" s="4">
        <v>45804</v>
      </c>
      <c r="D1239" t="s">
        <v>365</v>
      </c>
      <c r="E1239" t="s">
        <v>40</v>
      </c>
      <c r="F1239" s="8">
        <v>1</v>
      </c>
      <c r="G1239" s="10">
        <v>0</v>
      </c>
      <c r="H1239" t="s">
        <v>13</v>
      </c>
      <c r="I1239" s="8">
        <v>1499</v>
      </c>
      <c r="J1239" s="8">
        <v>323.33999999999997</v>
      </c>
      <c r="K1239" s="12">
        <f>YEAR(Table2[[#This Row],[Order_Date]])</f>
        <v>2025</v>
      </c>
      <c r="L1239" s="12">
        <f>MONTH(Table2[[#This Row],[Order_Date]])</f>
        <v>5</v>
      </c>
      <c r="M1239" t="str">
        <f>TEXT(Table2[[#This Row],[Order_Date]],"mmm")</f>
        <v>May</v>
      </c>
      <c r="N1239" t="str">
        <f>TEXT(Table2[[#This Row],[Order_Date]],"YYYY-MM")</f>
        <v>2025-05</v>
      </c>
      <c r="O1239" s="9">
        <f>IFERROR(Table2[[#This Row],[Profit]]/Table2[[#This Row],[Sales]],0)</f>
        <v>0.21570380253502333</v>
      </c>
      <c r="P1239" t="str">
        <f>_xlfn.XLOOKUP(Table2[[#This Row],[Product_ID]],Table4[Product_ID],Table4[Category],"Not Found")</f>
        <v>Technology</v>
      </c>
      <c r="Q1239" t="str">
        <f>_xlfn.XLOOKUP(Table2[[#This Row],[Product_ID]],Table4[Product_ID],Table4[Sub_Category],"Not Found")</f>
        <v>Accessories</v>
      </c>
      <c r="R1239" t="str">
        <f>_xlfn.XLOOKUP(Table2[[#This Row],[Customer_ID]],Table1[Customer_ID],Table1[Region],"Not Found")</f>
        <v>West</v>
      </c>
      <c r="S1239" t="str">
        <f>_xlfn.XLOOKUP(Table2[[#This Row],[Customer_ID]],Table1[Customer_ID],Table1[Segment],"Not Found")</f>
        <v>Consumer</v>
      </c>
      <c r="T1239" t="str">
        <f>_xlfn.XLOOKUP(Table2[[#This Row],[Product_ID]],Table4[Product_ID],Table4[Product_Name],"Not Found")</f>
        <v>Power Bank</v>
      </c>
    </row>
    <row r="1240" spans="1:20" x14ac:dyDescent="0.3">
      <c r="A1240" t="s">
        <v>1727</v>
      </c>
      <c r="B1240" s="4">
        <v>45945</v>
      </c>
      <c r="C1240" s="4">
        <v>45948</v>
      </c>
      <c r="D1240" t="s">
        <v>690</v>
      </c>
      <c r="E1240" t="s">
        <v>76</v>
      </c>
      <c r="F1240" s="8">
        <v>3</v>
      </c>
      <c r="G1240" s="10">
        <v>0</v>
      </c>
      <c r="H1240" t="s">
        <v>21</v>
      </c>
      <c r="I1240" s="8">
        <v>2697</v>
      </c>
      <c r="J1240" s="8">
        <v>728.34</v>
      </c>
      <c r="K1240" s="12">
        <f>YEAR(Table2[[#This Row],[Order_Date]])</f>
        <v>2025</v>
      </c>
      <c r="L1240" s="12">
        <f>MONTH(Table2[[#This Row],[Order_Date]])</f>
        <v>10</v>
      </c>
      <c r="M1240" t="str">
        <f>TEXT(Table2[[#This Row],[Order_Date]],"mmm")</f>
        <v>Oct</v>
      </c>
      <c r="N1240" t="str">
        <f>TEXT(Table2[[#This Row],[Order_Date]],"YYYY-MM")</f>
        <v>2025-10</v>
      </c>
      <c r="O1240" s="9">
        <f>IFERROR(Table2[[#This Row],[Profit]]/Table2[[#This Row],[Sales]],0)</f>
        <v>0.27005561735261402</v>
      </c>
      <c r="P1240" t="str">
        <f>_xlfn.XLOOKUP(Table2[[#This Row],[Product_ID]],Table4[Product_ID],Table4[Category],"Not Found")</f>
        <v>Home</v>
      </c>
      <c r="Q1240" t="str">
        <f>_xlfn.XLOOKUP(Table2[[#This Row],[Product_ID]],Table4[Product_ID],Table4[Sub_Category],"Not Found")</f>
        <v>Decor</v>
      </c>
      <c r="R1240" t="str">
        <f>_xlfn.XLOOKUP(Table2[[#This Row],[Customer_ID]],Table1[Customer_ID],Table1[Region],"Not Found")</f>
        <v>East</v>
      </c>
      <c r="S1240" t="str">
        <f>_xlfn.XLOOKUP(Table2[[#This Row],[Customer_ID]],Table1[Customer_ID],Table1[Segment],"Not Found")</f>
        <v>Home Office</v>
      </c>
      <c r="T1240" t="str">
        <f>_xlfn.XLOOKUP(Table2[[#This Row],[Product_ID]],Table4[Product_ID],Table4[Product_Name],"Not Found")</f>
        <v>Wall Clock</v>
      </c>
    </row>
    <row r="1241" spans="1:20" x14ac:dyDescent="0.3">
      <c r="A1241" t="s">
        <v>1728</v>
      </c>
      <c r="B1241" s="4">
        <v>45772</v>
      </c>
      <c r="C1241" s="4">
        <v>45773</v>
      </c>
      <c r="D1241" t="s">
        <v>49</v>
      </c>
      <c r="E1241" t="s">
        <v>55</v>
      </c>
      <c r="F1241" s="8">
        <v>3</v>
      </c>
      <c r="G1241" s="10">
        <v>0</v>
      </c>
      <c r="H1241" t="s">
        <v>17</v>
      </c>
      <c r="I1241" s="8">
        <v>17997</v>
      </c>
      <c r="J1241" s="8">
        <v>3975.26</v>
      </c>
      <c r="K1241" s="12">
        <f>YEAR(Table2[[#This Row],[Order_Date]])</f>
        <v>2025</v>
      </c>
      <c r="L1241" s="12">
        <f>MONTH(Table2[[#This Row],[Order_Date]])</f>
        <v>4</v>
      </c>
      <c r="M1241" t="str">
        <f>TEXT(Table2[[#This Row],[Order_Date]],"mmm")</f>
        <v>Apr</v>
      </c>
      <c r="N1241" t="str">
        <f>TEXT(Table2[[#This Row],[Order_Date]],"YYYY-MM")</f>
        <v>2025-04</v>
      </c>
      <c r="O1241" s="9">
        <f>IFERROR(Table2[[#This Row],[Profit]]/Table2[[#This Row],[Sales]],0)</f>
        <v>0.22088459187642387</v>
      </c>
      <c r="P1241" t="str">
        <f>_xlfn.XLOOKUP(Table2[[#This Row],[Product_ID]],Table4[Product_ID],Table4[Category],"Not Found")</f>
        <v>Furniture</v>
      </c>
      <c r="Q1241" t="str">
        <f>_xlfn.XLOOKUP(Table2[[#This Row],[Product_ID]],Table4[Product_ID],Table4[Sub_Category],"Not Found")</f>
        <v>Furniture</v>
      </c>
      <c r="R1241" t="str">
        <f>_xlfn.XLOOKUP(Table2[[#This Row],[Customer_ID]],Table1[Customer_ID],Table1[Region],"Not Found")</f>
        <v>West</v>
      </c>
      <c r="S1241" t="str">
        <f>_xlfn.XLOOKUP(Table2[[#This Row],[Customer_ID]],Table1[Customer_ID],Table1[Segment],"Not Found")</f>
        <v>Consumer</v>
      </c>
      <c r="T1241" t="str">
        <f>_xlfn.XLOOKUP(Table2[[#This Row],[Product_ID]],Table4[Product_ID],Table4[Product_Name],"Not Found")</f>
        <v>Study Table</v>
      </c>
    </row>
    <row r="1242" spans="1:20" x14ac:dyDescent="0.3">
      <c r="A1242" t="s">
        <v>1729</v>
      </c>
      <c r="B1242" s="4">
        <v>45954</v>
      </c>
      <c r="C1242" s="4">
        <v>45955</v>
      </c>
      <c r="D1242" t="s">
        <v>803</v>
      </c>
      <c r="E1242" t="s">
        <v>96</v>
      </c>
      <c r="F1242" s="8">
        <v>1</v>
      </c>
      <c r="G1242" s="10">
        <v>0.1</v>
      </c>
      <c r="H1242" t="s">
        <v>21</v>
      </c>
      <c r="I1242" s="8">
        <v>899.1</v>
      </c>
      <c r="J1242" s="8">
        <v>207.13</v>
      </c>
      <c r="K1242" s="12">
        <f>YEAR(Table2[[#This Row],[Order_Date]])</f>
        <v>2025</v>
      </c>
      <c r="L1242" s="12">
        <f>MONTH(Table2[[#This Row],[Order_Date]])</f>
        <v>10</v>
      </c>
      <c r="M1242" t="str">
        <f>TEXT(Table2[[#This Row],[Order_Date]],"mmm")</f>
        <v>Oct</v>
      </c>
      <c r="N1242" t="str">
        <f>TEXT(Table2[[#This Row],[Order_Date]],"YYYY-MM")</f>
        <v>2025-10</v>
      </c>
      <c r="O1242" s="9">
        <f>IFERROR(Table2[[#This Row],[Profit]]/Table2[[#This Row],[Sales]],0)</f>
        <v>0.23037481926370815</v>
      </c>
      <c r="P1242" t="str">
        <f>_xlfn.XLOOKUP(Table2[[#This Row],[Product_ID]],Table4[Product_ID],Table4[Category],"Not Found")</f>
        <v>Home</v>
      </c>
      <c r="Q1242" t="str">
        <f>_xlfn.XLOOKUP(Table2[[#This Row],[Product_ID]],Table4[Product_ID],Table4[Sub_Category],"Not Found")</f>
        <v>Lighting</v>
      </c>
      <c r="R1242" t="str">
        <f>_xlfn.XLOOKUP(Table2[[#This Row],[Customer_ID]],Table1[Customer_ID],Table1[Region],"Not Found")</f>
        <v>South</v>
      </c>
      <c r="S1242" t="str">
        <f>_xlfn.XLOOKUP(Table2[[#This Row],[Customer_ID]],Table1[Customer_ID],Table1[Segment],"Not Found")</f>
        <v>Consumer</v>
      </c>
      <c r="T1242" t="str">
        <f>_xlfn.XLOOKUP(Table2[[#This Row],[Product_ID]],Table4[Product_ID],Table4[Product_Name],"Not Found")</f>
        <v>LED Strip Light</v>
      </c>
    </row>
    <row r="1243" spans="1:20" x14ac:dyDescent="0.3">
      <c r="A1243" t="s">
        <v>1730</v>
      </c>
      <c r="B1243" s="4">
        <v>45405</v>
      </c>
      <c r="C1243" s="4">
        <v>45407</v>
      </c>
      <c r="D1243" t="s">
        <v>1731</v>
      </c>
      <c r="E1243" t="s">
        <v>96</v>
      </c>
      <c r="F1243" s="8">
        <v>3</v>
      </c>
      <c r="G1243" s="10">
        <v>0</v>
      </c>
      <c r="H1243" t="s">
        <v>17</v>
      </c>
      <c r="I1243" s="8">
        <v>2997</v>
      </c>
      <c r="J1243" s="8">
        <v>866.8</v>
      </c>
      <c r="K1243" s="12">
        <f>YEAR(Table2[[#This Row],[Order_Date]])</f>
        <v>2024</v>
      </c>
      <c r="L1243" s="12">
        <f>MONTH(Table2[[#This Row],[Order_Date]])</f>
        <v>4</v>
      </c>
      <c r="M1243" t="str">
        <f>TEXT(Table2[[#This Row],[Order_Date]],"mmm")</f>
        <v>Apr</v>
      </c>
      <c r="N1243" t="str">
        <f>TEXT(Table2[[#This Row],[Order_Date]],"YYYY-MM")</f>
        <v>2024-04</v>
      </c>
      <c r="O1243" s="9">
        <f>IFERROR(Table2[[#This Row],[Profit]]/Table2[[#This Row],[Sales]],0)</f>
        <v>0.28922255588922252</v>
      </c>
      <c r="P1243" t="str">
        <f>_xlfn.XLOOKUP(Table2[[#This Row],[Product_ID]],Table4[Product_ID],Table4[Category],"Not Found")</f>
        <v>Home</v>
      </c>
      <c r="Q1243" t="str">
        <f>_xlfn.XLOOKUP(Table2[[#This Row],[Product_ID]],Table4[Product_ID],Table4[Sub_Category],"Not Found")</f>
        <v>Lighting</v>
      </c>
      <c r="R1243" t="str">
        <f>_xlfn.XLOOKUP(Table2[[#This Row],[Customer_ID]],Table1[Customer_ID],Table1[Region],"Not Found")</f>
        <v>North</v>
      </c>
      <c r="S1243" t="str">
        <f>_xlfn.XLOOKUP(Table2[[#This Row],[Customer_ID]],Table1[Customer_ID],Table1[Segment],"Not Found")</f>
        <v>Corporate</v>
      </c>
      <c r="T1243" t="str">
        <f>_xlfn.XLOOKUP(Table2[[#This Row],[Product_ID]],Table4[Product_ID],Table4[Product_Name],"Not Found")</f>
        <v>LED Strip Light</v>
      </c>
    </row>
    <row r="1244" spans="1:20" x14ac:dyDescent="0.3">
      <c r="A1244" t="s">
        <v>1732</v>
      </c>
      <c r="B1244" s="4">
        <v>45869</v>
      </c>
      <c r="C1244" s="4">
        <v>45871</v>
      </c>
      <c r="D1244" t="s">
        <v>128</v>
      </c>
      <c r="E1244" t="s">
        <v>58</v>
      </c>
      <c r="F1244" s="8">
        <v>1</v>
      </c>
      <c r="G1244" s="10">
        <v>0.2</v>
      </c>
      <c r="H1244" t="s">
        <v>13</v>
      </c>
      <c r="I1244" s="8">
        <v>1599.2</v>
      </c>
      <c r="J1244" s="8">
        <v>359.57</v>
      </c>
      <c r="K1244" s="12">
        <f>YEAR(Table2[[#This Row],[Order_Date]])</f>
        <v>2025</v>
      </c>
      <c r="L1244" s="12">
        <f>MONTH(Table2[[#This Row],[Order_Date]])</f>
        <v>7</v>
      </c>
      <c r="M1244" t="str">
        <f>TEXT(Table2[[#This Row],[Order_Date]],"mmm")</f>
        <v>Jul</v>
      </c>
      <c r="N1244" t="str">
        <f>TEXT(Table2[[#This Row],[Order_Date]],"YYYY-MM")</f>
        <v>2025-07</v>
      </c>
      <c r="O1244" s="9">
        <f>IFERROR(Table2[[#This Row],[Profit]]/Table2[[#This Row],[Sales]],0)</f>
        <v>0.22484367183591794</v>
      </c>
      <c r="P1244" t="str">
        <f>_xlfn.XLOOKUP(Table2[[#This Row],[Product_ID]],Table4[Product_ID],Table4[Category],"Not Found")</f>
        <v>Technology</v>
      </c>
      <c r="Q1244" t="str">
        <f>_xlfn.XLOOKUP(Table2[[#This Row],[Product_ID]],Table4[Product_ID],Table4[Sub_Category],"Not Found")</f>
        <v>Audio</v>
      </c>
      <c r="R1244" t="str">
        <f>_xlfn.XLOOKUP(Table2[[#This Row],[Customer_ID]],Table1[Customer_ID],Table1[Region],"Not Found")</f>
        <v>West</v>
      </c>
      <c r="S1244" t="str">
        <f>_xlfn.XLOOKUP(Table2[[#This Row],[Customer_ID]],Table1[Customer_ID],Table1[Segment],"Not Found")</f>
        <v>Consumer</v>
      </c>
      <c r="T1244" t="str">
        <f>_xlfn.XLOOKUP(Table2[[#This Row],[Product_ID]],Table4[Product_ID],Table4[Product_Name],"Not Found")</f>
        <v>Bluetooth Speaker</v>
      </c>
    </row>
    <row r="1245" spans="1:20" x14ac:dyDescent="0.3">
      <c r="A1245" t="s">
        <v>1733</v>
      </c>
      <c r="B1245" s="4">
        <v>45652</v>
      </c>
      <c r="C1245" s="4">
        <v>45656</v>
      </c>
      <c r="D1245" t="s">
        <v>89</v>
      </c>
      <c r="E1245" t="s">
        <v>20</v>
      </c>
      <c r="F1245" s="8">
        <v>1</v>
      </c>
      <c r="G1245" s="10">
        <v>0</v>
      </c>
      <c r="H1245" t="s">
        <v>13</v>
      </c>
      <c r="I1245" s="8">
        <v>6999</v>
      </c>
      <c r="J1245" s="8">
        <v>1216.71</v>
      </c>
      <c r="K1245" s="12">
        <f>YEAR(Table2[[#This Row],[Order_Date]])</f>
        <v>2024</v>
      </c>
      <c r="L1245" s="12">
        <f>MONTH(Table2[[#This Row],[Order_Date]])</f>
        <v>12</v>
      </c>
      <c r="M1245" t="str">
        <f>TEXT(Table2[[#This Row],[Order_Date]],"mmm")</f>
        <v>Dec</v>
      </c>
      <c r="N1245" t="str">
        <f>TEXT(Table2[[#This Row],[Order_Date]],"YYYY-MM")</f>
        <v>2024-12</v>
      </c>
      <c r="O1245" s="9">
        <f>IFERROR(Table2[[#This Row],[Profit]]/Table2[[#This Row],[Sales]],0)</f>
        <v>0.17384054864980711</v>
      </c>
      <c r="P1245" t="str">
        <f>_xlfn.XLOOKUP(Table2[[#This Row],[Product_ID]],Table4[Product_ID],Table4[Category],"Not Found")</f>
        <v>Furniture</v>
      </c>
      <c r="Q1245" t="str">
        <f>_xlfn.XLOOKUP(Table2[[#This Row],[Product_ID]],Table4[Product_ID],Table4[Sub_Category],"Not Found")</f>
        <v>Furniture</v>
      </c>
      <c r="R1245" t="str">
        <f>_xlfn.XLOOKUP(Table2[[#This Row],[Customer_ID]],Table1[Customer_ID],Table1[Region],"Not Found")</f>
        <v>North</v>
      </c>
      <c r="S1245" t="str">
        <f>_xlfn.XLOOKUP(Table2[[#This Row],[Customer_ID]],Table1[Customer_ID],Table1[Segment],"Not Found")</f>
        <v>Home Office</v>
      </c>
      <c r="T1245" t="str">
        <f>_xlfn.XLOOKUP(Table2[[#This Row],[Product_ID]],Table4[Product_ID],Table4[Product_Name],"Not Found")</f>
        <v>Office Chair</v>
      </c>
    </row>
    <row r="1246" spans="1:20" x14ac:dyDescent="0.3">
      <c r="A1246" t="s">
        <v>1734</v>
      </c>
      <c r="B1246" s="4">
        <v>45632</v>
      </c>
      <c r="C1246" s="4">
        <v>45637</v>
      </c>
      <c r="D1246" t="s">
        <v>1326</v>
      </c>
      <c r="E1246" t="s">
        <v>200</v>
      </c>
      <c r="F1246" s="8">
        <v>2</v>
      </c>
      <c r="G1246" s="10">
        <v>0.1</v>
      </c>
      <c r="H1246" t="s">
        <v>17</v>
      </c>
      <c r="I1246" s="8">
        <v>1978.2</v>
      </c>
      <c r="J1246" s="8">
        <v>592.63</v>
      </c>
      <c r="K1246" s="12">
        <f>YEAR(Table2[[#This Row],[Order_Date]])</f>
        <v>2024</v>
      </c>
      <c r="L1246" s="12">
        <f>MONTH(Table2[[#This Row],[Order_Date]])</f>
        <v>12</v>
      </c>
      <c r="M1246" t="str">
        <f>TEXT(Table2[[#This Row],[Order_Date]],"mmm")</f>
        <v>Dec</v>
      </c>
      <c r="N1246" t="str">
        <f>TEXT(Table2[[#This Row],[Order_Date]],"YYYY-MM")</f>
        <v>2024-12</v>
      </c>
      <c r="O1246" s="9">
        <f>IFERROR(Table2[[#This Row],[Profit]]/Table2[[#This Row],[Sales]],0)</f>
        <v>0.29958042665049034</v>
      </c>
      <c r="P1246" t="str">
        <f>_xlfn.XLOOKUP(Table2[[#This Row],[Product_ID]],Table4[Product_ID],Table4[Category],"Not Found")</f>
        <v>Office</v>
      </c>
      <c r="Q1246" t="str">
        <f>_xlfn.XLOOKUP(Table2[[#This Row],[Product_ID]],Table4[Product_ID],Table4[Sub_Category],"Not Found")</f>
        <v>Office Supplies</v>
      </c>
      <c r="R1246" t="str">
        <f>_xlfn.XLOOKUP(Table2[[#This Row],[Customer_ID]],Table1[Customer_ID],Table1[Region],"Not Found")</f>
        <v>East</v>
      </c>
      <c r="S1246" t="str">
        <f>_xlfn.XLOOKUP(Table2[[#This Row],[Customer_ID]],Table1[Customer_ID],Table1[Segment],"Not Found")</f>
        <v>Consumer</v>
      </c>
      <c r="T1246" t="str">
        <f>_xlfn.XLOOKUP(Table2[[#This Row],[Product_ID]],Table4[Product_ID],Table4[Product_Name],"Not Found")</f>
        <v>Laptop Stand</v>
      </c>
    </row>
    <row r="1247" spans="1:20" x14ac:dyDescent="0.3">
      <c r="A1247" t="s">
        <v>1735</v>
      </c>
      <c r="B1247" s="4">
        <v>45740</v>
      </c>
      <c r="C1247" s="4">
        <v>45742</v>
      </c>
      <c r="D1247" t="s">
        <v>565</v>
      </c>
      <c r="E1247" t="s">
        <v>96</v>
      </c>
      <c r="F1247" s="8">
        <v>1</v>
      </c>
      <c r="G1247" s="10">
        <v>0.1</v>
      </c>
      <c r="H1247" t="s">
        <v>13</v>
      </c>
      <c r="I1247" s="8">
        <v>899.1</v>
      </c>
      <c r="J1247" s="8">
        <v>269.75</v>
      </c>
      <c r="K1247" s="12">
        <f>YEAR(Table2[[#This Row],[Order_Date]])</f>
        <v>2025</v>
      </c>
      <c r="L1247" s="12">
        <f>MONTH(Table2[[#This Row],[Order_Date]])</f>
        <v>3</v>
      </c>
      <c r="M1247" t="str">
        <f>TEXT(Table2[[#This Row],[Order_Date]],"mmm")</f>
        <v>Mar</v>
      </c>
      <c r="N1247" t="str">
        <f>TEXT(Table2[[#This Row],[Order_Date]],"YYYY-MM")</f>
        <v>2025-03</v>
      </c>
      <c r="O1247" s="9">
        <f>IFERROR(Table2[[#This Row],[Profit]]/Table2[[#This Row],[Sales]],0)</f>
        <v>0.3000222444666889</v>
      </c>
      <c r="P1247" t="str">
        <f>_xlfn.XLOOKUP(Table2[[#This Row],[Product_ID]],Table4[Product_ID],Table4[Category],"Not Found")</f>
        <v>Home</v>
      </c>
      <c r="Q1247" t="str">
        <f>_xlfn.XLOOKUP(Table2[[#This Row],[Product_ID]],Table4[Product_ID],Table4[Sub_Category],"Not Found")</f>
        <v>Lighting</v>
      </c>
      <c r="R1247" t="str">
        <f>_xlfn.XLOOKUP(Table2[[#This Row],[Customer_ID]],Table1[Customer_ID],Table1[Region],"Not Found")</f>
        <v>West</v>
      </c>
      <c r="S1247" t="str">
        <f>_xlfn.XLOOKUP(Table2[[#This Row],[Customer_ID]],Table1[Customer_ID],Table1[Segment],"Not Found")</f>
        <v>Consumer</v>
      </c>
      <c r="T1247" t="str">
        <f>_xlfn.XLOOKUP(Table2[[#This Row],[Product_ID]],Table4[Product_ID],Table4[Product_Name],"Not Found")</f>
        <v>LED Strip Light</v>
      </c>
    </row>
    <row r="1248" spans="1:20" x14ac:dyDescent="0.3">
      <c r="A1248" t="s">
        <v>1736</v>
      </c>
      <c r="B1248" s="4">
        <v>45471</v>
      </c>
      <c r="C1248" s="4">
        <v>45473</v>
      </c>
      <c r="D1248" t="s">
        <v>427</v>
      </c>
      <c r="E1248" t="s">
        <v>29</v>
      </c>
      <c r="F1248" s="8">
        <v>2</v>
      </c>
      <c r="G1248" s="10">
        <v>0</v>
      </c>
      <c r="H1248" t="s">
        <v>13</v>
      </c>
      <c r="I1248" s="8">
        <v>798</v>
      </c>
      <c r="J1248" s="8">
        <v>237.84</v>
      </c>
      <c r="K1248" s="12">
        <f>YEAR(Table2[[#This Row],[Order_Date]])</f>
        <v>2024</v>
      </c>
      <c r="L1248" s="12">
        <f>MONTH(Table2[[#This Row],[Order_Date]])</f>
        <v>6</v>
      </c>
      <c r="M1248" t="str">
        <f>TEXT(Table2[[#This Row],[Order_Date]],"mmm")</f>
        <v>Jun</v>
      </c>
      <c r="N1248" t="str">
        <f>TEXT(Table2[[#This Row],[Order_Date]],"YYYY-MM")</f>
        <v>2024-06</v>
      </c>
      <c r="O1248" s="9">
        <f>IFERROR(Table2[[#This Row],[Profit]]/Table2[[#This Row],[Sales]],0)</f>
        <v>0.29804511278195489</v>
      </c>
      <c r="P1248" t="str">
        <f>_xlfn.XLOOKUP(Table2[[#This Row],[Product_ID]],Table4[Product_ID],Table4[Category],"Not Found")</f>
        <v>Office</v>
      </c>
      <c r="Q1248" t="str">
        <f>_xlfn.XLOOKUP(Table2[[#This Row],[Product_ID]],Table4[Product_ID],Table4[Sub_Category],"Not Found")</f>
        <v>Paper</v>
      </c>
      <c r="R1248" t="str">
        <f>_xlfn.XLOOKUP(Table2[[#This Row],[Customer_ID]],Table1[Customer_ID],Table1[Region],"Not Found")</f>
        <v>East</v>
      </c>
      <c r="S1248" t="str">
        <f>_xlfn.XLOOKUP(Table2[[#This Row],[Customer_ID]],Table1[Customer_ID],Table1[Segment],"Not Found")</f>
        <v>Corporate</v>
      </c>
      <c r="T1248" t="str">
        <f>_xlfn.XLOOKUP(Table2[[#This Row],[Product_ID]],Table4[Product_ID],Table4[Product_Name],"Not Found")</f>
        <v>Notebook Set</v>
      </c>
    </row>
    <row r="1249" spans="1:20" x14ac:dyDescent="0.3">
      <c r="A1249" t="s">
        <v>1737</v>
      </c>
      <c r="B1249" s="4">
        <v>45993</v>
      </c>
      <c r="C1249" s="4">
        <v>45995</v>
      </c>
      <c r="D1249" t="s">
        <v>1731</v>
      </c>
      <c r="E1249" t="s">
        <v>68</v>
      </c>
      <c r="F1249" s="8">
        <v>2</v>
      </c>
      <c r="G1249" s="10">
        <v>0</v>
      </c>
      <c r="H1249" t="s">
        <v>17</v>
      </c>
      <c r="I1249" s="8">
        <v>2598</v>
      </c>
      <c r="J1249" s="8">
        <v>583.42999999999995</v>
      </c>
      <c r="K1249" s="12">
        <f>YEAR(Table2[[#This Row],[Order_Date]])</f>
        <v>2025</v>
      </c>
      <c r="L1249" s="12">
        <f>MONTH(Table2[[#This Row],[Order_Date]])</f>
        <v>12</v>
      </c>
      <c r="M1249" t="str">
        <f>TEXT(Table2[[#This Row],[Order_Date]],"mmm")</f>
        <v>Dec</v>
      </c>
      <c r="N1249" t="str">
        <f>TEXT(Table2[[#This Row],[Order_Date]],"YYYY-MM")</f>
        <v>2025-12</v>
      </c>
      <c r="O1249" s="9">
        <f>IFERROR(Table2[[#This Row],[Profit]]/Table2[[#This Row],[Sales]],0)</f>
        <v>0.22456889915319475</v>
      </c>
      <c r="P1249" t="str">
        <f>_xlfn.XLOOKUP(Table2[[#This Row],[Product_ID]],Table4[Product_ID],Table4[Category],"Not Found")</f>
        <v>Home</v>
      </c>
      <c r="Q1249" t="str">
        <f>_xlfn.XLOOKUP(Table2[[#This Row],[Product_ID]],Table4[Product_ID],Table4[Sub_Category],"Not Found")</f>
        <v>Lighting</v>
      </c>
      <c r="R1249" t="str">
        <f>_xlfn.XLOOKUP(Table2[[#This Row],[Customer_ID]],Table1[Customer_ID],Table1[Region],"Not Found")</f>
        <v>North</v>
      </c>
      <c r="S1249" t="str">
        <f>_xlfn.XLOOKUP(Table2[[#This Row],[Customer_ID]],Table1[Customer_ID],Table1[Segment],"Not Found")</f>
        <v>Corporate</v>
      </c>
      <c r="T1249" t="str">
        <f>_xlfn.XLOOKUP(Table2[[#This Row],[Product_ID]],Table4[Product_ID],Table4[Product_Name],"Not Found")</f>
        <v>Table Lamp</v>
      </c>
    </row>
    <row r="1250" spans="1:20" x14ac:dyDescent="0.3">
      <c r="A1250" t="s">
        <v>1738</v>
      </c>
      <c r="B1250" s="4">
        <v>45698</v>
      </c>
      <c r="C1250" s="4">
        <v>45702</v>
      </c>
      <c r="D1250" t="s">
        <v>720</v>
      </c>
      <c r="E1250" t="s">
        <v>200</v>
      </c>
      <c r="F1250" s="8">
        <v>1</v>
      </c>
      <c r="G1250" s="10">
        <v>0.05</v>
      </c>
      <c r="H1250" t="s">
        <v>17</v>
      </c>
      <c r="I1250" s="8">
        <v>1044.05</v>
      </c>
      <c r="J1250" s="8">
        <v>297.68</v>
      </c>
      <c r="K1250" s="12">
        <f>YEAR(Table2[[#This Row],[Order_Date]])</f>
        <v>2025</v>
      </c>
      <c r="L1250" s="12">
        <f>MONTH(Table2[[#This Row],[Order_Date]])</f>
        <v>2</v>
      </c>
      <c r="M1250" t="str">
        <f>TEXT(Table2[[#This Row],[Order_Date]],"mmm")</f>
        <v>Feb</v>
      </c>
      <c r="N1250" t="str">
        <f>TEXT(Table2[[#This Row],[Order_Date]],"YYYY-MM")</f>
        <v>2025-02</v>
      </c>
      <c r="O1250" s="9">
        <f>IFERROR(Table2[[#This Row],[Profit]]/Table2[[#This Row],[Sales]],0)</f>
        <v>0.28512044442315981</v>
      </c>
      <c r="P1250" t="str">
        <f>_xlfn.XLOOKUP(Table2[[#This Row],[Product_ID]],Table4[Product_ID],Table4[Category],"Not Found")</f>
        <v>Office</v>
      </c>
      <c r="Q1250" t="str">
        <f>_xlfn.XLOOKUP(Table2[[#This Row],[Product_ID]],Table4[Product_ID],Table4[Sub_Category],"Not Found")</f>
        <v>Office Supplies</v>
      </c>
      <c r="R1250" t="str">
        <f>_xlfn.XLOOKUP(Table2[[#This Row],[Customer_ID]],Table1[Customer_ID],Table1[Region],"Not Found")</f>
        <v>South</v>
      </c>
      <c r="S1250" t="str">
        <f>_xlfn.XLOOKUP(Table2[[#This Row],[Customer_ID]],Table1[Customer_ID],Table1[Segment],"Not Found")</f>
        <v>Corporate</v>
      </c>
      <c r="T1250" t="str">
        <f>_xlfn.XLOOKUP(Table2[[#This Row],[Product_ID]],Table4[Product_ID],Table4[Product_Name],"Not Found")</f>
        <v>Laptop Stand</v>
      </c>
    </row>
    <row r="1251" spans="1:20" x14ac:dyDescent="0.3">
      <c r="A1251" t="s">
        <v>1739</v>
      </c>
      <c r="B1251" s="4">
        <v>45957</v>
      </c>
      <c r="C1251" s="4">
        <v>45960</v>
      </c>
      <c r="D1251" t="s">
        <v>333</v>
      </c>
      <c r="E1251" t="s">
        <v>20</v>
      </c>
      <c r="F1251" s="8">
        <v>3</v>
      </c>
      <c r="G1251" s="10">
        <v>0.15</v>
      </c>
      <c r="H1251" t="s">
        <v>13</v>
      </c>
      <c r="I1251" s="8">
        <v>17847.45</v>
      </c>
      <c r="J1251" s="8">
        <v>3563.71</v>
      </c>
      <c r="K1251" s="12">
        <f>YEAR(Table2[[#This Row],[Order_Date]])</f>
        <v>2025</v>
      </c>
      <c r="L1251" s="12">
        <f>MONTH(Table2[[#This Row],[Order_Date]])</f>
        <v>10</v>
      </c>
      <c r="M1251" t="str">
        <f>TEXT(Table2[[#This Row],[Order_Date]],"mmm")</f>
        <v>Oct</v>
      </c>
      <c r="N1251" t="str">
        <f>TEXT(Table2[[#This Row],[Order_Date]],"YYYY-MM")</f>
        <v>2025-10</v>
      </c>
      <c r="O1251" s="9">
        <f>IFERROR(Table2[[#This Row],[Profit]]/Table2[[#This Row],[Sales]],0)</f>
        <v>0.19967614421107777</v>
      </c>
      <c r="P1251" t="str">
        <f>_xlfn.XLOOKUP(Table2[[#This Row],[Product_ID]],Table4[Product_ID],Table4[Category],"Not Found")</f>
        <v>Furniture</v>
      </c>
      <c r="Q1251" t="str">
        <f>_xlfn.XLOOKUP(Table2[[#This Row],[Product_ID]],Table4[Product_ID],Table4[Sub_Category],"Not Found")</f>
        <v>Furniture</v>
      </c>
      <c r="R1251" t="str">
        <f>_xlfn.XLOOKUP(Table2[[#This Row],[Customer_ID]],Table1[Customer_ID],Table1[Region],"Not Found")</f>
        <v>North</v>
      </c>
      <c r="S1251" t="str">
        <f>_xlfn.XLOOKUP(Table2[[#This Row],[Customer_ID]],Table1[Customer_ID],Table1[Segment],"Not Found")</f>
        <v>Consumer</v>
      </c>
      <c r="T1251" t="str">
        <f>_xlfn.XLOOKUP(Table2[[#This Row],[Product_ID]],Table4[Product_ID],Table4[Product_Name],"Not Found")</f>
        <v>Office Chair</v>
      </c>
    </row>
    <row r="1252" spans="1:20" x14ac:dyDescent="0.3">
      <c r="A1252" t="s">
        <v>1740</v>
      </c>
      <c r="B1252" s="4">
        <v>45487</v>
      </c>
      <c r="C1252" s="4">
        <v>45492</v>
      </c>
      <c r="D1252" t="s">
        <v>825</v>
      </c>
      <c r="E1252" t="s">
        <v>29</v>
      </c>
      <c r="F1252" s="8">
        <v>2</v>
      </c>
      <c r="G1252" s="10">
        <v>0.05</v>
      </c>
      <c r="H1252" t="s">
        <v>13</v>
      </c>
      <c r="I1252" s="8">
        <v>758.1</v>
      </c>
      <c r="J1252" s="8">
        <v>196.53</v>
      </c>
      <c r="K1252" s="12">
        <f>YEAR(Table2[[#This Row],[Order_Date]])</f>
        <v>2024</v>
      </c>
      <c r="L1252" s="12">
        <f>MONTH(Table2[[#This Row],[Order_Date]])</f>
        <v>7</v>
      </c>
      <c r="M1252" t="str">
        <f>TEXT(Table2[[#This Row],[Order_Date]],"mmm")</f>
        <v>Jul</v>
      </c>
      <c r="N1252" t="str">
        <f>TEXT(Table2[[#This Row],[Order_Date]],"YYYY-MM")</f>
        <v>2024-07</v>
      </c>
      <c r="O1252" s="9">
        <f>IFERROR(Table2[[#This Row],[Profit]]/Table2[[#This Row],[Sales]],0)</f>
        <v>0.25924020577760187</v>
      </c>
      <c r="P1252" t="str">
        <f>_xlfn.XLOOKUP(Table2[[#This Row],[Product_ID]],Table4[Product_ID],Table4[Category],"Not Found")</f>
        <v>Office</v>
      </c>
      <c r="Q1252" t="str">
        <f>_xlfn.XLOOKUP(Table2[[#This Row],[Product_ID]],Table4[Product_ID],Table4[Sub_Category],"Not Found")</f>
        <v>Paper</v>
      </c>
      <c r="R1252" t="str">
        <f>_xlfn.XLOOKUP(Table2[[#This Row],[Customer_ID]],Table1[Customer_ID],Table1[Region],"Not Found")</f>
        <v>North</v>
      </c>
      <c r="S1252" t="str">
        <f>_xlfn.XLOOKUP(Table2[[#This Row],[Customer_ID]],Table1[Customer_ID],Table1[Segment],"Not Found")</f>
        <v>Corporate</v>
      </c>
      <c r="T1252" t="str">
        <f>_xlfn.XLOOKUP(Table2[[#This Row],[Product_ID]],Table4[Product_ID],Table4[Product_Name],"Not Found")</f>
        <v>Notebook Set</v>
      </c>
    </row>
    <row r="1253" spans="1:20" x14ac:dyDescent="0.3">
      <c r="A1253" t="s">
        <v>1741</v>
      </c>
      <c r="B1253" s="4">
        <v>45757</v>
      </c>
      <c r="C1253" s="4">
        <v>45761</v>
      </c>
      <c r="D1253" t="s">
        <v>554</v>
      </c>
      <c r="E1253" t="s">
        <v>16</v>
      </c>
      <c r="F1253" s="8">
        <v>1</v>
      </c>
      <c r="G1253" s="10">
        <v>0</v>
      </c>
      <c r="H1253" t="s">
        <v>30</v>
      </c>
      <c r="I1253" s="8">
        <v>1299</v>
      </c>
      <c r="J1253" s="8">
        <v>298.55</v>
      </c>
      <c r="K1253" s="12">
        <f>YEAR(Table2[[#This Row],[Order_Date]])</f>
        <v>2025</v>
      </c>
      <c r="L1253" s="12">
        <f>MONTH(Table2[[#This Row],[Order_Date]])</f>
        <v>4</v>
      </c>
      <c r="M1253" t="str">
        <f>TEXT(Table2[[#This Row],[Order_Date]],"mmm")</f>
        <v>Apr</v>
      </c>
      <c r="N1253" t="str">
        <f>TEXT(Table2[[#This Row],[Order_Date]],"YYYY-MM")</f>
        <v>2025-04</v>
      </c>
      <c r="O1253" s="9">
        <f>IFERROR(Table2[[#This Row],[Profit]]/Table2[[#This Row],[Sales]],0)</f>
        <v>0.22983063895304082</v>
      </c>
      <c r="P1253" t="str">
        <f>_xlfn.XLOOKUP(Table2[[#This Row],[Product_ID]],Table4[Product_ID],Table4[Category],"Not Found")</f>
        <v>Technology</v>
      </c>
      <c r="Q1253" t="str">
        <f>_xlfn.XLOOKUP(Table2[[#This Row],[Product_ID]],Table4[Product_ID],Table4[Sub_Category],"Not Found")</f>
        <v>Accessories</v>
      </c>
      <c r="R1253" t="str">
        <f>_xlfn.XLOOKUP(Table2[[#This Row],[Customer_ID]],Table1[Customer_ID],Table1[Region],"Not Found")</f>
        <v>West</v>
      </c>
      <c r="S1253" t="str">
        <f>_xlfn.XLOOKUP(Table2[[#This Row],[Customer_ID]],Table1[Customer_ID],Table1[Segment],"Not Found")</f>
        <v>Consumer</v>
      </c>
      <c r="T1253" t="str">
        <f>_xlfn.XLOOKUP(Table2[[#This Row],[Product_ID]],Table4[Product_ID],Table4[Product_Name],"Not Found")</f>
        <v>USB-C Hub</v>
      </c>
    </row>
    <row r="1254" spans="1:20" x14ac:dyDescent="0.3">
      <c r="A1254" t="s">
        <v>1742</v>
      </c>
      <c r="B1254" s="4">
        <v>45602</v>
      </c>
      <c r="C1254" s="4">
        <v>45604</v>
      </c>
      <c r="D1254" t="s">
        <v>935</v>
      </c>
      <c r="E1254" t="s">
        <v>81</v>
      </c>
      <c r="F1254" s="8">
        <v>1</v>
      </c>
      <c r="G1254" s="10">
        <v>0.05</v>
      </c>
      <c r="H1254" t="s">
        <v>13</v>
      </c>
      <c r="I1254" s="8">
        <v>759.05</v>
      </c>
      <c r="J1254" s="8">
        <v>-76.47</v>
      </c>
      <c r="K1254" s="12">
        <f>YEAR(Table2[[#This Row],[Order_Date]])</f>
        <v>2024</v>
      </c>
      <c r="L1254" s="12">
        <f>MONTH(Table2[[#This Row],[Order_Date]])</f>
        <v>11</v>
      </c>
      <c r="M1254" t="str">
        <f>TEXT(Table2[[#This Row],[Order_Date]],"mmm")</f>
        <v>Nov</v>
      </c>
      <c r="N1254" t="str">
        <f>TEXT(Table2[[#This Row],[Order_Date]],"YYYY-MM")</f>
        <v>2024-11</v>
      </c>
      <c r="O1254" s="9">
        <f>IFERROR(Table2[[#This Row],[Profit]]/Table2[[#This Row],[Sales]],0)</f>
        <v>-0.10074435149199658</v>
      </c>
      <c r="P1254" t="str">
        <f>_xlfn.XLOOKUP(Table2[[#This Row],[Product_ID]],Table4[Product_ID],Table4[Category],"Not Found")</f>
        <v>Home</v>
      </c>
      <c r="Q1254" t="str">
        <f>_xlfn.XLOOKUP(Table2[[#This Row],[Product_ID]],Table4[Product_ID],Table4[Sub_Category],"Not Found")</f>
        <v>Kitchen</v>
      </c>
      <c r="R1254" t="str">
        <f>_xlfn.XLOOKUP(Table2[[#This Row],[Customer_ID]],Table1[Customer_ID],Table1[Region],"Not Found")</f>
        <v>North</v>
      </c>
      <c r="S1254" t="str">
        <f>_xlfn.XLOOKUP(Table2[[#This Row],[Customer_ID]],Table1[Customer_ID],Table1[Segment],"Not Found")</f>
        <v>Consumer</v>
      </c>
      <c r="T1254" t="str">
        <f>_xlfn.XLOOKUP(Table2[[#This Row],[Product_ID]],Table4[Product_ID],Table4[Product_Name],"Not Found")</f>
        <v>Travel Mug</v>
      </c>
    </row>
    <row r="1255" spans="1:20" x14ac:dyDescent="0.3">
      <c r="A1255" t="s">
        <v>1743</v>
      </c>
      <c r="B1255" s="4">
        <v>45553</v>
      </c>
      <c r="C1255" s="4">
        <v>45556</v>
      </c>
      <c r="D1255" t="s">
        <v>737</v>
      </c>
      <c r="E1255" t="s">
        <v>26</v>
      </c>
      <c r="F1255" s="8">
        <v>3</v>
      </c>
      <c r="G1255" s="10">
        <v>0</v>
      </c>
      <c r="H1255" t="s">
        <v>13</v>
      </c>
      <c r="I1255" s="8">
        <v>2697</v>
      </c>
      <c r="J1255" s="8">
        <v>653.21</v>
      </c>
      <c r="K1255" s="12">
        <f>YEAR(Table2[[#This Row],[Order_Date]])</f>
        <v>2024</v>
      </c>
      <c r="L1255" s="12">
        <f>MONTH(Table2[[#This Row],[Order_Date]])</f>
        <v>9</v>
      </c>
      <c r="M1255" t="str">
        <f>TEXT(Table2[[#This Row],[Order_Date]],"mmm")</f>
        <v>Sep</v>
      </c>
      <c r="N1255" t="str">
        <f>TEXT(Table2[[#This Row],[Order_Date]],"YYYY-MM")</f>
        <v>2024-09</v>
      </c>
      <c r="O1255" s="9">
        <f>IFERROR(Table2[[#This Row],[Profit]]/Table2[[#This Row],[Sales]],0)</f>
        <v>0.24219873934000744</v>
      </c>
      <c r="P1255" t="str">
        <f>_xlfn.XLOOKUP(Table2[[#This Row],[Product_ID]],Table4[Product_ID],Table4[Category],"Not Found")</f>
        <v>Technology</v>
      </c>
      <c r="Q1255" t="str">
        <f>_xlfn.XLOOKUP(Table2[[#This Row],[Product_ID]],Table4[Product_ID],Table4[Sub_Category],"Not Found")</f>
        <v>Accessories</v>
      </c>
      <c r="R1255" t="str">
        <f>_xlfn.XLOOKUP(Table2[[#This Row],[Customer_ID]],Table1[Customer_ID],Table1[Region],"Not Found")</f>
        <v>West</v>
      </c>
      <c r="S1255" t="str">
        <f>_xlfn.XLOOKUP(Table2[[#This Row],[Customer_ID]],Table1[Customer_ID],Table1[Segment],"Not Found")</f>
        <v>Corporate</v>
      </c>
      <c r="T1255" t="str">
        <f>_xlfn.XLOOKUP(Table2[[#This Row],[Product_ID]],Table4[Product_ID],Table4[Product_Name],"Not Found")</f>
        <v>Keyboard</v>
      </c>
    </row>
    <row r="1256" spans="1:20" x14ac:dyDescent="0.3">
      <c r="A1256" t="s">
        <v>1744</v>
      </c>
      <c r="B1256" s="4">
        <v>45710</v>
      </c>
      <c r="C1256" s="4">
        <v>45712</v>
      </c>
      <c r="D1256" t="s">
        <v>1724</v>
      </c>
      <c r="E1256" t="s">
        <v>65</v>
      </c>
      <c r="F1256" s="8">
        <v>3</v>
      </c>
      <c r="G1256" s="10">
        <v>0.15</v>
      </c>
      <c r="H1256" t="s">
        <v>13</v>
      </c>
      <c r="I1256" s="8">
        <v>1782.45</v>
      </c>
      <c r="J1256" s="8">
        <v>590.45000000000005</v>
      </c>
      <c r="K1256" s="12">
        <f>YEAR(Table2[[#This Row],[Order_Date]])</f>
        <v>2025</v>
      </c>
      <c r="L1256" s="12">
        <f>MONTH(Table2[[#This Row],[Order_Date]])</f>
        <v>2</v>
      </c>
      <c r="M1256" t="str">
        <f>TEXT(Table2[[#This Row],[Order_Date]],"mmm")</f>
        <v>Feb</v>
      </c>
      <c r="N1256" t="str">
        <f>TEXT(Table2[[#This Row],[Order_Date]],"YYYY-MM")</f>
        <v>2025-02</v>
      </c>
      <c r="O1256" s="9">
        <f>IFERROR(Table2[[#This Row],[Profit]]/Table2[[#This Row],[Sales]],0)</f>
        <v>0.33125753878089148</v>
      </c>
      <c r="P1256" t="str">
        <f>_xlfn.XLOOKUP(Table2[[#This Row],[Product_ID]],Table4[Product_ID],Table4[Category],"Not Found")</f>
        <v>Office</v>
      </c>
      <c r="Q1256" t="str">
        <f>_xlfn.XLOOKUP(Table2[[#This Row],[Product_ID]],Table4[Product_ID],Table4[Sub_Category],"Not Found")</f>
        <v>Storage</v>
      </c>
      <c r="R1256" t="str">
        <f>_xlfn.XLOOKUP(Table2[[#This Row],[Customer_ID]],Table1[Customer_ID],Table1[Region],"Not Found")</f>
        <v>East</v>
      </c>
      <c r="S1256" t="str">
        <f>_xlfn.XLOOKUP(Table2[[#This Row],[Customer_ID]],Table1[Customer_ID],Table1[Segment],"Not Found")</f>
        <v>Home Office</v>
      </c>
      <c r="T1256" t="str">
        <f>_xlfn.XLOOKUP(Table2[[#This Row],[Product_ID]],Table4[Product_ID],Table4[Product_Name],"Not Found")</f>
        <v>Desk Organizer</v>
      </c>
    </row>
    <row r="1257" spans="1:20" x14ac:dyDescent="0.3">
      <c r="A1257" t="s">
        <v>1745</v>
      </c>
      <c r="B1257" s="4">
        <v>45697</v>
      </c>
      <c r="C1257" s="4">
        <v>45701</v>
      </c>
      <c r="D1257" t="s">
        <v>187</v>
      </c>
      <c r="E1257" t="s">
        <v>71</v>
      </c>
      <c r="F1257" s="8">
        <v>1</v>
      </c>
      <c r="G1257" s="10">
        <v>0.1</v>
      </c>
      <c r="H1257" t="s">
        <v>21</v>
      </c>
      <c r="I1257" s="8">
        <v>719.1</v>
      </c>
      <c r="J1257" s="8">
        <v>177.74</v>
      </c>
      <c r="K1257" s="12">
        <f>YEAR(Table2[[#This Row],[Order_Date]])</f>
        <v>2025</v>
      </c>
      <c r="L1257" s="12">
        <f>MONTH(Table2[[#This Row],[Order_Date]])</f>
        <v>2</v>
      </c>
      <c r="M1257" t="str">
        <f>TEXT(Table2[[#This Row],[Order_Date]],"mmm")</f>
        <v>Feb</v>
      </c>
      <c r="N1257" t="str">
        <f>TEXT(Table2[[#This Row],[Order_Date]],"YYYY-MM")</f>
        <v>2025-02</v>
      </c>
      <c r="O1257" s="9">
        <f>IFERROR(Table2[[#This Row],[Profit]]/Table2[[#This Row],[Sales]],0)</f>
        <v>0.24717007370324018</v>
      </c>
      <c r="P1257" t="str">
        <f>_xlfn.XLOOKUP(Table2[[#This Row],[Product_ID]],Table4[Product_ID],Table4[Category],"Not Found")</f>
        <v>Home</v>
      </c>
      <c r="Q1257" t="str">
        <f>_xlfn.XLOOKUP(Table2[[#This Row],[Product_ID]],Table4[Product_ID],Table4[Sub_Category],"Not Found")</f>
        <v>Storage</v>
      </c>
      <c r="R1257" t="str">
        <f>_xlfn.XLOOKUP(Table2[[#This Row],[Customer_ID]],Table1[Customer_ID],Table1[Region],"Not Found")</f>
        <v>South</v>
      </c>
      <c r="S1257" t="str">
        <f>_xlfn.XLOOKUP(Table2[[#This Row],[Customer_ID]],Table1[Customer_ID],Table1[Segment],"Not Found")</f>
        <v>Consumer</v>
      </c>
      <c r="T1257" t="str">
        <f>_xlfn.XLOOKUP(Table2[[#This Row],[Product_ID]],Table4[Product_ID],Table4[Product_Name],"Not Found")</f>
        <v>Storage Box</v>
      </c>
    </row>
    <row r="1258" spans="1:20" x14ac:dyDescent="0.3">
      <c r="A1258" t="s">
        <v>1746</v>
      </c>
      <c r="B1258" s="4">
        <v>45434</v>
      </c>
      <c r="C1258" s="4">
        <v>45435</v>
      </c>
      <c r="D1258" t="s">
        <v>258</v>
      </c>
      <c r="E1258" t="s">
        <v>96</v>
      </c>
      <c r="F1258" s="8">
        <v>1</v>
      </c>
      <c r="G1258" s="10">
        <v>0</v>
      </c>
      <c r="H1258" t="s">
        <v>17</v>
      </c>
      <c r="I1258" s="8">
        <v>999</v>
      </c>
      <c r="J1258" s="8">
        <v>275.81</v>
      </c>
      <c r="K1258" s="12">
        <f>YEAR(Table2[[#This Row],[Order_Date]])</f>
        <v>2024</v>
      </c>
      <c r="L1258" s="12">
        <f>MONTH(Table2[[#This Row],[Order_Date]])</f>
        <v>5</v>
      </c>
      <c r="M1258" t="str">
        <f>TEXT(Table2[[#This Row],[Order_Date]],"mmm")</f>
        <v>May</v>
      </c>
      <c r="N1258" t="str">
        <f>TEXT(Table2[[#This Row],[Order_Date]],"YYYY-MM")</f>
        <v>2024-05</v>
      </c>
      <c r="O1258" s="9">
        <f>IFERROR(Table2[[#This Row],[Profit]]/Table2[[#This Row],[Sales]],0)</f>
        <v>0.27608608608608609</v>
      </c>
      <c r="P1258" t="str">
        <f>_xlfn.XLOOKUP(Table2[[#This Row],[Product_ID]],Table4[Product_ID],Table4[Category],"Not Found")</f>
        <v>Home</v>
      </c>
      <c r="Q1258" t="str">
        <f>_xlfn.XLOOKUP(Table2[[#This Row],[Product_ID]],Table4[Product_ID],Table4[Sub_Category],"Not Found")</f>
        <v>Lighting</v>
      </c>
      <c r="R1258" t="str">
        <f>_xlfn.XLOOKUP(Table2[[#This Row],[Customer_ID]],Table1[Customer_ID],Table1[Region],"Not Found")</f>
        <v>West</v>
      </c>
      <c r="S1258" t="str">
        <f>_xlfn.XLOOKUP(Table2[[#This Row],[Customer_ID]],Table1[Customer_ID],Table1[Segment],"Not Found")</f>
        <v>Consumer</v>
      </c>
      <c r="T1258" t="str">
        <f>_xlfn.XLOOKUP(Table2[[#This Row],[Product_ID]],Table4[Product_ID],Table4[Product_Name],"Not Found")</f>
        <v>LED Strip Light</v>
      </c>
    </row>
    <row r="1259" spans="1:20" x14ac:dyDescent="0.3">
      <c r="A1259" t="s">
        <v>1747</v>
      </c>
      <c r="B1259" s="4">
        <v>45633</v>
      </c>
      <c r="C1259" s="4">
        <v>45635</v>
      </c>
      <c r="D1259" t="s">
        <v>89</v>
      </c>
      <c r="E1259" t="s">
        <v>35</v>
      </c>
      <c r="F1259" s="8">
        <v>3</v>
      </c>
      <c r="G1259" s="10">
        <v>0</v>
      </c>
      <c r="H1259" t="s">
        <v>13</v>
      </c>
      <c r="I1259" s="8">
        <v>4797</v>
      </c>
      <c r="J1259" s="8">
        <v>1611.19</v>
      </c>
      <c r="K1259" s="12">
        <f>YEAR(Table2[[#This Row],[Order_Date]])</f>
        <v>2024</v>
      </c>
      <c r="L1259" s="12">
        <f>MONTH(Table2[[#This Row],[Order_Date]])</f>
        <v>12</v>
      </c>
      <c r="M1259" t="str">
        <f>TEXT(Table2[[#This Row],[Order_Date]],"mmm")</f>
        <v>Dec</v>
      </c>
      <c r="N1259" t="str">
        <f>TEXT(Table2[[#This Row],[Order_Date]],"YYYY-MM")</f>
        <v>2024-12</v>
      </c>
      <c r="O1259" s="9">
        <f>IFERROR(Table2[[#This Row],[Profit]]/Table2[[#This Row],[Sales]],0)</f>
        <v>0.33587450489889514</v>
      </c>
      <c r="P1259" t="str">
        <f>_xlfn.XLOOKUP(Table2[[#This Row],[Product_ID]],Table4[Product_ID],Table4[Category],"Not Found")</f>
        <v>Lifestyle</v>
      </c>
      <c r="Q1259" t="str">
        <f>_xlfn.XLOOKUP(Table2[[#This Row],[Product_ID]],Table4[Product_ID],Table4[Sub_Category],"Not Found")</f>
        <v>Bags</v>
      </c>
      <c r="R1259" t="str">
        <f>_xlfn.XLOOKUP(Table2[[#This Row],[Customer_ID]],Table1[Customer_ID],Table1[Region],"Not Found")</f>
        <v>North</v>
      </c>
      <c r="S1259" t="str">
        <f>_xlfn.XLOOKUP(Table2[[#This Row],[Customer_ID]],Table1[Customer_ID],Table1[Segment],"Not Found")</f>
        <v>Home Office</v>
      </c>
      <c r="T1259" t="str">
        <f>_xlfn.XLOOKUP(Table2[[#This Row],[Product_ID]],Table4[Product_ID],Table4[Product_Name],"Not Found")</f>
        <v>Backpack</v>
      </c>
    </row>
    <row r="1260" spans="1:20" x14ac:dyDescent="0.3">
      <c r="A1260" t="s">
        <v>1748</v>
      </c>
      <c r="B1260" s="4">
        <v>45607</v>
      </c>
      <c r="C1260" s="4">
        <v>45610</v>
      </c>
      <c r="D1260" t="s">
        <v>439</v>
      </c>
      <c r="E1260" t="s">
        <v>99</v>
      </c>
      <c r="F1260" s="8">
        <v>2</v>
      </c>
      <c r="G1260" s="10">
        <v>0</v>
      </c>
      <c r="H1260" t="s">
        <v>13</v>
      </c>
      <c r="I1260" s="8">
        <v>498</v>
      </c>
      <c r="J1260" s="8">
        <v>131.96</v>
      </c>
      <c r="K1260" s="12">
        <f>YEAR(Table2[[#This Row],[Order_Date]])</f>
        <v>2024</v>
      </c>
      <c r="L1260" s="12">
        <f>MONTH(Table2[[#This Row],[Order_Date]])</f>
        <v>11</v>
      </c>
      <c r="M1260" t="str">
        <f>TEXT(Table2[[#This Row],[Order_Date]],"mmm")</f>
        <v>Nov</v>
      </c>
      <c r="N1260" t="str">
        <f>TEXT(Table2[[#This Row],[Order_Date]],"YYYY-MM")</f>
        <v>2024-11</v>
      </c>
      <c r="O1260" s="9">
        <f>IFERROR(Table2[[#This Row],[Profit]]/Table2[[#This Row],[Sales]],0)</f>
        <v>0.26497991967871487</v>
      </c>
      <c r="P1260" t="str">
        <f>_xlfn.XLOOKUP(Table2[[#This Row],[Product_ID]],Table4[Product_ID],Table4[Category],"Not Found")</f>
        <v>Office</v>
      </c>
      <c r="Q1260" t="str">
        <f>_xlfn.XLOOKUP(Table2[[#This Row],[Product_ID]],Table4[Product_ID],Table4[Sub_Category],"Not Found")</f>
        <v>Paper</v>
      </c>
      <c r="R1260" t="str">
        <f>_xlfn.XLOOKUP(Table2[[#This Row],[Customer_ID]],Table1[Customer_ID],Table1[Region],"Not Found")</f>
        <v>West</v>
      </c>
      <c r="S1260" t="str">
        <f>_xlfn.XLOOKUP(Table2[[#This Row],[Customer_ID]],Table1[Customer_ID],Table1[Segment],"Not Found")</f>
        <v>Consumer</v>
      </c>
      <c r="T1260" t="str">
        <f>_xlfn.XLOOKUP(Table2[[#This Row],[Product_ID]],Table4[Product_ID],Table4[Product_Name],"Not Found")</f>
        <v>Pen Set</v>
      </c>
    </row>
    <row r="1261" spans="1:20" x14ac:dyDescent="0.3">
      <c r="A1261" t="s">
        <v>1749</v>
      </c>
      <c r="B1261" s="4">
        <v>45392</v>
      </c>
      <c r="C1261" s="4">
        <v>45397</v>
      </c>
      <c r="D1261" t="s">
        <v>197</v>
      </c>
      <c r="E1261" t="s">
        <v>58</v>
      </c>
      <c r="F1261" s="8">
        <v>1</v>
      </c>
      <c r="G1261" s="10">
        <v>0.1</v>
      </c>
      <c r="H1261" t="s">
        <v>21</v>
      </c>
      <c r="I1261" s="8">
        <v>1799.1</v>
      </c>
      <c r="J1261" s="8">
        <v>422.46</v>
      </c>
      <c r="K1261" s="12">
        <f>YEAR(Table2[[#This Row],[Order_Date]])</f>
        <v>2024</v>
      </c>
      <c r="L1261" s="12">
        <f>MONTH(Table2[[#This Row],[Order_Date]])</f>
        <v>4</v>
      </c>
      <c r="M1261" t="str">
        <f>TEXT(Table2[[#This Row],[Order_Date]],"mmm")</f>
        <v>Apr</v>
      </c>
      <c r="N1261" t="str">
        <f>TEXT(Table2[[#This Row],[Order_Date]],"YYYY-MM")</f>
        <v>2024-04</v>
      </c>
      <c r="O1261" s="9">
        <f>IFERROR(Table2[[#This Row],[Profit]]/Table2[[#This Row],[Sales]],0)</f>
        <v>0.23481740870435217</v>
      </c>
      <c r="P1261" t="str">
        <f>_xlfn.XLOOKUP(Table2[[#This Row],[Product_ID]],Table4[Product_ID],Table4[Category],"Not Found")</f>
        <v>Technology</v>
      </c>
      <c r="Q1261" t="str">
        <f>_xlfn.XLOOKUP(Table2[[#This Row],[Product_ID]],Table4[Product_ID],Table4[Sub_Category],"Not Found")</f>
        <v>Audio</v>
      </c>
      <c r="R1261" t="str">
        <f>_xlfn.XLOOKUP(Table2[[#This Row],[Customer_ID]],Table1[Customer_ID],Table1[Region],"Not Found")</f>
        <v>North</v>
      </c>
      <c r="S1261" t="str">
        <f>_xlfn.XLOOKUP(Table2[[#This Row],[Customer_ID]],Table1[Customer_ID],Table1[Segment],"Not Found")</f>
        <v>Home Office</v>
      </c>
      <c r="T1261" t="str">
        <f>_xlfn.XLOOKUP(Table2[[#This Row],[Product_ID]],Table4[Product_ID],Table4[Product_Name],"Not Found")</f>
        <v>Bluetooth Speaker</v>
      </c>
    </row>
    <row r="1262" spans="1:20" x14ac:dyDescent="0.3">
      <c r="A1262" t="s">
        <v>1750</v>
      </c>
      <c r="B1262" s="4">
        <v>45535</v>
      </c>
      <c r="C1262" s="4">
        <v>45536</v>
      </c>
      <c r="D1262" t="s">
        <v>28</v>
      </c>
      <c r="E1262" t="s">
        <v>99</v>
      </c>
      <c r="F1262" s="8">
        <v>2</v>
      </c>
      <c r="G1262" s="10">
        <v>0.15</v>
      </c>
      <c r="H1262" t="s">
        <v>21</v>
      </c>
      <c r="I1262" s="8">
        <v>423.3</v>
      </c>
      <c r="J1262" s="8">
        <v>135.38999999999999</v>
      </c>
      <c r="K1262" s="12">
        <f>YEAR(Table2[[#This Row],[Order_Date]])</f>
        <v>2024</v>
      </c>
      <c r="L1262" s="12">
        <f>MONTH(Table2[[#This Row],[Order_Date]])</f>
        <v>8</v>
      </c>
      <c r="M1262" t="str">
        <f>TEXT(Table2[[#This Row],[Order_Date]],"mmm")</f>
        <v>Aug</v>
      </c>
      <c r="N1262" t="str">
        <f>TEXT(Table2[[#This Row],[Order_Date]],"YYYY-MM")</f>
        <v>2024-08</v>
      </c>
      <c r="O1262" s="9">
        <f>IFERROR(Table2[[#This Row],[Profit]]/Table2[[#This Row],[Sales]],0)</f>
        <v>0.3198440822111977</v>
      </c>
      <c r="P1262" t="str">
        <f>_xlfn.XLOOKUP(Table2[[#This Row],[Product_ID]],Table4[Product_ID],Table4[Category],"Not Found")</f>
        <v>Office</v>
      </c>
      <c r="Q1262" t="str">
        <f>_xlfn.XLOOKUP(Table2[[#This Row],[Product_ID]],Table4[Product_ID],Table4[Sub_Category],"Not Found")</f>
        <v>Paper</v>
      </c>
      <c r="R1262" t="str">
        <f>_xlfn.XLOOKUP(Table2[[#This Row],[Customer_ID]],Table1[Customer_ID],Table1[Region],"Not Found")</f>
        <v>West</v>
      </c>
      <c r="S1262" t="str">
        <f>_xlfn.XLOOKUP(Table2[[#This Row],[Customer_ID]],Table1[Customer_ID],Table1[Segment],"Not Found")</f>
        <v>Home Office</v>
      </c>
      <c r="T1262" t="str">
        <f>_xlfn.XLOOKUP(Table2[[#This Row],[Product_ID]],Table4[Product_ID],Table4[Product_Name],"Not Found")</f>
        <v>Pen Set</v>
      </c>
    </row>
    <row r="1263" spans="1:20" x14ac:dyDescent="0.3">
      <c r="A1263" t="s">
        <v>1751</v>
      </c>
      <c r="B1263" s="4">
        <v>45781</v>
      </c>
      <c r="C1263" s="4">
        <v>45783</v>
      </c>
      <c r="D1263" t="s">
        <v>49</v>
      </c>
      <c r="E1263" t="s">
        <v>40</v>
      </c>
      <c r="F1263" s="8">
        <v>2</v>
      </c>
      <c r="G1263" s="10">
        <v>0</v>
      </c>
      <c r="H1263" t="s">
        <v>17</v>
      </c>
      <c r="I1263" s="8">
        <v>2998</v>
      </c>
      <c r="J1263" s="8">
        <v>831.31</v>
      </c>
      <c r="K1263" s="12">
        <f>YEAR(Table2[[#This Row],[Order_Date]])</f>
        <v>2025</v>
      </c>
      <c r="L1263" s="12">
        <f>MONTH(Table2[[#This Row],[Order_Date]])</f>
        <v>5</v>
      </c>
      <c r="M1263" t="str">
        <f>TEXT(Table2[[#This Row],[Order_Date]],"mmm")</f>
        <v>May</v>
      </c>
      <c r="N1263" t="str">
        <f>TEXT(Table2[[#This Row],[Order_Date]],"YYYY-MM")</f>
        <v>2025-05</v>
      </c>
      <c r="O1263" s="9">
        <f>IFERROR(Table2[[#This Row],[Profit]]/Table2[[#This Row],[Sales]],0)</f>
        <v>0.27728819212808536</v>
      </c>
      <c r="P1263" t="str">
        <f>_xlfn.XLOOKUP(Table2[[#This Row],[Product_ID]],Table4[Product_ID],Table4[Category],"Not Found")</f>
        <v>Technology</v>
      </c>
      <c r="Q1263" t="str">
        <f>_xlfn.XLOOKUP(Table2[[#This Row],[Product_ID]],Table4[Product_ID],Table4[Sub_Category],"Not Found")</f>
        <v>Accessories</v>
      </c>
      <c r="R1263" t="str">
        <f>_xlfn.XLOOKUP(Table2[[#This Row],[Customer_ID]],Table1[Customer_ID],Table1[Region],"Not Found")</f>
        <v>West</v>
      </c>
      <c r="S1263" t="str">
        <f>_xlfn.XLOOKUP(Table2[[#This Row],[Customer_ID]],Table1[Customer_ID],Table1[Segment],"Not Found")</f>
        <v>Consumer</v>
      </c>
      <c r="T1263" t="str">
        <f>_xlfn.XLOOKUP(Table2[[#This Row],[Product_ID]],Table4[Product_ID],Table4[Product_Name],"Not Found")</f>
        <v>Power Bank</v>
      </c>
    </row>
    <row r="1264" spans="1:20" x14ac:dyDescent="0.3">
      <c r="A1264" t="s">
        <v>1752</v>
      </c>
      <c r="B1264" s="4">
        <v>45303</v>
      </c>
      <c r="C1264" s="4">
        <v>45305</v>
      </c>
      <c r="D1264" t="s">
        <v>881</v>
      </c>
      <c r="E1264" t="s">
        <v>40</v>
      </c>
      <c r="F1264" s="8">
        <v>3</v>
      </c>
      <c r="G1264" s="10">
        <v>0.05</v>
      </c>
      <c r="H1264" t="s">
        <v>13</v>
      </c>
      <c r="I1264" s="8">
        <v>4272.1499999999996</v>
      </c>
      <c r="J1264" s="8">
        <v>898.26</v>
      </c>
      <c r="K1264" s="12">
        <f>YEAR(Table2[[#This Row],[Order_Date]])</f>
        <v>2024</v>
      </c>
      <c r="L1264" s="12">
        <f>MONTH(Table2[[#This Row],[Order_Date]])</f>
        <v>1</v>
      </c>
      <c r="M1264" t="str">
        <f>TEXT(Table2[[#This Row],[Order_Date]],"mmm")</f>
        <v>Jan</v>
      </c>
      <c r="N1264" t="str">
        <f>TEXT(Table2[[#This Row],[Order_Date]],"YYYY-MM")</f>
        <v>2024-01</v>
      </c>
      <c r="O1264" s="9">
        <f>IFERROR(Table2[[#This Row],[Profit]]/Table2[[#This Row],[Sales]],0)</f>
        <v>0.21025947122643168</v>
      </c>
      <c r="P1264" t="str">
        <f>_xlfn.XLOOKUP(Table2[[#This Row],[Product_ID]],Table4[Product_ID],Table4[Category],"Not Found")</f>
        <v>Technology</v>
      </c>
      <c r="Q1264" t="str">
        <f>_xlfn.XLOOKUP(Table2[[#This Row],[Product_ID]],Table4[Product_ID],Table4[Sub_Category],"Not Found")</f>
        <v>Accessories</v>
      </c>
      <c r="R1264" t="str">
        <f>_xlfn.XLOOKUP(Table2[[#This Row],[Customer_ID]],Table1[Customer_ID],Table1[Region],"Not Found")</f>
        <v>South</v>
      </c>
      <c r="S1264" t="str">
        <f>_xlfn.XLOOKUP(Table2[[#This Row],[Customer_ID]],Table1[Customer_ID],Table1[Segment],"Not Found")</f>
        <v>Home Office</v>
      </c>
      <c r="T1264" t="str">
        <f>_xlfn.XLOOKUP(Table2[[#This Row],[Product_ID]],Table4[Product_ID],Table4[Product_Name],"Not Found")</f>
        <v>Power Bank</v>
      </c>
    </row>
    <row r="1265" spans="1:20" x14ac:dyDescent="0.3">
      <c r="A1265" t="s">
        <v>1753</v>
      </c>
      <c r="B1265" s="4">
        <v>45530</v>
      </c>
      <c r="C1265" s="4">
        <v>45533</v>
      </c>
      <c r="D1265" t="s">
        <v>126</v>
      </c>
      <c r="E1265" t="s">
        <v>68</v>
      </c>
      <c r="F1265" s="8">
        <v>1</v>
      </c>
      <c r="G1265" s="10">
        <v>0.15</v>
      </c>
      <c r="H1265" t="s">
        <v>13</v>
      </c>
      <c r="I1265" s="8">
        <v>1104.1500000000001</v>
      </c>
      <c r="J1265" s="8">
        <v>232.48</v>
      </c>
      <c r="K1265" s="12">
        <f>YEAR(Table2[[#This Row],[Order_Date]])</f>
        <v>2024</v>
      </c>
      <c r="L1265" s="12">
        <f>MONTH(Table2[[#This Row],[Order_Date]])</f>
        <v>8</v>
      </c>
      <c r="M1265" t="str">
        <f>TEXT(Table2[[#This Row],[Order_Date]],"mmm")</f>
        <v>Aug</v>
      </c>
      <c r="N1265" t="str">
        <f>TEXT(Table2[[#This Row],[Order_Date]],"YYYY-MM")</f>
        <v>2024-08</v>
      </c>
      <c r="O1265" s="9">
        <f>IFERROR(Table2[[#This Row],[Profit]]/Table2[[#This Row],[Sales]],0)</f>
        <v>0.2105511026581533</v>
      </c>
      <c r="P1265" t="str">
        <f>_xlfn.XLOOKUP(Table2[[#This Row],[Product_ID]],Table4[Product_ID],Table4[Category],"Not Found")</f>
        <v>Home</v>
      </c>
      <c r="Q1265" t="str">
        <f>_xlfn.XLOOKUP(Table2[[#This Row],[Product_ID]],Table4[Product_ID],Table4[Sub_Category],"Not Found")</f>
        <v>Lighting</v>
      </c>
      <c r="R1265" t="str">
        <f>_xlfn.XLOOKUP(Table2[[#This Row],[Customer_ID]],Table1[Customer_ID],Table1[Region],"Not Found")</f>
        <v>North</v>
      </c>
      <c r="S1265" t="str">
        <f>_xlfn.XLOOKUP(Table2[[#This Row],[Customer_ID]],Table1[Customer_ID],Table1[Segment],"Not Found")</f>
        <v>Consumer</v>
      </c>
      <c r="T1265" t="str">
        <f>_xlfn.XLOOKUP(Table2[[#This Row],[Product_ID]],Table4[Product_ID],Table4[Product_Name],"Not Found")</f>
        <v>Table Lamp</v>
      </c>
    </row>
    <row r="1266" spans="1:20" x14ac:dyDescent="0.3">
      <c r="A1266" t="s">
        <v>1754</v>
      </c>
      <c r="B1266" s="4">
        <v>45852</v>
      </c>
      <c r="C1266" s="4">
        <v>45853</v>
      </c>
      <c r="D1266" t="s">
        <v>260</v>
      </c>
      <c r="E1266" t="s">
        <v>81</v>
      </c>
      <c r="F1266" s="8">
        <v>2</v>
      </c>
      <c r="G1266" s="10">
        <v>0</v>
      </c>
      <c r="H1266" t="s">
        <v>17</v>
      </c>
      <c r="I1266" s="8">
        <v>1598</v>
      </c>
      <c r="J1266" s="8">
        <v>432.14</v>
      </c>
      <c r="K1266" s="12">
        <f>YEAR(Table2[[#This Row],[Order_Date]])</f>
        <v>2025</v>
      </c>
      <c r="L1266" s="12">
        <f>MONTH(Table2[[#This Row],[Order_Date]])</f>
        <v>7</v>
      </c>
      <c r="M1266" t="str">
        <f>TEXT(Table2[[#This Row],[Order_Date]],"mmm")</f>
        <v>Jul</v>
      </c>
      <c r="N1266" t="str">
        <f>TEXT(Table2[[#This Row],[Order_Date]],"YYYY-MM")</f>
        <v>2025-07</v>
      </c>
      <c r="O1266" s="9">
        <f>IFERROR(Table2[[#This Row],[Profit]]/Table2[[#This Row],[Sales]],0)</f>
        <v>0.2704255319148936</v>
      </c>
      <c r="P1266" t="str">
        <f>_xlfn.XLOOKUP(Table2[[#This Row],[Product_ID]],Table4[Product_ID],Table4[Category],"Not Found")</f>
        <v>Home</v>
      </c>
      <c r="Q1266" t="str">
        <f>_xlfn.XLOOKUP(Table2[[#This Row],[Product_ID]],Table4[Product_ID],Table4[Sub_Category],"Not Found")</f>
        <v>Kitchen</v>
      </c>
      <c r="R1266" t="str">
        <f>_xlfn.XLOOKUP(Table2[[#This Row],[Customer_ID]],Table1[Customer_ID],Table1[Region],"Not Found")</f>
        <v>West</v>
      </c>
      <c r="S1266" t="str">
        <f>_xlfn.XLOOKUP(Table2[[#This Row],[Customer_ID]],Table1[Customer_ID],Table1[Segment],"Not Found")</f>
        <v>Home Office</v>
      </c>
      <c r="T1266" t="str">
        <f>_xlfn.XLOOKUP(Table2[[#This Row],[Product_ID]],Table4[Product_ID],Table4[Product_Name],"Not Found")</f>
        <v>Travel Mug</v>
      </c>
    </row>
    <row r="1267" spans="1:20" x14ac:dyDescent="0.3">
      <c r="A1267" t="s">
        <v>1755</v>
      </c>
      <c r="B1267" s="4">
        <v>45333</v>
      </c>
      <c r="C1267" s="4">
        <v>45334</v>
      </c>
      <c r="D1267" t="s">
        <v>184</v>
      </c>
      <c r="E1267" t="s">
        <v>16</v>
      </c>
      <c r="F1267" s="8">
        <v>1</v>
      </c>
      <c r="G1267" s="10">
        <v>0</v>
      </c>
      <c r="H1267" t="s">
        <v>21</v>
      </c>
      <c r="I1267" s="8">
        <v>1299</v>
      </c>
      <c r="J1267" s="8">
        <v>296.18</v>
      </c>
      <c r="K1267" s="12">
        <f>YEAR(Table2[[#This Row],[Order_Date]])</f>
        <v>2024</v>
      </c>
      <c r="L1267" s="12">
        <f>MONTH(Table2[[#This Row],[Order_Date]])</f>
        <v>2</v>
      </c>
      <c r="M1267" t="str">
        <f>TEXT(Table2[[#This Row],[Order_Date]],"mmm")</f>
        <v>Feb</v>
      </c>
      <c r="N1267" t="str">
        <f>TEXT(Table2[[#This Row],[Order_Date]],"YYYY-MM")</f>
        <v>2024-02</v>
      </c>
      <c r="O1267" s="9">
        <f>IFERROR(Table2[[#This Row],[Profit]]/Table2[[#This Row],[Sales]],0)</f>
        <v>0.2280061585835258</v>
      </c>
      <c r="P1267" t="str">
        <f>_xlfn.XLOOKUP(Table2[[#This Row],[Product_ID]],Table4[Product_ID],Table4[Category],"Not Found")</f>
        <v>Technology</v>
      </c>
      <c r="Q1267" t="str">
        <f>_xlfn.XLOOKUP(Table2[[#This Row],[Product_ID]],Table4[Product_ID],Table4[Sub_Category],"Not Found")</f>
        <v>Accessories</v>
      </c>
      <c r="R1267" t="str">
        <f>_xlfn.XLOOKUP(Table2[[#This Row],[Customer_ID]],Table1[Customer_ID],Table1[Region],"Not Found")</f>
        <v>North</v>
      </c>
      <c r="S1267" t="str">
        <f>_xlfn.XLOOKUP(Table2[[#This Row],[Customer_ID]],Table1[Customer_ID],Table1[Segment],"Not Found")</f>
        <v>Corporate</v>
      </c>
      <c r="T1267" t="str">
        <f>_xlfn.XLOOKUP(Table2[[#This Row],[Product_ID]],Table4[Product_ID],Table4[Product_Name],"Not Found")</f>
        <v>USB-C Hub</v>
      </c>
    </row>
    <row r="1268" spans="1:20" x14ac:dyDescent="0.3">
      <c r="A1268" t="s">
        <v>1756</v>
      </c>
      <c r="B1268" s="4">
        <v>45969</v>
      </c>
      <c r="C1268" s="4">
        <v>45970</v>
      </c>
      <c r="D1268" t="s">
        <v>720</v>
      </c>
      <c r="E1268" t="s">
        <v>12</v>
      </c>
      <c r="F1268" s="8">
        <v>4</v>
      </c>
      <c r="G1268" s="10">
        <v>0</v>
      </c>
      <c r="H1268" t="s">
        <v>13</v>
      </c>
      <c r="I1268" s="8">
        <v>2396</v>
      </c>
      <c r="J1268" s="8">
        <v>601.54</v>
      </c>
      <c r="K1268" s="12">
        <f>YEAR(Table2[[#This Row],[Order_Date]])</f>
        <v>2025</v>
      </c>
      <c r="L1268" s="12">
        <f>MONTH(Table2[[#This Row],[Order_Date]])</f>
        <v>11</v>
      </c>
      <c r="M1268" t="str">
        <f>TEXT(Table2[[#This Row],[Order_Date]],"mmm")</f>
        <v>Nov</v>
      </c>
      <c r="N1268" t="str">
        <f>TEXT(Table2[[#This Row],[Order_Date]],"YYYY-MM")</f>
        <v>2025-11</v>
      </c>
      <c r="O1268" s="9">
        <f>IFERROR(Table2[[#This Row],[Profit]]/Table2[[#This Row],[Sales]],0)</f>
        <v>0.25106010016694491</v>
      </c>
      <c r="P1268" t="str">
        <f>_xlfn.XLOOKUP(Table2[[#This Row],[Product_ID]],Table4[Product_ID],Table4[Category],"Not Found")</f>
        <v>Home</v>
      </c>
      <c r="Q1268" t="str">
        <f>_xlfn.XLOOKUP(Table2[[#This Row],[Product_ID]],Table4[Product_ID],Table4[Sub_Category],"Not Found")</f>
        <v>Kitchen</v>
      </c>
      <c r="R1268" t="str">
        <f>_xlfn.XLOOKUP(Table2[[#This Row],[Customer_ID]],Table1[Customer_ID],Table1[Region],"Not Found")</f>
        <v>South</v>
      </c>
      <c r="S1268" t="str">
        <f>_xlfn.XLOOKUP(Table2[[#This Row],[Customer_ID]],Table1[Customer_ID],Table1[Segment],"Not Found")</f>
        <v>Corporate</v>
      </c>
      <c r="T1268" t="str">
        <f>_xlfn.XLOOKUP(Table2[[#This Row],[Product_ID]],Table4[Product_ID],Table4[Product_Name],"Not Found")</f>
        <v>Water Bottle</v>
      </c>
    </row>
    <row r="1269" spans="1:20" x14ac:dyDescent="0.3">
      <c r="A1269" t="s">
        <v>1757</v>
      </c>
      <c r="B1269" s="4">
        <v>45885</v>
      </c>
      <c r="C1269" s="4">
        <v>45887</v>
      </c>
      <c r="D1269" t="s">
        <v>453</v>
      </c>
      <c r="E1269" t="s">
        <v>16</v>
      </c>
      <c r="F1269" s="8">
        <v>3</v>
      </c>
      <c r="G1269" s="10">
        <v>0</v>
      </c>
      <c r="H1269" t="s">
        <v>17</v>
      </c>
      <c r="I1269" s="8">
        <v>3897</v>
      </c>
      <c r="J1269" s="8">
        <v>786.5</v>
      </c>
      <c r="K1269" s="12">
        <f>YEAR(Table2[[#This Row],[Order_Date]])</f>
        <v>2025</v>
      </c>
      <c r="L1269" s="12">
        <f>MONTH(Table2[[#This Row],[Order_Date]])</f>
        <v>8</v>
      </c>
      <c r="M1269" t="str">
        <f>TEXT(Table2[[#This Row],[Order_Date]],"mmm")</f>
        <v>Aug</v>
      </c>
      <c r="N1269" t="str">
        <f>TEXT(Table2[[#This Row],[Order_Date]],"YYYY-MM")</f>
        <v>2025-08</v>
      </c>
      <c r="O1269" s="9">
        <f>IFERROR(Table2[[#This Row],[Profit]]/Table2[[#This Row],[Sales]],0)</f>
        <v>0.20182191429304594</v>
      </c>
      <c r="P1269" t="str">
        <f>_xlfn.XLOOKUP(Table2[[#This Row],[Product_ID]],Table4[Product_ID],Table4[Category],"Not Found")</f>
        <v>Technology</v>
      </c>
      <c r="Q1269" t="str">
        <f>_xlfn.XLOOKUP(Table2[[#This Row],[Product_ID]],Table4[Product_ID],Table4[Sub_Category],"Not Found")</f>
        <v>Accessories</v>
      </c>
      <c r="R1269" t="str">
        <f>_xlfn.XLOOKUP(Table2[[#This Row],[Customer_ID]],Table1[Customer_ID],Table1[Region],"Not Found")</f>
        <v>East</v>
      </c>
      <c r="S1269" t="str">
        <f>_xlfn.XLOOKUP(Table2[[#This Row],[Customer_ID]],Table1[Customer_ID],Table1[Segment],"Not Found")</f>
        <v>Corporate</v>
      </c>
      <c r="T1269" t="str">
        <f>_xlfn.XLOOKUP(Table2[[#This Row],[Product_ID]],Table4[Product_ID],Table4[Product_Name],"Not Found")</f>
        <v>USB-C Hub</v>
      </c>
    </row>
    <row r="1270" spans="1:20" x14ac:dyDescent="0.3">
      <c r="A1270" t="s">
        <v>1758</v>
      </c>
      <c r="B1270" s="4">
        <v>45720</v>
      </c>
      <c r="C1270" s="4">
        <v>45721</v>
      </c>
      <c r="D1270" t="s">
        <v>744</v>
      </c>
      <c r="E1270" t="s">
        <v>35</v>
      </c>
      <c r="F1270" s="8">
        <v>2</v>
      </c>
      <c r="G1270" s="10">
        <v>0</v>
      </c>
      <c r="H1270" t="s">
        <v>13</v>
      </c>
      <c r="I1270" s="8">
        <v>3198</v>
      </c>
      <c r="J1270" s="8">
        <v>1058.3599999999999</v>
      </c>
      <c r="K1270" s="12">
        <f>YEAR(Table2[[#This Row],[Order_Date]])</f>
        <v>2025</v>
      </c>
      <c r="L1270" s="12">
        <f>MONTH(Table2[[#This Row],[Order_Date]])</f>
        <v>3</v>
      </c>
      <c r="M1270" t="str">
        <f>TEXT(Table2[[#This Row],[Order_Date]],"mmm")</f>
        <v>Mar</v>
      </c>
      <c r="N1270" t="str">
        <f>TEXT(Table2[[#This Row],[Order_Date]],"YYYY-MM")</f>
        <v>2025-03</v>
      </c>
      <c r="O1270" s="9">
        <f>IFERROR(Table2[[#This Row],[Profit]]/Table2[[#This Row],[Sales]],0)</f>
        <v>0.33094434021263286</v>
      </c>
      <c r="P1270" t="str">
        <f>_xlfn.XLOOKUP(Table2[[#This Row],[Product_ID]],Table4[Product_ID],Table4[Category],"Not Found")</f>
        <v>Lifestyle</v>
      </c>
      <c r="Q1270" t="str">
        <f>_xlfn.XLOOKUP(Table2[[#This Row],[Product_ID]],Table4[Product_ID],Table4[Sub_Category],"Not Found")</f>
        <v>Bags</v>
      </c>
      <c r="R1270" t="str">
        <f>_xlfn.XLOOKUP(Table2[[#This Row],[Customer_ID]],Table1[Customer_ID],Table1[Region],"Not Found")</f>
        <v>West</v>
      </c>
      <c r="S1270" t="str">
        <f>_xlfn.XLOOKUP(Table2[[#This Row],[Customer_ID]],Table1[Customer_ID],Table1[Segment],"Not Found")</f>
        <v>Corporate</v>
      </c>
      <c r="T1270" t="str">
        <f>_xlfn.XLOOKUP(Table2[[#This Row],[Product_ID]],Table4[Product_ID],Table4[Product_Name],"Not Found")</f>
        <v>Backpack</v>
      </c>
    </row>
    <row r="1271" spans="1:20" x14ac:dyDescent="0.3">
      <c r="A1271" t="s">
        <v>1759</v>
      </c>
      <c r="B1271" s="4">
        <v>45449</v>
      </c>
      <c r="C1271" s="4">
        <v>45451</v>
      </c>
      <c r="D1271" t="s">
        <v>1320</v>
      </c>
      <c r="E1271" t="s">
        <v>65</v>
      </c>
      <c r="F1271" s="8">
        <v>2</v>
      </c>
      <c r="G1271" s="10">
        <v>0.2</v>
      </c>
      <c r="H1271" t="s">
        <v>17</v>
      </c>
      <c r="I1271" s="8">
        <v>1118.4000000000001</v>
      </c>
      <c r="J1271" s="8">
        <v>290.11</v>
      </c>
      <c r="K1271" s="12">
        <f>YEAR(Table2[[#This Row],[Order_Date]])</f>
        <v>2024</v>
      </c>
      <c r="L1271" s="12">
        <f>MONTH(Table2[[#This Row],[Order_Date]])</f>
        <v>6</v>
      </c>
      <c r="M1271" t="str">
        <f>TEXT(Table2[[#This Row],[Order_Date]],"mmm")</f>
        <v>Jun</v>
      </c>
      <c r="N1271" t="str">
        <f>TEXT(Table2[[#This Row],[Order_Date]],"YYYY-MM")</f>
        <v>2024-06</v>
      </c>
      <c r="O1271" s="9">
        <f>IFERROR(Table2[[#This Row],[Profit]]/Table2[[#This Row],[Sales]],0)</f>
        <v>0.25939735336194564</v>
      </c>
      <c r="P1271" t="str">
        <f>_xlfn.XLOOKUP(Table2[[#This Row],[Product_ID]],Table4[Product_ID],Table4[Category],"Not Found")</f>
        <v>Office</v>
      </c>
      <c r="Q1271" t="str">
        <f>_xlfn.XLOOKUP(Table2[[#This Row],[Product_ID]],Table4[Product_ID],Table4[Sub_Category],"Not Found")</f>
        <v>Storage</v>
      </c>
      <c r="R1271" t="str">
        <f>_xlfn.XLOOKUP(Table2[[#This Row],[Customer_ID]],Table1[Customer_ID],Table1[Region],"Not Found")</f>
        <v>East</v>
      </c>
      <c r="S1271" t="str">
        <f>_xlfn.XLOOKUP(Table2[[#This Row],[Customer_ID]],Table1[Customer_ID],Table1[Segment],"Not Found")</f>
        <v>Corporate</v>
      </c>
      <c r="T1271" t="str">
        <f>_xlfn.XLOOKUP(Table2[[#This Row],[Product_ID]],Table4[Product_ID],Table4[Product_Name],"Not Found")</f>
        <v>Desk Organizer</v>
      </c>
    </row>
    <row r="1272" spans="1:20" x14ac:dyDescent="0.3">
      <c r="A1272" t="s">
        <v>1760</v>
      </c>
      <c r="B1272" s="4">
        <v>45507</v>
      </c>
      <c r="C1272" s="4">
        <v>45509</v>
      </c>
      <c r="D1272" t="s">
        <v>499</v>
      </c>
      <c r="E1272" t="s">
        <v>68</v>
      </c>
      <c r="F1272" s="8">
        <v>1</v>
      </c>
      <c r="G1272" s="10">
        <v>0.05</v>
      </c>
      <c r="H1272" t="s">
        <v>17</v>
      </c>
      <c r="I1272" s="8">
        <v>1234.05</v>
      </c>
      <c r="J1272" s="8">
        <v>-141.94</v>
      </c>
      <c r="K1272" s="12">
        <f>YEAR(Table2[[#This Row],[Order_Date]])</f>
        <v>2024</v>
      </c>
      <c r="L1272" s="12">
        <f>MONTH(Table2[[#This Row],[Order_Date]])</f>
        <v>8</v>
      </c>
      <c r="M1272" t="str">
        <f>TEXT(Table2[[#This Row],[Order_Date]],"mmm")</f>
        <v>Aug</v>
      </c>
      <c r="N1272" t="str">
        <f>TEXT(Table2[[#This Row],[Order_Date]],"YYYY-MM")</f>
        <v>2024-08</v>
      </c>
      <c r="O1272" s="9">
        <f>IFERROR(Table2[[#This Row],[Profit]]/Table2[[#This Row],[Sales]],0)</f>
        <v>-0.1150196507434869</v>
      </c>
      <c r="P1272" t="str">
        <f>_xlfn.XLOOKUP(Table2[[#This Row],[Product_ID]],Table4[Product_ID],Table4[Category],"Not Found")</f>
        <v>Home</v>
      </c>
      <c r="Q1272" t="str">
        <f>_xlfn.XLOOKUP(Table2[[#This Row],[Product_ID]],Table4[Product_ID],Table4[Sub_Category],"Not Found")</f>
        <v>Lighting</v>
      </c>
      <c r="R1272" t="str">
        <f>_xlfn.XLOOKUP(Table2[[#This Row],[Customer_ID]],Table1[Customer_ID],Table1[Region],"Not Found")</f>
        <v>West</v>
      </c>
      <c r="S1272" t="str">
        <f>_xlfn.XLOOKUP(Table2[[#This Row],[Customer_ID]],Table1[Customer_ID],Table1[Segment],"Not Found")</f>
        <v>Consumer</v>
      </c>
      <c r="T1272" t="str">
        <f>_xlfn.XLOOKUP(Table2[[#This Row],[Product_ID]],Table4[Product_ID],Table4[Product_Name],"Not Found")</f>
        <v>Table Lamp</v>
      </c>
    </row>
    <row r="1273" spans="1:20" x14ac:dyDescent="0.3">
      <c r="A1273" t="s">
        <v>1761</v>
      </c>
      <c r="B1273" s="4">
        <v>45961</v>
      </c>
      <c r="C1273" s="4">
        <v>45962</v>
      </c>
      <c r="D1273" t="s">
        <v>317</v>
      </c>
      <c r="E1273" t="s">
        <v>96</v>
      </c>
      <c r="F1273" s="8">
        <v>4</v>
      </c>
      <c r="G1273" s="10">
        <v>0</v>
      </c>
      <c r="H1273" t="s">
        <v>30</v>
      </c>
      <c r="I1273" s="8">
        <v>3996</v>
      </c>
      <c r="J1273" s="8">
        <v>980.5</v>
      </c>
      <c r="K1273" s="12">
        <f>YEAR(Table2[[#This Row],[Order_Date]])</f>
        <v>2025</v>
      </c>
      <c r="L1273" s="12">
        <f>MONTH(Table2[[#This Row],[Order_Date]])</f>
        <v>10</v>
      </c>
      <c r="M1273" t="str">
        <f>TEXT(Table2[[#This Row],[Order_Date]],"mmm")</f>
        <v>Oct</v>
      </c>
      <c r="N1273" t="str">
        <f>TEXT(Table2[[#This Row],[Order_Date]],"YYYY-MM")</f>
        <v>2025-10</v>
      </c>
      <c r="O1273" s="9">
        <f>IFERROR(Table2[[#This Row],[Profit]]/Table2[[#This Row],[Sales]],0)</f>
        <v>0.24537037037037038</v>
      </c>
      <c r="P1273" t="str">
        <f>_xlfn.XLOOKUP(Table2[[#This Row],[Product_ID]],Table4[Product_ID],Table4[Category],"Not Found")</f>
        <v>Home</v>
      </c>
      <c r="Q1273" t="str">
        <f>_xlfn.XLOOKUP(Table2[[#This Row],[Product_ID]],Table4[Product_ID],Table4[Sub_Category],"Not Found")</f>
        <v>Lighting</v>
      </c>
      <c r="R1273" t="str">
        <f>_xlfn.XLOOKUP(Table2[[#This Row],[Customer_ID]],Table1[Customer_ID],Table1[Region],"Not Found")</f>
        <v>East</v>
      </c>
      <c r="S1273" t="str">
        <f>_xlfn.XLOOKUP(Table2[[#This Row],[Customer_ID]],Table1[Customer_ID],Table1[Segment],"Not Found")</f>
        <v>Home Office</v>
      </c>
      <c r="T1273" t="str">
        <f>_xlfn.XLOOKUP(Table2[[#This Row],[Product_ID]],Table4[Product_ID],Table4[Product_Name],"Not Found")</f>
        <v>LED Strip Light</v>
      </c>
    </row>
    <row r="1274" spans="1:20" x14ac:dyDescent="0.3">
      <c r="A1274" t="s">
        <v>1762</v>
      </c>
      <c r="B1274" s="4">
        <v>45753</v>
      </c>
      <c r="C1274" s="4">
        <v>45757</v>
      </c>
      <c r="D1274" t="s">
        <v>1763</v>
      </c>
      <c r="E1274" t="s">
        <v>65</v>
      </c>
      <c r="F1274" s="8">
        <v>1</v>
      </c>
      <c r="G1274" s="10">
        <v>0.05</v>
      </c>
      <c r="H1274" t="s">
        <v>17</v>
      </c>
      <c r="I1274" s="8">
        <v>664.05</v>
      </c>
      <c r="J1274" s="8">
        <v>207.52</v>
      </c>
      <c r="K1274" s="12">
        <f>YEAR(Table2[[#This Row],[Order_Date]])</f>
        <v>2025</v>
      </c>
      <c r="L1274" s="12">
        <f>MONTH(Table2[[#This Row],[Order_Date]])</f>
        <v>4</v>
      </c>
      <c r="M1274" t="str">
        <f>TEXT(Table2[[#This Row],[Order_Date]],"mmm")</f>
        <v>Apr</v>
      </c>
      <c r="N1274" t="str">
        <f>TEXT(Table2[[#This Row],[Order_Date]],"YYYY-MM")</f>
        <v>2025-04</v>
      </c>
      <c r="O1274" s="9">
        <f>IFERROR(Table2[[#This Row],[Profit]]/Table2[[#This Row],[Sales]],0)</f>
        <v>0.31250658835931033</v>
      </c>
      <c r="P1274" t="str">
        <f>_xlfn.XLOOKUP(Table2[[#This Row],[Product_ID]],Table4[Product_ID],Table4[Category],"Not Found")</f>
        <v>Office</v>
      </c>
      <c r="Q1274" t="str">
        <f>_xlfn.XLOOKUP(Table2[[#This Row],[Product_ID]],Table4[Product_ID],Table4[Sub_Category],"Not Found")</f>
        <v>Storage</v>
      </c>
      <c r="R1274" t="str">
        <f>_xlfn.XLOOKUP(Table2[[#This Row],[Customer_ID]],Table1[Customer_ID],Table1[Region],"Not Found")</f>
        <v>East</v>
      </c>
      <c r="S1274" t="str">
        <f>_xlfn.XLOOKUP(Table2[[#This Row],[Customer_ID]],Table1[Customer_ID],Table1[Segment],"Not Found")</f>
        <v>Consumer</v>
      </c>
      <c r="T1274" t="str">
        <f>_xlfn.XLOOKUP(Table2[[#This Row],[Product_ID]],Table4[Product_ID],Table4[Product_Name],"Not Found")</f>
        <v>Desk Organizer</v>
      </c>
    </row>
    <row r="1275" spans="1:20" x14ac:dyDescent="0.3">
      <c r="A1275" t="s">
        <v>1764</v>
      </c>
      <c r="B1275" s="4">
        <v>45425</v>
      </c>
      <c r="C1275" s="4">
        <v>45430</v>
      </c>
      <c r="D1275" t="s">
        <v>365</v>
      </c>
      <c r="E1275" t="s">
        <v>45</v>
      </c>
      <c r="F1275" s="8">
        <v>3</v>
      </c>
      <c r="G1275" s="10">
        <v>0.1</v>
      </c>
      <c r="H1275" t="s">
        <v>17</v>
      </c>
      <c r="I1275" s="8">
        <v>6747.3</v>
      </c>
      <c r="J1275" s="8">
        <v>1164.08</v>
      </c>
      <c r="K1275" s="12">
        <f>YEAR(Table2[[#This Row],[Order_Date]])</f>
        <v>2024</v>
      </c>
      <c r="L1275" s="12">
        <f>MONTH(Table2[[#This Row],[Order_Date]])</f>
        <v>5</v>
      </c>
      <c r="M1275" t="str">
        <f>TEXT(Table2[[#This Row],[Order_Date]],"mmm")</f>
        <v>May</v>
      </c>
      <c r="N1275" t="str">
        <f>TEXT(Table2[[#This Row],[Order_Date]],"YYYY-MM")</f>
        <v>2024-05</v>
      </c>
      <c r="O1275" s="9">
        <f>IFERROR(Table2[[#This Row],[Profit]]/Table2[[#This Row],[Sales]],0)</f>
        <v>0.17252530641886382</v>
      </c>
      <c r="P1275" t="str">
        <f>_xlfn.XLOOKUP(Table2[[#This Row],[Product_ID]],Table4[Product_ID],Table4[Category],"Not Found")</f>
        <v>Technology</v>
      </c>
      <c r="Q1275" t="str">
        <f>_xlfn.XLOOKUP(Table2[[#This Row],[Product_ID]],Table4[Product_ID],Table4[Sub_Category],"Not Found")</f>
        <v>Audio</v>
      </c>
      <c r="R1275" t="str">
        <f>_xlfn.XLOOKUP(Table2[[#This Row],[Customer_ID]],Table1[Customer_ID],Table1[Region],"Not Found")</f>
        <v>West</v>
      </c>
      <c r="S1275" t="str">
        <f>_xlfn.XLOOKUP(Table2[[#This Row],[Customer_ID]],Table1[Customer_ID],Table1[Segment],"Not Found")</f>
        <v>Consumer</v>
      </c>
      <c r="T1275" t="str">
        <f>_xlfn.XLOOKUP(Table2[[#This Row],[Product_ID]],Table4[Product_ID],Table4[Product_Name],"Not Found")</f>
        <v>Headphones</v>
      </c>
    </row>
    <row r="1276" spans="1:20" x14ac:dyDescent="0.3">
      <c r="A1276" t="s">
        <v>1765</v>
      </c>
      <c r="B1276" s="4">
        <v>45358</v>
      </c>
      <c r="C1276" s="4">
        <v>45363</v>
      </c>
      <c r="D1276" t="s">
        <v>37</v>
      </c>
      <c r="E1276" t="s">
        <v>35</v>
      </c>
      <c r="F1276" s="8">
        <v>1</v>
      </c>
      <c r="G1276" s="10">
        <v>0.05</v>
      </c>
      <c r="H1276" t="s">
        <v>13</v>
      </c>
      <c r="I1276" s="8">
        <v>1519.05</v>
      </c>
      <c r="J1276" s="8">
        <v>401.76</v>
      </c>
      <c r="K1276" s="12">
        <f>YEAR(Table2[[#This Row],[Order_Date]])</f>
        <v>2024</v>
      </c>
      <c r="L1276" s="12">
        <f>MONTH(Table2[[#This Row],[Order_Date]])</f>
        <v>3</v>
      </c>
      <c r="M1276" t="str">
        <f>TEXT(Table2[[#This Row],[Order_Date]],"mmm")</f>
        <v>Mar</v>
      </c>
      <c r="N1276" t="str">
        <f>TEXT(Table2[[#This Row],[Order_Date]],"YYYY-MM")</f>
        <v>2024-03</v>
      </c>
      <c r="O1276" s="9">
        <f>IFERROR(Table2[[#This Row],[Profit]]/Table2[[#This Row],[Sales]],0)</f>
        <v>0.26448109015503113</v>
      </c>
      <c r="P1276" t="str">
        <f>_xlfn.XLOOKUP(Table2[[#This Row],[Product_ID]],Table4[Product_ID],Table4[Category],"Not Found")</f>
        <v>Lifestyle</v>
      </c>
      <c r="Q1276" t="str">
        <f>_xlfn.XLOOKUP(Table2[[#This Row],[Product_ID]],Table4[Product_ID],Table4[Sub_Category],"Not Found")</f>
        <v>Bags</v>
      </c>
      <c r="R1276" t="str">
        <f>_xlfn.XLOOKUP(Table2[[#This Row],[Customer_ID]],Table1[Customer_ID],Table1[Region],"Not Found")</f>
        <v>North</v>
      </c>
      <c r="S1276" t="str">
        <f>_xlfn.XLOOKUP(Table2[[#This Row],[Customer_ID]],Table1[Customer_ID],Table1[Segment],"Not Found")</f>
        <v>Consumer</v>
      </c>
      <c r="T1276" t="str">
        <f>_xlfn.XLOOKUP(Table2[[#This Row],[Product_ID]],Table4[Product_ID],Table4[Product_Name],"Not Found")</f>
        <v>Backpack</v>
      </c>
    </row>
    <row r="1277" spans="1:20" x14ac:dyDescent="0.3">
      <c r="A1277" t="s">
        <v>1766</v>
      </c>
      <c r="B1277" s="4">
        <v>45298</v>
      </c>
      <c r="C1277" s="4">
        <v>45302</v>
      </c>
      <c r="D1277" t="s">
        <v>317</v>
      </c>
      <c r="E1277" t="s">
        <v>35</v>
      </c>
      <c r="F1277" s="8">
        <v>1</v>
      </c>
      <c r="G1277" s="10">
        <v>0</v>
      </c>
      <c r="H1277" t="s">
        <v>13</v>
      </c>
      <c r="I1277" s="8">
        <v>1599</v>
      </c>
      <c r="J1277" s="8">
        <v>-107.34</v>
      </c>
      <c r="K1277" s="12">
        <f>YEAR(Table2[[#This Row],[Order_Date]])</f>
        <v>2024</v>
      </c>
      <c r="L1277" s="12">
        <f>MONTH(Table2[[#This Row],[Order_Date]])</f>
        <v>1</v>
      </c>
      <c r="M1277" t="str">
        <f>TEXT(Table2[[#This Row],[Order_Date]],"mmm")</f>
        <v>Jan</v>
      </c>
      <c r="N1277" t="str">
        <f>TEXT(Table2[[#This Row],[Order_Date]],"YYYY-MM")</f>
        <v>2024-01</v>
      </c>
      <c r="O1277" s="9">
        <f>IFERROR(Table2[[#This Row],[Profit]]/Table2[[#This Row],[Sales]],0)</f>
        <v>-6.7129455909943722E-2</v>
      </c>
      <c r="P1277" t="str">
        <f>_xlfn.XLOOKUP(Table2[[#This Row],[Product_ID]],Table4[Product_ID],Table4[Category],"Not Found")</f>
        <v>Lifestyle</v>
      </c>
      <c r="Q1277" t="str">
        <f>_xlfn.XLOOKUP(Table2[[#This Row],[Product_ID]],Table4[Product_ID],Table4[Sub_Category],"Not Found")</f>
        <v>Bags</v>
      </c>
      <c r="R1277" t="str">
        <f>_xlfn.XLOOKUP(Table2[[#This Row],[Customer_ID]],Table1[Customer_ID],Table1[Region],"Not Found")</f>
        <v>East</v>
      </c>
      <c r="S1277" t="str">
        <f>_xlfn.XLOOKUP(Table2[[#This Row],[Customer_ID]],Table1[Customer_ID],Table1[Segment],"Not Found")</f>
        <v>Home Office</v>
      </c>
      <c r="T1277" t="str">
        <f>_xlfn.XLOOKUP(Table2[[#This Row],[Product_ID]],Table4[Product_ID],Table4[Product_Name],"Not Found")</f>
        <v>Backpack</v>
      </c>
    </row>
    <row r="1278" spans="1:20" x14ac:dyDescent="0.3">
      <c r="A1278" t="s">
        <v>1767</v>
      </c>
      <c r="B1278" s="4">
        <v>45817</v>
      </c>
      <c r="C1278" s="4">
        <v>45818</v>
      </c>
      <c r="D1278" t="s">
        <v>863</v>
      </c>
      <c r="E1278" t="s">
        <v>81</v>
      </c>
      <c r="F1278" s="8">
        <v>2</v>
      </c>
      <c r="G1278" s="10">
        <v>0</v>
      </c>
      <c r="H1278" t="s">
        <v>13</v>
      </c>
      <c r="I1278" s="8">
        <v>1598</v>
      </c>
      <c r="J1278" s="8">
        <v>510.42</v>
      </c>
      <c r="K1278" s="12">
        <f>YEAR(Table2[[#This Row],[Order_Date]])</f>
        <v>2025</v>
      </c>
      <c r="L1278" s="12">
        <f>MONTH(Table2[[#This Row],[Order_Date]])</f>
        <v>6</v>
      </c>
      <c r="M1278" t="str">
        <f>TEXT(Table2[[#This Row],[Order_Date]],"mmm")</f>
        <v>Jun</v>
      </c>
      <c r="N1278" t="str">
        <f>TEXT(Table2[[#This Row],[Order_Date]],"YYYY-MM")</f>
        <v>2025-06</v>
      </c>
      <c r="O1278" s="9">
        <f>IFERROR(Table2[[#This Row],[Profit]]/Table2[[#This Row],[Sales]],0)</f>
        <v>0.31941176470588234</v>
      </c>
      <c r="P1278" t="str">
        <f>_xlfn.XLOOKUP(Table2[[#This Row],[Product_ID]],Table4[Product_ID],Table4[Category],"Not Found")</f>
        <v>Home</v>
      </c>
      <c r="Q1278" t="str">
        <f>_xlfn.XLOOKUP(Table2[[#This Row],[Product_ID]],Table4[Product_ID],Table4[Sub_Category],"Not Found")</f>
        <v>Kitchen</v>
      </c>
      <c r="R1278" t="str">
        <f>_xlfn.XLOOKUP(Table2[[#This Row],[Customer_ID]],Table1[Customer_ID],Table1[Region],"Not Found")</f>
        <v>West</v>
      </c>
      <c r="S1278" t="str">
        <f>_xlfn.XLOOKUP(Table2[[#This Row],[Customer_ID]],Table1[Customer_ID],Table1[Segment],"Not Found")</f>
        <v>Consumer</v>
      </c>
      <c r="T1278" t="str">
        <f>_xlfn.XLOOKUP(Table2[[#This Row],[Product_ID]],Table4[Product_ID],Table4[Product_Name],"Not Found")</f>
        <v>Travel Mug</v>
      </c>
    </row>
    <row r="1279" spans="1:20" x14ac:dyDescent="0.3">
      <c r="A1279" t="s">
        <v>1768</v>
      </c>
      <c r="B1279" s="4">
        <v>45364</v>
      </c>
      <c r="C1279" s="4">
        <v>45366</v>
      </c>
      <c r="D1279" t="s">
        <v>111</v>
      </c>
      <c r="E1279" t="s">
        <v>20</v>
      </c>
      <c r="F1279" s="8">
        <v>3</v>
      </c>
      <c r="G1279" s="10">
        <v>0.1</v>
      </c>
      <c r="H1279" t="s">
        <v>13</v>
      </c>
      <c r="I1279" s="8">
        <v>18897.3</v>
      </c>
      <c r="J1279" s="8">
        <v>3588.38</v>
      </c>
      <c r="K1279" s="12">
        <f>YEAR(Table2[[#This Row],[Order_Date]])</f>
        <v>2024</v>
      </c>
      <c r="L1279" s="12">
        <f>MONTH(Table2[[#This Row],[Order_Date]])</f>
        <v>3</v>
      </c>
      <c r="M1279" t="str">
        <f>TEXT(Table2[[#This Row],[Order_Date]],"mmm")</f>
        <v>Mar</v>
      </c>
      <c r="N1279" t="str">
        <f>TEXT(Table2[[#This Row],[Order_Date]],"YYYY-MM")</f>
        <v>2024-03</v>
      </c>
      <c r="O1279" s="9">
        <f>IFERROR(Table2[[#This Row],[Profit]]/Table2[[#This Row],[Sales]],0)</f>
        <v>0.18988850259031714</v>
      </c>
      <c r="P1279" t="str">
        <f>_xlfn.XLOOKUP(Table2[[#This Row],[Product_ID]],Table4[Product_ID],Table4[Category],"Not Found")</f>
        <v>Furniture</v>
      </c>
      <c r="Q1279" t="str">
        <f>_xlfn.XLOOKUP(Table2[[#This Row],[Product_ID]],Table4[Product_ID],Table4[Sub_Category],"Not Found")</f>
        <v>Furniture</v>
      </c>
      <c r="R1279" t="str">
        <f>_xlfn.XLOOKUP(Table2[[#This Row],[Customer_ID]],Table1[Customer_ID],Table1[Region],"Not Found")</f>
        <v>East</v>
      </c>
      <c r="S1279" t="str">
        <f>_xlfn.XLOOKUP(Table2[[#This Row],[Customer_ID]],Table1[Customer_ID],Table1[Segment],"Not Found")</f>
        <v>Consumer</v>
      </c>
      <c r="T1279" t="str">
        <f>_xlfn.XLOOKUP(Table2[[#This Row],[Product_ID]],Table4[Product_ID],Table4[Product_Name],"Not Found")</f>
        <v>Office Chair</v>
      </c>
    </row>
    <row r="1280" spans="1:20" x14ac:dyDescent="0.3">
      <c r="A1280" t="s">
        <v>1769</v>
      </c>
      <c r="B1280" s="4">
        <v>45690</v>
      </c>
      <c r="C1280" s="4">
        <v>45693</v>
      </c>
      <c r="D1280" t="s">
        <v>487</v>
      </c>
      <c r="E1280" t="s">
        <v>16</v>
      </c>
      <c r="F1280" s="8">
        <v>3</v>
      </c>
      <c r="G1280" s="10">
        <v>0</v>
      </c>
      <c r="H1280" t="s">
        <v>13</v>
      </c>
      <c r="I1280" s="8">
        <v>3897</v>
      </c>
      <c r="J1280" s="8">
        <v>715.11</v>
      </c>
      <c r="K1280" s="12">
        <f>YEAR(Table2[[#This Row],[Order_Date]])</f>
        <v>2025</v>
      </c>
      <c r="L1280" s="12">
        <f>MONTH(Table2[[#This Row],[Order_Date]])</f>
        <v>2</v>
      </c>
      <c r="M1280" t="str">
        <f>TEXT(Table2[[#This Row],[Order_Date]],"mmm")</f>
        <v>Feb</v>
      </c>
      <c r="N1280" t="str">
        <f>TEXT(Table2[[#This Row],[Order_Date]],"YYYY-MM")</f>
        <v>2025-02</v>
      </c>
      <c r="O1280" s="9">
        <f>IFERROR(Table2[[#This Row],[Profit]]/Table2[[#This Row],[Sales]],0)</f>
        <v>0.18350269438029254</v>
      </c>
      <c r="P1280" t="str">
        <f>_xlfn.XLOOKUP(Table2[[#This Row],[Product_ID]],Table4[Product_ID],Table4[Category],"Not Found")</f>
        <v>Technology</v>
      </c>
      <c r="Q1280" t="str">
        <f>_xlfn.XLOOKUP(Table2[[#This Row],[Product_ID]],Table4[Product_ID],Table4[Sub_Category],"Not Found")</f>
        <v>Accessories</v>
      </c>
      <c r="R1280" t="str">
        <f>_xlfn.XLOOKUP(Table2[[#This Row],[Customer_ID]],Table1[Customer_ID],Table1[Region],"Not Found")</f>
        <v>West</v>
      </c>
      <c r="S1280" t="str">
        <f>_xlfn.XLOOKUP(Table2[[#This Row],[Customer_ID]],Table1[Customer_ID],Table1[Segment],"Not Found")</f>
        <v>Corporate</v>
      </c>
      <c r="T1280" t="str">
        <f>_xlfn.XLOOKUP(Table2[[#This Row],[Product_ID]],Table4[Product_ID],Table4[Product_Name],"Not Found")</f>
        <v>USB-C Hub</v>
      </c>
    </row>
    <row r="1281" spans="1:20" x14ac:dyDescent="0.3">
      <c r="A1281" t="s">
        <v>1770</v>
      </c>
      <c r="B1281" s="4">
        <v>45696</v>
      </c>
      <c r="C1281" s="4">
        <v>45700</v>
      </c>
      <c r="D1281" t="s">
        <v>1771</v>
      </c>
      <c r="E1281" t="s">
        <v>99</v>
      </c>
      <c r="F1281" s="8">
        <v>2</v>
      </c>
      <c r="G1281" s="10">
        <v>0</v>
      </c>
      <c r="H1281" t="s">
        <v>30</v>
      </c>
      <c r="I1281" s="8">
        <v>498</v>
      </c>
      <c r="J1281" s="8">
        <v>137.16</v>
      </c>
      <c r="K1281" s="12">
        <f>YEAR(Table2[[#This Row],[Order_Date]])</f>
        <v>2025</v>
      </c>
      <c r="L1281" s="12">
        <f>MONTH(Table2[[#This Row],[Order_Date]])</f>
        <v>2</v>
      </c>
      <c r="M1281" t="str">
        <f>TEXT(Table2[[#This Row],[Order_Date]],"mmm")</f>
        <v>Feb</v>
      </c>
      <c r="N1281" t="str">
        <f>TEXT(Table2[[#This Row],[Order_Date]],"YYYY-MM")</f>
        <v>2025-02</v>
      </c>
      <c r="O1281" s="9">
        <f>IFERROR(Table2[[#This Row],[Profit]]/Table2[[#This Row],[Sales]],0)</f>
        <v>0.27542168674698797</v>
      </c>
      <c r="P1281" t="str">
        <f>_xlfn.XLOOKUP(Table2[[#This Row],[Product_ID]],Table4[Product_ID],Table4[Category],"Not Found")</f>
        <v>Office</v>
      </c>
      <c r="Q1281" t="str">
        <f>_xlfn.XLOOKUP(Table2[[#This Row],[Product_ID]],Table4[Product_ID],Table4[Sub_Category],"Not Found")</f>
        <v>Paper</v>
      </c>
      <c r="R1281" t="str">
        <f>_xlfn.XLOOKUP(Table2[[#This Row],[Customer_ID]],Table1[Customer_ID],Table1[Region],"Not Found")</f>
        <v>North</v>
      </c>
      <c r="S1281" t="str">
        <f>_xlfn.XLOOKUP(Table2[[#This Row],[Customer_ID]],Table1[Customer_ID],Table1[Segment],"Not Found")</f>
        <v>Consumer</v>
      </c>
      <c r="T1281" t="str">
        <f>_xlfn.XLOOKUP(Table2[[#This Row],[Product_ID]],Table4[Product_ID],Table4[Product_Name],"Not Found")</f>
        <v>Pen Set</v>
      </c>
    </row>
    <row r="1282" spans="1:20" x14ac:dyDescent="0.3">
      <c r="A1282" t="s">
        <v>1772</v>
      </c>
      <c r="B1282" s="4">
        <v>45966</v>
      </c>
      <c r="C1282" s="4">
        <v>45971</v>
      </c>
      <c r="D1282" t="s">
        <v>463</v>
      </c>
      <c r="E1282" t="s">
        <v>12</v>
      </c>
      <c r="F1282" s="8">
        <v>1</v>
      </c>
      <c r="G1282" s="10">
        <v>0.05</v>
      </c>
      <c r="H1282" t="s">
        <v>17</v>
      </c>
      <c r="I1282" s="8">
        <v>569.04999999999995</v>
      </c>
      <c r="J1282" s="8">
        <v>157.66</v>
      </c>
      <c r="K1282" s="12">
        <f>YEAR(Table2[[#This Row],[Order_Date]])</f>
        <v>2025</v>
      </c>
      <c r="L1282" s="12">
        <f>MONTH(Table2[[#This Row],[Order_Date]])</f>
        <v>11</v>
      </c>
      <c r="M1282" t="str">
        <f>TEXT(Table2[[#This Row],[Order_Date]],"mmm")</f>
        <v>Nov</v>
      </c>
      <c r="N1282" t="str">
        <f>TEXT(Table2[[#This Row],[Order_Date]],"YYYY-MM")</f>
        <v>2025-11</v>
      </c>
      <c r="O1282" s="9">
        <f>IFERROR(Table2[[#This Row],[Profit]]/Table2[[#This Row],[Sales]],0)</f>
        <v>0.27705825498638081</v>
      </c>
      <c r="P1282" t="str">
        <f>_xlfn.XLOOKUP(Table2[[#This Row],[Product_ID]],Table4[Product_ID],Table4[Category],"Not Found")</f>
        <v>Home</v>
      </c>
      <c r="Q1282" t="str">
        <f>_xlfn.XLOOKUP(Table2[[#This Row],[Product_ID]],Table4[Product_ID],Table4[Sub_Category],"Not Found")</f>
        <v>Kitchen</v>
      </c>
      <c r="R1282" t="str">
        <f>_xlfn.XLOOKUP(Table2[[#This Row],[Customer_ID]],Table1[Customer_ID],Table1[Region],"Not Found")</f>
        <v>South</v>
      </c>
      <c r="S1282" t="str">
        <f>_xlfn.XLOOKUP(Table2[[#This Row],[Customer_ID]],Table1[Customer_ID],Table1[Segment],"Not Found")</f>
        <v>Corporate</v>
      </c>
      <c r="T1282" t="str">
        <f>_xlfn.XLOOKUP(Table2[[#This Row],[Product_ID]],Table4[Product_ID],Table4[Product_Name],"Not Found")</f>
        <v>Water Bottle</v>
      </c>
    </row>
    <row r="1283" spans="1:20" x14ac:dyDescent="0.3">
      <c r="A1283" t="s">
        <v>1773</v>
      </c>
      <c r="B1283" s="4">
        <v>45869</v>
      </c>
      <c r="C1283" s="4">
        <v>45874</v>
      </c>
      <c r="D1283" t="s">
        <v>1385</v>
      </c>
      <c r="E1283" t="s">
        <v>16</v>
      </c>
      <c r="F1283" s="8">
        <v>4</v>
      </c>
      <c r="G1283" s="10">
        <v>0</v>
      </c>
      <c r="H1283" t="s">
        <v>13</v>
      </c>
      <c r="I1283" s="8">
        <v>5196</v>
      </c>
      <c r="J1283" s="8">
        <v>1506.83</v>
      </c>
      <c r="K1283" s="12">
        <f>YEAR(Table2[[#This Row],[Order_Date]])</f>
        <v>2025</v>
      </c>
      <c r="L1283" s="12">
        <f>MONTH(Table2[[#This Row],[Order_Date]])</f>
        <v>7</v>
      </c>
      <c r="M1283" t="str">
        <f>TEXT(Table2[[#This Row],[Order_Date]],"mmm")</f>
        <v>Jul</v>
      </c>
      <c r="N1283" t="str">
        <f>TEXT(Table2[[#This Row],[Order_Date]],"YYYY-MM")</f>
        <v>2025-07</v>
      </c>
      <c r="O1283" s="9">
        <f>IFERROR(Table2[[#This Row],[Profit]]/Table2[[#This Row],[Sales]],0)</f>
        <v>0.28999807544264816</v>
      </c>
      <c r="P1283" t="str">
        <f>_xlfn.XLOOKUP(Table2[[#This Row],[Product_ID]],Table4[Product_ID],Table4[Category],"Not Found")</f>
        <v>Technology</v>
      </c>
      <c r="Q1283" t="str">
        <f>_xlfn.XLOOKUP(Table2[[#This Row],[Product_ID]],Table4[Product_ID],Table4[Sub_Category],"Not Found")</f>
        <v>Accessories</v>
      </c>
      <c r="R1283" t="str">
        <f>_xlfn.XLOOKUP(Table2[[#This Row],[Customer_ID]],Table1[Customer_ID],Table1[Region],"Not Found")</f>
        <v>West</v>
      </c>
      <c r="S1283" t="str">
        <f>_xlfn.XLOOKUP(Table2[[#This Row],[Customer_ID]],Table1[Customer_ID],Table1[Segment],"Not Found")</f>
        <v>Home Office</v>
      </c>
      <c r="T1283" t="str">
        <f>_xlfn.XLOOKUP(Table2[[#This Row],[Product_ID]],Table4[Product_ID],Table4[Product_Name],"Not Found")</f>
        <v>USB-C Hub</v>
      </c>
    </row>
    <row r="1284" spans="1:20" x14ac:dyDescent="0.3">
      <c r="A1284" t="s">
        <v>1774</v>
      </c>
      <c r="B1284" s="4">
        <v>45421</v>
      </c>
      <c r="C1284" s="4">
        <v>45423</v>
      </c>
      <c r="D1284" t="s">
        <v>1081</v>
      </c>
      <c r="E1284" t="s">
        <v>200</v>
      </c>
      <c r="F1284" s="8">
        <v>1</v>
      </c>
      <c r="G1284" s="10">
        <v>0.2</v>
      </c>
      <c r="H1284" t="s">
        <v>13</v>
      </c>
      <c r="I1284" s="8">
        <v>879.2</v>
      </c>
      <c r="J1284" s="8">
        <v>198.84</v>
      </c>
      <c r="K1284" s="12">
        <f>YEAR(Table2[[#This Row],[Order_Date]])</f>
        <v>2024</v>
      </c>
      <c r="L1284" s="12">
        <f>MONTH(Table2[[#This Row],[Order_Date]])</f>
        <v>5</v>
      </c>
      <c r="M1284" t="str">
        <f>TEXT(Table2[[#This Row],[Order_Date]],"mmm")</f>
        <v>May</v>
      </c>
      <c r="N1284" t="str">
        <f>TEXT(Table2[[#This Row],[Order_Date]],"YYYY-MM")</f>
        <v>2024-05</v>
      </c>
      <c r="O1284" s="9">
        <f>IFERROR(Table2[[#This Row],[Profit]]/Table2[[#This Row],[Sales]],0)</f>
        <v>0.22616014558689718</v>
      </c>
      <c r="P1284" t="str">
        <f>_xlfn.XLOOKUP(Table2[[#This Row],[Product_ID]],Table4[Product_ID],Table4[Category],"Not Found")</f>
        <v>Office</v>
      </c>
      <c r="Q1284" t="str">
        <f>_xlfn.XLOOKUP(Table2[[#This Row],[Product_ID]],Table4[Product_ID],Table4[Sub_Category],"Not Found")</f>
        <v>Office Supplies</v>
      </c>
      <c r="R1284" t="str">
        <f>_xlfn.XLOOKUP(Table2[[#This Row],[Customer_ID]],Table1[Customer_ID],Table1[Region],"Not Found")</f>
        <v>East</v>
      </c>
      <c r="S1284" t="str">
        <f>_xlfn.XLOOKUP(Table2[[#This Row],[Customer_ID]],Table1[Customer_ID],Table1[Segment],"Not Found")</f>
        <v>Consumer</v>
      </c>
      <c r="T1284" t="str">
        <f>_xlfn.XLOOKUP(Table2[[#This Row],[Product_ID]],Table4[Product_ID],Table4[Product_Name],"Not Found")</f>
        <v>Laptop Stand</v>
      </c>
    </row>
    <row r="1285" spans="1:20" x14ac:dyDescent="0.3">
      <c r="A1285" t="s">
        <v>1775</v>
      </c>
      <c r="B1285" s="4">
        <v>45757</v>
      </c>
      <c r="C1285" s="4">
        <v>45762</v>
      </c>
      <c r="D1285" t="s">
        <v>297</v>
      </c>
      <c r="E1285" t="s">
        <v>40</v>
      </c>
      <c r="F1285" s="8">
        <v>3</v>
      </c>
      <c r="G1285" s="10">
        <v>0.1</v>
      </c>
      <c r="H1285" t="s">
        <v>13</v>
      </c>
      <c r="I1285" s="8">
        <v>4047.3</v>
      </c>
      <c r="J1285" s="8">
        <v>738.17</v>
      </c>
      <c r="K1285" s="12">
        <f>YEAR(Table2[[#This Row],[Order_Date]])</f>
        <v>2025</v>
      </c>
      <c r="L1285" s="12">
        <f>MONTH(Table2[[#This Row],[Order_Date]])</f>
        <v>4</v>
      </c>
      <c r="M1285" t="str">
        <f>TEXT(Table2[[#This Row],[Order_Date]],"mmm")</f>
        <v>Apr</v>
      </c>
      <c r="N1285" t="str">
        <f>TEXT(Table2[[#This Row],[Order_Date]],"YYYY-MM")</f>
        <v>2025-04</v>
      </c>
      <c r="O1285" s="9">
        <f>IFERROR(Table2[[#This Row],[Profit]]/Table2[[#This Row],[Sales]],0)</f>
        <v>0.18238578805623501</v>
      </c>
      <c r="P1285" t="str">
        <f>_xlfn.XLOOKUP(Table2[[#This Row],[Product_ID]],Table4[Product_ID],Table4[Category],"Not Found")</f>
        <v>Technology</v>
      </c>
      <c r="Q1285" t="str">
        <f>_xlfn.XLOOKUP(Table2[[#This Row],[Product_ID]],Table4[Product_ID],Table4[Sub_Category],"Not Found")</f>
        <v>Accessories</v>
      </c>
      <c r="R1285" t="str">
        <f>_xlfn.XLOOKUP(Table2[[#This Row],[Customer_ID]],Table1[Customer_ID],Table1[Region],"Not Found")</f>
        <v>South</v>
      </c>
      <c r="S1285" t="str">
        <f>_xlfn.XLOOKUP(Table2[[#This Row],[Customer_ID]],Table1[Customer_ID],Table1[Segment],"Not Found")</f>
        <v>Consumer</v>
      </c>
      <c r="T1285" t="str">
        <f>_xlfn.XLOOKUP(Table2[[#This Row],[Product_ID]],Table4[Product_ID],Table4[Product_Name],"Not Found")</f>
        <v>Power Bank</v>
      </c>
    </row>
    <row r="1286" spans="1:20" x14ac:dyDescent="0.3">
      <c r="A1286" t="s">
        <v>1776</v>
      </c>
      <c r="B1286" s="4">
        <v>45497</v>
      </c>
      <c r="C1286" s="4">
        <v>45502</v>
      </c>
      <c r="D1286" t="s">
        <v>1697</v>
      </c>
      <c r="E1286" t="s">
        <v>20</v>
      </c>
      <c r="F1286" s="8">
        <v>2</v>
      </c>
      <c r="G1286" s="10">
        <v>0</v>
      </c>
      <c r="H1286" t="s">
        <v>13</v>
      </c>
      <c r="I1286" s="8">
        <v>13998</v>
      </c>
      <c r="J1286" s="8">
        <v>2353.89</v>
      </c>
      <c r="K1286" s="12">
        <f>YEAR(Table2[[#This Row],[Order_Date]])</f>
        <v>2024</v>
      </c>
      <c r="L1286" s="12">
        <f>MONTH(Table2[[#This Row],[Order_Date]])</f>
        <v>7</v>
      </c>
      <c r="M1286" t="str">
        <f>TEXT(Table2[[#This Row],[Order_Date]],"mmm")</f>
        <v>Jul</v>
      </c>
      <c r="N1286" t="str">
        <f>TEXT(Table2[[#This Row],[Order_Date]],"YYYY-MM")</f>
        <v>2024-07</v>
      </c>
      <c r="O1286" s="9">
        <f>IFERROR(Table2[[#This Row],[Profit]]/Table2[[#This Row],[Sales]],0)</f>
        <v>0.16815902271753105</v>
      </c>
      <c r="P1286" t="str">
        <f>_xlfn.XLOOKUP(Table2[[#This Row],[Product_ID]],Table4[Product_ID],Table4[Category],"Not Found")</f>
        <v>Furniture</v>
      </c>
      <c r="Q1286" t="str">
        <f>_xlfn.XLOOKUP(Table2[[#This Row],[Product_ID]],Table4[Product_ID],Table4[Sub_Category],"Not Found")</f>
        <v>Furniture</v>
      </c>
      <c r="R1286" t="str">
        <f>_xlfn.XLOOKUP(Table2[[#This Row],[Customer_ID]],Table1[Customer_ID],Table1[Region],"Not Found")</f>
        <v>North</v>
      </c>
      <c r="S1286" t="str">
        <f>_xlfn.XLOOKUP(Table2[[#This Row],[Customer_ID]],Table1[Customer_ID],Table1[Segment],"Not Found")</f>
        <v>Consumer</v>
      </c>
      <c r="T1286" t="str">
        <f>_xlfn.XLOOKUP(Table2[[#This Row],[Product_ID]],Table4[Product_ID],Table4[Product_Name],"Not Found")</f>
        <v>Office Chair</v>
      </c>
    </row>
    <row r="1287" spans="1:20" x14ac:dyDescent="0.3">
      <c r="A1287" t="s">
        <v>1777</v>
      </c>
      <c r="B1287" s="4">
        <v>45557</v>
      </c>
      <c r="C1287" s="4">
        <v>45559</v>
      </c>
      <c r="D1287" t="s">
        <v>163</v>
      </c>
      <c r="E1287" t="s">
        <v>76</v>
      </c>
      <c r="F1287" s="8">
        <v>1</v>
      </c>
      <c r="G1287" s="10">
        <v>0</v>
      </c>
      <c r="H1287" t="s">
        <v>13</v>
      </c>
      <c r="I1287" s="8">
        <v>899</v>
      </c>
      <c r="J1287" s="8">
        <v>215.21</v>
      </c>
      <c r="K1287" s="12">
        <f>YEAR(Table2[[#This Row],[Order_Date]])</f>
        <v>2024</v>
      </c>
      <c r="L1287" s="12">
        <f>MONTH(Table2[[#This Row],[Order_Date]])</f>
        <v>9</v>
      </c>
      <c r="M1287" t="str">
        <f>TEXT(Table2[[#This Row],[Order_Date]],"mmm")</f>
        <v>Sep</v>
      </c>
      <c r="N1287" t="str">
        <f>TEXT(Table2[[#This Row],[Order_Date]],"YYYY-MM")</f>
        <v>2024-09</v>
      </c>
      <c r="O1287" s="9">
        <f>IFERROR(Table2[[#This Row],[Profit]]/Table2[[#This Row],[Sales]],0)</f>
        <v>0.23938820912124584</v>
      </c>
      <c r="P1287" t="str">
        <f>_xlfn.XLOOKUP(Table2[[#This Row],[Product_ID]],Table4[Product_ID],Table4[Category],"Not Found")</f>
        <v>Home</v>
      </c>
      <c r="Q1287" t="str">
        <f>_xlfn.XLOOKUP(Table2[[#This Row],[Product_ID]],Table4[Product_ID],Table4[Sub_Category],"Not Found")</f>
        <v>Decor</v>
      </c>
      <c r="R1287" t="str">
        <f>_xlfn.XLOOKUP(Table2[[#This Row],[Customer_ID]],Table1[Customer_ID],Table1[Region],"Not Found")</f>
        <v>West</v>
      </c>
      <c r="S1287" t="str">
        <f>_xlfn.XLOOKUP(Table2[[#This Row],[Customer_ID]],Table1[Customer_ID],Table1[Segment],"Not Found")</f>
        <v>Consumer</v>
      </c>
      <c r="T1287" t="str">
        <f>_xlfn.XLOOKUP(Table2[[#This Row],[Product_ID]],Table4[Product_ID],Table4[Product_Name],"Not Found")</f>
        <v>Wall Clock</v>
      </c>
    </row>
    <row r="1288" spans="1:20" x14ac:dyDescent="0.3">
      <c r="A1288" t="s">
        <v>1778</v>
      </c>
      <c r="B1288" s="4">
        <v>45828</v>
      </c>
      <c r="C1288" s="4">
        <v>45829</v>
      </c>
      <c r="D1288" t="s">
        <v>19</v>
      </c>
      <c r="E1288" t="s">
        <v>65</v>
      </c>
      <c r="F1288" s="8">
        <v>1</v>
      </c>
      <c r="G1288" s="10">
        <v>0.05</v>
      </c>
      <c r="H1288" t="s">
        <v>17</v>
      </c>
      <c r="I1288" s="8">
        <v>664.05</v>
      </c>
      <c r="J1288" s="8">
        <v>-67.11</v>
      </c>
      <c r="K1288" s="12">
        <f>YEAR(Table2[[#This Row],[Order_Date]])</f>
        <v>2025</v>
      </c>
      <c r="L1288" s="12">
        <f>MONTH(Table2[[#This Row],[Order_Date]])</f>
        <v>6</v>
      </c>
      <c r="M1288" t="str">
        <f>TEXT(Table2[[#This Row],[Order_Date]],"mmm")</f>
        <v>Jun</v>
      </c>
      <c r="N1288" t="str">
        <f>TEXT(Table2[[#This Row],[Order_Date]],"YYYY-MM")</f>
        <v>2025-06</v>
      </c>
      <c r="O1288" s="9">
        <f>IFERROR(Table2[[#This Row],[Profit]]/Table2[[#This Row],[Sales]],0)</f>
        <v>-0.10106166704314434</v>
      </c>
      <c r="P1288" t="str">
        <f>_xlfn.XLOOKUP(Table2[[#This Row],[Product_ID]],Table4[Product_ID],Table4[Category],"Not Found")</f>
        <v>Office</v>
      </c>
      <c r="Q1288" t="str">
        <f>_xlfn.XLOOKUP(Table2[[#This Row],[Product_ID]],Table4[Product_ID],Table4[Sub_Category],"Not Found")</f>
        <v>Storage</v>
      </c>
      <c r="R1288" t="str">
        <f>_xlfn.XLOOKUP(Table2[[#This Row],[Customer_ID]],Table1[Customer_ID],Table1[Region],"Not Found")</f>
        <v>West</v>
      </c>
      <c r="S1288" t="str">
        <f>_xlfn.XLOOKUP(Table2[[#This Row],[Customer_ID]],Table1[Customer_ID],Table1[Segment],"Not Found")</f>
        <v>Consumer</v>
      </c>
      <c r="T1288" t="str">
        <f>_xlfn.XLOOKUP(Table2[[#This Row],[Product_ID]],Table4[Product_ID],Table4[Product_Name],"Not Found")</f>
        <v>Desk Organizer</v>
      </c>
    </row>
    <row r="1289" spans="1:20" x14ac:dyDescent="0.3">
      <c r="A1289" t="s">
        <v>1779</v>
      </c>
      <c r="B1289" s="4">
        <v>45544</v>
      </c>
      <c r="C1289" s="4">
        <v>45549</v>
      </c>
      <c r="D1289" t="s">
        <v>435</v>
      </c>
      <c r="E1289" t="s">
        <v>99</v>
      </c>
      <c r="F1289" s="8">
        <v>1</v>
      </c>
      <c r="G1289" s="10">
        <v>0.05</v>
      </c>
      <c r="H1289" t="s">
        <v>30</v>
      </c>
      <c r="I1289" s="8">
        <v>236.55</v>
      </c>
      <c r="J1289" s="8">
        <v>65.3</v>
      </c>
      <c r="K1289" s="12">
        <f>YEAR(Table2[[#This Row],[Order_Date]])</f>
        <v>2024</v>
      </c>
      <c r="L1289" s="12">
        <f>MONTH(Table2[[#This Row],[Order_Date]])</f>
        <v>9</v>
      </c>
      <c r="M1289" t="str">
        <f>TEXT(Table2[[#This Row],[Order_Date]],"mmm")</f>
        <v>Sep</v>
      </c>
      <c r="N1289" t="str">
        <f>TEXT(Table2[[#This Row],[Order_Date]],"YYYY-MM")</f>
        <v>2024-09</v>
      </c>
      <c r="O1289" s="9">
        <f>IFERROR(Table2[[#This Row],[Profit]]/Table2[[#This Row],[Sales]],0)</f>
        <v>0.27605157471993236</v>
      </c>
      <c r="P1289" t="str">
        <f>_xlfn.XLOOKUP(Table2[[#This Row],[Product_ID]],Table4[Product_ID],Table4[Category],"Not Found")</f>
        <v>Office</v>
      </c>
      <c r="Q1289" t="str">
        <f>_xlfn.XLOOKUP(Table2[[#This Row],[Product_ID]],Table4[Product_ID],Table4[Sub_Category],"Not Found")</f>
        <v>Paper</v>
      </c>
      <c r="R1289" t="str">
        <f>_xlfn.XLOOKUP(Table2[[#This Row],[Customer_ID]],Table1[Customer_ID],Table1[Region],"Not Found")</f>
        <v>East</v>
      </c>
      <c r="S1289" t="str">
        <f>_xlfn.XLOOKUP(Table2[[#This Row],[Customer_ID]],Table1[Customer_ID],Table1[Segment],"Not Found")</f>
        <v>Consumer</v>
      </c>
      <c r="T1289" t="str">
        <f>_xlfn.XLOOKUP(Table2[[#This Row],[Product_ID]],Table4[Product_ID],Table4[Product_Name],"Not Found")</f>
        <v>Pen Set</v>
      </c>
    </row>
    <row r="1290" spans="1:20" x14ac:dyDescent="0.3">
      <c r="A1290" t="s">
        <v>1780</v>
      </c>
      <c r="B1290" s="4">
        <v>45580</v>
      </c>
      <c r="C1290" s="4">
        <v>45581</v>
      </c>
      <c r="D1290" t="s">
        <v>1383</v>
      </c>
      <c r="E1290" t="s">
        <v>16</v>
      </c>
      <c r="F1290" s="8">
        <v>1</v>
      </c>
      <c r="G1290" s="10">
        <v>0.1</v>
      </c>
      <c r="H1290" t="s">
        <v>17</v>
      </c>
      <c r="I1290" s="8">
        <v>1169.0999999999999</v>
      </c>
      <c r="J1290" s="8">
        <v>340.21</v>
      </c>
      <c r="K1290" s="12">
        <f>YEAR(Table2[[#This Row],[Order_Date]])</f>
        <v>2024</v>
      </c>
      <c r="L1290" s="12">
        <f>MONTH(Table2[[#This Row],[Order_Date]])</f>
        <v>10</v>
      </c>
      <c r="M1290" t="str">
        <f>TEXT(Table2[[#This Row],[Order_Date]],"mmm")</f>
        <v>Oct</v>
      </c>
      <c r="N1290" t="str">
        <f>TEXT(Table2[[#This Row],[Order_Date]],"YYYY-MM")</f>
        <v>2024-10</v>
      </c>
      <c r="O1290" s="9">
        <f>IFERROR(Table2[[#This Row],[Profit]]/Table2[[#This Row],[Sales]],0)</f>
        <v>0.29100162518176376</v>
      </c>
      <c r="P1290" t="str">
        <f>_xlfn.XLOOKUP(Table2[[#This Row],[Product_ID]],Table4[Product_ID],Table4[Category],"Not Found")</f>
        <v>Technology</v>
      </c>
      <c r="Q1290" t="str">
        <f>_xlfn.XLOOKUP(Table2[[#This Row],[Product_ID]],Table4[Product_ID],Table4[Sub_Category],"Not Found")</f>
        <v>Accessories</v>
      </c>
      <c r="R1290" t="str">
        <f>_xlfn.XLOOKUP(Table2[[#This Row],[Customer_ID]],Table1[Customer_ID],Table1[Region],"Not Found")</f>
        <v>South</v>
      </c>
      <c r="S1290" t="str">
        <f>_xlfn.XLOOKUP(Table2[[#This Row],[Customer_ID]],Table1[Customer_ID],Table1[Segment],"Not Found")</f>
        <v>Corporate</v>
      </c>
      <c r="T1290" t="str">
        <f>_xlfn.XLOOKUP(Table2[[#This Row],[Product_ID]],Table4[Product_ID],Table4[Product_Name],"Not Found")</f>
        <v>USB-C Hub</v>
      </c>
    </row>
    <row r="1291" spans="1:20" x14ac:dyDescent="0.3">
      <c r="A1291" t="s">
        <v>1781</v>
      </c>
      <c r="B1291" s="4">
        <v>45455</v>
      </c>
      <c r="C1291" s="4">
        <v>45458</v>
      </c>
      <c r="D1291" t="s">
        <v>1480</v>
      </c>
      <c r="E1291" t="s">
        <v>55</v>
      </c>
      <c r="F1291" s="8">
        <v>1</v>
      </c>
      <c r="G1291" s="10">
        <v>0.05</v>
      </c>
      <c r="H1291" t="s">
        <v>17</v>
      </c>
      <c r="I1291" s="8">
        <v>5699.05</v>
      </c>
      <c r="J1291" s="8">
        <v>773.36</v>
      </c>
      <c r="K1291" s="12">
        <f>YEAR(Table2[[#This Row],[Order_Date]])</f>
        <v>2024</v>
      </c>
      <c r="L1291" s="12">
        <f>MONTH(Table2[[#This Row],[Order_Date]])</f>
        <v>6</v>
      </c>
      <c r="M1291" t="str">
        <f>TEXT(Table2[[#This Row],[Order_Date]],"mmm")</f>
        <v>Jun</v>
      </c>
      <c r="N1291" t="str">
        <f>TEXT(Table2[[#This Row],[Order_Date]],"YYYY-MM")</f>
        <v>2024-06</v>
      </c>
      <c r="O1291" s="9">
        <f>IFERROR(Table2[[#This Row],[Profit]]/Table2[[#This Row],[Sales]],0)</f>
        <v>0.13569980961739236</v>
      </c>
      <c r="P1291" t="str">
        <f>_xlfn.XLOOKUP(Table2[[#This Row],[Product_ID]],Table4[Product_ID],Table4[Category],"Not Found")</f>
        <v>Furniture</v>
      </c>
      <c r="Q1291" t="str">
        <f>_xlfn.XLOOKUP(Table2[[#This Row],[Product_ID]],Table4[Product_ID],Table4[Sub_Category],"Not Found")</f>
        <v>Furniture</v>
      </c>
      <c r="R1291" t="str">
        <f>_xlfn.XLOOKUP(Table2[[#This Row],[Customer_ID]],Table1[Customer_ID],Table1[Region],"Not Found")</f>
        <v>East</v>
      </c>
      <c r="S1291" t="str">
        <f>_xlfn.XLOOKUP(Table2[[#This Row],[Customer_ID]],Table1[Customer_ID],Table1[Segment],"Not Found")</f>
        <v>Corporate</v>
      </c>
      <c r="T1291" t="str">
        <f>_xlfn.XLOOKUP(Table2[[#This Row],[Product_ID]],Table4[Product_ID],Table4[Product_Name],"Not Found")</f>
        <v>Study Table</v>
      </c>
    </row>
    <row r="1292" spans="1:20" x14ac:dyDescent="0.3">
      <c r="A1292" t="s">
        <v>1782</v>
      </c>
      <c r="B1292" s="4">
        <v>45386</v>
      </c>
      <c r="C1292" s="4">
        <v>45387</v>
      </c>
      <c r="D1292" t="s">
        <v>202</v>
      </c>
      <c r="E1292" t="s">
        <v>50</v>
      </c>
      <c r="F1292" s="8">
        <v>1</v>
      </c>
      <c r="G1292" s="10">
        <v>0.05</v>
      </c>
      <c r="H1292" t="s">
        <v>21</v>
      </c>
      <c r="I1292" s="8">
        <v>474.05</v>
      </c>
      <c r="J1292" s="8">
        <v>106.94</v>
      </c>
      <c r="K1292" s="12">
        <f>YEAR(Table2[[#This Row],[Order_Date]])</f>
        <v>2024</v>
      </c>
      <c r="L1292" s="12">
        <f>MONTH(Table2[[#This Row],[Order_Date]])</f>
        <v>4</v>
      </c>
      <c r="M1292" t="str">
        <f>TEXT(Table2[[#This Row],[Order_Date]],"mmm")</f>
        <v>Apr</v>
      </c>
      <c r="N1292" t="str">
        <f>TEXT(Table2[[#This Row],[Order_Date]],"YYYY-MM")</f>
        <v>2024-04</v>
      </c>
      <c r="O1292" s="9">
        <f>IFERROR(Table2[[#This Row],[Profit]]/Table2[[#This Row],[Sales]],0)</f>
        <v>0.22558801814154625</v>
      </c>
      <c r="P1292" t="str">
        <f>_xlfn.XLOOKUP(Table2[[#This Row],[Product_ID]],Table4[Product_ID],Table4[Category],"Not Found")</f>
        <v>Technology</v>
      </c>
      <c r="Q1292" t="str">
        <f>_xlfn.XLOOKUP(Table2[[#This Row],[Product_ID]],Table4[Product_ID],Table4[Sub_Category],"Not Found")</f>
        <v>Accessories</v>
      </c>
      <c r="R1292" t="str">
        <f>_xlfn.XLOOKUP(Table2[[#This Row],[Customer_ID]],Table1[Customer_ID],Table1[Region],"Not Found")</f>
        <v>West</v>
      </c>
      <c r="S1292" t="str">
        <f>_xlfn.XLOOKUP(Table2[[#This Row],[Customer_ID]],Table1[Customer_ID],Table1[Segment],"Not Found")</f>
        <v>Consumer</v>
      </c>
      <c r="T1292" t="str">
        <f>_xlfn.XLOOKUP(Table2[[#This Row],[Product_ID]],Table4[Product_ID],Table4[Product_Name],"Not Found")</f>
        <v>Wireless Mouse</v>
      </c>
    </row>
    <row r="1293" spans="1:20" x14ac:dyDescent="0.3">
      <c r="A1293" t="s">
        <v>1783</v>
      </c>
      <c r="B1293" s="4">
        <v>45401</v>
      </c>
      <c r="C1293" s="4">
        <v>45403</v>
      </c>
      <c r="D1293" t="s">
        <v>1465</v>
      </c>
      <c r="E1293" t="s">
        <v>116</v>
      </c>
      <c r="F1293" s="8">
        <v>1</v>
      </c>
      <c r="G1293" s="10">
        <v>0.2</v>
      </c>
      <c r="H1293" t="s">
        <v>13</v>
      </c>
      <c r="I1293" s="8">
        <v>319.2</v>
      </c>
      <c r="J1293" s="8">
        <v>76.489999999999995</v>
      </c>
      <c r="K1293" s="12">
        <f>YEAR(Table2[[#This Row],[Order_Date]])</f>
        <v>2024</v>
      </c>
      <c r="L1293" s="12">
        <f>MONTH(Table2[[#This Row],[Order_Date]])</f>
        <v>4</v>
      </c>
      <c r="M1293" t="str">
        <f>TEXT(Table2[[#This Row],[Order_Date]],"mmm")</f>
        <v>Apr</v>
      </c>
      <c r="N1293" t="str">
        <f>TEXT(Table2[[#This Row],[Order_Date]],"YYYY-MM")</f>
        <v>2024-04</v>
      </c>
      <c r="O1293" s="9">
        <f>IFERROR(Table2[[#This Row],[Profit]]/Table2[[#This Row],[Sales]],0)</f>
        <v>0.23963032581453633</v>
      </c>
      <c r="P1293" t="str">
        <f>_xlfn.XLOOKUP(Table2[[#This Row],[Product_ID]],Table4[Product_ID],Table4[Category],"Not Found")</f>
        <v>Technology</v>
      </c>
      <c r="Q1293" t="str">
        <f>_xlfn.XLOOKUP(Table2[[#This Row],[Product_ID]],Table4[Product_ID],Table4[Sub_Category],"Not Found")</f>
        <v>Accessories</v>
      </c>
      <c r="R1293" t="str">
        <f>_xlfn.XLOOKUP(Table2[[#This Row],[Customer_ID]],Table1[Customer_ID],Table1[Region],"Not Found")</f>
        <v>North</v>
      </c>
      <c r="S1293" t="str">
        <f>_xlfn.XLOOKUP(Table2[[#This Row],[Customer_ID]],Table1[Customer_ID],Table1[Segment],"Not Found")</f>
        <v>Consumer</v>
      </c>
      <c r="T1293" t="str">
        <f>_xlfn.XLOOKUP(Table2[[#This Row],[Product_ID]],Table4[Product_ID],Table4[Product_Name],"Not Found")</f>
        <v>Mobile Holder</v>
      </c>
    </row>
    <row r="1294" spans="1:20" x14ac:dyDescent="0.3">
      <c r="A1294" t="s">
        <v>1784</v>
      </c>
      <c r="B1294" s="4">
        <v>45627</v>
      </c>
      <c r="C1294" s="4">
        <v>45629</v>
      </c>
      <c r="D1294" t="s">
        <v>1311</v>
      </c>
      <c r="E1294" t="s">
        <v>116</v>
      </c>
      <c r="F1294" s="8">
        <v>2</v>
      </c>
      <c r="G1294" s="10">
        <v>0.05</v>
      </c>
      <c r="H1294" t="s">
        <v>13</v>
      </c>
      <c r="I1294" s="8">
        <v>758.1</v>
      </c>
      <c r="J1294" s="8">
        <v>128.26</v>
      </c>
      <c r="K1294" s="12">
        <f>YEAR(Table2[[#This Row],[Order_Date]])</f>
        <v>2024</v>
      </c>
      <c r="L1294" s="12">
        <f>MONTH(Table2[[#This Row],[Order_Date]])</f>
        <v>12</v>
      </c>
      <c r="M1294" t="str">
        <f>TEXT(Table2[[#This Row],[Order_Date]],"mmm")</f>
        <v>Dec</v>
      </c>
      <c r="N1294" t="str">
        <f>TEXT(Table2[[#This Row],[Order_Date]],"YYYY-MM")</f>
        <v>2024-12</v>
      </c>
      <c r="O1294" s="9">
        <f>IFERROR(Table2[[#This Row],[Profit]]/Table2[[#This Row],[Sales]],0)</f>
        <v>0.16918612320274368</v>
      </c>
      <c r="P1294" t="str">
        <f>_xlfn.XLOOKUP(Table2[[#This Row],[Product_ID]],Table4[Product_ID],Table4[Category],"Not Found")</f>
        <v>Technology</v>
      </c>
      <c r="Q1294" t="str">
        <f>_xlfn.XLOOKUP(Table2[[#This Row],[Product_ID]],Table4[Product_ID],Table4[Sub_Category],"Not Found")</f>
        <v>Accessories</v>
      </c>
      <c r="R1294" t="str">
        <f>_xlfn.XLOOKUP(Table2[[#This Row],[Customer_ID]],Table1[Customer_ID],Table1[Region],"Not Found")</f>
        <v>South</v>
      </c>
      <c r="S1294" t="str">
        <f>_xlfn.XLOOKUP(Table2[[#This Row],[Customer_ID]],Table1[Customer_ID],Table1[Segment],"Not Found")</f>
        <v>Home Office</v>
      </c>
      <c r="T1294" t="str">
        <f>_xlfn.XLOOKUP(Table2[[#This Row],[Product_ID]],Table4[Product_ID],Table4[Product_Name],"Not Found")</f>
        <v>Mobile Holder</v>
      </c>
    </row>
    <row r="1295" spans="1:20" x14ac:dyDescent="0.3">
      <c r="A1295" t="s">
        <v>1785</v>
      </c>
      <c r="B1295" s="4">
        <v>45529</v>
      </c>
      <c r="C1295" s="4">
        <v>45531</v>
      </c>
      <c r="D1295" t="s">
        <v>1724</v>
      </c>
      <c r="E1295" t="s">
        <v>12</v>
      </c>
      <c r="F1295" s="8">
        <v>3</v>
      </c>
      <c r="G1295" s="10">
        <v>0.05</v>
      </c>
      <c r="H1295" t="s">
        <v>17</v>
      </c>
      <c r="I1295" s="8">
        <v>1707.15</v>
      </c>
      <c r="J1295" s="8">
        <v>512.48</v>
      </c>
      <c r="K1295" s="12">
        <f>YEAR(Table2[[#This Row],[Order_Date]])</f>
        <v>2024</v>
      </c>
      <c r="L1295" s="12">
        <f>MONTH(Table2[[#This Row],[Order_Date]])</f>
        <v>8</v>
      </c>
      <c r="M1295" t="str">
        <f>TEXT(Table2[[#This Row],[Order_Date]],"mmm")</f>
        <v>Aug</v>
      </c>
      <c r="N1295" t="str">
        <f>TEXT(Table2[[#This Row],[Order_Date]],"YYYY-MM")</f>
        <v>2024-08</v>
      </c>
      <c r="O1295" s="9">
        <f>IFERROR(Table2[[#This Row],[Profit]]/Table2[[#This Row],[Sales]],0)</f>
        <v>0.30019623348856278</v>
      </c>
      <c r="P1295" t="str">
        <f>_xlfn.XLOOKUP(Table2[[#This Row],[Product_ID]],Table4[Product_ID],Table4[Category],"Not Found")</f>
        <v>Home</v>
      </c>
      <c r="Q1295" t="str">
        <f>_xlfn.XLOOKUP(Table2[[#This Row],[Product_ID]],Table4[Product_ID],Table4[Sub_Category],"Not Found")</f>
        <v>Kitchen</v>
      </c>
      <c r="R1295" t="str">
        <f>_xlfn.XLOOKUP(Table2[[#This Row],[Customer_ID]],Table1[Customer_ID],Table1[Region],"Not Found")</f>
        <v>East</v>
      </c>
      <c r="S1295" t="str">
        <f>_xlfn.XLOOKUP(Table2[[#This Row],[Customer_ID]],Table1[Customer_ID],Table1[Segment],"Not Found")</f>
        <v>Home Office</v>
      </c>
      <c r="T1295" t="str">
        <f>_xlfn.XLOOKUP(Table2[[#This Row],[Product_ID]],Table4[Product_ID],Table4[Product_Name],"Not Found")</f>
        <v>Water Bottle</v>
      </c>
    </row>
    <row r="1296" spans="1:20" x14ac:dyDescent="0.3">
      <c r="A1296" t="s">
        <v>1786</v>
      </c>
      <c r="B1296" s="4">
        <v>45672</v>
      </c>
      <c r="C1296" s="4">
        <v>45677</v>
      </c>
      <c r="D1296" t="s">
        <v>1487</v>
      </c>
      <c r="E1296" t="s">
        <v>76</v>
      </c>
      <c r="F1296" s="8">
        <v>1</v>
      </c>
      <c r="G1296" s="10">
        <v>0.1</v>
      </c>
      <c r="H1296" t="s">
        <v>21</v>
      </c>
      <c r="I1296" s="8">
        <v>809.1</v>
      </c>
      <c r="J1296" s="8">
        <v>197.83</v>
      </c>
      <c r="K1296" s="12">
        <f>YEAR(Table2[[#This Row],[Order_Date]])</f>
        <v>2025</v>
      </c>
      <c r="L1296" s="12">
        <f>MONTH(Table2[[#This Row],[Order_Date]])</f>
        <v>1</v>
      </c>
      <c r="M1296" t="str">
        <f>TEXT(Table2[[#This Row],[Order_Date]],"mmm")</f>
        <v>Jan</v>
      </c>
      <c r="N1296" t="str">
        <f>TEXT(Table2[[#This Row],[Order_Date]],"YYYY-MM")</f>
        <v>2025-01</v>
      </c>
      <c r="O1296" s="9">
        <f>IFERROR(Table2[[#This Row],[Profit]]/Table2[[#This Row],[Sales]],0)</f>
        <v>0.24450624150290448</v>
      </c>
      <c r="P1296" t="str">
        <f>_xlfn.XLOOKUP(Table2[[#This Row],[Product_ID]],Table4[Product_ID],Table4[Category],"Not Found")</f>
        <v>Home</v>
      </c>
      <c r="Q1296" t="str">
        <f>_xlfn.XLOOKUP(Table2[[#This Row],[Product_ID]],Table4[Product_ID],Table4[Sub_Category],"Not Found")</f>
        <v>Decor</v>
      </c>
      <c r="R1296" t="str">
        <f>_xlfn.XLOOKUP(Table2[[#This Row],[Customer_ID]],Table1[Customer_ID],Table1[Region],"Not Found")</f>
        <v>East</v>
      </c>
      <c r="S1296" t="str">
        <f>_xlfn.XLOOKUP(Table2[[#This Row],[Customer_ID]],Table1[Customer_ID],Table1[Segment],"Not Found")</f>
        <v>Consumer</v>
      </c>
      <c r="T1296" t="str">
        <f>_xlfn.XLOOKUP(Table2[[#This Row],[Product_ID]],Table4[Product_ID],Table4[Product_Name],"Not Found")</f>
        <v>Wall Clock</v>
      </c>
    </row>
    <row r="1297" spans="1:20" x14ac:dyDescent="0.3">
      <c r="A1297" t="s">
        <v>1787</v>
      </c>
      <c r="B1297" s="4">
        <v>45727</v>
      </c>
      <c r="C1297" s="4">
        <v>45731</v>
      </c>
      <c r="D1297" t="s">
        <v>1788</v>
      </c>
      <c r="E1297" t="s">
        <v>50</v>
      </c>
      <c r="F1297" s="8">
        <v>1</v>
      </c>
      <c r="G1297" s="10">
        <v>0.1</v>
      </c>
      <c r="H1297" t="s">
        <v>17</v>
      </c>
      <c r="I1297" s="8">
        <v>449.1</v>
      </c>
      <c r="J1297" s="8">
        <v>81.77</v>
      </c>
      <c r="K1297" s="12">
        <f>YEAR(Table2[[#This Row],[Order_Date]])</f>
        <v>2025</v>
      </c>
      <c r="L1297" s="12">
        <f>MONTH(Table2[[#This Row],[Order_Date]])</f>
        <v>3</v>
      </c>
      <c r="M1297" t="str">
        <f>TEXT(Table2[[#This Row],[Order_Date]],"mmm")</f>
        <v>Mar</v>
      </c>
      <c r="N1297" t="str">
        <f>TEXT(Table2[[#This Row],[Order_Date]],"YYYY-MM")</f>
        <v>2025-03</v>
      </c>
      <c r="O1297" s="9">
        <f>IFERROR(Table2[[#This Row],[Profit]]/Table2[[#This Row],[Sales]],0)</f>
        <v>0.18207526163437984</v>
      </c>
      <c r="P1297" t="str">
        <f>_xlfn.XLOOKUP(Table2[[#This Row],[Product_ID]],Table4[Product_ID],Table4[Category],"Not Found")</f>
        <v>Technology</v>
      </c>
      <c r="Q1297" t="str">
        <f>_xlfn.XLOOKUP(Table2[[#This Row],[Product_ID]],Table4[Product_ID],Table4[Sub_Category],"Not Found")</f>
        <v>Accessories</v>
      </c>
      <c r="R1297" t="str">
        <f>_xlfn.XLOOKUP(Table2[[#This Row],[Customer_ID]],Table1[Customer_ID],Table1[Region],"Not Found")</f>
        <v>East</v>
      </c>
      <c r="S1297" t="str">
        <f>_xlfn.XLOOKUP(Table2[[#This Row],[Customer_ID]],Table1[Customer_ID],Table1[Segment],"Not Found")</f>
        <v>Consumer</v>
      </c>
      <c r="T1297" t="str">
        <f>_xlfn.XLOOKUP(Table2[[#This Row],[Product_ID]],Table4[Product_ID],Table4[Product_Name],"Not Found")</f>
        <v>Wireless Mouse</v>
      </c>
    </row>
    <row r="1298" spans="1:20" x14ac:dyDescent="0.3">
      <c r="A1298" t="s">
        <v>1789</v>
      </c>
      <c r="B1298" s="4">
        <v>45774</v>
      </c>
      <c r="C1298" s="4">
        <v>45779</v>
      </c>
      <c r="D1298" t="s">
        <v>47</v>
      </c>
      <c r="E1298" t="s">
        <v>116</v>
      </c>
      <c r="F1298" s="8">
        <v>1</v>
      </c>
      <c r="G1298" s="10">
        <v>0.1</v>
      </c>
      <c r="H1298" t="s">
        <v>13</v>
      </c>
      <c r="I1298" s="8">
        <v>359.1</v>
      </c>
      <c r="J1298" s="8">
        <v>98.44</v>
      </c>
      <c r="K1298" s="12">
        <f>YEAR(Table2[[#This Row],[Order_Date]])</f>
        <v>2025</v>
      </c>
      <c r="L1298" s="12">
        <f>MONTH(Table2[[#This Row],[Order_Date]])</f>
        <v>4</v>
      </c>
      <c r="M1298" t="str">
        <f>TEXT(Table2[[#This Row],[Order_Date]],"mmm")</f>
        <v>Apr</v>
      </c>
      <c r="N1298" t="str">
        <f>TEXT(Table2[[#This Row],[Order_Date]],"YYYY-MM")</f>
        <v>2025-04</v>
      </c>
      <c r="O1298" s="9">
        <f>IFERROR(Table2[[#This Row],[Profit]]/Table2[[#This Row],[Sales]],0)</f>
        <v>0.27412976886661095</v>
      </c>
      <c r="P1298" t="str">
        <f>_xlfn.XLOOKUP(Table2[[#This Row],[Product_ID]],Table4[Product_ID],Table4[Category],"Not Found")</f>
        <v>Technology</v>
      </c>
      <c r="Q1298" t="str">
        <f>_xlfn.XLOOKUP(Table2[[#This Row],[Product_ID]],Table4[Product_ID],Table4[Sub_Category],"Not Found")</f>
        <v>Accessories</v>
      </c>
      <c r="R1298" t="str">
        <f>_xlfn.XLOOKUP(Table2[[#This Row],[Customer_ID]],Table1[Customer_ID],Table1[Region],"Not Found")</f>
        <v>South</v>
      </c>
      <c r="S1298" t="str">
        <f>_xlfn.XLOOKUP(Table2[[#This Row],[Customer_ID]],Table1[Customer_ID],Table1[Segment],"Not Found")</f>
        <v>Consumer</v>
      </c>
      <c r="T1298" t="str">
        <f>_xlfn.XLOOKUP(Table2[[#This Row],[Product_ID]],Table4[Product_ID],Table4[Product_Name],"Not Found")</f>
        <v>Mobile Holder</v>
      </c>
    </row>
    <row r="1299" spans="1:20" x14ac:dyDescent="0.3">
      <c r="A1299" t="s">
        <v>1790</v>
      </c>
      <c r="B1299" s="4">
        <v>45316</v>
      </c>
      <c r="C1299" s="4">
        <v>45317</v>
      </c>
      <c r="D1299" t="s">
        <v>152</v>
      </c>
      <c r="E1299" t="s">
        <v>35</v>
      </c>
      <c r="F1299" s="8">
        <v>2</v>
      </c>
      <c r="G1299" s="10">
        <v>0.1</v>
      </c>
      <c r="H1299" t="s">
        <v>30</v>
      </c>
      <c r="I1299" s="8">
        <v>2878.2</v>
      </c>
      <c r="J1299" s="8">
        <v>932.09</v>
      </c>
      <c r="K1299" s="12">
        <f>YEAR(Table2[[#This Row],[Order_Date]])</f>
        <v>2024</v>
      </c>
      <c r="L1299" s="12">
        <f>MONTH(Table2[[#This Row],[Order_Date]])</f>
        <v>1</v>
      </c>
      <c r="M1299" t="str">
        <f>TEXT(Table2[[#This Row],[Order_Date]],"mmm")</f>
        <v>Jan</v>
      </c>
      <c r="N1299" t="str">
        <f>TEXT(Table2[[#This Row],[Order_Date]],"YYYY-MM")</f>
        <v>2024-01</v>
      </c>
      <c r="O1299" s="9">
        <f>IFERROR(Table2[[#This Row],[Profit]]/Table2[[#This Row],[Sales]],0)</f>
        <v>0.32384476408866658</v>
      </c>
      <c r="P1299" t="str">
        <f>_xlfn.XLOOKUP(Table2[[#This Row],[Product_ID]],Table4[Product_ID],Table4[Category],"Not Found")</f>
        <v>Lifestyle</v>
      </c>
      <c r="Q1299" t="str">
        <f>_xlfn.XLOOKUP(Table2[[#This Row],[Product_ID]],Table4[Product_ID],Table4[Sub_Category],"Not Found")</f>
        <v>Bags</v>
      </c>
      <c r="R1299" t="str">
        <f>_xlfn.XLOOKUP(Table2[[#This Row],[Customer_ID]],Table1[Customer_ID],Table1[Region],"Not Found")</f>
        <v>West</v>
      </c>
      <c r="S1299" t="str">
        <f>_xlfn.XLOOKUP(Table2[[#This Row],[Customer_ID]],Table1[Customer_ID],Table1[Segment],"Not Found")</f>
        <v>Consumer</v>
      </c>
      <c r="T1299" t="str">
        <f>_xlfn.XLOOKUP(Table2[[#This Row],[Product_ID]],Table4[Product_ID],Table4[Product_Name],"Not Found")</f>
        <v>Backpack</v>
      </c>
    </row>
    <row r="1300" spans="1:20" x14ac:dyDescent="0.3">
      <c r="A1300" t="s">
        <v>1791</v>
      </c>
      <c r="B1300" s="4">
        <v>45944</v>
      </c>
      <c r="C1300" s="4">
        <v>45947</v>
      </c>
      <c r="D1300" t="s">
        <v>449</v>
      </c>
      <c r="E1300" t="s">
        <v>65</v>
      </c>
      <c r="F1300" s="8">
        <v>3</v>
      </c>
      <c r="G1300" s="10">
        <v>0.05</v>
      </c>
      <c r="H1300" t="s">
        <v>13</v>
      </c>
      <c r="I1300" s="8">
        <v>1992.15</v>
      </c>
      <c r="J1300" s="8">
        <v>519.97</v>
      </c>
      <c r="K1300" s="12">
        <f>YEAR(Table2[[#This Row],[Order_Date]])</f>
        <v>2025</v>
      </c>
      <c r="L1300" s="12">
        <f>MONTH(Table2[[#This Row],[Order_Date]])</f>
        <v>10</v>
      </c>
      <c r="M1300" t="str">
        <f>TEXT(Table2[[#This Row],[Order_Date]],"mmm")</f>
        <v>Oct</v>
      </c>
      <c r="N1300" t="str">
        <f>TEXT(Table2[[#This Row],[Order_Date]],"YYYY-MM")</f>
        <v>2025-10</v>
      </c>
      <c r="O1300" s="9">
        <f>IFERROR(Table2[[#This Row],[Profit]]/Table2[[#This Row],[Sales]],0)</f>
        <v>0.26100946213889514</v>
      </c>
      <c r="P1300" t="str">
        <f>_xlfn.XLOOKUP(Table2[[#This Row],[Product_ID]],Table4[Product_ID],Table4[Category],"Not Found")</f>
        <v>Office</v>
      </c>
      <c r="Q1300" t="str">
        <f>_xlfn.XLOOKUP(Table2[[#This Row],[Product_ID]],Table4[Product_ID],Table4[Sub_Category],"Not Found")</f>
        <v>Storage</v>
      </c>
      <c r="R1300" t="str">
        <f>_xlfn.XLOOKUP(Table2[[#This Row],[Customer_ID]],Table1[Customer_ID],Table1[Region],"Not Found")</f>
        <v>East</v>
      </c>
      <c r="S1300" t="str">
        <f>_xlfn.XLOOKUP(Table2[[#This Row],[Customer_ID]],Table1[Customer_ID],Table1[Segment],"Not Found")</f>
        <v>Corporate</v>
      </c>
      <c r="T1300" t="str">
        <f>_xlfn.XLOOKUP(Table2[[#This Row],[Product_ID]],Table4[Product_ID],Table4[Product_Name],"Not Found")</f>
        <v>Desk Organizer</v>
      </c>
    </row>
    <row r="1301" spans="1:20" x14ac:dyDescent="0.3">
      <c r="A1301" t="s">
        <v>1792</v>
      </c>
      <c r="B1301" s="4">
        <v>45408</v>
      </c>
      <c r="C1301" s="4">
        <v>45411</v>
      </c>
      <c r="D1301" t="s">
        <v>1020</v>
      </c>
      <c r="E1301" t="s">
        <v>35</v>
      </c>
      <c r="F1301" s="8">
        <v>2</v>
      </c>
      <c r="G1301" s="10">
        <v>0.05</v>
      </c>
      <c r="H1301" t="s">
        <v>21</v>
      </c>
      <c r="I1301" s="8">
        <v>3038.1</v>
      </c>
      <c r="J1301" s="8">
        <v>988.52</v>
      </c>
      <c r="K1301" s="12">
        <f>YEAR(Table2[[#This Row],[Order_Date]])</f>
        <v>2024</v>
      </c>
      <c r="L1301" s="12">
        <f>MONTH(Table2[[#This Row],[Order_Date]])</f>
        <v>4</v>
      </c>
      <c r="M1301" t="str">
        <f>TEXT(Table2[[#This Row],[Order_Date]],"mmm")</f>
        <v>Apr</v>
      </c>
      <c r="N1301" t="str">
        <f>TEXT(Table2[[#This Row],[Order_Date]],"YYYY-MM")</f>
        <v>2024-04</v>
      </c>
      <c r="O1301" s="9">
        <f>IFERROR(Table2[[#This Row],[Profit]]/Table2[[#This Row],[Sales]],0)</f>
        <v>0.32537441163885322</v>
      </c>
      <c r="P1301" t="str">
        <f>_xlfn.XLOOKUP(Table2[[#This Row],[Product_ID]],Table4[Product_ID],Table4[Category],"Not Found")</f>
        <v>Lifestyle</v>
      </c>
      <c r="Q1301" t="str">
        <f>_xlfn.XLOOKUP(Table2[[#This Row],[Product_ID]],Table4[Product_ID],Table4[Sub_Category],"Not Found")</f>
        <v>Bags</v>
      </c>
      <c r="R1301" t="str">
        <f>_xlfn.XLOOKUP(Table2[[#This Row],[Customer_ID]],Table1[Customer_ID],Table1[Region],"Not Found")</f>
        <v>South</v>
      </c>
      <c r="S1301" t="str">
        <f>_xlfn.XLOOKUP(Table2[[#This Row],[Customer_ID]],Table1[Customer_ID],Table1[Segment],"Not Found")</f>
        <v>Consumer</v>
      </c>
      <c r="T1301" t="str">
        <f>_xlfn.XLOOKUP(Table2[[#This Row],[Product_ID]],Table4[Product_ID],Table4[Product_Name],"Not Found")</f>
        <v>Backpack</v>
      </c>
    </row>
    <row r="1302" spans="1:20" x14ac:dyDescent="0.3">
      <c r="A1302" t="s">
        <v>1793</v>
      </c>
      <c r="B1302" s="4">
        <v>45773</v>
      </c>
      <c r="C1302" s="4">
        <v>45776</v>
      </c>
      <c r="D1302" t="s">
        <v>497</v>
      </c>
      <c r="E1302" t="s">
        <v>68</v>
      </c>
      <c r="F1302" s="8">
        <v>3</v>
      </c>
      <c r="G1302" s="10">
        <v>0</v>
      </c>
      <c r="H1302" t="s">
        <v>21</v>
      </c>
      <c r="I1302" s="8">
        <v>3897</v>
      </c>
      <c r="J1302" s="8">
        <v>1027.1300000000001</v>
      </c>
      <c r="K1302" s="12">
        <f>YEAR(Table2[[#This Row],[Order_Date]])</f>
        <v>2025</v>
      </c>
      <c r="L1302" s="12">
        <f>MONTH(Table2[[#This Row],[Order_Date]])</f>
        <v>4</v>
      </c>
      <c r="M1302" t="str">
        <f>TEXT(Table2[[#This Row],[Order_Date]],"mmm")</f>
        <v>Apr</v>
      </c>
      <c r="N1302" t="str">
        <f>TEXT(Table2[[#This Row],[Order_Date]],"YYYY-MM")</f>
        <v>2025-04</v>
      </c>
      <c r="O1302" s="9">
        <f>IFERROR(Table2[[#This Row],[Profit]]/Table2[[#This Row],[Sales]],0)</f>
        <v>0.26356941236848863</v>
      </c>
      <c r="P1302" t="str">
        <f>_xlfn.XLOOKUP(Table2[[#This Row],[Product_ID]],Table4[Product_ID],Table4[Category],"Not Found")</f>
        <v>Home</v>
      </c>
      <c r="Q1302" t="str">
        <f>_xlfn.XLOOKUP(Table2[[#This Row],[Product_ID]],Table4[Product_ID],Table4[Sub_Category],"Not Found")</f>
        <v>Lighting</v>
      </c>
      <c r="R1302" t="str">
        <f>_xlfn.XLOOKUP(Table2[[#This Row],[Customer_ID]],Table1[Customer_ID],Table1[Region],"Not Found")</f>
        <v>South</v>
      </c>
      <c r="S1302" t="str">
        <f>_xlfn.XLOOKUP(Table2[[#This Row],[Customer_ID]],Table1[Customer_ID],Table1[Segment],"Not Found")</f>
        <v>Consumer</v>
      </c>
      <c r="T1302" t="str">
        <f>_xlfn.XLOOKUP(Table2[[#This Row],[Product_ID]],Table4[Product_ID],Table4[Product_Name],"Not Found")</f>
        <v>Table Lamp</v>
      </c>
    </row>
    <row r="1303" spans="1:20" x14ac:dyDescent="0.3">
      <c r="A1303" t="s">
        <v>1794</v>
      </c>
      <c r="B1303" s="4">
        <v>45683</v>
      </c>
      <c r="C1303" s="4">
        <v>45686</v>
      </c>
      <c r="D1303" t="s">
        <v>932</v>
      </c>
      <c r="E1303" t="s">
        <v>40</v>
      </c>
      <c r="F1303" s="8">
        <v>2</v>
      </c>
      <c r="G1303" s="10">
        <v>0.1</v>
      </c>
      <c r="H1303" t="s">
        <v>13</v>
      </c>
      <c r="I1303" s="8">
        <v>2698.2</v>
      </c>
      <c r="J1303" s="8">
        <v>448.5</v>
      </c>
      <c r="K1303" s="12">
        <f>YEAR(Table2[[#This Row],[Order_Date]])</f>
        <v>2025</v>
      </c>
      <c r="L1303" s="12">
        <f>MONTH(Table2[[#This Row],[Order_Date]])</f>
        <v>1</v>
      </c>
      <c r="M1303" t="str">
        <f>TEXT(Table2[[#This Row],[Order_Date]],"mmm")</f>
        <v>Jan</v>
      </c>
      <c r="N1303" t="str">
        <f>TEXT(Table2[[#This Row],[Order_Date]],"YYYY-MM")</f>
        <v>2025-01</v>
      </c>
      <c r="O1303" s="9">
        <f>IFERROR(Table2[[#This Row],[Profit]]/Table2[[#This Row],[Sales]],0)</f>
        <v>0.1662219257282633</v>
      </c>
      <c r="P1303" t="str">
        <f>_xlfn.XLOOKUP(Table2[[#This Row],[Product_ID]],Table4[Product_ID],Table4[Category],"Not Found")</f>
        <v>Technology</v>
      </c>
      <c r="Q1303" t="str">
        <f>_xlfn.XLOOKUP(Table2[[#This Row],[Product_ID]],Table4[Product_ID],Table4[Sub_Category],"Not Found")</f>
        <v>Accessories</v>
      </c>
      <c r="R1303" t="str">
        <f>_xlfn.XLOOKUP(Table2[[#This Row],[Customer_ID]],Table1[Customer_ID],Table1[Region],"Not Found")</f>
        <v>West</v>
      </c>
      <c r="S1303" t="str">
        <f>_xlfn.XLOOKUP(Table2[[#This Row],[Customer_ID]],Table1[Customer_ID],Table1[Segment],"Not Found")</f>
        <v>Consumer</v>
      </c>
      <c r="T1303" t="str">
        <f>_xlfn.XLOOKUP(Table2[[#This Row],[Product_ID]],Table4[Product_ID],Table4[Product_Name],"Not Found")</f>
        <v>Power Bank</v>
      </c>
    </row>
    <row r="1304" spans="1:20" x14ac:dyDescent="0.3">
      <c r="A1304" t="s">
        <v>1795</v>
      </c>
      <c r="B1304" s="4">
        <v>45828</v>
      </c>
      <c r="C1304" s="4">
        <v>45832</v>
      </c>
      <c r="D1304" t="s">
        <v>172</v>
      </c>
      <c r="E1304" t="s">
        <v>68</v>
      </c>
      <c r="F1304" s="8">
        <v>2</v>
      </c>
      <c r="G1304" s="10">
        <v>0</v>
      </c>
      <c r="H1304" t="s">
        <v>21</v>
      </c>
      <c r="I1304" s="8">
        <v>2598</v>
      </c>
      <c r="J1304" s="8">
        <v>518.66999999999996</v>
      </c>
      <c r="K1304" s="12">
        <f>YEAR(Table2[[#This Row],[Order_Date]])</f>
        <v>2025</v>
      </c>
      <c r="L1304" s="12">
        <f>MONTH(Table2[[#This Row],[Order_Date]])</f>
        <v>6</v>
      </c>
      <c r="M1304" t="str">
        <f>TEXT(Table2[[#This Row],[Order_Date]],"mmm")</f>
        <v>Jun</v>
      </c>
      <c r="N1304" t="str">
        <f>TEXT(Table2[[#This Row],[Order_Date]],"YYYY-MM")</f>
        <v>2025-06</v>
      </c>
      <c r="O1304" s="9">
        <f>IFERROR(Table2[[#This Row],[Profit]]/Table2[[#This Row],[Sales]],0)</f>
        <v>0.1996420323325635</v>
      </c>
      <c r="P1304" t="str">
        <f>_xlfn.XLOOKUP(Table2[[#This Row],[Product_ID]],Table4[Product_ID],Table4[Category],"Not Found")</f>
        <v>Home</v>
      </c>
      <c r="Q1304" t="str">
        <f>_xlfn.XLOOKUP(Table2[[#This Row],[Product_ID]],Table4[Product_ID],Table4[Sub_Category],"Not Found")</f>
        <v>Lighting</v>
      </c>
      <c r="R1304" t="str">
        <f>_xlfn.XLOOKUP(Table2[[#This Row],[Customer_ID]],Table1[Customer_ID],Table1[Region],"Not Found")</f>
        <v>West</v>
      </c>
      <c r="S1304" t="str">
        <f>_xlfn.XLOOKUP(Table2[[#This Row],[Customer_ID]],Table1[Customer_ID],Table1[Segment],"Not Found")</f>
        <v>Consumer</v>
      </c>
      <c r="T1304" t="str">
        <f>_xlfn.XLOOKUP(Table2[[#This Row],[Product_ID]],Table4[Product_ID],Table4[Product_Name],"Not Found")</f>
        <v>Table Lamp</v>
      </c>
    </row>
    <row r="1305" spans="1:20" x14ac:dyDescent="0.3">
      <c r="A1305" t="s">
        <v>1796</v>
      </c>
      <c r="B1305" s="4">
        <v>45370</v>
      </c>
      <c r="C1305" s="4">
        <v>45373</v>
      </c>
      <c r="D1305" t="s">
        <v>144</v>
      </c>
      <c r="E1305" t="s">
        <v>16</v>
      </c>
      <c r="F1305" s="8">
        <v>1</v>
      </c>
      <c r="G1305" s="10">
        <v>0</v>
      </c>
      <c r="H1305" t="s">
        <v>21</v>
      </c>
      <c r="I1305" s="8">
        <v>1299</v>
      </c>
      <c r="J1305" s="8">
        <v>301.08999999999997</v>
      </c>
      <c r="K1305" s="12">
        <f>YEAR(Table2[[#This Row],[Order_Date]])</f>
        <v>2024</v>
      </c>
      <c r="L1305" s="12">
        <f>MONTH(Table2[[#This Row],[Order_Date]])</f>
        <v>3</v>
      </c>
      <c r="M1305" t="str">
        <f>TEXT(Table2[[#This Row],[Order_Date]],"mmm")</f>
        <v>Mar</v>
      </c>
      <c r="N1305" t="str">
        <f>TEXT(Table2[[#This Row],[Order_Date]],"YYYY-MM")</f>
        <v>2024-03</v>
      </c>
      <c r="O1305" s="9">
        <f>IFERROR(Table2[[#This Row],[Profit]]/Table2[[#This Row],[Sales]],0)</f>
        <v>0.23178598922247881</v>
      </c>
      <c r="P1305" t="str">
        <f>_xlfn.XLOOKUP(Table2[[#This Row],[Product_ID]],Table4[Product_ID],Table4[Category],"Not Found")</f>
        <v>Technology</v>
      </c>
      <c r="Q1305" t="str">
        <f>_xlfn.XLOOKUP(Table2[[#This Row],[Product_ID]],Table4[Product_ID],Table4[Sub_Category],"Not Found")</f>
        <v>Accessories</v>
      </c>
      <c r="R1305" t="str">
        <f>_xlfn.XLOOKUP(Table2[[#This Row],[Customer_ID]],Table1[Customer_ID],Table1[Region],"Not Found")</f>
        <v>South</v>
      </c>
      <c r="S1305" t="str">
        <f>_xlfn.XLOOKUP(Table2[[#This Row],[Customer_ID]],Table1[Customer_ID],Table1[Segment],"Not Found")</f>
        <v>Consumer</v>
      </c>
      <c r="T1305" t="str">
        <f>_xlfn.XLOOKUP(Table2[[#This Row],[Product_ID]],Table4[Product_ID],Table4[Product_Name],"Not Found")</f>
        <v>USB-C Hub</v>
      </c>
    </row>
    <row r="1306" spans="1:20" x14ac:dyDescent="0.3">
      <c r="A1306" t="s">
        <v>1797</v>
      </c>
      <c r="B1306" s="4">
        <v>45871</v>
      </c>
      <c r="C1306" s="4">
        <v>45876</v>
      </c>
      <c r="D1306" t="s">
        <v>573</v>
      </c>
      <c r="E1306" t="s">
        <v>65</v>
      </c>
      <c r="F1306" s="8">
        <v>3</v>
      </c>
      <c r="G1306" s="10">
        <v>0.15</v>
      </c>
      <c r="H1306" t="s">
        <v>30</v>
      </c>
      <c r="I1306" s="8">
        <v>1782.45</v>
      </c>
      <c r="J1306" s="8">
        <v>388.57</v>
      </c>
      <c r="K1306" s="12">
        <f>YEAR(Table2[[#This Row],[Order_Date]])</f>
        <v>2025</v>
      </c>
      <c r="L1306" s="12">
        <f>MONTH(Table2[[#This Row],[Order_Date]])</f>
        <v>8</v>
      </c>
      <c r="M1306" t="str">
        <f>TEXT(Table2[[#This Row],[Order_Date]],"mmm")</f>
        <v>Aug</v>
      </c>
      <c r="N1306" t="str">
        <f>TEXT(Table2[[#This Row],[Order_Date]],"YYYY-MM")</f>
        <v>2025-08</v>
      </c>
      <c r="O1306" s="9">
        <f>IFERROR(Table2[[#This Row],[Profit]]/Table2[[#This Row],[Sales]],0)</f>
        <v>0.21799769979522565</v>
      </c>
      <c r="P1306" t="str">
        <f>_xlfn.XLOOKUP(Table2[[#This Row],[Product_ID]],Table4[Product_ID],Table4[Category],"Not Found")</f>
        <v>Office</v>
      </c>
      <c r="Q1306" t="str">
        <f>_xlfn.XLOOKUP(Table2[[#This Row],[Product_ID]],Table4[Product_ID],Table4[Sub_Category],"Not Found")</f>
        <v>Storage</v>
      </c>
      <c r="R1306" t="str">
        <f>_xlfn.XLOOKUP(Table2[[#This Row],[Customer_ID]],Table1[Customer_ID],Table1[Region],"Not Found")</f>
        <v>South</v>
      </c>
      <c r="S1306" t="str">
        <f>_xlfn.XLOOKUP(Table2[[#This Row],[Customer_ID]],Table1[Customer_ID],Table1[Segment],"Not Found")</f>
        <v>Corporate</v>
      </c>
      <c r="T1306" t="str">
        <f>_xlfn.XLOOKUP(Table2[[#This Row],[Product_ID]],Table4[Product_ID],Table4[Product_Name],"Not Found")</f>
        <v>Desk Organizer</v>
      </c>
    </row>
    <row r="1307" spans="1:20" x14ac:dyDescent="0.3">
      <c r="A1307" t="s">
        <v>1798</v>
      </c>
      <c r="B1307" s="4">
        <v>45464</v>
      </c>
      <c r="C1307" s="4">
        <v>45467</v>
      </c>
      <c r="D1307" t="s">
        <v>1652</v>
      </c>
      <c r="E1307" t="s">
        <v>50</v>
      </c>
      <c r="F1307" s="8">
        <v>4</v>
      </c>
      <c r="G1307" s="10">
        <v>0</v>
      </c>
      <c r="H1307" t="s">
        <v>13</v>
      </c>
      <c r="I1307" s="8">
        <v>1996</v>
      </c>
      <c r="J1307" s="8">
        <v>509.36</v>
      </c>
      <c r="K1307" s="12">
        <f>YEAR(Table2[[#This Row],[Order_Date]])</f>
        <v>2024</v>
      </c>
      <c r="L1307" s="12">
        <f>MONTH(Table2[[#This Row],[Order_Date]])</f>
        <v>6</v>
      </c>
      <c r="M1307" t="str">
        <f>TEXT(Table2[[#This Row],[Order_Date]],"mmm")</f>
        <v>Jun</v>
      </c>
      <c r="N1307" t="str">
        <f>TEXT(Table2[[#This Row],[Order_Date]],"YYYY-MM")</f>
        <v>2024-06</v>
      </c>
      <c r="O1307" s="9">
        <f>IFERROR(Table2[[#This Row],[Profit]]/Table2[[#This Row],[Sales]],0)</f>
        <v>0.25519038076152306</v>
      </c>
      <c r="P1307" t="str">
        <f>_xlfn.XLOOKUP(Table2[[#This Row],[Product_ID]],Table4[Product_ID],Table4[Category],"Not Found")</f>
        <v>Technology</v>
      </c>
      <c r="Q1307" t="str">
        <f>_xlfn.XLOOKUP(Table2[[#This Row],[Product_ID]],Table4[Product_ID],Table4[Sub_Category],"Not Found")</f>
        <v>Accessories</v>
      </c>
      <c r="R1307" t="str">
        <f>_xlfn.XLOOKUP(Table2[[#This Row],[Customer_ID]],Table1[Customer_ID],Table1[Region],"Not Found")</f>
        <v>North</v>
      </c>
      <c r="S1307" t="str">
        <f>_xlfn.XLOOKUP(Table2[[#This Row],[Customer_ID]],Table1[Customer_ID],Table1[Segment],"Not Found")</f>
        <v>Consumer</v>
      </c>
      <c r="T1307" t="str">
        <f>_xlfn.XLOOKUP(Table2[[#This Row],[Product_ID]],Table4[Product_ID],Table4[Product_Name],"Not Found")</f>
        <v>Wireless Mouse</v>
      </c>
    </row>
    <row r="1308" spans="1:20" x14ac:dyDescent="0.3">
      <c r="A1308" t="s">
        <v>1799</v>
      </c>
      <c r="B1308" s="4">
        <v>45303</v>
      </c>
      <c r="C1308" s="4">
        <v>45305</v>
      </c>
      <c r="D1308" t="s">
        <v>206</v>
      </c>
      <c r="E1308" t="s">
        <v>200</v>
      </c>
      <c r="F1308" s="8">
        <v>2</v>
      </c>
      <c r="G1308" s="10">
        <v>0</v>
      </c>
      <c r="H1308" t="s">
        <v>30</v>
      </c>
      <c r="I1308" s="8">
        <v>2198</v>
      </c>
      <c r="J1308" s="8">
        <v>509.21</v>
      </c>
      <c r="K1308" s="12">
        <f>YEAR(Table2[[#This Row],[Order_Date]])</f>
        <v>2024</v>
      </c>
      <c r="L1308" s="12">
        <f>MONTH(Table2[[#This Row],[Order_Date]])</f>
        <v>1</v>
      </c>
      <c r="M1308" t="str">
        <f>TEXT(Table2[[#This Row],[Order_Date]],"mmm")</f>
        <v>Jan</v>
      </c>
      <c r="N1308" t="str">
        <f>TEXT(Table2[[#This Row],[Order_Date]],"YYYY-MM")</f>
        <v>2024-01</v>
      </c>
      <c r="O1308" s="9">
        <f>IFERROR(Table2[[#This Row],[Profit]]/Table2[[#This Row],[Sales]],0)</f>
        <v>0.23166969972702456</v>
      </c>
      <c r="P1308" t="str">
        <f>_xlfn.XLOOKUP(Table2[[#This Row],[Product_ID]],Table4[Product_ID],Table4[Category],"Not Found")</f>
        <v>Office</v>
      </c>
      <c r="Q1308" t="str">
        <f>_xlfn.XLOOKUP(Table2[[#This Row],[Product_ID]],Table4[Product_ID],Table4[Sub_Category],"Not Found")</f>
        <v>Office Supplies</v>
      </c>
      <c r="R1308" t="str">
        <f>_xlfn.XLOOKUP(Table2[[#This Row],[Customer_ID]],Table1[Customer_ID],Table1[Region],"Not Found")</f>
        <v>South</v>
      </c>
      <c r="S1308" t="str">
        <f>_xlfn.XLOOKUP(Table2[[#This Row],[Customer_ID]],Table1[Customer_ID],Table1[Segment],"Not Found")</f>
        <v>Consumer</v>
      </c>
      <c r="T1308" t="str">
        <f>_xlfn.XLOOKUP(Table2[[#This Row],[Product_ID]],Table4[Product_ID],Table4[Product_Name],"Not Found")</f>
        <v>Laptop Stand</v>
      </c>
    </row>
    <row r="1309" spans="1:20" x14ac:dyDescent="0.3">
      <c r="A1309" t="s">
        <v>1800</v>
      </c>
      <c r="B1309" s="4">
        <v>45419</v>
      </c>
      <c r="C1309" s="4">
        <v>45420</v>
      </c>
      <c r="D1309" t="s">
        <v>1801</v>
      </c>
      <c r="E1309" t="s">
        <v>50</v>
      </c>
      <c r="F1309" s="8">
        <v>3</v>
      </c>
      <c r="G1309" s="10">
        <v>0</v>
      </c>
      <c r="H1309" t="s">
        <v>13</v>
      </c>
      <c r="I1309" s="8">
        <v>1497</v>
      </c>
      <c r="J1309" s="8">
        <v>377.58</v>
      </c>
      <c r="K1309" s="12">
        <f>YEAR(Table2[[#This Row],[Order_Date]])</f>
        <v>2024</v>
      </c>
      <c r="L1309" s="12">
        <f>MONTH(Table2[[#This Row],[Order_Date]])</f>
        <v>5</v>
      </c>
      <c r="M1309" t="str">
        <f>TEXT(Table2[[#This Row],[Order_Date]],"mmm")</f>
        <v>May</v>
      </c>
      <c r="N1309" t="str">
        <f>TEXT(Table2[[#This Row],[Order_Date]],"YYYY-MM")</f>
        <v>2024-05</v>
      </c>
      <c r="O1309" s="9">
        <f>IFERROR(Table2[[#This Row],[Profit]]/Table2[[#This Row],[Sales]],0)</f>
        <v>0.25222444889779561</v>
      </c>
      <c r="P1309" t="str">
        <f>_xlfn.XLOOKUP(Table2[[#This Row],[Product_ID]],Table4[Product_ID],Table4[Category],"Not Found")</f>
        <v>Technology</v>
      </c>
      <c r="Q1309" t="str">
        <f>_xlfn.XLOOKUP(Table2[[#This Row],[Product_ID]],Table4[Product_ID],Table4[Sub_Category],"Not Found")</f>
        <v>Accessories</v>
      </c>
      <c r="R1309" t="str">
        <f>_xlfn.XLOOKUP(Table2[[#This Row],[Customer_ID]],Table1[Customer_ID],Table1[Region],"Not Found")</f>
        <v>South</v>
      </c>
      <c r="S1309" t="str">
        <f>_xlfn.XLOOKUP(Table2[[#This Row],[Customer_ID]],Table1[Customer_ID],Table1[Segment],"Not Found")</f>
        <v>Home Office</v>
      </c>
      <c r="T1309" t="str">
        <f>_xlfn.XLOOKUP(Table2[[#This Row],[Product_ID]],Table4[Product_ID],Table4[Product_Name],"Not Found")</f>
        <v>Wireless Mouse</v>
      </c>
    </row>
    <row r="1310" spans="1:20" x14ac:dyDescent="0.3">
      <c r="A1310" t="s">
        <v>1802</v>
      </c>
      <c r="B1310" s="4">
        <v>45899</v>
      </c>
      <c r="C1310" s="4">
        <v>45904</v>
      </c>
      <c r="D1310" t="s">
        <v>710</v>
      </c>
      <c r="E1310" t="s">
        <v>81</v>
      </c>
      <c r="F1310" s="8">
        <v>1</v>
      </c>
      <c r="G1310" s="10">
        <v>0</v>
      </c>
      <c r="H1310" t="s">
        <v>21</v>
      </c>
      <c r="I1310" s="8">
        <v>799</v>
      </c>
      <c r="J1310" s="8">
        <v>239.56</v>
      </c>
      <c r="K1310" s="12">
        <f>YEAR(Table2[[#This Row],[Order_Date]])</f>
        <v>2025</v>
      </c>
      <c r="L1310" s="12">
        <f>MONTH(Table2[[#This Row],[Order_Date]])</f>
        <v>8</v>
      </c>
      <c r="M1310" t="str">
        <f>TEXT(Table2[[#This Row],[Order_Date]],"mmm")</f>
        <v>Aug</v>
      </c>
      <c r="N1310" t="str">
        <f>TEXT(Table2[[#This Row],[Order_Date]],"YYYY-MM")</f>
        <v>2025-08</v>
      </c>
      <c r="O1310" s="9">
        <f>IFERROR(Table2[[#This Row],[Profit]]/Table2[[#This Row],[Sales]],0)</f>
        <v>0.29982478097622028</v>
      </c>
      <c r="P1310" t="str">
        <f>_xlfn.XLOOKUP(Table2[[#This Row],[Product_ID]],Table4[Product_ID],Table4[Category],"Not Found")</f>
        <v>Home</v>
      </c>
      <c r="Q1310" t="str">
        <f>_xlfn.XLOOKUP(Table2[[#This Row],[Product_ID]],Table4[Product_ID],Table4[Sub_Category],"Not Found")</f>
        <v>Kitchen</v>
      </c>
      <c r="R1310" t="str">
        <f>_xlfn.XLOOKUP(Table2[[#This Row],[Customer_ID]],Table1[Customer_ID],Table1[Region],"Not Found")</f>
        <v>North</v>
      </c>
      <c r="S1310" t="str">
        <f>_xlfn.XLOOKUP(Table2[[#This Row],[Customer_ID]],Table1[Customer_ID],Table1[Segment],"Not Found")</f>
        <v>Consumer</v>
      </c>
      <c r="T1310" t="str">
        <f>_xlfn.XLOOKUP(Table2[[#This Row],[Product_ID]],Table4[Product_ID],Table4[Product_Name],"Not Found")</f>
        <v>Travel Mug</v>
      </c>
    </row>
    <row r="1311" spans="1:20" x14ac:dyDescent="0.3">
      <c r="A1311" t="s">
        <v>1803</v>
      </c>
      <c r="B1311" s="4">
        <v>45383</v>
      </c>
      <c r="C1311" s="4">
        <v>45387</v>
      </c>
      <c r="D1311" t="s">
        <v>1624</v>
      </c>
      <c r="E1311" t="s">
        <v>20</v>
      </c>
      <c r="F1311" s="8">
        <v>4</v>
      </c>
      <c r="G1311" s="10">
        <v>0.05</v>
      </c>
      <c r="H1311" t="s">
        <v>17</v>
      </c>
      <c r="I1311" s="8">
        <v>26596.2</v>
      </c>
      <c r="J1311" s="8">
        <v>5243.12</v>
      </c>
      <c r="K1311" s="12">
        <f>YEAR(Table2[[#This Row],[Order_Date]])</f>
        <v>2024</v>
      </c>
      <c r="L1311" s="12">
        <f>MONTH(Table2[[#This Row],[Order_Date]])</f>
        <v>4</v>
      </c>
      <c r="M1311" t="str">
        <f>TEXT(Table2[[#This Row],[Order_Date]],"mmm")</f>
        <v>Apr</v>
      </c>
      <c r="N1311" t="str">
        <f>TEXT(Table2[[#This Row],[Order_Date]],"YYYY-MM")</f>
        <v>2024-04</v>
      </c>
      <c r="O1311" s="9">
        <f>IFERROR(Table2[[#This Row],[Profit]]/Table2[[#This Row],[Sales]],0)</f>
        <v>0.19713793699851859</v>
      </c>
      <c r="P1311" t="str">
        <f>_xlfn.XLOOKUP(Table2[[#This Row],[Product_ID]],Table4[Product_ID],Table4[Category],"Not Found")</f>
        <v>Furniture</v>
      </c>
      <c r="Q1311" t="str">
        <f>_xlfn.XLOOKUP(Table2[[#This Row],[Product_ID]],Table4[Product_ID],Table4[Sub_Category],"Not Found")</f>
        <v>Furniture</v>
      </c>
      <c r="R1311" t="str">
        <f>_xlfn.XLOOKUP(Table2[[#This Row],[Customer_ID]],Table1[Customer_ID],Table1[Region],"Not Found")</f>
        <v>West</v>
      </c>
      <c r="S1311" t="str">
        <f>_xlfn.XLOOKUP(Table2[[#This Row],[Customer_ID]],Table1[Customer_ID],Table1[Segment],"Not Found")</f>
        <v>Consumer</v>
      </c>
      <c r="T1311" t="str">
        <f>_xlfn.XLOOKUP(Table2[[#This Row],[Product_ID]],Table4[Product_ID],Table4[Product_Name],"Not Found")</f>
        <v>Office Chair</v>
      </c>
    </row>
    <row r="1312" spans="1:20" x14ac:dyDescent="0.3">
      <c r="A1312" t="s">
        <v>1804</v>
      </c>
      <c r="B1312" s="4">
        <v>45944</v>
      </c>
      <c r="C1312" s="4">
        <v>45949</v>
      </c>
      <c r="D1312" t="s">
        <v>460</v>
      </c>
      <c r="E1312" t="s">
        <v>12</v>
      </c>
      <c r="F1312" s="8">
        <v>1</v>
      </c>
      <c r="G1312" s="10">
        <v>0</v>
      </c>
      <c r="H1312" t="s">
        <v>13</v>
      </c>
      <c r="I1312" s="8">
        <v>599</v>
      </c>
      <c r="J1312" s="8">
        <v>72.42</v>
      </c>
      <c r="K1312" s="12">
        <f>YEAR(Table2[[#This Row],[Order_Date]])</f>
        <v>2025</v>
      </c>
      <c r="L1312" s="12">
        <f>MONTH(Table2[[#This Row],[Order_Date]])</f>
        <v>10</v>
      </c>
      <c r="M1312" t="str">
        <f>TEXT(Table2[[#This Row],[Order_Date]],"mmm")</f>
        <v>Oct</v>
      </c>
      <c r="N1312" t="str">
        <f>TEXT(Table2[[#This Row],[Order_Date]],"YYYY-MM")</f>
        <v>2025-10</v>
      </c>
      <c r="O1312" s="9">
        <f>IFERROR(Table2[[#This Row],[Profit]]/Table2[[#This Row],[Sales]],0)</f>
        <v>0.12090150250417363</v>
      </c>
      <c r="P1312" t="str">
        <f>_xlfn.XLOOKUP(Table2[[#This Row],[Product_ID]],Table4[Product_ID],Table4[Category],"Not Found")</f>
        <v>Home</v>
      </c>
      <c r="Q1312" t="str">
        <f>_xlfn.XLOOKUP(Table2[[#This Row],[Product_ID]],Table4[Product_ID],Table4[Sub_Category],"Not Found")</f>
        <v>Kitchen</v>
      </c>
      <c r="R1312" t="str">
        <f>_xlfn.XLOOKUP(Table2[[#This Row],[Customer_ID]],Table1[Customer_ID],Table1[Region],"Not Found")</f>
        <v>South</v>
      </c>
      <c r="S1312" t="str">
        <f>_xlfn.XLOOKUP(Table2[[#This Row],[Customer_ID]],Table1[Customer_ID],Table1[Segment],"Not Found")</f>
        <v>Consumer</v>
      </c>
      <c r="T1312" t="str">
        <f>_xlfn.XLOOKUP(Table2[[#This Row],[Product_ID]],Table4[Product_ID],Table4[Product_Name],"Not Found")</f>
        <v>Water Bottle</v>
      </c>
    </row>
    <row r="1313" spans="1:20" x14ac:dyDescent="0.3">
      <c r="A1313" t="s">
        <v>1805</v>
      </c>
      <c r="B1313" s="4">
        <v>45834</v>
      </c>
      <c r="C1313" s="4">
        <v>45836</v>
      </c>
      <c r="D1313" t="s">
        <v>1806</v>
      </c>
      <c r="E1313" t="s">
        <v>68</v>
      </c>
      <c r="F1313" s="8">
        <v>1</v>
      </c>
      <c r="G1313" s="10">
        <v>0</v>
      </c>
      <c r="H1313" t="s">
        <v>13</v>
      </c>
      <c r="I1313" s="8">
        <v>1299</v>
      </c>
      <c r="J1313" s="8">
        <v>375.69</v>
      </c>
      <c r="K1313" s="12">
        <f>YEAR(Table2[[#This Row],[Order_Date]])</f>
        <v>2025</v>
      </c>
      <c r="L1313" s="12">
        <f>MONTH(Table2[[#This Row],[Order_Date]])</f>
        <v>6</v>
      </c>
      <c r="M1313" t="str">
        <f>TEXT(Table2[[#This Row],[Order_Date]],"mmm")</f>
        <v>Jun</v>
      </c>
      <c r="N1313" t="str">
        <f>TEXT(Table2[[#This Row],[Order_Date]],"YYYY-MM")</f>
        <v>2025-06</v>
      </c>
      <c r="O1313" s="9">
        <f>IFERROR(Table2[[#This Row],[Profit]]/Table2[[#This Row],[Sales]],0)</f>
        <v>0.28921478060046191</v>
      </c>
      <c r="P1313" t="str">
        <f>_xlfn.XLOOKUP(Table2[[#This Row],[Product_ID]],Table4[Product_ID],Table4[Category],"Not Found")</f>
        <v>Home</v>
      </c>
      <c r="Q1313" t="str">
        <f>_xlfn.XLOOKUP(Table2[[#This Row],[Product_ID]],Table4[Product_ID],Table4[Sub_Category],"Not Found")</f>
        <v>Lighting</v>
      </c>
      <c r="R1313" t="str">
        <f>_xlfn.XLOOKUP(Table2[[#This Row],[Customer_ID]],Table1[Customer_ID],Table1[Region],"Not Found")</f>
        <v>South</v>
      </c>
      <c r="S1313" t="str">
        <f>_xlfn.XLOOKUP(Table2[[#This Row],[Customer_ID]],Table1[Customer_ID],Table1[Segment],"Not Found")</f>
        <v>Home Office</v>
      </c>
      <c r="T1313" t="str">
        <f>_xlfn.XLOOKUP(Table2[[#This Row],[Product_ID]],Table4[Product_ID],Table4[Product_Name],"Not Found")</f>
        <v>Table Lamp</v>
      </c>
    </row>
    <row r="1314" spans="1:20" x14ac:dyDescent="0.3">
      <c r="A1314" t="s">
        <v>1807</v>
      </c>
      <c r="B1314" s="4">
        <v>45823</v>
      </c>
      <c r="C1314" s="4">
        <v>45826</v>
      </c>
      <c r="D1314" t="s">
        <v>1808</v>
      </c>
      <c r="E1314" t="s">
        <v>99</v>
      </c>
      <c r="F1314" s="8">
        <v>1</v>
      </c>
      <c r="G1314" s="10">
        <v>0</v>
      </c>
      <c r="H1314" t="s">
        <v>13</v>
      </c>
      <c r="I1314" s="8">
        <v>249</v>
      </c>
      <c r="J1314" s="8">
        <v>65.92</v>
      </c>
      <c r="K1314" s="12">
        <f>YEAR(Table2[[#This Row],[Order_Date]])</f>
        <v>2025</v>
      </c>
      <c r="L1314" s="12">
        <f>MONTH(Table2[[#This Row],[Order_Date]])</f>
        <v>6</v>
      </c>
      <c r="M1314" t="str">
        <f>TEXT(Table2[[#This Row],[Order_Date]],"mmm")</f>
        <v>Jun</v>
      </c>
      <c r="N1314" t="str">
        <f>TEXT(Table2[[#This Row],[Order_Date]],"YYYY-MM")</f>
        <v>2025-06</v>
      </c>
      <c r="O1314" s="9">
        <f>IFERROR(Table2[[#This Row],[Profit]]/Table2[[#This Row],[Sales]],0)</f>
        <v>0.26473895582329315</v>
      </c>
      <c r="P1314" t="str">
        <f>_xlfn.XLOOKUP(Table2[[#This Row],[Product_ID]],Table4[Product_ID],Table4[Category],"Not Found")</f>
        <v>Office</v>
      </c>
      <c r="Q1314" t="str">
        <f>_xlfn.XLOOKUP(Table2[[#This Row],[Product_ID]],Table4[Product_ID],Table4[Sub_Category],"Not Found")</f>
        <v>Paper</v>
      </c>
      <c r="R1314" t="str">
        <f>_xlfn.XLOOKUP(Table2[[#This Row],[Customer_ID]],Table1[Customer_ID],Table1[Region],"Not Found")</f>
        <v>West</v>
      </c>
      <c r="S1314" t="str">
        <f>_xlfn.XLOOKUP(Table2[[#This Row],[Customer_ID]],Table1[Customer_ID],Table1[Segment],"Not Found")</f>
        <v>Consumer</v>
      </c>
      <c r="T1314" t="str">
        <f>_xlfn.XLOOKUP(Table2[[#This Row],[Product_ID]],Table4[Product_ID],Table4[Product_Name],"Not Found")</f>
        <v>Pen Set</v>
      </c>
    </row>
    <row r="1315" spans="1:20" x14ac:dyDescent="0.3">
      <c r="A1315" t="s">
        <v>1809</v>
      </c>
      <c r="B1315" s="4">
        <v>45949</v>
      </c>
      <c r="C1315" s="4">
        <v>45952</v>
      </c>
      <c r="D1315" t="s">
        <v>34</v>
      </c>
      <c r="E1315" t="s">
        <v>40</v>
      </c>
      <c r="F1315" s="8">
        <v>4</v>
      </c>
      <c r="G1315" s="10">
        <v>0</v>
      </c>
      <c r="H1315" t="s">
        <v>13</v>
      </c>
      <c r="I1315" s="8">
        <v>5996</v>
      </c>
      <c r="J1315" s="8">
        <v>1307.03</v>
      </c>
      <c r="K1315" s="12">
        <f>YEAR(Table2[[#This Row],[Order_Date]])</f>
        <v>2025</v>
      </c>
      <c r="L1315" s="12">
        <f>MONTH(Table2[[#This Row],[Order_Date]])</f>
        <v>10</v>
      </c>
      <c r="M1315" t="str">
        <f>TEXT(Table2[[#This Row],[Order_Date]],"mmm")</f>
        <v>Oct</v>
      </c>
      <c r="N1315" t="str">
        <f>TEXT(Table2[[#This Row],[Order_Date]],"YYYY-MM")</f>
        <v>2025-10</v>
      </c>
      <c r="O1315" s="9">
        <f>IFERROR(Table2[[#This Row],[Profit]]/Table2[[#This Row],[Sales]],0)</f>
        <v>0.21798365577051368</v>
      </c>
      <c r="P1315" t="str">
        <f>_xlfn.XLOOKUP(Table2[[#This Row],[Product_ID]],Table4[Product_ID],Table4[Category],"Not Found")</f>
        <v>Technology</v>
      </c>
      <c r="Q1315" t="str">
        <f>_xlfn.XLOOKUP(Table2[[#This Row],[Product_ID]],Table4[Product_ID],Table4[Sub_Category],"Not Found")</f>
        <v>Accessories</v>
      </c>
      <c r="R1315" t="str">
        <f>_xlfn.XLOOKUP(Table2[[#This Row],[Customer_ID]],Table1[Customer_ID],Table1[Region],"Not Found")</f>
        <v>East</v>
      </c>
      <c r="S1315" t="str">
        <f>_xlfn.XLOOKUP(Table2[[#This Row],[Customer_ID]],Table1[Customer_ID],Table1[Segment],"Not Found")</f>
        <v>Consumer</v>
      </c>
      <c r="T1315" t="str">
        <f>_xlfn.XLOOKUP(Table2[[#This Row],[Product_ID]],Table4[Product_ID],Table4[Product_Name],"Not Found")</f>
        <v>Power Bank</v>
      </c>
    </row>
    <row r="1316" spans="1:20" x14ac:dyDescent="0.3">
      <c r="A1316" t="s">
        <v>1810</v>
      </c>
      <c r="B1316" s="4">
        <v>45738</v>
      </c>
      <c r="C1316" s="4">
        <v>45742</v>
      </c>
      <c r="D1316" t="s">
        <v>812</v>
      </c>
      <c r="E1316" t="s">
        <v>50</v>
      </c>
      <c r="F1316" s="8">
        <v>3</v>
      </c>
      <c r="G1316" s="10">
        <v>0</v>
      </c>
      <c r="H1316" t="s">
        <v>13</v>
      </c>
      <c r="I1316" s="8">
        <v>1497</v>
      </c>
      <c r="J1316" s="8">
        <v>290.39999999999998</v>
      </c>
      <c r="K1316" s="12">
        <f>YEAR(Table2[[#This Row],[Order_Date]])</f>
        <v>2025</v>
      </c>
      <c r="L1316" s="12">
        <f>MONTH(Table2[[#This Row],[Order_Date]])</f>
        <v>3</v>
      </c>
      <c r="M1316" t="str">
        <f>TEXT(Table2[[#This Row],[Order_Date]],"mmm")</f>
        <v>Mar</v>
      </c>
      <c r="N1316" t="str">
        <f>TEXT(Table2[[#This Row],[Order_Date]],"YYYY-MM")</f>
        <v>2025-03</v>
      </c>
      <c r="O1316" s="9">
        <f>IFERROR(Table2[[#This Row],[Profit]]/Table2[[#This Row],[Sales]],0)</f>
        <v>0.19398797595190378</v>
      </c>
      <c r="P1316" t="str">
        <f>_xlfn.XLOOKUP(Table2[[#This Row],[Product_ID]],Table4[Product_ID],Table4[Category],"Not Found")</f>
        <v>Technology</v>
      </c>
      <c r="Q1316" t="str">
        <f>_xlfn.XLOOKUP(Table2[[#This Row],[Product_ID]],Table4[Product_ID],Table4[Sub_Category],"Not Found")</f>
        <v>Accessories</v>
      </c>
      <c r="R1316" t="str">
        <f>_xlfn.XLOOKUP(Table2[[#This Row],[Customer_ID]],Table1[Customer_ID],Table1[Region],"Not Found")</f>
        <v>East</v>
      </c>
      <c r="S1316" t="str">
        <f>_xlfn.XLOOKUP(Table2[[#This Row],[Customer_ID]],Table1[Customer_ID],Table1[Segment],"Not Found")</f>
        <v>Consumer</v>
      </c>
      <c r="T1316" t="str">
        <f>_xlfn.XLOOKUP(Table2[[#This Row],[Product_ID]],Table4[Product_ID],Table4[Product_Name],"Not Found")</f>
        <v>Wireless Mouse</v>
      </c>
    </row>
    <row r="1317" spans="1:20" x14ac:dyDescent="0.3">
      <c r="A1317" t="s">
        <v>1811</v>
      </c>
      <c r="B1317" s="4">
        <v>45681</v>
      </c>
      <c r="C1317" s="4">
        <v>45682</v>
      </c>
      <c r="D1317" t="s">
        <v>1687</v>
      </c>
      <c r="E1317" t="s">
        <v>200</v>
      </c>
      <c r="F1317" s="8">
        <v>4</v>
      </c>
      <c r="G1317" s="10">
        <v>0.05</v>
      </c>
      <c r="H1317" t="s">
        <v>13</v>
      </c>
      <c r="I1317" s="8">
        <v>4176.2</v>
      </c>
      <c r="J1317" s="8">
        <v>1415.21</v>
      </c>
      <c r="K1317" s="12">
        <f>YEAR(Table2[[#This Row],[Order_Date]])</f>
        <v>2025</v>
      </c>
      <c r="L1317" s="12">
        <f>MONTH(Table2[[#This Row],[Order_Date]])</f>
        <v>1</v>
      </c>
      <c r="M1317" t="str">
        <f>TEXT(Table2[[#This Row],[Order_Date]],"mmm")</f>
        <v>Jan</v>
      </c>
      <c r="N1317" t="str">
        <f>TEXT(Table2[[#This Row],[Order_Date]],"YYYY-MM")</f>
        <v>2025-01</v>
      </c>
      <c r="O1317" s="9">
        <f>IFERROR(Table2[[#This Row],[Profit]]/Table2[[#This Row],[Sales]],0)</f>
        <v>0.33887505387673006</v>
      </c>
      <c r="P1317" t="str">
        <f>_xlfn.XLOOKUP(Table2[[#This Row],[Product_ID]],Table4[Product_ID],Table4[Category],"Not Found")</f>
        <v>Office</v>
      </c>
      <c r="Q1317" t="str">
        <f>_xlfn.XLOOKUP(Table2[[#This Row],[Product_ID]],Table4[Product_ID],Table4[Sub_Category],"Not Found")</f>
        <v>Office Supplies</v>
      </c>
      <c r="R1317" t="str">
        <f>_xlfn.XLOOKUP(Table2[[#This Row],[Customer_ID]],Table1[Customer_ID],Table1[Region],"Not Found")</f>
        <v>West</v>
      </c>
      <c r="S1317" t="str">
        <f>_xlfn.XLOOKUP(Table2[[#This Row],[Customer_ID]],Table1[Customer_ID],Table1[Segment],"Not Found")</f>
        <v>Consumer</v>
      </c>
      <c r="T1317" t="str">
        <f>_xlfn.XLOOKUP(Table2[[#This Row],[Product_ID]],Table4[Product_ID],Table4[Product_Name],"Not Found")</f>
        <v>Laptop Stand</v>
      </c>
    </row>
    <row r="1318" spans="1:20" x14ac:dyDescent="0.3">
      <c r="A1318" t="s">
        <v>1812</v>
      </c>
      <c r="B1318" s="4">
        <v>45963</v>
      </c>
      <c r="C1318" s="4">
        <v>45966</v>
      </c>
      <c r="D1318" t="s">
        <v>377</v>
      </c>
      <c r="E1318" t="s">
        <v>76</v>
      </c>
      <c r="F1318" s="8">
        <v>3</v>
      </c>
      <c r="G1318" s="10">
        <v>0</v>
      </c>
      <c r="H1318" t="s">
        <v>13</v>
      </c>
      <c r="I1318" s="8">
        <v>2697</v>
      </c>
      <c r="J1318" s="8">
        <v>691</v>
      </c>
      <c r="K1318" s="12">
        <f>YEAR(Table2[[#This Row],[Order_Date]])</f>
        <v>2025</v>
      </c>
      <c r="L1318" s="12">
        <f>MONTH(Table2[[#This Row],[Order_Date]])</f>
        <v>11</v>
      </c>
      <c r="M1318" t="str">
        <f>TEXT(Table2[[#This Row],[Order_Date]],"mmm")</f>
        <v>Nov</v>
      </c>
      <c r="N1318" t="str">
        <f>TEXT(Table2[[#This Row],[Order_Date]],"YYYY-MM")</f>
        <v>2025-11</v>
      </c>
      <c r="O1318" s="9">
        <f>IFERROR(Table2[[#This Row],[Profit]]/Table2[[#This Row],[Sales]],0)</f>
        <v>0.25621060437523174</v>
      </c>
      <c r="P1318" t="str">
        <f>_xlfn.XLOOKUP(Table2[[#This Row],[Product_ID]],Table4[Product_ID],Table4[Category],"Not Found")</f>
        <v>Home</v>
      </c>
      <c r="Q1318" t="str">
        <f>_xlfn.XLOOKUP(Table2[[#This Row],[Product_ID]],Table4[Product_ID],Table4[Sub_Category],"Not Found")</f>
        <v>Decor</v>
      </c>
      <c r="R1318" t="str">
        <f>_xlfn.XLOOKUP(Table2[[#This Row],[Customer_ID]],Table1[Customer_ID],Table1[Region],"Not Found")</f>
        <v>West</v>
      </c>
      <c r="S1318" t="str">
        <f>_xlfn.XLOOKUP(Table2[[#This Row],[Customer_ID]],Table1[Customer_ID],Table1[Segment],"Not Found")</f>
        <v>Corporate</v>
      </c>
      <c r="T1318" t="str">
        <f>_xlfn.XLOOKUP(Table2[[#This Row],[Product_ID]],Table4[Product_ID],Table4[Product_Name],"Not Found")</f>
        <v>Wall Clock</v>
      </c>
    </row>
    <row r="1319" spans="1:20" x14ac:dyDescent="0.3">
      <c r="A1319" t="s">
        <v>1813</v>
      </c>
      <c r="B1319" s="4">
        <v>45334</v>
      </c>
      <c r="C1319" s="4">
        <v>45338</v>
      </c>
      <c r="D1319" t="s">
        <v>1003</v>
      </c>
      <c r="E1319" t="s">
        <v>99</v>
      </c>
      <c r="F1319" s="8">
        <v>2</v>
      </c>
      <c r="G1319" s="10">
        <v>0</v>
      </c>
      <c r="H1319" t="s">
        <v>17</v>
      </c>
      <c r="I1319" s="8">
        <v>498</v>
      </c>
      <c r="J1319" s="8">
        <v>132.36000000000001</v>
      </c>
      <c r="K1319" s="12">
        <f>YEAR(Table2[[#This Row],[Order_Date]])</f>
        <v>2024</v>
      </c>
      <c r="L1319" s="12">
        <f>MONTH(Table2[[#This Row],[Order_Date]])</f>
        <v>2</v>
      </c>
      <c r="M1319" t="str">
        <f>TEXT(Table2[[#This Row],[Order_Date]],"mmm")</f>
        <v>Feb</v>
      </c>
      <c r="N1319" t="str">
        <f>TEXT(Table2[[#This Row],[Order_Date]],"YYYY-MM")</f>
        <v>2024-02</v>
      </c>
      <c r="O1319" s="9">
        <f>IFERROR(Table2[[#This Row],[Profit]]/Table2[[#This Row],[Sales]],0)</f>
        <v>0.26578313253012054</v>
      </c>
      <c r="P1319" t="str">
        <f>_xlfn.XLOOKUP(Table2[[#This Row],[Product_ID]],Table4[Product_ID],Table4[Category],"Not Found")</f>
        <v>Office</v>
      </c>
      <c r="Q1319" t="str">
        <f>_xlfn.XLOOKUP(Table2[[#This Row],[Product_ID]],Table4[Product_ID],Table4[Sub_Category],"Not Found")</f>
        <v>Paper</v>
      </c>
      <c r="R1319" t="str">
        <f>_xlfn.XLOOKUP(Table2[[#This Row],[Customer_ID]],Table1[Customer_ID],Table1[Region],"Not Found")</f>
        <v>West</v>
      </c>
      <c r="S1319" t="str">
        <f>_xlfn.XLOOKUP(Table2[[#This Row],[Customer_ID]],Table1[Customer_ID],Table1[Segment],"Not Found")</f>
        <v>Consumer</v>
      </c>
      <c r="T1319" t="str">
        <f>_xlfn.XLOOKUP(Table2[[#This Row],[Product_ID]],Table4[Product_ID],Table4[Product_Name],"Not Found")</f>
        <v>Pen Set</v>
      </c>
    </row>
    <row r="1320" spans="1:20" x14ac:dyDescent="0.3">
      <c r="A1320" t="s">
        <v>1814</v>
      </c>
      <c r="B1320" s="4">
        <v>45545</v>
      </c>
      <c r="C1320" s="4">
        <v>45548</v>
      </c>
      <c r="D1320" t="s">
        <v>67</v>
      </c>
      <c r="E1320" t="s">
        <v>116</v>
      </c>
      <c r="F1320" s="8">
        <v>4</v>
      </c>
      <c r="G1320" s="10">
        <v>0.15</v>
      </c>
      <c r="H1320" t="s">
        <v>17</v>
      </c>
      <c r="I1320" s="8">
        <v>1356.6</v>
      </c>
      <c r="J1320" s="8">
        <v>362.05</v>
      </c>
      <c r="K1320" s="12">
        <f>YEAR(Table2[[#This Row],[Order_Date]])</f>
        <v>2024</v>
      </c>
      <c r="L1320" s="12">
        <f>MONTH(Table2[[#This Row],[Order_Date]])</f>
        <v>9</v>
      </c>
      <c r="M1320" t="str">
        <f>TEXT(Table2[[#This Row],[Order_Date]],"mmm")</f>
        <v>Sep</v>
      </c>
      <c r="N1320" t="str">
        <f>TEXT(Table2[[#This Row],[Order_Date]],"YYYY-MM")</f>
        <v>2024-09</v>
      </c>
      <c r="O1320" s="9">
        <f>IFERROR(Table2[[#This Row],[Profit]]/Table2[[#This Row],[Sales]],0)</f>
        <v>0.26688043638508036</v>
      </c>
      <c r="P1320" t="str">
        <f>_xlfn.XLOOKUP(Table2[[#This Row],[Product_ID]],Table4[Product_ID],Table4[Category],"Not Found")</f>
        <v>Technology</v>
      </c>
      <c r="Q1320" t="str">
        <f>_xlfn.XLOOKUP(Table2[[#This Row],[Product_ID]],Table4[Product_ID],Table4[Sub_Category],"Not Found")</f>
        <v>Accessories</v>
      </c>
      <c r="R1320" t="str">
        <f>_xlfn.XLOOKUP(Table2[[#This Row],[Customer_ID]],Table1[Customer_ID],Table1[Region],"Not Found")</f>
        <v>South</v>
      </c>
      <c r="S1320" t="str">
        <f>_xlfn.XLOOKUP(Table2[[#This Row],[Customer_ID]],Table1[Customer_ID],Table1[Segment],"Not Found")</f>
        <v>Corporate</v>
      </c>
      <c r="T1320" t="str">
        <f>_xlfn.XLOOKUP(Table2[[#This Row],[Product_ID]],Table4[Product_ID],Table4[Product_Name],"Not Found")</f>
        <v>Mobile Holder</v>
      </c>
    </row>
    <row r="1321" spans="1:20" x14ac:dyDescent="0.3">
      <c r="A1321" t="s">
        <v>1815</v>
      </c>
      <c r="B1321" s="4">
        <v>45421</v>
      </c>
      <c r="C1321" s="4">
        <v>45426</v>
      </c>
      <c r="D1321" t="s">
        <v>1801</v>
      </c>
      <c r="E1321" t="s">
        <v>81</v>
      </c>
      <c r="F1321" s="8">
        <v>4</v>
      </c>
      <c r="G1321" s="10">
        <v>0.15</v>
      </c>
      <c r="H1321" t="s">
        <v>21</v>
      </c>
      <c r="I1321" s="8">
        <v>2716.6</v>
      </c>
      <c r="J1321" s="8">
        <v>762.78</v>
      </c>
      <c r="K1321" s="12">
        <f>YEAR(Table2[[#This Row],[Order_Date]])</f>
        <v>2024</v>
      </c>
      <c r="L1321" s="12">
        <f>MONTH(Table2[[#This Row],[Order_Date]])</f>
        <v>5</v>
      </c>
      <c r="M1321" t="str">
        <f>TEXT(Table2[[#This Row],[Order_Date]],"mmm")</f>
        <v>May</v>
      </c>
      <c r="N1321" t="str">
        <f>TEXT(Table2[[#This Row],[Order_Date]],"YYYY-MM")</f>
        <v>2024-05</v>
      </c>
      <c r="O1321" s="9">
        <f>IFERROR(Table2[[#This Row],[Profit]]/Table2[[#This Row],[Sales]],0)</f>
        <v>0.28078480453508059</v>
      </c>
      <c r="P1321" t="str">
        <f>_xlfn.XLOOKUP(Table2[[#This Row],[Product_ID]],Table4[Product_ID],Table4[Category],"Not Found")</f>
        <v>Home</v>
      </c>
      <c r="Q1321" t="str">
        <f>_xlfn.XLOOKUP(Table2[[#This Row],[Product_ID]],Table4[Product_ID],Table4[Sub_Category],"Not Found")</f>
        <v>Kitchen</v>
      </c>
      <c r="R1321" t="str">
        <f>_xlfn.XLOOKUP(Table2[[#This Row],[Customer_ID]],Table1[Customer_ID],Table1[Region],"Not Found")</f>
        <v>South</v>
      </c>
      <c r="S1321" t="str">
        <f>_xlfn.XLOOKUP(Table2[[#This Row],[Customer_ID]],Table1[Customer_ID],Table1[Segment],"Not Found")</f>
        <v>Home Office</v>
      </c>
      <c r="T1321" t="str">
        <f>_xlfn.XLOOKUP(Table2[[#This Row],[Product_ID]],Table4[Product_ID],Table4[Product_Name],"Not Found")</f>
        <v>Travel Mug</v>
      </c>
    </row>
    <row r="1322" spans="1:20" x14ac:dyDescent="0.3">
      <c r="A1322" t="s">
        <v>1816</v>
      </c>
      <c r="B1322" s="4">
        <v>45351</v>
      </c>
      <c r="C1322" s="4">
        <v>45355</v>
      </c>
      <c r="D1322" t="s">
        <v>1117</v>
      </c>
      <c r="E1322" t="s">
        <v>58</v>
      </c>
      <c r="F1322" s="8">
        <v>2</v>
      </c>
      <c r="G1322" s="10">
        <v>0</v>
      </c>
      <c r="H1322" t="s">
        <v>17</v>
      </c>
      <c r="I1322" s="8">
        <v>3998</v>
      </c>
      <c r="J1322" s="8">
        <v>721.1</v>
      </c>
      <c r="K1322" s="12">
        <f>YEAR(Table2[[#This Row],[Order_Date]])</f>
        <v>2024</v>
      </c>
      <c r="L1322" s="12">
        <f>MONTH(Table2[[#This Row],[Order_Date]])</f>
        <v>2</v>
      </c>
      <c r="M1322" t="str">
        <f>TEXT(Table2[[#This Row],[Order_Date]],"mmm")</f>
        <v>Feb</v>
      </c>
      <c r="N1322" t="str">
        <f>TEXT(Table2[[#This Row],[Order_Date]],"YYYY-MM")</f>
        <v>2024-02</v>
      </c>
      <c r="O1322" s="9">
        <f>IFERROR(Table2[[#This Row],[Profit]]/Table2[[#This Row],[Sales]],0)</f>
        <v>0.18036518259129566</v>
      </c>
      <c r="P1322" t="str">
        <f>_xlfn.XLOOKUP(Table2[[#This Row],[Product_ID]],Table4[Product_ID],Table4[Category],"Not Found")</f>
        <v>Technology</v>
      </c>
      <c r="Q1322" t="str">
        <f>_xlfn.XLOOKUP(Table2[[#This Row],[Product_ID]],Table4[Product_ID],Table4[Sub_Category],"Not Found")</f>
        <v>Audio</v>
      </c>
      <c r="R1322" t="str">
        <f>_xlfn.XLOOKUP(Table2[[#This Row],[Customer_ID]],Table1[Customer_ID],Table1[Region],"Not Found")</f>
        <v>West</v>
      </c>
      <c r="S1322" t="str">
        <f>_xlfn.XLOOKUP(Table2[[#This Row],[Customer_ID]],Table1[Customer_ID],Table1[Segment],"Not Found")</f>
        <v>Consumer</v>
      </c>
      <c r="T1322" t="str">
        <f>_xlfn.XLOOKUP(Table2[[#This Row],[Product_ID]],Table4[Product_ID],Table4[Product_Name],"Not Found")</f>
        <v>Bluetooth Speaker</v>
      </c>
    </row>
    <row r="1323" spans="1:20" x14ac:dyDescent="0.3">
      <c r="A1323" t="s">
        <v>1817</v>
      </c>
      <c r="B1323" s="4">
        <v>45954</v>
      </c>
      <c r="C1323" s="4">
        <v>45958</v>
      </c>
      <c r="D1323" t="s">
        <v>865</v>
      </c>
      <c r="E1323" t="s">
        <v>16</v>
      </c>
      <c r="F1323" s="8">
        <v>1</v>
      </c>
      <c r="G1323" s="10">
        <v>0</v>
      </c>
      <c r="H1323" t="s">
        <v>13</v>
      </c>
      <c r="I1323" s="8">
        <v>1299</v>
      </c>
      <c r="J1323" s="8">
        <v>300.97000000000003</v>
      </c>
      <c r="K1323" s="12">
        <f>YEAR(Table2[[#This Row],[Order_Date]])</f>
        <v>2025</v>
      </c>
      <c r="L1323" s="12">
        <f>MONTH(Table2[[#This Row],[Order_Date]])</f>
        <v>10</v>
      </c>
      <c r="M1323" t="str">
        <f>TEXT(Table2[[#This Row],[Order_Date]],"mmm")</f>
        <v>Oct</v>
      </c>
      <c r="N1323" t="str">
        <f>TEXT(Table2[[#This Row],[Order_Date]],"YYYY-MM")</f>
        <v>2025-10</v>
      </c>
      <c r="O1323" s="9">
        <f>IFERROR(Table2[[#This Row],[Profit]]/Table2[[#This Row],[Sales]],0)</f>
        <v>0.23169361046959203</v>
      </c>
      <c r="P1323" t="str">
        <f>_xlfn.XLOOKUP(Table2[[#This Row],[Product_ID]],Table4[Product_ID],Table4[Category],"Not Found")</f>
        <v>Technology</v>
      </c>
      <c r="Q1323" t="str">
        <f>_xlfn.XLOOKUP(Table2[[#This Row],[Product_ID]],Table4[Product_ID],Table4[Sub_Category],"Not Found")</f>
        <v>Accessories</v>
      </c>
      <c r="R1323" t="str">
        <f>_xlfn.XLOOKUP(Table2[[#This Row],[Customer_ID]],Table1[Customer_ID],Table1[Region],"Not Found")</f>
        <v>West</v>
      </c>
      <c r="S1323" t="str">
        <f>_xlfn.XLOOKUP(Table2[[#This Row],[Customer_ID]],Table1[Customer_ID],Table1[Segment],"Not Found")</f>
        <v>Home Office</v>
      </c>
      <c r="T1323" t="str">
        <f>_xlfn.XLOOKUP(Table2[[#This Row],[Product_ID]],Table4[Product_ID],Table4[Product_Name],"Not Found")</f>
        <v>USB-C Hub</v>
      </c>
    </row>
    <row r="1324" spans="1:20" x14ac:dyDescent="0.3">
      <c r="A1324" t="s">
        <v>1818</v>
      </c>
      <c r="B1324" s="4">
        <v>45758</v>
      </c>
      <c r="C1324" s="4">
        <v>45762</v>
      </c>
      <c r="D1324" t="s">
        <v>1819</v>
      </c>
      <c r="E1324" t="s">
        <v>50</v>
      </c>
      <c r="F1324" s="8">
        <v>2</v>
      </c>
      <c r="G1324" s="10">
        <v>0.05</v>
      </c>
      <c r="H1324" t="s">
        <v>17</v>
      </c>
      <c r="I1324" s="8">
        <v>948.1</v>
      </c>
      <c r="J1324" s="8">
        <v>215.89</v>
      </c>
      <c r="K1324" s="12">
        <f>YEAR(Table2[[#This Row],[Order_Date]])</f>
        <v>2025</v>
      </c>
      <c r="L1324" s="12">
        <f>MONTH(Table2[[#This Row],[Order_Date]])</f>
        <v>4</v>
      </c>
      <c r="M1324" t="str">
        <f>TEXT(Table2[[#This Row],[Order_Date]],"mmm")</f>
        <v>Apr</v>
      </c>
      <c r="N1324" t="str">
        <f>TEXT(Table2[[#This Row],[Order_Date]],"YYYY-MM")</f>
        <v>2025-04</v>
      </c>
      <c r="O1324" s="9">
        <f>IFERROR(Table2[[#This Row],[Profit]]/Table2[[#This Row],[Sales]],0)</f>
        <v>0.22770804767429595</v>
      </c>
      <c r="P1324" t="str">
        <f>_xlfn.XLOOKUP(Table2[[#This Row],[Product_ID]],Table4[Product_ID],Table4[Category],"Not Found")</f>
        <v>Technology</v>
      </c>
      <c r="Q1324" t="str">
        <f>_xlfn.XLOOKUP(Table2[[#This Row],[Product_ID]],Table4[Product_ID],Table4[Sub_Category],"Not Found")</f>
        <v>Accessories</v>
      </c>
      <c r="R1324" t="str">
        <f>_xlfn.XLOOKUP(Table2[[#This Row],[Customer_ID]],Table1[Customer_ID],Table1[Region],"Not Found")</f>
        <v>West</v>
      </c>
      <c r="S1324" t="str">
        <f>_xlfn.XLOOKUP(Table2[[#This Row],[Customer_ID]],Table1[Customer_ID],Table1[Segment],"Not Found")</f>
        <v>Consumer</v>
      </c>
      <c r="T1324" t="str">
        <f>_xlfn.XLOOKUP(Table2[[#This Row],[Product_ID]],Table4[Product_ID],Table4[Product_Name],"Not Found")</f>
        <v>Wireless Mouse</v>
      </c>
    </row>
    <row r="1325" spans="1:20" x14ac:dyDescent="0.3">
      <c r="A1325" t="s">
        <v>1820</v>
      </c>
      <c r="B1325" s="4">
        <v>45578</v>
      </c>
      <c r="C1325" s="4">
        <v>45581</v>
      </c>
      <c r="D1325" t="s">
        <v>810</v>
      </c>
      <c r="E1325" t="s">
        <v>96</v>
      </c>
      <c r="F1325" s="8">
        <v>5</v>
      </c>
      <c r="G1325" s="10">
        <v>0.1</v>
      </c>
      <c r="H1325" t="s">
        <v>21</v>
      </c>
      <c r="I1325" s="8">
        <v>4495.5</v>
      </c>
      <c r="J1325" s="8">
        <v>892.25</v>
      </c>
      <c r="K1325" s="12">
        <f>YEAR(Table2[[#This Row],[Order_Date]])</f>
        <v>2024</v>
      </c>
      <c r="L1325" s="12">
        <f>MONTH(Table2[[#This Row],[Order_Date]])</f>
        <v>10</v>
      </c>
      <c r="M1325" t="str">
        <f>TEXT(Table2[[#This Row],[Order_Date]],"mmm")</f>
        <v>Oct</v>
      </c>
      <c r="N1325" t="str">
        <f>TEXT(Table2[[#This Row],[Order_Date]],"YYYY-MM")</f>
        <v>2024-10</v>
      </c>
      <c r="O1325" s="9">
        <f>IFERROR(Table2[[#This Row],[Profit]]/Table2[[#This Row],[Sales]],0)</f>
        <v>0.19847625403180957</v>
      </c>
      <c r="P1325" t="str">
        <f>_xlfn.XLOOKUP(Table2[[#This Row],[Product_ID]],Table4[Product_ID],Table4[Category],"Not Found")</f>
        <v>Home</v>
      </c>
      <c r="Q1325" t="str">
        <f>_xlfn.XLOOKUP(Table2[[#This Row],[Product_ID]],Table4[Product_ID],Table4[Sub_Category],"Not Found")</f>
        <v>Lighting</v>
      </c>
      <c r="R1325" t="str">
        <f>_xlfn.XLOOKUP(Table2[[#This Row],[Customer_ID]],Table1[Customer_ID],Table1[Region],"Not Found")</f>
        <v>North</v>
      </c>
      <c r="S1325" t="str">
        <f>_xlfn.XLOOKUP(Table2[[#This Row],[Customer_ID]],Table1[Customer_ID],Table1[Segment],"Not Found")</f>
        <v>Consumer</v>
      </c>
      <c r="T1325" t="str">
        <f>_xlfn.XLOOKUP(Table2[[#This Row],[Product_ID]],Table4[Product_ID],Table4[Product_Name],"Not Found")</f>
        <v>LED Strip Light</v>
      </c>
    </row>
    <row r="1326" spans="1:20" x14ac:dyDescent="0.3">
      <c r="A1326" t="s">
        <v>1821</v>
      </c>
      <c r="B1326" s="4">
        <v>45808</v>
      </c>
      <c r="C1326" s="4">
        <v>45812</v>
      </c>
      <c r="D1326" t="s">
        <v>521</v>
      </c>
      <c r="E1326" t="s">
        <v>65</v>
      </c>
      <c r="F1326" s="8">
        <v>3</v>
      </c>
      <c r="G1326" s="10">
        <v>0.2</v>
      </c>
      <c r="H1326" t="s">
        <v>13</v>
      </c>
      <c r="I1326" s="8">
        <v>1677.6</v>
      </c>
      <c r="J1326" s="8">
        <v>518.29</v>
      </c>
      <c r="K1326" s="12">
        <f>YEAR(Table2[[#This Row],[Order_Date]])</f>
        <v>2025</v>
      </c>
      <c r="L1326" s="12">
        <f>MONTH(Table2[[#This Row],[Order_Date]])</f>
        <v>5</v>
      </c>
      <c r="M1326" t="str">
        <f>TEXT(Table2[[#This Row],[Order_Date]],"mmm")</f>
        <v>May</v>
      </c>
      <c r="N1326" t="str">
        <f>TEXT(Table2[[#This Row],[Order_Date]],"YYYY-MM")</f>
        <v>2025-05</v>
      </c>
      <c r="O1326" s="9">
        <f>IFERROR(Table2[[#This Row],[Profit]]/Table2[[#This Row],[Sales]],0)</f>
        <v>0.30894730567477346</v>
      </c>
      <c r="P1326" t="str">
        <f>_xlfn.XLOOKUP(Table2[[#This Row],[Product_ID]],Table4[Product_ID],Table4[Category],"Not Found")</f>
        <v>Office</v>
      </c>
      <c r="Q1326" t="str">
        <f>_xlfn.XLOOKUP(Table2[[#This Row],[Product_ID]],Table4[Product_ID],Table4[Sub_Category],"Not Found")</f>
        <v>Storage</v>
      </c>
      <c r="R1326" t="str">
        <f>_xlfn.XLOOKUP(Table2[[#This Row],[Customer_ID]],Table1[Customer_ID],Table1[Region],"Not Found")</f>
        <v>West</v>
      </c>
      <c r="S1326" t="str">
        <f>_xlfn.XLOOKUP(Table2[[#This Row],[Customer_ID]],Table1[Customer_ID],Table1[Segment],"Not Found")</f>
        <v>Consumer</v>
      </c>
      <c r="T1326" t="str">
        <f>_xlfn.XLOOKUP(Table2[[#This Row],[Product_ID]],Table4[Product_ID],Table4[Product_Name],"Not Found")</f>
        <v>Desk Organizer</v>
      </c>
    </row>
    <row r="1327" spans="1:20" x14ac:dyDescent="0.3">
      <c r="A1327" t="s">
        <v>1822</v>
      </c>
      <c r="B1327" s="4">
        <v>45758</v>
      </c>
      <c r="C1327" s="4">
        <v>45763</v>
      </c>
      <c r="D1327" t="s">
        <v>565</v>
      </c>
      <c r="E1327" t="s">
        <v>29</v>
      </c>
      <c r="F1327" s="8">
        <v>3</v>
      </c>
      <c r="G1327" s="10">
        <v>0.05</v>
      </c>
      <c r="H1327" t="s">
        <v>17</v>
      </c>
      <c r="I1327" s="8">
        <v>1137.1500000000001</v>
      </c>
      <c r="J1327" s="8">
        <v>-96.98</v>
      </c>
      <c r="K1327" s="12">
        <f>YEAR(Table2[[#This Row],[Order_Date]])</f>
        <v>2025</v>
      </c>
      <c r="L1327" s="12">
        <f>MONTH(Table2[[#This Row],[Order_Date]])</f>
        <v>4</v>
      </c>
      <c r="M1327" t="str">
        <f>TEXT(Table2[[#This Row],[Order_Date]],"mmm")</f>
        <v>Apr</v>
      </c>
      <c r="N1327" t="str">
        <f>TEXT(Table2[[#This Row],[Order_Date]],"YYYY-MM")</f>
        <v>2025-04</v>
      </c>
      <c r="O1327" s="9">
        <f>IFERROR(Table2[[#This Row],[Profit]]/Table2[[#This Row],[Sales]],0)</f>
        <v>-8.5283383898342349E-2</v>
      </c>
      <c r="P1327" t="str">
        <f>_xlfn.XLOOKUP(Table2[[#This Row],[Product_ID]],Table4[Product_ID],Table4[Category],"Not Found")</f>
        <v>Office</v>
      </c>
      <c r="Q1327" t="str">
        <f>_xlfn.XLOOKUP(Table2[[#This Row],[Product_ID]],Table4[Product_ID],Table4[Sub_Category],"Not Found")</f>
        <v>Paper</v>
      </c>
      <c r="R1327" t="str">
        <f>_xlfn.XLOOKUP(Table2[[#This Row],[Customer_ID]],Table1[Customer_ID],Table1[Region],"Not Found")</f>
        <v>West</v>
      </c>
      <c r="S1327" t="str">
        <f>_xlfn.XLOOKUP(Table2[[#This Row],[Customer_ID]],Table1[Customer_ID],Table1[Segment],"Not Found")</f>
        <v>Consumer</v>
      </c>
      <c r="T1327" t="str">
        <f>_xlfn.XLOOKUP(Table2[[#This Row],[Product_ID]],Table4[Product_ID],Table4[Product_Name],"Not Found")</f>
        <v>Notebook Set</v>
      </c>
    </row>
    <row r="1328" spans="1:20" x14ac:dyDescent="0.3">
      <c r="A1328" t="s">
        <v>1823</v>
      </c>
      <c r="B1328" s="4">
        <v>45636</v>
      </c>
      <c r="C1328" s="4">
        <v>45637</v>
      </c>
      <c r="D1328" t="s">
        <v>254</v>
      </c>
      <c r="E1328" t="s">
        <v>50</v>
      </c>
      <c r="F1328" s="8">
        <v>4</v>
      </c>
      <c r="G1328" s="10">
        <v>0.1</v>
      </c>
      <c r="H1328" t="s">
        <v>17</v>
      </c>
      <c r="I1328" s="8">
        <v>1796.4</v>
      </c>
      <c r="J1328" s="8">
        <v>530.46</v>
      </c>
      <c r="K1328" s="12">
        <f>YEAR(Table2[[#This Row],[Order_Date]])</f>
        <v>2024</v>
      </c>
      <c r="L1328" s="12">
        <f>MONTH(Table2[[#This Row],[Order_Date]])</f>
        <v>12</v>
      </c>
      <c r="M1328" t="str">
        <f>TEXT(Table2[[#This Row],[Order_Date]],"mmm")</f>
        <v>Dec</v>
      </c>
      <c r="N1328" t="str">
        <f>TEXT(Table2[[#This Row],[Order_Date]],"YYYY-MM")</f>
        <v>2024-12</v>
      </c>
      <c r="O1328" s="9">
        <f>IFERROR(Table2[[#This Row],[Profit]]/Table2[[#This Row],[Sales]],0)</f>
        <v>0.29529058116232465</v>
      </c>
      <c r="P1328" t="str">
        <f>_xlfn.XLOOKUP(Table2[[#This Row],[Product_ID]],Table4[Product_ID],Table4[Category],"Not Found")</f>
        <v>Technology</v>
      </c>
      <c r="Q1328" t="str">
        <f>_xlfn.XLOOKUP(Table2[[#This Row],[Product_ID]],Table4[Product_ID],Table4[Sub_Category],"Not Found")</f>
        <v>Accessories</v>
      </c>
      <c r="R1328" t="str">
        <f>_xlfn.XLOOKUP(Table2[[#This Row],[Customer_ID]],Table1[Customer_ID],Table1[Region],"Not Found")</f>
        <v>North</v>
      </c>
      <c r="S1328" t="str">
        <f>_xlfn.XLOOKUP(Table2[[#This Row],[Customer_ID]],Table1[Customer_ID],Table1[Segment],"Not Found")</f>
        <v>Consumer</v>
      </c>
      <c r="T1328" t="str">
        <f>_xlfn.XLOOKUP(Table2[[#This Row],[Product_ID]],Table4[Product_ID],Table4[Product_Name],"Not Found")</f>
        <v>Wireless Mouse</v>
      </c>
    </row>
    <row r="1329" spans="1:20" x14ac:dyDescent="0.3">
      <c r="A1329" t="s">
        <v>1824</v>
      </c>
      <c r="B1329" s="4">
        <v>45933</v>
      </c>
      <c r="C1329" s="4">
        <v>45934</v>
      </c>
      <c r="D1329" t="s">
        <v>898</v>
      </c>
      <c r="E1329" t="s">
        <v>99</v>
      </c>
      <c r="F1329" s="8">
        <v>3</v>
      </c>
      <c r="G1329" s="10">
        <v>0.15</v>
      </c>
      <c r="H1329" t="s">
        <v>30</v>
      </c>
      <c r="I1329" s="8">
        <v>634.95000000000005</v>
      </c>
      <c r="J1329" s="8">
        <v>209.12</v>
      </c>
      <c r="K1329" s="12">
        <f>YEAR(Table2[[#This Row],[Order_Date]])</f>
        <v>2025</v>
      </c>
      <c r="L1329" s="12">
        <f>MONTH(Table2[[#This Row],[Order_Date]])</f>
        <v>10</v>
      </c>
      <c r="M1329" t="str">
        <f>TEXT(Table2[[#This Row],[Order_Date]],"mmm")</f>
        <v>Oct</v>
      </c>
      <c r="N1329" t="str">
        <f>TEXT(Table2[[#This Row],[Order_Date]],"YYYY-MM")</f>
        <v>2025-10</v>
      </c>
      <c r="O1329" s="9">
        <f>IFERROR(Table2[[#This Row],[Profit]]/Table2[[#This Row],[Sales]],0)</f>
        <v>0.32934876761949761</v>
      </c>
      <c r="P1329" t="str">
        <f>_xlfn.XLOOKUP(Table2[[#This Row],[Product_ID]],Table4[Product_ID],Table4[Category],"Not Found")</f>
        <v>Office</v>
      </c>
      <c r="Q1329" t="str">
        <f>_xlfn.XLOOKUP(Table2[[#This Row],[Product_ID]],Table4[Product_ID],Table4[Sub_Category],"Not Found")</f>
        <v>Paper</v>
      </c>
      <c r="R1329" t="str">
        <f>_xlfn.XLOOKUP(Table2[[#This Row],[Customer_ID]],Table1[Customer_ID],Table1[Region],"Not Found")</f>
        <v>East</v>
      </c>
      <c r="S1329" t="str">
        <f>_xlfn.XLOOKUP(Table2[[#This Row],[Customer_ID]],Table1[Customer_ID],Table1[Segment],"Not Found")</f>
        <v>Home Office</v>
      </c>
      <c r="T1329" t="str">
        <f>_xlfn.XLOOKUP(Table2[[#This Row],[Product_ID]],Table4[Product_ID],Table4[Product_Name],"Not Found")</f>
        <v>Pen Set</v>
      </c>
    </row>
    <row r="1330" spans="1:20" x14ac:dyDescent="0.3">
      <c r="A1330" t="s">
        <v>1825</v>
      </c>
      <c r="B1330" s="4">
        <v>45673</v>
      </c>
      <c r="C1330" s="4">
        <v>45675</v>
      </c>
      <c r="D1330" t="s">
        <v>855</v>
      </c>
      <c r="E1330" t="s">
        <v>71</v>
      </c>
      <c r="F1330" s="8">
        <v>3</v>
      </c>
      <c r="G1330" s="10">
        <v>0.05</v>
      </c>
      <c r="H1330" t="s">
        <v>17</v>
      </c>
      <c r="I1330" s="8">
        <v>2277.15</v>
      </c>
      <c r="J1330" s="8">
        <v>586.99</v>
      </c>
      <c r="K1330" s="12">
        <f>YEAR(Table2[[#This Row],[Order_Date]])</f>
        <v>2025</v>
      </c>
      <c r="L1330" s="12">
        <f>MONTH(Table2[[#This Row],[Order_Date]])</f>
        <v>1</v>
      </c>
      <c r="M1330" t="str">
        <f>TEXT(Table2[[#This Row],[Order_Date]],"mmm")</f>
        <v>Jan</v>
      </c>
      <c r="N1330" t="str">
        <f>TEXT(Table2[[#This Row],[Order_Date]],"YYYY-MM")</f>
        <v>2025-01</v>
      </c>
      <c r="O1330" s="9">
        <f>IFERROR(Table2[[#This Row],[Profit]]/Table2[[#This Row],[Sales]],0)</f>
        <v>0.25777397185077838</v>
      </c>
      <c r="P1330" t="str">
        <f>_xlfn.XLOOKUP(Table2[[#This Row],[Product_ID]],Table4[Product_ID],Table4[Category],"Not Found")</f>
        <v>Home</v>
      </c>
      <c r="Q1330" t="str">
        <f>_xlfn.XLOOKUP(Table2[[#This Row],[Product_ID]],Table4[Product_ID],Table4[Sub_Category],"Not Found")</f>
        <v>Storage</v>
      </c>
      <c r="R1330" t="str">
        <f>_xlfn.XLOOKUP(Table2[[#This Row],[Customer_ID]],Table1[Customer_ID],Table1[Region],"Not Found")</f>
        <v>South</v>
      </c>
      <c r="S1330" t="str">
        <f>_xlfn.XLOOKUP(Table2[[#This Row],[Customer_ID]],Table1[Customer_ID],Table1[Segment],"Not Found")</f>
        <v>Consumer</v>
      </c>
      <c r="T1330" t="str">
        <f>_xlfn.XLOOKUP(Table2[[#This Row],[Product_ID]],Table4[Product_ID],Table4[Product_Name],"Not Found")</f>
        <v>Storage Box</v>
      </c>
    </row>
    <row r="1331" spans="1:20" x14ac:dyDescent="0.3">
      <c r="A1331" t="s">
        <v>1826</v>
      </c>
      <c r="B1331" s="4">
        <v>45981</v>
      </c>
      <c r="C1331" s="4">
        <v>45986</v>
      </c>
      <c r="D1331" t="s">
        <v>648</v>
      </c>
      <c r="E1331" t="s">
        <v>58</v>
      </c>
      <c r="F1331" s="8">
        <v>2</v>
      </c>
      <c r="G1331" s="10">
        <v>0</v>
      </c>
      <c r="H1331" t="s">
        <v>21</v>
      </c>
      <c r="I1331" s="8">
        <v>3998</v>
      </c>
      <c r="J1331" s="8">
        <v>867.33</v>
      </c>
      <c r="K1331" s="12">
        <f>YEAR(Table2[[#This Row],[Order_Date]])</f>
        <v>2025</v>
      </c>
      <c r="L1331" s="12">
        <f>MONTH(Table2[[#This Row],[Order_Date]])</f>
        <v>11</v>
      </c>
      <c r="M1331" t="str">
        <f>TEXT(Table2[[#This Row],[Order_Date]],"mmm")</f>
        <v>Nov</v>
      </c>
      <c r="N1331" t="str">
        <f>TEXT(Table2[[#This Row],[Order_Date]],"YYYY-MM")</f>
        <v>2025-11</v>
      </c>
      <c r="O1331" s="9">
        <f>IFERROR(Table2[[#This Row],[Profit]]/Table2[[#This Row],[Sales]],0)</f>
        <v>0.21694097048524263</v>
      </c>
      <c r="P1331" t="str">
        <f>_xlfn.XLOOKUP(Table2[[#This Row],[Product_ID]],Table4[Product_ID],Table4[Category],"Not Found")</f>
        <v>Technology</v>
      </c>
      <c r="Q1331" t="str">
        <f>_xlfn.XLOOKUP(Table2[[#This Row],[Product_ID]],Table4[Product_ID],Table4[Sub_Category],"Not Found")</f>
        <v>Audio</v>
      </c>
      <c r="R1331" t="str">
        <f>_xlfn.XLOOKUP(Table2[[#This Row],[Customer_ID]],Table1[Customer_ID],Table1[Region],"Not Found")</f>
        <v>North</v>
      </c>
      <c r="S1331" t="str">
        <f>_xlfn.XLOOKUP(Table2[[#This Row],[Customer_ID]],Table1[Customer_ID],Table1[Segment],"Not Found")</f>
        <v>Consumer</v>
      </c>
      <c r="T1331" t="str">
        <f>_xlfn.XLOOKUP(Table2[[#This Row],[Product_ID]],Table4[Product_ID],Table4[Product_Name],"Not Found")</f>
        <v>Bluetooth Speaker</v>
      </c>
    </row>
    <row r="1332" spans="1:20" x14ac:dyDescent="0.3">
      <c r="A1332" t="s">
        <v>1827</v>
      </c>
      <c r="B1332" s="4">
        <v>45544</v>
      </c>
      <c r="C1332" s="4">
        <v>45549</v>
      </c>
      <c r="D1332" t="s">
        <v>685</v>
      </c>
      <c r="E1332" t="s">
        <v>45</v>
      </c>
      <c r="F1332" s="8">
        <v>1</v>
      </c>
      <c r="G1332" s="10">
        <v>0.05</v>
      </c>
      <c r="H1332" t="s">
        <v>13</v>
      </c>
      <c r="I1332" s="8">
        <v>2374.0500000000002</v>
      </c>
      <c r="J1332" s="8">
        <v>352.39</v>
      </c>
      <c r="K1332" s="12">
        <f>YEAR(Table2[[#This Row],[Order_Date]])</f>
        <v>2024</v>
      </c>
      <c r="L1332" s="12">
        <f>MONTH(Table2[[#This Row],[Order_Date]])</f>
        <v>9</v>
      </c>
      <c r="M1332" t="str">
        <f>TEXT(Table2[[#This Row],[Order_Date]],"mmm")</f>
        <v>Sep</v>
      </c>
      <c r="N1332" t="str">
        <f>TEXT(Table2[[#This Row],[Order_Date]],"YYYY-MM")</f>
        <v>2024-09</v>
      </c>
      <c r="O1332" s="9">
        <f>IFERROR(Table2[[#This Row],[Profit]]/Table2[[#This Row],[Sales]],0)</f>
        <v>0.14843411048629976</v>
      </c>
      <c r="P1332" t="str">
        <f>_xlfn.XLOOKUP(Table2[[#This Row],[Product_ID]],Table4[Product_ID],Table4[Category],"Not Found")</f>
        <v>Technology</v>
      </c>
      <c r="Q1332" t="str">
        <f>_xlfn.XLOOKUP(Table2[[#This Row],[Product_ID]],Table4[Product_ID],Table4[Sub_Category],"Not Found")</f>
        <v>Audio</v>
      </c>
      <c r="R1332" t="str">
        <f>_xlfn.XLOOKUP(Table2[[#This Row],[Customer_ID]],Table1[Customer_ID],Table1[Region],"Not Found")</f>
        <v>North</v>
      </c>
      <c r="S1332" t="str">
        <f>_xlfn.XLOOKUP(Table2[[#This Row],[Customer_ID]],Table1[Customer_ID],Table1[Segment],"Not Found")</f>
        <v>Consumer</v>
      </c>
      <c r="T1332" t="str">
        <f>_xlfn.XLOOKUP(Table2[[#This Row],[Product_ID]],Table4[Product_ID],Table4[Product_Name],"Not Found")</f>
        <v>Headphones</v>
      </c>
    </row>
    <row r="1333" spans="1:20" x14ac:dyDescent="0.3">
      <c r="A1333" t="s">
        <v>1828</v>
      </c>
      <c r="B1333" s="4">
        <v>45347</v>
      </c>
      <c r="C1333" s="4">
        <v>45351</v>
      </c>
      <c r="D1333" t="s">
        <v>958</v>
      </c>
      <c r="E1333" t="s">
        <v>12</v>
      </c>
      <c r="F1333" s="8">
        <v>2</v>
      </c>
      <c r="G1333" s="10">
        <v>0</v>
      </c>
      <c r="H1333" t="s">
        <v>21</v>
      </c>
      <c r="I1333" s="8">
        <v>1198</v>
      </c>
      <c r="J1333" s="8">
        <v>334.82</v>
      </c>
      <c r="K1333" s="12">
        <f>YEAR(Table2[[#This Row],[Order_Date]])</f>
        <v>2024</v>
      </c>
      <c r="L1333" s="12">
        <f>MONTH(Table2[[#This Row],[Order_Date]])</f>
        <v>2</v>
      </c>
      <c r="M1333" t="str">
        <f>TEXT(Table2[[#This Row],[Order_Date]],"mmm")</f>
        <v>Feb</v>
      </c>
      <c r="N1333" t="str">
        <f>TEXT(Table2[[#This Row],[Order_Date]],"YYYY-MM")</f>
        <v>2024-02</v>
      </c>
      <c r="O1333" s="9">
        <f>IFERROR(Table2[[#This Row],[Profit]]/Table2[[#This Row],[Sales]],0)</f>
        <v>0.27948247078464106</v>
      </c>
      <c r="P1333" t="str">
        <f>_xlfn.XLOOKUP(Table2[[#This Row],[Product_ID]],Table4[Product_ID],Table4[Category],"Not Found")</f>
        <v>Home</v>
      </c>
      <c r="Q1333" t="str">
        <f>_xlfn.XLOOKUP(Table2[[#This Row],[Product_ID]],Table4[Product_ID],Table4[Sub_Category],"Not Found")</f>
        <v>Kitchen</v>
      </c>
      <c r="R1333" t="str">
        <f>_xlfn.XLOOKUP(Table2[[#This Row],[Customer_ID]],Table1[Customer_ID],Table1[Region],"Not Found")</f>
        <v>West</v>
      </c>
      <c r="S1333" t="str">
        <f>_xlfn.XLOOKUP(Table2[[#This Row],[Customer_ID]],Table1[Customer_ID],Table1[Segment],"Not Found")</f>
        <v>Corporate</v>
      </c>
      <c r="T1333" t="str">
        <f>_xlfn.XLOOKUP(Table2[[#This Row],[Product_ID]],Table4[Product_ID],Table4[Product_Name],"Not Found")</f>
        <v>Water Bottle</v>
      </c>
    </row>
    <row r="1334" spans="1:20" x14ac:dyDescent="0.3">
      <c r="A1334" t="s">
        <v>1829</v>
      </c>
      <c r="B1334" s="4">
        <v>45754</v>
      </c>
      <c r="C1334" s="4">
        <v>45756</v>
      </c>
      <c r="D1334" t="s">
        <v>1020</v>
      </c>
      <c r="E1334" t="s">
        <v>65</v>
      </c>
      <c r="F1334" s="8">
        <v>2</v>
      </c>
      <c r="G1334" s="10">
        <v>0</v>
      </c>
      <c r="H1334" t="s">
        <v>13</v>
      </c>
      <c r="I1334" s="8">
        <v>1398</v>
      </c>
      <c r="J1334" s="8">
        <v>388.09</v>
      </c>
      <c r="K1334" s="12">
        <f>YEAR(Table2[[#This Row],[Order_Date]])</f>
        <v>2025</v>
      </c>
      <c r="L1334" s="12">
        <f>MONTH(Table2[[#This Row],[Order_Date]])</f>
        <v>4</v>
      </c>
      <c r="M1334" t="str">
        <f>TEXT(Table2[[#This Row],[Order_Date]],"mmm")</f>
        <v>Apr</v>
      </c>
      <c r="N1334" t="str">
        <f>TEXT(Table2[[#This Row],[Order_Date]],"YYYY-MM")</f>
        <v>2025-04</v>
      </c>
      <c r="O1334" s="9">
        <f>IFERROR(Table2[[#This Row],[Profit]]/Table2[[#This Row],[Sales]],0)</f>
        <v>0.27760371959942776</v>
      </c>
      <c r="P1334" t="str">
        <f>_xlfn.XLOOKUP(Table2[[#This Row],[Product_ID]],Table4[Product_ID],Table4[Category],"Not Found")</f>
        <v>Office</v>
      </c>
      <c r="Q1334" t="str">
        <f>_xlfn.XLOOKUP(Table2[[#This Row],[Product_ID]],Table4[Product_ID],Table4[Sub_Category],"Not Found")</f>
        <v>Storage</v>
      </c>
      <c r="R1334" t="str">
        <f>_xlfn.XLOOKUP(Table2[[#This Row],[Customer_ID]],Table1[Customer_ID],Table1[Region],"Not Found")</f>
        <v>South</v>
      </c>
      <c r="S1334" t="str">
        <f>_xlfn.XLOOKUP(Table2[[#This Row],[Customer_ID]],Table1[Customer_ID],Table1[Segment],"Not Found")</f>
        <v>Consumer</v>
      </c>
      <c r="T1334" t="str">
        <f>_xlfn.XLOOKUP(Table2[[#This Row],[Product_ID]],Table4[Product_ID],Table4[Product_Name],"Not Found")</f>
        <v>Desk Organizer</v>
      </c>
    </row>
    <row r="1335" spans="1:20" x14ac:dyDescent="0.3">
      <c r="A1335" t="s">
        <v>1830</v>
      </c>
      <c r="B1335" s="4">
        <v>45748</v>
      </c>
      <c r="C1335" s="4">
        <v>45753</v>
      </c>
      <c r="D1335" t="s">
        <v>797</v>
      </c>
      <c r="E1335" t="s">
        <v>40</v>
      </c>
      <c r="F1335" s="8">
        <v>3</v>
      </c>
      <c r="G1335" s="10">
        <v>0.1</v>
      </c>
      <c r="H1335" t="s">
        <v>17</v>
      </c>
      <c r="I1335" s="8">
        <v>4047.3</v>
      </c>
      <c r="J1335" s="8">
        <v>824.19</v>
      </c>
      <c r="K1335" s="12">
        <f>YEAR(Table2[[#This Row],[Order_Date]])</f>
        <v>2025</v>
      </c>
      <c r="L1335" s="12">
        <f>MONTH(Table2[[#This Row],[Order_Date]])</f>
        <v>4</v>
      </c>
      <c r="M1335" t="str">
        <f>TEXT(Table2[[#This Row],[Order_Date]],"mmm")</f>
        <v>Apr</v>
      </c>
      <c r="N1335" t="str">
        <f>TEXT(Table2[[#This Row],[Order_Date]],"YYYY-MM")</f>
        <v>2025-04</v>
      </c>
      <c r="O1335" s="9">
        <f>IFERROR(Table2[[#This Row],[Profit]]/Table2[[#This Row],[Sales]],0)</f>
        <v>0.20363946334593433</v>
      </c>
      <c r="P1335" t="str">
        <f>_xlfn.XLOOKUP(Table2[[#This Row],[Product_ID]],Table4[Product_ID],Table4[Category],"Not Found")</f>
        <v>Technology</v>
      </c>
      <c r="Q1335" t="str">
        <f>_xlfn.XLOOKUP(Table2[[#This Row],[Product_ID]],Table4[Product_ID],Table4[Sub_Category],"Not Found")</f>
        <v>Accessories</v>
      </c>
      <c r="R1335" t="str">
        <f>_xlfn.XLOOKUP(Table2[[#This Row],[Customer_ID]],Table1[Customer_ID],Table1[Region],"Not Found")</f>
        <v>West</v>
      </c>
      <c r="S1335" t="str">
        <f>_xlfn.XLOOKUP(Table2[[#This Row],[Customer_ID]],Table1[Customer_ID],Table1[Segment],"Not Found")</f>
        <v>Consumer</v>
      </c>
      <c r="T1335" t="str">
        <f>_xlfn.XLOOKUP(Table2[[#This Row],[Product_ID]],Table4[Product_ID],Table4[Product_Name],"Not Found")</f>
        <v>Power Bank</v>
      </c>
    </row>
    <row r="1336" spans="1:20" x14ac:dyDescent="0.3">
      <c r="A1336" t="s">
        <v>1831</v>
      </c>
      <c r="B1336" s="4">
        <v>45374</v>
      </c>
      <c r="C1336" s="4">
        <v>45379</v>
      </c>
      <c r="D1336" t="s">
        <v>256</v>
      </c>
      <c r="E1336" t="s">
        <v>50</v>
      </c>
      <c r="F1336" s="8">
        <v>2</v>
      </c>
      <c r="G1336" s="10">
        <v>0</v>
      </c>
      <c r="H1336" t="s">
        <v>17</v>
      </c>
      <c r="I1336" s="8">
        <v>998</v>
      </c>
      <c r="J1336" s="8">
        <v>220.31</v>
      </c>
      <c r="K1336" s="12">
        <f>YEAR(Table2[[#This Row],[Order_Date]])</f>
        <v>2024</v>
      </c>
      <c r="L1336" s="12">
        <f>MONTH(Table2[[#This Row],[Order_Date]])</f>
        <v>3</v>
      </c>
      <c r="M1336" t="str">
        <f>TEXT(Table2[[#This Row],[Order_Date]],"mmm")</f>
        <v>Mar</v>
      </c>
      <c r="N1336" t="str">
        <f>TEXT(Table2[[#This Row],[Order_Date]],"YYYY-MM")</f>
        <v>2024-03</v>
      </c>
      <c r="O1336" s="9">
        <f>IFERROR(Table2[[#This Row],[Profit]]/Table2[[#This Row],[Sales]],0)</f>
        <v>0.22075150300601204</v>
      </c>
      <c r="P1336" t="str">
        <f>_xlfn.XLOOKUP(Table2[[#This Row],[Product_ID]],Table4[Product_ID],Table4[Category],"Not Found")</f>
        <v>Technology</v>
      </c>
      <c r="Q1336" t="str">
        <f>_xlfn.XLOOKUP(Table2[[#This Row],[Product_ID]],Table4[Product_ID],Table4[Sub_Category],"Not Found")</f>
        <v>Accessories</v>
      </c>
      <c r="R1336" t="str">
        <f>_xlfn.XLOOKUP(Table2[[#This Row],[Customer_ID]],Table1[Customer_ID],Table1[Region],"Not Found")</f>
        <v>West</v>
      </c>
      <c r="S1336" t="str">
        <f>_xlfn.XLOOKUP(Table2[[#This Row],[Customer_ID]],Table1[Customer_ID],Table1[Segment],"Not Found")</f>
        <v>Home Office</v>
      </c>
      <c r="T1336" t="str">
        <f>_xlfn.XLOOKUP(Table2[[#This Row],[Product_ID]],Table4[Product_ID],Table4[Product_Name],"Not Found")</f>
        <v>Wireless Mouse</v>
      </c>
    </row>
    <row r="1337" spans="1:20" x14ac:dyDescent="0.3">
      <c r="A1337" t="s">
        <v>1832</v>
      </c>
      <c r="B1337" s="4">
        <v>45390</v>
      </c>
      <c r="C1337" s="4">
        <v>45395</v>
      </c>
      <c r="D1337" t="s">
        <v>1247</v>
      </c>
      <c r="E1337" t="s">
        <v>116</v>
      </c>
      <c r="F1337" s="8">
        <v>1</v>
      </c>
      <c r="G1337" s="10">
        <v>0</v>
      </c>
      <c r="H1337" t="s">
        <v>30</v>
      </c>
      <c r="I1337" s="8">
        <v>399</v>
      </c>
      <c r="J1337" s="8">
        <v>109.47</v>
      </c>
      <c r="K1337" s="12">
        <f>YEAR(Table2[[#This Row],[Order_Date]])</f>
        <v>2024</v>
      </c>
      <c r="L1337" s="12">
        <f>MONTH(Table2[[#This Row],[Order_Date]])</f>
        <v>4</v>
      </c>
      <c r="M1337" t="str">
        <f>TEXT(Table2[[#This Row],[Order_Date]],"mmm")</f>
        <v>Apr</v>
      </c>
      <c r="N1337" t="str">
        <f>TEXT(Table2[[#This Row],[Order_Date]],"YYYY-MM")</f>
        <v>2024-04</v>
      </c>
      <c r="O1337" s="9">
        <f>IFERROR(Table2[[#This Row],[Profit]]/Table2[[#This Row],[Sales]],0)</f>
        <v>0.27436090225563908</v>
      </c>
      <c r="P1337" t="str">
        <f>_xlfn.XLOOKUP(Table2[[#This Row],[Product_ID]],Table4[Product_ID],Table4[Category],"Not Found")</f>
        <v>Technology</v>
      </c>
      <c r="Q1337" t="str">
        <f>_xlfn.XLOOKUP(Table2[[#This Row],[Product_ID]],Table4[Product_ID],Table4[Sub_Category],"Not Found")</f>
        <v>Accessories</v>
      </c>
      <c r="R1337" t="str">
        <f>_xlfn.XLOOKUP(Table2[[#This Row],[Customer_ID]],Table1[Customer_ID],Table1[Region],"Not Found")</f>
        <v>West</v>
      </c>
      <c r="S1337" t="str">
        <f>_xlfn.XLOOKUP(Table2[[#This Row],[Customer_ID]],Table1[Customer_ID],Table1[Segment],"Not Found")</f>
        <v>Corporate</v>
      </c>
      <c r="T1337" t="str">
        <f>_xlfn.XLOOKUP(Table2[[#This Row],[Product_ID]],Table4[Product_ID],Table4[Product_Name],"Not Found")</f>
        <v>Mobile Holder</v>
      </c>
    </row>
    <row r="1338" spans="1:20" x14ac:dyDescent="0.3">
      <c r="A1338" t="s">
        <v>1833</v>
      </c>
      <c r="B1338" s="4">
        <v>45440</v>
      </c>
      <c r="C1338" s="4">
        <v>45443</v>
      </c>
      <c r="D1338" t="s">
        <v>47</v>
      </c>
      <c r="E1338" t="s">
        <v>12</v>
      </c>
      <c r="F1338" s="8">
        <v>1</v>
      </c>
      <c r="G1338" s="10">
        <v>0.15</v>
      </c>
      <c r="H1338" t="s">
        <v>13</v>
      </c>
      <c r="I1338" s="8">
        <v>509.15</v>
      </c>
      <c r="J1338" s="8">
        <v>151.61000000000001</v>
      </c>
      <c r="K1338" s="12">
        <f>YEAR(Table2[[#This Row],[Order_Date]])</f>
        <v>2024</v>
      </c>
      <c r="L1338" s="12">
        <f>MONTH(Table2[[#This Row],[Order_Date]])</f>
        <v>5</v>
      </c>
      <c r="M1338" t="str">
        <f>TEXT(Table2[[#This Row],[Order_Date]],"mmm")</f>
        <v>May</v>
      </c>
      <c r="N1338" t="str">
        <f>TEXT(Table2[[#This Row],[Order_Date]],"YYYY-MM")</f>
        <v>2024-05</v>
      </c>
      <c r="O1338" s="9">
        <f>IFERROR(Table2[[#This Row],[Profit]]/Table2[[#This Row],[Sales]],0)</f>
        <v>0.29777079446135718</v>
      </c>
      <c r="P1338" t="str">
        <f>_xlfn.XLOOKUP(Table2[[#This Row],[Product_ID]],Table4[Product_ID],Table4[Category],"Not Found")</f>
        <v>Home</v>
      </c>
      <c r="Q1338" t="str">
        <f>_xlfn.XLOOKUP(Table2[[#This Row],[Product_ID]],Table4[Product_ID],Table4[Sub_Category],"Not Found")</f>
        <v>Kitchen</v>
      </c>
      <c r="R1338" t="str">
        <f>_xlfn.XLOOKUP(Table2[[#This Row],[Customer_ID]],Table1[Customer_ID],Table1[Region],"Not Found")</f>
        <v>South</v>
      </c>
      <c r="S1338" t="str">
        <f>_xlfn.XLOOKUP(Table2[[#This Row],[Customer_ID]],Table1[Customer_ID],Table1[Segment],"Not Found")</f>
        <v>Consumer</v>
      </c>
      <c r="T1338" t="str">
        <f>_xlfn.XLOOKUP(Table2[[#This Row],[Product_ID]],Table4[Product_ID],Table4[Product_Name],"Not Found")</f>
        <v>Water Bottle</v>
      </c>
    </row>
    <row r="1339" spans="1:20" x14ac:dyDescent="0.3">
      <c r="A1339" t="s">
        <v>1834</v>
      </c>
      <c r="B1339" s="4">
        <v>45620</v>
      </c>
      <c r="C1339" s="4">
        <v>45625</v>
      </c>
      <c r="D1339" t="s">
        <v>489</v>
      </c>
      <c r="E1339" t="s">
        <v>40</v>
      </c>
      <c r="F1339" s="8">
        <v>2</v>
      </c>
      <c r="G1339" s="10">
        <v>0.05</v>
      </c>
      <c r="H1339" t="s">
        <v>13</v>
      </c>
      <c r="I1339" s="8">
        <v>2848.1</v>
      </c>
      <c r="J1339" s="8">
        <v>762.34</v>
      </c>
      <c r="K1339" s="12">
        <f>YEAR(Table2[[#This Row],[Order_Date]])</f>
        <v>2024</v>
      </c>
      <c r="L1339" s="12">
        <f>MONTH(Table2[[#This Row],[Order_Date]])</f>
        <v>11</v>
      </c>
      <c r="M1339" t="str">
        <f>TEXT(Table2[[#This Row],[Order_Date]],"mmm")</f>
        <v>Nov</v>
      </c>
      <c r="N1339" t="str">
        <f>TEXT(Table2[[#This Row],[Order_Date]],"YYYY-MM")</f>
        <v>2024-11</v>
      </c>
      <c r="O1339" s="9">
        <f>IFERROR(Table2[[#This Row],[Profit]]/Table2[[#This Row],[Sales]],0)</f>
        <v>0.26766616340718374</v>
      </c>
      <c r="P1339" t="str">
        <f>_xlfn.XLOOKUP(Table2[[#This Row],[Product_ID]],Table4[Product_ID],Table4[Category],"Not Found")</f>
        <v>Technology</v>
      </c>
      <c r="Q1339" t="str">
        <f>_xlfn.XLOOKUP(Table2[[#This Row],[Product_ID]],Table4[Product_ID],Table4[Sub_Category],"Not Found")</f>
        <v>Accessories</v>
      </c>
      <c r="R1339" t="str">
        <f>_xlfn.XLOOKUP(Table2[[#This Row],[Customer_ID]],Table1[Customer_ID],Table1[Region],"Not Found")</f>
        <v>West</v>
      </c>
      <c r="S1339" t="str">
        <f>_xlfn.XLOOKUP(Table2[[#This Row],[Customer_ID]],Table1[Customer_ID],Table1[Segment],"Not Found")</f>
        <v>Corporate</v>
      </c>
      <c r="T1339" t="str">
        <f>_xlfn.XLOOKUP(Table2[[#This Row],[Product_ID]],Table4[Product_ID],Table4[Product_Name],"Not Found")</f>
        <v>Power Bank</v>
      </c>
    </row>
    <row r="1340" spans="1:20" x14ac:dyDescent="0.3">
      <c r="A1340" t="s">
        <v>1835</v>
      </c>
      <c r="B1340" s="4">
        <v>45447</v>
      </c>
      <c r="C1340" s="4">
        <v>45450</v>
      </c>
      <c r="D1340" t="s">
        <v>184</v>
      </c>
      <c r="E1340" t="s">
        <v>65</v>
      </c>
      <c r="F1340" s="8">
        <v>2</v>
      </c>
      <c r="G1340" s="10">
        <v>0</v>
      </c>
      <c r="H1340" t="s">
        <v>21</v>
      </c>
      <c r="I1340" s="8">
        <v>1398</v>
      </c>
      <c r="J1340" s="8">
        <v>340.64</v>
      </c>
      <c r="K1340" s="12">
        <f>YEAR(Table2[[#This Row],[Order_Date]])</f>
        <v>2024</v>
      </c>
      <c r="L1340" s="12">
        <f>MONTH(Table2[[#This Row],[Order_Date]])</f>
        <v>6</v>
      </c>
      <c r="M1340" t="str">
        <f>TEXT(Table2[[#This Row],[Order_Date]],"mmm")</f>
        <v>Jun</v>
      </c>
      <c r="N1340" t="str">
        <f>TEXT(Table2[[#This Row],[Order_Date]],"YYYY-MM")</f>
        <v>2024-06</v>
      </c>
      <c r="O1340" s="9">
        <f>IFERROR(Table2[[#This Row],[Profit]]/Table2[[#This Row],[Sales]],0)</f>
        <v>0.24366237482117309</v>
      </c>
      <c r="P1340" t="str">
        <f>_xlfn.XLOOKUP(Table2[[#This Row],[Product_ID]],Table4[Product_ID],Table4[Category],"Not Found")</f>
        <v>Office</v>
      </c>
      <c r="Q1340" t="str">
        <f>_xlfn.XLOOKUP(Table2[[#This Row],[Product_ID]],Table4[Product_ID],Table4[Sub_Category],"Not Found")</f>
        <v>Storage</v>
      </c>
      <c r="R1340" t="str">
        <f>_xlfn.XLOOKUP(Table2[[#This Row],[Customer_ID]],Table1[Customer_ID],Table1[Region],"Not Found")</f>
        <v>North</v>
      </c>
      <c r="S1340" t="str">
        <f>_xlfn.XLOOKUP(Table2[[#This Row],[Customer_ID]],Table1[Customer_ID],Table1[Segment],"Not Found")</f>
        <v>Corporate</v>
      </c>
      <c r="T1340" t="str">
        <f>_xlfn.XLOOKUP(Table2[[#This Row],[Product_ID]],Table4[Product_ID],Table4[Product_Name],"Not Found")</f>
        <v>Desk Organizer</v>
      </c>
    </row>
    <row r="1341" spans="1:20" x14ac:dyDescent="0.3">
      <c r="A1341" t="s">
        <v>1836</v>
      </c>
      <c r="B1341" s="4">
        <v>45481</v>
      </c>
      <c r="C1341" s="4">
        <v>45486</v>
      </c>
      <c r="D1341" t="s">
        <v>472</v>
      </c>
      <c r="E1341" t="s">
        <v>35</v>
      </c>
      <c r="F1341" s="8">
        <v>1</v>
      </c>
      <c r="G1341" s="10">
        <v>0</v>
      </c>
      <c r="H1341" t="s">
        <v>17</v>
      </c>
      <c r="I1341" s="8">
        <v>1599</v>
      </c>
      <c r="J1341" s="8">
        <v>568.1</v>
      </c>
      <c r="K1341" s="12">
        <f>YEAR(Table2[[#This Row],[Order_Date]])</f>
        <v>2024</v>
      </c>
      <c r="L1341" s="12">
        <f>MONTH(Table2[[#This Row],[Order_Date]])</f>
        <v>7</v>
      </c>
      <c r="M1341" t="str">
        <f>TEXT(Table2[[#This Row],[Order_Date]],"mmm")</f>
        <v>Jul</v>
      </c>
      <c r="N1341" t="str">
        <f>TEXT(Table2[[#This Row],[Order_Date]],"YYYY-MM")</f>
        <v>2024-07</v>
      </c>
      <c r="O1341" s="9">
        <f>IFERROR(Table2[[#This Row],[Profit]]/Table2[[#This Row],[Sales]],0)</f>
        <v>0.35528455284552846</v>
      </c>
      <c r="P1341" t="str">
        <f>_xlfn.XLOOKUP(Table2[[#This Row],[Product_ID]],Table4[Product_ID],Table4[Category],"Not Found")</f>
        <v>Lifestyle</v>
      </c>
      <c r="Q1341" t="str">
        <f>_xlfn.XLOOKUP(Table2[[#This Row],[Product_ID]],Table4[Product_ID],Table4[Sub_Category],"Not Found")</f>
        <v>Bags</v>
      </c>
      <c r="R1341" t="str">
        <f>_xlfn.XLOOKUP(Table2[[#This Row],[Customer_ID]],Table1[Customer_ID],Table1[Region],"Not Found")</f>
        <v>South</v>
      </c>
      <c r="S1341" t="str">
        <f>_xlfn.XLOOKUP(Table2[[#This Row],[Customer_ID]],Table1[Customer_ID],Table1[Segment],"Not Found")</f>
        <v>Consumer</v>
      </c>
      <c r="T1341" t="str">
        <f>_xlfn.XLOOKUP(Table2[[#This Row],[Product_ID]],Table4[Product_ID],Table4[Product_Name],"Not Found")</f>
        <v>Backpack</v>
      </c>
    </row>
    <row r="1342" spans="1:20" x14ac:dyDescent="0.3">
      <c r="A1342" t="s">
        <v>1837</v>
      </c>
      <c r="B1342" s="4">
        <v>45785</v>
      </c>
      <c r="C1342" s="4">
        <v>45786</v>
      </c>
      <c r="D1342" t="s">
        <v>922</v>
      </c>
      <c r="E1342" t="s">
        <v>35</v>
      </c>
      <c r="F1342" s="8">
        <v>1</v>
      </c>
      <c r="G1342" s="10">
        <v>0</v>
      </c>
      <c r="H1342" t="s">
        <v>13</v>
      </c>
      <c r="I1342" s="8">
        <v>1599</v>
      </c>
      <c r="J1342" s="8">
        <v>452.27</v>
      </c>
      <c r="K1342" s="12">
        <f>YEAR(Table2[[#This Row],[Order_Date]])</f>
        <v>2025</v>
      </c>
      <c r="L1342" s="12">
        <f>MONTH(Table2[[#This Row],[Order_Date]])</f>
        <v>5</v>
      </c>
      <c r="M1342" t="str">
        <f>TEXT(Table2[[#This Row],[Order_Date]],"mmm")</f>
        <v>May</v>
      </c>
      <c r="N1342" t="str">
        <f>TEXT(Table2[[#This Row],[Order_Date]],"YYYY-MM")</f>
        <v>2025-05</v>
      </c>
      <c r="O1342" s="9">
        <f>IFERROR(Table2[[#This Row],[Profit]]/Table2[[#This Row],[Sales]],0)</f>
        <v>0.28284552845528455</v>
      </c>
      <c r="P1342" t="str">
        <f>_xlfn.XLOOKUP(Table2[[#This Row],[Product_ID]],Table4[Product_ID],Table4[Category],"Not Found")</f>
        <v>Lifestyle</v>
      </c>
      <c r="Q1342" t="str">
        <f>_xlfn.XLOOKUP(Table2[[#This Row],[Product_ID]],Table4[Product_ID],Table4[Sub_Category],"Not Found")</f>
        <v>Bags</v>
      </c>
      <c r="R1342" t="str">
        <f>_xlfn.XLOOKUP(Table2[[#This Row],[Customer_ID]],Table1[Customer_ID],Table1[Region],"Not Found")</f>
        <v>North</v>
      </c>
      <c r="S1342" t="str">
        <f>_xlfn.XLOOKUP(Table2[[#This Row],[Customer_ID]],Table1[Customer_ID],Table1[Segment],"Not Found")</f>
        <v>Consumer</v>
      </c>
      <c r="T1342" t="str">
        <f>_xlfn.XLOOKUP(Table2[[#This Row],[Product_ID]],Table4[Product_ID],Table4[Product_Name],"Not Found")</f>
        <v>Backpack</v>
      </c>
    </row>
    <row r="1343" spans="1:20" x14ac:dyDescent="0.3">
      <c r="A1343" t="s">
        <v>1838</v>
      </c>
      <c r="B1343" s="4">
        <v>45554</v>
      </c>
      <c r="C1343" s="4">
        <v>45557</v>
      </c>
      <c r="D1343" t="s">
        <v>1731</v>
      </c>
      <c r="E1343" t="s">
        <v>55</v>
      </c>
      <c r="F1343" s="8">
        <v>2</v>
      </c>
      <c r="G1343" s="10">
        <v>0</v>
      </c>
      <c r="H1343" t="s">
        <v>13</v>
      </c>
      <c r="I1343" s="8">
        <v>11998</v>
      </c>
      <c r="J1343" s="8">
        <v>2473.0100000000002</v>
      </c>
      <c r="K1343" s="12">
        <f>YEAR(Table2[[#This Row],[Order_Date]])</f>
        <v>2024</v>
      </c>
      <c r="L1343" s="12">
        <f>MONTH(Table2[[#This Row],[Order_Date]])</f>
        <v>9</v>
      </c>
      <c r="M1343" t="str">
        <f>TEXT(Table2[[#This Row],[Order_Date]],"mmm")</f>
        <v>Sep</v>
      </c>
      <c r="N1343" t="str">
        <f>TEXT(Table2[[#This Row],[Order_Date]],"YYYY-MM")</f>
        <v>2024-09</v>
      </c>
      <c r="O1343" s="9">
        <f>IFERROR(Table2[[#This Row],[Profit]]/Table2[[#This Row],[Sales]],0)</f>
        <v>0.20611851975329223</v>
      </c>
      <c r="P1343" t="str">
        <f>_xlfn.XLOOKUP(Table2[[#This Row],[Product_ID]],Table4[Product_ID],Table4[Category],"Not Found")</f>
        <v>Furniture</v>
      </c>
      <c r="Q1343" t="str">
        <f>_xlfn.XLOOKUP(Table2[[#This Row],[Product_ID]],Table4[Product_ID],Table4[Sub_Category],"Not Found")</f>
        <v>Furniture</v>
      </c>
      <c r="R1343" t="str">
        <f>_xlfn.XLOOKUP(Table2[[#This Row],[Customer_ID]],Table1[Customer_ID],Table1[Region],"Not Found")</f>
        <v>North</v>
      </c>
      <c r="S1343" t="str">
        <f>_xlfn.XLOOKUP(Table2[[#This Row],[Customer_ID]],Table1[Customer_ID],Table1[Segment],"Not Found")</f>
        <v>Corporate</v>
      </c>
      <c r="T1343" t="str">
        <f>_xlfn.XLOOKUP(Table2[[#This Row],[Product_ID]],Table4[Product_ID],Table4[Product_Name],"Not Found")</f>
        <v>Study Table</v>
      </c>
    </row>
    <row r="1344" spans="1:20" x14ac:dyDescent="0.3">
      <c r="A1344" t="s">
        <v>1839</v>
      </c>
      <c r="B1344" s="4">
        <v>45371</v>
      </c>
      <c r="C1344" s="4">
        <v>45374</v>
      </c>
      <c r="D1344" t="s">
        <v>331</v>
      </c>
      <c r="E1344" t="s">
        <v>20</v>
      </c>
      <c r="F1344" s="8">
        <v>1</v>
      </c>
      <c r="G1344" s="10">
        <v>0.1</v>
      </c>
      <c r="H1344" t="s">
        <v>13</v>
      </c>
      <c r="I1344" s="8">
        <v>6299.1</v>
      </c>
      <c r="J1344" s="8">
        <v>1272.18</v>
      </c>
      <c r="K1344" s="12">
        <f>YEAR(Table2[[#This Row],[Order_Date]])</f>
        <v>2024</v>
      </c>
      <c r="L1344" s="12">
        <f>MONTH(Table2[[#This Row],[Order_Date]])</f>
        <v>3</v>
      </c>
      <c r="M1344" t="str">
        <f>TEXT(Table2[[#This Row],[Order_Date]],"mmm")</f>
        <v>Mar</v>
      </c>
      <c r="N1344" t="str">
        <f>TEXT(Table2[[#This Row],[Order_Date]],"YYYY-MM")</f>
        <v>2024-03</v>
      </c>
      <c r="O1344" s="9">
        <f>IFERROR(Table2[[#This Row],[Profit]]/Table2[[#This Row],[Sales]],0)</f>
        <v>0.20196218507405819</v>
      </c>
      <c r="P1344" t="str">
        <f>_xlfn.XLOOKUP(Table2[[#This Row],[Product_ID]],Table4[Product_ID],Table4[Category],"Not Found")</f>
        <v>Furniture</v>
      </c>
      <c r="Q1344" t="str">
        <f>_xlfn.XLOOKUP(Table2[[#This Row],[Product_ID]],Table4[Product_ID],Table4[Sub_Category],"Not Found")</f>
        <v>Furniture</v>
      </c>
      <c r="R1344" t="str">
        <f>_xlfn.XLOOKUP(Table2[[#This Row],[Customer_ID]],Table1[Customer_ID],Table1[Region],"Not Found")</f>
        <v>East</v>
      </c>
      <c r="S1344" t="str">
        <f>_xlfn.XLOOKUP(Table2[[#This Row],[Customer_ID]],Table1[Customer_ID],Table1[Segment],"Not Found")</f>
        <v>Consumer</v>
      </c>
      <c r="T1344" t="str">
        <f>_xlfn.XLOOKUP(Table2[[#This Row],[Product_ID]],Table4[Product_ID],Table4[Product_Name],"Not Found")</f>
        <v>Office Chair</v>
      </c>
    </row>
    <row r="1345" spans="1:20" x14ac:dyDescent="0.3">
      <c r="A1345" t="s">
        <v>1840</v>
      </c>
      <c r="B1345" s="4">
        <v>45691</v>
      </c>
      <c r="C1345" s="4">
        <v>45695</v>
      </c>
      <c r="D1345" t="s">
        <v>387</v>
      </c>
      <c r="E1345" t="s">
        <v>20</v>
      </c>
      <c r="F1345" s="8">
        <v>1</v>
      </c>
      <c r="G1345" s="10">
        <v>0</v>
      </c>
      <c r="H1345" t="s">
        <v>17</v>
      </c>
      <c r="I1345" s="8">
        <v>6999</v>
      </c>
      <c r="J1345" s="8">
        <v>1225.29</v>
      </c>
      <c r="K1345" s="12">
        <f>YEAR(Table2[[#This Row],[Order_Date]])</f>
        <v>2025</v>
      </c>
      <c r="L1345" s="12">
        <f>MONTH(Table2[[#This Row],[Order_Date]])</f>
        <v>2</v>
      </c>
      <c r="M1345" t="str">
        <f>TEXT(Table2[[#This Row],[Order_Date]],"mmm")</f>
        <v>Feb</v>
      </c>
      <c r="N1345" t="str">
        <f>TEXT(Table2[[#This Row],[Order_Date]],"YYYY-MM")</f>
        <v>2025-02</v>
      </c>
      <c r="O1345" s="9">
        <f>IFERROR(Table2[[#This Row],[Profit]]/Table2[[#This Row],[Sales]],0)</f>
        <v>0.17506643806258038</v>
      </c>
      <c r="P1345" t="str">
        <f>_xlfn.XLOOKUP(Table2[[#This Row],[Product_ID]],Table4[Product_ID],Table4[Category],"Not Found")</f>
        <v>Furniture</v>
      </c>
      <c r="Q1345" t="str">
        <f>_xlfn.XLOOKUP(Table2[[#This Row],[Product_ID]],Table4[Product_ID],Table4[Sub_Category],"Not Found")</f>
        <v>Furniture</v>
      </c>
      <c r="R1345" t="str">
        <f>_xlfn.XLOOKUP(Table2[[#This Row],[Customer_ID]],Table1[Customer_ID],Table1[Region],"Not Found")</f>
        <v>East</v>
      </c>
      <c r="S1345" t="str">
        <f>_xlfn.XLOOKUP(Table2[[#This Row],[Customer_ID]],Table1[Customer_ID],Table1[Segment],"Not Found")</f>
        <v>Consumer</v>
      </c>
      <c r="T1345" t="str">
        <f>_xlfn.XLOOKUP(Table2[[#This Row],[Product_ID]],Table4[Product_ID],Table4[Product_Name],"Not Found")</f>
        <v>Office Chair</v>
      </c>
    </row>
    <row r="1346" spans="1:20" x14ac:dyDescent="0.3">
      <c r="A1346" t="s">
        <v>1841</v>
      </c>
      <c r="B1346" s="4">
        <v>45900</v>
      </c>
      <c r="C1346" s="4">
        <v>45905</v>
      </c>
      <c r="D1346" t="s">
        <v>87</v>
      </c>
      <c r="E1346" t="s">
        <v>81</v>
      </c>
      <c r="F1346" s="8">
        <v>1</v>
      </c>
      <c r="G1346" s="10">
        <v>0.05</v>
      </c>
      <c r="H1346" t="s">
        <v>21</v>
      </c>
      <c r="I1346" s="8">
        <v>759.05</v>
      </c>
      <c r="J1346" s="8">
        <v>195.45</v>
      </c>
      <c r="K1346" s="12">
        <f>YEAR(Table2[[#This Row],[Order_Date]])</f>
        <v>2025</v>
      </c>
      <c r="L1346" s="12">
        <f>MONTH(Table2[[#This Row],[Order_Date]])</f>
        <v>8</v>
      </c>
      <c r="M1346" t="str">
        <f>TEXT(Table2[[#This Row],[Order_Date]],"mmm")</f>
        <v>Aug</v>
      </c>
      <c r="N1346" t="str">
        <f>TEXT(Table2[[#This Row],[Order_Date]],"YYYY-MM")</f>
        <v>2025-08</v>
      </c>
      <c r="O1346" s="9">
        <f>IFERROR(Table2[[#This Row],[Profit]]/Table2[[#This Row],[Sales]],0)</f>
        <v>0.25749291878005404</v>
      </c>
      <c r="P1346" t="str">
        <f>_xlfn.XLOOKUP(Table2[[#This Row],[Product_ID]],Table4[Product_ID],Table4[Category],"Not Found")</f>
        <v>Home</v>
      </c>
      <c r="Q1346" t="str">
        <f>_xlfn.XLOOKUP(Table2[[#This Row],[Product_ID]],Table4[Product_ID],Table4[Sub_Category],"Not Found")</f>
        <v>Kitchen</v>
      </c>
      <c r="R1346" t="str">
        <f>_xlfn.XLOOKUP(Table2[[#This Row],[Customer_ID]],Table1[Customer_ID],Table1[Region],"Not Found")</f>
        <v>South</v>
      </c>
      <c r="S1346" t="str">
        <f>_xlfn.XLOOKUP(Table2[[#This Row],[Customer_ID]],Table1[Customer_ID],Table1[Segment],"Not Found")</f>
        <v>Consumer</v>
      </c>
      <c r="T1346" t="str">
        <f>_xlfn.XLOOKUP(Table2[[#This Row],[Product_ID]],Table4[Product_ID],Table4[Product_Name],"Not Found")</f>
        <v>Travel Mug</v>
      </c>
    </row>
    <row r="1347" spans="1:20" x14ac:dyDescent="0.3">
      <c r="A1347" t="s">
        <v>1842</v>
      </c>
      <c r="B1347" s="4">
        <v>45551</v>
      </c>
      <c r="C1347" s="4">
        <v>45553</v>
      </c>
      <c r="D1347" t="s">
        <v>124</v>
      </c>
      <c r="E1347" t="s">
        <v>81</v>
      </c>
      <c r="F1347" s="8">
        <v>2</v>
      </c>
      <c r="G1347" s="10">
        <v>0</v>
      </c>
      <c r="H1347" t="s">
        <v>13</v>
      </c>
      <c r="I1347" s="8">
        <v>1598</v>
      </c>
      <c r="J1347" s="8">
        <v>307.60000000000002</v>
      </c>
      <c r="K1347" s="12">
        <f>YEAR(Table2[[#This Row],[Order_Date]])</f>
        <v>2024</v>
      </c>
      <c r="L1347" s="12">
        <f>MONTH(Table2[[#This Row],[Order_Date]])</f>
        <v>9</v>
      </c>
      <c r="M1347" t="str">
        <f>TEXT(Table2[[#This Row],[Order_Date]],"mmm")</f>
        <v>Sep</v>
      </c>
      <c r="N1347" t="str">
        <f>TEXT(Table2[[#This Row],[Order_Date]],"YYYY-MM")</f>
        <v>2024-09</v>
      </c>
      <c r="O1347" s="9">
        <f>IFERROR(Table2[[#This Row],[Profit]]/Table2[[#This Row],[Sales]],0)</f>
        <v>0.19249061326658323</v>
      </c>
      <c r="P1347" t="str">
        <f>_xlfn.XLOOKUP(Table2[[#This Row],[Product_ID]],Table4[Product_ID],Table4[Category],"Not Found")</f>
        <v>Home</v>
      </c>
      <c r="Q1347" t="str">
        <f>_xlfn.XLOOKUP(Table2[[#This Row],[Product_ID]],Table4[Product_ID],Table4[Sub_Category],"Not Found")</f>
        <v>Kitchen</v>
      </c>
      <c r="R1347" t="str">
        <f>_xlfn.XLOOKUP(Table2[[#This Row],[Customer_ID]],Table1[Customer_ID],Table1[Region],"Not Found")</f>
        <v>North</v>
      </c>
      <c r="S1347" t="str">
        <f>_xlfn.XLOOKUP(Table2[[#This Row],[Customer_ID]],Table1[Customer_ID],Table1[Segment],"Not Found")</f>
        <v>Consumer</v>
      </c>
      <c r="T1347" t="str">
        <f>_xlfn.XLOOKUP(Table2[[#This Row],[Product_ID]],Table4[Product_ID],Table4[Product_Name],"Not Found")</f>
        <v>Travel Mug</v>
      </c>
    </row>
    <row r="1348" spans="1:20" x14ac:dyDescent="0.3">
      <c r="A1348" t="s">
        <v>1843</v>
      </c>
      <c r="B1348" s="4">
        <v>45906</v>
      </c>
      <c r="C1348" s="4">
        <v>45908</v>
      </c>
      <c r="D1348" t="s">
        <v>250</v>
      </c>
      <c r="E1348" t="s">
        <v>81</v>
      </c>
      <c r="F1348" s="8">
        <v>2</v>
      </c>
      <c r="G1348" s="10">
        <v>0.15</v>
      </c>
      <c r="H1348" t="s">
        <v>21</v>
      </c>
      <c r="I1348" s="8">
        <v>1358.3</v>
      </c>
      <c r="J1348" s="8">
        <v>342.38</v>
      </c>
      <c r="K1348" s="12">
        <f>YEAR(Table2[[#This Row],[Order_Date]])</f>
        <v>2025</v>
      </c>
      <c r="L1348" s="12">
        <f>MONTH(Table2[[#This Row],[Order_Date]])</f>
        <v>9</v>
      </c>
      <c r="M1348" t="str">
        <f>TEXT(Table2[[#This Row],[Order_Date]],"mmm")</f>
        <v>Sep</v>
      </c>
      <c r="N1348" t="str">
        <f>TEXT(Table2[[#This Row],[Order_Date]],"YYYY-MM")</f>
        <v>2025-09</v>
      </c>
      <c r="O1348" s="9">
        <f>IFERROR(Table2[[#This Row],[Profit]]/Table2[[#This Row],[Sales]],0)</f>
        <v>0.25206508135168959</v>
      </c>
      <c r="P1348" t="str">
        <f>_xlfn.XLOOKUP(Table2[[#This Row],[Product_ID]],Table4[Product_ID],Table4[Category],"Not Found")</f>
        <v>Home</v>
      </c>
      <c r="Q1348" t="str">
        <f>_xlfn.XLOOKUP(Table2[[#This Row],[Product_ID]],Table4[Product_ID],Table4[Sub_Category],"Not Found")</f>
        <v>Kitchen</v>
      </c>
      <c r="R1348" t="str">
        <f>_xlfn.XLOOKUP(Table2[[#This Row],[Customer_ID]],Table1[Customer_ID],Table1[Region],"Not Found")</f>
        <v>South</v>
      </c>
      <c r="S1348" t="str">
        <f>_xlfn.XLOOKUP(Table2[[#This Row],[Customer_ID]],Table1[Customer_ID],Table1[Segment],"Not Found")</f>
        <v>Consumer</v>
      </c>
      <c r="T1348" t="str">
        <f>_xlfn.XLOOKUP(Table2[[#This Row],[Product_ID]],Table4[Product_ID],Table4[Product_Name],"Not Found")</f>
        <v>Travel Mug</v>
      </c>
    </row>
    <row r="1349" spans="1:20" x14ac:dyDescent="0.3">
      <c r="A1349" t="s">
        <v>1844</v>
      </c>
      <c r="B1349" s="4">
        <v>45843</v>
      </c>
      <c r="C1349" s="4">
        <v>45845</v>
      </c>
      <c r="D1349" t="s">
        <v>101</v>
      </c>
      <c r="E1349" t="s">
        <v>76</v>
      </c>
      <c r="F1349" s="8">
        <v>1</v>
      </c>
      <c r="G1349" s="10">
        <v>0.1</v>
      </c>
      <c r="H1349" t="s">
        <v>17</v>
      </c>
      <c r="I1349" s="8">
        <v>809.1</v>
      </c>
      <c r="J1349" s="8">
        <v>195.61</v>
      </c>
      <c r="K1349" s="12">
        <f>YEAR(Table2[[#This Row],[Order_Date]])</f>
        <v>2025</v>
      </c>
      <c r="L1349" s="12">
        <f>MONTH(Table2[[#This Row],[Order_Date]])</f>
        <v>7</v>
      </c>
      <c r="M1349" t="str">
        <f>TEXT(Table2[[#This Row],[Order_Date]],"mmm")</f>
        <v>Jul</v>
      </c>
      <c r="N1349" t="str">
        <f>TEXT(Table2[[#This Row],[Order_Date]],"YYYY-MM")</f>
        <v>2025-07</v>
      </c>
      <c r="O1349" s="9">
        <f>IFERROR(Table2[[#This Row],[Profit]]/Table2[[#This Row],[Sales]],0)</f>
        <v>0.2417624521072797</v>
      </c>
      <c r="P1349" t="str">
        <f>_xlfn.XLOOKUP(Table2[[#This Row],[Product_ID]],Table4[Product_ID],Table4[Category],"Not Found")</f>
        <v>Home</v>
      </c>
      <c r="Q1349" t="str">
        <f>_xlfn.XLOOKUP(Table2[[#This Row],[Product_ID]],Table4[Product_ID],Table4[Sub_Category],"Not Found")</f>
        <v>Decor</v>
      </c>
      <c r="R1349" t="str">
        <f>_xlfn.XLOOKUP(Table2[[#This Row],[Customer_ID]],Table1[Customer_ID],Table1[Region],"Not Found")</f>
        <v>South</v>
      </c>
      <c r="S1349" t="str">
        <f>_xlfn.XLOOKUP(Table2[[#This Row],[Customer_ID]],Table1[Customer_ID],Table1[Segment],"Not Found")</f>
        <v>Corporate</v>
      </c>
      <c r="T1349" t="str">
        <f>_xlfn.XLOOKUP(Table2[[#This Row],[Product_ID]],Table4[Product_ID],Table4[Product_Name],"Not Found")</f>
        <v>Wall Clock</v>
      </c>
    </row>
    <row r="1350" spans="1:20" x14ac:dyDescent="0.3">
      <c r="A1350" t="s">
        <v>1845</v>
      </c>
      <c r="B1350" s="4">
        <v>45392</v>
      </c>
      <c r="C1350" s="4">
        <v>45394</v>
      </c>
      <c r="D1350" t="s">
        <v>1032</v>
      </c>
      <c r="E1350" t="s">
        <v>12</v>
      </c>
      <c r="F1350" s="8">
        <v>3</v>
      </c>
      <c r="G1350" s="10">
        <v>0.15</v>
      </c>
      <c r="H1350" t="s">
        <v>13</v>
      </c>
      <c r="I1350" s="8">
        <v>1527.45</v>
      </c>
      <c r="J1350" s="8">
        <v>499.28</v>
      </c>
      <c r="K1350" s="12">
        <f>YEAR(Table2[[#This Row],[Order_Date]])</f>
        <v>2024</v>
      </c>
      <c r="L1350" s="12">
        <f>MONTH(Table2[[#This Row],[Order_Date]])</f>
        <v>4</v>
      </c>
      <c r="M1350" t="str">
        <f>TEXT(Table2[[#This Row],[Order_Date]],"mmm")</f>
        <v>Apr</v>
      </c>
      <c r="N1350" t="str">
        <f>TEXT(Table2[[#This Row],[Order_Date]],"YYYY-MM")</f>
        <v>2024-04</v>
      </c>
      <c r="O1350" s="9">
        <f>IFERROR(Table2[[#This Row],[Profit]]/Table2[[#This Row],[Sales]],0)</f>
        <v>0.32687158335788402</v>
      </c>
      <c r="P1350" t="str">
        <f>_xlfn.XLOOKUP(Table2[[#This Row],[Product_ID]],Table4[Product_ID],Table4[Category],"Not Found")</f>
        <v>Home</v>
      </c>
      <c r="Q1350" t="str">
        <f>_xlfn.XLOOKUP(Table2[[#This Row],[Product_ID]],Table4[Product_ID],Table4[Sub_Category],"Not Found")</f>
        <v>Kitchen</v>
      </c>
      <c r="R1350" t="str">
        <f>_xlfn.XLOOKUP(Table2[[#This Row],[Customer_ID]],Table1[Customer_ID],Table1[Region],"Not Found")</f>
        <v>South</v>
      </c>
      <c r="S1350" t="str">
        <f>_xlfn.XLOOKUP(Table2[[#This Row],[Customer_ID]],Table1[Customer_ID],Table1[Segment],"Not Found")</f>
        <v>Corporate</v>
      </c>
      <c r="T1350" t="str">
        <f>_xlfn.XLOOKUP(Table2[[#This Row],[Product_ID]],Table4[Product_ID],Table4[Product_Name],"Not Found")</f>
        <v>Water Bottle</v>
      </c>
    </row>
    <row r="1351" spans="1:20" x14ac:dyDescent="0.3">
      <c r="A1351" t="s">
        <v>1846</v>
      </c>
      <c r="B1351" s="4">
        <v>45650</v>
      </c>
      <c r="C1351" s="4">
        <v>45651</v>
      </c>
      <c r="D1351" t="s">
        <v>128</v>
      </c>
      <c r="E1351" t="s">
        <v>76</v>
      </c>
      <c r="F1351" s="8">
        <v>1</v>
      </c>
      <c r="G1351" s="10">
        <v>0.05</v>
      </c>
      <c r="H1351" t="s">
        <v>17</v>
      </c>
      <c r="I1351" s="8">
        <v>854.05</v>
      </c>
      <c r="J1351" s="8">
        <v>214.38</v>
      </c>
      <c r="K1351" s="12">
        <f>YEAR(Table2[[#This Row],[Order_Date]])</f>
        <v>2024</v>
      </c>
      <c r="L1351" s="12">
        <f>MONTH(Table2[[#This Row],[Order_Date]])</f>
        <v>12</v>
      </c>
      <c r="M1351" t="str">
        <f>TEXT(Table2[[#This Row],[Order_Date]],"mmm")</f>
        <v>Dec</v>
      </c>
      <c r="N1351" t="str">
        <f>TEXT(Table2[[#This Row],[Order_Date]],"YYYY-MM")</f>
        <v>2024-12</v>
      </c>
      <c r="O1351" s="9">
        <f>IFERROR(Table2[[#This Row],[Profit]]/Table2[[#This Row],[Sales]],0)</f>
        <v>0.25101574849247704</v>
      </c>
      <c r="P1351" t="str">
        <f>_xlfn.XLOOKUP(Table2[[#This Row],[Product_ID]],Table4[Product_ID],Table4[Category],"Not Found")</f>
        <v>Home</v>
      </c>
      <c r="Q1351" t="str">
        <f>_xlfn.XLOOKUP(Table2[[#This Row],[Product_ID]],Table4[Product_ID],Table4[Sub_Category],"Not Found")</f>
        <v>Decor</v>
      </c>
      <c r="R1351" t="str">
        <f>_xlfn.XLOOKUP(Table2[[#This Row],[Customer_ID]],Table1[Customer_ID],Table1[Region],"Not Found")</f>
        <v>West</v>
      </c>
      <c r="S1351" t="str">
        <f>_xlfn.XLOOKUP(Table2[[#This Row],[Customer_ID]],Table1[Customer_ID],Table1[Segment],"Not Found")</f>
        <v>Consumer</v>
      </c>
      <c r="T1351" t="str">
        <f>_xlfn.XLOOKUP(Table2[[#This Row],[Product_ID]],Table4[Product_ID],Table4[Product_Name],"Not Found")</f>
        <v>Wall Clock</v>
      </c>
    </row>
    <row r="1352" spans="1:20" x14ac:dyDescent="0.3">
      <c r="A1352" t="s">
        <v>1847</v>
      </c>
      <c r="B1352" s="4">
        <v>45671</v>
      </c>
      <c r="C1352" s="4">
        <v>45673</v>
      </c>
      <c r="D1352" t="s">
        <v>503</v>
      </c>
      <c r="E1352" t="s">
        <v>71</v>
      </c>
      <c r="F1352" s="8">
        <v>1</v>
      </c>
      <c r="G1352" s="10">
        <v>0.1</v>
      </c>
      <c r="H1352" t="s">
        <v>17</v>
      </c>
      <c r="I1352" s="8">
        <v>719.1</v>
      </c>
      <c r="J1352" s="8">
        <v>161.79</v>
      </c>
      <c r="K1352" s="12">
        <f>YEAR(Table2[[#This Row],[Order_Date]])</f>
        <v>2025</v>
      </c>
      <c r="L1352" s="12">
        <f>MONTH(Table2[[#This Row],[Order_Date]])</f>
        <v>1</v>
      </c>
      <c r="M1352" t="str">
        <f>TEXT(Table2[[#This Row],[Order_Date]],"mmm")</f>
        <v>Jan</v>
      </c>
      <c r="N1352" t="str">
        <f>TEXT(Table2[[#This Row],[Order_Date]],"YYYY-MM")</f>
        <v>2025-01</v>
      </c>
      <c r="O1352" s="9">
        <f>IFERROR(Table2[[#This Row],[Profit]]/Table2[[#This Row],[Sales]],0)</f>
        <v>0.22498957029620356</v>
      </c>
      <c r="P1352" t="str">
        <f>_xlfn.XLOOKUP(Table2[[#This Row],[Product_ID]],Table4[Product_ID],Table4[Category],"Not Found")</f>
        <v>Home</v>
      </c>
      <c r="Q1352" t="str">
        <f>_xlfn.XLOOKUP(Table2[[#This Row],[Product_ID]],Table4[Product_ID],Table4[Sub_Category],"Not Found")</f>
        <v>Storage</v>
      </c>
      <c r="R1352" t="str">
        <f>_xlfn.XLOOKUP(Table2[[#This Row],[Customer_ID]],Table1[Customer_ID],Table1[Region],"Not Found")</f>
        <v>West</v>
      </c>
      <c r="S1352" t="str">
        <f>_xlfn.XLOOKUP(Table2[[#This Row],[Customer_ID]],Table1[Customer_ID],Table1[Segment],"Not Found")</f>
        <v>Corporate</v>
      </c>
      <c r="T1352" t="str">
        <f>_xlfn.XLOOKUP(Table2[[#This Row],[Product_ID]],Table4[Product_ID],Table4[Product_Name],"Not Found")</f>
        <v>Storage Box</v>
      </c>
    </row>
    <row r="1353" spans="1:20" x14ac:dyDescent="0.3">
      <c r="A1353" t="s">
        <v>1848</v>
      </c>
      <c r="B1353" s="4">
        <v>45512</v>
      </c>
      <c r="C1353" s="4">
        <v>45516</v>
      </c>
      <c r="D1353" t="s">
        <v>1150</v>
      </c>
      <c r="E1353" t="s">
        <v>55</v>
      </c>
      <c r="F1353" s="8">
        <v>1</v>
      </c>
      <c r="G1353" s="10">
        <v>0.15</v>
      </c>
      <c r="H1353" t="s">
        <v>13</v>
      </c>
      <c r="I1353" s="8">
        <v>5099.1499999999996</v>
      </c>
      <c r="J1353" s="8">
        <v>938.4</v>
      </c>
      <c r="K1353" s="12">
        <f>YEAR(Table2[[#This Row],[Order_Date]])</f>
        <v>2024</v>
      </c>
      <c r="L1353" s="12">
        <f>MONTH(Table2[[#This Row],[Order_Date]])</f>
        <v>8</v>
      </c>
      <c r="M1353" t="str">
        <f>TEXT(Table2[[#This Row],[Order_Date]],"mmm")</f>
        <v>Aug</v>
      </c>
      <c r="N1353" t="str">
        <f>TEXT(Table2[[#This Row],[Order_Date]],"YYYY-MM")</f>
        <v>2024-08</v>
      </c>
      <c r="O1353" s="9">
        <f>IFERROR(Table2[[#This Row],[Profit]]/Table2[[#This Row],[Sales]],0)</f>
        <v>0.18403067177862978</v>
      </c>
      <c r="P1353" t="str">
        <f>_xlfn.XLOOKUP(Table2[[#This Row],[Product_ID]],Table4[Product_ID],Table4[Category],"Not Found")</f>
        <v>Furniture</v>
      </c>
      <c r="Q1353" t="str">
        <f>_xlfn.XLOOKUP(Table2[[#This Row],[Product_ID]],Table4[Product_ID],Table4[Sub_Category],"Not Found")</f>
        <v>Furniture</v>
      </c>
      <c r="R1353" t="str">
        <f>_xlfn.XLOOKUP(Table2[[#This Row],[Customer_ID]],Table1[Customer_ID],Table1[Region],"Not Found")</f>
        <v>West</v>
      </c>
      <c r="S1353" t="str">
        <f>_xlfn.XLOOKUP(Table2[[#This Row],[Customer_ID]],Table1[Customer_ID],Table1[Segment],"Not Found")</f>
        <v>Consumer</v>
      </c>
      <c r="T1353" t="str">
        <f>_xlfn.XLOOKUP(Table2[[#This Row],[Product_ID]],Table4[Product_ID],Table4[Product_Name],"Not Found")</f>
        <v>Study Table</v>
      </c>
    </row>
    <row r="1354" spans="1:20" x14ac:dyDescent="0.3">
      <c r="A1354" t="s">
        <v>1849</v>
      </c>
      <c r="B1354" s="4">
        <v>45711</v>
      </c>
      <c r="C1354" s="4">
        <v>45713</v>
      </c>
      <c r="D1354" t="s">
        <v>1320</v>
      </c>
      <c r="E1354" t="s">
        <v>116</v>
      </c>
      <c r="F1354" s="8">
        <v>1</v>
      </c>
      <c r="G1354" s="10">
        <v>0.1</v>
      </c>
      <c r="H1354" t="s">
        <v>21</v>
      </c>
      <c r="I1354" s="8">
        <v>359.1</v>
      </c>
      <c r="J1354" s="8">
        <v>70.56</v>
      </c>
      <c r="K1354" s="12">
        <f>YEAR(Table2[[#This Row],[Order_Date]])</f>
        <v>2025</v>
      </c>
      <c r="L1354" s="12">
        <f>MONTH(Table2[[#This Row],[Order_Date]])</f>
        <v>2</v>
      </c>
      <c r="M1354" t="str">
        <f>TEXT(Table2[[#This Row],[Order_Date]],"mmm")</f>
        <v>Feb</v>
      </c>
      <c r="N1354" t="str">
        <f>TEXT(Table2[[#This Row],[Order_Date]],"YYYY-MM")</f>
        <v>2025-02</v>
      </c>
      <c r="O1354" s="9">
        <f>IFERROR(Table2[[#This Row],[Profit]]/Table2[[#This Row],[Sales]],0)</f>
        <v>0.19649122807017544</v>
      </c>
      <c r="P1354" t="str">
        <f>_xlfn.XLOOKUP(Table2[[#This Row],[Product_ID]],Table4[Product_ID],Table4[Category],"Not Found")</f>
        <v>Technology</v>
      </c>
      <c r="Q1354" t="str">
        <f>_xlfn.XLOOKUP(Table2[[#This Row],[Product_ID]],Table4[Product_ID],Table4[Sub_Category],"Not Found")</f>
        <v>Accessories</v>
      </c>
      <c r="R1354" t="str">
        <f>_xlfn.XLOOKUP(Table2[[#This Row],[Customer_ID]],Table1[Customer_ID],Table1[Region],"Not Found")</f>
        <v>East</v>
      </c>
      <c r="S1354" t="str">
        <f>_xlfn.XLOOKUP(Table2[[#This Row],[Customer_ID]],Table1[Customer_ID],Table1[Segment],"Not Found")</f>
        <v>Corporate</v>
      </c>
      <c r="T1354" t="str">
        <f>_xlfn.XLOOKUP(Table2[[#This Row],[Product_ID]],Table4[Product_ID],Table4[Product_Name],"Not Found")</f>
        <v>Mobile Holder</v>
      </c>
    </row>
    <row r="1355" spans="1:20" x14ac:dyDescent="0.3">
      <c r="A1355" t="s">
        <v>1850</v>
      </c>
      <c r="B1355" s="4">
        <v>45415</v>
      </c>
      <c r="C1355" s="4">
        <v>45419</v>
      </c>
      <c r="D1355" t="s">
        <v>237</v>
      </c>
      <c r="E1355" t="s">
        <v>26</v>
      </c>
      <c r="F1355" s="8">
        <v>1</v>
      </c>
      <c r="G1355" s="10">
        <v>0</v>
      </c>
      <c r="H1355" t="s">
        <v>21</v>
      </c>
      <c r="I1355" s="8">
        <v>899</v>
      </c>
      <c r="J1355" s="8">
        <v>153.13</v>
      </c>
      <c r="K1355" s="12">
        <f>YEAR(Table2[[#This Row],[Order_Date]])</f>
        <v>2024</v>
      </c>
      <c r="L1355" s="12">
        <f>MONTH(Table2[[#This Row],[Order_Date]])</f>
        <v>5</v>
      </c>
      <c r="M1355" t="str">
        <f>TEXT(Table2[[#This Row],[Order_Date]],"mmm")</f>
        <v>May</v>
      </c>
      <c r="N1355" t="str">
        <f>TEXT(Table2[[#This Row],[Order_Date]],"YYYY-MM")</f>
        <v>2024-05</v>
      </c>
      <c r="O1355" s="9">
        <f>IFERROR(Table2[[#This Row],[Profit]]/Table2[[#This Row],[Sales]],0)</f>
        <v>0.17033370411568408</v>
      </c>
      <c r="P1355" t="str">
        <f>_xlfn.XLOOKUP(Table2[[#This Row],[Product_ID]],Table4[Product_ID],Table4[Category],"Not Found")</f>
        <v>Technology</v>
      </c>
      <c r="Q1355" t="str">
        <f>_xlfn.XLOOKUP(Table2[[#This Row],[Product_ID]],Table4[Product_ID],Table4[Sub_Category],"Not Found")</f>
        <v>Accessories</v>
      </c>
      <c r="R1355" t="str">
        <f>_xlfn.XLOOKUP(Table2[[#This Row],[Customer_ID]],Table1[Customer_ID],Table1[Region],"Not Found")</f>
        <v>West</v>
      </c>
      <c r="S1355" t="str">
        <f>_xlfn.XLOOKUP(Table2[[#This Row],[Customer_ID]],Table1[Customer_ID],Table1[Segment],"Not Found")</f>
        <v>Corporate</v>
      </c>
      <c r="T1355" t="str">
        <f>_xlfn.XLOOKUP(Table2[[#This Row],[Product_ID]],Table4[Product_ID],Table4[Product_Name],"Not Found")</f>
        <v>Keyboard</v>
      </c>
    </row>
    <row r="1356" spans="1:20" x14ac:dyDescent="0.3">
      <c r="A1356" t="s">
        <v>1851</v>
      </c>
      <c r="B1356" s="4">
        <v>45713</v>
      </c>
      <c r="C1356" s="4">
        <v>45716</v>
      </c>
      <c r="D1356" t="s">
        <v>763</v>
      </c>
      <c r="E1356" t="s">
        <v>58</v>
      </c>
      <c r="F1356" s="8">
        <v>1</v>
      </c>
      <c r="G1356" s="10">
        <v>0</v>
      </c>
      <c r="H1356" t="s">
        <v>13</v>
      </c>
      <c r="I1356" s="8">
        <v>1999</v>
      </c>
      <c r="J1356" s="8">
        <v>468.61</v>
      </c>
      <c r="K1356" s="12">
        <f>YEAR(Table2[[#This Row],[Order_Date]])</f>
        <v>2025</v>
      </c>
      <c r="L1356" s="12">
        <f>MONTH(Table2[[#This Row],[Order_Date]])</f>
        <v>2</v>
      </c>
      <c r="M1356" t="str">
        <f>TEXT(Table2[[#This Row],[Order_Date]],"mmm")</f>
        <v>Feb</v>
      </c>
      <c r="N1356" t="str">
        <f>TEXT(Table2[[#This Row],[Order_Date]],"YYYY-MM")</f>
        <v>2025-02</v>
      </c>
      <c r="O1356" s="9">
        <f>IFERROR(Table2[[#This Row],[Profit]]/Table2[[#This Row],[Sales]],0)</f>
        <v>0.23442221110555278</v>
      </c>
      <c r="P1356" t="str">
        <f>_xlfn.XLOOKUP(Table2[[#This Row],[Product_ID]],Table4[Product_ID],Table4[Category],"Not Found")</f>
        <v>Technology</v>
      </c>
      <c r="Q1356" t="str">
        <f>_xlfn.XLOOKUP(Table2[[#This Row],[Product_ID]],Table4[Product_ID],Table4[Sub_Category],"Not Found")</f>
        <v>Audio</v>
      </c>
      <c r="R1356" t="str">
        <f>_xlfn.XLOOKUP(Table2[[#This Row],[Customer_ID]],Table1[Customer_ID],Table1[Region],"Not Found")</f>
        <v>South</v>
      </c>
      <c r="S1356" t="str">
        <f>_xlfn.XLOOKUP(Table2[[#This Row],[Customer_ID]],Table1[Customer_ID],Table1[Segment],"Not Found")</f>
        <v>Consumer</v>
      </c>
      <c r="T1356" t="str">
        <f>_xlfn.XLOOKUP(Table2[[#This Row],[Product_ID]],Table4[Product_ID],Table4[Product_Name],"Not Found")</f>
        <v>Bluetooth Speaker</v>
      </c>
    </row>
    <row r="1357" spans="1:20" x14ac:dyDescent="0.3">
      <c r="A1357" t="s">
        <v>1852</v>
      </c>
      <c r="B1357" s="4">
        <v>45522</v>
      </c>
      <c r="C1357" s="4">
        <v>45527</v>
      </c>
      <c r="D1357" t="s">
        <v>57</v>
      </c>
      <c r="E1357" t="s">
        <v>116</v>
      </c>
      <c r="F1357" s="8">
        <v>2</v>
      </c>
      <c r="G1357" s="10">
        <v>0</v>
      </c>
      <c r="H1357" t="s">
        <v>13</v>
      </c>
      <c r="I1357" s="8">
        <v>798</v>
      </c>
      <c r="J1357" s="8">
        <v>-55.84</v>
      </c>
      <c r="K1357" s="12">
        <f>YEAR(Table2[[#This Row],[Order_Date]])</f>
        <v>2024</v>
      </c>
      <c r="L1357" s="12">
        <f>MONTH(Table2[[#This Row],[Order_Date]])</f>
        <v>8</v>
      </c>
      <c r="M1357" t="str">
        <f>TEXT(Table2[[#This Row],[Order_Date]],"mmm")</f>
        <v>Aug</v>
      </c>
      <c r="N1357" t="str">
        <f>TEXT(Table2[[#This Row],[Order_Date]],"YYYY-MM")</f>
        <v>2024-08</v>
      </c>
      <c r="O1357" s="9">
        <f>IFERROR(Table2[[#This Row],[Profit]]/Table2[[#This Row],[Sales]],0)</f>
        <v>-6.9974937343358398E-2</v>
      </c>
      <c r="P1357" t="str">
        <f>_xlfn.XLOOKUP(Table2[[#This Row],[Product_ID]],Table4[Product_ID],Table4[Category],"Not Found")</f>
        <v>Technology</v>
      </c>
      <c r="Q1357" t="str">
        <f>_xlfn.XLOOKUP(Table2[[#This Row],[Product_ID]],Table4[Product_ID],Table4[Sub_Category],"Not Found")</f>
        <v>Accessories</v>
      </c>
      <c r="R1357" t="str">
        <f>_xlfn.XLOOKUP(Table2[[#This Row],[Customer_ID]],Table1[Customer_ID],Table1[Region],"Not Found")</f>
        <v>North</v>
      </c>
      <c r="S1357" t="str">
        <f>_xlfn.XLOOKUP(Table2[[#This Row],[Customer_ID]],Table1[Customer_ID],Table1[Segment],"Not Found")</f>
        <v>Home Office</v>
      </c>
      <c r="T1357" t="str">
        <f>_xlfn.XLOOKUP(Table2[[#This Row],[Product_ID]],Table4[Product_ID],Table4[Product_Name],"Not Found")</f>
        <v>Mobile Holder</v>
      </c>
    </row>
    <row r="1358" spans="1:20" x14ac:dyDescent="0.3">
      <c r="A1358" t="s">
        <v>1853</v>
      </c>
      <c r="B1358" s="4">
        <v>45981</v>
      </c>
      <c r="C1358" s="4">
        <v>45983</v>
      </c>
      <c r="D1358" t="s">
        <v>1854</v>
      </c>
      <c r="E1358" t="s">
        <v>200</v>
      </c>
      <c r="F1358" s="8">
        <v>2</v>
      </c>
      <c r="G1358" s="10">
        <v>0</v>
      </c>
      <c r="H1358" t="s">
        <v>13</v>
      </c>
      <c r="I1358" s="8">
        <v>2198</v>
      </c>
      <c r="J1358" s="8">
        <v>-119.63</v>
      </c>
      <c r="K1358" s="12">
        <f>YEAR(Table2[[#This Row],[Order_Date]])</f>
        <v>2025</v>
      </c>
      <c r="L1358" s="12">
        <f>MONTH(Table2[[#This Row],[Order_Date]])</f>
        <v>11</v>
      </c>
      <c r="M1358" t="str">
        <f>TEXT(Table2[[#This Row],[Order_Date]],"mmm")</f>
        <v>Nov</v>
      </c>
      <c r="N1358" t="str">
        <f>TEXT(Table2[[#This Row],[Order_Date]],"YYYY-MM")</f>
        <v>2025-11</v>
      </c>
      <c r="O1358" s="9">
        <f>IFERROR(Table2[[#This Row],[Profit]]/Table2[[#This Row],[Sales]],0)</f>
        <v>-5.4426751592356687E-2</v>
      </c>
      <c r="P1358" t="str">
        <f>_xlfn.XLOOKUP(Table2[[#This Row],[Product_ID]],Table4[Product_ID],Table4[Category],"Not Found")</f>
        <v>Office</v>
      </c>
      <c r="Q1358" t="str">
        <f>_xlfn.XLOOKUP(Table2[[#This Row],[Product_ID]],Table4[Product_ID],Table4[Sub_Category],"Not Found")</f>
        <v>Office Supplies</v>
      </c>
      <c r="R1358" t="str">
        <f>_xlfn.XLOOKUP(Table2[[#This Row],[Customer_ID]],Table1[Customer_ID],Table1[Region],"Not Found")</f>
        <v>East</v>
      </c>
      <c r="S1358" t="str">
        <f>_xlfn.XLOOKUP(Table2[[#This Row],[Customer_ID]],Table1[Customer_ID],Table1[Segment],"Not Found")</f>
        <v>Home Office</v>
      </c>
      <c r="T1358" t="str">
        <f>_xlfn.XLOOKUP(Table2[[#This Row],[Product_ID]],Table4[Product_ID],Table4[Product_Name],"Not Found")</f>
        <v>Laptop Stand</v>
      </c>
    </row>
    <row r="1359" spans="1:20" x14ac:dyDescent="0.3">
      <c r="A1359" t="s">
        <v>1855</v>
      </c>
      <c r="B1359" s="4">
        <v>45354</v>
      </c>
      <c r="C1359" s="4">
        <v>45358</v>
      </c>
      <c r="D1359" t="s">
        <v>1819</v>
      </c>
      <c r="E1359" t="s">
        <v>65</v>
      </c>
      <c r="F1359" s="8">
        <v>2</v>
      </c>
      <c r="G1359" s="10">
        <v>0.1</v>
      </c>
      <c r="H1359" t="s">
        <v>21</v>
      </c>
      <c r="I1359" s="8">
        <v>1258.2</v>
      </c>
      <c r="J1359" s="8">
        <v>416.41</v>
      </c>
      <c r="K1359" s="12">
        <f>YEAR(Table2[[#This Row],[Order_Date]])</f>
        <v>2024</v>
      </c>
      <c r="L1359" s="12">
        <f>MONTH(Table2[[#This Row],[Order_Date]])</f>
        <v>3</v>
      </c>
      <c r="M1359" t="str">
        <f>TEXT(Table2[[#This Row],[Order_Date]],"mmm")</f>
        <v>Mar</v>
      </c>
      <c r="N1359" t="str">
        <f>TEXT(Table2[[#This Row],[Order_Date]],"YYYY-MM")</f>
        <v>2024-03</v>
      </c>
      <c r="O1359" s="9">
        <f>IFERROR(Table2[[#This Row],[Profit]]/Table2[[#This Row],[Sales]],0)</f>
        <v>0.33095692258782389</v>
      </c>
      <c r="P1359" t="str">
        <f>_xlfn.XLOOKUP(Table2[[#This Row],[Product_ID]],Table4[Product_ID],Table4[Category],"Not Found")</f>
        <v>Office</v>
      </c>
      <c r="Q1359" t="str">
        <f>_xlfn.XLOOKUP(Table2[[#This Row],[Product_ID]],Table4[Product_ID],Table4[Sub_Category],"Not Found")</f>
        <v>Storage</v>
      </c>
      <c r="R1359" t="str">
        <f>_xlfn.XLOOKUP(Table2[[#This Row],[Customer_ID]],Table1[Customer_ID],Table1[Region],"Not Found")</f>
        <v>West</v>
      </c>
      <c r="S1359" t="str">
        <f>_xlfn.XLOOKUP(Table2[[#This Row],[Customer_ID]],Table1[Customer_ID],Table1[Segment],"Not Found")</f>
        <v>Consumer</v>
      </c>
      <c r="T1359" t="str">
        <f>_xlfn.XLOOKUP(Table2[[#This Row],[Product_ID]],Table4[Product_ID],Table4[Product_Name],"Not Found")</f>
        <v>Desk Organizer</v>
      </c>
    </row>
    <row r="1360" spans="1:20" x14ac:dyDescent="0.3">
      <c r="A1360" t="s">
        <v>1856</v>
      </c>
      <c r="B1360" s="4">
        <v>45776</v>
      </c>
      <c r="C1360" s="4">
        <v>45780</v>
      </c>
      <c r="D1360" t="s">
        <v>93</v>
      </c>
      <c r="E1360" t="s">
        <v>65</v>
      </c>
      <c r="F1360" s="8">
        <v>3</v>
      </c>
      <c r="G1360" s="10">
        <v>0.05</v>
      </c>
      <c r="H1360" t="s">
        <v>13</v>
      </c>
      <c r="I1360" s="8">
        <v>1992.15</v>
      </c>
      <c r="J1360" s="8">
        <v>689.54</v>
      </c>
      <c r="K1360" s="12">
        <f>YEAR(Table2[[#This Row],[Order_Date]])</f>
        <v>2025</v>
      </c>
      <c r="L1360" s="12">
        <f>MONTH(Table2[[#This Row],[Order_Date]])</f>
        <v>4</v>
      </c>
      <c r="M1360" t="str">
        <f>TEXT(Table2[[#This Row],[Order_Date]],"mmm")</f>
        <v>Apr</v>
      </c>
      <c r="N1360" t="str">
        <f>TEXT(Table2[[#This Row],[Order_Date]],"YYYY-MM")</f>
        <v>2025-04</v>
      </c>
      <c r="O1360" s="9">
        <f>IFERROR(Table2[[#This Row],[Profit]]/Table2[[#This Row],[Sales]],0)</f>
        <v>0.34612855457671354</v>
      </c>
      <c r="P1360" t="str">
        <f>_xlfn.XLOOKUP(Table2[[#This Row],[Product_ID]],Table4[Product_ID],Table4[Category],"Not Found")</f>
        <v>Office</v>
      </c>
      <c r="Q1360" t="str">
        <f>_xlfn.XLOOKUP(Table2[[#This Row],[Product_ID]],Table4[Product_ID],Table4[Sub_Category],"Not Found")</f>
        <v>Storage</v>
      </c>
      <c r="R1360" t="str">
        <f>_xlfn.XLOOKUP(Table2[[#This Row],[Customer_ID]],Table1[Customer_ID],Table1[Region],"Not Found")</f>
        <v>West</v>
      </c>
      <c r="S1360" t="str">
        <f>_xlfn.XLOOKUP(Table2[[#This Row],[Customer_ID]],Table1[Customer_ID],Table1[Segment],"Not Found")</f>
        <v>Corporate</v>
      </c>
      <c r="T1360" t="str">
        <f>_xlfn.XLOOKUP(Table2[[#This Row],[Product_ID]],Table4[Product_ID],Table4[Product_Name],"Not Found")</f>
        <v>Desk Organizer</v>
      </c>
    </row>
    <row r="1361" spans="1:20" x14ac:dyDescent="0.3">
      <c r="A1361" t="s">
        <v>1857</v>
      </c>
      <c r="B1361" s="4">
        <v>45919</v>
      </c>
      <c r="C1361" s="4">
        <v>45924</v>
      </c>
      <c r="D1361" t="s">
        <v>235</v>
      </c>
      <c r="E1361" t="s">
        <v>40</v>
      </c>
      <c r="F1361" s="8">
        <v>1</v>
      </c>
      <c r="G1361" s="10">
        <v>0.05</v>
      </c>
      <c r="H1361" t="s">
        <v>21</v>
      </c>
      <c r="I1361" s="8">
        <v>1424.05</v>
      </c>
      <c r="J1361" s="8">
        <v>324.74</v>
      </c>
      <c r="K1361" s="12">
        <f>YEAR(Table2[[#This Row],[Order_Date]])</f>
        <v>2025</v>
      </c>
      <c r="L1361" s="12">
        <f>MONTH(Table2[[#This Row],[Order_Date]])</f>
        <v>9</v>
      </c>
      <c r="M1361" t="str">
        <f>TEXT(Table2[[#This Row],[Order_Date]],"mmm")</f>
        <v>Sep</v>
      </c>
      <c r="N1361" t="str">
        <f>TEXT(Table2[[#This Row],[Order_Date]],"YYYY-MM")</f>
        <v>2025-09</v>
      </c>
      <c r="O1361" s="9">
        <f>IFERROR(Table2[[#This Row],[Profit]]/Table2[[#This Row],[Sales]],0)</f>
        <v>0.22803974579544259</v>
      </c>
      <c r="P1361" t="str">
        <f>_xlfn.XLOOKUP(Table2[[#This Row],[Product_ID]],Table4[Product_ID],Table4[Category],"Not Found")</f>
        <v>Technology</v>
      </c>
      <c r="Q1361" t="str">
        <f>_xlfn.XLOOKUP(Table2[[#This Row],[Product_ID]],Table4[Product_ID],Table4[Sub_Category],"Not Found")</f>
        <v>Accessories</v>
      </c>
      <c r="R1361" t="str">
        <f>_xlfn.XLOOKUP(Table2[[#This Row],[Customer_ID]],Table1[Customer_ID],Table1[Region],"Not Found")</f>
        <v>South</v>
      </c>
      <c r="S1361" t="str">
        <f>_xlfn.XLOOKUP(Table2[[#This Row],[Customer_ID]],Table1[Customer_ID],Table1[Segment],"Not Found")</f>
        <v>Consumer</v>
      </c>
      <c r="T1361" t="str">
        <f>_xlfn.XLOOKUP(Table2[[#This Row],[Product_ID]],Table4[Product_ID],Table4[Product_Name],"Not Found")</f>
        <v>Power Bank</v>
      </c>
    </row>
    <row r="1362" spans="1:20" x14ac:dyDescent="0.3">
      <c r="A1362" t="s">
        <v>1858</v>
      </c>
      <c r="B1362" s="4">
        <v>45994</v>
      </c>
      <c r="C1362" s="4">
        <v>45997</v>
      </c>
      <c r="D1362" t="s">
        <v>1683</v>
      </c>
      <c r="E1362" t="s">
        <v>16</v>
      </c>
      <c r="F1362" s="8">
        <v>4</v>
      </c>
      <c r="G1362" s="10">
        <v>0</v>
      </c>
      <c r="H1362" t="s">
        <v>17</v>
      </c>
      <c r="I1362" s="8">
        <v>5196</v>
      </c>
      <c r="J1362" s="8">
        <v>1268.8800000000001</v>
      </c>
      <c r="K1362" s="12">
        <f>YEAR(Table2[[#This Row],[Order_Date]])</f>
        <v>2025</v>
      </c>
      <c r="L1362" s="12">
        <f>MONTH(Table2[[#This Row],[Order_Date]])</f>
        <v>12</v>
      </c>
      <c r="M1362" t="str">
        <f>TEXT(Table2[[#This Row],[Order_Date]],"mmm")</f>
        <v>Dec</v>
      </c>
      <c r="N1362" t="str">
        <f>TEXT(Table2[[#This Row],[Order_Date]],"YYYY-MM")</f>
        <v>2025-12</v>
      </c>
      <c r="O1362" s="9">
        <f>IFERROR(Table2[[#This Row],[Profit]]/Table2[[#This Row],[Sales]],0)</f>
        <v>0.24420323325635107</v>
      </c>
      <c r="P1362" t="str">
        <f>_xlfn.XLOOKUP(Table2[[#This Row],[Product_ID]],Table4[Product_ID],Table4[Category],"Not Found")</f>
        <v>Technology</v>
      </c>
      <c r="Q1362" t="str">
        <f>_xlfn.XLOOKUP(Table2[[#This Row],[Product_ID]],Table4[Product_ID],Table4[Sub_Category],"Not Found")</f>
        <v>Accessories</v>
      </c>
      <c r="R1362" t="str">
        <f>_xlfn.XLOOKUP(Table2[[#This Row],[Customer_ID]],Table1[Customer_ID],Table1[Region],"Not Found")</f>
        <v>West</v>
      </c>
      <c r="S1362" t="str">
        <f>_xlfn.XLOOKUP(Table2[[#This Row],[Customer_ID]],Table1[Customer_ID],Table1[Segment],"Not Found")</f>
        <v>Corporate</v>
      </c>
      <c r="T1362" t="str">
        <f>_xlfn.XLOOKUP(Table2[[#This Row],[Product_ID]],Table4[Product_ID],Table4[Product_Name],"Not Found")</f>
        <v>USB-C Hub</v>
      </c>
    </row>
    <row r="1363" spans="1:20" x14ac:dyDescent="0.3">
      <c r="A1363" t="s">
        <v>1859</v>
      </c>
      <c r="B1363" s="4">
        <v>45865</v>
      </c>
      <c r="C1363" s="4">
        <v>45867</v>
      </c>
      <c r="D1363" t="s">
        <v>70</v>
      </c>
      <c r="E1363" t="s">
        <v>40</v>
      </c>
      <c r="F1363" s="8">
        <v>1</v>
      </c>
      <c r="G1363" s="10">
        <v>0</v>
      </c>
      <c r="H1363" t="s">
        <v>21</v>
      </c>
      <c r="I1363" s="8">
        <v>1499</v>
      </c>
      <c r="J1363" s="8">
        <v>344.55</v>
      </c>
      <c r="K1363" s="12">
        <f>YEAR(Table2[[#This Row],[Order_Date]])</f>
        <v>2025</v>
      </c>
      <c r="L1363" s="12">
        <f>MONTH(Table2[[#This Row],[Order_Date]])</f>
        <v>7</v>
      </c>
      <c r="M1363" t="str">
        <f>TEXT(Table2[[#This Row],[Order_Date]],"mmm")</f>
        <v>Jul</v>
      </c>
      <c r="N1363" t="str">
        <f>TEXT(Table2[[#This Row],[Order_Date]],"YYYY-MM")</f>
        <v>2025-07</v>
      </c>
      <c r="O1363" s="9">
        <f>IFERROR(Table2[[#This Row],[Profit]]/Table2[[#This Row],[Sales]],0)</f>
        <v>0.22985323549032688</v>
      </c>
      <c r="P1363" t="str">
        <f>_xlfn.XLOOKUP(Table2[[#This Row],[Product_ID]],Table4[Product_ID],Table4[Category],"Not Found")</f>
        <v>Technology</v>
      </c>
      <c r="Q1363" t="str">
        <f>_xlfn.XLOOKUP(Table2[[#This Row],[Product_ID]],Table4[Product_ID],Table4[Sub_Category],"Not Found")</f>
        <v>Accessories</v>
      </c>
      <c r="R1363" t="str">
        <f>_xlfn.XLOOKUP(Table2[[#This Row],[Customer_ID]],Table1[Customer_ID],Table1[Region],"Not Found")</f>
        <v>South</v>
      </c>
      <c r="S1363" t="str">
        <f>_xlfn.XLOOKUP(Table2[[#This Row],[Customer_ID]],Table1[Customer_ID],Table1[Segment],"Not Found")</f>
        <v>Consumer</v>
      </c>
      <c r="T1363" t="str">
        <f>_xlfn.XLOOKUP(Table2[[#This Row],[Product_ID]],Table4[Product_ID],Table4[Product_Name],"Not Found")</f>
        <v>Power Bank</v>
      </c>
    </row>
    <row r="1364" spans="1:20" x14ac:dyDescent="0.3">
      <c r="A1364" t="s">
        <v>1860</v>
      </c>
      <c r="B1364" s="4">
        <v>45774</v>
      </c>
      <c r="C1364" s="4">
        <v>45778</v>
      </c>
      <c r="D1364" t="s">
        <v>1801</v>
      </c>
      <c r="E1364" t="s">
        <v>35</v>
      </c>
      <c r="F1364" s="8">
        <v>2</v>
      </c>
      <c r="G1364" s="10">
        <v>0</v>
      </c>
      <c r="H1364" t="s">
        <v>17</v>
      </c>
      <c r="I1364" s="8">
        <v>3198</v>
      </c>
      <c r="J1364" s="8">
        <v>699.82</v>
      </c>
      <c r="K1364" s="12">
        <f>YEAR(Table2[[#This Row],[Order_Date]])</f>
        <v>2025</v>
      </c>
      <c r="L1364" s="12">
        <f>MONTH(Table2[[#This Row],[Order_Date]])</f>
        <v>4</v>
      </c>
      <c r="M1364" t="str">
        <f>TEXT(Table2[[#This Row],[Order_Date]],"mmm")</f>
        <v>Apr</v>
      </c>
      <c r="N1364" t="str">
        <f>TEXT(Table2[[#This Row],[Order_Date]],"YYYY-MM")</f>
        <v>2025-04</v>
      </c>
      <c r="O1364" s="9">
        <f>IFERROR(Table2[[#This Row],[Profit]]/Table2[[#This Row],[Sales]],0)</f>
        <v>0.21883051907442153</v>
      </c>
      <c r="P1364" t="str">
        <f>_xlfn.XLOOKUP(Table2[[#This Row],[Product_ID]],Table4[Product_ID],Table4[Category],"Not Found")</f>
        <v>Lifestyle</v>
      </c>
      <c r="Q1364" t="str">
        <f>_xlfn.XLOOKUP(Table2[[#This Row],[Product_ID]],Table4[Product_ID],Table4[Sub_Category],"Not Found")</f>
        <v>Bags</v>
      </c>
      <c r="R1364" t="str">
        <f>_xlfn.XLOOKUP(Table2[[#This Row],[Customer_ID]],Table1[Customer_ID],Table1[Region],"Not Found")</f>
        <v>South</v>
      </c>
      <c r="S1364" t="str">
        <f>_xlfn.XLOOKUP(Table2[[#This Row],[Customer_ID]],Table1[Customer_ID],Table1[Segment],"Not Found")</f>
        <v>Home Office</v>
      </c>
      <c r="T1364" t="str">
        <f>_xlfn.XLOOKUP(Table2[[#This Row],[Product_ID]],Table4[Product_ID],Table4[Product_Name],"Not Found")</f>
        <v>Backpack</v>
      </c>
    </row>
    <row r="1365" spans="1:20" x14ac:dyDescent="0.3">
      <c r="A1365" t="s">
        <v>1861</v>
      </c>
      <c r="B1365" s="4">
        <v>45810</v>
      </c>
      <c r="C1365" s="4">
        <v>45812</v>
      </c>
      <c r="D1365" t="s">
        <v>138</v>
      </c>
      <c r="E1365" t="s">
        <v>26</v>
      </c>
      <c r="F1365" s="8">
        <v>1</v>
      </c>
      <c r="G1365" s="10">
        <v>0.05</v>
      </c>
      <c r="H1365" t="s">
        <v>13</v>
      </c>
      <c r="I1365" s="8">
        <v>854.05</v>
      </c>
      <c r="J1365" s="8">
        <v>224.84</v>
      </c>
      <c r="K1365" s="12">
        <f>YEAR(Table2[[#This Row],[Order_Date]])</f>
        <v>2025</v>
      </c>
      <c r="L1365" s="12">
        <f>MONTH(Table2[[#This Row],[Order_Date]])</f>
        <v>6</v>
      </c>
      <c r="M1365" t="str">
        <f>TEXT(Table2[[#This Row],[Order_Date]],"mmm")</f>
        <v>Jun</v>
      </c>
      <c r="N1365" t="str">
        <f>TEXT(Table2[[#This Row],[Order_Date]],"YYYY-MM")</f>
        <v>2025-06</v>
      </c>
      <c r="O1365" s="9">
        <f>IFERROR(Table2[[#This Row],[Profit]]/Table2[[#This Row],[Sales]],0)</f>
        <v>0.26326327498390023</v>
      </c>
      <c r="P1365" t="str">
        <f>_xlfn.XLOOKUP(Table2[[#This Row],[Product_ID]],Table4[Product_ID],Table4[Category],"Not Found")</f>
        <v>Technology</v>
      </c>
      <c r="Q1365" t="str">
        <f>_xlfn.XLOOKUP(Table2[[#This Row],[Product_ID]],Table4[Product_ID],Table4[Sub_Category],"Not Found")</f>
        <v>Accessories</v>
      </c>
      <c r="R1365" t="str">
        <f>_xlfn.XLOOKUP(Table2[[#This Row],[Customer_ID]],Table1[Customer_ID],Table1[Region],"Not Found")</f>
        <v>East</v>
      </c>
      <c r="S1365" t="str">
        <f>_xlfn.XLOOKUP(Table2[[#This Row],[Customer_ID]],Table1[Customer_ID],Table1[Segment],"Not Found")</f>
        <v>Consumer</v>
      </c>
      <c r="T1365" t="str">
        <f>_xlfn.XLOOKUP(Table2[[#This Row],[Product_ID]],Table4[Product_ID],Table4[Product_Name],"Not Found")</f>
        <v>Keyboard</v>
      </c>
    </row>
    <row r="1366" spans="1:20" x14ac:dyDescent="0.3">
      <c r="A1366" t="s">
        <v>1862</v>
      </c>
      <c r="B1366" s="4">
        <v>45446</v>
      </c>
      <c r="C1366" s="4">
        <v>45447</v>
      </c>
      <c r="D1366" t="s">
        <v>156</v>
      </c>
      <c r="E1366" t="s">
        <v>200</v>
      </c>
      <c r="F1366" s="8">
        <v>3</v>
      </c>
      <c r="G1366" s="10">
        <v>0.1</v>
      </c>
      <c r="H1366" t="s">
        <v>30</v>
      </c>
      <c r="I1366" s="8">
        <v>2967.3</v>
      </c>
      <c r="J1366" s="8">
        <v>887.53</v>
      </c>
      <c r="K1366" s="12">
        <f>YEAR(Table2[[#This Row],[Order_Date]])</f>
        <v>2024</v>
      </c>
      <c r="L1366" s="12">
        <f>MONTH(Table2[[#This Row],[Order_Date]])</f>
        <v>6</v>
      </c>
      <c r="M1366" t="str">
        <f>TEXT(Table2[[#This Row],[Order_Date]],"mmm")</f>
        <v>Jun</v>
      </c>
      <c r="N1366" t="str">
        <f>TEXT(Table2[[#This Row],[Order_Date]],"YYYY-MM")</f>
        <v>2024-06</v>
      </c>
      <c r="O1366" s="9">
        <f>IFERROR(Table2[[#This Row],[Profit]]/Table2[[#This Row],[Sales]],0)</f>
        <v>0.29910356216088696</v>
      </c>
      <c r="P1366" t="str">
        <f>_xlfn.XLOOKUP(Table2[[#This Row],[Product_ID]],Table4[Product_ID],Table4[Category],"Not Found")</f>
        <v>Office</v>
      </c>
      <c r="Q1366" t="str">
        <f>_xlfn.XLOOKUP(Table2[[#This Row],[Product_ID]],Table4[Product_ID],Table4[Sub_Category],"Not Found")</f>
        <v>Office Supplies</v>
      </c>
      <c r="R1366" t="str">
        <f>_xlfn.XLOOKUP(Table2[[#This Row],[Customer_ID]],Table1[Customer_ID],Table1[Region],"Not Found")</f>
        <v>East</v>
      </c>
      <c r="S1366" t="str">
        <f>_xlfn.XLOOKUP(Table2[[#This Row],[Customer_ID]],Table1[Customer_ID],Table1[Segment],"Not Found")</f>
        <v>Home Office</v>
      </c>
      <c r="T1366" t="str">
        <f>_xlfn.XLOOKUP(Table2[[#This Row],[Product_ID]],Table4[Product_ID],Table4[Product_Name],"Not Found")</f>
        <v>Laptop Stand</v>
      </c>
    </row>
    <row r="1367" spans="1:20" x14ac:dyDescent="0.3">
      <c r="A1367" t="s">
        <v>1863</v>
      </c>
      <c r="B1367" s="4">
        <v>45383</v>
      </c>
      <c r="C1367" s="4">
        <v>45387</v>
      </c>
      <c r="D1367" t="s">
        <v>805</v>
      </c>
      <c r="E1367" t="s">
        <v>68</v>
      </c>
      <c r="F1367" s="8">
        <v>2</v>
      </c>
      <c r="G1367" s="10">
        <v>0</v>
      </c>
      <c r="H1367" t="s">
        <v>21</v>
      </c>
      <c r="I1367" s="8">
        <v>2598</v>
      </c>
      <c r="J1367" s="8">
        <v>700.35</v>
      </c>
      <c r="K1367" s="12">
        <f>YEAR(Table2[[#This Row],[Order_Date]])</f>
        <v>2024</v>
      </c>
      <c r="L1367" s="12">
        <f>MONTH(Table2[[#This Row],[Order_Date]])</f>
        <v>4</v>
      </c>
      <c r="M1367" t="str">
        <f>TEXT(Table2[[#This Row],[Order_Date]],"mmm")</f>
        <v>Apr</v>
      </c>
      <c r="N1367" t="str">
        <f>TEXT(Table2[[#This Row],[Order_Date]],"YYYY-MM")</f>
        <v>2024-04</v>
      </c>
      <c r="O1367" s="9">
        <f>IFERROR(Table2[[#This Row],[Profit]]/Table2[[#This Row],[Sales]],0)</f>
        <v>0.2695727482678984</v>
      </c>
      <c r="P1367" t="str">
        <f>_xlfn.XLOOKUP(Table2[[#This Row],[Product_ID]],Table4[Product_ID],Table4[Category],"Not Found")</f>
        <v>Home</v>
      </c>
      <c r="Q1367" t="str">
        <f>_xlfn.XLOOKUP(Table2[[#This Row],[Product_ID]],Table4[Product_ID],Table4[Sub_Category],"Not Found")</f>
        <v>Lighting</v>
      </c>
      <c r="R1367" t="str">
        <f>_xlfn.XLOOKUP(Table2[[#This Row],[Customer_ID]],Table1[Customer_ID],Table1[Region],"Not Found")</f>
        <v>West</v>
      </c>
      <c r="S1367" t="str">
        <f>_xlfn.XLOOKUP(Table2[[#This Row],[Customer_ID]],Table1[Customer_ID],Table1[Segment],"Not Found")</f>
        <v>Home Office</v>
      </c>
      <c r="T1367" t="str">
        <f>_xlfn.XLOOKUP(Table2[[#This Row],[Product_ID]],Table4[Product_ID],Table4[Product_Name],"Not Found")</f>
        <v>Table Lamp</v>
      </c>
    </row>
    <row r="1368" spans="1:20" x14ac:dyDescent="0.3">
      <c r="A1368" t="s">
        <v>1864</v>
      </c>
      <c r="B1368" s="4">
        <v>45817</v>
      </c>
      <c r="C1368" s="4">
        <v>45820</v>
      </c>
      <c r="D1368" t="s">
        <v>161</v>
      </c>
      <c r="E1368" t="s">
        <v>200</v>
      </c>
      <c r="F1368" s="8">
        <v>1</v>
      </c>
      <c r="G1368" s="10">
        <v>0.1</v>
      </c>
      <c r="H1368" t="s">
        <v>17</v>
      </c>
      <c r="I1368" s="8">
        <v>989.1</v>
      </c>
      <c r="J1368" s="8">
        <v>259.2</v>
      </c>
      <c r="K1368" s="12">
        <f>YEAR(Table2[[#This Row],[Order_Date]])</f>
        <v>2025</v>
      </c>
      <c r="L1368" s="12">
        <f>MONTH(Table2[[#This Row],[Order_Date]])</f>
        <v>6</v>
      </c>
      <c r="M1368" t="str">
        <f>TEXT(Table2[[#This Row],[Order_Date]],"mmm")</f>
        <v>Jun</v>
      </c>
      <c r="N1368" t="str">
        <f>TEXT(Table2[[#This Row],[Order_Date]],"YYYY-MM")</f>
        <v>2025-06</v>
      </c>
      <c r="O1368" s="9">
        <f>IFERROR(Table2[[#This Row],[Profit]]/Table2[[#This Row],[Sales]],0)</f>
        <v>0.26205641492265697</v>
      </c>
      <c r="P1368" t="str">
        <f>_xlfn.XLOOKUP(Table2[[#This Row],[Product_ID]],Table4[Product_ID],Table4[Category],"Not Found")</f>
        <v>Office</v>
      </c>
      <c r="Q1368" t="str">
        <f>_xlfn.XLOOKUP(Table2[[#This Row],[Product_ID]],Table4[Product_ID],Table4[Sub_Category],"Not Found")</f>
        <v>Office Supplies</v>
      </c>
      <c r="R1368" t="str">
        <f>_xlfn.XLOOKUP(Table2[[#This Row],[Customer_ID]],Table1[Customer_ID],Table1[Region],"Not Found")</f>
        <v>West</v>
      </c>
      <c r="S1368" t="str">
        <f>_xlfn.XLOOKUP(Table2[[#This Row],[Customer_ID]],Table1[Customer_ID],Table1[Segment],"Not Found")</f>
        <v>Corporate</v>
      </c>
      <c r="T1368" t="str">
        <f>_xlfn.XLOOKUP(Table2[[#This Row],[Product_ID]],Table4[Product_ID],Table4[Product_Name],"Not Found")</f>
        <v>Laptop Stand</v>
      </c>
    </row>
    <row r="1369" spans="1:20" x14ac:dyDescent="0.3">
      <c r="A1369" t="s">
        <v>1865</v>
      </c>
      <c r="B1369" s="4">
        <v>45746</v>
      </c>
      <c r="C1369" s="4">
        <v>45751</v>
      </c>
      <c r="D1369" t="s">
        <v>799</v>
      </c>
      <c r="E1369" t="s">
        <v>58</v>
      </c>
      <c r="F1369" s="8">
        <v>2</v>
      </c>
      <c r="G1369" s="10">
        <v>0.05</v>
      </c>
      <c r="H1369" t="s">
        <v>17</v>
      </c>
      <c r="I1369" s="8">
        <v>3798.1</v>
      </c>
      <c r="J1369" s="8">
        <v>750.11</v>
      </c>
      <c r="K1369" s="12">
        <f>YEAR(Table2[[#This Row],[Order_Date]])</f>
        <v>2025</v>
      </c>
      <c r="L1369" s="12">
        <f>MONTH(Table2[[#This Row],[Order_Date]])</f>
        <v>3</v>
      </c>
      <c r="M1369" t="str">
        <f>TEXT(Table2[[#This Row],[Order_Date]],"mmm")</f>
        <v>Mar</v>
      </c>
      <c r="N1369" t="str">
        <f>TEXT(Table2[[#This Row],[Order_Date]],"YYYY-MM")</f>
        <v>2025-03</v>
      </c>
      <c r="O1369" s="9">
        <f>IFERROR(Table2[[#This Row],[Profit]]/Table2[[#This Row],[Sales]],0)</f>
        <v>0.1974961164792923</v>
      </c>
      <c r="P1369" t="str">
        <f>_xlfn.XLOOKUP(Table2[[#This Row],[Product_ID]],Table4[Product_ID],Table4[Category],"Not Found")</f>
        <v>Technology</v>
      </c>
      <c r="Q1369" t="str">
        <f>_xlfn.XLOOKUP(Table2[[#This Row],[Product_ID]],Table4[Product_ID],Table4[Sub_Category],"Not Found")</f>
        <v>Audio</v>
      </c>
      <c r="R1369" t="str">
        <f>_xlfn.XLOOKUP(Table2[[#This Row],[Customer_ID]],Table1[Customer_ID],Table1[Region],"Not Found")</f>
        <v>West</v>
      </c>
      <c r="S1369" t="str">
        <f>_xlfn.XLOOKUP(Table2[[#This Row],[Customer_ID]],Table1[Customer_ID],Table1[Segment],"Not Found")</f>
        <v>Consumer</v>
      </c>
      <c r="T1369" t="str">
        <f>_xlfn.XLOOKUP(Table2[[#This Row],[Product_ID]],Table4[Product_ID],Table4[Product_Name],"Not Found")</f>
        <v>Bluetooth Speaker</v>
      </c>
    </row>
    <row r="1370" spans="1:20" x14ac:dyDescent="0.3">
      <c r="A1370" t="s">
        <v>1866</v>
      </c>
      <c r="B1370" s="4">
        <v>45889</v>
      </c>
      <c r="C1370" s="4">
        <v>45893</v>
      </c>
      <c r="D1370" t="s">
        <v>922</v>
      </c>
      <c r="E1370" t="s">
        <v>99</v>
      </c>
      <c r="F1370" s="8">
        <v>1</v>
      </c>
      <c r="G1370" s="10">
        <v>0.15</v>
      </c>
      <c r="H1370" t="s">
        <v>17</v>
      </c>
      <c r="I1370" s="8">
        <v>211.65</v>
      </c>
      <c r="J1370" s="8">
        <v>58.76</v>
      </c>
      <c r="K1370" s="12">
        <f>YEAR(Table2[[#This Row],[Order_Date]])</f>
        <v>2025</v>
      </c>
      <c r="L1370" s="12">
        <f>MONTH(Table2[[#This Row],[Order_Date]])</f>
        <v>8</v>
      </c>
      <c r="M1370" t="str">
        <f>TEXT(Table2[[#This Row],[Order_Date]],"mmm")</f>
        <v>Aug</v>
      </c>
      <c r="N1370" t="str">
        <f>TEXT(Table2[[#This Row],[Order_Date]],"YYYY-MM")</f>
        <v>2025-08</v>
      </c>
      <c r="O1370" s="9">
        <f>IFERROR(Table2[[#This Row],[Profit]]/Table2[[#This Row],[Sales]],0)</f>
        <v>0.27762815969761395</v>
      </c>
      <c r="P1370" t="str">
        <f>_xlfn.XLOOKUP(Table2[[#This Row],[Product_ID]],Table4[Product_ID],Table4[Category],"Not Found")</f>
        <v>Office</v>
      </c>
      <c r="Q1370" t="str">
        <f>_xlfn.XLOOKUP(Table2[[#This Row],[Product_ID]],Table4[Product_ID],Table4[Sub_Category],"Not Found")</f>
        <v>Paper</v>
      </c>
      <c r="R1370" t="str">
        <f>_xlfn.XLOOKUP(Table2[[#This Row],[Customer_ID]],Table1[Customer_ID],Table1[Region],"Not Found")</f>
        <v>North</v>
      </c>
      <c r="S1370" t="str">
        <f>_xlfn.XLOOKUP(Table2[[#This Row],[Customer_ID]],Table1[Customer_ID],Table1[Segment],"Not Found")</f>
        <v>Consumer</v>
      </c>
      <c r="T1370" t="str">
        <f>_xlfn.XLOOKUP(Table2[[#This Row],[Product_ID]],Table4[Product_ID],Table4[Product_Name],"Not Found")</f>
        <v>Pen Set</v>
      </c>
    </row>
    <row r="1371" spans="1:20" x14ac:dyDescent="0.3">
      <c r="A1371" t="s">
        <v>1867</v>
      </c>
      <c r="B1371" s="4">
        <v>45936</v>
      </c>
      <c r="C1371" s="4">
        <v>45937</v>
      </c>
      <c r="D1371" t="s">
        <v>254</v>
      </c>
      <c r="E1371" t="s">
        <v>200</v>
      </c>
      <c r="F1371" s="8">
        <v>3</v>
      </c>
      <c r="G1371" s="10">
        <v>0</v>
      </c>
      <c r="H1371" t="s">
        <v>13</v>
      </c>
      <c r="I1371" s="8">
        <v>3297</v>
      </c>
      <c r="J1371" s="8">
        <v>987.54</v>
      </c>
      <c r="K1371" s="12">
        <f>YEAR(Table2[[#This Row],[Order_Date]])</f>
        <v>2025</v>
      </c>
      <c r="L1371" s="12">
        <f>MONTH(Table2[[#This Row],[Order_Date]])</f>
        <v>10</v>
      </c>
      <c r="M1371" t="str">
        <f>TEXT(Table2[[#This Row],[Order_Date]],"mmm")</f>
        <v>Oct</v>
      </c>
      <c r="N1371" t="str">
        <f>TEXT(Table2[[#This Row],[Order_Date]],"YYYY-MM")</f>
        <v>2025-10</v>
      </c>
      <c r="O1371" s="9">
        <f>IFERROR(Table2[[#This Row],[Profit]]/Table2[[#This Row],[Sales]],0)</f>
        <v>0.2995268425841674</v>
      </c>
      <c r="P1371" t="str">
        <f>_xlfn.XLOOKUP(Table2[[#This Row],[Product_ID]],Table4[Product_ID],Table4[Category],"Not Found")</f>
        <v>Office</v>
      </c>
      <c r="Q1371" t="str">
        <f>_xlfn.XLOOKUP(Table2[[#This Row],[Product_ID]],Table4[Product_ID],Table4[Sub_Category],"Not Found")</f>
        <v>Office Supplies</v>
      </c>
      <c r="R1371" t="str">
        <f>_xlfn.XLOOKUP(Table2[[#This Row],[Customer_ID]],Table1[Customer_ID],Table1[Region],"Not Found")</f>
        <v>North</v>
      </c>
      <c r="S1371" t="str">
        <f>_xlfn.XLOOKUP(Table2[[#This Row],[Customer_ID]],Table1[Customer_ID],Table1[Segment],"Not Found")</f>
        <v>Consumer</v>
      </c>
      <c r="T1371" t="str">
        <f>_xlfn.XLOOKUP(Table2[[#This Row],[Product_ID]],Table4[Product_ID],Table4[Product_Name],"Not Found")</f>
        <v>Laptop Stand</v>
      </c>
    </row>
    <row r="1372" spans="1:20" x14ac:dyDescent="0.3">
      <c r="A1372" t="s">
        <v>1868</v>
      </c>
      <c r="B1372" s="4">
        <v>45801</v>
      </c>
      <c r="C1372" s="4">
        <v>45806</v>
      </c>
      <c r="D1372" t="s">
        <v>159</v>
      </c>
      <c r="E1372" t="s">
        <v>58</v>
      </c>
      <c r="F1372" s="8">
        <v>2</v>
      </c>
      <c r="G1372" s="10">
        <v>0.05</v>
      </c>
      <c r="H1372" t="s">
        <v>17</v>
      </c>
      <c r="I1372" s="8">
        <v>3798.1</v>
      </c>
      <c r="J1372" s="8">
        <v>576.05999999999995</v>
      </c>
      <c r="K1372" s="12">
        <f>YEAR(Table2[[#This Row],[Order_Date]])</f>
        <v>2025</v>
      </c>
      <c r="L1372" s="12">
        <f>MONTH(Table2[[#This Row],[Order_Date]])</f>
        <v>5</v>
      </c>
      <c r="M1372" t="str">
        <f>TEXT(Table2[[#This Row],[Order_Date]],"mmm")</f>
        <v>May</v>
      </c>
      <c r="N1372" t="str">
        <f>TEXT(Table2[[#This Row],[Order_Date]],"YYYY-MM")</f>
        <v>2025-05</v>
      </c>
      <c r="O1372" s="9">
        <f>IFERROR(Table2[[#This Row],[Profit]]/Table2[[#This Row],[Sales]],0)</f>
        <v>0.15167057212816934</v>
      </c>
      <c r="P1372" t="str">
        <f>_xlfn.XLOOKUP(Table2[[#This Row],[Product_ID]],Table4[Product_ID],Table4[Category],"Not Found")</f>
        <v>Technology</v>
      </c>
      <c r="Q1372" t="str">
        <f>_xlfn.XLOOKUP(Table2[[#This Row],[Product_ID]],Table4[Product_ID],Table4[Sub_Category],"Not Found")</f>
        <v>Audio</v>
      </c>
      <c r="R1372" t="str">
        <f>_xlfn.XLOOKUP(Table2[[#This Row],[Customer_ID]],Table1[Customer_ID],Table1[Region],"Not Found")</f>
        <v>South</v>
      </c>
      <c r="S1372" t="str">
        <f>_xlfn.XLOOKUP(Table2[[#This Row],[Customer_ID]],Table1[Customer_ID],Table1[Segment],"Not Found")</f>
        <v>Home Office</v>
      </c>
      <c r="T1372" t="str">
        <f>_xlfn.XLOOKUP(Table2[[#This Row],[Product_ID]],Table4[Product_ID],Table4[Product_Name],"Not Found")</f>
        <v>Bluetooth Speaker</v>
      </c>
    </row>
    <row r="1373" spans="1:20" x14ac:dyDescent="0.3">
      <c r="A1373" t="s">
        <v>1869</v>
      </c>
      <c r="B1373" s="4">
        <v>45474</v>
      </c>
      <c r="C1373" s="4">
        <v>45477</v>
      </c>
      <c r="D1373" t="s">
        <v>805</v>
      </c>
      <c r="E1373" t="s">
        <v>76</v>
      </c>
      <c r="F1373" s="8">
        <v>1</v>
      </c>
      <c r="G1373" s="10">
        <v>0</v>
      </c>
      <c r="H1373" t="s">
        <v>13</v>
      </c>
      <c r="I1373" s="8">
        <v>899</v>
      </c>
      <c r="J1373" s="8">
        <v>231.11</v>
      </c>
      <c r="K1373" s="12">
        <f>YEAR(Table2[[#This Row],[Order_Date]])</f>
        <v>2024</v>
      </c>
      <c r="L1373" s="12">
        <f>MONTH(Table2[[#This Row],[Order_Date]])</f>
        <v>7</v>
      </c>
      <c r="M1373" t="str">
        <f>TEXT(Table2[[#This Row],[Order_Date]],"mmm")</f>
        <v>Jul</v>
      </c>
      <c r="N1373" t="str">
        <f>TEXT(Table2[[#This Row],[Order_Date]],"YYYY-MM")</f>
        <v>2024-07</v>
      </c>
      <c r="O1373" s="9">
        <f>IFERROR(Table2[[#This Row],[Profit]]/Table2[[#This Row],[Sales]],0)</f>
        <v>0.25707452725250279</v>
      </c>
      <c r="P1373" t="str">
        <f>_xlfn.XLOOKUP(Table2[[#This Row],[Product_ID]],Table4[Product_ID],Table4[Category],"Not Found")</f>
        <v>Home</v>
      </c>
      <c r="Q1373" t="str">
        <f>_xlfn.XLOOKUP(Table2[[#This Row],[Product_ID]],Table4[Product_ID],Table4[Sub_Category],"Not Found")</f>
        <v>Decor</v>
      </c>
      <c r="R1373" t="str">
        <f>_xlfn.XLOOKUP(Table2[[#This Row],[Customer_ID]],Table1[Customer_ID],Table1[Region],"Not Found")</f>
        <v>West</v>
      </c>
      <c r="S1373" t="str">
        <f>_xlfn.XLOOKUP(Table2[[#This Row],[Customer_ID]],Table1[Customer_ID],Table1[Segment],"Not Found")</f>
        <v>Home Office</v>
      </c>
      <c r="T1373" t="str">
        <f>_xlfn.XLOOKUP(Table2[[#This Row],[Product_ID]],Table4[Product_ID],Table4[Product_Name],"Not Found")</f>
        <v>Wall Clock</v>
      </c>
    </row>
    <row r="1374" spans="1:20" x14ac:dyDescent="0.3">
      <c r="A1374" t="s">
        <v>1870</v>
      </c>
      <c r="B1374" s="4">
        <v>45677</v>
      </c>
      <c r="C1374" s="4">
        <v>45679</v>
      </c>
      <c r="D1374" t="s">
        <v>1457</v>
      </c>
      <c r="E1374" t="s">
        <v>45</v>
      </c>
      <c r="F1374" s="8">
        <v>1</v>
      </c>
      <c r="G1374" s="10">
        <v>0</v>
      </c>
      <c r="H1374" t="s">
        <v>30</v>
      </c>
      <c r="I1374" s="8">
        <v>2499</v>
      </c>
      <c r="J1374" s="8">
        <v>697.46</v>
      </c>
      <c r="K1374" s="12">
        <f>YEAR(Table2[[#This Row],[Order_Date]])</f>
        <v>2025</v>
      </c>
      <c r="L1374" s="12">
        <f>MONTH(Table2[[#This Row],[Order_Date]])</f>
        <v>1</v>
      </c>
      <c r="M1374" t="str">
        <f>TEXT(Table2[[#This Row],[Order_Date]],"mmm")</f>
        <v>Jan</v>
      </c>
      <c r="N1374" t="str">
        <f>TEXT(Table2[[#This Row],[Order_Date]],"YYYY-MM")</f>
        <v>2025-01</v>
      </c>
      <c r="O1374" s="9">
        <f>IFERROR(Table2[[#This Row],[Profit]]/Table2[[#This Row],[Sales]],0)</f>
        <v>0.27909563825530215</v>
      </c>
      <c r="P1374" t="str">
        <f>_xlfn.XLOOKUP(Table2[[#This Row],[Product_ID]],Table4[Product_ID],Table4[Category],"Not Found")</f>
        <v>Technology</v>
      </c>
      <c r="Q1374" t="str">
        <f>_xlfn.XLOOKUP(Table2[[#This Row],[Product_ID]],Table4[Product_ID],Table4[Sub_Category],"Not Found")</f>
        <v>Audio</v>
      </c>
      <c r="R1374" t="str">
        <f>_xlfn.XLOOKUP(Table2[[#This Row],[Customer_ID]],Table1[Customer_ID],Table1[Region],"Not Found")</f>
        <v>West</v>
      </c>
      <c r="S1374" t="str">
        <f>_xlfn.XLOOKUP(Table2[[#This Row],[Customer_ID]],Table1[Customer_ID],Table1[Segment],"Not Found")</f>
        <v>Home Office</v>
      </c>
      <c r="T1374" t="str">
        <f>_xlfn.XLOOKUP(Table2[[#This Row],[Product_ID]],Table4[Product_ID],Table4[Product_Name],"Not Found")</f>
        <v>Headphones</v>
      </c>
    </row>
    <row r="1375" spans="1:20" x14ac:dyDescent="0.3">
      <c r="A1375" t="s">
        <v>1871</v>
      </c>
      <c r="B1375" s="4">
        <v>45865</v>
      </c>
      <c r="C1375" s="4">
        <v>45867</v>
      </c>
      <c r="D1375" t="s">
        <v>1462</v>
      </c>
      <c r="E1375" t="s">
        <v>116</v>
      </c>
      <c r="F1375" s="8">
        <v>1</v>
      </c>
      <c r="G1375" s="10">
        <v>0.05</v>
      </c>
      <c r="H1375" t="s">
        <v>17</v>
      </c>
      <c r="I1375" s="8">
        <v>379.05</v>
      </c>
      <c r="J1375" s="8">
        <v>81.650000000000006</v>
      </c>
      <c r="K1375" s="12">
        <f>YEAR(Table2[[#This Row],[Order_Date]])</f>
        <v>2025</v>
      </c>
      <c r="L1375" s="12">
        <f>MONTH(Table2[[#This Row],[Order_Date]])</f>
        <v>7</v>
      </c>
      <c r="M1375" t="str">
        <f>TEXT(Table2[[#This Row],[Order_Date]],"mmm")</f>
        <v>Jul</v>
      </c>
      <c r="N1375" t="str">
        <f>TEXT(Table2[[#This Row],[Order_Date]],"YYYY-MM")</f>
        <v>2025-07</v>
      </c>
      <c r="O1375" s="9">
        <f>IFERROR(Table2[[#This Row],[Profit]]/Table2[[#This Row],[Sales]],0)</f>
        <v>0.21540693839862815</v>
      </c>
      <c r="P1375" t="str">
        <f>_xlfn.XLOOKUP(Table2[[#This Row],[Product_ID]],Table4[Product_ID],Table4[Category],"Not Found")</f>
        <v>Technology</v>
      </c>
      <c r="Q1375" t="str">
        <f>_xlfn.XLOOKUP(Table2[[#This Row],[Product_ID]],Table4[Product_ID],Table4[Sub_Category],"Not Found")</f>
        <v>Accessories</v>
      </c>
      <c r="R1375" t="str">
        <f>_xlfn.XLOOKUP(Table2[[#This Row],[Customer_ID]],Table1[Customer_ID],Table1[Region],"Not Found")</f>
        <v>East</v>
      </c>
      <c r="S1375" t="str">
        <f>_xlfn.XLOOKUP(Table2[[#This Row],[Customer_ID]],Table1[Customer_ID],Table1[Segment],"Not Found")</f>
        <v>Consumer</v>
      </c>
      <c r="T1375" t="str">
        <f>_xlfn.XLOOKUP(Table2[[#This Row],[Product_ID]],Table4[Product_ID],Table4[Product_Name],"Not Found")</f>
        <v>Mobile Holder</v>
      </c>
    </row>
    <row r="1376" spans="1:20" x14ac:dyDescent="0.3">
      <c r="A1376" t="s">
        <v>1872</v>
      </c>
      <c r="B1376" s="4">
        <v>46022</v>
      </c>
      <c r="C1376" s="4">
        <v>46026</v>
      </c>
      <c r="D1376" t="s">
        <v>1873</v>
      </c>
      <c r="E1376" t="s">
        <v>45</v>
      </c>
      <c r="F1376" s="8">
        <v>2</v>
      </c>
      <c r="G1376" s="10">
        <v>0.1</v>
      </c>
      <c r="H1376" t="s">
        <v>13</v>
      </c>
      <c r="I1376" s="8">
        <v>4498.2</v>
      </c>
      <c r="J1376" s="8">
        <v>677.95</v>
      </c>
      <c r="K1376" s="12">
        <f>YEAR(Table2[[#This Row],[Order_Date]])</f>
        <v>2025</v>
      </c>
      <c r="L1376" s="12">
        <f>MONTH(Table2[[#This Row],[Order_Date]])</f>
        <v>12</v>
      </c>
      <c r="M1376" t="str">
        <f>TEXT(Table2[[#This Row],[Order_Date]],"mmm")</f>
        <v>Dec</v>
      </c>
      <c r="N1376" t="str">
        <f>TEXT(Table2[[#This Row],[Order_Date]],"YYYY-MM")</f>
        <v>2025-12</v>
      </c>
      <c r="O1376" s="9">
        <f>IFERROR(Table2[[#This Row],[Profit]]/Table2[[#This Row],[Sales]],0)</f>
        <v>0.15071584189231249</v>
      </c>
      <c r="P1376" t="str">
        <f>_xlfn.XLOOKUP(Table2[[#This Row],[Product_ID]],Table4[Product_ID],Table4[Category],"Not Found")</f>
        <v>Technology</v>
      </c>
      <c r="Q1376" t="str">
        <f>_xlfn.XLOOKUP(Table2[[#This Row],[Product_ID]],Table4[Product_ID],Table4[Sub_Category],"Not Found")</f>
        <v>Audio</v>
      </c>
      <c r="R1376" t="str">
        <f>_xlfn.XLOOKUP(Table2[[#This Row],[Customer_ID]],Table1[Customer_ID],Table1[Region],"Not Found")</f>
        <v>West</v>
      </c>
      <c r="S1376" t="str">
        <f>_xlfn.XLOOKUP(Table2[[#This Row],[Customer_ID]],Table1[Customer_ID],Table1[Segment],"Not Found")</f>
        <v>Consumer</v>
      </c>
      <c r="T1376" t="str">
        <f>_xlfn.XLOOKUP(Table2[[#This Row],[Product_ID]],Table4[Product_ID],Table4[Product_Name],"Not Found")</f>
        <v>Headphones</v>
      </c>
    </row>
    <row r="1377" spans="1:20" x14ac:dyDescent="0.3">
      <c r="A1377" t="s">
        <v>1874</v>
      </c>
      <c r="B1377" s="4">
        <v>45696</v>
      </c>
      <c r="C1377" s="4">
        <v>45701</v>
      </c>
      <c r="D1377" t="s">
        <v>313</v>
      </c>
      <c r="E1377" t="s">
        <v>116</v>
      </c>
      <c r="F1377" s="8">
        <v>1</v>
      </c>
      <c r="G1377" s="10">
        <v>0</v>
      </c>
      <c r="H1377" t="s">
        <v>17</v>
      </c>
      <c r="I1377" s="8">
        <v>399</v>
      </c>
      <c r="J1377" s="8">
        <v>85.14</v>
      </c>
      <c r="K1377" s="12">
        <f>YEAR(Table2[[#This Row],[Order_Date]])</f>
        <v>2025</v>
      </c>
      <c r="L1377" s="12">
        <f>MONTH(Table2[[#This Row],[Order_Date]])</f>
        <v>2</v>
      </c>
      <c r="M1377" t="str">
        <f>TEXT(Table2[[#This Row],[Order_Date]],"mmm")</f>
        <v>Feb</v>
      </c>
      <c r="N1377" t="str">
        <f>TEXT(Table2[[#This Row],[Order_Date]],"YYYY-MM")</f>
        <v>2025-02</v>
      </c>
      <c r="O1377" s="9">
        <f>IFERROR(Table2[[#This Row],[Profit]]/Table2[[#This Row],[Sales]],0)</f>
        <v>0.21338345864661654</v>
      </c>
      <c r="P1377" t="str">
        <f>_xlfn.XLOOKUP(Table2[[#This Row],[Product_ID]],Table4[Product_ID],Table4[Category],"Not Found")</f>
        <v>Technology</v>
      </c>
      <c r="Q1377" t="str">
        <f>_xlfn.XLOOKUP(Table2[[#This Row],[Product_ID]],Table4[Product_ID],Table4[Sub_Category],"Not Found")</f>
        <v>Accessories</v>
      </c>
      <c r="R1377" t="str">
        <f>_xlfn.XLOOKUP(Table2[[#This Row],[Customer_ID]],Table1[Customer_ID],Table1[Region],"Not Found")</f>
        <v>South</v>
      </c>
      <c r="S1377" t="str">
        <f>_xlfn.XLOOKUP(Table2[[#This Row],[Customer_ID]],Table1[Customer_ID],Table1[Segment],"Not Found")</f>
        <v>Home Office</v>
      </c>
      <c r="T1377" t="str">
        <f>_xlfn.XLOOKUP(Table2[[#This Row],[Product_ID]],Table4[Product_ID],Table4[Product_Name],"Not Found")</f>
        <v>Mobile Holder</v>
      </c>
    </row>
    <row r="1378" spans="1:20" x14ac:dyDescent="0.3">
      <c r="A1378" t="s">
        <v>1875</v>
      </c>
      <c r="B1378" s="4">
        <v>45537</v>
      </c>
      <c r="C1378" s="4">
        <v>45538</v>
      </c>
      <c r="D1378" t="s">
        <v>120</v>
      </c>
      <c r="E1378" t="s">
        <v>16</v>
      </c>
      <c r="F1378" s="8">
        <v>2</v>
      </c>
      <c r="G1378" s="10">
        <v>0</v>
      </c>
      <c r="H1378" t="s">
        <v>13</v>
      </c>
      <c r="I1378" s="8">
        <v>2598</v>
      </c>
      <c r="J1378" s="8">
        <v>598.37</v>
      </c>
      <c r="K1378" s="12">
        <f>YEAR(Table2[[#This Row],[Order_Date]])</f>
        <v>2024</v>
      </c>
      <c r="L1378" s="12">
        <f>MONTH(Table2[[#This Row],[Order_Date]])</f>
        <v>9</v>
      </c>
      <c r="M1378" t="str">
        <f>TEXT(Table2[[#This Row],[Order_Date]],"mmm")</f>
        <v>Sep</v>
      </c>
      <c r="N1378" t="str">
        <f>TEXT(Table2[[#This Row],[Order_Date]],"YYYY-MM")</f>
        <v>2024-09</v>
      </c>
      <c r="O1378" s="9">
        <f>IFERROR(Table2[[#This Row],[Profit]]/Table2[[#This Row],[Sales]],0)</f>
        <v>0.2303194765204003</v>
      </c>
      <c r="P1378" t="str">
        <f>_xlfn.XLOOKUP(Table2[[#This Row],[Product_ID]],Table4[Product_ID],Table4[Category],"Not Found")</f>
        <v>Technology</v>
      </c>
      <c r="Q1378" t="str">
        <f>_xlfn.XLOOKUP(Table2[[#This Row],[Product_ID]],Table4[Product_ID],Table4[Sub_Category],"Not Found")</f>
        <v>Accessories</v>
      </c>
      <c r="R1378" t="str">
        <f>_xlfn.XLOOKUP(Table2[[#This Row],[Customer_ID]],Table1[Customer_ID],Table1[Region],"Not Found")</f>
        <v>East</v>
      </c>
      <c r="S1378" t="str">
        <f>_xlfn.XLOOKUP(Table2[[#This Row],[Customer_ID]],Table1[Customer_ID],Table1[Segment],"Not Found")</f>
        <v>Consumer</v>
      </c>
      <c r="T1378" t="str">
        <f>_xlfn.XLOOKUP(Table2[[#This Row],[Product_ID]],Table4[Product_ID],Table4[Product_Name],"Not Found")</f>
        <v>USB-C Hub</v>
      </c>
    </row>
    <row r="1379" spans="1:20" x14ac:dyDescent="0.3">
      <c r="A1379" t="s">
        <v>1876</v>
      </c>
      <c r="B1379" s="4">
        <v>45882</v>
      </c>
      <c r="C1379" s="4">
        <v>45883</v>
      </c>
      <c r="D1379" t="s">
        <v>254</v>
      </c>
      <c r="E1379" t="s">
        <v>68</v>
      </c>
      <c r="F1379" s="8">
        <v>4</v>
      </c>
      <c r="G1379" s="10">
        <v>0.1</v>
      </c>
      <c r="H1379" t="s">
        <v>13</v>
      </c>
      <c r="I1379" s="8">
        <v>4676.3999999999996</v>
      </c>
      <c r="J1379" s="8">
        <v>1230.6600000000001</v>
      </c>
      <c r="K1379" s="12">
        <f>YEAR(Table2[[#This Row],[Order_Date]])</f>
        <v>2025</v>
      </c>
      <c r="L1379" s="12">
        <f>MONTH(Table2[[#This Row],[Order_Date]])</f>
        <v>8</v>
      </c>
      <c r="M1379" t="str">
        <f>TEXT(Table2[[#This Row],[Order_Date]],"mmm")</f>
        <v>Aug</v>
      </c>
      <c r="N1379" t="str">
        <f>TEXT(Table2[[#This Row],[Order_Date]],"YYYY-MM")</f>
        <v>2025-08</v>
      </c>
      <c r="O1379" s="9">
        <f>IFERROR(Table2[[#This Row],[Profit]]/Table2[[#This Row],[Sales]],0)</f>
        <v>0.26316397228637417</v>
      </c>
      <c r="P1379" t="str">
        <f>_xlfn.XLOOKUP(Table2[[#This Row],[Product_ID]],Table4[Product_ID],Table4[Category],"Not Found")</f>
        <v>Home</v>
      </c>
      <c r="Q1379" t="str">
        <f>_xlfn.XLOOKUP(Table2[[#This Row],[Product_ID]],Table4[Product_ID],Table4[Sub_Category],"Not Found")</f>
        <v>Lighting</v>
      </c>
      <c r="R1379" t="str">
        <f>_xlfn.XLOOKUP(Table2[[#This Row],[Customer_ID]],Table1[Customer_ID],Table1[Region],"Not Found")</f>
        <v>North</v>
      </c>
      <c r="S1379" t="str">
        <f>_xlfn.XLOOKUP(Table2[[#This Row],[Customer_ID]],Table1[Customer_ID],Table1[Segment],"Not Found")</f>
        <v>Consumer</v>
      </c>
      <c r="T1379" t="str">
        <f>_xlfn.XLOOKUP(Table2[[#This Row],[Product_ID]],Table4[Product_ID],Table4[Product_Name],"Not Found")</f>
        <v>Table Lamp</v>
      </c>
    </row>
    <row r="1380" spans="1:20" x14ac:dyDescent="0.3">
      <c r="A1380" t="s">
        <v>1877</v>
      </c>
      <c r="B1380" s="4">
        <v>45952</v>
      </c>
      <c r="C1380" s="4">
        <v>45955</v>
      </c>
      <c r="D1380" t="s">
        <v>174</v>
      </c>
      <c r="E1380" t="s">
        <v>200</v>
      </c>
      <c r="F1380" s="8">
        <v>1</v>
      </c>
      <c r="G1380" s="10">
        <v>0.05</v>
      </c>
      <c r="H1380" t="s">
        <v>17</v>
      </c>
      <c r="I1380" s="8">
        <v>1044.05</v>
      </c>
      <c r="J1380" s="8">
        <v>297.99</v>
      </c>
      <c r="K1380" s="12">
        <f>YEAR(Table2[[#This Row],[Order_Date]])</f>
        <v>2025</v>
      </c>
      <c r="L1380" s="12">
        <f>MONTH(Table2[[#This Row],[Order_Date]])</f>
        <v>10</v>
      </c>
      <c r="M1380" t="str">
        <f>TEXT(Table2[[#This Row],[Order_Date]],"mmm")</f>
        <v>Oct</v>
      </c>
      <c r="N1380" t="str">
        <f>TEXT(Table2[[#This Row],[Order_Date]],"YYYY-MM")</f>
        <v>2025-10</v>
      </c>
      <c r="O1380" s="9">
        <f>IFERROR(Table2[[#This Row],[Profit]]/Table2[[#This Row],[Sales]],0)</f>
        <v>0.28541736506872278</v>
      </c>
      <c r="P1380" t="str">
        <f>_xlfn.XLOOKUP(Table2[[#This Row],[Product_ID]],Table4[Product_ID],Table4[Category],"Not Found")</f>
        <v>Office</v>
      </c>
      <c r="Q1380" t="str">
        <f>_xlfn.XLOOKUP(Table2[[#This Row],[Product_ID]],Table4[Product_ID],Table4[Sub_Category],"Not Found")</f>
        <v>Office Supplies</v>
      </c>
      <c r="R1380" t="str">
        <f>_xlfn.XLOOKUP(Table2[[#This Row],[Customer_ID]],Table1[Customer_ID],Table1[Region],"Not Found")</f>
        <v>South</v>
      </c>
      <c r="S1380" t="str">
        <f>_xlfn.XLOOKUP(Table2[[#This Row],[Customer_ID]],Table1[Customer_ID],Table1[Segment],"Not Found")</f>
        <v>Home Office</v>
      </c>
      <c r="T1380" t="str">
        <f>_xlfn.XLOOKUP(Table2[[#This Row],[Product_ID]],Table4[Product_ID],Table4[Product_Name],"Not Found")</f>
        <v>Laptop Stand</v>
      </c>
    </row>
    <row r="1381" spans="1:20" x14ac:dyDescent="0.3">
      <c r="A1381" t="s">
        <v>1878</v>
      </c>
      <c r="B1381" s="4">
        <v>45941</v>
      </c>
      <c r="C1381" s="4">
        <v>45946</v>
      </c>
      <c r="D1381" t="s">
        <v>1879</v>
      </c>
      <c r="E1381" t="s">
        <v>81</v>
      </c>
      <c r="F1381" s="8">
        <v>5</v>
      </c>
      <c r="G1381" s="10">
        <v>0.05</v>
      </c>
      <c r="H1381" t="s">
        <v>17</v>
      </c>
      <c r="I1381" s="8">
        <v>3795.25</v>
      </c>
      <c r="J1381" s="8">
        <v>1206</v>
      </c>
      <c r="K1381" s="12">
        <f>YEAR(Table2[[#This Row],[Order_Date]])</f>
        <v>2025</v>
      </c>
      <c r="L1381" s="12">
        <f>MONTH(Table2[[#This Row],[Order_Date]])</f>
        <v>10</v>
      </c>
      <c r="M1381" t="str">
        <f>TEXT(Table2[[#This Row],[Order_Date]],"mmm")</f>
        <v>Oct</v>
      </c>
      <c r="N1381" t="str">
        <f>TEXT(Table2[[#This Row],[Order_Date]],"YYYY-MM")</f>
        <v>2025-10</v>
      </c>
      <c r="O1381" s="9">
        <f>IFERROR(Table2[[#This Row],[Profit]]/Table2[[#This Row],[Sales]],0)</f>
        <v>0.31776562808774128</v>
      </c>
      <c r="P1381" t="str">
        <f>_xlfn.XLOOKUP(Table2[[#This Row],[Product_ID]],Table4[Product_ID],Table4[Category],"Not Found")</f>
        <v>Home</v>
      </c>
      <c r="Q1381" t="str">
        <f>_xlfn.XLOOKUP(Table2[[#This Row],[Product_ID]],Table4[Product_ID],Table4[Sub_Category],"Not Found")</f>
        <v>Kitchen</v>
      </c>
      <c r="R1381" t="str">
        <f>_xlfn.XLOOKUP(Table2[[#This Row],[Customer_ID]],Table1[Customer_ID],Table1[Region],"Not Found")</f>
        <v>West</v>
      </c>
      <c r="S1381" t="str">
        <f>_xlfn.XLOOKUP(Table2[[#This Row],[Customer_ID]],Table1[Customer_ID],Table1[Segment],"Not Found")</f>
        <v>Consumer</v>
      </c>
      <c r="T1381" t="str">
        <f>_xlfn.XLOOKUP(Table2[[#This Row],[Product_ID]],Table4[Product_ID],Table4[Product_Name],"Not Found")</f>
        <v>Travel Mug</v>
      </c>
    </row>
    <row r="1382" spans="1:20" x14ac:dyDescent="0.3">
      <c r="A1382" t="s">
        <v>1880</v>
      </c>
      <c r="B1382" s="4">
        <v>45762</v>
      </c>
      <c r="C1382" s="4">
        <v>45767</v>
      </c>
      <c r="D1382" t="s">
        <v>1669</v>
      </c>
      <c r="E1382" t="s">
        <v>20</v>
      </c>
      <c r="F1382" s="8">
        <v>2</v>
      </c>
      <c r="G1382" s="10">
        <v>0.1</v>
      </c>
      <c r="H1382" t="s">
        <v>30</v>
      </c>
      <c r="I1382" s="8">
        <v>12598.2</v>
      </c>
      <c r="J1382" s="8">
        <v>2329.8000000000002</v>
      </c>
      <c r="K1382" s="12">
        <f>YEAR(Table2[[#This Row],[Order_Date]])</f>
        <v>2025</v>
      </c>
      <c r="L1382" s="12">
        <f>MONTH(Table2[[#This Row],[Order_Date]])</f>
        <v>4</v>
      </c>
      <c r="M1382" t="str">
        <f>TEXT(Table2[[#This Row],[Order_Date]],"mmm")</f>
        <v>Apr</v>
      </c>
      <c r="N1382" t="str">
        <f>TEXT(Table2[[#This Row],[Order_Date]],"YYYY-MM")</f>
        <v>2025-04</v>
      </c>
      <c r="O1382" s="9">
        <f>IFERROR(Table2[[#This Row],[Profit]]/Table2[[#This Row],[Sales]],0)</f>
        <v>0.18493118064485403</v>
      </c>
      <c r="P1382" t="str">
        <f>_xlfn.XLOOKUP(Table2[[#This Row],[Product_ID]],Table4[Product_ID],Table4[Category],"Not Found")</f>
        <v>Furniture</v>
      </c>
      <c r="Q1382" t="str">
        <f>_xlfn.XLOOKUP(Table2[[#This Row],[Product_ID]],Table4[Product_ID],Table4[Sub_Category],"Not Found")</f>
        <v>Furniture</v>
      </c>
      <c r="R1382" t="str">
        <f>_xlfn.XLOOKUP(Table2[[#This Row],[Customer_ID]],Table1[Customer_ID],Table1[Region],"Not Found")</f>
        <v>East</v>
      </c>
      <c r="S1382" t="str">
        <f>_xlfn.XLOOKUP(Table2[[#This Row],[Customer_ID]],Table1[Customer_ID],Table1[Segment],"Not Found")</f>
        <v>Consumer</v>
      </c>
      <c r="T1382" t="str">
        <f>_xlfn.XLOOKUP(Table2[[#This Row],[Product_ID]],Table4[Product_ID],Table4[Product_Name],"Not Found")</f>
        <v>Office Chair</v>
      </c>
    </row>
    <row r="1383" spans="1:20" x14ac:dyDescent="0.3">
      <c r="A1383" t="s">
        <v>1881</v>
      </c>
      <c r="B1383" s="4">
        <v>45714</v>
      </c>
      <c r="C1383" s="4">
        <v>45716</v>
      </c>
      <c r="D1383" t="s">
        <v>365</v>
      </c>
      <c r="E1383" t="s">
        <v>20</v>
      </c>
      <c r="F1383" s="8">
        <v>1</v>
      </c>
      <c r="G1383" s="10">
        <v>0.05</v>
      </c>
      <c r="H1383" t="s">
        <v>30</v>
      </c>
      <c r="I1383" s="8">
        <v>6649.05</v>
      </c>
      <c r="J1383" s="8">
        <v>1241.49</v>
      </c>
      <c r="K1383" s="12">
        <f>YEAR(Table2[[#This Row],[Order_Date]])</f>
        <v>2025</v>
      </c>
      <c r="L1383" s="12">
        <f>MONTH(Table2[[#This Row],[Order_Date]])</f>
        <v>2</v>
      </c>
      <c r="M1383" t="str">
        <f>TEXT(Table2[[#This Row],[Order_Date]],"mmm")</f>
        <v>Feb</v>
      </c>
      <c r="N1383" t="str">
        <f>TEXT(Table2[[#This Row],[Order_Date]],"YYYY-MM")</f>
        <v>2025-02</v>
      </c>
      <c r="O1383" s="9">
        <f>IFERROR(Table2[[#This Row],[Profit]]/Table2[[#This Row],[Sales]],0)</f>
        <v>0.18671689940668215</v>
      </c>
      <c r="P1383" t="str">
        <f>_xlfn.XLOOKUP(Table2[[#This Row],[Product_ID]],Table4[Product_ID],Table4[Category],"Not Found")</f>
        <v>Furniture</v>
      </c>
      <c r="Q1383" t="str">
        <f>_xlfn.XLOOKUP(Table2[[#This Row],[Product_ID]],Table4[Product_ID],Table4[Sub_Category],"Not Found")</f>
        <v>Furniture</v>
      </c>
      <c r="R1383" t="str">
        <f>_xlfn.XLOOKUP(Table2[[#This Row],[Customer_ID]],Table1[Customer_ID],Table1[Region],"Not Found")</f>
        <v>West</v>
      </c>
      <c r="S1383" t="str">
        <f>_xlfn.XLOOKUP(Table2[[#This Row],[Customer_ID]],Table1[Customer_ID],Table1[Segment],"Not Found")</f>
        <v>Consumer</v>
      </c>
      <c r="T1383" t="str">
        <f>_xlfn.XLOOKUP(Table2[[#This Row],[Product_ID]],Table4[Product_ID],Table4[Product_Name],"Not Found")</f>
        <v>Office Chair</v>
      </c>
    </row>
    <row r="1384" spans="1:20" x14ac:dyDescent="0.3">
      <c r="A1384" t="s">
        <v>1882</v>
      </c>
      <c r="B1384" s="4">
        <v>45356</v>
      </c>
      <c r="C1384" s="4">
        <v>45359</v>
      </c>
      <c r="D1384" t="s">
        <v>103</v>
      </c>
      <c r="E1384" t="s">
        <v>55</v>
      </c>
      <c r="F1384" s="8">
        <v>1</v>
      </c>
      <c r="G1384" s="10">
        <v>0.1</v>
      </c>
      <c r="H1384" t="s">
        <v>13</v>
      </c>
      <c r="I1384" s="8">
        <v>5399.1</v>
      </c>
      <c r="J1384" s="8">
        <v>864.29</v>
      </c>
      <c r="K1384" s="12">
        <f>YEAR(Table2[[#This Row],[Order_Date]])</f>
        <v>2024</v>
      </c>
      <c r="L1384" s="12">
        <f>MONTH(Table2[[#This Row],[Order_Date]])</f>
        <v>3</v>
      </c>
      <c r="M1384" t="str">
        <f>TEXT(Table2[[#This Row],[Order_Date]],"mmm")</f>
        <v>Mar</v>
      </c>
      <c r="N1384" t="str">
        <f>TEXT(Table2[[#This Row],[Order_Date]],"YYYY-MM")</f>
        <v>2024-03</v>
      </c>
      <c r="O1384" s="9">
        <f>IFERROR(Table2[[#This Row],[Profit]]/Table2[[#This Row],[Sales]],0)</f>
        <v>0.16008038376766495</v>
      </c>
      <c r="P1384" t="str">
        <f>_xlfn.XLOOKUP(Table2[[#This Row],[Product_ID]],Table4[Product_ID],Table4[Category],"Not Found")</f>
        <v>Furniture</v>
      </c>
      <c r="Q1384" t="str">
        <f>_xlfn.XLOOKUP(Table2[[#This Row],[Product_ID]],Table4[Product_ID],Table4[Sub_Category],"Not Found")</f>
        <v>Furniture</v>
      </c>
      <c r="R1384" t="str">
        <f>_xlfn.XLOOKUP(Table2[[#This Row],[Customer_ID]],Table1[Customer_ID],Table1[Region],"Not Found")</f>
        <v>West</v>
      </c>
      <c r="S1384" t="str">
        <f>_xlfn.XLOOKUP(Table2[[#This Row],[Customer_ID]],Table1[Customer_ID],Table1[Segment],"Not Found")</f>
        <v>Consumer</v>
      </c>
      <c r="T1384" t="str">
        <f>_xlfn.XLOOKUP(Table2[[#This Row],[Product_ID]],Table4[Product_ID],Table4[Product_Name],"Not Found")</f>
        <v>Study Table</v>
      </c>
    </row>
    <row r="1385" spans="1:20" x14ac:dyDescent="0.3">
      <c r="A1385" t="s">
        <v>1883</v>
      </c>
      <c r="B1385" s="4">
        <v>45304</v>
      </c>
      <c r="C1385" s="4">
        <v>45307</v>
      </c>
      <c r="D1385" t="s">
        <v>567</v>
      </c>
      <c r="E1385" t="s">
        <v>12</v>
      </c>
      <c r="F1385" s="8">
        <v>2</v>
      </c>
      <c r="G1385" s="10">
        <v>0.1</v>
      </c>
      <c r="H1385" t="s">
        <v>17</v>
      </c>
      <c r="I1385" s="8">
        <v>1078.2</v>
      </c>
      <c r="J1385" s="8">
        <v>305.19</v>
      </c>
      <c r="K1385" s="12">
        <f>YEAR(Table2[[#This Row],[Order_Date]])</f>
        <v>2024</v>
      </c>
      <c r="L1385" s="12">
        <f>MONTH(Table2[[#This Row],[Order_Date]])</f>
        <v>1</v>
      </c>
      <c r="M1385" t="str">
        <f>TEXT(Table2[[#This Row],[Order_Date]],"mmm")</f>
        <v>Jan</v>
      </c>
      <c r="N1385" t="str">
        <f>TEXT(Table2[[#This Row],[Order_Date]],"YYYY-MM")</f>
        <v>2024-01</v>
      </c>
      <c r="O1385" s="9">
        <f>IFERROR(Table2[[#This Row],[Profit]]/Table2[[#This Row],[Sales]],0)</f>
        <v>0.28305509181969951</v>
      </c>
      <c r="P1385" t="str">
        <f>_xlfn.XLOOKUP(Table2[[#This Row],[Product_ID]],Table4[Product_ID],Table4[Category],"Not Found")</f>
        <v>Home</v>
      </c>
      <c r="Q1385" t="str">
        <f>_xlfn.XLOOKUP(Table2[[#This Row],[Product_ID]],Table4[Product_ID],Table4[Sub_Category],"Not Found")</f>
        <v>Kitchen</v>
      </c>
      <c r="R1385" t="str">
        <f>_xlfn.XLOOKUP(Table2[[#This Row],[Customer_ID]],Table1[Customer_ID],Table1[Region],"Not Found")</f>
        <v>West</v>
      </c>
      <c r="S1385" t="str">
        <f>_xlfn.XLOOKUP(Table2[[#This Row],[Customer_ID]],Table1[Customer_ID],Table1[Segment],"Not Found")</f>
        <v>Consumer</v>
      </c>
      <c r="T1385" t="str">
        <f>_xlfn.XLOOKUP(Table2[[#This Row],[Product_ID]],Table4[Product_ID],Table4[Product_Name],"Not Found")</f>
        <v>Water Bottle</v>
      </c>
    </row>
    <row r="1386" spans="1:20" x14ac:dyDescent="0.3">
      <c r="A1386" t="s">
        <v>1884</v>
      </c>
      <c r="B1386" s="4">
        <v>45504</v>
      </c>
      <c r="C1386" s="4">
        <v>45507</v>
      </c>
      <c r="D1386" t="s">
        <v>1652</v>
      </c>
      <c r="E1386" t="s">
        <v>65</v>
      </c>
      <c r="F1386" s="8">
        <v>1</v>
      </c>
      <c r="G1386" s="10">
        <v>0.1</v>
      </c>
      <c r="H1386" t="s">
        <v>21</v>
      </c>
      <c r="I1386" s="8">
        <v>629.1</v>
      </c>
      <c r="J1386" s="8">
        <v>213.52</v>
      </c>
      <c r="K1386" s="12">
        <f>YEAR(Table2[[#This Row],[Order_Date]])</f>
        <v>2024</v>
      </c>
      <c r="L1386" s="12">
        <f>MONTH(Table2[[#This Row],[Order_Date]])</f>
        <v>7</v>
      </c>
      <c r="M1386" t="str">
        <f>TEXT(Table2[[#This Row],[Order_Date]],"mmm")</f>
        <v>Jul</v>
      </c>
      <c r="N1386" t="str">
        <f>TEXT(Table2[[#This Row],[Order_Date]],"YYYY-MM")</f>
        <v>2024-07</v>
      </c>
      <c r="O1386" s="9">
        <f>IFERROR(Table2[[#This Row],[Profit]]/Table2[[#This Row],[Sales]],0)</f>
        <v>0.33940549992052138</v>
      </c>
      <c r="P1386" t="str">
        <f>_xlfn.XLOOKUP(Table2[[#This Row],[Product_ID]],Table4[Product_ID],Table4[Category],"Not Found")</f>
        <v>Office</v>
      </c>
      <c r="Q1386" t="str">
        <f>_xlfn.XLOOKUP(Table2[[#This Row],[Product_ID]],Table4[Product_ID],Table4[Sub_Category],"Not Found")</f>
        <v>Storage</v>
      </c>
      <c r="R1386" t="str">
        <f>_xlfn.XLOOKUP(Table2[[#This Row],[Customer_ID]],Table1[Customer_ID],Table1[Region],"Not Found")</f>
        <v>North</v>
      </c>
      <c r="S1386" t="str">
        <f>_xlfn.XLOOKUP(Table2[[#This Row],[Customer_ID]],Table1[Customer_ID],Table1[Segment],"Not Found")</f>
        <v>Consumer</v>
      </c>
      <c r="T1386" t="str">
        <f>_xlfn.XLOOKUP(Table2[[#This Row],[Product_ID]],Table4[Product_ID],Table4[Product_Name],"Not Found")</f>
        <v>Desk Organizer</v>
      </c>
    </row>
    <row r="1387" spans="1:20" x14ac:dyDescent="0.3">
      <c r="A1387" t="s">
        <v>1885</v>
      </c>
      <c r="B1387" s="4">
        <v>45533</v>
      </c>
      <c r="C1387" s="4">
        <v>45538</v>
      </c>
      <c r="D1387" t="s">
        <v>375</v>
      </c>
      <c r="E1387" t="s">
        <v>45</v>
      </c>
      <c r="F1387" s="8">
        <v>1</v>
      </c>
      <c r="G1387" s="10">
        <v>0.1</v>
      </c>
      <c r="H1387" t="s">
        <v>13</v>
      </c>
      <c r="I1387" s="8">
        <v>2249.1</v>
      </c>
      <c r="J1387" s="8">
        <v>445.36</v>
      </c>
      <c r="K1387" s="12">
        <f>YEAR(Table2[[#This Row],[Order_Date]])</f>
        <v>2024</v>
      </c>
      <c r="L1387" s="12">
        <f>MONTH(Table2[[#This Row],[Order_Date]])</f>
        <v>8</v>
      </c>
      <c r="M1387" t="str">
        <f>TEXT(Table2[[#This Row],[Order_Date]],"mmm")</f>
        <v>Aug</v>
      </c>
      <c r="N1387" t="str">
        <f>TEXT(Table2[[#This Row],[Order_Date]],"YYYY-MM")</f>
        <v>2024-08</v>
      </c>
      <c r="O1387" s="9">
        <f>IFERROR(Table2[[#This Row],[Profit]]/Table2[[#This Row],[Sales]],0)</f>
        <v>0.19801698457160644</v>
      </c>
      <c r="P1387" t="str">
        <f>_xlfn.XLOOKUP(Table2[[#This Row],[Product_ID]],Table4[Product_ID],Table4[Category],"Not Found")</f>
        <v>Technology</v>
      </c>
      <c r="Q1387" t="str">
        <f>_xlfn.XLOOKUP(Table2[[#This Row],[Product_ID]],Table4[Product_ID],Table4[Sub_Category],"Not Found")</f>
        <v>Audio</v>
      </c>
      <c r="R1387" t="str">
        <f>_xlfn.XLOOKUP(Table2[[#This Row],[Customer_ID]],Table1[Customer_ID],Table1[Region],"Not Found")</f>
        <v>West</v>
      </c>
      <c r="S1387" t="str">
        <f>_xlfn.XLOOKUP(Table2[[#This Row],[Customer_ID]],Table1[Customer_ID],Table1[Segment],"Not Found")</f>
        <v>Corporate</v>
      </c>
      <c r="T1387" t="str">
        <f>_xlfn.XLOOKUP(Table2[[#This Row],[Product_ID]],Table4[Product_ID],Table4[Product_Name],"Not Found")</f>
        <v>Headphones</v>
      </c>
    </row>
    <row r="1388" spans="1:20" x14ac:dyDescent="0.3">
      <c r="A1388" t="s">
        <v>1886</v>
      </c>
      <c r="B1388" s="4">
        <v>45784</v>
      </c>
      <c r="C1388" s="4">
        <v>45786</v>
      </c>
      <c r="D1388" t="s">
        <v>842</v>
      </c>
      <c r="E1388" t="s">
        <v>16</v>
      </c>
      <c r="F1388" s="8">
        <v>1</v>
      </c>
      <c r="G1388" s="10">
        <v>0</v>
      </c>
      <c r="H1388" t="s">
        <v>21</v>
      </c>
      <c r="I1388" s="8">
        <v>1299</v>
      </c>
      <c r="J1388" s="8">
        <v>280.83999999999997</v>
      </c>
      <c r="K1388" s="12">
        <f>YEAR(Table2[[#This Row],[Order_Date]])</f>
        <v>2025</v>
      </c>
      <c r="L1388" s="12">
        <f>MONTH(Table2[[#This Row],[Order_Date]])</f>
        <v>5</v>
      </c>
      <c r="M1388" t="str">
        <f>TEXT(Table2[[#This Row],[Order_Date]],"mmm")</f>
        <v>May</v>
      </c>
      <c r="N1388" t="str">
        <f>TEXT(Table2[[#This Row],[Order_Date]],"YYYY-MM")</f>
        <v>2025-05</v>
      </c>
      <c r="O1388" s="9">
        <f>IFERROR(Table2[[#This Row],[Profit]]/Table2[[#This Row],[Sales]],0)</f>
        <v>0.21619707467282523</v>
      </c>
      <c r="P1388" t="str">
        <f>_xlfn.XLOOKUP(Table2[[#This Row],[Product_ID]],Table4[Product_ID],Table4[Category],"Not Found")</f>
        <v>Technology</v>
      </c>
      <c r="Q1388" t="str">
        <f>_xlfn.XLOOKUP(Table2[[#This Row],[Product_ID]],Table4[Product_ID],Table4[Sub_Category],"Not Found")</f>
        <v>Accessories</v>
      </c>
      <c r="R1388" t="str">
        <f>_xlfn.XLOOKUP(Table2[[#This Row],[Customer_ID]],Table1[Customer_ID],Table1[Region],"Not Found")</f>
        <v>South</v>
      </c>
      <c r="S1388" t="str">
        <f>_xlfn.XLOOKUP(Table2[[#This Row],[Customer_ID]],Table1[Customer_ID],Table1[Segment],"Not Found")</f>
        <v>Home Office</v>
      </c>
      <c r="T1388" t="str">
        <f>_xlfn.XLOOKUP(Table2[[#This Row],[Product_ID]],Table4[Product_ID],Table4[Product_Name],"Not Found")</f>
        <v>USB-C Hub</v>
      </c>
    </row>
    <row r="1389" spans="1:20" x14ac:dyDescent="0.3">
      <c r="A1389" t="s">
        <v>1887</v>
      </c>
      <c r="B1389" s="4">
        <v>45504</v>
      </c>
      <c r="C1389" s="4">
        <v>45507</v>
      </c>
      <c r="D1389" t="s">
        <v>146</v>
      </c>
      <c r="E1389" t="s">
        <v>29</v>
      </c>
      <c r="F1389" s="8">
        <v>3</v>
      </c>
      <c r="G1389" s="10">
        <v>0</v>
      </c>
      <c r="H1389" t="s">
        <v>21</v>
      </c>
      <c r="I1389" s="8">
        <v>1197</v>
      </c>
      <c r="J1389" s="8">
        <v>237.76</v>
      </c>
      <c r="K1389" s="12">
        <f>YEAR(Table2[[#This Row],[Order_Date]])</f>
        <v>2024</v>
      </c>
      <c r="L1389" s="12">
        <f>MONTH(Table2[[#This Row],[Order_Date]])</f>
        <v>7</v>
      </c>
      <c r="M1389" t="str">
        <f>TEXT(Table2[[#This Row],[Order_Date]],"mmm")</f>
        <v>Jul</v>
      </c>
      <c r="N1389" t="str">
        <f>TEXT(Table2[[#This Row],[Order_Date]],"YYYY-MM")</f>
        <v>2024-07</v>
      </c>
      <c r="O1389" s="9">
        <f>IFERROR(Table2[[#This Row],[Profit]]/Table2[[#This Row],[Sales]],0)</f>
        <v>0.1986299081035923</v>
      </c>
      <c r="P1389" t="str">
        <f>_xlfn.XLOOKUP(Table2[[#This Row],[Product_ID]],Table4[Product_ID],Table4[Category],"Not Found")</f>
        <v>Office</v>
      </c>
      <c r="Q1389" t="str">
        <f>_xlfn.XLOOKUP(Table2[[#This Row],[Product_ID]],Table4[Product_ID],Table4[Sub_Category],"Not Found")</f>
        <v>Paper</v>
      </c>
      <c r="R1389" t="str">
        <f>_xlfn.XLOOKUP(Table2[[#This Row],[Customer_ID]],Table1[Customer_ID],Table1[Region],"Not Found")</f>
        <v>South</v>
      </c>
      <c r="S1389" t="str">
        <f>_xlfn.XLOOKUP(Table2[[#This Row],[Customer_ID]],Table1[Customer_ID],Table1[Segment],"Not Found")</f>
        <v>Consumer</v>
      </c>
      <c r="T1389" t="str">
        <f>_xlfn.XLOOKUP(Table2[[#This Row],[Product_ID]],Table4[Product_ID],Table4[Product_Name],"Not Found")</f>
        <v>Notebook Set</v>
      </c>
    </row>
    <row r="1390" spans="1:20" x14ac:dyDescent="0.3">
      <c r="A1390" t="s">
        <v>1888</v>
      </c>
      <c r="B1390" s="4">
        <v>45984</v>
      </c>
      <c r="C1390" s="4">
        <v>45986</v>
      </c>
      <c r="D1390" t="s">
        <v>567</v>
      </c>
      <c r="E1390" t="s">
        <v>99</v>
      </c>
      <c r="F1390" s="8">
        <v>2</v>
      </c>
      <c r="G1390" s="10">
        <v>0.2</v>
      </c>
      <c r="H1390" t="s">
        <v>17</v>
      </c>
      <c r="I1390" s="8">
        <v>398.4</v>
      </c>
      <c r="J1390" s="8">
        <v>99.89</v>
      </c>
      <c r="K1390" s="12">
        <f>YEAR(Table2[[#This Row],[Order_Date]])</f>
        <v>2025</v>
      </c>
      <c r="L1390" s="12">
        <f>MONTH(Table2[[#This Row],[Order_Date]])</f>
        <v>11</v>
      </c>
      <c r="M1390" t="str">
        <f>TEXT(Table2[[#This Row],[Order_Date]],"mmm")</f>
        <v>Nov</v>
      </c>
      <c r="N1390" t="str">
        <f>TEXT(Table2[[#This Row],[Order_Date]],"YYYY-MM")</f>
        <v>2025-11</v>
      </c>
      <c r="O1390" s="9">
        <f>IFERROR(Table2[[#This Row],[Profit]]/Table2[[#This Row],[Sales]],0)</f>
        <v>0.25072791164658637</v>
      </c>
      <c r="P1390" t="str">
        <f>_xlfn.XLOOKUP(Table2[[#This Row],[Product_ID]],Table4[Product_ID],Table4[Category],"Not Found")</f>
        <v>Office</v>
      </c>
      <c r="Q1390" t="str">
        <f>_xlfn.XLOOKUP(Table2[[#This Row],[Product_ID]],Table4[Product_ID],Table4[Sub_Category],"Not Found")</f>
        <v>Paper</v>
      </c>
      <c r="R1390" t="str">
        <f>_xlfn.XLOOKUP(Table2[[#This Row],[Customer_ID]],Table1[Customer_ID],Table1[Region],"Not Found")</f>
        <v>West</v>
      </c>
      <c r="S1390" t="str">
        <f>_xlfn.XLOOKUP(Table2[[#This Row],[Customer_ID]],Table1[Customer_ID],Table1[Segment],"Not Found")</f>
        <v>Consumer</v>
      </c>
      <c r="T1390" t="str">
        <f>_xlfn.XLOOKUP(Table2[[#This Row],[Product_ID]],Table4[Product_ID],Table4[Product_Name],"Not Found")</f>
        <v>Pen Set</v>
      </c>
    </row>
    <row r="1391" spans="1:20" x14ac:dyDescent="0.3">
      <c r="A1391" t="s">
        <v>1889</v>
      </c>
      <c r="B1391" s="4">
        <v>45629</v>
      </c>
      <c r="C1391" s="4">
        <v>45632</v>
      </c>
      <c r="D1391" t="s">
        <v>910</v>
      </c>
      <c r="E1391" t="s">
        <v>55</v>
      </c>
      <c r="F1391" s="8">
        <v>2</v>
      </c>
      <c r="G1391" s="10">
        <v>0</v>
      </c>
      <c r="H1391" t="s">
        <v>13</v>
      </c>
      <c r="I1391" s="8">
        <v>11998</v>
      </c>
      <c r="J1391" s="8">
        <v>2986.62</v>
      </c>
      <c r="K1391" s="12">
        <f>YEAR(Table2[[#This Row],[Order_Date]])</f>
        <v>2024</v>
      </c>
      <c r="L1391" s="12">
        <f>MONTH(Table2[[#This Row],[Order_Date]])</f>
        <v>12</v>
      </c>
      <c r="M1391" t="str">
        <f>TEXT(Table2[[#This Row],[Order_Date]],"mmm")</f>
        <v>Dec</v>
      </c>
      <c r="N1391" t="str">
        <f>TEXT(Table2[[#This Row],[Order_Date]],"YYYY-MM")</f>
        <v>2024-12</v>
      </c>
      <c r="O1391" s="9">
        <f>IFERROR(Table2[[#This Row],[Profit]]/Table2[[#This Row],[Sales]],0)</f>
        <v>0.24892648774795798</v>
      </c>
      <c r="P1391" t="str">
        <f>_xlfn.XLOOKUP(Table2[[#This Row],[Product_ID]],Table4[Product_ID],Table4[Category],"Not Found")</f>
        <v>Furniture</v>
      </c>
      <c r="Q1391" t="str">
        <f>_xlfn.XLOOKUP(Table2[[#This Row],[Product_ID]],Table4[Product_ID],Table4[Sub_Category],"Not Found")</f>
        <v>Furniture</v>
      </c>
      <c r="R1391" t="str">
        <f>_xlfn.XLOOKUP(Table2[[#This Row],[Customer_ID]],Table1[Customer_ID],Table1[Region],"Not Found")</f>
        <v>East</v>
      </c>
      <c r="S1391" t="str">
        <f>_xlfn.XLOOKUP(Table2[[#This Row],[Customer_ID]],Table1[Customer_ID],Table1[Segment],"Not Found")</f>
        <v>Home Office</v>
      </c>
      <c r="T1391" t="str">
        <f>_xlfn.XLOOKUP(Table2[[#This Row],[Product_ID]],Table4[Product_ID],Table4[Product_Name],"Not Found")</f>
        <v>Study Table</v>
      </c>
    </row>
    <row r="1392" spans="1:20" x14ac:dyDescent="0.3">
      <c r="A1392" t="s">
        <v>1890</v>
      </c>
      <c r="B1392" s="4">
        <v>45464</v>
      </c>
      <c r="C1392" s="4">
        <v>45469</v>
      </c>
      <c r="D1392" t="s">
        <v>176</v>
      </c>
      <c r="E1392" t="s">
        <v>12</v>
      </c>
      <c r="F1392" s="8">
        <v>1</v>
      </c>
      <c r="G1392" s="10">
        <v>0.05</v>
      </c>
      <c r="H1392" t="s">
        <v>30</v>
      </c>
      <c r="I1392" s="8">
        <v>569.04999999999995</v>
      </c>
      <c r="J1392" s="8">
        <v>136.34</v>
      </c>
      <c r="K1392" s="12">
        <f>YEAR(Table2[[#This Row],[Order_Date]])</f>
        <v>2024</v>
      </c>
      <c r="L1392" s="12">
        <f>MONTH(Table2[[#This Row],[Order_Date]])</f>
        <v>6</v>
      </c>
      <c r="M1392" t="str">
        <f>TEXT(Table2[[#This Row],[Order_Date]],"mmm")</f>
        <v>Jun</v>
      </c>
      <c r="N1392" t="str">
        <f>TEXT(Table2[[#This Row],[Order_Date]],"YYYY-MM")</f>
        <v>2024-06</v>
      </c>
      <c r="O1392" s="9">
        <f>IFERROR(Table2[[#This Row],[Profit]]/Table2[[#This Row],[Sales]],0)</f>
        <v>0.2395923029610755</v>
      </c>
      <c r="P1392" t="str">
        <f>_xlfn.XLOOKUP(Table2[[#This Row],[Product_ID]],Table4[Product_ID],Table4[Category],"Not Found")</f>
        <v>Home</v>
      </c>
      <c r="Q1392" t="str">
        <f>_xlfn.XLOOKUP(Table2[[#This Row],[Product_ID]],Table4[Product_ID],Table4[Sub_Category],"Not Found")</f>
        <v>Kitchen</v>
      </c>
      <c r="R1392" t="str">
        <f>_xlfn.XLOOKUP(Table2[[#This Row],[Customer_ID]],Table1[Customer_ID],Table1[Region],"Not Found")</f>
        <v>South</v>
      </c>
      <c r="S1392" t="str">
        <f>_xlfn.XLOOKUP(Table2[[#This Row],[Customer_ID]],Table1[Customer_ID],Table1[Segment],"Not Found")</f>
        <v>Home Office</v>
      </c>
      <c r="T1392" t="str">
        <f>_xlfn.XLOOKUP(Table2[[#This Row],[Product_ID]],Table4[Product_ID],Table4[Product_Name],"Not Found")</f>
        <v>Water Bottle</v>
      </c>
    </row>
    <row r="1393" spans="1:20" x14ac:dyDescent="0.3">
      <c r="A1393" t="s">
        <v>1891</v>
      </c>
      <c r="B1393" s="4">
        <v>45963</v>
      </c>
      <c r="C1393" s="4">
        <v>45965</v>
      </c>
      <c r="D1393" t="s">
        <v>702</v>
      </c>
      <c r="E1393" t="s">
        <v>16</v>
      </c>
      <c r="F1393" s="8">
        <v>3</v>
      </c>
      <c r="G1393" s="10">
        <v>0.1</v>
      </c>
      <c r="H1393" t="s">
        <v>21</v>
      </c>
      <c r="I1393" s="8">
        <v>3507.3</v>
      </c>
      <c r="J1393" s="8">
        <v>799.47</v>
      </c>
      <c r="K1393" s="12">
        <f>YEAR(Table2[[#This Row],[Order_Date]])</f>
        <v>2025</v>
      </c>
      <c r="L1393" s="12">
        <f>MONTH(Table2[[#This Row],[Order_Date]])</f>
        <v>11</v>
      </c>
      <c r="M1393" t="str">
        <f>TEXT(Table2[[#This Row],[Order_Date]],"mmm")</f>
        <v>Nov</v>
      </c>
      <c r="N1393" t="str">
        <f>TEXT(Table2[[#This Row],[Order_Date]],"YYYY-MM")</f>
        <v>2025-11</v>
      </c>
      <c r="O1393" s="9">
        <f>IFERROR(Table2[[#This Row],[Profit]]/Table2[[#This Row],[Sales]],0)</f>
        <v>0.2279445727482679</v>
      </c>
      <c r="P1393" t="str">
        <f>_xlfn.XLOOKUP(Table2[[#This Row],[Product_ID]],Table4[Product_ID],Table4[Category],"Not Found")</f>
        <v>Technology</v>
      </c>
      <c r="Q1393" t="str">
        <f>_xlfn.XLOOKUP(Table2[[#This Row],[Product_ID]],Table4[Product_ID],Table4[Sub_Category],"Not Found")</f>
        <v>Accessories</v>
      </c>
      <c r="R1393" t="str">
        <f>_xlfn.XLOOKUP(Table2[[#This Row],[Customer_ID]],Table1[Customer_ID],Table1[Region],"Not Found")</f>
        <v>West</v>
      </c>
      <c r="S1393" t="str">
        <f>_xlfn.XLOOKUP(Table2[[#This Row],[Customer_ID]],Table1[Customer_ID],Table1[Segment],"Not Found")</f>
        <v>Corporate</v>
      </c>
      <c r="T1393" t="str">
        <f>_xlfn.XLOOKUP(Table2[[#This Row],[Product_ID]],Table4[Product_ID],Table4[Product_Name],"Not Found")</f>
        <v>USB-C Hub</v>
      </c>
    </row>
    <row r="1394" spans="1:20" x14ac:dyDescent="0.3">
      <c r="A1394" t="s">
        <v>1892</v>
      </c>
      <c r="B1394" s="4">
        <v>45455</v>
      </c>
      <c r="C1394" s="4">
        <v>45459</v>
      </c>
      <c r="D1394" t="s">
        <v>265</v>
      </c>
      <c r="E1394" t="s">
        <v>29</v>
      </c>
      <c r="F1394" s="8">
        <v>4</v>
      </c>
      <c r="G1394" s="10">
        <v>0.05</v>
      </c>
      <c r="H1394" t="s">
        <v>21</v>
      </c>
      <c r="I1394" s="8">
        <v>1516.2</v>
      </c>
      <c r="J1394" s="8">
        <v>385.87</v>
      </c>
      <c r="K1394" s="12">
        <f>YEAR(Table2[[#This Row],[Order_Date]])</f>
        <v>2024</v>
      </c>
      <c r="L1394" s="12">
        <f>MONTH(Table2[[#This Row],[Order_Date]])</f>
        <v>6</v>
      </c>
      <c r="M1394" t="str">
        <f>TEXT(Table2[[#This Row],[Order_Date]],"mmm")</f>
        <v>Jun</v>
      </c>
      <c r="N1394" t="str">
        <f>TEXT(Table2[[#This Row],[Order_Date]],"YYYY-MM")</f>
        <v>2024-06</v>
      </c>
      <c r="O1394" s="9">
        <f>IFERROR(Table2[[#This Row],[Profit]]/Table2[[#This Row],[Sales]],0)</f>
        <v>0.2544980873235721</v>
      </c>
      <c r="P1394" t="str">
        <f>_xlfn.XLOOKUP(Table2[[#This Row],[Product_ID]],Table4[Product_ID],Table4[Category],"Not Found")</f>
        <v>Office</v>
      </c>
      <c r="Q1394" t="str">
        <f>_xlfn.XLOOKUP(Table2[[#This Row],[Product_ID]],Table4[Product_ID],Table4[Sub_Category],"Not Found")</f>
        <v>Paper</v>
      </c>
      <c r="R1394" t="str">
        <f>_xlfn.XLOOKUP(Table2[[#This Row],[Customer_ID]],Table1[Customer_ID],Table1[Region],"Not Found")</f>
        <v>South</v>
      </c>
      <c r="S1394" t="str">
        <f>_xlfn.XLOOKUP(Table2[[#This Row],[Customer_ID]],Table1[Customer_ID],Table1[Segment],"Not Found")</f>
        <v>Consumer</v>
      </c>
      <c r="T1394" t="str">
        <f>_xlfn.XLOOKUP(Table2[[#This Row],[Product_ID]],Table4[Product_ID],Table4[Product_Name],"Not Found")</f>
        <v>Notebook Set</v>
      </c>
    </row>
    <row r="1395" spans="1:20" x14ac:dyDescent="0.3">
      <c r="A1395" t="s">
        <v>1893</v>
      </c>
      <c r="B1395" s="4">
        <v>45756</v>
      </c>
      <c r="C1395" s="4">
        <v>45759</v>
      </c>
      <c r="D1395" t="s">
        <v>214</v>
      </c>
      <c r="E1395" t="s">
        <v>20</v>
      </c>
      <c r="F1395" s="8">
        <v>1</v>
      </c>
      <c r="G1395" s="10">
        <v>0.05</v>
      </c>
      <c r="H1395" t="s">
        <v>13</v>
      </c>
      <c r="I1395" s="8">
        <v>6649.05</v>
      </c>
      <c r="J1395" s="8">
        <v>1301.04</v>
      </c>
      <c r="K1395" s="12">
        <f>YEAR(Table2[[#This Row],[Order_Date]])</f>
        <v>2025</v>
      </c>
      <c r="L1395" s="12">
        <f>MONTH(Table2[[#This Row],[Order_Date]])</f>
        <v>4</v>
      </c>
      <c r="M1395" t="str">
        <f>TEXT(Table2[[#This Row],[Order_Date]],"mmm")</f>
        <v>Apr</v>
      </c>
      <c r="N1395" t="str">
        <f>TEXT(Table2[[#This Row],[Order_Date]],"YYYY-MM")</f>
        <v>2025-04</v>
      </c>
      <c r="O1395" s="9">
        <f>IFERROR(Table2[[#This Row],[Profit]]/Table2[[#This Row],[Sales]],0)</f>
        <v>0.19567306607710874</v>
      </c>
      <c r="P1395" t="str">
        <f>_xlfn.XLOOKUP(Table2[[#This Row],[Product_ID]],Table4[Product_ID],Table4[Category],"Not Found")</f>
        <v>Furniture</v>
      </c>
      <c r="Q1395" t="str">
        <f>_xlfn.XLOOKUP(Table2[[#This Row],[Product_ID]],Table4[Product_ID],Table4[Sub_Category],"Not Found")</f>
        <v>Furniture</v>
      </c>
      <c r="R1395" t="str">
        <f>_xlfn.XLOOKUP(Table2[[#This Row],[Customer_ID]],Table1[Customer_ID],Table1[Region],"Not Found")</f>
        <v>West</v>
      </c>
      <c r="S1395" t="str">
        <f>_xlfn.XLOOKUP(Table2[[#This Row],[Customer_ID]],Table1[Customer_ID],Table1[Segment],"Not Found")</f>
        <v>Corporate</v>
      </c>
      <c r="T1395" t="str">
        <f>_xlfn.XLOOKUP(Table2[[#This Row],[Product_ID]],Table4[Product_ID],Table4[Product_Name],"Not Found")</f>
        <v>Office Chair</v>
      </c>
    </row>
    <row r="1396" spans="1:20" x14ac:dyDescent="0.3">
      <c r="A1396" t="s">
        <v>1894</v>
      </c>
      <c r="B1396" s="4">
        <v>45788</v>
      </c>
      <c r="C1396" s="4">
        <v>45793</v>
      </c>
      <c r="D1396" t="s">
        <v>491</v>
      </c>
      <c r="E1396" t="s">
        <v>76</v>
      </c>
      <c r="F1396" s="8">
        <v>1</v>
      </c>
      <c r="G1396" s="10">
        <v>0</v>
      </c>
      <c r="H1396" t="s">
        <v>21</v>
      </c>
      <c r="I1396" s="8">
        <v>899</v>
      </c>
      <c r="J1396" s="8">
        <v>219.26</v>
      </c>
      <c r="K1396" s="12">
        <f>YEAR(Table2[[#This Row],[Order_Date]])</f>
        <v>2025</v>
      </c>
      <c r="L1396" s="12">
        <f>MONTH(Table2[[#This Row],[Order_Date]])</f>
        <v>5</v>
      </c>
      <c r="M1396" t="str">
        <f>TEXT(Table2[[#This Row],[Order_Date]],"mmm")</f>
        <v>May</v>
      </c>
      <c r="N1396" t="str">
        <f>TEXT(Table2[[#This Row],[Order_Date]],"YYYY-MM")</f>
        <v>2025-05</v>
      </c>
      <c r="O1396" s="9">
        <f>IFERROR(Table2[[#This Row],[Profit]]/Table2[[#This Row],[Sales]],0)</f>
        <v>0.24389321468298109</v>
      </c>
      <c r="P1396" t="str">
        <f>_xlfn.XLOOKUP(Table2[[#This Row],[Product_ID]],Table4[Product_ID],Table4[Category],"Not Found")</f>
        <v>Home</v>
      </c>
      <c r="Q1396" t="str">
        <f>_xlfn.XLOOKUP(Table2[[#This Row],[Product_ID]],Table4[Product_ID],Table4[Sub_Category],"Not Found")</f>
        <v>Decor</v>
      </c>
      <c r="R1396" t="str">
        <f>_xlfn.XLOOKUP(Table2[[#This Row],[Customer_ID]],Table1[Customer_ID],Table1[Region],"Not Found")</f>
        <v>South</v>
      </c>
      <c r="S1396" t="str">
        <f>_xlfn.XLOOKUP(Table2[[#This Row],[Customer_ID]],Table1[Customer_ID],Table1[Segment],"Not Found")</f>
        <v>Corporate</v>
      </c>
      <c r="T1396" t="str">
        <f>_xlfn.XLOOKUP(Table2[[#This Row],[Product_ID]],Table4[Product_ID],Table4[Product_Name],"Not Found")</f>
        <v>Wall Clock</v>
      </c>
    </row>
    <row r="1397" spans="1:20" x14ac:dyDescent="0.3">
      <c r="A1397" t="s">
        <v>1895</v>
      </c>
      <c r="B1397" s="4">
        <v>45991</v>
      </c>
      <c r="C1397" s="4">
        <v>45993</v>
      </c>
      <c r="D1397" t="s">
        <v>491</v>
      </c>
      <c r="E1397" t="s">
        <v>68</v>
      </c>
      <c r="F1397" s="8">
        <v>3</v>
      </c>
      <c r="G1397" s="10">
        <v>0.05</v>
      </c>
      <c r="H1397" t="s">
        <v>13</v>
      </c>
      <c r="I1397" s="8">
        <v>3702.15</v>
      </c>
      <c r="J1397" s="8">
        <v>978.78</v>
      </c>
      <c r="K1397" s="12">
        <f>YEAR(Table2[[#This Row],[Order_Date]])</f>
        <v>2025</v>
      </c>
      <c r="L1397" s="12">
        <f>MONTH(Table2[[#This Row],[Order_Date]])</f>
        <v>11</v>
      </c>
      <c r="M1397" t="str">
        <f>TEXT(Table2[[#This Row],[Order_Date]],"mmm")</f>
        <v>Nov</v>
      </c>
      <c r="N1397" t="str">
        <f>TEXT(Table2[[#This Row],[Order_Date]],"YYYY-MM")</f>
        <v>2025-11</v>
      </c>
      <c r="O1397" s="9">
        <f>IFERROR(Table2[[#This Row],[Profit]]/Table2[[#This Row],[Sales]],0)</f>
        <v>0.26438150804262389</v>
      </c>
      <c r="P1397" t="str">
        <f>_xlfn.XLOOKUP(Table2[[#This Row],[Product_ID]],Table4[Product_ID],Table4[Category],"Not Found")</f>
        <v>Home</v>
      </c>
      <c r="Q1397" t="str">
        <f>_xlfn.XLOOKUP(Table2[[#This Row],[Product_ID]],Table4[Product_ID],Table4[Sub_Category],"Not Found")</f>
        <v>Lighting</v>
      </c>
      <c r="R1397" t="str">
        <f>_xlfn.XLOOKUP(Table2[[#This Row],[Customer_ID]],Table1[Customer_ID],Table1[Region],"Not Found")</f>
        <v>South</v>
      </c>
      <c r="S1397" t="str">
        <f>_xlfn.XLOOKUP(Table2[[#This Row],[Customer_ID]],Table1[Customer_ID],Table1[Segment],"Not Found")</f>
        <v>Corporate</v>
      </c>
      <c r="T1397" t="str">
        <f>_xlfn.XLOOKUP(Table2[[#This Row],[Product_ID]],Table4[Product_ID],Table4[Product_Name],"Not Found")</f>
        <v>Table Lamp</v>
      </c>
    </row>
    <row r="1398" spans="1:20" x14ac:dyDescent="0.3">
      <c r="A1398" t="s">
        <v>1896</v>
      </c>
      <c r="B1398" s="4">
        <v>45686</v>
      </c>
      <c r="C1398" s="4">
        <v>45687</v>
      </c>
      <c r="D1398" t="s">
        <v>258</v>
      </c>
      <c r="E1398" t="s">
        <v>26</v>
      </c>
      <c r="F1398" s="8">
        <v>3</v>
      </c>
      <c r="G1398" s="10">
        <v>0</v>
      </c>
      <c r="H1398" t="s">
        <v>13</v>
      </c>
      <c r="I1398" s="8">
        <v>2697</v>
      </c>
      <c r="J1398" s="8">
        <v>603.22</v>
      </c>
      <c r="K1398" s="12">
        <f>YEAR(Table2[[#This Row],[Order_Date]])</f>
        <v>2025</v>
      </c>
      <c r="L1398" s="12">
        <f>MONTH(Table2[[#This Row],[Order_Date]])</f>
        <v>1</v>
      </c>
      <c r="M1398" t="str">
        <f>TEXT(Table2[[#This Row],[Order_Date]],"mmm")</f>
        <v>Jan</v>
      </c>
      <c r="N1398" t="str">
        <f>TEXT(Table2[[#This Row],[Order_Date]],"YYYY-MM")</f>
        <v>2025-01</v>
      </c>
      <c r="O1398" s="9">
        <f>IFERROR(Table2[[#This Row],[Profit]]/Table2[[#This Row],[Sales]],0)</f>
        <v>0.22366332962550983</v>
      </c>
      <c r="P1398" t="str">
        <f>_xlfn.XLOOKUP(Table2[[#This Row],[Product_ID]],Table4[Product_ID],Table4[Category],"Not Found")</f>
        <v>Technology</v>
      </c>
      <c r="Q1398" t="str">
        <f>_xlfn.XLOOKUP(Table2[[#This Row],[Product_ID]],Table4[Product_ID],Table4[Sub_Category],"Not Found")</f>
        <v>Accessories</v>
      </c>
      <c r="R1398" t="str">
        <f>_xlfn.XLOOKUP(Table2[[#This Row],[Customer_ID]],Table1[Customer_ID],Table1[Region],"Not Found")</f>
        <v>West</v>
      </c>
      <c r="S1398" t="str">
        <f>_xlfn.XLOOKUP(Table2[[#This Row],[Customer_ID]],Table1[Customer_ID],Table1[Segment],"Not Found")</f>
        <v>Consumer</v>
      </c>
      <c r="T1398" t="str">
        <f>_xlfn.XLOOKUP(Table2[[#This Row],[Product_ID]],Table4[Product_ID],Table4[Product_Name],"Not Found")</f>
        <v>Keyboard</v>
      </c>
    </row>
    <row r="1399" spans="1:20" x14ac:dyDescent="0.3">
      <c r="A1399" t="s">
        <v>1897</v>
      </c>
      <c r="B1399" s="4">
        <v>45994</v>
      </c>
      <c r="C1399" s="4">
        <v>45999</v>
      </c>
      <c r="D1399" t="s">
        <v>1487</v>
      </c>
      <c r="E1399" t="s">
        <v>96</v>
      </c>
      <c r="F1399" s="8">
        <v>2</v>
      </c>
      <c r="G1399" s="10">
        <v>0.2</v>
      </c>
      <c r="H1399" t="s">
        <v>17</v>
      </c>
      <c r="I1399" s="8">
        <v>1598.4</v>
      </c>
      <c r="J1399" s="8">
        <v>480.35</v>
      </c>
      <c r="K1399" s="12">
        <f>YEAR(Table2[[#This Row],[Order_Date]])</f>
        <v>2025</v>
      </c>
      <c r="L1399" s="12">
        <f>MONTH(Table2[[#This Row],[Order_Date]])</f>
        <v>12</v>
      </c>
      <c r="M1399" t="str">
        <f>TEXT(Table2[[#This Row],[Order_Date]],"mmm")</f>
        <v>Dec</v>
      </c>
      <c r="N1399" t="str">
        <f>TEXT(Table2[[#This Row],[Order_Date]],"YYYY-MM")</f>
        <v>2025-12</v>
      </c>
      <c r="O1399" s="9">
        <f>IFERROR(Table2[[#This Row],[Profit]]/Table2[[#This Row],[Sales]],0)</f>
        <v>0.30051926926926925</v>
      </c>
      <c r="P1399" t="str">
        <f>_xlfn.XLOOKUP(Table2[[#This Row],[Product_ID]],Table4[Product_ID],Table4[Category],"Not Found")</f>
        <v>Home</v>
      </c>
      <c r="Q1399" t="str">
        <f>_xlfn.XLOOKUP(Table2[[#This Row],[Product_ID]],Table4[Product_ID],Table4[Sub_Category],"Not Found")</f>
        <v>Lighting</v>
      </c>
      <c r="R1399" t="str">
        <f>_xlfn.XLOOKUP(Table2[[#This Row],[Customer_ID]],Table1[Customer_ID],Table1[Region],"Not Found")</f>
        <v>East</v>
      </c>
      <c r="S1399" t="str">
        <f>_xlfn.XLOOKUP(Table2[[#This Row],[Customer_ID]],Table1[Customer_ID],Table1[Segment],"Not Found")</f>
        <v>Consumer</v>
      </c>
      <c r="T1399" t="str">
        <f>_xlfn.XLOOKUP(Table2[[#This Row],[Product_ID]],Table4[Product_ID],Table4[Product_Name],"Not Found")</f>
        <v>LED Strip Light</v>
      </c>
    </row>
    <row r="1400" spans="1:20" x14ac:dyDescent="0.3">
      <c r="A1400" t="s">
        <v>1898</v>
      </c>
      <c r="B1400" s="4">
        <v>45599</v>
      </c>
      <c r="C1400" s="4">
        <v>45604</v>
      </c>
      <c r="D1400" t="s">
        <v>273</v>
      </c>
      <c r="E1400" t="s">
        <v>20</v>
      </c>
      <c r="F1400" s="8">
        <v>4</v>
      </c>
      <c r="G1400" s="10">
        <v>0.1</v>
      </c>
      <c r="H1400" t="s">
        <v>30</v>
      </c>
      <c r="I1400" s="8">
        <v>25196.400000000001</v>
      </c>
      <c r="J1400" s="8">
        <v>4683.95</v>
      </c>
      <c r="K1400" s="12">
        <f>YEAR(Table2[[#This Row],[Order_Date]])</f>
        <v>2024</v>
      </c>
      <c r="L1400" s="12">
        <f>MONTH(Table2[[#This Row],[Order_Date]])</f>
        <v>11</v>
      </c>
      <c r="M1400" t="str">
        <f>TEXT(Table2[[#This Row],[Order_Date]],"mmm")</f>
        <v>Nov</v>
      </c>
      <c r="N1400" t="str">
        <f>TEXT(Table2[[#This Row],[Order_Date]],"YYYY-MM")</f>
        <v>2024-11</v>
      </c>
      <c r="O1400" s="9">
        <f>IFERROR(Table2[[#This Row],[Profit]]/Table2[[#This Row],[Sales]],0)</f>
        <v>0.18589758854439523</v>
      </c>
      <c r="P1400" t="str">
        <f>_xlfn.XLOOKUP(Table2[[#This Row],[Product_ID]],Table4[Product_ID],Table4[Category],"Not Found")</f>
        <v>Furniture</v>
      </c>
      <c r="Q1400" t="str">
        <f>_xlfn.XLOOKUP(Table2[[#This Row],[Product_ID]],Table4[Product_ID],Table4[Sub_Category],"Not Found")</f>
        <v>Furniture</v>
      </c>
      <c r="R1400" t="str">
        <f>_xlfn.XLOOKUP(Table2[[#This Row],[Customer_ID]],Table1[Customer_ID],Table1[Region],"Not Found")</f>
        <v>South</v>
      </c>
      <c r="S1400" t="str">
        <f>_xlfn.XLOOKUP(Table2[[#This Row],[Customer_ID]],Table1[Customer_ID],Table1[Segment],"Not Found")</f>
        <v>Consumer</v>
      </c>
      <c r="T1400" t="str">
        <f>_xlfn.XLOOKUP(Table2[[#This Row],[Product_ID]],Table4[Product_ID],Table4[Product_Name],"Not Found")</f>
        <v>Office Chair</v>
      </c>
    </row>
    <row r="1401" spans="1:20" x14ac:dyDescent="0.3">
      <c r="A1401" t="s">
        <v>1899</v>
      </c>
      <c r="B1401" s="4">
        <v>45474</v>
      </c>
      <c r="C1401" s="4">
        <v>45475</v>
      </c>
      <c r="D1401" t="s">
        <v>154</v>
      </c>
      <c r="E1401" t="s">
        <v>26</v>
      </c>
      <c r="F1401" s="8">
        <v>2</v>
      </c>
      <c r="G1401" s="10">
        <v>0.1</v>
      </c>
      <c r="H1401" t="s">
        <v>21</v>
      </c>
      <c r="I1401" s="8">
        <v>1618.2</v>
      </c>
      <c r="J1401" s="8">
        <v>308.75</v>
      </c>
      <c r="K1401" s="12">
        <f>YEAR(Table2[[#This Row],[Order_Date]])</f>
        <v>2024</v>
      </c>
      <c r="L1401" s="12">
        <f>MONTH(Table2[[#This Row],[Order_Date]])</f>
        <v>7</v>
      </c>
      <c r="M1401" t="str">
        <f>TEXT(Table2[[#This Row],[Order_Date]],"mmm")</f>
        <v>Jul</v>
      </c>
      <c r="N1401" t="str">
        <f>TEXT(Table2[[#This Row],[Order_Date]],"YYYY-MM")</f>
        <v>2024-07</v>
      </c>
      <c r="O1401" s="9">
        <f>IFERROR(Table2[[#This Row],[Profit]]/Table2[[#This Row],[Sales]],0)</f>
        <v>0.19079841799530342</v>
      </c>
      <c r="P1401" t="str">
        <f>_xlfn.XLOOKUP(Table2[[#This Row],[Product_ID]],Table4[Product_ID],Table4[Category],"Not Found")</f>
        <v>Technology</v>
      </c>
      <c r="Q1401" t="str">
        <f>_xlfn.XLOOKUP(Table2[[#This Row],[Product_ID]],Table4[Product_ID],Table4[Sub_Category],"Not Found")</f>
        <v>Accessories</v>
      </c>
      <c r="R1401" t="str">
        <f>_xlfn.XLOOKUP(Table2[[#This Row],[Customer_ID]],Table1[Customer_ID],Table1[Region],"Not Found")</f>
        <v>West</v>
      </c>
      <c r="S1401" t="str">
        <f>_xlfn.XLOOKUP(Table2[[#This Row],[Customer_ID]],Table1[Customer_ID],Table1[Segment],"Not Found")</f>
        <v>Consumer</v>
      </c>
      <c r="T1401" t="str">
        <f>_xlfn.XLOOKUP(Table2[[#This Row],[Product_ID]],Table4[Product_ID],Table4[Product_Name],"Not Found")</f>
        <v>Keyboard</v>
      </c>
    </row>
    <row r="1402" spans="1:20" x14ac:dyDescent="0.3">
      <c r="A1402" t="s">
        <v>1900</v>
      </c>
      <c r="B1402" s="4">
        <v>45920</v>
      </c>
      <c r="C1402" s="4">
        <v>45921</v>
      </c>
      <c r="D1402" t="s">
        <v>214</v>
      </c>
      <c r="E1402" t="s">
        <v>26</v>
      </c>
      <c r="F1402" s="8">
        <v>1</v>
      </c>
      <c r="G1402" s="10">
        <v>0.05</v>
      </c>
      <c r="H1402" t="s">
        <v>21</v>
      </c>
      <c r="I1402" s="8">
        <v>854.05</v>
      </c>
      <c r="J1402" s="8">
        <v>168.87</v>
      </c>
      <c r="K1402" s="12">
        <f>YEAR(Table2[[#This Row],[Order_Date]])</f>
        <v>2025</v>
      </c>
      <c r="L1402" s="12">
        <f>MONTH(Table2[[#This Row],[Order_Date]])</f>
        <v>9</v>
      </c>
      <c r="M1402" t="str">
        <f>TEXT(Table2[[#This Row],[Order_Date]],"mmm")</f>
        <v>Sep</v>
      </c>
      <c r="N1402" t="str">
        <f>TEXT(Table2[[#This Row],[Order_Date]],"YYYY-MM")</f>
        <v>2025-09</v>
      </c>
      <c r="O1402" s="9">
        <f>IFERROR(Table2[[#This Row],[Profit]]/Table2[[#This Row],[Sales]],0)</f>
        <v>0.19772847023008022</v>
      </c>
      <c r="P1402" t="str">
        <f>_xlfn.XLOOKUP(Table2[[#This Row],[Product_ID]],Table4[Product_ID],Table4[Category],"Not Found")</f>
        <v>Technology</v>
      </c>
      <c r="Q1402" t="str">
        <f>_xlfn.XLOOKUP(Table2[[#This Row],[Product_ID]],Table4[Product_ID],Table4[Sub_Category],"Not Found")</f>
        <v>Accessories</v>
      </c>
      <c r="R1402" t="str">
        <f>_xlfn.XLOOKUP(Table2[[#This Row],[Customer_ID]],Table1[Customer_ID],Table1[Region],"Not Found")</f>
        <v>West</v>
      </c>
      <c r="S1402" t="str">
        <f>_xlfn.XLOOKUP(Table2[[#This Row],[Customer_ID]],Table1[Customer_ID],Table1[Segment],"Not Found")</f>
        <v>Corporate</v>
      </c>
      <c r="T1402" t="str">
        <f>_xlfn.XLOOKUP(Table2[[#This Row],[Product_ID]],Table4[Product_ID],Table4[Product_Name],"Not Found")</f>
        <v>Keyboard</v>
      </c>
    </row>
    <row r="1403" spans="1:20" x14ac:dyDescent="0.3">
      <c r="A1403" t="s">
        <v>1901</v>
      </c>
      <c r="B1403" s="4">
        <v>45801</v>
      </c>
      <c r="C1403" s="4">
        <v>45805</v>
      </c>
      <c r="D1403" t="s">
        <v>489</v>
      </c>
      <c r="E1403" t="s">
        <v>16</v>
      </c>
      <c r="F1403" s="8">
        <v>2</v>
      </c>
      <c r="G1403" s="10">
        <v>0</v>
      </c>
      <c r="H1403" t="s">
        <v>17</v>
      </c>
      <c r="I1403" s="8">
        <v>2598</v>
      </c>
      <c r="J1403" s="8">
        <v>401.65</v>
      </c>
      <c r="K1403" s="12">
        <f>YEAR(Table2[[#This Row],[Order_Date]])</f>
        <v>2025</v>
      </c>
      <c r="L1403" s="12">
        <f>MONTH(Table2[[#This Row],[Order_Date]])</f>
        <v>5</v>
      </c>
      <c r="M1403" t="str">
        <f>TEXT(Table2[[#This Row],[Order_Date]],"mmm")</f>
        <v>May</v>
      </c>
      <c r="N1403" t="str">
        <f>TEXT(Table2[[#This Row],[Order_Date]],"YYYY-MM")</f>
        <v>2025-05</v>
      </c>
      <c r="O1403" s="9">
        <f>IFERROR(Table2[[#This Row],[Profit]]/Table2[[#This Row],[Sales]],0)</f>
        <v>0.15459969207082369</v>
      </c>
      <c r="P1403" t="str">
        <f>_xlfn.XLOOKUP(Table2[[#This Row],[Product_ID]],Table4[Product_ID],Table4[Category],"Not Found")</f>
        <v>Technology</v>
      </c>
      <c r="Q1403" t="str">
        <f>_xlfn.XLOOKUP(Table2[[#This Row],[Product_ID]],Table4[Product_ID],Table4[Sub_Category],"Not Found")</f>
        <v>Accessories</v>
      </c>
      <c r="R1403" t="str">
        <f>_xlfn.XLOOKUP(Table2[[#This Row],[Customer_ID]],Table1[Customer_ID],Table1[Region],"Not Found")</f>
        <v>West</v>
      </c>
      <c r="S1403" t="str">
        <f>_xlfn.XLOOKUP(Table2[[#This Row],[Customer_ID]],Table1[Customer_ID],Table1[Segment],"Not Found")</f>
        <v>Corporate</v>
      </c>
      <c r="T1403" t="str">
        <f>_xlfn.XLOOKUP(Table2[[#This Row],[Product_ID]],Table4[Product_ID],Table4[Product_Name],"Not Found")</f>
        <v>USB-C Hub</v>
      </c>
    </row>
    <row r="1404" spans="1:20" x14ac:dyDescent="0.3">
      <c r="A1404" t="s">
        <v>1902</v>
      </c>
      <c r="B1404" s="4">
        <v>45999</v>
      </c>
      <c r="C1404" s="4">
        <v>46003</v>
      </c>
      <c r="D1404" t="s">
        <v>751</v>
      </c>
      <c r="E1404" t="s">
        <v>35</v>
      </c>
      <c r="F1404" s="8">
        <v>2</v>
      </c>
      <c r="G1404" s="10">
        <v>0</v>
      </c>
      <c r="H1404" t="s">
        <v>13</v>
      </c>
      <c r="I1404" s="8">
        <v>3198</v>
      </c>
      <c r="J1404" s="8">
        <v>973.44</v>
      </c>
      <c r="K1404" s="12">
        <f>YEAR(Table2[[#This Row],[Order_Date]])</f>
        <v>2025</v>
      </c>
      <c r="L1404" s="12">
        <f>MONTH(Table2[[#This Row],[Order_Date]])</f>
        <v>12</v>
      </c>
      <c r="M1404" t="str">
        <f>TEXT(Table2[[#This Row],[Order_Date]],"mmm")</f>
        <v>Dec</v>
      </c>
      <c r="N1404" t="str">
        <f>TEXT(Table2[[#This Row],[Order_Date]],"YYYY-MM")</f>
        <v>2025-12</v>
      </c>
      <c r="O1404" s="9">
        <f>IFERROR(Table2[[#This Row],[Profit]]/Table2[[#This Row],[Sales]],0)</f>
        <v>0.30439024390243902</v>
      </c>
      <c r="P1404" t="str">
        <f>_xlfn.XLOOKUP(Table2[[#This Row],[Product_ID]],Table4[Product_ID],Table4[Category],"Not Found")</f>
        <v>Lifestyle</v>
      </c>
      <c r="Q1404" t="str">
        <f>_xlfn.XLOOKUP(Table2[[#This Row],[Product_ID]],Table4[Product_ID],Table4[Sub_Category],"Not Found")</f>
        <v>Bags</v>
      </c>
      <c r="R1404" t="str">
        <f>_xlfn.XLOOKUP(Table2[[#This Row],[Customer_ID]],Table1[Customer_ID],Table1[Region],"Not Found")</f>
        <v>East</v>
      </c>
      <c r="S1404" t="str">
        <f>_xlfn.XLOOKUP(Table2[[#This Row],[Customer_ID]],Table1[Customer_ID],Table1[Segment],"Not Found")</f>
        <v>Home Office</v>
      </c>
      <c r="T1404" t="str">
        <f>_xlfn.XLOOKUP(Table2[[#This Row],[Product_ID]],Table4[Product_ID],Table4[Product_Name],"Not Found")</f>
        <v>Backpack</v>
      </c>
    </row>
    <row r="1405" spans="1:20" x14ac:dyDescent="0.3">
      <c r="A1405" t="s">
        <v>1903</v>
      </c>
      <c r="B1405" s="4">
        <v>45837</v>
      </c>
      <c r="C1405" s="4">
        <v>45841</v>
      </c>
      <c r="D1405" t="s">
        <v>1545</v>
      </c>
      <c r="E1405" t="s">
        <v>116</v>
      </c>
      <c r="F1405" s="8">
        <v>5</v>
      </c>
      <c r="G1405" s="10">
        <v>0</v>
      </c>
      <c r="H1405" t="s">
        <v>21</v>
      </c>
      <c r="I1405" s="8">
        <v>1995</v>
      </c>
      <c r="J1405" s="8">
        <v>434.46</v>
      </c>
      <c r="K1405" s="12">
        <f>YEAR(Table2[[#This Row],[Order_Date]])</f>
        <v>2025</v>
      </c>
      <c r="L1405" s="12">
        <f>MONTH(Table2[[#This Row],[Order_Date]])</f>
        <v>6</v>
      </c>
      <c r="M1405" t="str">
        <f>TEXT(Table2[[#This Row],[Order_Date]],"mmm")</f>
        <v>Jun</v>
      </c>
      <c r="N1405" t="str">
        <f>TEXT(Table2[[#This Row],[Order_Date]],"YYYY-MM")</f>
        <v>2025-06</v>
      </c>
      <c r="O1405" s="9">
        <f>IFERROR(Table2[[#This Row],[Profit]]/Table2[[#This Row],[Sales]],0)</f>
        <v>0.21777443609022556</v>
      </c>
      <c r="P1405" t="str">
        <f>_xlfn.XLOOKUP(Table2[[#This Row],[Product_ID]],Table4[Product_ID],Table4[Category],"Not Found")</f>
        <v>Technology</v>
      </c>
      <c r="Q1405" t="str">
        <f>_xlfn.XLOOKUP(Table2[[#This Row],[Product_ID]],Table4[Product_ID],Table4[Sub_Category],"Not Found")</f>
        <v>Accessories</v>
      </c>
      <c r="R1405" t="str">
        <f>_xlfn.XLOOKUP(Table2[[#This Row],[Customer_ID]],Table1[Customer_ID],Table1[Region],"Not Found")</f>
        <v>North</v>
      </c>
      <c r="S1405" t="str">
        <f>_xlfn.XLOOKUP(Table2[[#This Row],[Customer_ID]],Table1[Customer_ID],Table1[Segment],"Not Found")</f>
        <v>Consumer</v>
      </c>
      <c r="T1405" t="str">
        <f>_xlfn.XLOOKUP(Table2[[#This Row],[Product_ID]],Table4[Product_ID],Table4[Product_Name],"Not Found")</f>
        <v>Mobile Holder</v>
      </c>
    </row>
    <row r="1406" spans="1:20" x14ac:dyDescent="0.3">
      <c r="A1406" t="s">
        <v>1904</v>
      </c>
      <c r="B1406" s="4">
        <v>45855</v>
      </c>
      <c r="C1406" s="4">
        <v>45860</v>
      </c>
      <c r="D1406" t="s">
        <v>771</v>
      </c>
      <c r="E1406" t="s">
        <v>58</v>
      </c>
      <c r="F1406" s="8">
        <v>1</v>
      </c>
      <c r="G1406" s="10">
        <v>0.05</v>
      </c>
      <c r="H1406" t="s">
        <v>17</v>
      </c>
      <c r="I1406" s="8">
        <v>1899.05</v>
      </c>
      <c r="J1406" s="8">
        <v>518.38</v>
      </c>
      <c r="K1406" s="12">
        <f>YEAR(Table2[[#This Row],[Order_Date]])</f>
        <v>2025</v>
      </c>
      <c r="L1406" s="12">
        <f>MONTH(Table2[[#This Row],[Order_Date]])</f>
        <v>7</v>
      </c>
      <c r="M1406" t="str">
        <f>TEXT(Table2[[#This Row],[Order_Date]],"mmm")</f>
        <v>Jul</v>
      </c>
      <c r="N1406" t="str">
        <f>TEXT(Table2[[#This Row],[Order_Date]],"YYYY-MM")</f>
        <v>2025-07</v>
      </c>
      <c r="O1406" s="9">
        <f>IFERROR(Table2[[#This Row],[Profit]]/Table2[[#This Row],[Sales]],0)</f>
        <v>0.27296806297885784</v>
      </c>
      <c r="P1406" t="str">
        <f>_xlfn.XLOOKUP(Table2[[#This Row],[Product_ID]],Table4[Product_ID],Table4[Category],"Not Found")</f>
        <v>Technology</v>
      </c>
      <c r="Q1406" t="str">
        <f>_xlfn.XLOOKUP(Table2[[#This Row],[Product_ID]],Table4[Product_ID],Table4[Sub_Category],"Not Found")</f>
        <v>Audio</v>
      </c>
      <c r="R1406" t="str">
        <f>_xlfn.XLOOKUP(Table2[[#This Row],[Customer_ID]],Table1[Customer_ID],Table1[Region],"Not Found")</f>
        <v>West</v>
      </c>
      <c r="S1406" t="str">
        <f>_xlfn.XLOOKUP(Table2[[#This Row],[Customer_ID]],Table1[Customer_ID],Table1[Segment],"Not Found")</f>
        <v>Consumer</v>
      </c>
      <c r="T1406" t="str">
        <f>_xlfn.XLOOKUP(Table2[[#This Row],[Product_ID]],Table4[Product_ID],Table4[Product_Name],"Not Found")</f>
        <v>Bluetooth Speaker</v>
      </c>
    </row>
    <row r="1407" spans="1:20" x14ac:dyDescent="0.3">
      <c r="A1407" t="s">
        <v>1905</v>
      </c>
      <c r="B1407" s="4">
        <v>45915</v>
      </c>
      <c r="C1407" s="4">
        <v>45920</v>
      </c>
      <c r="D1407" t="s">
        <v>287</v>
      </c>
      <c r="E1407" t="s">
        <v>96</v>
      </c>
      <c r="F1407" s="8">
        <v>2</v>
      </c>
      <c r="G1407" s="10">
        <v>0.05</v>
      </c>
      <c r="H1407" t="s">
        <v>21</v>
      </c>
      <c r="I1407" s="8">
        <v>1898.1</v>
      </c>
      <c r="J1407" s="8">
        <v>396.61</v>
      </c>
      <c r="K1407" s="12">
        <f>YEAR(Table2[[#This Row],[Order_Date]])</f>
        <v>2025</v>
      </c>
      <c r="L1407" s="12">
        <f>MONTH(Table2[[#This Row],[Order_Date]])</f>
        <v>9</v>
      </c>
      <c r="M1407" t="str">
        <f>TEXT(Table2[[#This Row],[Order_Date]],"mmm")</f>
        <v>Sep</v>
      </c>
      <c r="N1407" t="str">
        <f>TEXT(Table2[[#This Row],[Order_Date]],"YYYY-MM")</f>
        <v>2025-09</v>
      </c>
      <c r="O1407" s="9">
        <f>IFERROR(Table2[[#This Row],[Profit]]/Table2[[#This Row],[Sales]],0)</f>
        <v>0.20895105631947739</v>
      </c>
      <c r="P1407" t="str">
        <f>_xlfn.XLOOKUP(Table2[[#This Row],[Product_ID]],Table4[Product_ID],Table4[Category],"Not Found")</f>
        <v>Home</v>
      </c>
      <c r="Q1407" t="str">
        <f>_xlfn.XLOOKUP(Table2[[#This Row],[Product_ID]],Table4[Product_ID],Table4[Sub_Category],"Not Found")</f>
        <v>Lighting</v>
      </c>
      <c r="R1407" t="str">
        <f>_xlfn.XLOOKUP(Table2[[#This Row],[Customer_ID]],Table1[Customer_ID],Table1[Region],"Not Found")</f>
        <v>South</v>
      </c>
      <c r="S1407" t="str">
        <f>_xlfn.XLOOKUP(Table2[[#This Row],[Customer_ID]],Table1[Customer_ID],Table1[Segment],"Not Found")</f>
        <v>Consumer</v>
      </c>
      <c r="T1407" t="str">
        <f>_xlfn.XLOOKUP(Table2[[#This Row],[Product_ID]],Table4[Product_ID],Table4[Product_Name],"Not Found")</f>
        <v>LED Strip Light</v>
      </c>
    </row>
    <row r="1408" spans="1:20" x14ac:dyDescent="0.3">
      <c r="A1408" t="s">
        <v>1906</v>
      </c>
      <c r="B1408" s="4">
        <v>45885</v>
      </c>
      <c r="C1408" s="4">
        <v>45890</v>
      </c>
      <c r="D1408" t="s">
        <v>661</v>
      </c>
      <c r="E1408" t="s">
        <v>99</v>
      </c>
      <c r="F1408" s="8">
        <v>3</v>
      </c>
      <c r="G1408" s="10">
        <v>0.05</v>
      </c>
      <c r="H1408" t="s">
        <v>17</v>
      </c>
      <c r="I1408" s="8">
        <v>709.65</v>
      </c>
      <c r="J1408" s="8">
        <v>181.37</v>
      </c>
      <c r="K1408" s="12">
        <f>YEAR(Table2[[#This Row],[Order_Date]])</f>
        <v>2025</v>
      </c>
      <c r="L1408" s="12">
        <f>MONTH(Table2[[#This Row],[Order_Date]])</f>
        <v>8</v>
      </c>
      <c r="M1408" t="str">
        <f>TEXT(Table2[[#This Row],[Order_Date]],"mmm")</f>
        <v>Aug</v>
      </c>
      <c r="N1408" t="str">
        <f>TEXT(Table2[[#This Row],[Order_Date]],"YYYY-MM")</f>
        <v>2025-08</v>
      </c>
      <c r="O1408" s="9">
        <f>IFERROR(Table2[[#This Row],[Profit]]/Table2[[#This Row],[Sales]],0)</f>
        <v>0.2555766927358557</v>
      </c>
      <c r="P1408" t="str">
        <f>_xlfn.XLOOKUP(Table2[[#This Row],[Product_ID]],Table4[Product_ID],Table4[Category],"Not Found")</f>
        <v>Office</v>
      </c>
      <c r="Q1408" t="str">
        <f>_xlfn.XLOOKUP(Table2[[#This Row],[Product_ID]],Table4[Product_ID],Table4[Sub_Category],"Not Found")</f>
        <v>Paper</v>
      </c>
      <c r="R1408" t="str">
        <f>_xlfn.XLOOKUP(Table2[[#This Row],[Customer_ID]],Table1[Customer_ID],Table1[Region],"Not Found")</f>
        <v>South</v>
      </c>
      <c r="S1408" t="str">
        <f>_xlfn.XLOOKUP(Table2[[#This Row],[Customer_ID]],Table1[Customer_ID],Table1[Segment],"Not Found")</f>
        <v>Corporate</v>
      </c>
      <c r="T1408" t="str">
        <f>_xlfn.XLOOKUP(Table2[[#This Row],[Product_ID]],Table4[Product_ID],Table4[Product_Name],"Not Found")</f>
        <v>Pen Set</v>
      </c>
    </row>
    <row r="1409" spans="1:20" x14ac:dyDescent="0.3">
      <c r="A1409" t="s">
        <v>1907</v>
      </c>
      <c r="B1409" s="4">
        <v>45518</v>
      </c>
      <c r="C1409" s="4">
        <v>45522</v>
      </c>
      <c r="D1409" t="s">
        <v>1630</v>
      </c>
      <c r="E1409" t="s">
        <v>96</v>
      </c>
      <c r="F1409" s="8">
        <v>1</v>
      </c>
      <c r="G1409" s="10">
        <v>0.05</v>
      </c>
      <c r="H1409" t="s">
        <v>21</v>
      </c>
      <c r="I1409" s="8">
        <v>949.05</v>
      </c>
      <c r="J1409" s="8">
        <v>214.44</v>
      </c>
      <c r="K1409" s="12">
        <f>YEAR(Table2[[#This Row],[Order_Date]])</f>
        <v>2024</v>
      </c>
      <c r="L1409" s="12">
        <f>MONTH(Table2[[#This Row],[Order_Date]])</f>
        <v>8</v>
      </c>
      <c r="M1409" t="str">
        <f>TEXT(Table2[[#This Row],[Order_Date]],"mmm")</f>
        <v>Aug</v>
      </c>
      <c r="N1409" t="str">
        <f>TEXT(Table2[[#This Row],[Order_Date]],"YYYY-MM")</f>
        <v>2024-08</v>
      </c>
      <c r="O1409" s="9">
        <f>IFERROR(Table2[[#This Row],[Profit]]/Table2[[#This Row],[Sales]],0)</f>
        <v>0.22595226805753121</v>
      </c>
      <c r="P1409" t="str">
        <f>_xlfn.XLOOKUP(Table2[[#This Row],[Product_ID]],Table4[Product_ID],Table4[Category],"Not Found")</f>
        <v>Home</v>
      </c>
      <c r="Q1409" t="str">
        <f>_xlfn.XLOOKUP(Table2[[#This Row],[Product_ID]],Table4[Product_ID],Table4[Sub_Category],"Not Found")</f>
        <v>Lighting</v>
      </c>
      <c r="R1409" t="str">
        <f>_xlfn.XLOOKUP(Table2[[#This Row],[Customer_ID]],Table1[Customer_ID],Table1[Region],"Not Found")</f>
        <v>West</v>
      </c>
      <c r="S1409" t="str">
        <f>_xlfn.XLOOKUP(Table2[[#This Row],[Customer_ID]],Table1[Customer_ID],Table1[Segment],"Not Found")</f>
        <v>Consumer</v>
      </c>
      <c r="T1409" t="str">
        <f>_xlfn.XLOOKUP(Table2[[#This Row],[Product_ID]],Table4[Product_ID],Table4[Product_Name],"Not Found")</f>
        <v>LED Strip Light</v>
      </c>
    </row>
    <row r="1410" spans="1:20" x14ac:dyDescent="0.3">
      <c r="A1410" t="s">
        <v>1908</v>
      </c>
      <c r="B1410" s="4">
        <v>45727</v>
      </c>
      <c r="C1410" s="4">
        <v>45729</v>
      </c>
      <c r="D1410" t="s">
        <v>297</v>
      </c>
      <c r="E1410" t="s">
        <v>55</v>
      </c>
      <c r="F1410" s="8">
        <v>1</v>
      </c>
      <c r="G1410" s="10">
        <v>0.2</v>
      </c>
      <c r="H1410" t="s">
        <v>21</v>
      </c>
      <c r="I1410" s="8">
        <v>4799.2</v>
      </c>
      <c r="J1410" s="8">
        <v>821.26</v>
      </c>
      <c r="K1410" s="12">
        <f>YEAR(Table2[[#This Row],[Order_Date]])</f>
        <v>2025</v>
      </c>
      <c r="L1410" s="12">
        <f>MONTH(Table2[[#This Row],[Order_Date]])</f>
        <v>3</v>
      </c>
      <c r="M1410" t="str">
        <f>TEXT(Table2[[#This Row],[Order_Date]],"mmm")</f>
        <v>Mar</v>
      </c>
      <c r="N1410" t="str">
        <f>TEXT(Table2[[#This Row],[Order_Date]],"YYYY-MM")</f>
        <v>2025-03</v>
      </c>
      <c r="O1410" s="9">
        <f>IFERROR(Table2[[#This Row],[Profit]]/Table2[[#This Row],[Sales]],0)</f>
        <v>0.17112435405900983</v>
      </c>
      <c r="P1410" t="str">
        <f>_xlfn.XLOOKUP(Table2[[#This Row],[Product_ID]],Table4[Product_ID],Table4[Category],"Not Found")</f>
        <v>Furniture</v>
      </c>
      <c r="Q1410" t="str">
        <f>_xlfn.XLOOKUP(Table2[[#This Row],[Product_ID]],Table4[Product_ID],Table4[Sub_Category],"Not Found")</f>
        <v>Furniture</v>
      </c>
      <c r="R1410" t="str">
        <f>_xlfn.XLOOKUP(Table2[[#This Row],[Customer_ID]],Table1[Customer_ID],Table1[Region],"Not Found")</f>
        <v>South</v>
      </c>
      <c r="S1410" t="str">
        <f>_xlfn.XLOOKUP(Table2[[#This Row],[Customer_ID]],Table1[Customer_ID],Table1[Segment],"Not Found")</f>
        <v>Consumer</v>
      </c>
      <c r="T1410" t="str">
        <f>_xlfn.XLOOKUP(Table2[[#This Row],[Product_ID]],Table4[Product_ID],Table4[Product_Name],"Not Found")</f>
        <v>Study Table</v>
      </c>
    </row>
    <row r="1411" spans="1:20" x14ac:dyDescent="0.3">
      <c r="A1411" t="s">
        <v>1909</v>
      </c>
      <c r="B1411" s="4">
        <v>45713</v>
      </c>
      <c r="C1411" s="4">
        <v>45718</v>
      </c>
      <c r="D1411" t="s">
        <v>1101</v>
      </c>
      <c r="E1411" t="s">
        <v>68</v>
      </c>
      <c r="F1411" s="8">
        <v>3</v>
      </c>
      <c r="G1411" s="10">
        <v>0</v>
      </c>
      <c r="H1411" t="s">
        <v>13</v>
      </c>
      <c r="I1411" s="8">
        <v>3897</v>
      </c>
      <c r="J1411" s="8">
        <v>802.26</v>
      </c>
      <c r="K1411" s="12">
        <f>YEAR(Table2[[#This Row],[Order_Date]])</f>
        <v>2025</v>
      </c>
      <c r="L1411" s="12">
        <f>MONTH(Table2[[#This Row],[Order_Date]])</f>
        <v>2</v>
      </c>
      <c r="M1411" t="str">
        <f>TEXT(Table2[[#This Row],[Order_Date]],"mmm")</f>
        <v>Feb</v>
      </c>
      <c r="N1411" t="str">
        <f>TEXT(Table2[[#This Row],[Order_Date]],"YYYY-MM")</f>
        <v>2025-02</v>
      </c>
      <c r="O1411" s="9">
        <f>IFERROR(Table2[[#This Row],[Profit]]/Table2[[#This Row],[Sales]],0)</f>
        <v>0.20586605080831408</v>
      </c>
      <c r="P1411" t="str">
        <f>_xlfn.XLOOKUP(Table2[[#This Row],[Product_ID]],Table4[Product_ID],Table4[Category],"Not Found")</f>
        <v>Home</v>
      </c>
      <c r="Q1411" t="str">
        <f>_xlfn.XLOOKUP(Table2[[#This Row],[Product_ID]],Table4[Product_ID],Table4[Sub_Category],"Not Found")</f>
        <v>Lighting</v>
      </c>
      <c r="R1411" t="str">
        <f>_xlfn.XLOOKUP(Table2[[#This Row],[Customer_ID]],Table1[Customer_ID],Table1[Region],"Not Found")</f>
        <v>North</v>
      </c>
      <c r="S1411" t="str">
        <f>_xlfn.XLOOKUP(Table2[[#This Row],[Customer_ID]],Table1[Customer_ID],Table1[Segment],"Not Found")</f>
        <v>Consumer</v>
      </c>
      <c r="T1411" t="str">
        <f>_xlfn.XLOOKUP(Table2[[#This Row],[Product_ID]],Table4[Product_ID],Table4[Product_Name],"Not Found")</f>
        <v>Table Lamp</v>
      </c>
    </row>
    <row r="1412" spans="1:20" x14ac:dyDescent="0.3">
      <c r="A1412" t="s">
        <v>1910</v>
      </c>
      <c r="B1412" s="4">
        <v>45845</v>
      </c>
      <c r="C1412" s="4">
        <v>45850</v>
      </c>
      <c r="D1412" t="s">
        <v>889</v>
      </c>
      <c r="E1412" t="s">
        <v>81</v>
      </c>
      <c r="F1412" s="8">
        <v>1</v>
      </c>
      <c r="G1412" s="10">
        <v>0.1</v>
      </c>
      <c r="H1412" t="s">
        <v>13</v>
      </c>
      <c r="I1412" s="8">
        <v>719.1</v>
      </c>
      <c r="J1412" s="8">
        <v>172.77</v>
      </c>
      <c r="K1412" s="12">
        <f>YEAR(Table2[[#This Row],[Order_Date]])</f>
        <v>2025</v>
      </c>
      <c r="L1412" s="12">
        <f>MONTH(Table2[[#This Row],[Order_Date]])</f>
        <v>7</v>
      </c>
      <c r="M1412" t="str">
        <f>TEXT(Table2[[#This Row],[Order_Date]],"mmm")</f>
        <v>Jul</v>
      </c>
      <c r="N1412" t="str">
        <f>TEXT(Table2[[#This Row],[Order_Date]],"YYYY-MM")</f>
        <v>2025-07</v>
      </c>
      <c r="O1412" s="9">
        <f>IFERROR(Table2[[#This Row],[Profit]]/Table2[[#This Row],[Sales]],0)</f>
        <v>0.24025865665415103</v>
      </c>
      <c r="P1412" t="str">
        <f>_xlfn.XLOOKUP(Table2[[#This Row],[Product_ID]],Table4[Product_ID],Table4[Category],"Not Found")</f>
        <v>Home</v>
      </c>
      <c r="Q1412" t="str">
        <f>_xlfn.XLOOKUP(Table2[[#This Row],[Product_ID]],Table4[Product_ID],Table4[Sub_Category],"Not Found")</f>
        <v>Kitchen</v>
      </c>
      <c r="R1412" t="str">
        <f>_xlfn.XLOOKUP(Table2[[#This Row],[Customer_ID]],Table1[Customer_ID],Table1[Region],"Not Found")</f>
        <v>West</v>
      </c>
      <c r="S1412" t="str">
        <f>_xlfn.XLOOKUP(Table2[[#This Row],[Customer_ID]],Table1[Customer_ID],Table1[Segment],"Not Found")</f>
        <v>Consumer</v>
      </c>
      <c r="T1412" t="str">
        <f>_xlfn.XLOOKUP(Table2[[#This Row],[Product_ID]],Table4[Product_ID],Table4[Product_Name],"Not Found")</f>
        <v>Travel Mug</v>
      </c>
    </row>
    <row r="1413" spans="1:20" x14ac:dyDescent="0.3">
      <c r="A1413" t="s">
        <v>1911</v>
      </c>
      <c r="B1413" s="4">
        <v>45312</v>
      </c>
      <c r="C1413" s="4">
        <v>45317</v>
      </c>
      <c r="D1413" t="s">
        <v>620</v>
      </c>
      <c r="E1413" t="s">
        <v>99</v>
      </c>
      <c r="F1413" s="8">
        <v>2</v>
      </c>
      <c r="G1413" s="10">
        <v>0</v>
      </c>
      <c r="H1413" t="s">
        <v>13</v>
      </c>
      <c r="I1413" s="8">
        <v>498</v>
      </c>
      <c r="J1413" s="8">
        <v>139.77000000000001</v>
      </c>
      <c r="K1413" s="12">
        <f>YEAR(Table2[[#This Row],[Order_Date]])</f>
        <v>2024</v>
      </c>
      <c r="L1413" s="12">
        <f>MONTH(Table2[[#This Row],[Order_Date]])</f>
        <v>1</v>
      </c>
      <c r="M1413" t="str">
        <f>TEXT(Table2[[#This Row],[Order_Date]],"mmm")</f>
        <v>Jan</v>
      </c>
      <c r="N1413" t="str">
        <f>TEXT(Table2[[#This Row],[Order_Date]],"YYYY-MM")</f>
        <v>2024-01</v>
      </c>
      <c r="O1413" s="9">
        <f>IFERROR(Table2[[#This Row],[Profit]]/Table2[[#This Row],[Sales]],0)</f>
        <v>0.28066265060240964</v>
      </c>
      <c r="P1413" t="str">
        <f>_xlfn.XLOOKUP(Table2[[#This Row],[Product_ID]],Table4[Product_ID],Table4[Category],"Not Found")</f>
        <v>Office</v>
      </c>
      <c r="Q1413" t="str">
        <f>_xlfn.XLOOKUP(Table2[[#This Row],[Product_ID]],Table4[Product_ID],Table4[Sub_Category],"Not Found")</f>
        <v>Paper</v>
      </c>
      <c r="R1413" t="str">
        <f>_xlfn.XLOOKUP(Table2[[#This Row],[Customer_ID]],Table1[Customer_ID],Table1[Region],"Not Found")</f>
        <v>East</v>
      </c>
      <c r="S1413" t="str">
        <f>_xlfn.XLOOKUP(Table2[[#This Row],[Customer_ID]],Table1[Customer_ID],Table1[Segment],"Not Found")</f>
        <v>Corporate</v>
      </c>
      <c r="T1413" t="str">
        <f>_xlfn.XLOOKUP(Table2[[#This Row],[Product_ID]],Table4[Product_ID],Table4[Product_Name],"Not Found")</f>
        <v>Pen Set</v>
      </c>
    </row>
    <row r="1414" spans="1:20" x14ac:dyDescent="0.3">
      <c r="A1414" t="s">
        <v>1912</v>
      </c>
      <c r="B1414" s="4">
        <v>45845</v>
      </c>
      <c r="C1414" s="4">
        <v>45849</v>
      </c>
      <c r="D1414" t="s">
        <v>23</v>
      </c>
      <c r="E1414" t="s">
        <v>35</v>
      </c>
      <c r="F1414" s="8">
        <v>3</v>
      </c>
      <c r="G1414" s="10">
        <v>0.05</v>
      </c>
      <c r="H1414" t="s">
        <v>30</v>
      </c>
      <c r="I1414" s="8">
        <v>4557.1499999999996</v>
      </c>
      <c r="J1414" s="8">
        <v>1374.93</v>
      </c>
      <c r="K1414" s="12">
        <f>YEAR(Table2[[#This Row],[Order_Date]])</f>
        <v>2025</v>
      </c>
      <c r="L1414" s="12">
        <f>MONTH(Table2[[#This Row],[Order_Date]])</f>
        <v>7</v>
      </c>
      <c r="M1414" t="str">
        <f>TEXT(Table2[[#This Row],[Order_Date]],"mmm")</f>
        <v>Jul</v>
      </c>
      <c r="N1414" t="str">
        <f>TEXT(Table2[[#This Row],[Order_Date]],"YYYY-MM")</f>
        <v>2025-07</v>
      </c>
      <c r="O1414" s="9">
        <f>IFERROR(Table2[[#This Row],[Profit]]/Table2[[#This Row],[Sales]],0)</f>
        <v>0.30170830453243808</v>
      </c>
      <c r="P1414" t="str">
        <f>_xlfn.XLOOKUP(Table2[[#This Row],[Product_ID]],Table4[Product_ID],Table4[Category],"Not Found")</f>
        <v>Lifestyle</v>
      </c>
      <c r="Q1414" t="str">
        <f>_xlfn.XLOOKUP(Table2[[#This Row],[Product_ID]],Table4[Product_ID],Table4[Sub_Category],"Not Found")</f>
        <v>Bags</v>
      </c>
      <c r="R1414" t="str">
        <f>_xlfn.XLOOKUP(Table2[[#This Row],[Customer_ID]],Table1[Customer_ID],Table1[Region],"Not Found")</f>
        <v>North</v>
      </c>
      <c r="S1414" t="str">
        <f>_xlfn.XLOOKUP(Table2[[#This Row],[Customer_ID]],Table1[Customer_ID],Table1[Segment],"Not Found")</f>
        <v>Corporate</v>
      </c>
      <c r="T1414" t="str">
        <f>_xlfn.XLOOKUP(Table2[[#This Row],[Product_ID]],Table4[Product_ID],Table4[Product_Name],"Not Found")</f>
        <v>Backpack</v>
      </c>
    </row>
    <row r="1415" spans="1:20" x14ac:dyDescent="0.3">
      <c r="A1415" t="s">
        <v>1913</v>
      </c>
      <c r="B1415" s="4">
        <v>45688</v>
      </c>
      <c r="C1415" s="4">
        <v>45691</v>
      </c>
      <c r="D1415" t="s">
        <v>855</v>
      </c>
      <c r="E1415" t="s">
        <v>99</v>
      </c>
      <c r="F1415" s="8">
        <v>1</v>
      </c>
      <c r="G1415" s="10">
        <v>0</v>
      </c>
      <c r="H1415" t="s">
        <v>17</v>
      </c>
      <c r="I1415" s="8">
        <v>249</v>
      </c>
      <c r="J1415" s="8">
        <v>80.819999999999993</v>
      </c>
      <c r="K1415" s="12">
        <f>YEAR(Table2[[#This Row],[Order_Date]])</f>
        <v>2025</v>
      </c>
      <c r="L1415" s="12">
        <f>MONTH(Table2[[#This Row],[Order_Date]])</f>
        <v>1</v>
      </c>
      <c r="M1415" t="str">
        <f>TEXT(Table2[[#This Row],[Order_Date]],"mmm")</f>
        <v>Jan</v>
      </c>
      <c r="N1415" t="str">
        <f>TEXT(Table2[[#This Row],[Order_Date]],"YYYY-MM")</f>
        <v>2025-01</v>
      </c>
      <c r="O1415" s="9">
        <f>IFERROR(Table2[[#This Row],[Profit]]/Table2[[#This Row],[Sales]],0)</f>
        <v>0.32457831325301201</v>
      </c>
      <c r="P1415" t="str">
        <f>_xlfn.XLOOKUP(Table2[[#This Row],[Product_ID]],Table4[Product_ID],Table4[Category],"Not Found")</f>
        <v>Office</v>
      </c>
      <c r="Q1415" t="str">
        <f>_xlfn.XLOOKUP(Table2[[#This Row],[Product_ID]],Table4[Product_ID],Table4[Sub_Category],"Not Found")</f>
        <v>Paper</v>
      </c>
      <c r="R1415" t="str">
        <f>_xlfn.XLOOKUP(Table2[[#This Row],[Customer_ID]],Table1[Customer_ID],Table1[Region],"Not Found")</f>
        <v>South</v>
      </c>
      <c r="S1415" t="str">
        <f>_xlfn.XLOOKUP(Table2[[#This Row],[Customer_ID]],Table1[Customer_ID],Table1[Segment],"Not Found")</f>
        <v>Consumer</v>
      </c>
      <c r="T1415" t="str">
        <f>_xlfn.XLOOKUP(Table2[[#This Row],[Product_ID]],Table4[Product_ID],Table4[Product_Name],"Not Found")</f>
        <v>Pen Set</v>
      </c>
    </row>
    <row r="1416" spans="1:20" x14ac:dyDescent="0.3">
      <c r="A1416" t="s">
        <v>1914</v>
      </c>
      <c r="B1416" s="4">
        <v>45916</v>
      </c>
      <c r="C1416" s="4">
        <v>45920</v>
      </c>
      <c r="D1416" t="s">
        <v>907</v>
      </c>
      <c r="E1416" t="s">
        <v>12</v>
      </c>
      <c r="F1416" s="8">
        <v>5</v>
      </c>
      <c r="G1416" s="10">
        <v>0.05</v>
      </c>
      <c r="H1416" t="s">
        <v>21</v>
      </c>
      <c r="I1416" s="8">
        <v>2845.25</v>
      </c>
      <c r="J1416" s="8">
        <v>708.35</v>
      </c>
      <c r="K1416" s="12">
        <f>YEAR(Table2[[#This Row],[Order_Date]])</f>
        <v>2025</v>
      </c>
      <c r="L1416" s="12">
        <f>MONTH(Table2[[#This Row],[Order_Date]])</f>
        <v>9</v>
      </c>
      <c r="M1416" t="str">
        <f>TEXT(Table2[[#This Row],[Order_Date]],"mmm")</f>
        <v>Sep</v>
      </c>
      <c r="N1416" t="str">
        <f>TEXT(Table2[[#This Row],[Order_Date]],"YYYY-MM")</f>
        <v>2025-09</v>
      </c>
      <c r="O1416" s="9">
        <f>IFERROR(Table2[[#This Row],[Profit]]/Table2[[#This Row],[Sales]],0)</f>
        <v>0.24895879096740181</v>
      </c>
      <c r="P1416" t="str">
        <f>_xlfn.XLOOKUP(Table2[[#This Row],[Product_ID]],Table4[Product_ID],Table4[Category],"Not Found")</f>
        <v>Home</v>
      </c>
      <c r="Q1416" t="str">
        <f>_xlfn.XLOOKUP(Table2[[#This Row],[Product_ID]],Table4[Product_ID],Table4[Sub_Category],"Not Found")</f>
        <v>Kitchen</v>
      </c>
      <c r="R1416" t="str">
        <f>_xlfn.XLOOKUP(Table2[[#This Row],[Customer_ID]],Table1[Customer_ID],Table1[Region],"Not Found")</f>
        <v>West</v>
      </c>
      <c r="S1416" t="str">
        <f>_xlfn.XLOOKUP(Table2[[#This Row],[Customer_ID]],Table1[Customer_ID],Table1[Segment],"Not Found")</f>
        <v>Consumer</v>
      </c>
      <c r="T1416" t="str">
        <f>_xlfn.XLOOKUP(Table2[[#This Row],[Product_ID]],Table4[Product_ID],Table4[Product_Name],"Not Found")</f>
        <v>Water Bottle</v>
      </c>
    </row>
    <row r="1417" spans="1:20" x14ac:dyDescent="0.3">
      <c r="A1417" t="s">
        <v>1915</v>
      </c>
      <c r="B1417" s="4">
        <v>45396</v>
      </c>
      <c r="C1417" s="4">
        <v>45399</v>
      </c>
      <c r="D1417" t="s">
        <v>785</v>
      </c>
      <c r="E1417" t="s">
        <v>26</v>
      </c>
      <c r="F1417" s="8">
        <v>2</v>
      </c>
      <c r="G1417" s="10">
        <v>0</v>
      </c>
      <c r="H1417" t="s">
        <v>13</v>
      </c>
      <c r="I1417" s="8">
        <v>1798</v>
      </c>
      <c r="J1417" s="8">
        <v>392.19</v>
      </c>
      <c r="K1417" s="12">
        <f>YEAR(Table2[[#This Row],[Order_Date]])</f>
        <v>2024</v>
      </c>
      <c r="L1417" s="12">
        <f>MONTH(Table2[[#This Row],[Order_Date]])</f>
        <v>4</v>
      </c>
      <c r="M1417" t="str">
        <f>TEXT(Table2[[#This Row],[Order_Date]],"mmm")</f>
        <v>Apr</v>
      </c>
      <c r="N1417" t="str">
        <f>TEXT(Table2[[#This Row],[Order_Date]],"YYYY-MM")</f>
        <v>2024-04</v>
      </c>
      <c r="O1417" s="9">
        <f>IFERROR(Table2[[#This Row],[Profit]]/Table2[[#This Row],[Sales]],0)</f>
        <v>0.21812569521690767</v>
      </c>
      <c r="P1417" t="str">
        <f>_xlfn.XLOOKUP(Table2[[#This Row],[Product_ID]],Table4[Product_ID],Table4[Category],"Not Found")</f>
        <v>Technology</v>
      </c>
      <c r="Q1417" t="str">
        <f>_xlfn.XLOOKUP(Table2[[#This Row],[Product_ID]],Table4[Product_ID],Table4[Sub_Category],"Not Found")</f>
        <v>Accessories</v>
      </c>
      <c r="R1417" t="str">
        <f>_xlfn.XLOOKUP(Table2[[#This Row],[Customer_ID]],Table1[Customer_ID],Table1[Region],"Not Found")</f>
        <v>South</v>
      </c>
      <c r="S1417" t="str">
        <f>_xlfn.XLOOKUP(Table2[[#This Row],[Customer_ID]],Table1[Customer_ID],Table1[Segment],"Not Found")</f>
        <v>Consumer</v>
      </c>
      <c r="T1417" t="str">
        <f>_xlfn.XLOOKUP(Table2[[#This Row],[Product_ID]],Table4[Product_ID],Table4[Product_Name],"Not Found")</f>
        <v>Keyboard</v>
      </c>
    </row>
    <row r="1418" spans="1:20" x14ac:dyDescent="0.3">
      <c r="A1418" t="s">
        <v>1916</v>
      </c>
      <c r="B1418" s="4">
        <v>45483</v>
      </c>
      <c r="C1418" s="4">
        <v>45487</v>
      </c>
      <c r="D1418" t="s">
        <v>78</v>
      </c>
      <c r="E1418" t="s">
        <v>26</v>
      </c>
      <c r="F1418" s="8">
        <v>2</v>
      </c>
      <c r="G1418" s="10">
        <v>0</v>
      </c>
      <c r="H1418" t="s">
        <v>21</v>
      </c>
      <c r="I1418" s="8">
        <v>1798</v>
      </c>
      <c r="J1418" s="8">
        <v>467.62</v>
      </c>
      <c r="K1418" s="12">
        <f>YEAR(Table2[[#This Row],[Order_Date]])</f>
        <v>2024</v>
      </c>
      <c r="L1418" s="12">
        <f>MONTH(Table2[[#This Row],[Order_Date]])</f>
        <v>7</v>
      </c>
      <c r="M1418" t="str">
        <f>TEXT(Table2[[#This Row],[Order_Date]],"mmm")</f>
        <v>Jul</v>
      </c>
      <c r="N1418" t="str">
        <f>TEXT(Table2[[#This Row],[Order_Date]],"YYYY-MM")</f>
        <v>2024-07</v>
      </c>
      <c r="O1418" s="9">
        <f>IFERROR(Table2[[#This Row],[Profit]]/Table2[[#This Row],[Sales]],0)</f>
        <v>0.26007786429365964</v>
      </c>
      <c r="P1418" t="str">
        <f>_xlfn.XLOOKUP(Table2[[#This Row],[Product_ID]],Table4[Product_ID],Table4[Category],"Not Found")</f>
        <v>Technology</v>
      </c>
      <c r="Q1418" t="str">
        <f>_xlfn.XLOOKUP(Table2[[#This Row],[Product_ID]],Table4[Product_ID],Table4[Sub_Category],"Not Found")</f>
        <v>Accessories</v>
      </c>
      <c r="R1418" t="str">
        <f>_xlfn.XLOOKUP(Table2[[#This Row],[Customer_ID]],Table1[Customer_ID],Table1[Region],"Not Found")</f>
        <v>East</v>
      </c>
      <c r="S1418" t="str">
        <f>_xlfn.XLOOKUP(Table2[[#This Row],[Customer_ID]],Table1[Customer_ID],Table1[Segment],"Not Found")</f>
        <v>Corporate</v>
      </c>
      <c r="T1418" t="str">
        <f>_xlfn.XLOOKUP(Table2[[#This Row],[Product_ID]],Table4[Product_ID],Table4[Product_Name],"Not Found")</f>
        <v>Keyboard</v>
      </c>
    </row>
    <row r="1419" spans="1:20" x14ac:dyDescent="0.3">
      <c r="A1419" t="s">
        <v>1917</v>
      </c>
      <c r="B1419" s="4">
        <v>45308</v>
      </c>
      <c r="C1419" s="4">
        <v>45310</v>
      </c>
      <c r="D1419" t="s">
        <v>848</v>
      </c>
      <c r="E1419" t="s">
        <v>71</v>
      </c>
      <c r="F1419" s="8">
        <v>1</v>
      </c>
      <c r="G1419" s="10">
        <v>0.1</v>
      </c>
      <c r="H1419" t="s">
        <v>17</v>
      </c>
      <c r="I1419" s="8">
        <v>719.1</v>
      </c>
      <c r="J1419" s="8">
        <v>179.72</v>
      </c>
      <c r="K1419" s="12">
        <f>YEAR(Table2[[#This Row],[Order_Date]])</f>
        <v>2024</v>
      </c>
      <c r="L1419" s="12">
        <f>MONTH(Table2[[#This Row],[Order_Date]])</f>
        <v>1</v>
      </c>
      <c r="M1419" t="str">
        <f>TEXT(Table2[[#This Row],[Order_Date]],"mmm")</f>
        <v>Jan</v>
      </c>
      <c r="N1419" t="str">
        <f>TEXT(Table2[[#This Row],[Order_Date]],"YYYY-MM")</f>
        <v>2024-01</v>
      </c>
      <c r="O1419" s="9">
        <f>IFERROR(Table2[[#This Row],[Profit]]/Table2[[#This Row],[Sales]],0)</f>
        <v>0.24992351550549297</v>
      </c>
      <c r="P1419" t="str">
        <f>_xlfn.XLOOKUP(Table2[[#This Row],[Product_ID]],Table4[Product_ID],Table4[Category],"Not Found")</f>
        <v>Home</v>
      </c>
      <c r="Q1419" t="str">
        <f>_xlfn.XLOOKUP(Table2[[#This Row],[Product_ID]],Table4[Product_ID],Table4[Sub_Category],"Not Found")</f>
        <v>Storage</v>
      </c>
      <c r="R1419" t="str">
        <f>_xlfn.XLOOKUP(Table2[[#This Row],[Customer_ID]],Table1[Customer_ID],Table1[Region],"Not Found")</f>
        <v>South</v>
      </c>
      <c r="S1419" t="str">
        <f>_xlfn.XLOOKUP(Table2[[#This Row],[Customer_ID]],Table1[Customer_ID],Table1[Segment],"Not Found")</f>
        <v>Home Office</v>
      </c>
      <c r="T1419" t="str">
        <f>_xlfn.XLOOKUP(Table2[[#This Row],[Product_ID]],Table4[Product_ID],Table4[Product_Name],"Not Found")</f>
        <v>Storage Box</v>
      </c>
    </row>
    <row r="1420" spans="1:20" x14ac:dyDescent="0.3">
      <c r="A1420" t="s">
        <v>1918</v>
      </c>
      <c r="B1420" s="4">
        <v>45411</v>
      </c>
      <c r="C1420" s="4">
        <v>45413</v>
      </c>
      <c r="D1420" t="s">
        <v>1147</v>
      </c>
      <c r="E1420" t="s">
        <v>58</v>
      </c>
      <c r="F1420" s="8">
        <v>4</v>
      </c>
      <c r="G1420" s="10">
        <v>0</v>
      </c>
      <c r="H1420" t="s">
        <v>13</v>
      </c>
      <c r="I1420" s="8">
        <v>7996</v>
      </c>
      <c r="J1420" s="8">
        <v>1418.86</v>
      </c>
      <c r="K1420" s="12">
        <f>YEAR(Table2[[#This Row],[Order_Date]])</f>
        <v>2024</v>
      </c>
      <c r="L1420" s="12">
        <f>MONTH(Table2[[#This Row],[Order_Date]])</f>
        <v>4</v>
      </c>
      <c r="M1420" t="str">
        <f>TEXT(Table2[[#This Row],[Order_Date]],"mmm")</f>
        <v>Apr</v>
      </c>
      <c r="N1420" t="str">
        <f>TEXT(Table2[[#This Row],[Order_Date]],"YYYY-MM")</f>
        <v>2024-04</v>
      </c>
      <c r="O1420" s="9">
        <f>IFERROR(Table2[[#This Row],[Profit]]/Table2[[#This Row],[Sales]],0)</f>
        <v>0.17744622311155578</v>
      </c>
      <c r="P1420" t="str">
        <f>_xlfn.XLOOKUP(Table2[[#This Row],[Product_ID]],Table4[Product_ID],Table4[Category],"Not Found")</f>
        <v>Technology</v>
      </c>
      <c r="Q1420" t="str">
        <f>_xlfn.XLOOKUP(Table2[[#This Row],[Product_ID]],Table4[Product_ID],Table4[Sub_Category],"Not Found")</f>
        <v>Audio</v>
      </c>
      <c r="R1420" t="str">
        <f>_xlfn.XLOOKUP(Table2[[#This Row],[Customer_ID]],Table1[Customer_ID],Table1[Region],"Not Found")</f>
        <v>East</v>
      </c>
      <c r="S1420" t="str">
        <f>_xlfn.XLOOKUP(Table2[[#This Row],[Customer_ID]],Table1[Customer_ID],Table1[Segment],"Not Found")</f>
        <v>Corporate</v>
      </c>
      <c r="T1420" t="str">
        <f>_xlfn.XLOOKUP(Table2[[#This Row],[Product_ID]],Table4[Product_ID],Table4[Product_Name],"Not Found")</f>
        <v>Bluetooth Speaker</v>
      </c>
    </row>
    <row r="1421" spans="1:20" x14ac:dyDescent="0.3">
      <c r="A1421" t="s">
        <v>1919</v>
      </c>
      <c r="B1421" s="4">
        <v>45684</v>
      </c>
      <c r="C1421" s="4">
        <v>45689</v>
      </c>
      <c r="D1421" t="s">
        <v>910</v>
      </c>
      <c r="E1421" t="s">
        <v>81</v>
      </c>
      <c r="F1421" s="8">
        <v>1</v>
      </c>
      <c r="G1421" s="10">
        <v>0.05</v>
      </c>
      <c r="H1421" t="s">
        <v>30</v>
      </c>
      <c r="I1421" s="8">
        <v>759.05</v>
      </c>
      <c r="J1421" s="8">
        <v>161.13999999999999</v>
      </c>
      <c r="K1421" s="12">
        <f>YEAR(Table2[[#This Row],[Order_Date]])</f>
        <v>2025</v>
      </c>
      <c r="L1421" s="12">
        <f>MONTH(Table2[[#This Row],[Order_Date]])</f>
        <v>1</v>
      </c>
      <c r="M1421" t="str">
        <f>TEXT(Table2[[#This Row],[Order_Date]],"mmm")</f>
        <v>Jan</v>
      </c>
      <c r="N1421" t="str">
        <f>TEXT(Table2[[#This Row],[Order_Date]],"YYYY-MM")</f>
        <v>2025-01</v>
      </c>
      <c r="O1421" s="9">
        <f>IFERROR(Table2[[#This Row],[Profit]]/Table2[[#This Row],[Sales]],0)</f>
        <v>0.21229168038996113</v>
      </c>
      <c r="P1421" t="str">
        <f>_xlfn.XLOOKUP(Table2[[#This Row],[Product_ID]],Table4[Product_ID],Table4[Category],"Not Found")</f>
        <v>Home</v>
      </c>
      <c r="Q1421" t="str">
        <f>_xlfn.XLOOKUP(Table2[[#This Row],[Product_ID]],Table4[Product_ID],Table4[Sub_Category],"Not Found")</f>
        <v>Kitchen</v>
      </c>
      <c r="R1421" t="str">
        <f>_xlfn.XLOOKUP(Table2[[#This Row],[Customer_ID]],Table1[Customer_ID],Table1[Region],"Not Found")</f>
        <v>East</v>
      </c>
      <c r="S1421" t="str">
        <f>_xlfn.XLOOKUP(Table2[[#This Row],[Customer_ID]],Table1[Customer_ID],Table1[Segment],"Not Found")</f>
        <v>Home Office</v>
      </c>
      <c r="T1421" t="str">
        <f>_xlfn.XLOOKUP(Table2[[#This Row],[Product_ID]],Table4[Product_ID],Table4[Product_Name],"Not Found")</f>
        <v>Travel Mug</v>
      </c>
    </row>
    <row r="1422" spans="1:20" x14ac:dyDescent="0.3">
      <c r="A1422" t="s">
        <v>1920</v>
      </c>
      <c r="B1422" s="4">
        <v>45716</v>
      </c>
      <c r="C1422" s="4">
        <v>45720</v>
      </c>
      <c r="D1422" t="s">
        <v>191</v>
      </c>
      <c r="E1422" t="s">
        <v>12</v>
      </c>
      <c r="F1422" s="8">
        <v>1</v>
      </c>
      <c r="G1422" s="10">
        <v>0.05</v>
      </c>
      <c r="H1422" t="s">
        <v>13</v>
      </c>
      <c r="I1422" s="8">
        <v>569.04999999999995</v>
      </c>
      <c r="J1422" s="8">
        <v>120.99</v>
      </c>
      <c r="K1422" s="12">
        <f>YEAR(Table2[[#This Row],[Order_Date]])</f>
        <v>2025</v>
      </c>
      <c r="L1422" s="12">
        <f>MONTH(Table2[[#This Row],[Order_Date]])</f>
        <v>2</v>
      </c>
      <c r="M1422" t="str">
        <f>TEXT(Table2[[#This Row],[Order_Date]],"mmm")</f>
        <v>Feb</v>
      </c>
      <c r="N1422" t="str">
        <f>TEXT(Table2[[#This Row],[Order_Date]],"YYYY-MM")</f>
        <v>2025-02</v>
      </c>
      <c r="O1422" s="9">
        <f>IFERROR(Table2[[#This Row],[Profit]]/Table2[[#This Row],[Sales]],0)</f>
        <v>0.21261752042878482</v>
      </c>
      <c r="P1422" t="str">
        <f>_xlfn.XLOOKUP(Table2[[#This Row],[Product_ID]],Table4[Product_ID],Table4[Category],"Not Found")</f>
        <v>Home</v>
      </c>
      <c r="Q1422" t="str">
        <f>_xlfn.XLOOKUP(Table2[[#This Row],[Product_ID]],Table4[Product_ID],Table4[Sub_Category],"Not Found")</f>
        <v>Kitchen</v>
      </c>
      <c r="R1422" t="str">
        <f>_xlfn.XLOOKUP(Table2[[#This Row],[Customer_ID]],Table1[Customer_ID],Table1[Region],"Not Found")</f>
        <v>West</v>
      </c>
      <c r="S1422" t="str">
        <f>_xlfn.XLOOKUP(Table2[[#This Row],[Customer_ID]],Table1[Customer_ID],Table1[Segment],"Not Found")</f>
        <v>Consumer</v>
      </c>
      <c r="T1422" t="str">
        <f>_xlfn.XLOOKUP(Table2[[#This Row],[Product_ID]],Table4[Product_ID],Table4[Product_Name],"Not Found")</f>
        <v>Water Bottle</v>
      </c>
    </row>
    <row r="1423" spans="1:20" x14ac:dyDescent="0.3">
      <c r="A1423" t="s">
        <v>1921</v>
      </c>
      <c r="B1423" s="4">
        <v>45420</v>
      </c>
      <c r="C1423" s="4">
        <v>45423</v>
      </c>
      <c r="D1423" t="s">
        <v>508</v>
      </c>
      <c r="E1423" t="s">
        <v>58</v>
      </c>
      <c r="F1423" s="8">
        <v>1</v>
      </c>
      <c r="G1423" s="10">
        <v>0.05</v>
      </c>
      <c r="H1423" t="s">
        <v>13</v>
      </c>
      <c r="I1423" s="8">
        <v>1899.05</v>
      </c>
      <c r="J1423" s="8">
        <v>336.79</v>
      </c>
      <c r="K1423" s="12">
        <f>YEAR(Table2[[#This Row],[Order_Date]])</f>
        <v>2024</v>
      </c>
      <c r="L1423" s="12">
        <f>MONTH(Table2[[#This Row],[Order_Date]])</f>
        <v>5</v>
      </c>
      <c r="M1423" t="str">
        <f>TEXT(Table2[[#This Row],[Order_Date]],"mmm")</f>
        <v>May</v>
      </c>
      <c r="N1423" t="str">
        <f>TEXT(Table2[[#This Row],[Order_Date]],"YYYY-MM")</f>
        <v>2024-05</v>
      </c>
      <c r="O1423" s="9">
        <f>IFERROR(Table2[[#This Row],[Profit]]/Table2[[#This Row],[Sales]],0)</f>
        <v>0.17734656802085255</v>
      </c>
      <c r="P1423" t="str">
        <f>_xlfn.XLOOKUP(Table2[[#This Row],[Product_ID]],Table4[Product_ID],Table4[Category],"Not Found")</f>
        <v>Technology</v>
      </c>
      <c r="Q1423" t="str">
        <f>_xlfn.XLOOKUP(Table2[[#This Row],[Product_ID]],Table4[Product_ID],Table4[Sub_Category],"Not Found")</f>
        <v>Audio</v>
      </c>
      <c r="R1423" t="str">
        <f>_xlfn.XLOOKUP(Table2[[#This Row],[Customer_ID]],Table1[Customer_ID],Table1[Region],"Not Found")</f>
        <v>West</v>
      </c>
      <c r="S1423" t="str">
        <f>_xlfn.XLOOKUP(Table2[[#This Row],[Customer_ID]],Table1[Customer_ID],Table1[Segment],"Not Found")</f>
        <v>Corporate</v>
      </c>
      <c r="T1423" t="str">
        <f>_xlfn.XLOOKUP(Table2[[#This Row],[Product_ID]],Table4[Product_ID],Table4[Product_Name],"Not Found")</f>
        <v>Bluetooth Speaker</v>
      </c>
    </row>
    <row r="1424" spans="1:20" x14ac:dyDescent="0.3">
      <c r="A1424" t="s">
        <v>1922</v>
      </c>
      <c r="B1424" s="4">
        <v>45421</v>
      </c>
      <c r="C1424" s="4">
        <v>45424</v>
      </c>
      <c r="D1424" t="s">
        <v>1771</v>
      </c>
      <c r="E1424" t="s">
        <v>16</v>
      </c>
      <c r="F1424" s="8">
        <v>1</v>
      </c>
      <c r="G1424" s="10">
        <v>0.1</v>
      </c>
      <c r="H1424" t="s">
        <v>13</v>
      </c>
      <c r="I1424" s="8">
        <v>1169.0999999999999</v>
      </c>
      <c r="J1424" s="8">
        <v>338.97</v>
      </c>
      <c r="K1424" s="12">
        <f>YEAR(Table2[[#This Row],[Order_Date]])</f>
        <v>2024</v>
      </c>
      <c r="L1424" s="12">
        <f>MONTH(Table2[[#This Row],[Order_Date]])</f>
        <v>5</v>
      </c>
      <c r="M1424" t="str">
        <f>TEXT(Table2[[#This Row],[Order_Date]],"mmm")</f>
        <v>May</v>
      </c>
      <c r="N1424" t="str">
        <f>TEXT(Table2[[#This Row],[Order_Date]],"YYYY-MM")</f>
        <v>2024-05</v>
      </c>
      <c r="O1424" s="9">
        <f>IFERROR(Table2[[#This Row],[Profit]]/Table2[[#This Row],[Sales]],0)</f>
        <v>0.28994098024121123</v>
      </c>
      <c r="P1424" t="str">
        <f>_xlfn.XLOOKUP(Table2[[#This Row],[Product_ID]],Table4[Product_ID],Table4[Category],"Not Found")</f>
        <v>Technology</v>
      </c>
      <c r="Q1424" t="str">
        <f>_xlfn.XLOOKUP(Table2[[#This Row],[Product_ID]],Table4[Product_ID],Table4[Sub_Category],"Not Found")</f>
        <v>Accessories</v>
      </c>
      <c r="R1424" t="str">
        <f>_xlfn.XLOOKUP(Table2[[#This Row],[Customer_ID]],Table1[Customer_ID],Table1[Region],"Not Found")</f>
        <v>North</v>
      </c>
      <c r="S1424" t="str">
        <f>_xlfn.XLOOKUP(Table2[[#This Row],[Customer_ID]],Table1[Customer_ID],Table1[Segment],"Not Found")</f>
        <v>Consumer</v>
      </c>
      <c r="T1424" t="str">
        <f>_xlfn.XLOOKUP(Table2[[#This Row],[Product_ID]],Table4[Product_ID],Table4[Product_Name],"Not Found")</f>
        <v>USB-C Hub</v>
      </c>
    </row>
    <row r="1425" spans="1:20" x14ac:dyDescent="0.3">
      <c r="A1425" t="s">
        <v>1923</v>
      </c>
      <c r="B1425" s="4">
        <v>45863</v>
      </c>
      <c r="C1425" s="4">
        <v>45865</v>
      </c>
      <c r="D1425" t="s">
        <v>1212</v>
      </c>
      <c r="E1425" t="s">
        <v>76</v>
      </c>
      <c r="F1425" s="8">
        <v>2</v>
      </c>
      <c r="G1425" s="10">
        <v>0.05</v>
      </c>
      <c r="H1425" t="s">
        <v>13</v>
      </c>
      <c r="I1425" s="8">
        <v>1708.1</v>
      </c>
      <c r="J1425" s="8">
        <v>362.93</v>
      </c>
      <c r="K1425" s="12">
        <f>YEAR(Table2[[#This Row],[Order_Date]])</f>
        <v>2025</v>
      </c>
      <c r="L1425" s="12">
        <f>MONTH(Table2[[#This Row],[Order_Date]])</f>
        <v>7</v>
      </c>
      <c r="M1425" t="str">
        <f>TEXT(Table2[[#This Row],[Order_Date]],"mmm")</f>
        <v>Jul</v>
      </c>
      <c r="N1425" t="str">
        <f>TEXT(Table2[[#This Row],[Order_Date]],"YYYY-MM")</f>
        <v>2025-07</v>
      </c>
      <c r="O1425" s="9">
        <f>IFERROR(Table2[[#This Row],[Profit]]/Table2[[#This Row],[Sales]],0)</f>
        <v>0.21247585036004921</v>
      </c>
      <c r="P1425" t="str">
        <f>_xlfn.XLOOKUP(Table2[[#This Row],[Product_ID]],Table4[Product_ID],Table4[Category],"Not Found")</f>
        <v>Home</v>
      </c>
      <c r="Q1425" t="str">
        <f>_xlfn.XLOOKUP(Table2[[#This Row],[Product_ID]],Table4[Product_ID],Table4[Sub_Category],"Not Found")</f>
        <v>Decor</v>
      </c>
      <c r="R1425" t="str">
        <f>_xlfn.XLOOKUP(Table2[[#This Row],[Customer_ID]],Table1[Customer_ID],Table1[Region],"Not Found")</f>
        <v>North</v>
      </c>
      <c r="S1425" t="str">
        <f>_xlfn.XLOOKUP(Table2[[#This Row],[Customer_ID]],Table1[Customer_ID],Table1[Segment],"Not Found")</f>
        <v>Home Office</v>
      </c>
      <c r="T1425" t="str">
        <f>_xlfn.XLOOKUP(Table2[[#This Row],[Product_ID]],Table4[Product_ID],Table4[Product_Name],"Not Found")</f>
        <v>Wall Clock</v>
      </c>
    </row>
    <row r="1426" spans="1:20" x14ac:dyDescent="0.3">
      <c r="A1426" t="s">
        <v>1924</v>
      </c>
      <c r="B1426" s="4">
        <v>45851</v>
      </c>
      <c r="C1426" s="4">
        <v>45856</v>
      </c>
      <c r="D1426" t="s">
        <v>456</v>
      </c>
      <c r="E1426" t="s">
        <v>29</v>
      </c>
      <c r="F1426" s="8">
        <v>5</v>
      </c>
      <c r="G1426" s="10">
        <v>0</v>
      </c>
      <c r="H1426" t="s">
        <v>17</v>
      </c>
      <c r="I1426" s="8">
        <v>1995</v>
      </c>
      <c r="J1426" s="8">
        <v>555.69000000000005</v>
      </c>
      <c r="K1426" s="12">
        <f>YEAR(Table2[[#This Row],[Order_Date]])</f>
        <v>2025</v>
      </c>
      <c r="L1426" s="12">
        <f>MONTH(Table2[[#This Row],[Order_Date]])</f>
        <v>7</v>
      </c>
      <c r="M1426" t="str">
        <f>TEXT(Table2[[#This Row],[Order_Date]],"mmm")</f>
        <v>Jul</v>
      </c>
      <c r="N1426" t="str">
        <f>TEXT(Table2[[#This Row],[Order_Date]],"YYYY-MM")</f>
        <v>2025-07</v>
      </c>
      <c r="O1426" s="9">
        <f>IFERROR(Table2[[#This Row],[Profit]]/Table2[[#This Row],[Sales]],0)</f>
        <v>0.2785413533834587</v>
      </c>
      <c r="P1426" t="str">
        <f>_xlfn.XLOOKUP(Table2[[#This Row],[Product_ID]],Table4[Product_ID],Table4[Category],"Not Found")</f>
        <v>Office</v>
      </c>
      <c r="Q1426" t="str">
        <f>_xlfn.XLOOKUP(Table2[[#This Row],[Product_ID]],Table4[Product_ID],Table4[Sub_Category],"Not Found")</f>
        <v>Paper</v>
      </c>
      <c r="R1426" t="str">
        <f>_xlfn.XLOOKUP(Table2[[#This Row],[Customer_ID]],Table1[Customer_ID],Table1[Region],"Not Found")</f>
        <v>West</v>
      </c>
      <c r="S1426" t="str">
        <f>_xlfn.XLOOKUP(Table2[[#This Row],[Customer_ID]],Table1[Customer_ID],Table1[Segment],"Not Found")</f>
        <v>Corporate</v>
      </c>
      <c r="T1426" t="str">
        <f>_xlfn.XLOOKUP(Table2[[#This Row],[Product_ID]],Table4[Product_ID],Table4[Product_Name],"Not Found")</f>
        <v>Notebook Set</v>
      </c>
    </row>
    <row r="1427" spans="1:20" x14ac:dyDescent="0.3">
      <c r="A1427" t="s">
        <v>1925</v>
      </c>
      <c r="B1427" s="4">
        <v>45320</v>
      </c>
      <c r="C1427" s="4">
        <v>45323</v>
      </c>
      <c r="D1427" t="s">
        <v>231</v>
      </c>
      <c r="E1427" t="s">
        <v>26</v>
      </c>
      <c r="F1427" s="8">
        <v>3</v>
      </c>
      <c r="G1427" s="10">
        <v>0</v>
      </c>
      <c r="H1427" t="s">
        <v>13</v>
      </c>
      <c r="I1427" s="8">
        <v>2697</v>
      </c>
      <c r="J1427" s="8">
        <v>598.53</v>
      </c>
      <c r="K1427" s="12">
        <f>YEAR(Table2[[#This Row],[Order_Date]])</f>
        <v>2024</v>
      </c>
      <c r="L1427" s="12">
        <f>MONTH(Table2[[#This Row],[Order_Date]])</f>
        <v>1</v>
      </c>
      <c r="M1427" t="str">
        <f>TEXT(Table2[[#This Row],[Order_Date]],"mmm")</f>
        <v>Jan</v>
      </c>
      <c r="N1427" t="str">
        <f>TEXT(Table2[[#This Row],[Order_Date]],"YYYY-MM")</f>
        <v>2024-01</v>
      </c>
      <c r="O1427" s="9">
        <f>IFERROR(Table2[[#This Row],[Profit]]/Table2[[#This Row],[Sales]],0)</f>
        <v>0.22192436040044494</v>
      </c>
      <c r="P1427" t="str">
        <f>_xlfn.XLOOKUP(Table2[[#This Row],[Product_ID]],Table4[Product_ID],Table4[Category],"Not Found")</f>
        <v>Technology</v>
      </c>
      <c r="Q1427" t="str">
        <f>_xlfn.XLOOKUP(Table2[[#This Row],[Product_ID]],Table4[Product_ID],Table4[Sub_Category],"Not Found")</f>
        <v>Accessories</v>
      </c>
      <c r="R1427" t="str">
        <f>_xlfn.XLOOKUP(Table2[[#This Row],[Customer_ID]],Table1[Customer_ID],Table1[Region],"Not Found")</f>
        <v>West</v>
      </c>
      <c r="S1427" t="str">
        <f>_xlfn.XLOOKUP(Table2[[#This Row],[Customer_ID]],Table1[Customer_ID],Table1[Segment],"Not Found")</f>
        <v>Consumer</v>
      </c>
      <c r="T1427" t="str">
        <f>_xlfn.XLOOKUP(Table2[[#This Row],[Product_ID]],Table4[Product_ID],Table4[Product_Name],"Not Found")</f>
        <v>Keyboard</v>
      </c>
    </row>
    <row r="1428" spans="1:20" x14ac:dyDescent="0.3">
      <c r="A1428" t="s">
        <v>1926</v>
      </c>
      <c r="B1428" s="4">
        <v>45388</v>
      </c>
      <c r="C1428" s="4">
        <v>45392</v>
      </c>
      <c r="D1428" t="s">
        <v>57</v>
      </c>
      <c r="E1428" t="s">
        <v>40</v>
      </c>
      <c r="F1428" s="8">
        <v>1</v>
      </c>
      <c r="G1428" s="10">
        <v>0.1</v>
      </c>
      <c r="H1428" t="s">
        <v>21</v>
      </c>
      <c r="I1428" s="8">
        <v>1349.1</v>
      </c>
      <c r="J1428" s="8">
        <v>288.45</v>
      </c>
      <c r="K1428" s="12">
        <f>YEAR(Table2[[#This Row],[Order_Date]])</f>
        <v>2024</v>
      </c>
      <c r="L1428" s="12">
        <f>MONTH(Table2[[#This Row],[Order_Date]])</f>
        <v>4</v>
      </c>
      <c r="M1428" t="str">
        <f>TEXT(Table2[[#This Row],[Order_Date]],"mmm")</f>
        <v>Apr</v>
      </c>
      <c r="N1428" t="str">
        <f>TEXT(Table2[[#This Row],[Order_Date]],"YYYY-MM")</f>
        <v>2024-04</v>
      </c>
      <c r="O1428" s="9">
        <f>IFERROR(Table2[[#This Row],[Profit]]/Table2[[#This Row],[Sales]],0)</f>
        <v>0.21380920613742496</v>
      </c>
      <c r="P1428" t="str">
        <f>_xlfn.XLOOKUP(Table2[[#This Row],[Product_ID]],Table4[Product_ID],Table4[Category],"Not Found")</f>
        <v>Technology</v>
      </c>
      <c r="Q1428" t="str">
        <f>_xlfn.XLOOKUP(Table2[[#This Row],[Product_ID]],Table4[Product_ID],Table4[Sub_Category],"Not Found")</f>
        <v>Accessories</v>
      </c>
      <c r="R1428" t="str">
        <f>_xlfn.XLOOKUP(Table2[[#This Row],[Customer_ID]],Table1[Customer_ID],Table1[Region],"Not Found")</f>
        <v>North</v>
      </c>
      <c r="S1428" t="str">
        <f>_xlfn.XLOOKUP(Table2[[#This Row],[Customer_ID]],Table1[Customer_ID],Table1[Segment],"Not Found")</f>
        <v>Home Office</v>
      </c>
      <c r="T1428" t="str">
        <f>_xlfn.XLOOKUP(Table2[[#This Row],[Product_ID]],Table4[Product_ID],Table4[Product_Name],"Not Found")</f>
        <v>Power Bank</v>
      </c>
    </row>
    <row r="1429" spans="1:20" x14ac:dyDescent="0.3">
      <c r="A1429" t="s">
        <v>1927</v>
      </c>
      <c r="B1429" s="4">
        <v>45301</v>
      </c>
      <c r="C1429" s="4">
        <v>45306</v>
      </c>
      <c r="D1429" t="s">
        <v>865</v>
      </c>
      <c r="E1429" t="s">
        <v>55</v>
      </c>
      <c r="F1429" s="8">
        <v>1</v>
      </c>
      <c r="G1429" s="10">
        <v>0.05</v>
      </c>
      <c r="H1429" t="s">
        <v>13</v>
      </c>
      <c r="I1429" s="8">
        <v>5699.05</v>
      </c>
      <c r="J1429" s="8">
        <v>870.3</v>
      </c>
      <c r="K1429" s="12">
        <f>YEAR(Table2[[#This Row],[Order_Date]])</f>
        <v>2024</v>
      </c>
      <c r="L1429" s="12">
        <f>MONTH(Table2[[#This Row],[Order_Date]])</f>
        <v>1</v>
      </c>
      <c r="M1429" t="str">
        <f>TEXT(Table2[[#This Row],[Order_Date]],"mmm")</f>
        <v>Jan</v>
      </c>
      <c r="N1429" t="str">
        <f>TEXT(Table2[[#This Row],[Order_Date]],"YYYY-MM")</f>
        <v>2024-01</v>
      </c>
      <c r="O1429" s="9">
        <f>IFERROR(Table2[[#This Row],[Profit]]/Table2[[#This Row],[Sales]],0)</f>
        <v>0.15270966213667189</v>
      </c>
      <c r="P1429" t="str">
        <f>_xlfn.XLOOKUP(Table2[[#This Row],[Product_ID]],Table4[Product_ID],Table4[Category],"Not Found")</f>
        <v>Furniture</v>
      </c>
      <c r="Q1429" t="str">
        <f>_xlfn.XLOOKUP(Table2[[#This Row],[Product_ID]],Table4[Product_ID],Table4[Sub_Category],"Not Found")</f>
        <v>Furniture</v>
      </c>
      <c r="R1429" t="str">
        <f>_xlfn.XLOOKUP(Table2[[#This Row],[Customer_ID]],Table1[Customer_ID],Table1[Region],"Not Found")</f>
        <v>West</v>
      </c>
      <c r="S1429" t="str">
        <f>_xlfn.XLOOKUP(Table2[[#This Row],[Customer_ID]],Table1[Customer_ID],Table1[Segment],"Not Found")</f>
        <v>Home Office</v>
      </c>
      <c r="T1429" t="str">
        <f>_xlfn.XLOOKUP(Table2[[#This Row],[Product_ID]],Table4[Product_ID],Table4[Product_Name],"Not Found")</f>
        <v>Study Table</v>
      </c>
    </row>
    <row r="1430" spans="1:20" x14ac:dyDescent="0.3">
      <c r="A1430" t="s">
        <v>1928</v>
      </c>
      <c r="B1430" s="4">
        <v>45533</v>
      </c>
      <c r="C1430" s="4">
        <v>45537</v>
      </c>
      <c r="D1430" t="s">
        <v>87</v>
      </c>
      <c r="E1430" t="s">
        <v>76</v>
      </c>
      <c r="F1430" s="8">
        <v>2</v>
      </c>
      <c r="G1430" s="10">
        <v>0.15</v>
      </c>
      <c r="H1430" t="s">
        <v>17</v>
      </c>
      <c r="I1430" s="8">
        <v>1528.3</v>
      </c>
      <c r="J1430" s="8">
        <v>406.42</v>
      </c>
      <c r="K1430" s="12">
        <f>YEAR(Table2[[#This Row],[Order_Date]])</f>
        <v>2024</v>
      </c>
      <c r="L1430" s="12">
        <f>MONTH(Table2[[#This Row],[Order_Date]])</f>
        <v>8</v>
      </c>
      <c r="M1430" t="str">
        <f>TEXT(Table2[[#This Row],[Order_Date]],"mmm")</f>
        <v>Aug</v>
      </c>
      <c r="N1430" t="str">
        <f>TEXT(Table2[[#This Row],[Order_Date]],"YYYY-MM")</f>
        <v>2024-08</v>
      </c>
      <c r="O1430" s="9">
        <f>IFERROR(Table2[[#This Row],[Profit]]/Table2[[#This Row],[Sales]],0)</f>
        <v>0.26592946411044954</v>
      </c>
      <c r="P1430" t="str">
        <f>_xlfn.XLOOKUP(Table2[[#This Row],[Product_ID]],Table4[Product_ID],Table4[Category],"Not Found")</f>
        <v>Home</v>
      </c>
      <c r="Q1430" t="str">
        <f>_xlfn.XLOOKUP(Table2[[#This Row],[Product_ID]],Table4[Product_ID],Table4[Sub_Category],"Not Found")</f>
        <v>Decor</v>
      </c>
      <c r="R1430" t="str">
        <f>_xlfn.XLOOKUP(Table2[[#This Row],[Customer_ID]],Table1[Customer_ID],Table1[Region],"Not Found")</f>
        <v>South</v>
      </c>
      <c r="S1430" t="str">
        <f>_xlfn.XLOOKUP(Table2[[#This Row],[Customer_ID]],Table1[Customer_ID],Table1[Segment],"Not Found")</f>
        <v>Consumer</v>
      </c>
      <c r="T1430" t="str">
        <f>_xlfn.XLOOKUP(Table2[[#This Row],[Product_ID]],Table4[Product_ID],Table4[Product_Name],"Not Found")</f>
        <v>Wall Clock</v>
      </c>
    </row>
    <row r="1431" spans="1:20" x14ac:dyDescent="0.3">
      <c r="A1431" t="s">
        <v>1929</v>
      </c>
      <c r="B1431" s="4">
        <v>45523</v>
      </c>
      <c r="C1431" s="4">
        <v>45527</v>
      </c>
      <c r="D1431" t="s">
        <v>1219</v>
      </c>
      <c r="E1431" t="s">
        <v>55</v>
      </c>
      <c r="F1431" s="8">
        <v>1</v>
      </c>
      <c r="G1431" s="10">
        <v>0.05</v>
      </c>
      <c r="H1431" t="s">
        <v>17</v>
      </c>
      <c r="I1431" s="8">
        <v>5699.05</v>
      </c>
      <c r="J1431" s="8">
        <v>721.85</v>
      </c>
      <c r="K1431" s="12">
        <f>YEAR(Table2[[#This Row],[Order_Date]])</f>
        <v>2024</v>
      </c>
      <c r="L1431" s="12">
        <f>MONTH(Table2[[#This Row],[Order_Date]])</f>
        <v>8</v>
      </c>
      <c r="M1431" t="str">
        <f>TEXT(Table2[[#This Row],[Order_Date]],"mmm")</f>
        <v>Aug</v>
      </c>
      <c r="N1431" t="str">
        <f>TEXT(Table2[[#This Row],[Order_Date]],"YYYY-MM")</f>
        <v>2024-08</v>
      </c>
      <c r="O1431" s="9">
        <f>IFERROR(Table2[[#This Row],[Profit]]/Table2[[#This Row],[Sales]],0)</f>
        <v>0.12666146112071311</v>
      </c>
      <c r="P1431" t="str">
        <f>_xlfn.XLOOKUP(Table2[[#This Row],[Product_ID]],Table4[Product_ID],Table4[Category],"Not Found")</f>
        <v>Furniture</v>
      </c>
      <c r="Q1431" t="str">
        <f>_xlfn.XLOOKUP(Table2[[#This Row],[Product_ID]],Table4[Product_ID],Table4[Sub_Category],"Not Found")</f>
        <v>Furniture</v>
      </c>
      <c r="R1431" t="str">
        <f>_xlfn.XLOOKUP(Table2[[#This Row],[Customer_ID]],Table1[Customer_ID],Table1[Region],"Not Found")</f>
        <v>South</v>
      </c>
      <c r="S1431" t="str">
        <f>_xlfn.XLOOKUP(Table2[[#This Row],[Customer_ID]],Table1[Customer_ID],Table1[Segment],"Not Found")</f>
        <v>Consumer</v>
      </c>
      <c r="T1431" t="str">
        <f>_xlfn.XLOOKUP(Table2[[#This Row],[Product_ID]],Table4[Product_ID],Table4[Product_Name],"Not Found")</f>
        <v>Study Table</v>
      </c>
    </row>
    <row r="1432" spans="1:20" x14ac:dyDescent="0.3">
      <c r="A1432" t="s">
        <v>1930</v>
      </c>
      <c r="B1432" s="4">
        <v>45575</v>
      </c>
      <c r="C1432" s="4">
        <v>45577</v>
      </c>
      <c r="D1432" t="s">
        <v>240</v>
      </c>
      <c r="E1432" t="s">
        <v>55</v>
      </c>
      <c r="F1432" s="8">
        <v>3</v>
      </c>
      <c r="G1432" s="10">
        <v>0.1</v>
      </c>
      <c r="H1432" t="s">
        <v>21</v>
      </c>
      <c r="I1432" s="8">
        <v>16197.3</v>
      </c>
      <c r="J1432" s="8">
        <v>2311.3000000000002</v>
      </c>
      <c r="K1432" s="12">
        <f>YEAR(Table2[[#This Row],[Order_Date]])</f>
        <v>2024</v>
      </c>
      <c r="L1432" s="12">
        <f>MONTH(Table2[[#This Row],[Order_Date]])</f>
        <v>10</v>
      </c>
      <c r="M1432" t="str">
        <f>TEXT(Table2[[#This Row],[Order_Date]],"mmm")</f>
        <v>Oct</v>
      </c>
      <c r="N1432" t="str">
        <f>TEXT(Table2[[#This Row],[Order_Date]],"YYYY-MM")</f>
        <v>2024-10</v>
      </c>
      <c r="O1432" s="9">
        <f>IFERROR(Table2[[#This Row],[Profit]]/Table2[[#This Row],[Sales]],0)</f>
        <v>0.14269662227655228</v>
      </c>
      <c r="P1432" t="str">
        <f>_xlfn.XLOOKUP(Table2[[#This Row],[Product_ID]],Table4[Product_ID],Table4[Category],"Not Found")</f>
        <v>Furniture</v>
      </c>
      <c r="Q1432" t="str">
        <f>_xlfn.XLOOKUP(Table2[[#This Row],[Product_ID]],Table4[Product_ID],Table4[Sub_Category],"Not Found")</f>
        <v>Furniture</v>
      </c>
      <c r="R1432" t="str">
        <f>_xlfn.XLOOKUP(Table2[[#This Row],[Customer_ID]],Table1[Customer_ID],Table1[Region],"Not Found")</f>
        <v>South</v>
      </c>
      <c r="S1432" t="str">
        <f>_xlfn.XLOOKUP(Table2[[#This Row],[Customer_ID]],Table1[Customer_ID],Table1[Segment],"Not Found")</f>
        <v>Consumer</v>
      </c>
      <c r="T1432" t="str">
        <f>_xlfn.XLOOKUP(Table2[[#This Row],[Product_ID]],Table4[Product_ID],Table4[Product_Name],"Not Found")</f>
        <v>Study Table</v>
      </c>
    </row>
    <row r="1433" spans="1:20" x14ac:dyDescent="0.3">
      <c r="A1433" t="s">
        <v>1931</v>
      </c>
      <c r="B1433" s="4">
        <v>46006</v>
      </c>
      <c r="C1433" s="4">
        <v>46010</v>
      </c>
      <c r="D1433" t="s">
        <v>1147</v>
      </c>
      <c r="E1433" t="s">
        <v>16</v>
      </c>
      <c r="F1433" s="8">
        <v>3</v>
      </c>
      <c r="G1433" s="10">
        <v>0.15</v>
      </c>
      <c r="H1433" t="s">
        <v>13</v>
      </c>
      <c r="I1433" s="8">
        <v>3312.45</v>
      </c>
      <c r="J1433" s="8">
        <v>858.8</v>
      </c>
      <c r="K1433" s="12">
        <f>YEAR(Table2[[#This Row],[Order_Date]])</f>
        <v>2025</v>
      </c>
      <c r="L1433" s="12">
        <f>MONTH(Table2[[#This Row],[Order_Date]])</f>
        <v>12</v>
      </c>
      <c r="M1433" t="str">
        <f>TEXT(Table2[[#This Row],[Order_Date]],"mmm")</f>
        <v>Dec</v>
      </c>
      <c r="N1433" t="str">
        <f>TEXT(Table2[[#This Row],[Order_Date]],"YYYY-MM")</f>
        <v>2025-12</v>
      </c>
      <c r="O1433" s="9">
        <f>IFERROR(Table2[[#This Row],[Profit]]/Table2[[#This Row],[Sales]],0)</f>
        <v>0.25926429078174767</v>
      </c>
      <c r="P1433" t="str">
        <f>_xlfn.XLOOKUP(Table2[[#This Row],[Product_ID]],Table4[Product_ID],Table4[Category],"Not Found")</f>
        <v>Technology</v>
      </c>
      <c r="Q1433" t="str">
        <f>_xlfn.XLOOKUP(Table2[[#This Row],[Product_ID]],Table4[Product_ID],Table4[Sub_Category],"Not Found")</f>
        <v>Accessories</v>
      </c>
      <c r="R1433" t="str">
        <f>_xlfn.XLOOKUP(Table2[[#This Row],[Customer_ID]],Table1[Customer_ID],Table1[Region],"Not Found")</f>
        <v>East</v>
      </c>
      <c r="S1433" t="str">
        <f>_xlfn.XLOOKUP(Table2[[#This Row],[Customer_ID]],Table1[Customer_ID],Table1[Segment],"Not Found")</f>
        <v>Corporate</v>
      </c>
      <c r="T1433" t="str">
        <f>_xlfn.XLOOKUP(Table2[[#This Row],[Product_ID]],Table4[Product_ID],Table4[Product_Name],"Not Found")</f>
        <v>USB-C Hub</v>
      </c>
    </row>
    <row r="1434" spans="1:20" x14ac:dyDescent="0.3">
      <c r="A1434" t="s">
        <v>1932</v>
      </c>
      <c r="B1434" s="4">
        <v>46017</v>
      </c>
      <c r="C1434" s="4">
        <v>46018</v>
      </c>
      <c r="D1434" t="s">
        <v>1854</v>
      </c>
      <c r="E1434" t="s">
        <v>99</v>
      </c>
      <c r="F1434" s="8">
        <v>3</v>
      </c>
      <c r="G1434" s="10">
        <v>0.1</v>
      </c>
      <c r="H1434" t="s">
        <v>30</v>
      </c>
      <c r="I1434" s="8">
        <v>672.3</v>
      </c>
      <c r="J1434" s="8">
        <v>162.41999999999999</v>
      </c>
      <c r="K1434" s="12">
        <f>YEAR(Table2[[#This Row],[Order_Date]])</f>
        <v>2025</v>
      </c>
      <c r="L1434" s="12">
        <f>MONTH(Table2[[#This Row],[Order_Date]])</f>
        <v>12</v>
      </c>
      <c r="M1434" t="str">
        <f>TEXT(Table2[[#This Row],[Order_Date]],"mmm")</f>
        <v>Dec</v>
      </c>
      <c r="N1434" t="str">
        <f>TEXT(Table2[[#This Row],[Order_Date]],"YYYY-MM")</f>
        <v>2025-12</v>
      </c>
      <c r="O1434" s="9">
        <f>IFERROR(Table2[[#This Row],[Profit]]/Table2[[#This Row],[Sales]],0)</f>
        <v>0.24158857652833557</v>
      </c>
      <c r="P1434" t="str">
        <f>_xlfn.XLOOKUP(Table2[[#This Row],[Product_ID]],Table4[Product_ID],Table4[Category],"Not Found")</f>
        <v>Office</v>
      </c>
      <c r="Q1434" t="str">
        <f>_xlfn.XLOOKUP(Table2[[#This Row],[Product_ID]],Table4[Product_ID],Table4[Sub_Category],"Not Found")</f>
        <v>Paper</v>
      </c>
      <c r="R1434" t="str">
        <f>_xlfn.XLOOKUP(Table2[[#This Row],[Customer_ID]],Table1[Customer_ID],Table1[Region],"Not Found")</f>
        <v>East</v>
      </c>
      <c r="S1434" t="str">
        <f>_xlfn.XLOOKUP(Table2[[#This Row],[Customer_ID]],Table1[Customer_ID],Table1[Segment],"Not Found")</f>
        <v>Home Office</v>
      </c>
      <c r="T1434" t="str">
        <f>_xlfn.XLOOKUP(Table2[[#This Row],[Product_ID]],Table4[Product_ID],Table4[Product_Name],"Not Found")</f>
        <v>Pen Set</v>
      </c>
    </row>
    <row r="1435" spans="1:20" x14ac:dyDescent="0.3">
      <c r="A1435" t="s">
        <v>1933</v>
      </c>
      <c r="B1435" s="4">
        <v>45491</v>
      </c>
      <c r="C1435" s="4">
        <v>45496</v>
      </c>
      <c r="D1435" t="s">
        <v>283</v>
      </c>
      <c r="E1435" t="s">
        <v>55</v>
      </c>
      <c r="F1435" s="8">
        <v>1</v>
      </c>
      <c r="G1435" s="10">
        <v>0.05</v>
      </c>
      <c r="H1435" t="s">
        <v>17</v>
      </c>
      <c r="I1435" s="8">
        <v>5699.05</v>
      </c>
      <c r="J1435" s="8">
        <v>1284.6500000000001</v>
      </c>
      <c r="K1435" s="12">
        <f>YEAR(Table2[[#This Row],[Order_Date]])</f>
        <v>2024</v>
      </c>
      <c r="L1435" s="12">
        <f>MONTH(Table2[[#This Row],[Order_Date]])</f>
        <v>7</v>
      </c>
      <c r="M1435" t="str">
        <f>TEXT(Table2[[#This Row],[Order_Date]],"mmm")</f>
        <v>Jul</v>
      </c>
      <c r="N1435" t="str">
        <f>TEXT(Table2[[#This Row],[Order_Date]],"YYYY-MM")</f>
        <v>2024-07</v>
      </c>
      <c r="O1435" s="9">
        <f>IFERROR(Table2[[#This Row],[Profit]]/Table2[[#This Row],[Sales]],0)</f>
        <v>0.22541476210947439</v>
      </c>
      <c r="P1435" t="str">
        <f>_xlfn.XLOOKUP(Table2[[#This Row],[Product_ID]],Table4[Product_ID],Table4[Category],"Not Found")</f>
        <v>Furniture</v>
      </c>
      <c r="Q1435" t="str">
        <f>_xlfn.XLOOKUP(Table2[[#This Row],[Product_ID]],Table4[Product_ID],Table4[Sub_Category],"Not Found")</f>
        <v>Furniture</v>
      </c>
      <c r="R1435" t="str">
        <f>_xlfn.XLOOKUP(Table2[[#This Row],[Customer_ID]],Table1[Customer_ID],Table1[Region],"Not Found")</f>
        <v>West</v>
      </c>
      <c r="S1435" t="str">
        <f>_xlfn.XLOOKUP(Table2[[#This Row],[Customer_ID]],Table1[Customer_ID],Table1[Segment],"Not Found")</f>
        <v>Consumer</v>
      </c>
      <c r="T1435" t="str">
        <f>_xlfn.XLOOKUP(Table2[[#This Row],[Product_ID]],Table4[Product_ID],Table4[Product_Name],"Not Found")</f>
        <v>Study Table</v>
      </c>
    </row>
    <row r="1436" spans="1:20" x14ac:dyDescent="0.3">
      <c r="A1436" t="s">
        <v>1934</v>
      </c>
      <c r="B1436" s="4">
        <v>45370</v>
      </c>
      <c r="C1436" s="4">
        <v>45371</v>
      </c>
      <c r="D1436" t="s">
        <v>1266</v>
      </c>
      <c r="E1436" t="s">
        <v>20</v>
      </c>
      <c r="F1436" s="8">
        <v>2</v>
      </c>
      <c r="G1436" s="10">
        <v>0.05</v>
      </c>
      <c r="H1436" t="s">
        <v>13</v>
      </c>
      <c r="I1436" s="8">
        <v>13298.1</v>
      </c>
      <c r="J1436" s="8">
        <v>3037.32</v>
      </c>
      <c r="K1436" s="12">
        <f>YEAR(Table2[[#This Row],[Order_Date]])</f>
        <v>2024</v>
      </c>
      <c r="L1436" s="12">
        <f>MONTH(Table2[[#This Row],[Order_Date]])</f>
        <v>3</v>
      </c>
      <c r="M1436" t="str">
        <f>TEXT(Table2[[#This Row],[Order_Date]],"mmm")</f>
        <v>Mar</v>
      </c>
      <c r="N1436" t="str">
        <f>TEXT(Table2[[#This Row],[Order_Date]],"YYYY-MM")</f>
        <v>2024-03</v>
      </c>
      <c r="O1436" s="9">
        <f>IFERROR(Table2[[#This Row],[Profit]]/Table2[[#This Row],[Sales]],0)</f>
        <v>0.22840255374827984</v>
      </c>
      <c r="P1436" t="str">
        <f>_xlfn.XLOOKUP(Table2[[#This Row],[Product_ID]],Table4[Product_ID],Table4[Category],"Not Found")</f>
        <v>Furniture</v>
      </c>
      <c r="Q1436" t="str">
        <f>_xlfn.XLOOKUP(Table2[[#This Row],[Product_ID]],Table4[Product_ID],Table4[Sub_Category],"Not Found")</f>
        <v>Furniture</v>
      </c>
      <c r="R1436" t="str">
        <f>_xlfn.XLOOKUP(Table2[[#This Row],[Customer_ID]],Table1[Customer_ID],Table1[Region],"Not Found")</f>
        <v>West</v>
      </c>
      <c r="S1436" t="str">
        <f>_xlfn.XLOOKUP(Table2[[#This Row],[Customer_ID]],Table1[Customer_ID],Table1[Segment],"Not Found")</f>
        <v>Consumer</v>
      </c>
      <c r="T1436" t="str">
        <f>_xlfn.XLOOKUP(Table2[[#This Row],[Product_ID]],Table4[Product_ID],Table4[Product_Name],"Not Found")</f>
        <v>Office Chair</v>
      </c>
    </row>
    <row r="1437" spans="1:20" x14ac:dyDescent="0.3">
      <c r="A1437" t="s">
        <v>1935</v>
      </c>
      <c r="B1437" s="4">
        <v>45464</v>
      </c>
      <c r="C1437" s="4">
        <v>45468</v>
      </c>
      <c r="D1437" t="s">
        <v>1228</v>
      </c>
      <c r="E1437" t="s">
        <v>99</v>
      </c>
      <c r="F1437" s="8">
        <v>1</v>
      </c>
      <c r="G1437" s="10">
        <v>0.05</v>
      </c>
      <c r="H1437" t="s">
        <v>17</v>
      </c>
      <c r="I1437" s="8">
        <v>236.55</v>
      </c>
      <c r="J1437" s="8">
        <v>-10.53</v>
      </c>
      <c r="K1437" s="12">
        <f>YEAR(Table2[[#This Row],[Order_Date]])</f>
        <v>2024</v>
      </c>
      <c r="L1437" s="12">
        <f>MONTH(Table2[[#This Row],[Order_Date]])</f>
        <v>6</v>
      </c>
      <c r="M1437" t="str">
        <f>TEXT(Table2[[#This Row],[Order_Date]],"mmm")</f>
        <v>Jun</v>
      </c>
      <c r="N1437" t="str">
        <f>TEXT(Table2[[#This Row],[Order_Date]],"YYYY-MM")</f>
        <v>2024-06</v>
      </c>
      <c r="O1437" s="9">
        <f>IFERROR(Table2[[#This Row],[Profit]]/Table2[[#This Row],[Sales]],0)</f>
        <v>-4.4514901712111601E-2</v>
      </c>
      <c r="P1437" t="str">
        <f>_xlfn.XLOOKUP(Table2[[#This Row],[Product_ID]],Table4[Product_ID],Table4[Category],"Not Found")</f>
        <v>Office</v>
      </c>
      <c r="Q1437" t="str">
        <f>_xlfn.XLOOKUP(Table2[[#This Row],[Product_ID]],Table4[Product_ID],Table4[Sub_Category],"Not Found")</f>
        <v>Paper</v>
      </c>
      <c r="R1437" t="str">
        <f>_xlfn.XLOOKUP(Table2[[#This Row],[Customer_ID]],Table1[Customer_ID],Table1[Region],"Not Found")</f>
        <v>North</v>
      </c>
      <c r="S1437" t="str">
        <f>_xlfn.XLOOKUP(Table2[[#This Row],[Customer_ID]],Table1[Customer_ID],Table1[Segment],"Not Found")</f>
        <v>Consumer</v>
      </c>
      <c r="T1437" t="str">
        <f>_xlfn.XLOOKUP(Table2[[#This Row],[Product_ID]],Table4[Product_ID],Table4[Product_Name],"Not Found")</f>
        <v>Pen Set</v>
      </c>
    </row>
    <row r="1438" spans="1:20" x14ac:dyDescent="0.3">
      <c r="A1438" t="s">
        <v>1936</v>
      </c>
      <c r="B1438" s="4">
        <v>45758</v>
      </c>
      <c r="C1438" s="4">
        <v>45762</v>
      </c>
      <c r="D1438" t="s">
        <v>842</v>
      </c>
      <c r="E1438" t="s">
        <v>116</v>
      </c>
      <c r="F1438" s="8">
        <v>1</v>
      </c>
      <c r="G1438" s="10">
        <v>0.05</v>
      </c>
      <c r="H1438" t="s">
        <v>17</v>
      </c>
      <c r="I1438" s="8">
        <v>379.05</v>
      </c>
      <c r="J1438" s="8">
        <v>94.59</v>
      </c>
      <c r="K1438" s="12">
        <f>YEAR(Table2[[#This Row],[Order_Date]])</f>
        <v>2025</v>
      </c>
      <c r="L1438" s="12">
        <f>MONTH(Table2[[#This Row],[Order_Date]])</f>
        <v>4</v>
      </c>
      <c r="M1438" t="str">
        <f>TEXT(Table2[[#This Row],[Order_Date]],"mmm")</f>
        <v>Apr</v>
      </c>
      <c r="N1438" t="str">
        <f>TEXT(Table2[[#This Row],[Order_Date]],"YYYY-MM")</f>
        <v>2025-04</v>
      </c>
      <c r="O1438" s="9">
        <f>IFERROR(Table2[[#This Row],[Profit]]/Table2[[#This Row],[Sales]],0)</f>
        <v>0.24954491491887615</v>
      </c>
      <c r="P1438" t="str">
        <f>_xlfn.XLOOKUP(Table2[[#This Row],[Product_ID]],Table4[Product_ID],Table4[Category],"Not Found")</f>
        <v>Technology</v>
      </c>
      <c r="Q1438" t="str">
        <f>_xlfn.XLOOKUP(Table2[[#This Row],[Product_ID]],Table4[Product_ID],Table4[Sub_Category],"Not Found")</f>
        <v>Accessories</v>
      </c>
      <c r="R1438" t="str">
        <f>_xlfn.XLOOKUP(Table2[[#This Row],[Customer_ID]],Table1[Customer_ID],Table1[Region],"Not Found")</f>
        <v>South</v>
      </c>
      <c r="S1438" t="str">
        <f>_xlfn.XLOOKUP(Table2[[#This Row],[Customer_ID]],Table1[Customer_ID],Table1[Segment],"Not Found")</f>
        <v>Home Office</v>
      </c>
      <c r="T1438" t="str">
        <f>_xlfn.XLOOKUP(Table2[[#This Row],[Product_ID]],Table4[Product_ID],Table4[Product_Name],"Not Found")</f>
        <v>Mobile Holder</v>
      </c>
    </row>
    <row r="1439" spans="1:20" x14ac:dyDescent="0.3">
      <c r="A1439" t="s">
        <v>1937</v>
      </c>
      <c r="B1439" s="4">
        <v>45872</v>
      </c>
      <c r="C1439" s="4">
        <v>45874</v>
      </c>
      <c r="D1439" t="s">
        <v>1107</v>
      </c>
      <c r="E1439" t="s">
        <v>71</v>
      </c>
      <c r="F1439" s="8">
        <v>2</v>
      </c>
      <c r="G1439" s="10">
        <v>0</v>
      </c>
      <c r="H1439" t="s">
        <v>21</v>
      </c>
      <c r="I1439" s="8">
        <v>1598</v>
      </c>
      <c r="J1439" s="8">
        <v>322.35000000000002</v>
      </c>
      <c r="K1439" s="12">
        <f>YEAR(Table2[[#This Row],[Order_Date]])</f>
        <v>2025</v>
      </c>
      <c r="L1439" s="12">
        <f>MONTH(Table2[[#This Row],[Order_Date]])</f>
        <v>8</v>
      </c>
      <c r="M1439" t="str">
        <f>TEXT(Table2[[#This Row],[Order_Date]],"mmm")</f>
        <v>Aug</v>
      </c>
      <c r="N1439" t="str">
        <f>TEXT(Table2[[#This Row],[Order_Date]],"YYYY-MM")</f>
        <v>2025-08</v>
      </c>
      <c r="O1439" s="9">
        <f>IFERROR(Table2[[#This Row],[Profit]]/Table2[[#This Row],[Sales]],0)</f>
        <v>0.20172090112640803</v>
      </c>
      <c r="P1439" t="str">
        <f>_xlfn.XLOOKUP(Table2[[#This Row],[Product_ID]],Table4[Product_ID],Table4[Category],"Not Found")</f>
        <v>Home</v>
      </c>
      <c r="Q1439" t="str">
        <f>_xlfn.XLOOKUP(Table2[[#This Row],[Product_ID]],Table4[Product_ID],Table4[Sub_Category],"Not Found")</f>
        <v>Storage</v>
      </c>
      <c r="R1439" t="str">
        <f>_xlfn.XLOOKUP(Table2[[#This Row],[Customer_ID]],Table1[Customer_ID],Table1[Region],"Not Found")</f>
        <v>North</v>
      </c>
      <c r="S1439" t="str">
        <f>_xlfn.XLOOKUP(Table2[[#This Row],[Customer_ID]],Table1[Customer_ID],Table1[Segment],"Not Found")</f>
        <v>Corporate</v>
      </c>
      <c r="T1439" t="str">
        <f>_xlfn.XLOOKUP(Table2[[#This Row],[Product_ID]],Table4[Product_ID],Table4[Product_Name],"Not Found")</f>
        <v>Storage Box</v>
      </c>
    </row>
    <row r="1440" spans="1:20" x14ac:dyDescent="0.3">
      <c r="A1440" t="s">
        <v>1938</v>
      </c>
      <c r="B1440" s="4">
        <v>45707</v>
      </c>
      <c r="C1440" s="4">
        <v>45709</v>
      </c>
      <c r="D1440" t="s">
        <v>405</v>
      </c>
      <c r="E1440" t="s">
        <v>26</v>
      </c>
      <c r="F1440" s="8">
        <v>4</v>
      </c>
      <c r="G1440" s="10">
        <v>0.1</v>
      </c>
      <c r="H1440" t="s">
        <v>13</v>
      </c>
      <c r="I1440" s="8">
        <v>3236.4</v>
      </c>
      <c r="J1440" s="8">
        <v>537.77</v>
      </c>
      <c r="K1440" s="12">
        <f>YEAR(Table2[[#This Row],[Order_Date]])</f>
        <v>2025</v>
      </c>
      <c r="L1440" s="12">
        <f>MONTH(Table2[[#This Row],[Order_Date]])</f>
        <v>2</v>
      </c>
      <c r="M1440" t="str">
        <f>TEXT(Table2[[#This Row],[Order_Date]],"mmm")</f>
        <v>Feb</v>
      </c>
      <c r="N1440" t="str">
        <f>TEXT(Table2[[#This Row],[Order_Date]],"YYYY-MM")</f>
        <v>2025-02</v>
      </c>
      <c r="O1440" s="9">
        <f>IFERROR(Table2[[#This Row],[Profit]]/Table2[[#This Row],[Sales]],0)</f>
        <v>0.16616302064021751</v>
      </c>
      <c r="P1440" t="str">
        <f>_xlfn.XLOOKUP(Table2[[#This Row],[Product_ID]],Table4[Product_ID],Table4[Category],"Not Found")</f>
        <v>Technology</v>
      </c>
      <c r="Q1440" t="str">
        <f>_xlfn.XLOOKUP(Table2[[#This Row],[Product_ID]],Table4[Product_ID],Table4[Sub_Category],"Not Found")</f>
        <v>Accessories</v>
      </c>
      <c r="R1440" t="str">
        <f>_xlfn.XLOOKUP(Table2[[#This Row],[Customer_ID]],Table1[Customer_ID],Table1[Region],"Not Found")</f>
        <v>West</v>
      </c>
      <c r="S1440" t="str">
        <f>_xlfn.XLOOKUP(Table2[[#This Row],[Customer_ID]],Table1[Customer_ID],Table1[Segment],"Not Found")</f>
        <v>Consumer</v>
      </c>
      <c r="T1440" t="str">
        <f>_xlfn.XLOOKUP(Table2[[#This Row],[Product_ID]],Table4[Product_ID],Table4[Product_Name],"Not Found")</f>
        <v>Keyboard</v>
      </c>
    </row>
    <row r="1441" spans="1:20" x14ac:dyDescent="0.3">
      <c r="A1441" t="s">
        <v>1939</v>
      </c>
      <c r="B1441" s="4">
        <v>45740</v>
      </c>
      <c r="C1441" s="4">
        <v>45742</v>
      </c>
      <c r="D1441" t="s">
        <v>25</v>
      </c>
      <c r="E1441" t="s">
        <v>45</v>
      </c>
      <c r="F1441" s="8">
        <v>3</v>
      </c>
      <c r="G1441" s="10">
        <v>0</v>
      </c>
      <c r="H1441" t="s">
        <v>13</v>
      </c>
      <c r="I1441" s="8">
        <v>7497</v>
      </c>
      <c r="J1441" s="8">
        <v>1355.54</v>
      </c>
      <c r="K1441" s="12">
        <f>YEAR(Table2[[#This Row],[Order_Date]])</f>
        <v>2025</v>
      </c>
      <c r="L1441" s="12">
        <f>MONTH(Table2[[#This Row],[Order_Date]])</f>
        <v>3</v>
      </c>
      <c r="M1441" t="str">
        <f>TEXT(Table2[[#This Row],[Order_Date]],"mmm")</f>
        <v>Mar</v>
      </c>
      <c r="N1441" t="str">
        <f>TEXT(Table2[[#This Row],[Order_Date]],"YYYY-MM")</f>
        <v>2025-03</v>
      </c>
      <c r="O1441" s="9">
        <f>IFERROR(Table2[[#This Row],[Profit]]/Table2[[#This Row],[Sales]],0)</f>
        <v>0.1808109910630919</v>
      </c>
      <c r="P1441" t="str">
        <f>_xlfn.XLOOKUP(Table2[[#This Row],[Product_ID]],Table4[Product_ID],Table4[Category],"Not Found")</f>
        <v>Technology</v>
      </c>
      <c r="Q1441" t="str">
        <f>_xlfn.XLOOKUP(Table2[[#This Row],[Product_ID]],Table4[Product_ID],Table4[Sub_Category],"Not Found")</f>
        <v>Audio</v>
      </c>
      <c r="R1441" t="str">
        <f>_xlfn.XLOOKUP(Table2[[#This Row],[Customer_ID]],Table1[Customer_ID],Table1[Region],"Not Found")</f>
        <v>South</v>
      </c>
      <c r="S1441" t="str">
        <f>_xlfn.XLOOKUP(Table2[[#This Row],[Customer_ID]],Table1[Customer_ID],Table1[Segment],"Not Found")</f>
        <v>Corporate</v>
      </c>
      <c r="T1441" t="str">
        <f>_xlfn.XLOOKUP(Table2[[#This Row],[Product_ID]],Table4[Product_ID],Table4[Product_Name],"Not Found")</f>
        <v>Headphones</v>
      </c>
    </row>
    <row r="1442" spans="1:20" x14ac:dyDescent="0.3">
      <c r="A1442" t="s">
        <v>1940</v>
      </c>
      <c r="B1442" s="4">
        <v>45378</v>
      </c>
      <c r="C1442" s="4">
        <v>45380</v>
      </c>
      <c r="D1442" t="s">
        <v>1487</v>
      </c>
      <c r="E1442" t="s">
        <v>99</v>
      </c>
      <c r="F1442" s="8">
        <v>4</v>
      </c>
      <c r="G1442" s="10">
        <v>0</v>
      </c>
      <c r="H1442" t="s">
        <v>13</v>
      </c>
      <c r="I1442" s="8">
        <v>996</v>
      </c>
      <c r="J1442" s="8">
        <v>245.68</v>
      </c>
      <c r="K1442" s="12">
        <f>YEAR(Table2[[#This Row],[Order_Date]])</f>
        <v>2024</v>
      </c>
      <c r="L1442" s="12">
        <f>MONTH(Table2[[#This Row],[Order_Date]])</f>
        <v>3</v>
      </c>
      <c r="M1442" t="str">
        <f>TEXT(Table2[[#This Row],[Order_Date]],"mmm")</f>
        <v>Mar</v>
      </c>
      <c r="N1442" t="str">
        <f>TEXT(Table2[[#This Row],[Order_Date]],"YYYY-MM")</f>
        <v>2024-03</v>
      </c>
      <c r="O1442" s="9">
        <f>IFERROR(Table2[[#This Row],[Profit]]/Table2[[#This Row],[Sales]],0)</f>
        <v>0.24666666666666667</v>
      </c>
      <c r="P1442" t="str">
        <f>_xlfn.XLOOKUP(Table2[[#This Row],[Product_ID]],Table4[Product_ID],Table4[Category],"Not Found")</f>
        <v>Office</v>
      </c>
      <c r="Q1442" t="str">
        <f>_xlfn.XLOOKUP(Table2[[#This Row],[Product_ID]],Table4[Product_ID],Table4[Sub_Category],"Not Found")</f>
        <v>Paper</v>
      </c>
      <c r="R1442" t="str">
        <f>_xlfn.XLOOKUP(Table2[[#This Row],[Customer_ID]],Table1[Customer_ID],Table1[Region],"Not Found")</f>
        <v>East</v>
      </c>
      <c r="S1442" t="str">
        <f>_xlfn.XLOOKUP(Table2[[#This Row],[Customer_ID]],Table1[Customer_ID],Table1[Segment],"Not Found")</f>
        <v>Consumer</v>
      </c>
      <c r="T1442" t="str">
        <f>_xlfn.XLOOKUP(Table2[[#This Row],[Product_ID]],Table4[Product_ID],Table4[Product_Name],"Not Found")</f>
        <v>Pen Set</v>
      </c>
    </row>
    <row r="1443" spans="1:20" x14ac:dyDescent="0.3">
      <c r="A1443" t="s">
        <v>1941</v>
      </c>
      <c r="B1443" s="4">
        <v>45392</v>
      </c>
      <c r="C1443" s="4">
        <v>45395</v>
      </c>
      <c r="D1443" t="s">
        <v>735</v>
      </c>
      <c r="E1443" t="s">
        <v>29</v>
      </c>
      <c r="F1443" s="8">
        <v>3</v>
      </c>
      <c r="G1443" s="10">
        <v>0.1</v>
      </c>
      <c r="H1443" t="s">
        <v>13</v>
      </c>
      <c r="I1443" s="8">
        <v>1077.3</v>
      </c>
      <c r="J1443" s="8">
        <v>252.62</v>
      </c>
      <c r="K1443" s="12">
        <f>YEAR(Table2[[#This Row],[Order_Date]])</f>
        <v>2024</v>
      </c>
      <c r="L1443" s="12">
        <f>MONTH(Table2[[#This Row],[Order_Date]])</f>
        <v>4</v>
      </c>
      <c r="M1443" t="str">
        <f>TEXT(Table2[[#This Row],[Order_Date]],"mmm")</f>
        <v>Apr</v>
      </c>
      <c r="N1443" t="str">
        <f>TEXT(Table2[[#This Row],[Order_Date]],"YYYY-MM")</f>
        <v>2024-04</v>
      </c>
      <c r="O1443" s="9">
        <f>IFERROR(Table2[[#This Row],[Profit]]/Table2[[#This Row],[Sales]],0)</f>
        <v>0.23449364151118537</v>
      </c>
      <c r="P1443" t="str">
        <f>_xlfn.XLOOKUP(Table2[[#This Row],[Product_ID]],Table4[Product_ID],Table4[Category],"Not Found")</f>
        <v>Office</v>
      </c>
      <c r="Q1443" t="str">
        <f>_xlfn.XLOOKUP(Table2[[#This Row],[Product_ID]],Table4[Product_ID],Table4[Sub_Category],"Not Found")</f>
        <v>Paper</v>
      </c>
      <c r="R1443" t="str">
        <f>_xlfn.XLOOKUP(Table2[[#This Row],[Customer_ID]],Table1[Customer_ID],Table1[Region],"Not Found")</f>
        <v>West</v>
      </c>
      <c r="S1443" t="str">
        <f>_xlfn.XLOOKUP(Table2[[#This Row],[Customer_ID]],Table1[Customer_ID],Table1[Segment],"Not Found")</f>
        <v>Home Office</v>
      </c>
      <c r="T1443" t="str">
        <f>_xlfn.XLOOKUP(Table2[[#This Row],[Product_ID]],Table4[Product_ID],Table4[Product_Name],"Not Found")</f>
        <v>Notebook Set</v>
      </c>
    </row>
    <row r="1444" spans="1:20" x14ac:dyDescent="0.3">
      <c r="A1444" t="s">
        <v>1942</v>
      </c>
      <c r="B1444" s="4">
        <v>45299</v>
      </c>
      <c r="C1444" s="4">
        <v>45301</v>
      </c>
      <c r="D1444" t="s">
        <v>1480</v>
      </c>
      <c r="E1444" t="s">
        <v>200</v>
      </c>
      <c r="F1444" s="8">
        <v>1</v>
      </c>
      <c r="G1444" s="10">
        <v>0</v>
      </c>
      <c r="H1444" t="s">
        <v>21</v>
      </c>
      <c r="I1444" s="8">
        <v>1099</v>
      </c>
      <c r="J1444" s="8">
        <v>281.41000000000003</v>
      </c>
      <c r="K1444" s="12">
        <f>YEAR(Table2[[#This Row],[Order_Date]])</f>
        <v>2024</v>
      </c>
      <c r="L1444" s="12">
        <f>MONTH(Table2[[#This Row],[Order_Date]])</f>
        <v>1</v>
      </c>
      <c r="M1444" t="str">
        <f>TEXT(Table2[[#This Row],[Order_Date]],"mmm")</f>
        <v>Jan</v>
      </c>
      <c r="N1444" t="str">
        <f>TEXT(Table2[[#This Row],[Order_Date]],"YYYY-MM")</f>
        <v>2024-01</v>
      </c>
      <c r="O1444" s="9">
        <f>IFERROR(Table2[[#This Row],[Profit]]/Table2[[#This Row],[Sales]],0)</f>
        <v>0.25606005459508646</v>
      </c>
      <c r="P1444" t="str">
        <f>_xlfn.XLOOKUP(Table2[[#This Row],[Product_ID]],Table4[Product_ID],Table4[Category],"Not Found")</f>
        <v>Office</v>
      </c>
      <c r="Q1444" t="str">
        <f>_xlfn.XLOOKUP(Table2[[#This Row],[Product_ID]],Table4[Product_ID],Table4[Sub_Category],"Not Found")</f>
        <v>Office Supplies</v>
      </c>
      <c r="R1444" t="str">
        <f>_xlfn.XLOOKUP(Table2[[#This Row],[Customer_ID]],Table1[Customer_ID],Table1[Region],"Not Found")</f>
        <v>East</v>
      </c>
      <c r="S1444" t="str">
        <f>_xlfn.XLOOKUP(Table2[[#This Row],[Customer_ID]],Table1[Customer_ID],Table1[Segment],"Not Found")</f>
        <v>Corporate</v>
      </c>
      <c r="T1444" t="str">
        <f>_xlfn.XLOOKUP(Table2[[#This Row],[Product_ID]],Table4[Product_ID],Table4[Product_Name],"Not Found")</f>
        <v>Laptop Stand</v>
      </c>
    </row>
    <row r="1445" spans="1:20" x14ac:dyDescent="0.3">
      <c r="A1445" t="s">
        <v>1943</v>
      </c>
      <c r="B1445" s="4">
        <v>45491</v>
      </c>
      <c r="C1445" s="4">
        <v>45495</v>
      </c>
      <c r="D1445" t="s">
        <v>285</v>
      </c>
      <c r="E1445" t="s">
        <v>40</v>
      </c>
      <c r="F1445" s="8">
        <v>2</v>
      </c>
      <c r="G1445" s="10">
        <v>0.1</v>
      </c>
      <c r="H1445" t="s">
        <v>17</v>
      </c>
      <c r="I1445" s="8">
        <v>2698.2</v>
      </c>
      <c r="J1445" s="8">
        <v>666.28</v>
      </c>
      <c r="K1445" s="12">
        <f>YEAR(Table2[[#This Row],[Order_Date]])</f>
        <v>2024</v>
      </c>
      <c r="L1445" s="12">
        <f>MONTH(Table2[[#This Row],[Order_Date]])</f>
        <v>7</v>
      </c>
      <c r="M1445" t="str">
        <f>TEXT(Table2[[#This Row],[Order_Date]],"mmm")</f>
        <v>Jul</v>
      </c>
      <c r="N1445" t="str">
        <f>TEXT(Table2[[#This Row],[Order_Date]],"YYYY-MM")</f>
        <v>2024-07</v>
      </c>
      <c r="O1445" s="9">
        <f>IFERROR(Table2[[#This Row],[Profit]]/Table2[[#This Row],[Sales]],0)</f>
        <v>0.24693499369950339</v>
      </c>
      <c r="P1445" t="str">
        <f>_xlfn.XLOOKUP(Table2[[#This Row],[Product_ID]],Table4[Product_ID],Table4[Category],"Not Found")</f>
        <v>Technology</v>
      </c>
      <c r="Q1445" t="str">
        <f>_xlfn.XLOOKUP(Table2[[#This Row],[Product_ID]],Table4[Product_ID],Table4[Sub_Category],"Not Found")</f>
        <v>Accessories</v>
      </c>
      <c r="R1445" t="str">
        <f>_xlfn.XLOOKUP(Table2[[#This Row],[Customer_ID]],Table1[Customer_ID],Table1[Region],"Not Found")</f>
        <v>West</v>
      </c>
      <c r="S1445" t="str">
        <f>_xlfn.XLOOKUP(Table2[[#This Row],[Customer_ID]],Table1[Customer_ID],Table1[Segment],"Not Found")</f>
        <v>Home Office</v>
      </c>
      <c r="T1445" t="str">
        <f>_xlfn.XLOOKUP(Table2[[#This Row],[Product_ID]],Table4[Product_ID],Table4[Product_Name],"Not Found")</f>
        <v>Power Bank</v>
      </c>
    </row>
    <row r="1446" spans="1:20" x14ac:dyDescent="0.3">
      <c r="A1446" t="s">
        <v>1944</v>
      </c>
      <c r="B1446" s="4">
        <v>45796</v>
      </c>
      <c r="C1446" s="4">
        <v>45800</v>
      </c>
      <c r="D1446" t="s">
        <v>1313</v>
      </c>
      <c r="E1446" t="s">
        <v>68</v>
      </c>
      <c r="F1446" s="8">
        <v>1</v>
      </c>
      <c r="G1446" s="10">
        <v>0.15</v>
      </c>
      <c r="H1446" t="s">
        <v>13</v>
      </c>
      <c r="I1446" s="8">
        <v>1104.1500000000001</v>
      </c>
      <c r="J1446" s="8">
        <v>301.19</v>
      </c>
      <c r="K1446" s="12">
        <f>YEAR(Table2[[#This Row],[Order_Date]])</f>
        <v>2025</v>
      </c>
      <c r="L1446" s="12">
        <f>MONTH(Table2[[#This Row],[Order_Date]])</f>
        <v>5</v>
      </c>
      <c r="M1446" t="str">
        <f>TEXT(Table2[[#This Row],[Order_Date]],"mmm")</f>
        <v>May</v>
      </c>
      <c r="N1446" t="str">
        <f>TEXT(Table2[[#This Row],[Order_Date]],"YYYY-MM")</f>
        <v>2025-05</v>
      </c>
      <c r="O1446" s="9">
        <f>IFERROR(Table2[[#This Row],[Profit]]/Table2[[#This Row],[Sales]],0)</f>
        <v>0.2727799664900602</v>
      </c>
      <c r="P1446" t="str">
        <f>_xlfn.XLOOKUP(Table2[[#This Row],[Product_ID]],Table4[Product_ID],Table4[Category],"Not Found")</f>
        <v>Home</v>
      </c>
      <c r="Q1446" t="str">
        <f>_xlfn.XLOOKUP(Table2[[#This Row],[Product_ID]],Table4[Product_ID],Table4[Sub_Category],"Not Found")</f>
        <v>Lighting</v>
      </c>
      <c r="R1446" t="str">
        <f>_xlfn.XLOOKUP(Table2[[#This Row],[Customer_ID]],Table1[Customer_ID],Table1[Region],"Not Found")</f>
        <v>East</v>
      </c>
      <c r="S1446" t="str">
        <f>_xlfn.XLOOKUP(Table2[[#This Row],[Customer_ID]],Table1[Customer_ID],Table1[Segment],"Not Found")</f>
        <v>Home Office</v>
      </c>
      <c r="T1446" t="str">
        <f>_xlfn.XLOOKUP(Table2[[#This Row],[Product_ID]],Table4[Product_ID],Table4[Product_Name],"Not Found")</f>
        <v>Table Lamp</v>
      </c>
    </row>
    <row r="1447" spans="1:20" x14ac:dyDescent="0.3">
      <c r="A1447" t="s">
        <v>1945</v>
      </c>
      <c r="B1447" s="4">
        <v>45378</v>
      </c>
      <c r="C1447" s="4">
        <v>45383</v>
      </c>
      <c r="D1447" t="s">
        <v>1946</v>
      </c>
      <c r="E1447" t="s">
        <v>76</v>
      </c>
      <c r="F1447" s="8">
        <v>1</v>
      </c>
      <c r="G1447" s="10">
        <v>0.15</v>
      </c>
      <c r="H1447" t="s">
        <v>13</v>
      </c>
      <c r="I1447" s="8">
        <v>764.15</v>
      </c>
      <c r="J1447" s="8">
        <v>198.95</v>
      </c>
      <c r="K1447" s="12">
        <f>YEAR(Table2[[#This Row],[Order_Date]])</f>
        <v>2024</v>
      </c>
      <c r="L1447" s="12">
        <f>MONTH(Table2[[#This Row],[Order_Date]])</f>
        <v>3</v>
      </c>
      <c r="M1447" t="str">
        <f>TEXT(Table2[[#This Row],[Order_Date]],"mmm")</f>
        <v>Mar</v>
      </c>
      <c r="N1447" t="str">
        <f>TEXT(Table2[[#This Row],[Order_Date]],"YYYY-MM")</f>
        <v>2024-03</v>
      </c>
      <c r="O1447" s="9">
        <f>IFERROR(Table2[[#This Row],[Profit]]/Table2[[#This Row],[Sales]],0)</f>
        <v>0.26035464241313877</v>
      </c>
      <c r="P1447" t="str">
        <f>_xlfn.XLOOKUP(Table2[[#This Row],[Product_ID]],Table4[Product_ID],Table4[Category],"Not Found")</f>
        <v>Home</v>
      </c>
      <c r="Q1447" t="str">
        <f>_xlfn.XLOOKUP(Table2[[#This Row],[Product_ID]],Table4[Product_ID],Table4[Sub_Category],"Not Found")</f>
        <v>Decor</v>
      </c>
      <c r="R1447" t="str">
        <f>_xlfn.XLOOKUP(Table2[[#This Row],[Customer_ID]],Table1[Customer_ID],Table1[Region],"Not Found")</f>
        <v>North</v>
      </c>
      <c r="S1447" t="str">
        <f>_xlfn.XLOOKUP(Table2[[#This Row],[Customer_ID]],Table1[Customer_ID],Table1[Segment],"Not Found")</f>
        <v>Consumer</v>
      </c>
      <c r="T1447" t="str">
        <f>_xlfn.XLOOKUP(Table2[[#This Row],[Product_ID]],Table4[Product_ID],Table4[Product_Name],"Not Found")</f>
        <v>Wall Clock</v>
      </c>
    </row>
    <row r="1448" spans="1:20" x14ac:dyDescent="0.3">
      <c r="A1448" t="s">
        <v>1947</v>
      </c>
      <c r="B1448" s="4">
        <v>45334</v>
      </c>
      <c r="C1448" s="4">
        <v>45335</v>
      </c>
      <c r="D1448" t="s">
        <v>1948</v>
      </c>
      <c r="E1448" t="s">
        <v>96</v>
      </c>
      <c r="F1448" s="8">
        <v>2</v>
      </c>
      <c r="G1448" s="10">
        <v>0.1</v>
      </c>
      <c r="H1448" t="s">
        <v>13</v>
      </c>
      <c r="I1448" s="8">
        <v>1798.2</v>
      </c>
      <c r="J1448" s="8">
        <v>436.03</v>
      </c>
      <c r="K1448" s="12">
        <f>YEAR(Table2[[#This Row],[Order_Date]])</f>
        <v>2024</v>
      </c>
      <c r="L1448" s="12">
        <f>MONTH(Table2[[#This Row],[Order_Date]])</f>
        <v>2</v>
      </c>
      <c r="M1448" t="str">
        <f>TEXT(Table2[[#This Row],[Order_Date]],"mmm")</f>
        <v>Feb</v>
      </c>
      <c r="N1448" t="str">
        <f>TEXT(Table2[[#This Row],[Order_Date]],"YYYY-MM")</f>
        <v>2024-02</v>
      </c>
      <c r="O1448" s="9">
        <f>IFERROR(Table2[[#This Row],[Profit]]/Table2[[#This Row],[Sales]],0)</f>
        <v>0.24248137025914801</v>
      </c>
      <c r="P1448" t="str">
        <f>_xlfn.XLOOKUP(Table2[[#This Row],[Product_ID]],Table4[Product_ID],Table4[Category],"Not Found")</f>
        <v>Home</v>
      </c>
      <c r="Q1448" t="str">
        <f>_xlfn.XLOOKUP(Table2[[#This Row],[Product_ID]],Table4[Product_ID],Table4[Sub_Category],"Not Found")</f>
        <v>Lighting</v>
      </c>
      <c r="R1448" t="str">
        <f>_xlfn.XLOOKUP(Table2[[#This Row],[Customer_ID]],Table1[Customer_ID],Table1[Region],"Not Found")</f>
        <v>South</v>
      </c>
      <c r="S1448" t="str">
        <f>_xlfn.XLOOKUP(Table2[[#This Row],[Customer_ID]],Table1[Customer_ID],Table1[Segment],"Not Found")</f>
        <v>Consumer</v>
      </c>
      <c r="T1448" t="str">
        <f>_xlfn.XLOOKUP(Table2[[#This Row],[Product_ID]],Table4[Product_ID],Table4[Product_Name],"Not Found")</f>
        <v>LED Strip Light</v>
      </c>
    </row>
    <row r="1449" spans="1:20" x14ac:dyDescent="0.3">
      <c r="A1449" t="s">
        <v>1949</v>
      </c>
      <c r="B1449" s="4">
        <v>45676</v>
      </c>
      <c r="C1449" s="4">
        <v>45679</v>
      </c>
      <c r="D1449" t="s">
        <v>485</v>
      </c>
      <c r="E1449" t="s">
        <v>116</v>
      </c>
      <c r="F1449" s="8">
        <v>2</v>
      </c>
      <c r="G1449" s="10">
        <v>0.05</v>
      </c>
      <c r="H1449" t="s">
        <v>21</v>
      </c>
      <c r="I1449" s="8">
        <v>758.1</v>
      </c>
      <c r="J1449" s="8">
        <v>164.97</v>
      </c>
      <c r="K1449" s="12">
        <f>YEAR(Table2[[#This Row],[Order_Date]])</f>
        <v>2025</v>
      </c>
      <c r="L1449" s="12">
        <f>MONTH(Table2[[#This Row],[Order_Date]])</f>
        <v>1</v>
      </c>
      <c r="M1449" t="str">
        <f>TEXT(Table2[[#This Row],[Order_Date]],"mmm")</f>
        <v>Jan</v>
      </c>
      <c r="N1449" t="str">
        <f>TEXT(Table2[[#This Row],[Order_Date]],"YYYY-MM")</f>
        <v>2025-01</v>
      </c>
      <c r="O1449" s="9">
        <f>IFERROR(Table2[[#This Row],[Profit]]/Table2[[#This Row],[Sales]],0)</f>
        <v>0.21760981400870597</v>
      </c>
      <c r="P1449" t="str">
        <f>_xlfn.XLOOKUP(Table2[[#This Row],[Product_ID]],Table4[Product_ID],Table4[Category],"Not Found")</f>
        <v>Technology</v>
      </c>
      <c r="Q1449" t="str">
        <f>_xlfn.XLOOKUP(Table2[[#This Row],[Product_ID]],Table4[Product_ID],Table4[Sub_Category],"Not Found")</f>
        <v>Accessories</v>
      </c>
      <c r="R1449" t="str">
        <f>_xlfn.XLOOKUP(Table2[[#This Row],[Customer_ID]],Table1[Customer_ID],Table1[Region],"Not Found")</f>
        <v>East</v>
      </c>
      <c r="S1449" t="str">
        <f>_xlfn.XLOOKUP(Table2[[#This Row],[Customer_ID]],Table1[Customer_ID],Table1[Segment],"Not Found")</f>
        <v>Consumer</v>
      </c>
      <c r="T1449" t="str">
        <f>_xlfn.XLOOKUP(Table2[[#This Row],[Product_ID]],Table4[Product_ID],Table4[Product_Name],"Not Found")</f>
        <v>Mobile Holder</v>
      </c>
    </row>
    <row r="1450" spans="1:20" x14ac:dyDescent="0.3">
      <c r="A1450" t="s">
        <v>1950</v>
      </c>
      <c r="B1450" s="4">
        <v>45912</v>
      </c>
      <c r="C1450" s="4">
        <v>45915</v>
      </c>
      <c r="D1450" t="s">
        <v>1279</v>
      </c>
      <c r="E1450" t="s">
        <v>55</v>
      </c>
      <c r="F1450" s="8">
        <v>2</v>
      </c>
      <c r="G1450" s="10">
        <v>0.05</v>
      </c>
      <c r="H1450" t="s">
        <v>21</v>
      </c>
      <c r="I1450" s="8">
        <v>11398.1</v>
      </c>
      <c r="J1450" s="8">
        <v>2171.77</v>
      </c>
      <c r="K1450" s="12">
        <f>YEAR(Table2[[#This Row],[Order_Date]])</f>
        <v>2025</v>
      </c>
      <c r="L1450" s="12">
        <f>MONTH(Table2[[#This Row],[Order_Date]])</f>
        <v>9</v>
      </c>
      <c r="M1450" t="str">
        <f>TEXT(Table2[[#This Row],[Order_Date]],"mmm")</f>
        <v>Sep</v>
      </c>
      <c r="N1450" t="str">
        <f>TEXT(Table2[[#This Row],[Order_Date]],"YYYY-MM")</f>
        <v>2025-09</v>
      </c>
      <c r="O1450" s="9">
        <f>IFERROR(Table2[[#This Row],[Profit]]/Table2[[#This Row],[Sales]],0)</f>
        <v>0.19053789666698834</v>
      </c>
      <c r="P1450" t="str">
        <f>_xlfn.XLOOKUP(Table2[[#This Row],[Product_ID]],Table4[Product_ID],Table4[Category],"Not Found")</f>
        <v>Furniture</v>
      </c>
      <c r="Q1450" t="str">
        <f>_xlfn.XLOOKUP(Table2[[#This Row],[Product_ID]],Table4[Product_ID],Table4[Sub_Category],"Not Found")</f>
        <v>Furniture</v>
      </c>
      <c r="R1450" t="str">
        <f>_xlfn.XLOOKUP(Table2[[#This Row],[Customer_ID]],Table1[Customer_ID],Table1[Region],"Not Found")</f>
        <v>East</v>
      </c>
      <c r="S1450" t="str">
        <f>_xlfn.XLOOKUP(Table2[[#This Row],[Customer_ID]],Table1[Customer_ID],Table1[Segment],"Not Found")</f>
        <v>Consumer</v>
      </c>
      <c r="T1450" t="str">
        <f>_xlfn.XLOOKUP(Table2[[#This Row],[Product_ID]],Table4[Product_ID],Table4[Product_Name],"Not Found")</f>
        <v>Study Table</v>
      </c>
    </row>
    <row r="1451" spans="1:20" x14ac:dyDescent="0.3">
      <c r="A1451" t="s">
        <v>1951</v>
      </c>
      <c r="B1451" s="4">
        <v>45726</v>
      </c>
      <c r="C1451" s="4">
        <v>45731</v>
      </c>
      <c r="D1451" t="s">
        <v>771</v>
      </c>
      <c r="E1451" t="s">
        <v>71</v>
      </c>
      <c r="F1451" s="8">
        <v>1</v>
      </c>
      <c r="G1451" s="10">
        <v>0.05</v>
      </c>
      <c r="H1451" t="s">
        <v>13</v>
      </c>
      <c r="I1451" s="8">
        <v>759.05</v>
      </c>
      <c r="J1451" s="8">
        <v>177.19</v>
      </c>
      <c r="K1451" s="12">
        <f>YEAR(Table2[[#This Row],[Order_Date]])</f>
        <v>2025</v>
      </c>
      <c r="L1451" s="12">
        <f>MONTH(Table2[[#This Row],[Order_Date]])</f>
        <v>3</v>
      </c>
      <c r="M1451" t="str">
        <f>TEXT(Table2[[#This Row],[Order_Date]],"mmm")</f>
        <v>Mar</v>
      </c>
      <c r="N1451" t="str">
        <f>TEXT(Table2[[#This Row],[Order_Date]],"YYYY-MM")</f>
        <v>2025-03</v>
      </c>
      <c r="O1451" s="9">
        <f>IFERROR(Table2[[#This Row],[Profit]]/Table2[[#This Row],[Sales]],0)</f>
        <v>0.23343653250773994</v>
      </c>
      <c r="P1451" t="str">
        <f>_xlfn.XLOOKUP(Table2[[#This Row],[Product_ID]],Table4[Product_ID],Table4[Category],"Not Found")</f>
        <v>Home</v>
      </c>
      <c r="Q1451" t="str">
        <f>_xlfn.XLOOKUP(Table2[[#This Row],[Product_ID]],Table4[Product_ID],Table4[Sub_Category],"Not Found")</f>
        <v>Storage</v>
      </c>
      <c r="R1451" t="str">
        <f>_xlfn.XLOOKUP(Table2[[#This Row],[Customer_ID]],Table1[Customer_ID],Table1[Region],"Not Found")</f>
        <v>West</v>
      </c>
      <c r="S1451" t="str">
        <f>_xlfn.XLOOKUP(Table2[[#This Row],[Customer_ID]],Table1[Customer_ID],Table1[Segment],"Not Found")</f>
        <v>Consumer</v>
      </c>
      <c r="T1451" t="str">
        <f>_xlfn.XLOOKUP(Table2[[#This Row],[Product_ID]],Table4[Product_ID],Table4[Product_Name],"Not Found")</f>
        <v>Storage Box</v>
      </c>
    </row>
    <row r="1452" spans="1:20" x14ac:dyDescent="0.3">
      <c r="A1452" t="s">
        <v>1952</v>
      </c>
      <c r="B1452" s="4">
        <v>45699</v>
      </c>
      <c r="C1452" s="4">
        <v>45704</v>
      </c>
      <c r="D1452" t="s">
        <v>1953</v>
      </c>
      <c r="E1452" t="s">
        <v>16</v>
      </c>
      <c r="F1452" s="8">
        <v>1</v>
      </c>
      <c r="G1452" s="10">
        <v>0</v>
      </c>
      <c r="H1452" t="s">
        <v>13</v>
      </c>
      <c r="I1452" s="8">
        <v>1299</v>
      </c>
      <c r="J1452" s="8">
        <v>330.21</v>
      </c>
      <c r="K1452" s="12">
        <f>YEAR(Table2[[#This Row],[Order_Date]])</f>
        <v>2025</v>
      </c>
      <c r="L1452" s="12">
        <f>MONTH(Table2[[#This Row],[Order_Date]])</f>
        <v>2</v>
      </c>
      <c r="M1452" t="str">
        <f>TEXT(Table2[[#This Row],[Order_Date]],"mmm")</f>
        <v>Feb</v>
      </c>
      <c r="N1452" t="str">
        <f>TEXT(Table2[[#This Row],[Order_Date]],"YYYY-MM")</f>
        <v>2025-02</v>
      </c>
      <c r="O1452" s="9">
        <f>IFERROR(Table2[[#This Row],[Profit]]/Table2[[#This Row],[Sales]],0)</f>
        <v>0.25420323325635102</v>
      </c>
      <c r="P1452" t="str">
        <f>_xlfn.XLOOKUP(Table2[[#This Row],[Product_ID]],Table4[Product_ID],Table4[Category],"Not Found")</f>
        <v>Technology</v>
      </c>
      <c r="Q1452" t="str">
        <f>_xlfn.XLOOKUP(Table2[[#This Row],[Product_ID]],Table4[Product_ID],Table4[Sub_Category],"Not Found")</f>
        <v>Accessories</v>
      </c>
      <c r="R1452" t="str">
        <f>_xlfn.XLOOKUP(Table2[[#This Row],[Customer_ID]],Table1[Customer_ID],Table1[Region],"Not Found")</f>
        <v>West</v>
      </c>
      <c r="S1452" t="str">
        <f>_xlfn.XLOOKUP(Table2[[#This Row],[Customer_ID]],Table1[Customer_ID],Table1[Segment],"Not Found")</f>
        <v>Home Office</v>
      </c>
      <c r="T1452" t="str">
        <f>_xlfn.XLOOKUP(Table2[[#This Row],[Product_ID]],Table4[Product_ID],Table4[Product_Name],"Not Found")</f>
        <v>USB-C Hub</v>
      </c>
    </row>
    <row r="1453" spans="1:20" x14ac:dyDescent="0.3">
      <c r="A1453" t="s">
        <v>1954</v>
      </c>
      <c r="B1453" s="4">
        <v>45774</v>
      </c>
      <c r="C1453" s="4">
        <v>45776</v>
      </c>
      <c r="D1453" t="s">
        <v>1385</v>
      </c>
      <c r="E1453" t="s">
        <v>96</v>
      </c>
      <c r="F1453" s="8">
        <v>1</v>
      </c>
      <c r="G1453" s="10">
        <v>0</v>
      </c>
      <c r="H1453" t="s">
        <v>17</v>
      </c>
      <c r="I1453" s="8">
        <v>999</v>
      </c>
      <c r="J1453" s="8">
        <v>203.78</v>
      </c>
      <c r="K1453" s="12">
        <f>YEAR(Table2[[#This Row],[Order_Date]])</f>
        <v>2025</v>
      </c>
      <c r="L1453" s="12">
        <f>MONTH(Table2[[#This Row],[Order_Date]])</f>
        <v>4</v>
      </c>
      <c r="M1453" t="str">
        <f>TEXT(Table2[[#This Row],[Order_Date]],"mmm")</f>
        <v>Apr</v>
      </c>
      <c r="N1453" t="str">
        <f>TEXT(Table2[[#This Row],[Order_Date]],"YYYY-MM")</f>
        <v>2025-04</v>
      </c>
      <c r="O1453" s="9">
        <f>IFERROR(Table2[[#This Row],[Profit]]/Table2[[#This Row],[Sales]],0)</f>
        <v>0.20398398398398399</v>
      </c>
      <c r="P1453" t="str">
        <f>_xlfn.XLOOKUP(Table2[[#This Row],[Product_ID]],Table4[Product_ID],Table4[Category],"Not Found")</f>
        <v>Home</v>
      </c>
      <c r="Q1453" t="str">
        <f>_xlfn.XLOOKUP(Table2[[#This Row],[Product_ID]],Table4[Product_ID],Table4[Sub_Category],"Not Found")</f>
        <v>Lighting</v>
      </c>
      <c r="R1453" t="str">
        <f>_xlfn.XLOOKUP(Table2[[#This Row],[Customer_ID]],Table1[Customer_ID],Table1[Region],"Not Found")</f>
        <v>West</v>
      </c>
      <c r="S1453" t="str">
        <f>_xlfn.XLOOKUP(Table2[[#This Row],[Customer_ID]],Table1[Customer_ID],Table1[Segment],"Not Found")</f>
        <v>Home Office</v>
      </c>
      <c r="T1453" t="str">
        <f>_xlfn.XLOOKUP(Table2[[#This Row],[Product_ID]],Table4[Product_ID],Table4[Product_Name],"Not Found")</f>
        <v>LED Strip Light</v>
      </c>
    </row>
    <row r="1454" spans="1:20" x14ac:dyDescent="0.3">
      <c r="A1454" t="s">
        <v>1955</v>
      </c>
      <c r="B1454" s="4">
        <v>45955</v>
      </c>
      <c r="C1454" s="4">
        <v>45960</v>
      </c>
      <c r="D1454" t="s">
        <v>650</v>
      </c>
      <c r="E1454" t="s">
        <v>65</v>
      </c>
      <c r="F1454" s="8">
        <v>1</v>
      </c>
      <c r="G1454" s="10">
        <v>0.1</v>
      </c>
      <c r="H1454" t="s">
        <v>30</v>
      </c>
      <c r="I1454" s="8">
        <v>629.1</v>
      </c>
      <c r="J1454" s="8">
        <v>159.04</v>
      </c>
      <c r="K1454" s="12">
        <f>YEAR(Table2[[#This Row],[Order_Date]])</f>
        <v>2025</v>
      </c>
      <c r="L1454" s="12">
        <f>MONTH(Table2[[#This Row],[Order_Date]])</f>
        <v>10</v>
      </c>
      <c r="M1454" t="str">
        <f>TEXT(Table2[[#This Row],[Order_Date]],"mmm")</f>
        <v>Oct</v>
      </c>
      <c r="N1454" t="str">
        <f>TEXT(Table2[[#This Row],[Order_Date]],"YYYY-MM")</f>
        <v>2025-10</v>
      </c>
      <c r="O1454" s="9">
        <f>IFERROR(Table2[[#This Row],[Profit]]/Table2[[#This Row],[Sales]],0)</f>
        <v>0.25280559529486568</v>
      </c>
      <c r="P1454" t="str">
        <f>_xlfn.XLOOKUP(Table2[[#This Row],[Product_ID]],Table4[Product_ID],Table4[Category],"Not Found")</f>
        <v>Office</v>
      </c>
      <c r="Q1454" t="str">
        <f>_xlfn.XLOOKUP(Table2[[#This Row],[Product_ID]],Table4[Product_ID],Table4[Sub_Category],"Not Found")</f>
        <v>Storage</v>
      </c>
      <c r="R1454" t="str">
        <f>_xlfn.XLOOKUP(Table2[[#This Row],[Customer_ID]],Table1[Customer_ID],Table1[Region],"Not Found")</f>
        <v>East</v>
      </c>
      <c r="S1454" t="str">
        <f>_xlfn.XLOOKUP(Table2[[#This Row],[Customer_ID]],Table1[Customer_ID],Table1[Segment],"Not Found")</f>
        <v>Home Office</v>
      </c>
      <c r="T1454" t="str">
        <f>_xlfn.XLOOKUP(Table2[[#This Row],[Product_ID]],Table4[Product_ID],Table4[Product_Name],"Not Found")</f>
        <v>Desk Organizer</v>
      </c>
    </row>
    <row r="1455" spans="1:20" x14ac:dyDescent="0.3">
      <c r="A1455" t="s">
        <v>1956</v>
      </c>
      <c r="B1455" s="4">
        <v>45308</v>
      </c>
      <c r="C1455" s="4">
        <v>45311</v>
      </c>
      <c r="D1455" t="s">
        <v>285</v>
      </c>
      <c r="E1455" t="s">
        <v>40</v>
      </c>
      <c r="F1455" s="8">
        <v>1</v>
      </c>
      <c r="G1455" s="10">
        <v>0</v>
      </c>
      <c r="H1455" t="s">
        <v>17</v>
      </c>
      <c r="I1455" s="8">
        <v>1499</v>
      </c>
      <c r="J1455" s="8">
        <v>281.22000000000003</v>
      </c>
      <c r="K1455" s="12">
        <f>YEAR(Table2[[#This Row],[Order_Date]])</f>
        <v>2024</v>
      </c>
      <c r="L1455" s="12">
        <f>MONTH(Table2[[#This Row],[Order_Date]])</f>
        <v>1</v>
      </c>
      <c r="M1455" t="str">
        <f>TEXT(Table2[[#This Row],[Order_Date]],"mmm")</f>
        <v>Jan</v>
      </c>
      <c r="N1455" t="str">
        <f>TEXT(Table2[[#This Row],[Order_Date]],"YYYY-MM")</f>
        <v>2024-01</v>
      </c>
      <c r="O1455" s="9">
        <f>IFERROR(Table2[[#This Row],[Profit]]/Table2[[#This Row],[Sales]],0)</f>
        <v>0.18760507004669782</v>
      </c>
      <c r="P1455" t="str">
        <f>_xlfn.XLOOKUP(Table2[[#This Row],[Product_ID]],Table4[Product_ID],Table4[Category],"Not Found")</f>
        <v>Technology</v>
      </c>
      <c r="Q1455" t="str">
        <f>_xlfn.XLOOKUP(Table2[[#This Row],[Product_ID]],Table4[Product_ID],Table4[Sub_Category],"Not Found")</f>
        <v>Accessories</v>
      </c>
      <c r="R1455" t="str">
        <f>_xlfn.XLOOKUP(Table2[[#This Row],[Customer_ID]],Table1[Customer_ID],Table1[Region],"Not Found")</f>
        <v>West</v>
      </c>
      <c r="S1455" t="str">
        <f>_xlfn.XLOOKUP(Table2[[#This Row],[Customer_ID]],Table1[Customer_ID],Table1[Segment],"Not Found")</f>
        <v>Home Office</v>
      </c>
      <c r="T1455" t="str">
        <f>_xlfn.XLOOKUP(Table2[[#This Row],[Product_ID]],Table4[Product_ID],Table4[Product_Name],"Not Found")</f>
        <v>Power Bank</v>
      </c>
    </row>
    <row r="1456" spans="1:20" x14ac:dyDescent="0.3">
      <c r="A1456" t="s">
        <v>1957</v>
      </c>
      <c r="B1456" s="4">
        <v>45936</v>
      </c>
      <c r="C1456" s="4">
        <v>45937</v>
      </c>
      <c r="D1456" t="s">
        <v>1135</v>
      </c>
      <c r="E1456" t="s">
        <v>55</v>
      </c>
      <c r="F1456" s="8">
        <v>2</v>
      </c>
      <c r="G1456" s="10">
        <v>0</v>
      </c>
      <c r="H1456" t="s">
        <v>13</v>
      </c>
      <c r="I1456" s="8">
        <v>11998</v>
      </c>
      <c r="J1456" s="8">
        <v>2351.8000000000002</v>
      </c>
      <c r="K1456" s="12">
        <f>YEAR(Table2[[#This Row],[Order_Date]])</f>
        <v>2025</v>
      </c>
      <c r="L1456" s="12">
        <f>MONTH(Table2[[#This Row],[Order_Date]])</f>
        <v>10</v>
      </c>
      <c r="M1456" t="str">
        <f>TEXT(Table2[[#This Row],[Order_Date]],"mmm")</f>
        <v>Oct</v>
      </c>
      <c r="N1456" t="str">
        <f>TEXT(Table2[[#This Row],[Order_Date]],"YYYY-MM")</f>
        <v>2025-10</v>
      </c>
      <c r="O1456" s="9">
        <f>IFERROR(Table2[[#This Row],[Profit]]/Table2[[#This Row],[Sales]],0)</f>
        <v>0.19601600266711119</v>
      </c>
      <c r="P1456" t="str">
        <f>_xlfn.XLOOKUP(Table2[[#This Row],[Product_ID]],Table4[Product_ID],Table4[Category],"Not Found")</f>
        <v>Furniture</v>
      </c>
      <c r="Q1456" t="str">
        <f>_xlfn.XLOOKUP(Table2[[#This Row],[Product_ID]],Table4[Product_ID],Table4[Sub_Category],"Not Found")</f>
        <v>Furniture</v>
      </c>
      <c r="R1456" t="str">
        <f>_xlfn.XLOOKUP(Table2[[#This Row],[Customer_ID]],Table1[Customer_ID],Table1[Region],"Not Found")</f>
        <v>North</v>
      </c>
      <c r="S1456" t="str">
        <f>_xlfn.XLOOKUP(Table2[[#This Row],[Customer_ID]],Table1[Customer_ID],Table1[Segment],"Not Found")</f>
        <v>Home Office</v>
      </c>
      <c r="T1456" t="str">
        <f>_xlfn.XLOOKUP(Table2[[#This Row],[Product_ID]],Table4[Product_ID],Table4[Product_Name],"Not Found")</f>
        <v>Study Table</v>
      </c>
    </row>
    <row r="1457" spans="1:20" x14ac:dyDescent="0.3">
      <c r="A1457" t="s">
        <v>1958</v>
      </c>
      <c r="B1457" s="4">
        <v>45439</v>
      </c>
      <c r="C1457" s="4">
        <v>45440</v>
      </c>
      <c r="D1457" t="s">
        <v>1171</v>
      </c>
      <c r="E1457" t="s">
        <v>76</v>
      </c>
      <c r="F1457" s="8">
        <v>3</v>
      </c>
      <c r="G1457" s="10">
        <v>0.1</v>
      </c>
      <c r="H1457" t="s">
        <v>13</v>
      </c>
      <c r="I1457" s="8">
        <v>2427.3000000000002</v>
      </c>
      <c r="J1457" s="8">
        <v>504.86</v>
      </c>
      <c r="K1457" s="12">
        <f>YEAR(Table2[[#This Row],[Order_Date]])</f>
        <v>2024</v>
      </c>
      <c r="L1457" s="12">
        <f>MONTH(Table2[[#This Row],[Order_Date]])</f>
        <v>5</v>
      </c>
      <c r="M1457" t="str">
        <f>TEXT(Table2[[#This Row],[Order_Date]],"mmm")</f>
        <v>May</v>
      </c>
      <c r="N1457" t="str">
        <f>TEXT(Table2[[#This Row],[Order_Date]],"YYYY-MM")</f>
        <v>2024-05</v>
      </c>
      <c r="O1457" s="9">
        <f>IFERROR(Table2[[#This Row],[Profit]]/Table2[[#This Row],[Sales]],0)</f>
        <v>0.2079924195608289</v>
      </c>
      <c r="P1457" t="str">
        <f>_xlfn.XLOOKUP(Table2[[#This Row],[Product_ID]],Table4[Product_ID],Table4[Category],"Not Found")</f>
        <v>Home</v>
      </c>
      <c r="Q1457" t="str">
        <f>_xlfn.XLOOKUP(Table2[[#This Row],[Product_ID]],Table4[Product_ID],Table4[Sub_Category],"Not Found")</f>
        <v>Decor</v>
      </c>
      <c r="R1457" t="str">
        <f>_xlfn.XLOOKUP(Table2[[#This Row],[Customer_ID]],Table1[Customer_ID],Table1[Region],"Not Found")</f>
        <v>South</v>
      </c>
      <c r="S1457" t="str">
        <f>_xlfn.XLOOKUP(Table2[[#This Row],[Customer_ID]],Table1[Customer_ID],Table1[Segment],"Not Found")</f>
        <v>Corporate</v>
      </c>
      <c r="T1457" t="str">
        <f>_xlfn.XLOOKUP(Table2[[#This Row],[Product_ID]],Table4[Product_ID],Table4[Product_Name],"Not Found")</f>
        <v>Wall Clock</v>
      </c>
    </row>
    <row r="1458" spans="1:20" x14ac:dyDescent="0.3">
      <c r="A1458" t="s">
        <v>1959</v>
      </c>
      <c r="B1458" s="4">
        <v>45568</v>
      </c>
      <c r="C1458" s="4">
        <v>45571</v>
      </c>
      <c r="D1458" t="s">
        <v>1289</v>
      </c>
      <c r="E1458" t="s">
        <v>200</v>
      </c>
      <c r="F1458" s="8">
        <v>1</v>
      </c>
      <c r="G1458" s="10">
        <v>0</v>
      </c>
      <c r="H1458" t="s">
        <v>17</v>
      </c>
      <c r="I1458" s="8">
        <v>1099</v>
      </c>
      <c r="J1458" s="8">
        <v>272.44</v>
      </c>
      <c r="K1458" s="12">
        <f>YEAR(Table2[[#This Row],[Order_Date]])</f>
        <v>2024</v>
      </c>
      <c r="L1458" s="12">
        <f>MONTH(Table2[[#This Row],[Order_Date]])</f>
        <v>10</v>
      </c>
      <c r="M1458" t="str">
        <f>TEXT(Table2[[#This Row],[Order_Date]],"mmm")</f>
        <v>Oct</v>
      </c>
      <c r="N1458" t="str">
        <f>TEXT(Table2[[#This Row],[Order_Date]],"YYYY-MM")</f>
        <v>2024-10</v>
      </c>
      <c r="O1458" s="9">
        <f>IFERROR(Table2[[#This Row],[Profit]]/Table2[[#This Row],[Sales]],0)</f>
        <v>0.24789808917197453</v>
      </c>
      <c r="P1458" t="str">
        <f>_xlfn.XLOOKUP(Table2[[#This Row],[Product_ID]],Table4[Product_ID],Table4[Category],"Not Found")</f>
        <v>Office</v>
      </c>
      <c r="Q1458" t="str">
        <f>_xlfn.XLOOKUP(Table2[[#This Row],[Product_ID]],Table4[Product_ID],Table4[Sub_Category],"Not Found")</f>
        <v>Office Supplies</v>
      </c>
      <c r="R1458" t="str">
        <f>_xlfn.XLOOKUP(Table2[[#This Row],[Customer_ID]],Table1[Customer_ID],Table1[Region],"Not Found")</f>
        <v>South</v>
      </c>
      <c r="S1458" t="str">
        <f>_xlfn.XLOOKUP(Table2[[#This Row],[Customer_ID]],Table1[Customer_ID],Table1[Segment],"Not Found")</f>
        <v>Corporate</v>
      </c>
      <c r="T1458" t="str">
        <f>_xlfn.XLOOKUP(Table2[[#This Row],[Product_ID]],Table4[Product_ID],Table4[Product_Name],"Not Found")</f>
        <v>Laptop Stand</v>
      </c>
    </row>
    <row r="1459" spans="1:20" x14ac:dyDescent="0.3">
      <c r="A1459" t="s">
        <v>1960</v>
      </c>
      <c r="B1459" s="4">
        <v>45523</v>
      </c>
      <c r="C1459" s="4">
        <v>45525</v>
      </c>
      <c r="D1459" t="s">
        <v>1961</v>
      </c>
      <c r="E1459" t="s">
        <v>81</v>
      </c>
      <c r="F1459" s="8">
        <v>2</v>
      </c>
      <c r="G1459" s="10">
        <v>0</v>
      </c>
      <c r="H1459" t="s">
        <v>17</v>
      </c>
      <c r="I1459" s="8">
        <v>1598</v>
      </c>
      <c r="J1459" s="8">
        <v>423.24</v>
      </c>
      <c r="K1459" s="12">
        <f>YEAR(Table2[[#This Row],[Order_Date]])</f>
        <v>2024</v>
      </c>
      <c r="L1459" s="12">
        <f>MONTH(Table2[[#This Row],[Order_Date]])</f>
        <v>8</v>
      </c>
      <c r="M1459" t="str">
        <f>TEXT(Table2[[#This Row],[Order_Date]],"mmm")</f>
        <v>Aug</v>
      </c>
      <c r="N1459" t="str">
        <f>TEXT(Table2[[#This Row],[Order_Date]],"YYYY-MM")</f>
        <v>2024-08</v>
      </c>
      <c r="O1459" s="9">
        <f>IFERROR(Table2[[#This Row],[Profit]]/Table2[[#This Row],[Sales]],0)</f>
        <v>0.26485607008760953</v>
      </c>
      <c r="P1459" t="str">
        <f>_xlfn.XLOOKUP(Table2[[#This Row],[Product_ID]],Table4[Product_ID],Table4[Category],"Not Found")</f>
        <v>Home</v>
      </c>
      <c r="Q1459" t="str">
        <f>_xlfn.XLOOKUP(Table2[[#This Row],[Product_ID]],Table4[Product_ID],Table4[Sub_Category],"Not Found")</f>
        <v>Kitchen</v>
      </c>
      <c r="R1459" t="str">
        <f>_xlfn.XLOOKUP(Table2[[#This Row],[Customer_ID]],Table1[Customer_ID],Table1[Region],"Not Found")</f>
        <v>North</v>
      </c>
      <c r="S1459" t="str">
        <f>_xlfn.XLOOKUP(Table2[[#This Row],[Customer_ID]],Table1[Customer_ID],Table1[Segment],"Not Found")</f>
        <v>Consumer</v>
      </c>
      <c r="T1459" t="str">
        <f>_xlfn.XLOOKUP(Table2[[#This Row],[Product_ID]],Table4[Product_ID],Table4[Product_Name],"Not Found")</f>
        <v>Travel Mug</v>
      </c>
    </row>
    <row r="1460" spans="1:20" x14ac:dyDescent="0.3">
      <c r="A1460" t="s">
        <v>1962</v>
      </c>
      <c r="B1460" s="4">
        <v>45657</v>
      </c>
      <c r="C1460" s="4">
        <v>45658</v>
      </c>
      <c r="D1460" t="s">
        <v>19</v>
      </c>
      <c r="E1460" t="s">
        <v>50</v>
      </c>
      <c r="F1460" s="8">
        <v>1</v>
      </c>
      <c r="G1460" s="10">
        <v>0</v>
      </c>
      <c r="H1460" t="s">
        <v>13</v>
      </c>
      <c r="I1460" s="8">
        <v>499</v>
      </c>
      <c r="J1460" s="8">
        <v>94.61</v>
      </c>
      <c r="K1460" s="12">
        <f>YEAR(Table2[[#This Row],[Order_Date]])</f>
        <v>2024</v>
      </c>
      <c r="L1460" s="12">
        <f>MONTH(Table2[[#This Row],[Order_Date]])</f>
        <v>12</v>
      </c>
      <c r="M1460" t="str">
        <f>TEXT(Table2[[#This Row],[Order_Date]],"mmm")</f>
        <v>Dec</v>
      </c>
      <c r="N1460" t="str">
        <f>TEXT(Table2[[#This Row],[Order_Date]],"YYYY-MM")</f>
        <v>2024-12</v>
      </c>
      <c r="O1460" s="9">
        <f>IFERROR(Table2[[#This Row],[Profit]]/Table2[[#This Row],[Sales]],0)</f>
        <v>0.18959919839679359</v>
      </c>
      <c r="P1460" t="str">
        <f>_xlfn.XLOOKUP(Table2[[#This Row],[Product_ID]],Table4[Product_ID],Table4[Category],"Not Found")</f>
        <v>Technology</v>
      </c>
      <c r="Q1460" t="str">
        <f>_xlfn.XLOOKUP(Table2[[#This Row],[Product_ID]],Table4[Product_ID],Table4[Sub_Category],"Not Found")</f>
        <v>Accessories</v>
      </c>
      <c r="R1460" t="str">
        <f>_xlfn.XLOOKUP(Table2[[#This Row],[Customer_ID]],Table1[Customer_ID],Table1[Region],"Not Found")</f>
        <v>West</v>
      </c>
      <c r="S1460" t="str">
        <f>_xlfn.XLOOKUP(Table2[[#This Row],[Customer_ID]],Table1[Customer_ID],Table1[Segment],"Not Found")</f>
        <v>Consumer</v>
      </c>
      <c r="T1460" t="str">
        <f>_xlfn.XLOOKUP(Table2[[#This Row],[Product_ID]],Table4[Product_ID],Table4[Product_Name],"Not Found")</f>
        <v>Wireless Mouse</v>
      </c>
    </row>
    <row r="1461" spans="1:20" x14ac:dyDescent="0.3">
      <c r="A1461" t="s">
        <v>1963</v>
      </c>
      <c r="B1461" s="4">
        <v>45519</v>
      </c>
      <c r="C1461" s="4">
        <v>45520</v>
      </c>
      <c r="D1461" t="s">
        <v>491</v>
      </c>
      <c r="E1461" t="s">
        <v>96</v>
      </c>
      <c r="F1461" s="8">
        <v>5</v>
      </c>
      <c r="G1461" s="10">
        <v>0.1</v>
      </c>
      <c r="H1461" t="s">
        <v>13</v>
      </c>
      <c r="I1461" s="8">
        <v>4495.5</v>
      </c>
      <c r="J1461" s="8">
        <v>1255.76</v>
      </c>
      <c r="K1461" s="12">
        <f>YEAR(Table2[[#This Row],[Order_Date]])</f>
        <v>2024</v>
      </c>
      <c r="L1461" s="12">
        <f>MONTH(Table2[[#This Row],[Order_Date]])</f>
        <v>8</v>
      </c>
      <c r="M1461" t="str">
        <f>TEXT(Table2[[#This Row],[Order_Date]],"mmm")</f>
        <v>Aug</v>
      </c>
      <c r="N1461" t="str">
        <f>TEXT(Table2[[#This Row],[Order_Date]],"YYYY-MM")</f>
        <v>2024-08</v>
      </c>
      <c r="O1461" s="9">
        <f>IFERROR(Table2[[#This Row],[Profit]]/Table2[[#This Row],[Sales]],0)</f>
        <v>0.27933711489267044</v>
      </c>
      <c r="P1461" t="str">
        <f>_xlfn.XLOOKUP(Table2[[#This Row],[Product_ID]],Table4[Product_ID],Table4[Category],"Not Found")</f>
        <v>Home</v>
      </c>
      <c r="Q1461" t="str">
        <f>_xlfn.XLOOKUP(Table2[[#This Row],[Product_ID]],Table4[Product_ID],Table4[Sub_Category],"Not Found")</f>
        <v>Lighting</v>
      </c>
      <c r="R1461" t="str">
        <f>_xlfn.XLOOKUP(Table2[[#This Row],[Customer_ID]],Table1[Customer_ID],Table1[Region],"Not Found")</f>
        <v>South</v>
      </c>
      <c r="S1461" t="str">
        <f>_xlfn.XLOOKUP(Table2[[#This Row],[Customer_ID]],Table1[Customer_ID],Table1[Segment],"Not Found")</f>
        <v>Corporate</v>
      </c>
      <c r="T1461" t="str">
        <f>_xlfn.XLOOKUP(Table2[[#This Row],[Product_ID]],Table4[Product_ID],Table4[Product_Name],"Not Found")</f>
        <v>LED Strip Light</v>
      </c>
    </row>
    <row r="1462" spans="1:20" x14ac:dyDescent="0.3">
      <c r="A1462" t="s">
        <v>1964</v>
      </c>
      <c r="B1462" s="4">
        <v>45942</v>
      </c>
      <c r="C1462" s="4">
        <v>45944</v>
      </c>
      <c r="D1462" t="s">
        <v>1965</v>
      </c>
      <c r="E1462" t="s">
        <v>65</v>
      </c>
      <c r="F1462" s="8">
        <v>1</v>
      </c>
      <c r="G1462" s="10">
        <v>0.1</v>
      </c>
      <c r="H1462" t="s">
        <v>17</v>
      </c>
      <c r="I1462" s="8">
        <v>629.1</v>
      </c>
      <c r="J1462" s="8">
        <v>194.09</v>
      </c>
      <c r="K1462" s="12">
        <f>YEAR(Table2[[#This Row],[Order_Date]])</f>
        <v>2025</v>
      </c>
      <c r="L1462" s="12">
        <f>MONTH(Table2[[#This Row],[Order_Date]])</f>
        <v>10</v>
      </c>
      <c r="M1462" t="str">
        <f>TEXT(Table2[[#This Row],[Order_Date]],"mmm")</f>
        <v>Oct</v>
      </c>
      <c r="N1462" t="str">
        <f>TEXT(Table2[[#This Row],[Order_Date]],"YYYY-MM")</f>
        <v>2025-10</v>
      </c>
      <c r="O1462" s="9">
        <f>IFERROR(Table2[[#This Row],[Profit]]/Table2[[#This Row],[Sales]],0)</f>
        <v>0.30852010809092356</v>
      </c>
      <c r="P1462" t="str">
        <f>_xlfn.XLOOKUP(Table2[[#This Row],[Product_ID]],Table4[Product_ID],Table4[Category],"Not Found")</f>
        <v>Office</v>
      </c>
      <c r="Q1462" t="str">
        <f>_xlfn.XLOOKUP(Table2[[#This Row],[Product_ID]],Table4[Product_ID],Table4[Sub_Category],"Not Found")</f>
        <v>Storage</v>
      </c>
      <c r="R1462" t="str">
        <f>_xlfn.XLOOKUP(Table2[[#This Row],[Customer_ID]],Table1[Customer_ID],Table1[Region],"Not Found")</f>
        <v>South</v>
      </c>
      <c r="S1462" t="str">
        <f>_xlfn.XLOOKUP(Table2[[#This Row],[Customer_ID]],Table1[Customer_ID],Table1[Segment],"Not Found")</f>
        <v>Consumer</v>
      </c>
      <c r="T1462" t="str">
        <f>_xlfn.XLOOKUP(Table2[[#This Row],[Product_ID]],Table4[Product_ID],Table4[Product_Name],"Not Found")</f>
        <v>Desk Organizer</v>
      </c>
    </row>
    <row r="1463" spans="1:20" x14ac:dyDescent="0.3">
      <c r="A1463" t="s">
        <v>1966</v>
      </c>
      <c r="B1463" s="4">
        <v>45727</v>
      </c>
      <c r="C1463" s="4">
        <v>45728</v>
      </c>
      <c r="D1463" t="s">
        <v>132</v>
      </c>
      <c r="E1463" t="s">
        <v>116</v>
      </c>
      <c r="F1463" s="8">
        <v>3</v>
      </c>
      <c r="G1463" s="10">
        <v>0.1</v>
      </c>
      <c r="H1463" t="s">
        <v>13</v>
      </c>
      <c r="I1463" s="8">
        <v>1077.3</v>
      </c>
      <c r="J1463" s="8">
        <v>216.73</v>
      </c>
      <c r="K1463" s="12">
        <f>YEAR(Table2[[#This Row],[Order_Date]])</f>
        <v>2025</v>
      </c>
      <c r="L1463" s="12">
        <f>MONTH(Table2[[#This Row],[Order_Date]])</f>
        <v>3</v>
      </c>
      <c r="M1463" t="str">
        <f>TEXT(Table2[[#This Row],[Order_Date]],"mmm")</f>
        <v>Mar</v>
      </c>
      <c r="N1463" t="str">
        <f>TEXT(Table2[[#This Row],[Order_Date]],"YYYY-MM")</f>
        <v>2025-03</v>
      </c>
      <c r="O1463" s="9">
        <f>IFERROR(Table2[[#This Row],[Profit]]/Table2[[#This Row],[Sales]],0)</f>
        <v>0.20117887310869767</v>
      </c>
      <c r="P1463" t="str">
        <f>_xlfn.XLOOKUP(Table2[[#This Row],[Product_ID]],Table4[Product_ID],Table4[Category],"Not Found")</f>
        <v>Technology</v>
      </c>
      <c r="Q1463" t="str">
        <f>_xlfn.XLOOKUP(Table2[[#This Row],[Product_ID]],Table4[Product_ID],Table4[Sub_Category],"Not Found")</f>
        <v>Accessories</v>
      </c>
      <c r="R1463" t="str">
        <f>_xlfn.XLOOKUP(Table2[[#This Row],[Customer_ID]],Table1[Customer_ID],Table1[Region],"Not Found")</f>
        <v>East</v>
      </c>
      <c r="S1463" t="str">
        <f>_xlfn.XLOOKUP(Table2[[#This Row],[Customer_ID]],Table1[Customer_ID],Table1[Segment],"Not Found")</f>
        <v>Consumer</v>
      </c>
      <c r="T1463" t="str">
        <f>_xlfn.XLOOKUP(Table2[[#This Row],[Product_ID]],Table4[Product_ID],Table4[Product_Name],"Not Found")</f>
        <v>Mobile Holder</v>
      </c>
    </row>
    <row r="1464" spans="1:20" x14ac:dyDescent="0.3">
      <c r="A1464" t="s">
        <v>1967</v>
      </c>
      <c r="B1464" s="4">
        <v>45690</v>
      </c>
      <c r="C1464" s="4">
        <v>45694</v>
      </c>
      <c r="D1464" t="s">
        <v>1968</v>
      </c>
      <c r="E1464" t="s">
        <v>50</v>
      </c>
      <c r="F1464" s="8">
        <v>4</v>
      </c>
      <c r="G1464" s="10">
        <v>0</v>
      </c>
      <c r="H1464" t="s">
        <v>17</v>
      </c>
      <c r="I1464" s="8">
        <v>1996</v>
      </c>
      <c r="J1464" s="8">
        <v>448.04</v>
      </c>
      <c r="K1464" s="12">
        <f>YEAR(Table2[[#This Row],[Order_Date]])</f>
        <v>2025</v>
      </c>
      <c r="L1464" s="12">
        <f>MONTH(Table2[[#This Row],[Order_Date]])</f>
        <v>2</v>
      </c>
      <c r="M1464" t="str">
        <f>TEXT(Table2[[#This Row],[Order_Date]],"mmm")</f>
        <v>Feb</v>
      </c>
      <c r="N1464" t="str">
        <f>TEXT(Table2[[#This Row],[Order_Date]],"YYYY-MM")</f>
        <v>2025-02</v>
      </c>
      <c r="O1464" s="9">
        <f>IFERROR(Table2[[#This Row],[Profit]]/Table2[[#This Row],[Sales]],0)</f>
        <v>0.22446893787575151</v>
      </c>
      <c r="P1464" t="str">
        <f>_xlfn.XLOOKUP(Table2[[#This Row],[Product_ID]],Table4[Product_ID],Table4[Category],"Not Found")</f>
        <v>Technology</v>
      </c>
      <c r="Q1464" t="str">
        <f>_xlfn.XLOOKUP(Table2[[#This Row],[Product_ID]],Table4[Product_ID],Table4[Sub_Category],"Not Found")</f>
        <v>Accessories</v>
      </c>
      <c r="R1464" t="str">
        <f>_xlfn.XLOOKUP(Table2[[#This Row],[Customer_ID]],Table1[Customer_ID],Table1[Region],"Not Found")</f>
        <v>East</v>
      </c>
      <c r="S1464" t="str">
        <f>_xlfn.XLOOKUP(Table2[[#This Row],[Customer_ID]],Table1[Customer_ID],Table1[Segment],"Not Found")</f>
        <v>Consumer</v>
      </c>
      <c r="T1464" t="str">
        <f>_xlfn.XLOOKUP(Table2[[#This Row],[Product_ID]],Table4[Product_ID],Table4[Product_Name],"Not Found")</f>
        <v>Wireless Mouse</v>
      </c>
    </row>
    <row r="1465" spans="1:20" x14ac:dyDescent="0.3">
      <c r="A1465" t="s">
        <v>1969</v>
      </c>
      <c r="B1465" s="4">
        <v>45502</v>
      </c>
      <c r="C1465" s="4">
        <v>45505</v>
      </c>
      <c r="D1465" t="s">
        <v>1953</v>
      </c>
      <c r="E1465" t="s">
        <v>45</v>
      </c>
      <c r="F1465" s="8">
        <v>3</v>
      </c>
      <c r="G1465" s="10">
        <v>0.1</v>
      </c>
      <c r="H1465" t="s">
        <v>13</v>
      </c>
      <c r="I1465" s="8">
        <v>6747.3</v>
      </c>
      <c r="J1465" s="8">
        <v>1970.73</v>
      </c>
      <c r="K1465" s="12">
        <f>YEAR(Table2[[#This Row],[Order_Date]])</f>
        <v>2024</v>
      </c>
      <c r="L1465" s="12">
        <f>MONTH(Table2[[#This Row],[Order_Date]])</f>
        <v>7</v>
      </c>
      <c r="M1465" t="str">
        <f>TEXT(Table2[[#This Row],[Order_Date]],"mmm")</f>
        <v>Jul</v>
      </c>
      <c r="N1465" t="str">
        <f>TEXT(Table2[[#This Row],[Order_Date]],"YYYY-MM")</f>
        <v>2024-07</v>
      </c>
      <c r="O1465" s="9">
        <f>IFERROR(Table2[[#This Row],[Profit]]/Table2[[#This Row],[Sales]],0)</f>
        <v>0.2920768307322929</v>
      </c>
      <c r="P1465" t="str">
        <f>_xlfn.XLOOKUP(Table2[[#This Row],[Product_ID]],Table4[Product_ID],Table4[Category],"Not Found")</f>
        <v>Technology</v>
      </c>
      <c r="Q1465" t="str">
        <f>_xlfn.XLOOKUP(Table2[[#This Row],[Product_ID]],Table4[Product_ID],Table4[Sub_Category],"Not Found")</f>
        <v>Audio</v>
      </c>
      <c r="R1465" t="str">
        <f>_xlfn.XLOOKUP(Table2[[#This Row],[Customer_ID]],Table1[Customer_ID],Table1[Region],"Not Found")</f>
        <v>West</v>
      </c>
      <c r="S1465" t="str">
        <f>_xlfn.XLOOKUP(Table2[[#This Row],[Customer_ID]],Table1[Customer_ID],Table1[Segment],"Not Found")</f>
        <v>Home Office</v>
      </c>
      <c r="T1465" t="str">
        <f>_xlfn.XLOOKUP(Table2[[#This Row],[Product_ID]],Table4[Product_ID],Table4[Product_Name],"Not Found")</f>
        <v>Headphones</v>
      </c>
    </row>
    <row r="1466" spans="1:20" x14ac:dyDescent="0.3">
      <c r="A1466" t="s">
        <v>1970</v>
      </c>
      <c r="B1466" s="4">
        <v>45682</v>
      </c>
      <c r="C1466" s="4">
        <v>45683</v>
      </c>
      <c r="D1466" t="s">
        <v>1242</v>
      </c>
      <c r="E1466" t="s">
        <v>65</v>
      </c>
      <c r="F1466" s="8">
        <v>1</v>
      </c>
      <c r="G1466" s="10">
        <v>0.05</v>
      </c>
      <c r="H1466" t="s">
        <v>21</v>
      </c>
      <c r="I1466" s="8">
        <v>664.05</v>
      </c>
      <c r="J1466" s="8">
        <v>206.2</v>
      </c>
      <c r="K1466" s="12">
        <f>YEAR(Table2[[#This Row],[Order_Date]])</f>
        <v>2025</v>
      </c>
      <c r="L1466" s="12">
        <f>MONTH(Table2[[#This Row],[Order_Date]])</f>
        <v>1</v>
      </c>
      <c r="M1466" t="str">
        <f>TEXT(Table2[[#This Row],[Order_Date]],"mmm")</f>
        <v>Jan</v>
      </c>
      <c r="N1466" t="str">
        <f>TEXT(Table2[[#This Row],[Order_Date]],"YYYY-MM")</f>
        <v>2025-01</v>
      </c>
      <c r="O1466" s="9">
        <f>IFERROR(Table2[[#This Row],[Profit]]/Table2[[#This Row],[Sales]],0)</f>
        <v>0.31051878623597623</v>
      </c>
      <c r="P1466" t="str">
        <f>_xlfn.XLOOKUP(Table2[[#This Row],[Product_ID]],Table4[Product_ID],Table4[Category],"Not Found")</f>
        <v>Office</v>
      </c>
      <c r="Q1466" t="str">
        <f>_xlfn.XLOOKUP(Table2[[#This Row],[Product_ID]],Table4[Product_ID],Table4[Sub_Category],"Not Found")</f>
        <v>Storage</v>
      </c>
      <c r="R1466" t="str">
        <f>_xlfn.XLOOKUP(Table2[[#This Row],[Customer_ID]],Table1[Customer_ID],Table1[Region],"Not Found")</f>
        <v>North</v>
      </c>
      <c r="S1466" t="str">
        <f>_xlfn.XLOOKUP(Table2[[#This Row],[Customer_ID]],Table1[Customer_ID],Table1[Segment],"Not Found")</f>
        <v>Home Office</v>
      </c>
      <c r="T1466" t="str">
        <f>_xlfn.XLOOKUP(Table2[[#This Row],[Product_ID]],Table4[Product_ID],Table4[Product_Name],"Not Found")</f>
        <v>Desk Organizer</v>
      </c>
    </row>
    <row r="1467" spans="1:20" x14ac:dyDescent="0.3">
      <c r="A1467" t="s">
        <v>1971</v>
      </c>
      <c r="B1467" s="4">
        <v>45790</v>
      </c>
      <c r="C1467" s="4">
        <v>45791</v>
      </c>
      <c r="D1467" t="s">
        <v>1652</v>
      </c>
      <c r="E1467" t="s">
        <v>16</v>
      </c>
      <c r="F1467" s="8">
        <v>2</v>
      </c>
      <c r="G1467" s="10">
        <v>0.05</v>
      </c>
      <c r="H1467" t="s">
        <v>13</v>
      </c>
      <c r="I1467" s="8">
        <v>2468.1</v>
      </c>
      <c r="J1467" s="8">
        <v>585.66999999999996</v>
      </c>
      <c r="K1467" s="12">
        <f>YEAR(Table2[[#This Row],[Order_Date]])</f>
        <v>2025</v>
      </c>
      <c r="L1467" s="12">
        <f>MONTH(Table2[[#This Row],[Order_Date]])</f>
        <v>5</v>
      </c>
      <c r="M1467" t="str">
        <f>TEXT(Table2[[#This Row],[Order_Date]],"mmm")</f>
        <v>May</v>
      </c>
      <c r="N1467" t="str">
        <f>TEXT(Table2[[#This Row],[Order_Date]],"YYYY-MM")</f>
        <v>2025-05</v>
      </c>
      <c r="O1467" s="9">
        <f>IFERROR(Table2[[#This Row],[Profit]]/Table2[[#This Row],[Sales]],0)</f>
        <v>0.23729589562821604</v>
      </c>
      <c r="P1467" t="str">
        <f>_xlfn.XLOOKUP(Table2[[#This Row],[Product_ID]],Table4[Product_ID],Table4[Category],"Not Found")</f>
        <v>Technology</v>
      </c>
      <c r="Q1467" t="str">
        <f>_xlfn.XLOOKUP(Table2[[#This Row],[Product_ID]],Table4[Product_ID],Table4[Sub_Category],"Not Found")</f>
        <v>Accessories</v>
      </c>
      <c r="R1467" t="str">
        <f>_xlfn.XLOOKUP(Table2[[#This Row],[Customer_ID]],Table1[Customer_ID],Table1[Region],"Not Found")</f>
        <v>North</v>
      </c>
      <c r="S1467" t="str">
        <f>_xlfn.XLOOKUP(Table2[[#This Row],[Customer_ID]],Table1[Customer_ID],Table1[Segment],"Not Found")</f>
        <v>Consumer</v>
      </c>
      <c r="T1467" t="str">
        <f>_xlfn.XLOOKUP(Table2[[#This Row],[Product_ID]],Table4[Product_ID],Table4[Product_Name],"Not Found")</f>
        <v>USB-C Hub</v>
      </c>
    </row>
    <row r="1468" spans="1:20" x14ac:dyDescent="0.3">
      <c r="A1468" t="s">
        <v>1972</v>
      </c>
      <c r="B1468" s="4">
        <v>45831</v>
      </c>
      <c r="C1468" s="4">
        <v>45833</v>
      </c>
      <c r="D1468" t="s">
        <v>144</v>
      </c>
      <c r="E1468" t="s">
        <v>50</v>
      </c>
      <c r="F1468" s="8">
        <v>1</v>
      </c>
      <c r="G1468" s="10">
        <v>0.05</v>
      </c>
      <c r="H1468" t="s">
        <v>30</v>
      </c>
      <c r="I1468" s="8">
        <v>474.05</v>
      </c>
      <c r="J1468" s="8">
        <v>130.04</v>
      </c>
      <c r="K1468" s="12">
        <f>YEAR(Table2[[#This Row],[Order_Date]])</f>
        <v>2025</v>
      </c>
      <c r="L1468" s="12">
        <f>MONTH(Table2[[#This Row],[Order_Date]])</f>
        <v>6</v>
      </c>
      <c r="M1468" t="str">
        <f>TEXT(Table2[[#This Row],[Order_Date]],"mmm")</f>
        <v>Jun</v>
      </c>
      <c r="N1468" t="str">
        <f>TEXT(Table2[[#This Row],[Order_Date]],"YYYY-MM")</f>
        <v>2025-06</v>
      </c>
      <c r="O1468" s="9">
        <f>IFERROR(Table2[[#This Row],[Profit]]/Table2[[#This Row],[Sales]],0)</f>
        <v>0.27431705516295746</v>
      </c>
      <c r="P1468" t="str">
        <f>_xlfn.XLOOKUP(Table2[[#This Row],[Product_ID]],Table4[Product_ID],Table4[Category],"Not Found")</f>
        <v>Technology</v>
      </c>
      <c r="Q1468" t="str">
        <f>_xlfn.XLOOKUP(Table2[[#This Row],[Product_ID]],Table4[Product_ID],Table4[Sub_Category],"Not Found")</f>
        <v>Accessories</v>
      </c>
      <c r="R1468" t="str">
        <f>_xlfn.XLOOKUP(Table2[[#This Row],[Customer_ID]],Table1[Customer_ID],Table1[Region],"Not Found")</f>
        <v>South</v>
      </c>
      <c r="S1468" t="str">
        <f>_xlfn.XLOOKUP(Table2[[#This Row],[Customer_ID]],Table1[Customer_ID],Table1[Segment],"Not Found")</f>
        <v>Consumer</v>
      </c>
      <c r="T1468" t="str">
        <f>_xlfn.XLOOKUP(Table2[[#This Row],[Product_ID]],Table4[Product_ID],Table4[Product_Name],"Not Found")</f>
        <v>Wireless Mouse</v>
      </c>
    </row>
    <row r="1469" spans="1:20" x14ac:dyDescent="0.3">
      <c r="A1469" t="s">
        <v>1973</v>
      </c>
      <c r="B1469" s="4">
        <v>45854</v>
      </c>
      <c r="C1469" s="4">
        <v>45855</v>
      </c>
      <c r="D1469" t="s">
        <v>356</v>
      </c>
      <c r="E1469" t="s">
        <v>29</v>
      </c>
      <c r="F1469" s="8">
        <v>1</v>
      </c>
      <c r="G1469" s="10">
        <v>0.05</v>
      </c>
      <c r="H1469" t="s">
        <v>13</v>
      </c>
      <c r="I1469" s="8">
        <v>379.05</v>
      </c>
      <c r="J1469" s="8">
        <v>93.35</v>
      </c>
      <c r="K1469" s="12">
        <f>YEAR(Table2[[#This Row],[Order_Date]])</f>
        <v>2025</v>
      </c>
      <c r="L1469" s="12">
        <f>MONTH(Table2[[#This Row],[Order_Date]])</f>
        <v>7</v>
      </c>
      <c r="M1469" t="str">
        <f>TEXT(Table2[[#This Row],[Order_Date]],"mmm")</f>
        <v>Jul</v>
      </c>
      <c r="N1469" t="str">
        <f>TEXT(Table2[[#This Row],[Order_Date]],"YYYY-MM")</f>
        <v>2025-07</v>
      </c>
      <c r="O1469" s="9">
        <f>IFERROR(Table2[[#This Row],[Profit]]/Table2[[#This Row],[Sales]],0)</f>
        <v>0.24627357868355096</v>
      </c>
      <c r="P1469" t="str">
        <f>_xlfn.XLOOKUP(Table2[[#This Row],[Product_ID]],Table4[Product_ID],Table4[Category],"Not Found")</f>
        <v>Office</v>
      </c>
      <c r="Q1469" t="str">
        <f>_xlfn.XLOOKUP(Table2[[#This Row],[Product_ID]],Table4[Product_ID],Table4[Sub_Category],"Not Found")</f>
        <v>Paper</v>
      </c>
      <c r="R1469" t="str">
        <f>_xlfn.XLOOKUP(Table2[[#This Row],[Customer_ID]],Table1[Customer_ID],Table1[Region],"Not Found")</f>
        <v>South</v>
      </c>
      <c r="S1469" t="str">
        <f>_xlfn.XLOOKUP(Table2[[#This Row],[Customer_ID]],Table1[Customer_ID],Table1[Segment],"Not Found")</f>
        <v>Home Office</v>
      </c>
      <c r="T1469" t="str">
        <f>_xlfn.XLOOKUP(Table2[[#This Row],[Product_ID]],Table4[Product_ID],Table4[Product_Name],"Not Found")</f>
        <v>Notebook Set</v>
      </c>
    </row>
    <row r="1470" spans="1:20" x14ac:dyDescent="0.3">
      <c r="A1470" t="s">
        <v>1974</v>
      </c>
      <c r="B1470" s="4">
        <v>45782</v>
      </c>
      <c r="C1470" s="4">
        <v>45784</v>
      </c>
      <c r="D1470" t="s">
        <v>839</v>
      </c>
      <c r="E1470" t="s">
        <v>76</v>
      </c>
      <c r="F1470" s="8">
        <v>1</v>
      </c>
      <c r="G1470" s="10">
        <v>0.05</v>
      </c>
      <c r="H1470" t="s">
        <v>13</v>
      </c>
      <c r="I1470" s="8">
        <v>854.05</v>
      </c>
      <c r="J1470" s="8">
        <v>251.05</v>
      </c>
      <c r="K1470" s="12">
        <f>YEAR(Table2[[#This Row],[Order_Date]])</f>
        <v>2025</v>
      </c>
      <c r="L1470" s="12">
        <f>MONTH(Table2[[#This Row],[Order_Date]])</f>
        <v>5</v>
      </c>
      <c r="M1470" t="str">
        <f>TEXT(Table2[[#This Row],[Order_Date]],"mmm")</f>
        <v>May</v>
      </c>
      <c r="N1470" t="str">
        <f>TEXT(Table2[[#This Row],[Order_Date]],"YYYY-MM")</f>
        <v>2025-05</v>
      </c>
      <c r="O1470" s="9">
        <f>IFERROR(Table2[[#This Row],[Profit]]/Table2[[#This Row],[Sales]],0)</f>
        <v>0.29395234471049708</v>
      </c>
      <c r="P1470" t="str">
        <f>_xlfn.XLOOKUP(Table2[[#This Row],[Product_ID]],Table4[Product_ID],Table4[Category],"Not Found")</f>
        <v>Home</v>
      </c>
      <c r="Q1470" t="str">
        <f>_xlfn.XLOOKUP(Table2[[#This Row],[Product_ID]],Table4[Product_ID],Table4[Sub_Category],"Not Found")</f>
        <v>Decor</v>
      </c>
      <c r="R1470" t="str">
        <f>_xlfn.XLOOKUP(Table2[[#This Row],[Customer_ID]],Table1[Customer_ID],Table1[Region],"Not Found")</f>
        <v>South</v>
      </c>
      <c r="S1470" t="str">
        <f>_xlfn.XLOOKUP(Table2[[#This Row],[Customer_ID]],Table1[Customer_ID],Table1[Segment],"Not Found")</f>
        <v>Consumer</v>
      </c>
      <c r="T1470" t="str">
        <f>_xlfn.XLOOKUP(Table2[[#This Row],[Product_ID]],Table4[Product_ID],Table4[Product_Name],"Not Found")</f>
        <v>Wall Clock</v>
      </c>
    </row>
    <row r="1471" spans="1:20" x14ac:dyDescent="0.3">
      <c r="A1471" t="s">
        <v>1975</v>
      </c>
      <c r="B1471" s="4">
        <v>45733</v>
      </c>
      <c r="C1471" s="4">
        <v>45736</v>
      </c>
      <c r="D1471" t="s">
        <v>204</v>
      </c>
      <c r="E1471" t="s">
        <v>116</v>
      </c>
      <c r="F1471" s="8">
        <v>4</v>
      </c>
      <c r="G1471" s="10">
        <v>0.1</v>
      </c>
      <c r="H1471" t="s">
        <v>21</v>
      </c>
      <c r="I1471" s="8">
        <v>1436.4</v>
      </c>
      <c r="J1471" s="8">
        <v>333.89</v>
      </c>
      <c r="K1471" s="12">
        <f>YEAR(Table2[[#This Row],[Order_Date]])</f>
        <v>2025</v>
      </c>
      <c r="L1471" s="12">
        <f>MONTH(Table2[[#This Row],[Order_Date]])</f>
        <v>3</v>
      </c>
      <c r="M1471" t="str">
        <f>TEXT(Table2[[#This Row],[Order_Date]],"mmm")</f>
        <v>Mar</v>
      </c>
      <c r="N1471" t="str">
        <f>TEXT(Table2[[#This Row],[Order_Date]],"YYYY-MM")</f>
        <v>2025-03</v>
      </c>
      <c r="O1471" s="9">
        <f>IFERROR(Table2[[#This Row],[Profit]]/Table2[[#This Row],[Sales]],0)</f>
        <v>0.23244917850181004</v>
      </c>
      <c r="P1471" t="str">
        <f>_xlfn.XLOOKUP(Table2[[#This Row],[Product_ID]],Table4[Product_ID],Table4[Category],"Not Found")</f>
        <v>Technology</v>
      </c>
      <c r="Q1471" t="str">
        <f>_xlfn.XLOOKUP(Table2[[#This Row],[Product_ID]],Table4[Product_ID],Table4[Sub_Category],"Not Found")</f>
        <v>Accessories</v>
      </c>
      <c r="R1471" t="str">
        <f>_xlfn.XLOOKUP(Table2[[#This Row],[Customer_ID]],Table1[Customer_ID],Table1[Region],"Not Found")</f>
        <v>South</v>
      </c>
      <c r="S1471" t="str">
        <f>_xlfn.XLOOKUP(Table2[[#This Row],[Customer_ID]],Table1[Customer_ID],Table1[Segment],"Not Found")</f>
        <v>Consumer</v>
      </c>
      <c r="T1471" t="str">
        <f>_xlfn.XLOOKUP(Table2[[#This Row],[Product_ID]],Table4[Product_ID],Table4[Product_Name],"Not Found")</f>
        <v>Mobile Holder</v>
      </c>
    </row>
    <row r="1472" spans="1:20" x14ac:dyDescent="0.3">
      <c r="A1472" t="s">
        <v>1976</v>
      </c>
      <c r="B1472" s="4">
        <v>45552</v>
      </c>
      <c r="C1472" s="4">
        <v>45556</v>
      </c>
      <c r="D1472" t="s">
        <v>1356</v>
      </c>
      <c r="E1472" t="s">
        <v>76</v>
      </c>
      <c r="F1472" s="8">
        <v>4</v>
      </c>
      <c r="G1472" s="10">
        <v>0</v>
      </c>
      <c r="H1472" t="s">
        <v>21</v>
      </c>
      <c r="I1472" s="8">
        <v>3596</v>
      </c>
      <c r="J1472" s="8">
        <v>1082.4000000000001</v>
      </c>
      <c r="K1472" s="12">
        <f>YEAR(Table2[[#This Row],[Order_Date]])</f>
        <v>2024</v>
      </c>
      <c r="L1472" s="12">
        <f>MONTH(Table2[[#This Row],[Order_Date]])</f>
        <v>9</v>
      </c>
      <c r="M1472" t="str">
        <f>TEXT(Table2[[#This Row],[Order_Date]],"mmm")</f>
        <v>Sep</v>
      </c>
      <c r="N1472" t="str">
        <f>TEXT(Table2[[#This Row],[Order_Date]],"YYYY-MM")</f>
        <v>2024-09</v>
      </c>
      <c r="O1472" s="9">
        <f>IFERROR(Table2[[#This Row],[Profit]]/Table2[[#This Row],[Sales]],0)</f>
        <v>0.30100111234705229</v>
      </c>
      <c r="P1472" t="str">
        <f>_xlfn.XLOOKUP(Table2[[#This Row],[Product_ID]],Table4[Product_ID],Table4[Category],"Not Found")</f>
        <v>Home</v>
      </c>
      <c r="Q1472" t="str">
        <f>_xlfn.XLOOKUP(Table2[[#This Row],[Product_ID]],Table4[Product_ID],Table4[Sub_Category],"Not Found")</f>
        <v>Decor</v>
      </c>
      <c r="R1472" t="str">
        <f>_xlfn.XLOOKUP(Table2[[#This Row],[Customer_ID]],Table1[Customer_ID],Table1[Region],"Not Found")</f>
        <v>South</v>
      </c>
      <c r="S1472" t="str">
        <f>_xlfn.XLOOKUP(Table2[[#This Row],[Customer_ID]],Table1[Customer_ID],Table1[Segment],"Not Found")</f>
        <v>Consumer</v>
      </c>
      <c r="T1472" t="str">
        <f>_xlfn.XLOOKUP(Table2[[#This Row],[Product_ID]],Table4[Product_ID],Table4[Product_Name],"Not Found")</f>
        <v>Wall Clock</v>
      </c>
    </row>
    <row r="1473" spans="1:20" x14ac:dyDescent="0.3">
      <c r="A1473" t="s">
        <v>1977</v>
      </c>
      <c r="B1473" s="4">
        <v>45641</v>
      </c>
      <c r="C1473" s="4">
        <v>45646</v>
      </c>
      <c r="D1473" t="s">
        <v>497</v>
      </c>
      <c r="E1473" t="s">
        <v>12</v>
      </c>
      <c r="F1473" s="8">
        <v>1</v>
      </c>
      <c r="G1473" s="10">
        <v>0.05</v>
      </c>
      <c r="H1473" t="s">
        <v>13</v>
      </c>
      <c r="I1473" s="8">
        <v>569.04999999999995</v>
      </c>
      <c r="J1473" s="8">
        <v>131.86000000000001</v>
      </c>
      <c r="K1473" s="12">
        <f>YEAR(Table2[[#This Row],[Order_Date]])</f>
        <v>2024</v>
      </c>
      <c r="L1473" s="12">
        <f>MONTH(Table2[[#This Row],[Order_Date]])</f>
        <v>12</v>
      </c>
      <c r="M1473" t="str">
        <f>TEXT(Table2[[#This Row],[Order_Date]],"mmm")</f>
        <v>Dec</v>
      </c>
      <c r="N1473" t="str">
        <f>TEXT(Table2[[#This Row],[Order_Date]],"YYYY-MM")</f>
        <v>2024-12</v>
      </c>
      <c r="O1473" s="9">
        <f>IFERROR(Table2[[#This Row],[Profit]]/Table2[[#This Row],[Sales]],0)</f>
        <v>0.23171953255425715</v>
      </c>
      <c r="P1473" t="str">
        <f>_xlfn.XLOOKUP(Table2[[#This Row],[Product_ID]],Table4[Product_ID],Table4[Category],"Not Found")</f>
        <v>Home</v>
      </c>
      <c r="Q1473" t="str">
        <f>_xlfn.XLOOKUP(Table2[[#This Row],[Product_ID]],Table4[Product_ID],Table4[Sub_Category],"Not Found")</f>
        <v>Kitchen</v>
      </c>
      <c r="R1473" t="str">
        <f>_xlfn.XLOOKUP(Table2[[#This Row],[Customer_ID]],Table1[Customer_ID],Table1[Region],"Not Found")</f>
        <v>South</v>
      </c>
      <c r="S1473" t="str">
        <f>_xlfn.XLOOKUP(Table2[[#This Row],[Customer_ID]],Table1[Customer_ID],Table1[Segment],"Not Found")</f>
        <v>Consumer</v>
      </c>
      <c r="T1473" t="str">
        <f>_xlfn.XLOOKUP(Table2[[#This Row],[Product_ID]],Table4[Product_ID],Table4[Product_Name],"Not Found")</f>
        <v>Water Bottle</v>
      </c>
    </row>
    <row r="1474" spans="1:20" x14ac:dyDescent="0.3">
      <c r="A1474" t="s">
        <v>1978</v>
      </c>
      <c r="B1474" s="4">
        <v>45643</v>
      </c>
      <c r="C1474" s="4">
        <v>45646</v>
      </c>
      <c r="D1474" t="s">
        <v>303</v>
      </c>
      <c r="E1474" t="s">
        <v>50</v>
      </c>
      <c r="F1474" s="8">
        <v>2</v>
      </c>
      <c r="G1474" s="10">
        <v>0.05</v>
      </c>
      <c r="H1474" t="s">
        <v>30</v>
      </c>
      <c r="I1474" s="8">
        <v>948.1</v>
      </c>
      <c r="J1474" s="8">
        <v>254.79</v>
      </c>
      <c r="K1474" s="12">
        <f>YEAR(Table2[[#This Row],[Order_Date]])</f>
        <v>2024</v>
      </c>
      <c r="L1474" s="12">
        <f>MONTH(Table2[[#This Row],[Order_Date]])</f>
        <v>12</v>
      </c>
      <c r="M1474" t="str">
        <f>TEXT(Table2[[#This Row],[Order_Date]],"mmm")</f>
        <v>Dec</v>
      </c>
      <c r="N1474" t="str">
        <f>TEXT(Table2[[#This Row],[Order_Date]],"YYYY-MM")</f>
        <v>2024-12</v>
      </c>
      <c r="O1474" s="9">
        <f>IFERROR(Table2[[#This Row],[Profit]]/Table2[[#This Row],[Sales]],0)</f>
        <v>0.2687374749498998</v>
      </c>
      <c r="P1474" t="str">
        <f>_xlfn.XLOOKUP(Table2[[#This Row],[Product_ID]],Table4[Product_ID],Table4[Category],"Not Found")</f>
        <v>Technology</v>
      </c>
      <c r="Q1474" t="str">
        <f>_xlfn.XLOOKUP(Table2[[#This Row],[Product_ID]],Table4[Product_ID],Table4[Sub_Category],"Not Found")</f>
        <v>Accessories</v>
      </c>
      <c r="R1474" t="str">
        <f>_xlfn.XLOOKUP(Table2[[#This Row],[Customer_ID]],Table1[Customer_ID],Table1[Region],"Not Found")</f>
        <v>West</v>
      </c>
      <c r="S1474" t="str">
        <f>_xlfn.XLOOKUP(Table2[[#This Row],[Customer_ID]],Table1[Customer_ID],Table1[Segment],"Not Found")</f>
        <v>Home Office</v>
      </c>
      <c r="T1474" t="str">
        <f>_xlfn.XLOOKUP(Table2[[#This Row],[Product_ID]],Table4[Product_ID],Table4[Product_Name],"Not Found")</f>
        <v>Wireless Mouse</v>
      </c>
    </row>
    <row r="1475" spans="1:20" x14ac:dyDescent="0.3">
      <c r="A1475" t="s">
        <v>1979</v>
      </c>
      <c r="B1475" s="4">
        <v>45811</v>
      </c>
      <c r="C1475" s="4">
        <v>45812</v>
      </c>
      <c r="D1475" t="s">
        <v>138</v>
      </c>
      <c r="E1475" t="s">
        <v>116</v>
      </c>
      <c r="F1475" s="8">
        <v>4</v>
      </c>
      <c r="G1475" s="10">
        <v>0.05</v>
      </c>
      <c r="H1475" t="s">
        <v>13</v>
      </c>
      <c r="I1475" s="8">
        <v>1516.2</v>
      </c>
      <c r="J1475" s="8">
        <v>241.11</v>
      </c>
      <c r="K1475" s="12">
        <f>YEAR(Table2[[#This Row],[Order_Date]])</f>
        <v>2025</v>
      </c>
      <c r="L1475" s="12">
        <f>MONTH(Table2[[#This Row],[Order_Date]])</f>
        <v>6</v>
      </c>
      <c r="M1475" t="str">
        <f>TEXT(Table2[[#This Row],[Order_Date]],"mmm")</f>
        <v>Jun</v>
      </c>
      <c r="N1475" t="str">
        <f>TEXT(Table2[[#This Row],[Order_Date]],"YYYY-MM")</f>
        <v>2025-06</v>
      </c>
      <c r="O1475" s="9">
        <f>IFERROR(Table2[[#This Row],[Profit]]/Table2[[#This Row],[Sales]],0)</f>
        <v>0.15902255639097745</v>
      </c>
      <c r="P1475" t="str">
        <f>_xlfn.XLOOKUP(Table2[[#This Row],[Product_ID]],Table4[Product_ID],Table4[Category],"Not Found")</f>
        <v>Technology</v>
      </c>
      <c r="Q1475" t="str">
        <f>_xlfn.XLOOKUP(Table2[[#This Row],[Product_ID]],Table4[Product_ID],Table4[Sub_Category],"Not Found")</f>
        <v>Accessories</v>
      </c>
      <c r="R1475" t="str">
        <f>_xlfn.XLOOKUP(Table2[[#This Row],[Customer_ID]],Table1[Customer_ID],Table1[Region],"Not Found")</f>
        <v>East</v>
      </c>
      <c r="S1475" t="str">
        <f>_xlfn.XLOOKUP(Table2[[#This Row],[Customer_ID]],Table1[Customer_ID],Table1[Segment],"Not Found")</f>
        <v>Consumer</v>
      </c>
      <c r="T1475" t="str">
        <f>_xlfn.XLOOKUP(Table2[[#This Row],[Product_ID]],Table4[Product_ID],Table4[Product_Name],"Not Found")</f>
        <v>Mobile Holder</v>
      </c>
    </row>
    <row r="1476" spans="1:20" x14ac:dyDescent="0.3">
      <c r="A1476" t="s">
        <v>1980</v>
      </c>
      <c r="B1476" s="4">
        <v>45611</v>
      </c>
      <c r="C1476" s="4">
        <v>45615</v>
      </c>
      <c r="D1476" t="s">
        <v>98</v>
      </c>
      <c r="E1476" t="s">
        <v>40</v>
      </c>
      <c r="F1476" s="8">
        <v>2</v>
      </c>
      <c r="G1476" s="10">
        <v>0.05</v>
      </c>
      <c r="H1476" t="s">
        <v>17</v>
      </c>
      <c r="I1476" s="8">
        <v>2848.1</v>
      </c>
      <c r="J1476" s="8">
        <v>589.11</v>
      </c>
      <c r="K1476" s="12">
        <f>YEAR(Table2[[#This Row],[Order_Date]])</f>
        <v>2024</v>
      </c>
      <c r="L1476" s="12">
        <f>MONTH(Table2[[#This Row],[Order_Date]])</f>
        <v>11</v>
      </c>
      <c r="M1476" t="str">
        <f>TEXT(Table2[[#This Row],[Order_Date]],"mmm")</f>
        <v>Nov</v>
      </c>
      <c r="N1476" t="str">
        <f>TEXT(Table2[[#This Row],[Order_Date]],"YYYY-MM")</f>
        <v>2024-11</v>
      </c>
      <c r="O1476" s="9">
        <f>IFERROR(Table2[[#This Row],[Profit]]/Table2[[#This Row],[Sales]],0)</f>
        <v>0.2068431585969594</v>
      </c>
      <c r="P1476" t="str">
        <f>_xlfn.XLOOKUP(Table2[[#This Row],[Product_ID]],Table4[Product_ID],Table4[Category],"Not Found")</f>
        <v>Technology</v>
      </c>
      <c r="Q1476" t="str">
        <f>_xlfn.XLOOKUP(Table2[[#This Row],[Product_ID]],Table4[Product_ID],Table4[Sub_Category],"Not Found")</f>
        <v>Accessories</v>
      </c>
      <c r="R1476" t="str">
        <f>_xlfn.XLOOKUP(Table2[[#This Row],[Customer_ID]],Table1[Customer_ID],Table1[Region],"Not Found")</f>
        <v>West</v>
      </c>
      <c r="S1476" t="str">
        <f>_xlfn.XLOOKUP(Table2[[#This Row],[Customer_ID]],Table1[Customer_ID],Table1[Segment],"Not Found")</f>
        <v>Consumer</v>
      </c>
      <c r="T1476" t="str">
        <f>_xlfn.XLOOKUP(Table2[[#This Row],[Product_ID]],Table4[Product_ID],Table4[Product_Name],"Not Found")</f>
        <v>Power Bank</v>
      </c>
    </row>
    <row r="1477" spans="1:20" x14ac:dyDescent="0.3">
      <c r="A1477" t="s">
        <v>1981</v>
      </c>
      <c r="B1477" s="4">
        <v>45429</v>
      </c>
      <c r="C1477" s="4">
        <v>45434</v>
      </c>
      <c r="D1477" t="s">
        <v>737</v>
      </c>
      <c r="E1477" t="s">
        <v>29</v>
      </c>
      <c r="F1477" s="8">
        <v>1</v>
      </c>
      <c r="G1477" s="10">
        <v>0.15</v>
      </c>
      <c r="H1477" t="s">
        <v>13</v>
      </c>
      <c r="I1477" s="8">
        <v>339.15</v>
      </c>
      <c r="J1477" s="8">
        <v>98.2</v>
      </c>
      <c r="K1477" s="12">
        <f>YEAR(Table2[[#This Row],[Order_Date]])</f>
        <v>2024</v>
      </c>
      <c r="L1477" s="12">
        <f>MONTH(Table2[[#This Row],[Order_Date]])</f>
        <v>5</v>
      </c>
      <c r="M1477" t="str">
        <f>TEXT(Table2[[#This Row],[Order_Date]],"mmm")</f>
        <v>May</v>
      </c>
      <c r="N1477" t="str">
        <f>TEXT(Table2[[#This Row],[Order_Date]],"YYYY-MM")</f>
        <v>2024-05</v>
      </c>
      <c r="O1477" s="9">
        <f>IFERROR(Table2[[#This Row],[Profit]]/Table2[[#This Row],[Sales]],0)</f>
        <v>0.28954739790653106</v>
      </c>
      <c r="P1477" t="str">
        <f>_xlfn.XLOOKUP(Table2[[#This Row],[Product_ID]],Table4[Product_ID],Table4[Category],"Not Found")</f>
        <v>Office</v>
      </c>
      <c r="Q1477" t="str">
        <f>_xlfn.XLOOKUP(Table2[[#This Row],[Product_ID]],Table4[Product_ID],Table4[Sub_Category],"Not Found")</f>
        <v>Paper</v>
      </c>
      <c r="R1477" t="str">
        <f>_xlfn.XLOOKUP(Table2[[#This Row],[Customer_ID]],Table1[Customer_ID],Table1[Region],"Not Found")</f>
        <v>West</v>
      </c>
      <c r="S1477" t="str">
        <f>_xlfn.XLOOKUP(Table2[[#This Row],[Customer_ID]],Table1[Customer_ID],Table1[Segment],"Not Found")</f>
        <v>Corporate</v>
      </c>
      <c r="T1477" t="str">
        <f>_xlfn.XLOOKUP(Table2[[#This Row],[Product_ID]],Table4[Product_ID],Table4[Product_Name],"Not Found")</f>
        <v>Notebook Set</v>
      </c>
    </row>
    <row r="1478" spans="1:20" x14ac:dyDescent="0.3">
      <c r="A1478" t="s">
        <v>1982</v>
      </c>
      <c r="B1478" s="4">
        <v>45841</v>
      </c>
      <c r="C1478" s="4">
        <v>45846</v>
      </c>
      <c r="D1478" t="s">
        <v>435</v>
      </c>
      <c r="E1478" t="s">
        <v>58</v>
      </c>
      <c r="F1478" s="8">
        <v>2</v>
      </c>
      <c r="G1478" s="10">
        <v>0.1</v>
      </c>
      <c r="H1478" t="s">
        <v>13</v>
      </c>
      <c r="I1478" s="8">
        <v>3598.2</v>
      </c>
      <c r="J1478" s="8">
        <v>-249.64</v>
      </c>
      <c r="K1478" s="12">
        <f>YEAR(Table2[[#This Row],[Order_Date]])</f>
        <v>2025</v>
      </c>
      <c r="L1478" s="12">
        <f>MONTH(Table2[[#This Row],[Order_Date]])</f>
        <v>7</v>
      </c>
      <c r="M1478" t="str">
        <f>TEXT(Table2[[#This Row],[Order_Date]],"mmm")</f>
        <v>Jul</v>
      </c>
      <c r="N1478" t="str">
        <f>TEXT(Table2[[#This Row],[Order_Date]],"YYYY-MM")</f>
        <v>2025-07</v>
      </c>
      <c r="O1478" s="9">
        <f>IFERROR(Table2[[#This Row],[Profit]]/Table2[[#This Row],[Sales]],0)</f>
        <v>-6.9379134011450169E-2</v>
      </c>
      <c r="P1478" t="str">
        <f>_xlfn.XLOOKUP(Table2[[#This Row],[Product_ID]],Table4[Product_ID],Table4[Category],"Not Found")</f>
        <v>Technology</v>
      </c>
      <c r="Q1478" t="str">
        <f>_xlfn.XLOOKUP(Table2[[#This Row],[Product_ID]],Table4[Product_ID],Table4[Sub_Category],"Not Found")</f>
        <v>Audio</v>
      </c>
      <c r="R1478" t="str">
        <f>_xlfn.XLOOKUP(Table2[[#This Row],[Customer_ID]],Table1[Customer_ID],Table1[Region],"Not Found")</f>
        <v>East</v>
      </c>
      <c r="S1478" t="str">
        <f>_xlfn.XLOOKUP(Table2[[#This Row],[Customer_ID]],Table1[Customer_ID],Table1[Segment],"Not Found")</f>
        <v>Consumer</v>
      </c>
      <c r="T1478" t="str">
        <f>_xlfn.XLOOKUP(Table2[[#This Row],[Product_ID]],Table4[Product_ID],Table4[Product_Name],"Not Found")</f>
        <v>Bluetooth Speaker</v>
      </c>
    </row>
    <row r="1479" spans="1:20" x14ac:dyDescent="0.3">
      <c r="A1479" t="s">
        <v>1983</v>
      </c>
      <c r="B1479" s="4">
        <v>45914</v>
      </c>
      <c r="C1479" s="4">
        <v>45915</v>
      </c>
      <c r="D1479" t="s">
        <v>146</v>
      </c>
      <c r="E1479" t="s">
        <v>45</v>
      </c>
      <c r="F1479" s="8">
        <v>3</v>
      </c>
      <c r="G1479" s="10">
        <v>0.1</v>
      </c>
      <c r="H1479" t="s">
        <v>17</v>
      </c>
      <c r="I1479" s="8">
        <v>6747.3</v>
      </c>
      <c r="J1479" s="8">
        <v>990.06</v>
      </c>
      <c r="K1479" s="12">
        <f>YEAR(Table2[[#This Row],[Order_Date]])</f>
        <v>2025</v>
      </c>
      <c r="L1479" s="12">
        <f>MONTH(Table2[[#This Row],[Order_Date]])</f>
        <v>9</v>
      </c>
      <c r="M1479" t="str">
        <f>TEXT(Table2[[#This Row],[Order_Date]],"mmm")</f>
        <v>Sep</v>
      </c>
      <c r="N1479" t="str">
        <f>TEXT(Table2[[#This Row],[Order_Date]],"YYYY-MM")</f>
        <v>2025-09</v>
      </c>
      <c r="O1479" s="9">
        <f>IFERROR(Table2[[#This Row],[Profit]]/Table2[[#This Row],[Sales]],0)</f>
        <v>0.14673424925525766</v>
      </c>
      <c r="P1479" t="str">
        <f>_xlfn.XLOOKUP(Table2[[#This Row],[Product_ID]],Table4[Product_ID],Table4[Category],"Not Found")</f>
        <v>Technology</v>
      </c>
      <c r="Q1479" t="str">
        <f>_xlfn.XLOOKUP(Table2[[#This Row],[Product_ID]],Table4[Product_ID],Table4[Sub_Category],"Not Found")</f>
        <v>Audio</v>
      </c>
      <c r="R1479" t="str">
        <f>_xlfn.XLOOKUP(Table2[[#This Row],[Customer_ID]],Table1[Customer_ID],Table1[Region],"Not Found")</f>
        <v>South</v>
      </c>
      <c r="S1479" t="str">
        <f>_xlfn.XLOOKUP(Table2[[#This Row],[Customer_ID]],Table1[Customer_ID],Table1[Segment],"Not Found")</f>
        <v>Consumer</v>
      </c>
      <c r="T1479" t="str">
        <f>_xlfn.XLOOKUP(Table2[[#This Row],[Product_ID]],Table4[Product_ID],Table4[Product_Name],"Not Found")</f>
        <v>Headphones</v>
      </c>
    </row>
    <row r="1480" spans="1:20" x14ac:dyDescent="0.3">
      <c r="A1480" t="s">
        <v>1984</v>
      </c>
      <c r="B1480" s="4">
        <v>45659</v>
      </c>
      <c r="C1480" s="4">
        <v>45664</v>
      </c>
      <c r="D1480" t="s">
        <v>273</v>
      </c>
      <c r="E1480" t="s">
        <v>200</v>
      </c>
      <c r="F1480" s="8">
        <v>2</v>
      </c>
      <c r="G1480" s="10">
        <v>0.1</v>
      </c>
      <c r="H1480" t="s">
        <v>17</v>
      </c>
      <c r="I1480" s="8">
        <v>1978.2</v>
      </c>
      <c r="J1480" s="8">
        <v>467.65</v>
      </c>
      <c r="K1480" s="12">
        <f>YEAR(Table2[[#This Row],[Order_Date]])</f>
        <v>2025</v>
      </c>
      <c r="L1480" s="12">
        <f>MONTH(Table2[[#This Row],[Order_Date]])</f>
        <v>1</v>
      </c>
      <c r="M1480" t="str">
        <f>TEXT(Table2[[#This Row],[Order_Date]],"mmm")</f>
        <v>Jan</v>
      </c>
      <c r="N1480" t="str">
        <f>TEXT(Table2[[#This Row],[Order_Date]],"YYYY-MM")</f>
        <v>2025-01</v>
      </c>
      <c r="O1480" s="9">
        <f>IFERROR(Table2[[#This Row],[Profit]]/Table2[[#This Row],[Sales]],0)</f>
        <v>0.23640177939540996</v>
      </c>
      <c r="P1480" t="str">
        <f>_xlfn.XLOOKUP(Table2[[#This Row],[Product_ID]],Table4[Product_ID],Table4[Category],"Not Found")</f>
        <v>Office</v>
      </c>
      <c r="Q1480" t="str">
        <f>_xlfn.XLOOKUP(Table2[[#This Row],[Product_ID]],Table4[Product_ID],Table4[Sub_Category],"Not Found")</f>
        <v>Office Supplies</v>
      </c>
      <c r="R1480" t="str">
        <f>_xlfn.XLOOKUP(Table2[[#This Row],[Customer_ID]],Table1[Customer_ID],Table1[Region],"Not Found")</f>
        <v>South</v>
      </c>
      <c r="S1480" t="str">
        <f>_xlfn.XLOOKUP(Table2[[#This Row],[Customer_ID]],Table1[Customer_ID],Table1[Segment],"Not Found")</f>
        <v>Consumer</v>
      </c>
      <c r="T1480" t="str">
        <f>_xlfn.XLOOKUP(Table2[[#This Row],[Product_ID]],Table4[Product_ID],Table4[Product_Name],"Not Found")</f>
        <v>Laptop Stand</v>
      </c>
    </row>
    <row r="1481" spans="1:20" x14ac:dyDescent="0.3">
      <c r="A1481" t="s">
        <v>1985</v>
      </c>
      <c r="B1481" s="4">
        <v>45511</v>
      </c>
      <c r="C1481" s="4">
        <v>45516</v>
      </c>
      <c r="D1481" t="s">
        <v>101</v>
      </c>
      <c r="E1481" t="s">
        <v>58</v>
      </c>
      <c r="F1481" s="8">
        <v>3</v>
      </c>
      <c r="G1481" s="10">
        <v>0</v>
      </c>
      <c r="H1481" t="s">
        <v>17</v>
      </c>
      <c r="I1481" s="8">
        <v>5997</v>
      </c>
      <c r="J1481" s="8">
        <v>1091.9000000000001</v>
      </c>
      <c r="K1481" s="12">
        <f>YEAR(Table2[[#This Row],[Order_Date]])</f>
        <v>2024</v>
      </c>
      <c r="L1481" s="12">
        <f>MONTH(Table2[[#This Row],[Order_Date]])</f>
        <v>8</v>
      </c>
      <c r="M1481" t="str">
        <f>TEXT(Table2[[#This Row],[Order_Date]],"mmm")</f>
        <v>Aug</v>
      </c>
      <c r="N1481" t="str">
        <f>TEXT(Table2[[#This Row],[Order_Date]],"YYYY-MM")</f>
        <v>2024-08</v>
      </c>
      <c r="O1481" s="9">
        <f>IFERROR(Table2[[#This Row],[Profit]]/Table2[[#This Row],[Sales]],0)</f>
        <v>0.18207437051859265</v>
      </c>
      <c r="P1481" t="str">
        <f>_xlfn.XLOOKUP(Table2[[#This Row],[Product_ID]],Table4[Product_ID],Table4[Category],"Not Found")</f>
        <v>Technology</v>
      </c>
      <c r="Q1481" t="str">
        <f>_xlfn.XLOOKUP(Table2[[#This Row],[Product_ID]],Table4[Product_ID],Table4[Sub_Category],"Not Found")</f>
        <v>Audio</v>
      </c>
      <c r="R1481" t="str">
        <f>_xlfn.XLOOKUP(Table2[[#This Row],[Customer_ID]],Table1[Customer_ID],Table1[Region],"Not Found")</f>
        <v>South</v>
      </c>
      <c r="S1481" t="str">
        <f>_xlfn.XLOOKUP(Table2[[#This Row],[Customer_ID]],Table1[Customer_ID],Table1[Segment],"Not Found")</f>
        <v>Corporate</v>
      </c>
      <c r="T1481" t="str">
        <f>_xlfn.XLOOKUP(Table2[[#This Row],[Product_ID]],Table4[Product_ID],Table4[Product_Name],"Not Found")</f>
        <v>Bluetooth Speaker</v>
      </c>
    </row>
    <row r="1482" spans="1:20" x14ac:dyDescent="0.3">
      <c r="A1482" t="s">
        <v>1986</v>
      </c>
      <c r="B1482" s="4">
        <v>45628</v>
      </c>
      <c r="C1482" s="4">
        <v>45631</v>
      </c>
      <c r="D1482" t="s">
        <v>825</v>
      </c>
      <c r="E1482" t="s">
        <v>99</v>
      </c>
      <c r="F1482" s="8">
        <v>1</v>
      </c>
      <c r="G1482" s="10">
        <v>0.1</v>
      </c>
      <c r="H1482" t="s">
        <v>17</v>
      </c>
      <c r="I1482" s="8">
        <v>224.1</v>
      </c>
      <c r="J1482" s="8">
        <v>55.41</v>
      </c>
      <c r="K1482" s="12">
        <f>YEAR(Table2[[#This Row],[Order_Date]])</f>
        <v>2024</v>
      </c>
      <c r="L1482" s="12">
        <f>MONTH(Table2[[#This Row],[Order_Date]])</f>
        <v>12</v>
      </c>
      <c r="M1482" t="str">
        <f>TEXT(Table2[[#This Row],[Order_Date]],"mmm")</f>
        <v>Dec</v>
      </c>
      <c r="N1482" t="str">
        <f>TEXT(Table2[[#This Row],[Order_Date]],"YYYY-MM")</f>
        <v>2024-12</v>
      </c>
      <c r="O1482" s="9">
        <f>IFERROR(Table2[[#This Row],[Profit]]/Table2[[#This Row],[Sales]],0)</f>
        <v>0.24725568942436413</v>
      </c>
      <c r="P1482" t="str">
        <f>_xlfn.XLOOKUP(Table2[[#This Row],[Product_ID]],Table4[Product_ID],Table4[Category],"Not Found")</f>
        <v>Office</v>
      </c>
      <c r="Q1482" t="str">
        <f>_xlfn.XLOOKUP(Table2[[#This Row],[Product_ID]],Table4[Product_ID],Table4[Sub_Category],"Not Found")</f>
        <v>Paper</v>
      </c>
      <c r="R1482" t="str">
        <f>_xlfn.XLOOKUP(Table2[[#This Row],[Customer_ID]],Table1[Customer_ID],Table1[Region],"Not Found")</f>
        <v>North</v>
      </c>
      <c r="S1482" t="str">
        <f>_xlfn.XLOOKUP(Table2[[#This Row],[Customer_ID]],Table1[Customer_ID],Table1[Segment],"Not Found")</f>
        <v>Corporate</v>
      </c>
      <c r="T1482" t="str">
        <f>_xlfn.XLOOKUP(Table2[[#This Row],[Product_ID]],Table4[Product_ID],Table4[Product_Name],"Not Found")</f>
        <v>Pen Set</v>
      </c>
    </row>
    <row r="1483" spans="1:20" x14ac:dyDescent="0.3">
      <c r="A1483" t="s">
        <v>1987</v>
      </c>
      <c r="B1483" s="4">
        <v>45514</v>
      </c>
      <c r="C1483" s="4">
        <v>45517</v>
      </c>
      <c r="D1483" t="s">
        <v>47</v>
      </c>
      <c r="E1483" t="s">
        <v>58</v>
      </c>
      <c r="F1483" s="8">
        <v>1</v>
      </c>
      <c r="G1483" s="10">
        <v>0.05</v>
      </c>
      <c r="H1483" t="s">
        <v>30</v>
      </c>
      <c r="I1483" s="8">
        <v>1899.05</v>
      </c>
      <c r="J1483" s="8">
        <v>367.91</v>
      </c>
      <c r="K1483" s="12">
        <f>YEAR(Table2[[#This Row],[Order_Date]])</f>
        <v>2024</v>
      </c>
      <c r="L1483" s="12">
        <f>MONTH(Table2[[#This Row],[Order_Date]])</f>
        <v>8</v>
      </c>
      <c r="M1483" t="str">
        <f>TEXT(Table2[[#This Row],[Order_Date]],"mmm")</f>
        <v>Aug</v>
      </c>
      <c r="N1483" t="str">
        <f>TEXT(Table2[[#This Row],[Order_Date]],"YYYY-MM")</f>
        <v>2024-08</v>
      </c>
      <c r="O1483" s="9">
        <f>IFERROR(Table2[[#This Row],[Profit]]/Table2[[#This Row],[Sales]],0)</f>
        <v>0.19373370895974304</v>
      </c>
      <c r="P1483" t="str">
        <f>_xlfn.XLOOKUP(Table2[[#This Row],[Product_ID]],Table4[Product_ID],Table4[Category],"Not Found")</f>
        <v>Technology</v>
      </c>
      <c r="Q1483" t="str">
        <f>_xlfn.XLOOKUP(Table2[[#This Row],[Product_ID]],Table4[Product_ID],Table4[Sub_Category],"Not Found")</f>
        <v>Audio</v>
      </c>
      <c r="R1483" t="str">
        <f>_xlfn.XLOOKUP(Table2[[#This Row],[Customer_ID]],Table1[Customer_ID],Table1[Region],"Not Found")</f>
        <v>South</v>
      </c>
      <c r="S1483" t="str">
        <f>_xlfn.XLOOKUP(Table2[[#This Row],[Customer_ID]],Table1[Customer_ID],Table1[Segment],"Not Found")</f>
        <v>Consumer</v>
      </c>
      <c r="T1483" t="str">
        <f>_xlfn.XLOOKUP(Table2[[#This Row],[Product_ID]],Table4[Product_ID],Table4[Product_Name],"Not Found")</f>
        <v>Bluetooth Speaker</v>
      </c>
    </row>
    <row r="1484" spans="1:20" x14ac:dyDescent="0.3">
      <c r="A1484" t="s">
        <v>1988</v>
      </c>
      <c r="B1484" s="4">
        <v>45939</v>
      </c>
      <c r="C1484" s="4">
        <v>45944</v>
      </c>
      <c r="D1484" t="s">
        <v>54</v>
      </c>
      <c r="E1484" t="s">
        <v>65</v>
      </c>
      <c r="F1484" s="8">
        <v>1</v>
      </c>
      <c r="G1484" s="10">
        <v>0</v>
      </c>
      <c r="H1484" t="s">
        <v>13</v>
      </c>
      <c r="I1484" s="8">
        <v>699</v>
      </c>
      <c r="J1484" s="8">
        <v>199.75</v>
      </c>
      <c r="K1484" s="12">
        <f>YEAR(Table2[[#This Row],[Order_Date]])</f>
        <v>2025</v>
      </c>
      <c r="L1484" s="12">
        <f>MONTH(Table2[[#This Row],[Order_Date]])</f>
        <v>10</v>
      </c>
      <c r="M1484" t="str">
        <f>TEXT(Table2[[#This Row],[Order_Date]],"mmm")</f>
        <v>Oct</v>
      </c>
      <c r="N1484" t="str">
        <f>TEXT(Table2[[#This Row],[Order_Date]],"YYYY-MM")</f>
        <v>2025-10</v>
      </c>
      <c r="O1484" s="9">
        <f>IFERROR(Table2[[#This Row],[Profit]]/Table2[[#This Row],[Sales]],0)</f>
        <v>0.28576537911301858</v>
      </c>
      <c r="P1484" t="str">
        <f>_xlfn.XLOOKUP(Table2[[#This Row],[Product_ID]],Table4[Product_ID],Table4[Category],"Not Found")</f>
        <v>Office</v>
      </c>
      <c r="Q1484" t="str">
        <f>_xlfn.XLOOKUP(Table2[[#This Row],[Product_ID]],Table4[Product_ID],Table4[Sub_Category],"Not Found")</f>
        <v>Storage</v>
      </c>
      <c r="R1484" t="str">
        <f>_xlfn.XLOOKUP(Table2[[#This Row],[Customer_ID]],Table1[Customer_ID],Table1[Region],"Not Found")</f>
        <v>North</v>
      </c>
      <c r="S1484" t="str">
        <f>_xlfn.XLOOKUP(Table2[[#This Row],[Customer_ID]],Table1[Customer_ID],Table1[Segment],"Not Found")</f>
        <v>Consumer</v>
      </c>
      <c r="T1484" t="str">
        <f>_xlfn.XLOOKUP(Table2[[#This Row],[Product_ID]],Table4[Product_ID],Table4[Product_Name],"Not Found")</f>
        <v>Desk Organizer</v>
      </c>
    </row>
    <row r="1485" spans="1:20" x14ac:dyDescent="0.3">
      <c r="A1485" t="s">
        <v>1989</v>
      </c>
      <c r="B1485" s="4">
        <v>45651</v>
      </c>
      <c r="C1485" s="4">
        <v>45653</v>
      </c>
      <c r="D1485" t="s">
        <v>47</v>
      </c>
      <c r="E1485" t="s">
        <v>45</v>
      </c>
      <c r="F1485" s="8">
        <v>1</v>
      </c>
      <c r="G1485" s="10">
        <v>0</v>
      </c>
      <c r="H1485" t="s">
        <v>13</v>
      </c>
      <c r="I1485" s="8">
        <v>2499</v>
      </c>
      <c r="J1485" s="8">
        <v>678.9</v>
      </c>
      <c r="K1485" s="12">
        <f>YEAR(Table2[[#This Row],[Order_Date]])</f>
        <v>2024</v>
      </c>
      <c r="L1485" s="12">
        <f>MONTH(Table2[[#This Row],[Order_Date]])</f>
        <v>12</v>
      </c>
      <c r="M1485" t="str">
        <f>TEXT(Table2[[#This Row],[Order_Date]],"mmm")</f>
        <v>Dec</v>
      </c>
      <c r="N1485" t="str">
        <f>TEXT(Table2[[#This Row],[Order_Date]],"YYYY-MM")</f>
        <v>2024-12</v>
      </c>
      <c r="O1485" s="9">
        <f>IFERROR(Table2[[#This Row],[Profit]]/Table2[[#This Row],[Sales]],0)</f>
        <v>0.27166866746698681</v>
      </c>
      <c r="P1485" t="str">
        <f>_xlfn.XLOOKUP(Table2[[#This Row],[Product_ID]],Table4[Product_ID],Table4[Category],"Not Found")</f>
        <v>Technology</v>
      </c>
      <c r="Q1485" t="str">
        <f>_xlfn.XLOOKUP(Table2[[#This Row],[Product_ID]],Table4[Product_ID],Table4[Sub_Category],"Not Found")</f>
        <v>Audio</v>
      </c>
      <c r="R1485" t="str">
        <f>_xlfn.XLOOKUP(Table2[[#This Row],[Customer_ID]],Table1[Customer_ID],Table1[Region],"Not Found")</f>
        <v>South</v>
      </c>
      <c r="S1485" t="str">
        <f>_xlfn.XLOOKUP(Table2[[#This Row],[Customer_ID]],Table1[Customer_ID],Table1[Segment],"Not Found")</f>
        <v>Consumer</v>
      </c>
      <c r="T1485" t="str">
        <f>_xlfn.XLOOKUP(Table2[[#This Row],[Product_ID]],Table4[Product_ID],Table4[Product_Name],"Not Found")</f>
        <v>Headphones</v>
      </c>
    </row>
    <row r="1486" spans="1:20" x14ac:dyDescent="0.3">
      <c r="A1486" t="s">
        <v>1990</v>
      </c>
      <c r="B1486" s="4">
        <v>45620</v>
      </c>
      <c r="C1486" s="4">
        <v>45621</v>
      </c>
      <c r="D1486" t="s">
        <v>240</v>
      </c>
      <c r="E1486" t="s">
        <v>20</v>
      </c>
      <c r="F1486" s="8">
        <v>2</v>
      </c>
      <c r="G1486" s="10">
        <v>0</v>
      </c>
      <c r="H1486" t="s">
        <v>21</v>
      </c>
      <c r="I1486" s="8">
        <v>13998</v>
      </c>
      <c r="J1486" s="8">
        <v>2335.7800000000002</v>
      </c>
      <c r="K1486" s="12">
        <f>YEAR(Table2[[#This Row],[Order_Date]])</f>
        <v>2024</v>
      </c>
      <c r="L1486" s="12">
        <f>MONTH(Table2[[#This Row],[Order_Date]])</f>
        <v>11</v>
      </c>
      <c r="M1486" t="str">
        <f>TEXT(Table2[[#This Row],[Order_Date]],"mmm")</f>
        <v>Nov</v>
      </c>
      <c r="N1486" t="str">
        <f>TEXT(Table2[[#This Row],[Order_Date]],"YYYY-MM")</f>
        <v>2024-11</v>
      </c>
      <c r="O1486" s="9">
        <f>IFERROR(Table2[[#This Row],[Profit]]/Table2[[#This Row],[Sales]],0)</f>
        <v>0.1668652664666381</v>
      </c>
      <c r="P1486" t="str">
        <f>_xlfn.XLOOKUP(Table2[[#This Row],[Product_ID]],Table4[Product_ID],Table4[Category],"Not Found")</f>
        <v>Furniture</v>
      </c>
      <c r="Q1486" t="str">
        <f>_xlfn.XLOOKUP(Table2[[#This Row],[Product_ID]],Table4[Product_ID],Table4[Sub_Category],"Not Found")</f>
        <v>Furniture</v>
      </c>
      <c r="R1486" t="str">
        <f>_xlfn.XLOOKUP(Table2[[#This Row],[Customer_ID]],Table1[Customer_ID],Table1[Region],"Not Found")</f>
        <v>South</v>
      </c>
      <c r="S1486" t="str">
        <f>_xlfn.XLOOKUP(Table2[[#This Row],[Customer_ID]],Table1[Customer_ID],Table1[Segment],"Not Found")</f>
        <v>Consumer</v>
      </c>
      <c r="T1486" t="str">
        <f>_xlfn.XLOOKUP(Table2[[#This Row],[Product_ID]],Table4[Product_ID],Table4[Product_Name],"Not Found")</f>
        <v>Office Chair</v>
      </c>
    </row>
    <row r="1487" spans="1:20" x14ac:dyDescent="0.3">
      <c r="A1487" t="s">
        <v>1991</v>
      </c>
      <c r="B1487" s="4">
        <v>45754</v>
      </c>
      <c r="C1487" s="4">
        <v>45756</v>
      </c>
      <c r="D1487" t="s">
        <v>506</v>
      </c>
      <c r="E1487" t="s">
        <v>26</v>
      </c>
      <c r="F1487" s="8">
        <v>1</v>
      </c>
      <c r="G1487" s="10">
        <v>0</v>
      </c>
      <c r="H1487" t="s">
        <v>13</v>
      </c>
      <c r="I1487" s="8">
        <v>899</v>
      </c>
      <c r="J1487" s="8">
        <v>246.42</v>
      </c>
      <c r="K1487" s="12">
        <f>YEAR(Table2[[#This Row],[Order_Date]])</f>
        <v>2025</v>
      </c>
      <c r="L1487" s="12">
        <f>MONTH(Table2[[#This Row],[Order_Date]])</f>
        <v>4</v>
      </c>
      <c r="M1487" t="str">
        <f>TEXT(Table2[[#This Row],[Order_Date]],"mmm")</f>
        <v>Apr</v>
      </c>
      <c r="N1487" t="str">
        <f>TEXT(Table2[[#This Row],[Order_Date]],"YYYY-MM")</f>
        <v>2025-04</v>
      </c>
      <c r="O1487" s="9">
        <f>IFERROR(Table2[[#This Row],[Profit]]/Table2[[#This Row],[Sales]],0)</f>
        <v>0.27410456062291433</v>
      </c>
      <c r="P1487" t="str">
        <f>_xlfn.XLOOKUP(Table2[[#This Row],[Product_ID]],Table4[Product_ID],Table4[Category],"Not Found")</f>
        <v>Technology</v>
      </c>
      <c r="Q1487" t="str">
        <f>_xlfn.XLOOKUP(Table2[[#This Row],[Product_ID]],Table4[Product_ID],Table4[Sub_Category],"Not Found")</f>
        <v>Accessories</v>
      </c>
      <c r="R1487" t="str">
        <f>_xlfn.XLOOKUP(Table2[[#This Row],[Customer_ID]],Table1[Customer_ID],Table1[Region],"Not Found")</f>
        <v>South</v>
      </c>
      <c r="S1487" t="str">
        <f>_xlfn.XLOOKUP(Table2[[#This Row],[Customer_ID]],Table1[Customer_ID],Table1[Segment],"Not Found")</f>
        <v>Consumer</v>
      </c>
      <c r="T1487" t="str">
        <f>_xlfn.XLOOKUP(Table2[[#This Row],[Product_ID]],Table4[Product_ID],Table4[Product_Name],"Not Found")</f>
        <v>Keyboard</v>
      </c>
    </row>
    <row r="1488" spans="1:20" x14ac:dyDescent="0.3">
      <c r="A1488" t="s">
        <v>1992</v>
      </c>
      <c r="B1488" s="4">
        <v>45852</v>
      </c>
      <c r="C1488" s="4">
        <v>45854</v>
      </c>
      <c r="D1488" t="s">
        <v>1101</v>
      </c>
      <c r="E1488" t="s">
        <v>200</v>
      </c>
      <c r="F1488" s="8">
        <v>3</v>
      </c>
      <c r="G1488" s="10">
        <v>0</v>
      </c>
      <c r="H1488" t="s">
        <v>17</v>
      </c>
      <c r="I1488" s="8">
        <v>3297</v>
      </c>
      <c r="J1488" s="8">
        <v>932.95</v>
      </c>
      <c r="K1488" s="12">
        <f>YEAR(Table2[[#This Row],[Order_Date]])</f>
        <v>2025</v>
      </c>
      <c r="L1488" s="12">
        <f>MONTH(Table2[[#This Row],[Order_Date]])</f>
        <v>7</v>
      </c>
      <c r="M1488" t="str">
        <f>TEXT(Table2[[#This Row],[Order_Date]],"mmm")</f>
        <v>Jul</v>
      </c>
      <c r="N1488" t="str">
        <f>TEXT(Table2[[#This Row],[Order_Date]],"YYYY-MM")</f>
        <v>2025-07</v>
      </c>
      <c r="O1488" s="9">
        <f>IFERROR(Table2[[#This Row],[Profit]]/Table2[[#This Row],[Sales]],0)</f>
        <v>0.2829693660903852</v>
      </c>
      <c r="P1488" t="str">
        <f>_xlfn.XLOOKUP(Table2[[#This Row],[Product_ID]],Table4[Product_ID],Table4[Category],"Not Found")</f>
        <v>Office</v>
      </c>
      <c r="Q1488" t="str">
        <f>_xlfn.XLOOKUP(Table2[[#This Row],[Product_ID]],Table4[Product_ID],Table4[Sub_Category],"Not Found")</f>
        <v>Office Supplies</v>
      </c>
      <c r="R1488" t="str">
        <f>_xlfn.XLOOKUP(Table2[[#This Row],[Customer_ID]],Table1[Customer_ID],Table1[Region],"Not Found")</f>
        <v>North</v>
      </c>
      <c r="S1488" t="str">
        <f>_xlfn.XLOOKUP(Table2[[#This Row],[Customer_ID]],Table1[Customer_ID],Table1[Segment],"Not Found")</f>
        <v>Consumer</v>
      </c>
      <c r="T1488" t="str">
        <f>_xlfn.XLOOKUP(Table2[[#This Row],[Product_ID]],Table4[Product_ID],Table4[Product_Name],"Not Found")</f>
        <v>Laptop Stand</v>
      </c>
    </row>
    <row r="1489" spans="1:20" x14ac:dyDescent="0.3">
      <c r="A1489" t="s">
        <v>1993</v>
      </c>
      <c r="B1489" s="4">
        <v>45673</v>
      </c>
      <c r="C1489" s="4">
        <v>45678</v>
      </c>
      <c r="D1489" t="s">
        <v>159</v>
      </c>
      <c r="E1489" t="s">
        <v>81</v>
      </c>
      <c r="F1489" s="8">
        <v>1</v>
      </c>
      <c r="G1489" s="10">
        <v>0</v>
      </c>
      <c r="H1489" t="s">
        <v>17</v>
      </c>
      <c r="I1489" s="8">
        <v>799</v>
      </c>
      <c r="J1489" s="8">
        <v>193.76</v>
      </c>
      <c r="K1489" s="12">
        <f>YEAR(Table2[[#This Row],[Order_Date]])</f>
        <v>2025</v>
      </c>
      <c r="L1489" s="12">
        <f>MONTH(Table2[[#This Row],[Order_Date]])</f>
        <v>1</v>
      </c>
      <c r="M1489" t="str">
        <f>TEXT(Table2[[#This Row],[Order_Date]],"mmm")</f>
        <v>Jan</v>
      </c>
      <c r="N1489" t="str">
        <f>TEXT(Table2[[#This Row],[Order_Date]],"YYYY-MM")</f>
        <v>2025-01</v>
      </c>
      <c r="O1489" s="9">
        <f>IFERROR(Table2[[#This Row],[Profit]]/Table2[[#This Row],[Sales]],0)</f>
        <v>0.2425031289111389</v>
      </c>
      <c r="P1489" t="str">
        <f>_xlfn.XLOOKUP(Table2[[#This Row],[Product_ID]],Table4[Product_ID],Table4[Category],"Not Found")</f>
        <v>Home</v>
      </c>
      <c r="Q1489" t="str">
        <f>_xlfn.XLOOKUP(Table2[[#This Row],[Product_ID]],Table4[Product_ID],Table4[Sub_Category],"Not Found")</f>
        <v>Kitchen</v>
      </c>
      <c r="R1489" t="str">
        <f>_xlfn.XLOOKUP(Table2[[#This Row],[Customer_ID]],Table1[Customer_ID],Table1[Region],"Not Found")</f>
        <v>South</v>
      </c>
      <c r="S1489" t="str">
        <f>_xlfn.XLOOKUP(Table2[[#This Row],[Customer_ID]],Table1[Customer_ID],Table1[Segment],"Not Found")</f>
        <v>Home Office</v>
      </c>
      <c r="T1489" t="str">
        <f>_xlfn.XLOOKUP(Table2[[#This Row],[Product_ID]],Table4[Product_ID],Table4[Product_Name],"Not Found")</f>
        <v>Travel Mug</v>
      </c>
    </row>
    <row r="1490" spans="1:20" x14ac:dyDescent="0.3">
      <c r="A1490" t="s">
        <v>1994</v>
      </c>
      <c r="B1490" s="4">
        <v>45881</v>
      </c>
      <c r="C1490" s="4">
        <v>45882</v>
      </c>
      <c r="D1490" t="s">
        <v>42</v>
      </c>
      <c r="E1490" t="s">
        <v>35</v>
      </c>
      <c r="F1490" s="8">
        <v>3</v>
      </c>
      <c r="G1490" s="10">
        <v>0.1</v>
      </c>
      <c r="H1490" t="s">
        <v>13</v>
      </c>
      <c r="I1490" s="8">
        <v>4317.3</v>
      </c>
      <c r="J1490" s="8">
        <v>1453.12</v>
      </c>
      <c r="K1490" s="12">
        <f>YEAR(Table2[[#This Row],[Order_Date]])</f>
        <v>2025</v>
      </c>
      <c r="L1490" s="12">
        <f>MONTH(Table2[[#This Row],[Order_Date]])</f>
        <v>8</v>
      </c>
      <c r="M1490" t="str">
        <f>TEXT(Table2[[#This Row],[Order_Date]],"mmm")</f>
        <v>Aug</v>
      </c>
      <c r="N1490" t="str">
        <f>TEXT(Table2[[#This Row],[Order_Date]],"YYYY-MM")</f>
        <v>2025-08</v>
      </c>
      <c r="O1490" s="9">
        <f>IFERROR(Table2[[#This Row],[Profit]]/Table2[[#This Row],[Sales]],0)</f>
        <v>0.33658073332870075</v>
      </c>
      <c r="P1490" t="str">
        <f>_xlfn.XLOOKUP(Table2[[#This Row],[Product_ID]],Table4[Product_ID],Table4[Category],"Not Found")</f>
        <v>Lifestyle</v>
      </c>
      <c r="Q1490" t="str">
        <f>_xlfn.XLOOKUP(Table2[[#This Row],[Product_ID]],Table4[Product_ID],Table4[Sub_Category],"Not Found")</f>
        <v>Bags</v>
      </c>
      <c r="R1490" t="str">
        <f>_xlfn.XLOOKUP(Table2[[#This Row],[Customer_ID]],Table1[Customer_ID],Table1[Region],"Not Found")</f>
        <v>South</v>
      </c>
      <c r="S1490" t="str">
        <f>_xlfn.XLOOKUP(Table2[[#This Row],[Customer_ID]],Table1[Customer_ID],Table1[Segment],"Not Found")</f>
        <v>Corporate</v>
      </c>
      <c r="T1490" t="str">
        <f>_xlfn.XLOOKUP(Table2[[#This Row],[Product_ID]],Table4[Product_ID],Table4[Product_Name],"Not Found")</f>
        <v>Backpack</v>
      </c>
    </row>
    <row r="1491" spans="1:20" x14ac:dyDescent="0.3">
      <c r="A1491" t="s">
        <v>1995</v>
      </c>
      <c r="B1491" s="4">
        <v>45908</v>
      </c>
      <c r="C1491" s="4">
        <v>45910</v>
      </c>
      <c r="D1491" t="s">
        <v>1630</v>
      </c>
      <c r="E1491" t="s">
        <v>81</v>
      </c>
      <c r="F1491" s="8">
        <v>4</v>
      </c>
      <c r="G1491" s="10">
        <v>0</v>
      </c>
      <c r="H1491" t="s">
        <v>30</v>
      </c>
      <c r="I1491" s="8">
        <v>3196</v>
      </c>
      <c r="J1491" s="8">
        <v>781.54</v>
      </c>
      <c r="K1491" s="12">
        <f>YEAR(Table2[[#This Row],[Order_Date]])</f>
        <v>2025</v>
      </c>
      <c r="L1491" s="12">
        <f>MONTH(Table2[[#This Row],[Order_Date]])</f>
        <v>9</v>
      </c>
      <c r="M1491" t="str">
        <f>TEXT(Table2[[#This Row],[Order_Date]],"mmm")</f>
        <v>Sep</v>
      </c>
      <c r="N1491" t="str">
        <f>TEXT(Table2[[#This Row],[Order_Date]],"YYYY-MM")</f>
        <v>2025-09</v>
      </c>
      <c r="O1491" s="9">
        <f>IFERROR(Table2[[#This Row],[Profit]]/Table2[[#This Row],[Sales]],0)</f>
        <v>0.2445369211514393</v>
      </c>
      <c r="P1491" t="str">
        <f>_xlfn.XLOOKUP(Table2[[#This Row],[Product_ID]],Table4[Product_ID],Table4[Category],"Not Found")</f>
        <v>Home</v>
      </c>
      <c r="Q1491" t="str">
        <f>_xlfn.XLOOKUP(Table2[[#This Row],[Product_ID]],Table4[Product_ID],Table4[Sub_Category],"Not Found")</f>
        <v>Kitchen</v>
      </c>
      <c r="R1491" t="str">
        <f>_xlfn.XLOOKUP(Table2[[#This Row],[Customer_ID]],Table1[Customer_ID],Table1[Region],"Not Found")</f>
        <v>West</v>
      </c>
      <c r="S1491" t="str">
        <f>_xlfn.XLOOKUP(Table2[[#This Row],[Customer_ID]],Table1[Customer_ID],Table1[Segment],"Not Found")</f>
        <v>Consumer</v>
      </c>
      <c r="T1491" t="str">
        <f>_xlfn.XLOOKUP(Table2[[#This Row],[Product_ID]],Table4[Product_ID],Table4[Product_Name],"Not Found")</f>
        <v>Travel Mug</v>
      </c>
    </row>
    <row r="1492" spans="1:20" x14ac:dyDescent="0.3">
      <c r="A1492" t="s">
        <v>1996</v>
      </c>
      <c r="B1492" s="4">
        <v>45460</v>
      </c>
      <c r="C1492" s="4">
        <v>45463</v>
      </c>
      <c r="D1492" t="s">
        <v>503</v>
      </c>
      <c r="E1492" t="s">
        <v>99</v>
      </c>
      <c r="F1492" s="8">
        <v>3</v>
      </c>
      <c r="G1492" s="10">
        <v>0.05</v>
      </c>
      <c r="H1492" t="s">
        <v>13</v>
      </c>
      <c r="I1492" s="8">
        <v>709.65</v>
      </c>
      <c r="J1492" s="8">
        <v>179.28</v>
      </c>
      <c r="K1492" s="12">
        <f>YEAR(Table2[[#This Row],[Order_Date]])</f>
        <v>2024</v>
      </c>
      <c r="L1492" s="12">
        <f>MONTH(Table2[[#This Row],[Order_Date]])</f>
        <v>6</v>
      </c>
      <c r="M1492" t="str">
        <f>TEXT(Table2[[#This Row],[Order_Date]],"mmm")</f>
        <v>Jun</v>
      </c>
      <c r="N1492" t="str">
        <f>TEXT(Table2[[#This Row],[Order_Date]],"YYYY-MM")</f>
        <v>2024-06</v>
      </c>
      <c r="O1492" s="9">
        <f>IFERROR(Table2[[#This Row],[Profit]]/Table2[[#This Row],[Sales]],0)</f>
        <v>0.25263157894736843</v>
      </c>
      <c r="P1492" t="str">
        <f>_xlfn.XLOOKUP(Table2[[#This Row],[Product_ID]],Table4[Product_ID],Table4[Category],"Not Found")</f>
        <v>Office</v>
      </c>
      <c r="Q1492" t="str">
        <f>_xlfn.XLOOKUP(Table2[[#This Row],[Product_ID]],Table4[Product_ID],Table4[Sub_Category],"Not Found")</f>
        <v>Paper</v>
      </c>
      <c r="R1492" t="str">
        <f>_xlfn.XLOOKUP(Table2[[#This Row],[Customer_ID]],Table1[Customer_ID],Table1[Region],"Not Found")</f>
        <v>West</v>
      </c>
      <c r="S1492" t="str">
        <f>_xlfn.XLOOKUP(Table2[[#This Row],[Customer_ID]],Table1[Customer_ID],Table1[Segment],"Not Found")</f>
        <v>Corporate</v>
      </c>
      <c r="T1492" t="str">
        <f>_xlfn.XLOOKUP(Table2[[#This Row],[Product_ID]],Table4[Product_ID],Table4[Product_Name],"Not Found")</f>
        <v>Pen Set</v>
      </c>
    </row>
    <row r="1493" spans="1:20" x14ac:dyDescent="0.3">
      <c r="A1493" t="s">
        <v>1997</v>
      </c>
      <c r="B1493" s="4">
        <v>45508</v>
      </c>
      <c r="C1493" s="4">
        <v>45511</v>
      </c>
      <c r="D1493" t="s">
        <v>1968</v>
      </c>
      <c r="E1493" t="s">
        <v>26</v>
      </c>
      <c r="F1493" s="8">
        <v>4</v>
      </c>
      <c r="G1493" s="10">
        <v>0.1</v>
      </c>
      <c r="H1493" t="s">
        <v>13</v>
      </c>
      <c r="I1493" s="8">
        <v>3236.4</v>
      </c>
      <c r="J1493" s="8">
        <v>862.22</v>
      </c>
      <c r="K1493" s="12">
        <f>YEAR(Table2[[#This Row],[Order_Date]])</f>
        <v>2024</v>
      </c>
      <c r="L1493" s="12">
        <f>MONTH(Table2[[#This Row],[Order_Date]])</f>
        <v>8</v>
      </c>
      <c r="M1493" t="str">
        <f>TEXT(Table2[[#This Row],[Order_Date]],"mmm")</f>
        <v>Aug</v>
      </c>
      <c r="N1493" t="str">
        <f>TEXT(Table2[[#This Row],[Order_Date]],"YYYY-MM")</f>
        <v>2024-08</v>
      </c>
      <c r="O1493" s="9">
        <f>IFERROR(Table2[[#This Row],[Profit]]/Table2[[#This Row],[Sales]],0)</f>
        <v>0.26641329872698061</v>
      </c>
      <c r="P1493" t="str">
        <f>_xlfn.XLOOKUP(Table2[[#This Row],[Product_ID]],Table4[Product_ID],Table4[Category],"Not Found")</f>
        <v>Technology</v>
      </c>
      <c r="Q1493" t="str">
        <f>_xlfn.XLOOKUP(Table2[[#This Row],[Product_ID]],Table4[Product_ID],Table4[Sub_Category],"Not Found")</f>
        <v>Accessories</v>
      </c>
      <c r="R1493" t="str">
        <f>_xlfn.XLOOKUP(Table2[[#This Row],[Customer_ID]],Table1[Customer_ID],Table1[Region],"Not Found")</f>
        <v>East</v>
      </c>
      <c r="S1493" t="str">
        <f>_xlfn.XLOOKUP(Table2[[#This Row],[Customer_ID]],Table1[Customer_ID],Table1[Segment],"Not Found")</f>
        <v>Consumer</v>
      </c>
      <c r="T1493" t="str">
        <f>_xlfn.XLOOKUP(Table2[[#This Row],[Product_ID]],Table4[Product_ID],Table4[Product_Name],"Not Found")</f>
        <v>Keyboard</v>
      </c>
    </row>
    <row r="1494" spans="1:20" x14ac:dyDescent="0.3">
      <c r="A1494" t="s">
        <v>1998</v>
      </c>
      <c r="B1494" s="4">
        <v>45669</v>
      </c>
      <c r="C1494" s="4">
        <v>45670</v>
      </c>
      <c r="D1494" t="s">
        <v>273</v>
      </c>
      <c r="E1494" t="s">
        <v>68</v>
      </c>
      <c r="F1494" s="8">
        <v>2</v>
      </c>
      <c r="G1494" s="10">
        <v>0</v>
      </c>
      <c r="H1494" t="s">
        <v>13</v>
      </c>
      <c r="I1494" s="8">
        <v>2598</v>
      </c>
      <c r="J1494" s="8">
        <v>646.02</v>
      </c>
      <c r="K1494" s="12">
        <f>YEAR(Table2[[#This Row],[Order_Date]])</f>
        <v>2025</v>
      </c>
      <c r="L1494" s="12">
        <f>MONTH(Table2[[#This Row],[Order_Date]])</f>
        <v>1</v>
      </c>
      <c r="M1494" t="str">
        <f>TEXT(Table2[[#This Row],[Order_Date]],"mmm")</f>
        <v>Jan</v>
      </c>
      <c r="N1494" t="str">
        <f>TEXT(Table2[[#This Row],[Order_Date]],"YYYY-MM")</f>
        <v>2025-01</v>
      </c>
      <c r="O1494" s="9">
        <f>IFERROR(Table2[[#This Row],[Profit]]/Table2[[#This Row],[Sales]],0)</f>
        <v>0.24866050808314086</v>
      </c>
      <c r="P1494" t="str">
        <f>_xlfn.XLOOKUP(Table2[[#This Row],[Product_ID]],Table4[Product_ID],Table4[Category],"Not Found")</f>
        <v>Home</v>
      </c>
      <c r="Q1494" t="str">
        <f>_xlfn.XLOOKUP(Table2[[#This Row],[Product_ID]],Table4[Product_ID],Table4[Sub_Category],"Not Found")</f>
        <v>Lighting</v>
      </c>
      <c r="R1494" t="str">
        <f>_xlfn.XLOOKUP(Table2[[#This Row],[Customer_ID]],Table1[Customer_ID],Table1[Region],"Not Found")</f>
        <v>South</v>
      </c>
      <c r="S1494" t="str">
        <f>_xlfn.XLOOKUP(Table2[[#This Row],[Customer_ID]],Table1[Customer_ID],Table1[Segment],"Not Found")</f>
        <v>Consumer</v>
      </c>
      <c r="T1494" t="str">
        <f>_xlfn.XLOOKUP(Table2[[#This Row],[Product_ID]],Table4[Product_ID],Table4[Product_Name],"Not Found")</f>
        <v>Table Lamp</v>
      </c>
    </row>
    <row r="1495" spans="1:20" x14ac:dyDescent="0.3">
      <c r="A1495" t="s">
        <v>1999</v>
      </c>
      <c r="B1495" s="4">
        <v>45410</v>
      </c>
      <c r="C1495" s="4">
        <v>45412</v>
      </c>
      <c r="D1495" t="s">
        <v>333</v>
      </c>
      <c r="E1495" t="s">
        <v>26</v>
      </c>
      <c r="F1495" s="8">
        <v>1</v>
      </c>
      <c r="G1495" s="10">
        <v>0.1</v>
      </c>
      <c r="H1495" t="s">
        <v>13</v>
      </c>
      <c r="I1495" s="8">
        <v>809.1</v>
      </c>
      <c r="J1495" s="8">
        <v>228.72</v>
      </c>
      <c r="K1495" s="12">
        <f>YEAR(Table2[[#This Row],[Order_Date]])</f>
        <v>2024</v>
      </c>
      <c r="L1495" s="12">
        <f>MONTH(Table2[[#This Row],[Order_Date]])</f>
        <v>4</v>
      </c>
      <c r="M1495" t="str">
        <f>TEXT(Table2[[#This Row],[Order_Date]],"mmm")</f>
        <v>Apr</v>
      </c>
      <c r="N1495" t="str">
        <f>TEXT(Table2[[#This Row],[Order_Date]],"YYYY-MM")</f>
        <v>2024-04</v>
      </c>
      <c r="O1495" s="9">
        <f>IFERROR(Table2[[#This Row],[Profit]]/Table2[[#This Row],[Sales]],0)</f>
        <v>0.28268446421950316</v>
      </c>
      <c r="P1495" t="str">
        <f>_xlfn.XLOOKUP(Table2[[#This Row],[Product_ID]],Table4[Product_ID],Table4[Category],"Not Found")</f>
        <v>Technology</v>
      </c>
      <c r="Q1495" t="str">
        <f>_xlfn.XLOOKUP(Table2[[#This Row],[Product_ID]],Table4[Product_ID],Table4[Sub_Category],"Not Found")</f>
        <v>Accessories</v>
      </c>
      <c r="R1495" t="str">
        <f>_xlfn.XLOOKUP(Table2[[#This Row],[Customer_ID]],Table1[Customer_ID],Table1[Region],"Not Found")</f>
        <v>North</v>
      </c>
      <c r="S1495" t="str">
        <f>_xlfn.XLOOKUP(Table2[[#This Row],[Customer_ID]],Table1[Customer_ID],Table1[Segment],"Not Found")</f>
        <v>Consumer</v>
      </c>
      <c r="T1495" t="str">
        <f>_xlfn.XLOOKUP(Table2[[#This Row],[Product_ID]],Table4[Product_ID],Table4[Product_Name],"Not Found")</f>
        <v>Keyboard</v>
      </c>
    </row>
    <row r="1496" spans="1:20" x14ac:dyDescent="0.3">
      <c r="A1496" t="s">
        <v>2000</v>
      </c>
      <c r="B1496" s="4">
        <v>45481</v>
      </c>
      <c r="C1496" s="4">
        <v>45485</v>
      </c>
      <c r="D1496" t="s">
        <v>503</v>
      </c>
      <c r="E1496" t="s">
        <v>50</v>
      </c>
      <c r="F1496" s="8">
        <v>4</v>
      </c>
      <c r="G1496" s="10">
        <v>0.1</v>
      </c>
      <c r="H1496" t="s">
        <v>13</v>
      </c>
      <c r="I1496" s="8">
        <v>1796.4</v>
      </c>
      <c r="J1496" s="8">
        <v>372.89</v>
      </c>
      <c r="K1496" s="12">
        <f>YEAR(Table2[[#This Row],[Order_Date]])</f>
        <v>2024</v>
      </c>
      <c r="L1496" s="12">
        <f>MONTH(Table2[[#This Row],[Order_Date]])</f>
        <v>7</v>
      </c>
      <c r="M1496" t="str">
        <f>TEXT(Table2[[#This Row],[Order_Date]],"mmm")</f>
        <v>Jul</v>
      </c>
      <c r="N1496" t="str">
        <f>TEXT(Table2[[#This Row],[Order_Date]],"YYYY-MM")</f>
        <v>2024-07</v>
      </c>
      <c r="O1496" s="9">
        <f>IFERROR(Table2[[#This Row],[Profit]]/Table2[[#This Row],[Sales]],0)</f>
        <v>0.20757626363838788</v>
      </c>
      <c r="P1496" t="str">
        <f>_xlfn.XLOOKUP(Table2[[#This Row],[Product_ID]],Table4[Product_ID],Table4[Category],"Not Found")</f>
        <v>Technology</v>
      </c>
      <c r="Q1496" t="str">
        <f>_xlfn.XLOOKUP(Table2[[#This Row],[Product_ID]],Table4[Product_ID],Table4[Sub_Category],"Not Found")</f>
        <v>Accessories</v>
      </c>
      <c r="R1496" t="str">
        <f>_xlfn.XLOOKUP(Table2[[#This Row],[Customer_ID]],Table1[Customer_ID],Table1[Region],"Not Found")</f>
        <v>West</v>
      </c>
      <c r="S1496" t="str">
        <f>_xlfn.XLOOKUP(Table2[[#This Row],[Customer_ID]],Table1[Customer_ID],Table1[Segment],"Not Found")</f>
        <v>Corporate</v>
      </c>
      <c r="T1496" t="str">
        <f>_xlfn.XLOOKUP(Table2[[#This Row],[Product_ID]],Table4[Product_ID],Table4[Product_Name],"Not Found")</f>
        <v>Wireless Mouse</v>
      </c>
    </row>
    <row r="1497" spans="1:20" x14ac:dyDescent="0.3">
      <c r="A1497" t="s">
        <v>2001</v>
      </c>
      <c r="B1497" s="4">
        <v>45661</v>
      </c>
      <c r="C1497" s="4">
        <v>45665</v>
      </c>
      <c r="D1497" t="s">
        <v>258</v>
      </c>
      <c r="E1497" t="s">
        <v>26</v>
      </c>
      <c r="F1497" s="8">
        <v>3</v>
      </c>
      <c r="G1497" s="10">
        <v>0</v>
      </c>
      <c r="H1497" t="s">
        <v>17</v>
      </c>
      <c r="I1497" s="8">
        <v>2697</v>
      </c>
      <c r="J1497" s="8">
        <v>467.66</v>
      </c>
      <c r="K1497" s="12">
        <f>YEAR(Table2[[#This Row],[Order_Date]])</f>
        <v>2025</v>
      </c>
      <c r="L1497" s="12">
        <f>MONTH(Table2[[#This Row],[Order_Date]])</f>
        <v>1</v>
      </c>
      <c r="M1497" t="str">
        <f>TEXT(Table2[[#This Row],[Order_Date]],"mmm")</f>
        <v>Jan</v>
      </c>
      <c r="N1497" t="str">
        <f>TEXT(Table2[[#This Row],[Order_Date]],"YYYY-MM")</f>
        <v>2025-01</v>
      </c>
      <c r="O1497" s="9">
        <f>IFERROR(Table2[[#This Row],[Profit]]/Table2[[#This Row],[Sales]],0)</f>
        <v>0.17340007415647016</v>
      </c>
      <c r="P1497" t="str">
        <f>_xlfn.XLOOKUP(Table2[[#This Row],[Product_ID]],Table4[Product_ID],Table4[Category],"Not Found")</f>
        <v>Technology</v>
      </c>
      <c r="Q1497" t="str">
        <f>_xlfn.XLOOKUP(Table2[[#This Row],[Product_ID]],Table4[Product_ID],Table4[Sub_Category],"Not Found")</f>
        <v>Accessories</v>
      </c>
      <c r="R1497" t="str">
        <f>_xlfn.XLOOKUP(Table2[[#This Row],[Customer_ID]],Table1[Customer_ID],Table1[Region],"Not Found")</f>
        <v>West</v>
      </c>
      <c r="S1497" t="str">
        <f>_xlfn.XLOOKUP(Table2[[#This Row],[Customer_ID]],Table1[Customer_ID],Table1[Segment],"Not Found")</f>
        <v>Consumer</v>
      </c>
      <c r="T1497" t="str">
        <f>_xlfn.XLOOKUP(Table2[[#This Row],[Product_ID]],Table4[Product_ID],Table4[Product_Name],"Not Found")</f>
        <v>Keyboard</v>
      </c>
    </row>
    <row r="1498" spans="1:20" x14ac:dyDescent="0.3">
      <c r="A1498" t="s">
        <v>2002</v>
      </c>
      <c r="B1498" s="4">
        <v>45440</v>
      </c>
      <c r="C1498" s="4">
        <v>45441</v>
      </c>
      <c r="D1498" t="s">
        <v>1627</v>
      </c>
      <c r="E1498" t="s">
        <v>20</v>
      </c>
      <c r="F1498" s="8">
        <v>3</v>
      </c>
      <c r="G1498" s="10">
        <v>0</v>
      </c>
      <c r="H1498" t="s">
        <v>21</v>
      </c>
      <c r="I1498" s="8">
        <v>20997</v>
      </c>
      <c r="J1498" s="8">
        <v>3214</v>
      </c>
      <c r="K1498" s="12">
        <f>YEAR(Table2[[#This Row],[Order_Date]])</f>
        <v>2024</v>
      </c>
      <c r="L1498" s="12">
        <f>MONTH(Table2[[#This Row],[Order_Date]])</f>
        <v>5</v>
      </c>
      <c r="M1498" t="str">
        <f>TEXT(Table2[[#This Row],[Order_Date]],"mmm")</f>
        <v>May</v>
      </c>
      <c r="N1498" t="str">
        <f>TEXT(Table2[[#This Row],[Order_Date]],"YYYY-MM")</f>
        <v>2024-05</v>
      </c>
      <c r="O1498" s="9">
        <f>IFERROR(Table2[[#This Row],[Profit]]/Table2[[#This Row],[Sales]],0)</f>
        <v>0.15306948611706434</v>
      </c>
      <c r="P1498" t="str">
        <f>_xlfn.XLOOKUP(Table2[[#This Row],[Product_ID]],Table4[Product_ID],Table4[Category],"Not Found")</f>
        <v>Furniture</v>
      </c>
      <c r="Q1498" t="str">
        <f>_xlfn.XLOOKUP(Table2[[#This Row],[Product_ID]],Table4[Product_ID],Table4[Sub_Category],"Not Found")</f>
        <v>Furniture</v>
      </c>
      <c r="R1498" t="str">
        <f>_xlfn.XLOOKUP(Table2[[#This Row],[Customer_ID]],Table1[Customer_ID],Table1[Region],"Not Found")</f>
        <v>South</v>
      </c>
      <c r="S1498" t="str">
        <f>_xlfn.XLOOKUP(Table2[[#This Row],[Customer_ID]],Table1[Customer_ID],Table1[Segment],"Not Found")</f>
        <v>Consumer</v>
      </c>
      <c r="T1498" t="str">
        <f>_xlfn.XLOOKUP(Table2[[#This Row],[Product_ID]],Table4[Product_ID],Table4[Product_Name],"Not Found")</f>
        <v>Office Chair</v>
      </c>
    </row>
    <row r="1499" spans="1:20" x14ac:dyDescent="0.3">
      <c r="A1499" t="s">
        <v>2003</v>
      </c>
      <c r="B1499" s="4">
        <v>45967</v>
      </c>
      <c r="C1499" s="4">
        <v>45968</v>
      </c>
      <c r="D1499" t="s">
        <v>49</v>
      </c>
      <c r="E1499" t="s">
        <v>26</v>
      </c>
      <c r="F1499" s="8">
        <v>2</v>
      </c>
      <c r="G1499" s="10">
        <v>0</v>
      </c>
      <c r="H1499" t="s">
        <v>21</v>
      </c>
      <c r="I1499" s="8">
        <v>1798</v>
      </c>
      <c r="J1499" s="8">
        <v>353.35</v>
      </c>
      <c r="K1499" s="12">
        <f>YEAR(Table2[[#This Row],[Order_Date]])</f>
        <v>2025</v>
      </c>
      <c r="L1499" s="12">
        <f>MONTH(Table2[[#This Row],[Order_Date]])</f>
        <v>11</v>
      </c>
      <c r="M1499" t="str">
        <f>TEXT(Table2[[#This Row],[Order_Date]],"mmm")</f>
        <v>Nov</v>
      </c>
      <c r="N1499" t="str">
        <f>TEXT(Table2[[#This Row],[Order_Date]],"YYYY-MM")</f>
        <v>2025-11</v>
      </c>
      <c r="O1499" s="9">
        <f>IFERROR(Table2[[#This Row],[Profit]]/Table2[[#This Row],[Sales]],0)</f>
        <v>0.19652391546162404</v>
      </c>
      <c r="P1499" t="str">
        <f>_xlfn.XLOOKUP(Table2[[#This Row],[Product_ID]],Table4[Product_ID],Table4[Category],"Not Found")</f>
        <v>Technology</v>
      </c>
      <c r="Q1499" t="str">
        <f>_xlfn.XLOOKUP(Table2[[#This Row],[Product_ID]],Table4[Product_ID],Table4[Sub_Category],"Not Found")</f>
        <v>Accessories</v>
      </c>
      <c r="R1499" t="str">
        <f>_xlfn.XLOOKUP(Table2[[#This Row],[Customer_ID]],Table1[Customer_ID],Table1[Region],"Not Found")</f>
        <v>West</v>
      </c>
      <c r="S1499" t="str">
        <f>_xlfn.XLOOKUP(Table2[[#This Row],[Customer_ID]],Table1[Customer_ID],Table1[Segment],"Not Found")</f>
        <v>Consumer</v>
      </c>
      <c r="T1499" t="str">
        <f>_xlfn.XLOOKUP(Table2[[#This Row],[Product_ID]],Table4[Product_ID],Table4[Product_Name],"Not Found")</f>
        <v>Keyboard</v>
      </c>
    </row>
    <row r="1500" spans="1:20" x14ac:dyDescent="0.3">
      <c r="A1500" t="s">
        <v>2004</v>
      </c>
      <c r="B1500" s="4">
        <v>45943</v>
      </c>
      <c r="C1500" s="4">
        <v>45947</v>
      </c>
      <c r="D1500" t="s">
        <v>103</v>
      </c>
      <c r="E1500" t="s">
        <v>65</v>
      </c>
      <c r="F1500" s="8">
        <v>2</v>
      </c>
      <c r="G1500" s="10">
        <v>0</v>
      </c>
      <c r="H1500" t="s">
        <v>13</v>
      </c>
      <c r="I1500" s="8">
        <v>1398</v>
      </c>
      <c r="J1500" s="8">
        <v>386.76</v>
      </c>
      <c r="K1500" s="12">
        <f>YEAR(Table2[[#This Row],[Order_Date]])</f>
        <v>2025</v>
      </c>
      <c r="L1500" s="12">
        <f>MONTH(Table2[[#This Row],[Order_Date]])</f>
        <v>10</v>
      </c>
      <c r="M1500" t="str">
        <f>TEXT(Table2[[#This Row],[Order_Date]],"mmm")</f>
        <v>Oct</v>
      </c>
      <c r="N1500" t="str">
        <f>TEXT(Table2[[#This Row],[Order_Date]],"YYYY-MM")</f>
        <v>2025-10</v>
      </c>
      <c r="O1500" s="9">
        <f>IFERROR(Table2[[#This Row],[Profit]]/Table2[[#This Row],[Sales]],0)</f>
        <v>0.27665236051502146</v>
      </c>
      <c r="P1500" t="str">
        <f>_xlfn.XLOOKUP(Table2[[#This Row],[Product_ID]],Table4[Product_ID],Table4[Category],"Not Found")</f>
        <v>Office</v>
      </c>
      <c r="Q1500" t="str">
        <f>_xlfn.XLOOKUP(Table2[[#This Row],[Product_ID]],Table4[Product_ID],Table4[Sub_Category],"Not Found")</f>
        <v>Storage</v>
      </c>
      <c r="R1500" t="str">
        <f>_xlfn.XLOOKUP(Table2[[#This Row],[Customer_ID]],Table1[Customer_ID],Table1[Region],"Not Found")</f>
        <v>West</v>
      </c>
      <c r="S1500" t="str">
        <f>_xlfn.XLOOKUP(Table2[[#This Row],[Customer_ID]],Table1[Customer_ID],Table1[Segment],"Not Found")</f>
        <v>Consumer</v>
      </c>
      <c r="T1500" t="str">
        <f>_xlfn.XLOOKUP(Table2[[#This Row],[Product_ID]],Table4[Product_ID],Table4[Product_Name],"Not Found")</f>
        <v>Desk Organizer</v>
      </c>
    </row>
    <row r="1501" spans="1:20" x14ac:dyDescent="0.3">
      <c r="A1501" t="s">
        <v>2005</v>
      </c>
      <c r="B1501" s="4">
        <v>45779</v>
      </c>
      <c r="C1501" s="4">
        <v>45781</v>
      </c>
      <c r="D1501" t="s">
        <v>1322</v>
      </c>
      <c r="E1501" t="s">
        <v>55</v>
      </c>
      <c r="F1501" s="8">
        <v>1</v>
      </c>
      <c r="G1501" s="10">
        <v>0</v>
      </c>
      <c r="H1501" t="s">
        <v>13</v>
      </c>
      <c r="I1501" s="8">
        <v>5999</v>
      </c>
      <c r="J1501" s="8">
        <v>913.05</v>
      </c>
      <c r="K1501" s="12">
        <f>YEAR(Table2[[#This Row],[Order_Date]])</f>
        <v>2025</v>
      </c>
      <c r="L1501" s="12">
        <f>MONTH(Table2[[#This Row],[Order_Date]])</f>
        <v>5</v>
      </c>
      <c r="M1501" t="str">
        <f>TEXT(Table2[[#This Row],[Order_Date]],"mmm")</f>
        <v>May</v>
      </c>
      <c r="N1501" t="str">
        <f>TEXT(Table2[[#This Row],[Order_Date]],"YYYY-MM")</f>
        <v>2025-05</v>
      </c>
      <c r="O1501" s="9">
        <f>IFERROR(Table2[[#This Row],[Profit]]/Table2[[#This Row],[Sales]],0)</f>
        <v>0.15220036672778794</v>
      </c>
      <c r="P1501" t="str">
        <f>_xlfn.XLOOKUP(Table2[[#This Row],[Product_ID]],Table4[Product_ID],Table4[Category],"Not Found")</f>
        <v>Furniture</v>
      </c>
      <c r="Q1501" t="str">
        <f>_xlfn.XLOOKUP(Table2[[#This Row],[Product_ID]],Table4[Product_ID],Table4[Sub_Category],"Not Found")</f>
        <v>Furniture</v>
      </c>
      <c r="R1501" t="str">
        <f>_xlfn.XLOOKUP(Table2[[#This Row],[Customer_ID]],Table1[Customer_ID],Table1[Region],"Not Found")</f>
        <v>South</v>
      </c>
      <c r="S1501" t="str">
        <f>_xlfn.XLOOKUP(Table2[[#This Row],[Customer_ID]],Table1[Customer_ID],Table1[Segment],"Not Found")</f>
        <v>Consumer</v>
      </c>
      <c r="T1501" t="str">
        <f>_xlfn.XLOOKUP(Table2[[#This Row],[Product_ID]],Table4[Product_ID],Table4[Product_Name],"Not Found")</f>
        <v>Study Table</v>
      </c>
    </row>
    <row r="1502" spans="1:20" x14ac:dyDescent="0.3">
      <c r="A1502" t="s">
        <v>2006</v>
      </c>
      <c r="B1502" s="4">
        <v>45665</v>
      </c>
      <c r="C1502" s="4">
        <v>45667</v>
      </c>
      <c r="D1502" t="s">
        <v>44</v>
      </c>
      <c r="E1502" t="s">
        <v>65</v>
      </c>
      <c r="F1502" s="8">
        <v>2</v>
      </c>
      <c r="G1502" s="10">
        <v>0</v>
      </c>
      <c r="H1502" t="s">
        <v>30</v>
      </c>
      <c r="I1502" s="8">
        <v>1398</v>
      </c>
      <c r="J1502" s="8">
        <v>330.13</v>
      </c>
      <c r="K1502" s="12">
        <f>YEAR(Table2[[#This Row],[Order_Date]])</f>
        <v>2025</v>
      </c>
      <c r="L1502" s="12">
        <f>MONTH(Table2[[#This Row],[Order_Date]])</f>
        <v>1</v>
      </c>
      <c r="M1502" t="str">
        <f>TEXT(Table2[[#This Row],[Order_Date]],"mmm")</f>
        <v>Jan</v>
      </c>
      <c r="N1502" t="str">
        <f>TEXT(Table2[[#This Row],[Order_Date]],"YYYY-MM")</f>
        <v>2025-01</v>
      </c>
      <c r="O1502" s="9">
        <f>IFERROR(Table2[[#This Row],[Profit]]/Table2[[#This Row],[Sales]],0)</f>
        <v>0.23614449213161659</v>
      </c>
      <c r="P1502" t="str">
        <f>_xlfn.XLOOKUP(Table2[[#This Row],[Product_ID]],Table4[Product_ID],Table4[Category],"Not Found")</f>
        <v>Office</v>
      </c>
      <c r="Q1502" t="str">
        <f>_xlfn.XLOOKUP(Table2[[#This Row],[Product_ID]],Table4[Product_ID],Table4[Sub_Category],"Not Found")</f>
        <v>Storage</v>
      </c>
      <c r="R1502" t="str">
        <f>_xlfn.XLOOKUP(Table2[[#This Row],[Customer_ID]],Table1[Customer_ID],Table1[Region],"Not Found")</f>
        <v>North</v>
      </c>
      <c r="S1502" t="str">
        <f>_xlfn.XLOOKUP(Table2[[#This Row],[Customer_ID]],Table1[Customer_ID],Table1[Segment],"Not Found")</f>
        <v>Corporate</v>
      </c>
      <c r="T1502" t="str">
        <f>_xlfn.XLOOKUP(Table2[[#This Row],[Product_ID]],Table4[Product_ID],Table4[Product_Name],"Not Found")</f>
        <v>Desk Organizer</v>
      </c>
    </row>
    <row r="1503" spans="1:20" x14ac:dyDescent="0.3">
      <c r="A1503" t="s">
        <v>2007</v>
      </c>
      <c r="B1503" s="4">
        <v>45984</v>
      </c>
      <c r="C1503" s="4">
        <v>45989</v>
      </c>
      <c r="D1503" t="s">
        <v>878</v>
      </c>
      <c r="E1503" t="s">
        <v>55</v>
      </c>
      <c r="F1503" s="8">
        <v>1</v>
      </c>
      <c r="G1503" s="10">
        <v>0</v>
      </c>
      <c r="H1503" t="s">
        <v>13</v>
      </c>
      <c r="I1503" s="8">
        <v>5999</v>
      </c>
      <c r="J1503" s="8">
        <v>1012.01</v>
      </c>
      <c r="K1503" s="12">
        <f>YEAR(Table2[[#This Row],[Order_Date]])</f>
        <v>2025</v>
      </c>
      <c r="L1503" s="12">
        <f>MONTH(Table2[[#This Row],[Order_Date]])</f>
        <v>11</v>
      </c>
      <c r="M1503" t="str">
        <f>TEXT(Table2[[#This Row],[Order_Date]],"mmm")</f>
        <v>Nov</v>
      </c>
      <c r="N1503" t="str">
        <f>TEXT(Table2[[#This Row],[Order_Date]],"YYYY-MM")</f>
        <v>2025-11</v>
      </c>
      <c r="O1503" s="9">
        <f>IFERROR(Table2[[#This Row],[Profit]]/Table2[[#This Row],[Sales]],0)</f>
        <v>0.16869644940823469</v>
      </c>
      <c r="P1503" t="str">
        <f>_xlfn.XLOOKUP(Table2[[#This Row],[Product_ID]],Table4[Product_ID],Table4[Category],"Not Found")</f>
        <v>Furniture</v>
      </c>
      <c r="Q1503" t="str">
        <f>_xlfn.XLOOKUP(Table2[[#This Row],[Product_ID]],Table4[Product_ID],Table4[Sub_Category],"Not Found")</f>
        <v>Furniture</v>
      </c>
      <c r="R1503" t="str">
        <f>_xlfn.XLOOKUP(Table2[[#This Row],[Customer_ID]],Table1[Customer_ID],Table1[Region],"Not Found")</f>
        <v>South</v>
      </c>
      <c r="S1503" t="str">
        <f>_xlfn.XLOOKUP(Table2[[#This Row],[Customer_ID]],Table1[Customer_ID],Table1[Segment],"Not Found")</f>
        <v>Consumer</v>
      </c>
      <c r="T1503" t="str">
        <f>_xlfn.XLOOKUP(Table2[[#This Row],[Product_ID]],Table4[Product_ID],Table4[Product_Name],"Not Found")</f>
        <v>Study Table</v>
      </c>
    </row>
    <row r="1504" spans="1:20" x14ac:dyDescent="0.3">
      <c r="A1504" t="s">
        <v>2008</v>
      </c>
      <c r="B1504" s="4">
        <v>45451</v>
      </c>
      <c r="C1504" s="4">
        <v>45452</v>
      </c>
      <c r="D1504" t="s">
        <v>1416</v>
      </c>
      <c r="E1504" t="s">
        <v>81</v>
      </c>
      <c r="F1504" s="8">
        <v>1</v>
      </c>
      <c r="G1504" s="10">
        <v>0.05</v>
      </c>
      <c r="H1504" t="s">
        <v>30</v>
      </c>
      <c r="I1504" s="8">
        <v>759.05</v>
      </c>
      <c r="J1504" s="8">
        <v>192.19</v>
      </c>
      <c r="K1504" s="12">
        <f>YEAR(Table2[[#This Row],[Order_Date]])</f>
        <v>2024</v>
      </c>
      <c r="L1504" s="12">
        <f>MONTH(Table2[[#This Row],[Order_Date]])</f>
        <v>6</v>
      </c>
      <c r="M1504" t="str">
        <f>TEXT(Table2[[#This Row],[Order_Date]],"mmm")</f>
        <v>Jun</v>
      </c>
      <c r="N1504" t="str">
        <f>TEXT(Table2[[#This Row],[Order_Date]],"YYYY-MM")</f>
        <v>2024-06</v>
      </c>
      <c r="O1504" s="9">
        <f>IFERROR(Table2[[#This Row],[Profit]]/Table2[[#This Row],[Sales]],0)</f>
        <v>0.25319807654304727</v>
      </c>
      <c r="P1504" t="str">
        <f>_xlfn.XLOOKUP(Table2[[#This Row],[Product_ID]],Table4[Product_ID],Table4[Category],"Not Found")</f>
        <v>Home</v>
      </c>
      <c r="Q1504" t="str">
        <f>_xlfn.XLOOKUP(Table2[[#This Row],[Product_ID]],Table4[Product_ID],Table4[Sub_Category],"Not Found")</f>
        <v>Kitchen</v>
      </c>
      <c r="R1504" t="str">
        <f>_xlfn.XLOOKUP(Table2[[#This Row],[Customer_ID]],Table1[Customer_ID],Table1[Region],"Not Found")</f>
        <v>North</v>
      </c>
      <c r="S1504" t="str">
        <f>_xlfn.XLOOKUP(Table2[[#This Row],[Customer_ID]],Table1[Customer_ID],Table1[Segment],"Not Found")</f>
        <v>Corporate</v>
      </c>
      <c r="T1504" t="str">
        <f>_xlfn.XLOOKUP(Table2[[#This Row],[Product_ID]],Table4[Product_ID],Table4[Product_Name],"Not Found")</f>
        <v>Travel Mug</v>
      </c>
    </row>
    <row r="1505" spans="1:20" x14ac:dyDescent="0.3">
      <c r="A1505" t="s">
        <v>2009</v>
      </c>
      <c r="B1505" s="4">
        <v>45642</v>
      </c>
      <c r="C1505" s="4">
        <v>45644</v>
      </c>
      <c r="D1505" t="s">
        <v>932</v>
      </c>
      <c r="E1505" t="s">
        <v>20</v>
      </c>
      <c r="F1505" s="8">
        <v>2</v>
      </c>
      <c r="G1505" s="10">
        <v>0</v>
      </c>
      <c r="H1505" t="s">
        <v>21</v>
      </c>
      <c r="I1505" s="8">
        <v>13998</v>
      </c>
      <c r="J1505" s="8">
        <v>2721.34</v>
      </c>
      <c r="K1505" s="12">
        <f>YEAR(Table2[[#This Row],[Order_Date]])</f>
        <v>2024</v>
      </c>
      <c r="L1505" s="12">
        <f>MONTH(Table2[[#This Row],[Order_Date]])</f>
        <v>12</v>
      </c>
      <c r="M1505" t="str">
        <f>TEXT(Table2[[#This Row],[Order_Date]],"mmm")</f>
        <v>Dec</v>
      </c>
      <c r="N1505" t="str">
        <f>TEXT(Table2[[#This Row],[Order_Date]],"YYYY-MM")</f>
        <v>2024-12</v>
      </c>
      <c r="O1505" s="9">
        <f>IFERROR(Table2[[#This Row],[Profit]]/Table2[[#This Row],[Sales]],0)</f>
        <v>0.19440920131447351</v>
      </c>
      <c r="P1505" t="str">
        <f>_xlfn.XLOOKUP(Table2[[#This Row],[Product_ID]],Table4[Product_ID],Table4[Category],"Not Found")</f>
        <v>Furniture</v>
      </c>
      <c r="Q1505" t="str">
        <f>_xlfn.XLOOKUP(Table2[[#This Row],[Product_ID]],Table4[Product_ID],Table4[Sub_Category],"Not Found")</f>
        <v>Furniture</v>
      </c>
      <c r="R1505" t="str">
        <f>_xlfn.XLOOKUP(Table2[[#This Row],[Customer_ID]],Table1[Customer_ID],Table1[Region],"Not Found")</f>
        <v>West</v>
      </c>
      <c r="S1505" t="str">
        <f>_xlfn.XLOOKUP(Table2[[#This Row],[Customer_ID]],Table1[Customer_ID],Table1[Segment],"Not Found")</f>
        <v>Consumer</v>
      </c>
      <c r="T1505" t="str">
        <f>_xlfn.XLOOKUP(Table2[[#This Row],[Product_ID]],Table4[Product_ID],Table4[Product_Name],"Not Found")</f>
        <v>Office Chair</v>
      </c>
    </row>
    <row r="1506" spans="1:20" x14ac:dyDescent="0.3">
      <c r="A1506" t="s">
        <v>2010</v>
      </c>
      <c r="B1506" s="4">
        <v>45579</v>
      </c>
      <c r="C1506" s="4">
        <v>45583</v>
      </c>
      <c r="D1506" t="s">
        <v>766</v>
      </c>
      <c r="E1506" t="s">
        <v>96</v>
      </c>
      <c r="F1506" s="8">
        <v>2</v>
      </c>
      <c r="G1506" s="10">
        <v>0.1</v>
      </c>
      <c r="H1506" t="s">
        <v>30</v>
      </c>
      <c r="I1506" s="8">
        <v>1798.2</v>
      </c>
      <c r="J1506" s="8">
        <v>448.49</v>
      </c>
      <c r="K1506" s="12">
        <f>YEAR(Table2[[#This Row],[Order_Date]])</f>
        <v>2024</v>
      </c>
      <c r="L1506" s="12">
        <f>MONTH(Table2[[#This Row],[Order_Date]])</f>
        <v>10</v>
      </c>
      <c r="M1506" t="str">
        <f>TEXT(Table2[[#This Row],[Order_Date]],"mmm")</f>
        <v>Oct</v>
      </c>
      <c r="N1506" t="str">
        <f>TEXT(Table2[[#This Row],[Order_Date]],"YYYY-MM")</f>
        <v>2024-10</v>
      </c>
      <c r="O1506" s="9">
        <f>IFERROR(Table2[[#This Row],[Profit]]/Table2[[#This Row],[Sales]],0)</f>
        <v>0.24941052163274385</v>
      </c>
      <c r="P1506" t="str">
        <f>_xlfn.XLOOKUP(Table2[[#This Row],[Product_ID]],Table4[Product_ID],Table4[Category],"Not Found")</f>
        <v>Home</v>
      </c>
      <c r="Q1506" t="str">
        <f>_xlfn.XLOOKUP(Table2[[#This Row],[Product_ID]],Table4[Product_ID],Table4[Sub_Category],"Not Found")</f>
        <v>Lighting</v>
      </c>
      <c r="R1506" t="str">
        <f>_xlfn.XLOOKUP(Table2[[#This Row],[Customer_ID]],Table1[Customer_ID],Table1[Region],"Not Found")</f>
        <v>North</v>
      </c>
      <c r="S1506" t="str">
        <f>_xlfn.XLOOKUP(Table2[[#This Row],[Customer_ID]],Table1[Customer_ID],Table1[Segment],"Not Found")</f>
        <v>Consumer</v>
      </c>
      <c r="T1506" t="str">
        <f>_xlfn.XLOOKUP(Table2[[#This Row],[Product_ID]],Table4[Product_ID],Table4[Product_Name],"Not Found")</f>
        <v>LED Strip Light</v>
      </c>
    </row>
    <row r="1507" spans="1:20" x14ac:dyDescent="0.3">
      <c r="A1507" t="s">
        <v>2011</v>
      </c>
      <c r="B1507" s="4">
        <v>45579</v>
      </c>
      <c r="C1507" s="4">
        <v>45583</v>
      </c>
      <c r="D1507" t="s">
        <v>176</v>
      </c>
      <c r="E1507" t="s">
        <v>58</v>
      </c>
      <c r="F1507" s="8">
        <v>1</v>
      </c>
      <c r="G1507" s="10">
        <v>0</v>
      </c>
      <c r="H1507" t="s">
        <v>13</v>
      </c>
      <c r="I1507" s="8">
        <v>1999</v>
      </c>
      <c r="J1507" s="8">
        <v>535.37</v>
      </c>
      <c r="K1507" s="12">
        <f>YEAR(Table2[[#This Row],[Order_Date]])</f>
        <v>2024</v>
      </c>
      <c r="L1507" s="12">
        <f>MONTH(Table2[[#This Row],[Order_Date]])</f>
        <v>10</v>
      </c>
      <c r="M1507" t="str">
        <f>TEXT(Table2[[#This Row],[Order_Date]],"mmm")</f>
        <v>Oct</v>
      </c>
      <c r="N1507" t="str">
        <f>TEXT(Table2[[#This Row],[Order_Date]],"YYYY-MM")</f>
        <v>2024-10</v>
      </c>
      <c r="O1507" s="9">
        <f>IFERROR(Table2[[#This Row],[Profit]]/Table2[[#This Row],[Sales]],0)</f>
        <v>0.26781890945472736</v>
      </c>
      <c r="P1507" t="str">
        <f>_xlfn.XLOOKUP(Table2[[#This Row],[Product_ID]],Table4[Product_ID],Table4[Category],"Not Found")</f>
        <v>Technology</v>
      </c>
      <c r="Q1507" t="str">
        <f>_xlfn.XLOOKUP(Table2[[#This Row],[Product_ID]],Table4[Product_ID],Table4[Sub_Category],"Not Found")</f>
        <v>Audio</v>
      </c>
      <c r="R1507" t="str">
        <f>_xlfn.XLOOKUP(Table2[[#This Row],[Customer_ID]],Table1[Customer_ID],Table1[Region],"Not Found")</f>
        <v>South</v>
      </c>
      <c r="S1507" t="str">
        <f>_xlfn.XLOOKUP(Table2[[#This Row],[Customer_ID]],Table1[Customer_ID],Table1[Segment],"Not Found")</f>
        <v>Home Office</v>
      </c>
      <c r="T1507" t="str">
        <f>_xlfn.XLOOKUP(Table2[[#This Row],[Product_ID]],Table4[Product_ID],Table4[Product_Name],"Not Found")</f>
        <v>Bluetooth Speaker</v>
      </c>
    </row>
    <row r="1508" spans="1:20" x14ac:dyDescent="0.3">
      <c r="A1508" t="s">
        <v>2012</v>
      </c>
      <c r="B1508" s="4">
        <v>45517</v>
      </c>
      <c r="C1508" s="4">
        <v>45520</v>
      </c>
      <c r="D1508" t="s">
        <v>523</v>
      </c>
      <c r="E1508" t="s">
        <v>20</v>
      </c>
      <c r="F1508" s="8">
        <v>3</v>
      </c>
      <c r="G1508" s="10">
        <v>0.1</v>
      </c>
      <c r="H1508" t="s">
        <v>13</v>
      </c>
      <c r="I1508" s="8">
        <v>18897.3</v>
      </c>
      <c r="J1508" s="8">
        <v>3442.14</v>
      </c>
      <c r="K1508" s="12">
        <f>YEAR(Table2[[#This Row],[Order_Date]])</f>
        <v>2024</v>
      </c>
      <c r="L1508" s="12">
        <f>MONTH(Table2[[#This Row],[Order_Date]])</f>
        <v>8</v>
      </c>
      <c r="M1508" t="str">
        <f>TEXT(Table2[[#This Row],[Order_Date]],"mmm")</f>
        <v>Aug</v>
      </c>
      <c r="N1508" t="str">
        <f>TEXT(Table2[[#This Row],[Order_Date]],"YYYY-MM")</f>
        <v>2024-08</v>
      </c>
      <c r="O1508" s="9">
        <f>IFERROR(Table2[[#This Row],[Profit]]/Table2[[#This Row],[Sales]],0)</f>
        <v>0.18214983092822784</v>
      </c>
      <c r="P1508" t="str">
        <f>_xlfn.XLOOKUP(Table2[[#This Row],[Product_ID]],Table4[Product_ID],Table4[Category],"Not Found")</f>
        <v>Furniture</v>
      </c>
      <c r="Q1508" t="str">
        <f>_xlfn.XLOOKUP(Table2[[#This Row],[Product_ID]],Table4[Product_ID],Table4[Sub_Category],"Not Found")</f>
        <v>Furniture</v>
      </c>
      <c r="R1508" t="str">
        <f>_xlfn.XLOOKUP(Table2[[#This Row],[Customer_ID]],Table1[Customer_ID],Table1[Region],"Not Found")</f>
        <v>West</v>
      </c>
      <c r="S1508" t="str">
        <f>_xlfn.XLOOKUP(Table2[[#This Row],[Customer_ID]],Table1[Customer_ID],Table1[Segment],"Not Found")</f>
        <v>Corporate</v>
      </c>
      <c r="T1508" t="str">
        <f>_xlfn.XLOOKUP(Table2[[#This Row],[Product_ID]],Table4[Product_ID],Table4[Product_Name],"Not Found")</f>
        <v>Office Chair</v>
      </c>
    </row>
    <row r="1509" spans="1:20" x14ac:dyDescent="0.3">
      <c r="A1509" t="s">
        <v>2013</v>
      </c>
      <c r="B1509" s="4">
        <v>45814</v>
      </c>
      <c r="C1509" s="4">
        <v>45816</v>
      </c>
      <c r="D1509" t="s">
        <v>156</v>
      </c>
      <c r="E1509" t="s">
        <v>35</v>
      </c>
      <c r="F1509" s="8">
        <v>3</v>
      </c>
      <c r="G1509" s="10">
        <v>0</v>
      </c>
      <c r="H1509" t="s">
        <v>17</v>
      </c>
      <c r="I1509" s="8">
        <v>4797</v>
      </c>
      <c r="J1509" s="8">
        <v>1072.48</v>
      </c>
      <c r="K1509" s="12">
        <f>YEAR(Table2[[#This Row],[Order_Date]])</f>
        <v>2025</v>
      </c>
      <c r="L1509" s="12">
        <f>MONTH(Table2[[#This Row],[Order_Date]])</f>
        <v>6</v>
      </c>
      <c r="M1509" t="str">
        <f>TEXT(Table2[[#This Row],[Order_Date]],"mmm")</f>
        <v>Jun</v>
      </c>
      <c r="N1509" t="str">
        <f>TEXT(Table2[[#This Row],[Order_Date]],"YYYY-MM")</f>
        <v>2025-06</v>
      </c>
      <c r="O1509" s="9">
        <f>IFERROR(Table2[[#This Row],[Profit]]/Table2[[#This Row],[Sales]],0)</f>
        <v>0.22357306649989578</v>
      </c>
      <c r="P1509" t="str">
        <f>_xlfn.XLOOKUP(Table2[[#This Row],[Product_ID]],Table4[Product_ID],Table4[Category],"Not Found")</f>
        <v>Lifestyle</v>
      </c>
      <c r="Q1509" t="str">
        <f>_xlfn.XLOOKUP(Table2[[#This Row],[Product_ID]],Table4[Product_ID],Table4[Sub_Category],"Not Found")</f>
        <v>Bags</v>
      </c>
      <c r="R1509" t="str">
        <f>_xlfn.XLOOKUP(Table2[[#This Row],[Customer_ID]],Table1[Customer_ID],Table1[Region],"Not Found")</f>
        <v>East</v>
      </c>
      <c r="S1509" t="str">
        <f>_xlfn.XLOOKUP(Table2[[#This Row],[Customer_ID]],Table1[Customer_ID],Table1[Segment],"Not Found")</f>
        <v>Home Office</v>
      </c>
      <c r="T1509" t="str">
        <f>_xlfn.XLOOKUP(Table2[[#This Row],[Product_ID]],Table4[Product_ID],Table4[Product_Name],"Not Found")</f>
        <v>Backpack</v>
      </c>
    </row>
    <row r="1510" spans="1:20" x14ac:dyDescent="0.3">
      <c r="A1510" t="s">
        <v>2014</v>
      </c>
      <c r="B1510" s="4">
        <v>45813</v>
      </c>
      <c r="C1510" s="4">
        <v>45818</v>
      </c>
      <c r="D1510" t="s">
        <v>387</v>
      </c>
      <c r="E1510" t="s">
        <v>58</v>
      </c>
      <c r="F1510" s="8">
        <v>2</v>
      </c>
      <c r="G1510" s="10">
        <v>0.1</v>
      </c>
      <c r="H1510" t="s">
        <v>21</v>
      </c>
      <c r="I1510" s="8">
        <v>3598.2</v>
      </c>
      <c r="J1510" s="8">
        <v>823.15</v>
      </c>
      <c r="K1510" s="12">
        <f>YEAR(Table2[[#This Row],[Order_Date]])</f>
        <v>2025</v>
      </c>
      <c r="L1510" s="12">
        <f>MONTH(Table2[[#This Row],[Order_Date]])</f>
        <v>6</v>
      </c>
      <c r="M1510" t="str">
        <f>TEXT(Table2[[#This Row],[Order_Date]],"mmm")</f>
        <v>Jun</v>
      </c>
      <c r="N1510" t="str">
        <f>TEXT(Table2[[#This Row],[Order_Date]],"YYYY-MM")</f>
        <v>2025-06</v>
      </c>
      <c r="O1510" s="9">
        <f>IFERROR(Table2[[#This Row],[Profit]]/Table2[[#This Row],[Sales]],0)</f>
        <v>0.22876716135845701</v>
      </c>
      <c r="P1510" t="str">
        <f>_xlfn.XLOOKUP(Table2[[#This Row],[Product_ID]],Table4[Product_ID],Table4[Category],"Not Found")</f>
        <v>Technology</v>
      </c>
      <c r="Q1510" t="str">
        <f>_xlfn.XLOOKUP(Table2[[#This Row],[Product_ID]],Table4[Product_ID],Table4[Sub_Category],"Not Found")</f>
        <v>Audio</v>
      </c>
      <c r="R1510" t="str">
        <f>_xlfn.XLOOKUP(Table2[[#This Row],[Customer_ID]],Table1[Customer_ID],Table1[Region],"Not Found")</f>
        <v>East</v>
      </c>
      <c r="S1510" t="str">
        <f>_xlfn.XLOOKUP(Table2[[#This Row],[Customer_ID]],Table1[Customer_ID],Table1[Segment],"Not Found")</f>
        <v>Consumer</v>
      </c>
      <c r="T1510" t="str">
        <f>_xlfn.XLOOKUP(Table2[[#This Row],[Product_ID]],Table4[Product_ID],Table4[Product_Name],"Not Found")</f>
        <v>Bluetooth Speaker</v>
      </c>
    </row>
    <row r="1511" spans="1:20" x14ac:dyDescent="0.3">
      <c r="A1511" t="s">
        <v>2015</v>
      </c>
      <c r="B1511" s="4">
        <v>45564</v>
      </c>
      <c r="C1511" s="4">
        <v>45569</v>
      </c>
      <c r="D1511" t="s">
        <v>351</v>
      </c>
      <c r="E1511" t="s">
        <v>35</v>
      </c>
      <c r="F1511" s="8">
        <v>2</v>
      </c>
      <c r="G1511" s="10">
        <v>0</v>
      </c>
      <c r="H1511" t="s">
        <v>13</v>
      </c>
      <c r="I1511" s="8">
        <v>3198</v>
      </c>
      <c r="J1511" s="8">
        <v>960.23</v>
      </c>
      <c r="K1511" s="12">
        <f>YEAR(Table2[[#This Row],[Order_Date]])</f>
        <v>2024</v>
      </c>
      <c r="L1511" s="12">
        <f>MONTH(Table2[[#This Row],[Order_Date]])</f>
        <v>9</v>
      </c>
      <c r="M1511" t="str">
        <f>TEXT(Table2[[#This Row],[Order_Date]],"mmm")</f>
        <v>Sep</v>
      </c>
      <c r="N1511" t="str">
        <f>TEXT(Table2[[#This Row],[Order_Date]],"YYYY-MM")</f>
        <v>2024-09</v>
      </c>
      <c r="O1511" s="9">
        <f>IFERROR(Table2[[#This Row],[Profit]]/Table2[[#This Row],[Sales]],0)</f>
        <v>0.30025953721075671</v>
      </c>
      <c r="P1511" t="str">
        <f>_xlfn.XLOOKUP(Table2[[#This Row],[Product_ID]],Table4[Product_ID],Table4[Category],"Not Found")</f>
        <v>Lifestyle</v>
      </c>
      <c r="Q1511" t="str">
        <f>_xlfn.XLOOKUP(Table2[[#This Row],[Product_ID]],Table4[Product_ID],Table4[Sub_Category],"Not Found")</f>
        <v>Bags</v>
      </c>
      <c r="R1511" t="str">
        <f>_xlfn.XLOOKUP(Table2[[#This Row],[Customer_ID]],Table1[Customer_ID],Table1[Region],"Not Found")</f>
        <v>South</v>
      </c>
      <c r="S1511" t="str">
        <f>_xlfn.XLOOKUP(Table2[[#This Row],[Customer_ID]],Table1[Customer_ID],Table1[Segment],"Not Found")</f>
        <v>Consumer</v>
      </c>
      <c r="T1511" t="str">
        <f>_xlfn.XLOOKUP(Table2[[#This Row],[Product_ID]],Table4[Product_ID],Table4[Product_Name],"Not Found")</f>
        <v>Backpack</v>
      </c>
    </row>
    <row r="1512" spans="1:20" x14ac:dyDescent="0.3">
      <c r="A1512" t="s">
        <v>2016</v>
      </c>
      <c r="B1512" s="4">
        <v>45693</v>
      </c>
      <c r="C1512" s="4">
        <v>45694</v>
      </c>
      <c r="D1512" t="s">
        <v>210</v>
      </c>
      <c r="E1512" t="s">
        <v>116</v>
      </c>
      <c r="F1512" s="8">
        <v>4</v>
      </c>
      <c r="G1512" s="10">
        <v>0.05</v>
      </c>
      <c r="H1512" t="s">
        <v>21</v>
      </c>
      <c r="I1512" s="8">
        <v>1516.2</v>
      </c>
      <c r="J1512" s="8">
        <v>372.58</v>
      </c>
      <c r="K1512" s="12">
        <f>YEAR(Table2[[#This Row],[Order_Date]])</f>
        <v>2025</v>
      </c>
      <c r="L1512" s="12">
        <f>MONTH(Table2[[#This Row],[Order_Date]])</f>
        <v>2</v>
      </c>
      <c r="M1512" t="str">
        <f>TEXT(Table2[[#This Row],[Order_Date]],"mmm")</f>
        <v>Feb</v>
      </c>
      <c r="N1512" t="str">
        <f>TEXT(Table2[[#This Row],[Order_Date]],"YYYY-MM")</f>
        <v>2025-02</v>
      </c>
      <c r="O1512" s="9">
        <f>IFERROR(Table2[[#This Row],[Profit]]/Table2[[#This Row],[Sales]],0)</f>
        <v>0.24573275293496899</v>
      </c>
      <c r="P1512" t="str">
        <f>_xlfn.XLOOKUP(Table2[[#This Row],[Product_ID]],Table4[Product_ID],Table4[Category],"Not Found")</f>
        <v>Technology</v>
      </c>
      <c r="Q1512" t="str">
        <f>_xlfn.XLOOKUP(Table2[[#This Row],[Product_ID]],Table4[Product_ID],Table4[Sub_Category],"Not Found")</f>
        <v>Accessories</v>
      </c>
      <c r="R1512" t="str">
        <f>_xlfn.XLOOKUP(Table2[[#This Row],[Customer_ID]],Table1[Customer_ID],Table1[Region],"Not Found")</f>
        <v>East</v>
      </c>
      <c r="S1512" t="str">
        <f>_xlfn.XLOOKUP(Table2[[#This Row],[Customer_ID]],Table1[Customer_ID],Table1[Segment],"Not Found")</f>
        <v>Home Office</v>
      </c>
      <c r="T1512" t="str">
        <f>_xlfn.XLOOKUP(Table2[[#This Row],[Product_ID]],Table4[Product_ID],Table4[Product_Name],"Not Found")</f>
        <v>Mobile Holder</v>
      </c>
    </row>
    <row r="1513" spans="1:20" x14ac:dyDescent="0.3">
      <c r="A1513" t="s">
        <v>2017</v>
      </c>
      <c r="B1513" s="4">
        <v>45474</v>
      </c>
      <c r="C1513" s="4">
        <v>45477</v>
      </c>
      <c r="D1513" t="s">
        <v>607</v>
      </c>
      <c r="E1513" t="s">
        <v>50</v>
      </c>
      <c r="F1513" s="8">
        <v>1</v>
      </c>
      <c r="G1513" s="10">
        <v>0</v>
      </c>
      <c r="H1513" t="s">
        <v>13</v>
      </c>
      <c r="I1513" s="8">
        <v>499</v>
      </c>
      <c r="J1513" s="8">
        <v>90.23</v>
      </c>
      <c r="K1513" s="12">
        <f>YEAR(Table2[[#This Row],[Order_Date]])</f>
        <v>2024</v>
      </c>
      <c r="L1513" s="12">
        <f>MONTH(Table2[[#This Row],[Order_Date]])</f>
        <v>7</v>
      </c>
      <c r="M1513" t="str">
        <f>TEXT(Table2[[#This Row],[Order_Date]],"mmm")</f>
        <v>Jul</v>
      </c>
      <c r="N1513" t="str">
        <f>TEXT(Table2[[#This Row],[Order_Date]],"YYYY-MM")</f>
        <v>2024-07</v>
      </c>
      <c r="O1513" s="9">
        <f>IFERROR(Table2[[#This Row],[Profit]]/Table2[[#This Row],[Sales]],0)</f>
        <v>0.18082164328657316</v>
      </c>
      <c r="P1513" t="str">
        <f>_xlfn.XLOOKUP(Table2[[#This Row],[Product_ID]],Table4[Product_ID],Table4[Category],"Not Found")</f>
        <v>Technology</v>
      </c>
      <c r="Q1513" t="str">
        <f>_xlfn.XLOOKUP(Table2[[#This Row],[Product_ID]],Table4[Product_ID],Table4[Sub_Category],"Not Found")</f>
        <v>Accessories</v>
      </c>
      <c r="R1513" t="str">
        <f>_xlfn.XLOOKUP(Table2[[#This Row],[Customer_ID]],Table1[Customer_ID],Table1[Region],"Not Found")</f>
        <v>West</v>
      </c>
      <c r="S1513" t="str">
        <f>_xlfn.XLOOKUP(Table2[[#This Row],[Customer_ID]],Table1[Customer_ID],Table1[Segment],"Not Found")</f>
        <v>Home Office</v>
      </c>
      <c r="T1513" t="str">
        <f>_xlfn.XLOOKUP(Table2[[#This Row],[Product_ID]],Table4[Product_ID],Table4[Product_Name],"Not Found")</f>
        <v>Wireless Mouse</v>
      </c>
    </row>
    <row r="1514" spans="1:20" x14ac:dyDescent="0.3">
      <c r="A1514" t="s">
        <v>2018</v>
      </c>
      <c r="B1514" s="4">
        <v>45956</v>
      </c>
      <c r="C1514" s="4">
        <v>45960</v>
      </c>
      <c r="D1514" t="s">
        <v>774</v>
      </c>
      <c r="E1514" t="s">
        <v>40</v>
      </c>
      <c r="F1514" s="8">
        <v>2</v>
      </c>
      <c r="G1514" s="10">
        <v>0.05</v>
      </c>
      <c r="H1514" t="s">
        <v>17</v>
      </c>
      <c r="I1514" s="8">
        <v>2848.1</v>
      </c>
      <c r="J1514" s="8">
        <v>732.39</v>
      </c>
      <c r="K1514" s="12">
        <f>YEAR(Table2[[#This Row],[Order_Date]])</f>
        <v>2025</v>
      </c>
      <c r="L1514" s="12">
        <f>MONTH(Table2[[#This Row],[Order_Date]])</f>
        <v>10</v>
      </c>
      <c r="M1514" t="str">
        <f>TEXT(Table2[[#This Row],[Order_Date]],"mmm")</f>
        <v>Oct</v>
      </c>
      <c r="N1514" t="str">
        <f>TEXT(Table2[[#This Row],[Order_Date]],"YYYY-MM")</f>
        <v>2025-10</v>
      </c>
      <c r="O1514" s="9">
        <f>IFERROR(Table2[[#This Row],[Profit]]/Table2[[#This Row],[Sales]],0)</f>
        <v>0.2571503809557249</v>
      </c>
      <c r="P1514" t="str">
        <f>_xlfn.XLOOKUP(Table2[[#This Row],[Product_ID]],Table4[Product_ID],Table4[Category],"Not Found")</f>
        <v>Technology</v>
      </c>
      <c r="Q1514" t="str">
        <f>_xlfn.XLOOKUP(Table2[[#This Row],[Product_ID]],Table4[Product_ID],Table4[Sub_Category],"Not Found")</f>
        <v>Accessories</v>
      </c>
      <c r="R1514" t="str">
        <f>_xlfn.XLOOKUP(Table2[[#This Row],[Customer_ID]],Table1[Customer_ID],Table1[Region],"Not Found")</f>
        <v>West</v>
      </c>
      <c r="S1514" t="str">
        <f>_xlfn.XLOOKUP(Table2[[#This Row],[Customer_ID]],Table1[Customer_ID],Table1[Segment],"Not Found")</f>
        <v>Consumer</v>
      </c>
      <c r="T1514" t="str">
        <f>_xlfn.XLOOKUP(Table2[[#This Row],[Product_ID]],Table4[Product_ID],Table4[Product_Name],"Not Found")</f>
        <v>Power Bank</v>
      </c>
    </row>
    <row r="1515" spans="1:20" x14ac:dyDescent="0.3">
      <c r="A1515" t="s">
        <v>2019</v>
      </c>
      <c r="B1515" s="4">
        <v>45779</v>
      </c>
      <c r="C1515" s="4">
        <v>45783</v>
      </c>
      <c r="D1515" t="s">
        <v>595</v>
      </c>
      <c r="E1515" t="s">
        <v>55</v>
      </c>
      <c r="F1515" s="8">
        <v>1</v>
      </c>
      <c r="G1515" s="10">
        <v>0</v>
      </c>
      <c r="H1515" t="s">
        <v>21</v>
      </c>
      <c r="I1515" s="8">
        <v>5999</v>
      </c>
      <c r="J1515" s="8">
        <v>1135.8599999999999</v>
      </c>
      <c r="K1515" s="12">
        <f>YEAR(Table2[[#This Row],[Order_Date]])</f>
        <v>2025</v>
      </c>
      <c r="L1515" s="12">
        <f>MONTH(Table2[[#This Row],[Order_Date]])</f>
        <v>5</v>
      </c>
      <c r="M1515" t="str">
        <f>TEXT(Table2[[#This Row],[Order_Date]],"mmm")</f>
        <v>May</v>
      </c>
      <c r="N1515" t="str">
        <f>TEXT(Table2[[#This Row],[Order_Date]],"YYYY-MM")</f>
        <v>2025-05</v>
      </c>
      <c r="O1515" s="9">
        <f>IFERROR(Table2[[#This Row],[Profit]]/Table2[[#This Row],[Sales]],0)</f>
        <v>0.18934155692615434</v>
      </c>
      <c r="P1515" t="str">
        <f>_xlfn.XLOOKUP(Table2[[#This Row],[Product_ID]],Table4[Product_ID],Table4[Category],"Not Found")</f>
        <v>Furniture</v>
      </c>
      <c r="Q1515" t="str">
        <f>_xlfn.XLOOKUP(Table2[[#This Row],[Product_ID]],Table4[Product_ID],Table4[Sub_Category],"Not Found")</f>
        <v>Furniture</v>
      </c>
      <c r="R1515" t="str">
        <f>_xlfn.XLOOKUP(Table2[[#This Row],[Customer_ID]],Table1[Customer_ID],Table1[Region],"Not Found")</f>
        <v>West</v>
      </c>
      <c r="S1515" t="str">
        <f>_xlfn.XLOOKUP(Table2[[#This Row],[Customer_ID]],Table1[Customer_ID],Table1[Segment],"Not Found")</f>
        <v>Consumer</v>
      </c>
      <c r="T1515" t="str">
        <f>_xlfn.XLOOKUP(Table2[[#This Row],[Product_ID]],Table4[Product_ID],Table4[Product_Name],"Not Found")</f>
        <v>Study Table</v>
      </c>
    </row>
    <row r="1516" spans="1:20" x14ac:dyDescent="0.3">
      <c r="A1516" t="s">
        <v>2020</v>
      </c>
      <c r="B1516" s="4">
        <v>45415</v>
      </c>
      <c r="C1516" s="4">
        <v>45416</v>
      </c>
      <c r="D1516" t="s">
        <v>1961</v>
      </c>
      <c r="E1516" t="s">
        <v>35</v>
      </c>
      <c r="F1516" s="8">
        <v>1</v>
      </c>
      <c r="G1516" s="10">
        <v>0.05</v>
      </c>
      <c r="H1516" t="s">
        <v>13</v>
      </c>
      <c r="I1516" s="8">
        <v>1519.05</v>
      </c>
      <c r="J1516" s="8">
        <v>462.92</v>
      </c>
      <c r="K1516" s="12">
        <f>YEAR(Table2[[#This Row],[Order_Date]])</f>
        <v>2024</v>
      </c>
      <c r="L1516" s="12">
        <f>MONTH(Table2[[#This Row],[Order_Date]])</f>
        <v>5</v>
      </c>
      <c r="M1516" t="str">
        <f>TEXT(Table2[[#This Row],[Order_Date]],"mmm")</f>
        <v>May</v>
      </c>
      <c r="N1516" t="str">
        <f>TEXT(Table2[[#This Row],[Order_Date]],"YYYY-MM")</f>
        <v>2024-05</v>
      </c>
      <c r="O1516" s="9">
        <f>IFERROR(Table2[[#This Row],[Profit]]/Table2[[#This Row],[Sales]],0)</f>
        <v>0.30474309601395611</v>
      </c>
      <c r="P1516" t="str">
        <f>_xlfn.XLOOKUP(Table2[[#This Row],[Product_ID]],Table4[Product_ID],Table4[Category],"Not Found")</f>
        <v>Lifestyle</v>
      </c>
      <c r="Q1516" t="str">
        <f>_xlfn.XLOOKUP(Table2[[#This Row],[Product_ID]],Table4[Product_ID],Table4[Sub_Category],"Not Found")</f>
        <v>Bags</v>
      </c>
      <c r="R1516" t="str">
        <f>_xlfn.XLOOKUP(Table2[[#This Row],[Customer_ID]],Table1[Customer_ID],Table1[Region],"Not Found")</f>
        <v>North</v>
      </c>
      <c r="S1516" t="str">
        <f>_xlfn.XLOOKUP(Table2[[#This Row],[Customer_ID]],Table1[Customer_ID],Table1[Segment],"Not Found")</f>
        <v>Consumer</v>
      </c>
      <c r="T1516" t="str">
        <f>_xlfn.XLOOKUP(Table2[[#This Row],[Product_ID]],Table4[Product_ID],Table4[Product_Name],"Not Found")</f>
        <v>Backpack</v>
      </c>
    </row>
    <row r="1517" spans="1:20" x14ac:dyDescent="0.3">
      <c r="A1517" t="s">
        <v>2021</v>
      </c>
      <c r="B1517" s="4">
        <v>45917</v>
      </c>
      <c r="C1517" s="4">
        <v>45922</v>
      </c>
      <c r="D1517" t="s">
        <v>1801</v>
      </c>
      <c r="E1517" t="s">
        <v>58</v>
      </c>
      <c r="F1517" s="8">
        <v>2</v>
      </c>
      <c r="G1517" s="10">
        <v>0</v>
      </c>
      <c r="H1517" t="s">
        <v>13</v>
      </c>
      <c r="I1517" s="8">
        <v>3998</v>
      </c>
      <c r="J1517" s="8">
        <v>1010.88</v>
      </c>
      <c r="K1517" s="12">
        <f>YEAR(Table2[[#This Row],[Order_Date]])</f>
        <v>2025</v>
      </c>
      <c r="L1517" s="12">
        <f>MONTH(Table2[[#This Row],[Order_Date]])</f>
        <v>9</v>
      </c>
      <c r="M1517" t="str">
        <f>TEXT(Table2[[#This Row],[Order_Date]],"mmm")</f>
        <v>Sep</v>
      </c>
      <c r="N1517" t="str">
        <f>TEXT(Table2[[#This Row],[Order_Date]],"YYYY-MM")</f>
        <v>2025-09</v>
      </c>
      <c r="O1517" s="9">
        <f>IFERROR(Table2[[#This Row],[Profit]]/Table2[[#This Row],[Sales]],0)</f>
        <v>0.25284642321160578</v>
      </c>
      <c r="P1517" t="str">
        <f>_xlfn.XLOOKUP(Table2[[#This Row],[Product_ID]],Table4[Product_ID],Table4[Category],"Not Found")</f>
        <v>Technology</v>
      </c>
      <c r="Q1517" t="str">
        <f>_xlfn.XLOOKUP(Table2[[#This Row],[Product_ID]],Table4[Product_ID],Table4[Sub_Category],"Not Found")</f>
        <v>Audio</v>
      </c>
      <c r="R1517" t="str">
        <f>_xlfn.XLOOKUP(Table2[[#This Row],[Customer_ID]],Table1[Customer_ID],Table1[Region],"Not Found")</f>
        <v>South</v>
      </c>
      <c r="S1517" t="str">
        <f>_xlfn.XLOOKUP(Table2[[#This Row],[Customer_ID]],Table1[Customer_ID],Table1[Segment],"Not Found")</f>
        <v>Home Office</v>
      </c>
      <c r="T1517" t="str">
        <f>_xlfn.XLOOKUP(Table2[[#This Row],[Product_ID]],Table4[Product_ID],Table4[Product_Name],"Not Found")</f>
        <v>Bluetooth Speaker</v>
      </c>
    </row>
    <row r="1518" spans="1:20" x14ac:dyDescent="0.3">
      <c r="A1518" t="s">
        <v>2022</v>
      </c>
      <c r="B1518" s="4">
        <v>45705</v>
      </c>
      <c r="C1518" s="4">
        <v>45710</v>
      </c>
      <c r="D1518" t="s">
        <v>846</v>
      </c>
      <c r="E1518" t="s">
        <v>12</v>
      </c>
      <c r="F1518" s="8">
        <v>2</v>
      </c>
      <c r="G1518" s="10">
        <v>0.05</v>
      </c>
      <c r="H1518" t="s">
        <v>13</v>
      </c>
      <c r="I1518" s="8">
        <v>1138.0999999999999</v>
      </c>
      <c r="J1518" s="8">
        <v>330.71</v>
      </c>
      <c r="K1518" s="12">
        <f>YEAR(Table2[[#This Row],[Order_Date]])</f>
        <v>2025</v>
      </c>
      <c r="L1518" s="12">
        <f>MONTH(Table2[[#This Row],[Order_Date]])</f>
        <v>2</v>
      </c>
      <c r="M1518" t="str">
        <f>TEXT(Table2[[#This Row],[Order_Date]],"mmm")</f>
        <v>Feb</v>
      </c>
      <c r="N1518" t="str">
        <f>TEXT(Table2[[#This Row],[Order_Date]],"YYYY-MM")</f>
        <v>2025-02</v>
      </c>
      <c r="O1518" s="9">
        <f>IFERROR(Table2[[#This Row],[Profit]]/Table2[[#This Row],[Sales]],0)</f>
        <v>0.29058079254898517</v>
      </c>
      <c r="P1518" t="str">
        <f>_xlfn.XLOOKUP(Table2[[#This Row],[Product_ID]],Table4[Product_ID],Table4[Category],"Not Found")</f>
        <v>Home</v>
      </c>
      <c r="Q1518" t="str">
        <f>_xlfn.XLOOKUP(Table2[[#This Row],[Product_ID]],Table4[Product_ID],Table4[Sub_Category],"Not Found")</f>
        <v>Kitchen</v>
      </c>
      <c r="R1518" t="str">
        <f>_xlfn.XLOOKUP(Table2[[#This Row],[Customer_ID]],Table1[Customer_ID],Table1[Region],"Not Found")</f>
        <v>East</v>
      </c>
      <c r="S1518" t="str">
        <f>_xlfn.XLOOKUP(Table2[[#This Row],[Customer_ID]],Table1[Customer_ID],Table1[Segment],"Not Found")</f>
        <v>Consumer</v>
      </c>
      <c r="T1518" t="str">
        <f>_xlfn.XLOOKUP(Table2[[#This Row],[Product_ID]],Table4[Product_ID],Table4[Product_Name],"Not Found")</f>
        <v>Water Bottle</v>
      </c>
    </row>
    <row r="1519" spans="1:20" x14ac:dyDescent="0.3">
      <c r="A1519" t="s">
        <v>2023</v>
      </c>
      <c r="B1519" s="4">
        <v>46016</v>
      </c>
      <c r="C1519" s="4">
        <v>46020</v>
      </c>
      <c r="D1519" t="s">
        <v>1061</v>
      </c>
      <c r="E1519" t="s">
        <v>35</v>
      </c>
      <c r="F1519" s="8">
        <v>1</v>
      </c>
      <c r="G1519" s="10">
        <v>0</v>
      </c>
      <c r="H1519" t="s">
        <v>13</v>
      </c>
      <c r="I1519" s="8">
        <v>1599</v>
      </c>
      <c r="J1519" s="8">
        <v>539.14</v>
      </c>
      <c r="K1519" s="12">
        <f>YEAR(Table2[[#This Row],[Order_Date]])</f>
        <v>2025</v>
      </c>
      <c r="L1519" s="12">
        <f>MONTH(Table2[[#This Row],[Order_Date]])</f>
        <v>12</v>
      </c>
      <c r="M1519" t="str">
        <f>TEXT(Table2[[#This Row],[Order_Date]],"mmm")</f>
        <v>Dec</v>
      </c>
      <c r="N1519" t="str">
        <f>TEXT(Table2[[#This Row],[Order_Date]],"YYYY-MM")</f>
        <v>2025-12</v>
      </c>
      <c r="O1519" s="9">
        <f>IFERROR(Table2[[#This Row],[Profit]]/Table2[[#This Row],[Sales]],0)</f>
        <v>0.33717323327079424</v>
      </c>
      <c r="P1519" t="str">
        <f>_xlfn.XLOOKUP(Table2[[#This Row],[Product_ID]],Table4[Product_ID],Table4[Category],"Not Found")</f>
        <v>Lifestyle</v>
      </c>
      <c r="Q1519" t="str">
        <f>_xlfn.XLOOKUP(Table2[[#This Row],[Product_ID]],Table4[Product_ID],Table4[Sub_Category],"Not Found")</f>
        <v>Bags</v>
      </c>
      <c r="R1519" t="str">
        <f>_xlfn.XLOOKUP(Table2[[#This Row],[Customer_ID]],Table1[Customer_ID],Table1[Region],"Not Found")</f>
        <v>South</v>
      </c>
      <c r="S1519" t="str">
        <f>_xlfn.XLOOKUP(Table2[[#This Row],[Customer_ID]],Table1[Customer_ID],Table1[Segment],"Not Found")</f>
        <v>Home Office</v>
      </c>
      <c r="T1519" t="str">
        <f>_xlfn.XLOOKUP(Table2[[#This Row],[Product_ID]],Table4[Product_ID],Table4[Product_Name],"Not Found")</f>
        <v>Backpack</v>
      </c>
    </row>
    <row r="1520" spans="1:20" x14ac:dyDescent="0.3">
      <c r="A1520" t="s">
        <v>2024</v>
      </c>
      <c r="B1520" s="4">
        <v>45463</v>
      </c>
      <c r="C1520" s="4">
        <v>45464</v>
      </c>
      <c r="D1520" t="s">
        <v>858</v>
      </c>
      <c r="E1520" t="s">
        <v>99</v>
      </c>
      <c r="F1520" s="8">
        <v>1</v>
      </c>
      <c r="G1520" s="10">
        <v>0</v>
      </c>
      <c r="H1520" t="s">
        <v>13</v>
      </c>
      <c r="I1520" s="8">
        <v>249</v>
      </c>
      <c r="J1520" s="8">
        <v>49.28</v>
      </c>
      <c r="K1520" s="12">
        <f>YEAR(Table2[[#This Row],[Order_Date]])</f>
        <v>2024</v>
      </c>
      <c r="L1520" s="12">
        <f>MONTH(Table2[[#This Row],[Order_Date]])</f>
        <v>6</v>
      </c>
      <c r="M1520" t="str">
        <f>TEXT(Table2[[#This Row],[Order_Date]],"mmm")</f>
        <v>Jun</v>
      </c>
      <c r="N1520" t="str">
        <f>TEXT(Table2[[#This Row],[Order_Date]],"YYYY-MM")</f>
        <v>2024-06</v>
      </c>
      <c r="O1520" s="9">
        <f>IFERROR(Table2[[#This Row],[Profit]]/Table2[[#This Row],[Sales]],0)</f>
        <v>0.19791164658634539</v>
      </c>
      <c r="P1520" t="str">
        <f>_xlfn.XLOOKUP(Table2[[#This Row],[Product_ID]],Table4[Product_ID],Table4[Category],"Not Found")</f>
        <v>Office</v>
      </c>
      <c r="Q1520" t="str">
        <f>_xlfn.XLOOKUP(Table2[[#This Row],[Product_ID]],Table4[Product_ID],Table4[Sub_Category],"Not Found")</f>
        <v>Paper</v>
      </c>
      <c r="R1520" t="str">
        <f>_xlfn.XLOOKUP(Table2[[#This Row],[Customer_ID]],Table1[Customer_ID],Table1[Region],"Not Found")</f>
        <v>North</v>
      </c>
      <c r="S1520" t="str">
        <f>_xlfn.XLOOKUP(Table2[[#This Row],[Customer_ID]],Table1[Customer_ID],Table1[Segment],"Not Found")</f>
        <v>Home Office</v>
      </c>
      <c r="T1520" t="str">
        <f>_xlfn.XLOOKUP(Table2[[#This Row],[Product_ID]],Table4[Product_ID],Table4[Product_Name],"Not Found")</f>
        <v>Pen Set</v>
      </c>
    </row>
    <row r="1521" spans="1:20" x14ac:dyDescent="0.3">
      <c r="A1521" t="s">
        <v>2025</v>
      </c>
      <c r="B1521" s="4">
        <v>45579</v>
      </c>
      <c r="C1521" s="4">
        <v>45581</v>
      </c>
      <c r="D1521" t="s">
        <v>348</v>
      </c>
      <c r="E1521" t="s">
        <v>40</v>
      </c>
      <c r="F1521" s="8">
        <v>2</v>
      </c>
      <c r="G1521" s="10">
        <v>0.05</v>
      </c>
      <c r="H1521" t="s">
        <v>13</v>
      </c>
      <c r="I1521" s="8">
        <v>2848.1</v>
      </c>
      <c r="J1521" s="8">
        <v>484.79</v>
      </c>
      <c r="K1521" s="12">
        <f>YEAR(Table2[[#This Row],[Order_Date]])</f>
        <v>2024</v>
      </c>
      <c r="L1521" s="12">
        <f>MONTH(Table2[[#This Row],[Order_Date]])</f>
        <v>10</v>
      </c>
      <c r="M1521" t="str">
        <f>TEXT(Table2[[#This Row],[Order_Date]],"mmm")</f>
        <v>Oct</v>
      </c>
      <c r="N1521" t="str">
        <f>TEXT(Table2[[#This Row],[Order_Date]],"YYYY-MM")</f>
        <v>2024-10</v>
      </c>
      <c r="O1521" s="9">
        <f>IFERROR(Table2[[#This Row],[Profit]]/Table2[[#This Row],[Sales]],0)</f>
        <v>0.17021523120676943</v>
      </c>
      <c r="P1521" t="str">
        <f>_xlfn.XLOOKUP(Table2[[#This Row],[Product_ID]],Table4[Product_ID],Table4[Category],"Not Found")</f>
        <v>Technology</v>
      </c>
      <c r="Q1521" t="str">
        <f>_xlfn.XLOOKUP(Table2[[#This Row],[Product_ID]],Table4[Product_ID],Table4[Sub_Category],"Not Found")</f>
        <v>Accessories</v>
      </c>
      <c r="R1521" t="str">
        <f>_xlfn.XLOOKUP(Table2[[#This Row],[Customer_ID]],Table1[Customer_ID],Table1[Region],"Not Found")</f>
        <v>West</v>
      </c>
      <c r="S1521" t="str">
        <f>_xlfn.XLOOKUP(Table2[[#This Row],[Customer_ID]],Table1[Customer_ID],Table1[Segment],"Not Found")</f>
        <v>Consumer</v>
      </c>
      <c r="T1521" t="str">
        <f>_xlfn.XLOOKUP(Table2[[#This Row],[Product_ID]],Table4[Product_ID],Table4[Product_Name],"Not Found")</f>
        <v>Power Bank</v>
      </c>
    </row>
    <row r="1522" spans="1:20" x14ac:dyDescent="0.3">
      <c r="A1522" t="s">
        <v>2026</v>
      </c>
      <c r="B1522" s="4">
        <v>45726</v>
      </c>
      <c r="C1522" s="4">
        <v>45729</v>
      </c>
      <c r="D1522" t="s">
        <v>124</v>
      </c>
      <c r="E1522" t="s">
        <v>68</v>
      </c>
      <c r="F1522" s="8">
        <v>2</v>
      </c>
      <c r="G1522" s="10">
        <v>0.2</v>
      </c>
      <c r="H1522" t="s">
        <v>13</v>
      </c>
      <c r="I1522" s="8">
        <v>2078.4</v>
      </c>
      <c r="J1522" s="8">
        <v>487.61</v>
      </c>
      <c r="K1522" s="12">
        <f>YEAR(Table2[[#This Row],[Order_Date]])</f>
        <v>2025</v>
      </c>
      <c r="L1522" s="12">
        <f>MONTH(Table2[[#This Row],[Order_Date]])</f>
        <v>3</v>
      </c>
      <c r="M1522" t="str">
        <f>TEXT(Table2[[#This Row],[Order_Date]],"mmm")</f>
        <v>Mar</v>
      </c>
      <c r="N1522" t="str">
        <f>TEXT(Table2[[#This Row],[Order_Date]],"YYYY-MM")</f>
        <v>2025-03</v>
      </c>
      <c r="O1522" s="9">
        <f>IFERROR(Table2[[#This Row],[Profit]]/Table2[[#This Row],[Sales]],0)</f>
        <v>0.23460835257890686</v>
      </c>
      <c r="P1522" t="str">
        <f>_xlfn.XLOOKUP(Table2[[#This Row],[Product_ID]],Table4[Product_ID],Table4[Category],"Not Found")</f>
        <v>Home</v>
      </c>
      <c r="Q1522" t="str">
        <f>_xlfn.XLOOKUP(Table2[[#This Row],[Product_ID]],Table4[Product_ID],Table4[Sub_Category],"Not Found")</f>
        <v>Lighting</v>
      </c>
      <c r="R1522" t="str">
        <f>_xlfn.XLOOKUP(Table2[[#This Row],[Customer_ID]],Table1[Customer_ID],Table1[Region],"Not Found")</f>
        <v>North</v>
      </c>
      <c r="S1522" t="str">
        <f>_xlfn.XLOOKUP(Table2[[#This Row],[Customer_ID]],Table1[Customer_ID],Table1[Segment],"Not Found")</f>
        <v>Consumer</v>
      </c>
      <c r="T1522" t="str">
        <f>_xlfn.XLOOKUP(Table2[[#This Row],[Product_ID]],Table4[Product_ID],Table4[Product_Name],"Not Found")</f>
        <v>Table Lamp</v>
      </c>
    </row>
    <row r="1523" spans="1:20" x14ac:dyDescent="0.3">
      <c r="A1523" t="s">
        <v>2027</v>
      </c>
      <c r="B1523" s="4">
        <v>45977</v>
      </c>
      <c r="C1523" s="4">
        <v>45982</v>
      </c>
      <c r="D1523" t="s">
        <v>78</v>
      </c>
      <c r="E1523" t="s">
        <v>16</v>
      </c>
      <c r="F1523" s="8">
        <v>2</v>
      </c>
      <c r="G1523" s="10">
        <v>0.05</v>
      </c>
      <c r="H1523" t="s">
        <v>21</v>
      </c>
      <c r="I1523" s="8">
        <v>2468.1</v>
      </c>
      <c r="J1523" s="8">
        <v>440.29</v>
      </c>
      <c r="K1523" s="12">
        <f>YEAR(Table2[[#This Row],[Order_Date]])</f>
        <v>2025</v>
      </c>
      <c r="L1523" s="12">
        <f>MONTH(Table2[[#This Row],[Order_Date]])</f>
        <v>11</v>
      </c>
      <c r="M1523" t="str">
        <f>TEXT(Table2[[#This Row],[Order_Date]],"mmm")</f>
        <v>Nov</v>
      </c>
      <c r="N1523" t="str">
        <f>TEXT(Table2[[#This Row],[Order_Date]],"YYYY-MM")</f>
        <v>2025-11</v>
      </c>
      <c r="O1523" s="9">
        <f>IFERROR(Table2[[#This Row],[Profit]]/Table2[[#This Row],[Sales]],0)</f>
        <v>0.17839228556379402</v>
      </c>
      <c r="P1523" t="str">
        <f>_xlfn.XLOOKUP(Table2[[#This Row],[Product_ID]],Table4[Product_ID],Table4[Category],"Not Found")</f>
        <v>Technology</v>
      </c>
      <c r="Q1523" t="str">
        <f>_xlfn.XLOOKUP(Table2[[#This Row],[Product_ID]],Table4[Product_ID],Table4[Sub_Category],"Not Found")</f>
        <v>Accessories</v>
      </c>
      <c r="R1523" t="str">
        <f>_xlfn.XLOOKUP(Table2[[#This Row],[Customer_ID]],Table1[Customer_ID],Table1[Region],"Not Found")</f>
        <v>East</v>
      </c>
      <c r="S1523" t="str">
        <f>_xlfn.XLOOKUP(Table2[[#This Row],[Customer_ID]],Table1[Customer_ID],Table1[Segment],"Not Found")</f>
        <v>Corporate</v>
      </c>
      <c r="T1523" t="str">
        <f>_xlfn.XLOOKUP(Table2[[#This Row],[Product_ID]],Table4[Product_ID],Table4[Product_Name],"Not Found")</f>
        <v>USB-C Hub</v>
      </c>
    </row>
    <row r="1524" spans="1:20" x14ac:dyDescent="0.3">
      <c r="A1524" t="s">
        <v>2028</v>
      </c>
      <c r="B1524" s="4">
        <v>45404</v>
      </c>
      <c r="C1524" s="4">
        <v>45409</v>
      </c>
      <c r="D1524" t="s">
        <v>1272</v>
      </c>
      <c r="E1524" t="s">
        <v>99</v>
      </c>
      <c r="F1524" s="8">
        <v>1</v>
      </c>
      <c r="G1524" s="10">
        <v>0.1</v>
      </c>
      <c r="H1524" t="s">
        <v>30</v>
      </c>
      <c r="I1524" s="8">
        <v>224.1</v>
      </c>
      <c r="J1524" s="8">
        <v>57.29</v>
      </c>
      <c r="K1524" s="12">
        <f>YEAR(Table2[[#This Row],[Order_Date]])</f>
        <v>2024</v>
      </c>
      <c r="L1524" s="12">
        <f>MONTH(Table2[[#This Row],[Order_Date]])</f>
        <v>4</v>
      </c>
      <c r="M1524" t="str">
        <f>TEXT(Table2[[#This Row],[Order_Date]],"mmm")</f>
        <v>Apr</v>
      </c>
      <c r="N1524" t="str">
        <f>TEXT(Table2[[#This Row],[Order_Date]],"YYYY-MM")</f>
        <v>2024-04</v>
      </c>
      <c r="O1524" s="9">
        <f>IFERROR(Table2[[#This Row],[Profit]]/Table2[[#This Row],[Sales]],0)</f>
        <v>0.25564480142793394</v>
      </c>
      <c r="P1524" t="str">
        <f>_xlfn.XLOOKUP(Table2[[#This Row],[Product_ID]],Table4[Product_ID],Table4[Category],"Not Found")</f>
        <v>Office</v>
      </c>
      <c r="Q1524" t="str">
        <f>_xlfn.XLOOKUP(Table2[[#This Row],[Product_ID]],Table4[Product_ID],Table4[Sub_Category],"Not Found")</f>
        <v>Paper</v>
      </c>
      <c r="R1524" t="str">
        <f>_xlfn.XLOOKUP(Table2[[#This Row],[Customer_ID]],Table1[Customer_ID],Table1[Region],"Not Found")</f>
        <v>East</v>
      </c>
      <c r="S1524" t="str">
        <f>_xlfn.XLOOKUP(Table2[[#This Row],[Customer_ID]],Table1[Customer_ID],Table1[Segment],"Not Found")</f>
        <v>Consumer</v>
      </c>
      <c r="T1524" t="str">
        <f>_xlfn.XLOOKUP(Table2[[#This Row],[Product_ID]],Table4[Product_ID],Table4[Product_Name],"Not Found")</f>
        <v>Pen Set</v>
      </c>
    </row>
    <row r="1525" spans="1:20" x14ac:dyDescent="0.3">
      <c r="A1525" t="s">
        <v>2029</v>
      </c>
      <c r="B1525" s="4">
        <v>45413</v>
      </c>
      <c r="C1525" s="4">
        <v>45418</v>
      </c>
      <c r="D1525" t="s">
        <v>1806</v>
      </c>
      <c r="E1525" t="s">
        <v>55</v>
      </c>
      <c r="F1525" s="8">
        <v>2</v>
      </c>
      <c r="G1525" s="10">
        <v>0.05</v>
      </c>
      <c r="H1525" t="s">
        <v>17</v>
      </c>
      <c r="I1525" s="8">
        <v>11398.1</v>
      </c>
      <c r="J1525" s="8">
        <v>2031.22</v>
      </c>
      <c r="K1525" s="12">
        <f>YEAR(Table2[[#This Row],[Order_Date]])</f>
        <v>2024</v>
      </c>
      <c r="L1525" s="12">
        <f>MONTH(Table2[[#This Row],[Order_Date]])</f>
        <v>5</v>
      </c>
      <c r="M1525" t="str">
        <f>TEXT(Table2[[#This Row],[Order_Date]],"mmm")</f>
        <v>May</v>
      </c>
      <c r="N1525" t="str">
        <f>TEXT(Table2[[#This Row],[Order_Date]],"YYYY-MM")</f>
        <v>2024-05</v>
      </c>
      <c r="O1525" s="9">
        <f>IFERROR(Table2[[#This Row],[Profit]]/Table2[[#This Row],[Sales]],0)</f>
        <v>0.17820689413147806</v>
      </c>
      <c r="P1525" t="str">
        <f>_xlfn.XLOOKUP(Table2[[#This Row],[Product_ID]],Table4[Product_ID],Table4[Category],"Not Found")</f>
        <v>Furniture</v>
      </c>
      <c r="Q1525" t="str">
        <f>_xlfn.XLOOKUP(Table2[[#This Row],[Product_ID]],Table4[Product_ID],Table4[Sub_Category],"Not Found")</f>
        <v>Furniture</v>
      </c>
      <c r="R1525" t="str">
        <f>_xlfn.XLOOKUP(Table2[[#This Row],[Customer_ID]],Table1[Customer_ID],Table1[Region],"Not Found")</f>
        <v>South</v>
      </c>
      <c r="S1525" t="str">
        <f>_xlfn.XLOOKUP(Table2[[#This Row],[Customer_ID]],Table1[Customer_ID],Table1[Segment],"Not Found")</f>
        <v>Home Office</v>
      </c>
      <c r="T1525" t="str">
        <f>_xlfn.XLOOKUP(Table2[[#This Row],[Product_ID]],Table4[Product_ID],Table4[Product_Name],"Not Found")</f>
        <v>Study Table</v>
      </c>
    </row>
    <row r="1526" spans="1:20" x14ac:dyDescent="0.3">
      <c r="A1526" t="s">
        <v>2030</v>
      </c>
      <c r="B1526" s="4">
        <v>45835</v>
      </c>
      <c r="C1526" s="4">
        <v>45837</v>
      </c>
      <c r="D1526" t="s">
        <v>573</v>
      </c>
      <c r="E1526" t="s">
        <v>50</v>
      </c>
      <c r="F1526" s="8">
        <v>1</v>
      </c>
      <c r="G1526" s="10">
        <v>0.05</v>
      </c>
      <c r="H1526" t="s">
        <v>13</v>
      </c>
      <c r="I1526" s="8">
        <v>474.05</v>
      </c>
      <c r="J1526" s="8">
        <v>96.49</v>
      </c>
      <c r="K1526" s="12">
        <f>YEAR(Table2[[#This Row],[Order_Date]])</f>
        <v>2025</v>
      </c>
      <c r="L1526" s="12">
        <f>MONTH(Table2[[#This Row],[Order_Date]])</f>
        <v>6</v>
      </c>
      <c r="M1526" t="str">
        <f>TEXT(Table2[[#This Row],[Order_Date]],"mmm")</f>
        <v>Jun</v>
      </c>
      <c r="N1526" t="str">
        <f>TEXT(Table2[[#This Row],[Order_Date]],"YYYY-MM")</f>
        <v>2025-06</v>
      </c>
      <c r="O1526" s="9">
        <f>IFERROR(Table2[[#This Row],[Profit]]/Table2[[#This Row],[Sales]],0)</f>
        <v>0.20354392996519352</v>
      </c>
      <c r="P1526" t="str">
        <f>_xlfn.XLOOKUP(Table2[[#This Row],[Product_ID]],Table4[Product_ID],Table4[Category],"Not Found")</f>
        <v>Technology</v>
      </c>
      <c r="Q1526" t="str">
        <f>_xlfn.XLOOKUP(Table2[[#This Row],[Product_ID]],Table4[Product_ID],Table4[Sub_Category],"Not Found")</f>
        <v>Accessories</v>
      </c>
      <c r="R1526" t="str">
        <f>_xlfn.XLOOKUP(Table2[[#This Row],[Customer_ID]],Table1[Customer_ID],Table1[Region],"Not Found")</f>
        <v>South</v>
      </c>
      <c r="S1526" t="str">
        <f>_xlfn.XLOOKUP(Table2[[#This Row],[Customer_ID]],Table1[Customer_ID],Table1[Segment],"Not Found")</f>
        <v>Corporate</v>
      </c>
      <c r="T1526" t="str">
        <f>_xlfn.XLOOKUP(Table2[[#This Row],[Product_ID]],Table4[Product_ID],Table4[Product_Name],"Not Found")</f>
        <v>Wireless Mouse</v>
      </c>
    </row>
    <row r="1527" spans="1:20" x14ac:dyDescent="0.3">
      <c r="A1527" t="s">
        <v>2031</v>
      </c>
      <c r="B1527" s="4">
        <v>45513</v>
      </c>
      <c r="C1527" s="4">
        <v>45515</v>
      </c>
      <c r="D1527" t="s">
        <v>187</v>
      </c>
      <c r="E1527" t="s">
        <v>99</v>
      </c>
      <c r="F1527" s="8">
        <v>1</v>
      </c>
      <c r="G1527" s="10">
        <v>0</v>
      </c>
      <c r="H1527" t="s">
        <v>13</v>
      </c>
      <c r="I1527" s="8">
        <v>249</v>
      </c>
      <c r="J1527" s="8">
        <v>69.510000000000005</v>
      </c>
      <c r="K1527" s="12">
        <f>YEAR(Table2[[#This Row],[Order_Date]])</f>
        <v>2024</v>
      </c>
      <c r="L1527" s="12">
        <f>MONTH(Table2[[#This Row],[Order_Date]])</f>
        <v>8</v>
      </c>
      <c r="M1527" t="str">
        <f>TEXT(Table2[[#This Row],[Order_Date]],"mmm")</f>
        <v>Aug</v>
      </c>
      <c r="N1527" t="str">
        <f>TEXT(Table2[[#This Row],[Order_Date]],"YYYY-MM")</f>
        <v>2024-08</v>
      </c>
      <c r="O1527" s="9">
        <f>IFERROR(Table2[[#This Row],[Profit]]/Table2[[#This Row],[Sales]],0)</f>
        <v>0.27915662650602413</v>
      </c>
      <c r="P1527" t="str">
        <f>_xlfn.XLOOKUP(Table2[[#This Row],[Product_ID]],Table4[Product_ID],Table4[Category],"Not Found")</f>
        <v>Office</v>
      </c>
      <c r="Q1527" t="str">
        <f>_xlfn.XLOOKUP(Table2[[#This Row],[Product_ID]],Table4[Product_ID],Table4[Sub_Category],"Not Found")</f>
        <v>Paper</v>
      </c>
      <c r="R1527" t="str">
        <f>_xlfn.XLOOKUP(Table2[[#This Row],[Customer_ID]],Table1[Customer_ID],Table1[Region],"Not Found")</f>
        <v>South</v>
      </c>
      <c r="S1527" t="str">
        <f>_xlfn.XLOOKUP(Table2[[#This Row],[Customer_ID]],Table1[Customer_ID],Table1[Segment],"Not Found")</f>
        <v>Consumer</v>
      </c>
      <c r="T1527" t="str">
        <f>_xlfn.XLOOKUP(Table2[[#This Row],[Product_ID]],Table4[Product_ID],Table4[Product_Name],"Not Found")</f>
        <v>Pen Set</v>
      </c>
    </row>
    <row r="1528" spans="1:20" x14ac:dyDescent="0.3">
      <c r="A1528" t="s">
        <v>2032</v>
      </c>
      <c r="B1528" s="4">
        <v>45922</v>
      </c>
      <c r="C1528" s="4">
        <v>45925</v>
      </c>
      <c r="D1528" t="s">
        <v>674</v>
      </c>
      <c r="E1528" t="s">
        <v>68</v>
      </c>
      <c r="F1528" s="8">
        <v>2</v>
      </c>
      <c r="G1528" s="10">
        <v>0</v>
      </c>
      <c r="H1528" t="s">
        <v>21</v>
      </c>
      <c r="I1528" s="8">
        <v>2598</v>
      </c>
      <c r="J1528" s="8">
        <v>773.14</v>
      </c>
      <c r="K1528" s="12">
        <f>YEAR(Table2[[#This Row],[Order_Date]])</f>
        <v>2025</v>
      </c>
      <c r="L1528" s="12">
        <f>MONTH(Table2[[#This Row],[Order_Date]])</f>
        <v>9</v>
      </c>
      <c r="M1528" t="str">
        <f>TEXT(Table2[[#This Row],[Order_Date]],"mmm")</f>
        <v>Sep</v>
      </c>
      <c r="N1528" t="str">
        <f>TEXT(Table2[[#This Row],[Order_Date]],"YYYY-MM")</f>
        <v>2025-09</v>
      </c>
      <c r="O1528" s="9">
        <f>IFERROR(Table2[[#This Row],[Profit]]/Table2[[#This Row],[Sales]],0)</f>
        <v>0.29759045419553504</v>
      </c>
      <c r="P1528" t="str">
        <f>_xlfn.XLOOKUP(Table2[[#This Row],[Product_ID]],Table4[Product_ID],Table4[Category],"Not Found")</f>
        <v>Home</v>
      </c>
      <c r="Q1528" t="str">
        <f>_xlfn.XLOOKUP(Table2[[#This Row],[Product_ID]],Table4[Product_ID],Table4[Sub_Category],"Not Found")</f>
        <v>Lighting</v>
      </c>
      <c r="R1528" t="str">
        <f>_xlfn.XLOOKUP(Table2[[#This Row],[Customer_ID]],Table1[Customer_ID],Table1[Region],"Not Found")</f>
        <v>East</v>
      </c>
      <c r="S1528" t="str">
        <f>_xlfn.XLOOKUP(Table2[[#This Row],[Customer_ID]],Table1[Customer_ID],Table1[Segment],"Not Found")</f>
        <v>Home Office</v>
      </c>
      <c r="T1528" t="str">
        <f>_xlfn.XLOOKUP(Table2[[#This Row],[Product_ID]],Table4[Product_ID],Table4[Product_Name],"Not Found")</f>
        <v>Table Lamp</v>
      </c>
    </row>
    <row r="1529" spans="1:20" x14ac:dyDescent="0.3">
      <c r="A1529" t="s">
        <v>2033</v>
      </c>
      <c r="B1529" s="4">
        <v>45330</v>
      </c>
      <c r="C1529" s="4">
        <v>45335</v>
      </c>
      <c r="D1529" t="s">
        <v>377</v>
      </c>
      <c r="E1529" t="s">
        <v>76</v>
      </c>
      <c r="F1529" s="8">
        <v>2</v>
      </c>
      <c r="G1529" s="10">
        <v>0.15</v>
      </c>
      <c r="H1529" t="s">
        <v>17</v>
      </c>
      <c r="I1529" s="8">
        <v>1528.3</v>
      </c>
      <c r="J1529" s="8">
        <v>477.33</v>
      </c>
      <c r="K1529" s="12">
        <f>YEAR(Table2[[#This Row],[Order_Date]])</f>
        <v>2024</v>
      </c>
      <c r="L1529" s="12">
        <f>MONTH(Table2[[#This Row],[Order_Date]])</f>
        <v>2</v>
      </c>
      <c r="M1529" t="str">
        <f>TEXT(Table2[[#This Row],[Order_Date]],"mmm")</f>
        <v>Feb</v>
      </c>
      <c r="N1529" t="str">
        <f>TEXT(Table2[[#This Row],[Order_Date]],"YYYY-MM")</f>
        <v>2024-02</v>
      </c>
      <c r="O1529" s="9">
        <f>IFERROR(Table2[[#This Row],[Profit]]/Table2[[#This Row],[Sales]],0)</f>
        <v>0.31232742262644769</v>
      </c>
      <c r="P1529" t="str">
        <f>_xlfn.XLOOKUP(Table2[[#This Row],[Product_ID]],Table4[Product_ID],Table4[Category],"Not Found")</f>
        <v>Home</v>
      </c>
      <c r="Q1529" t="str">
        <f>_xlfn.XLOOKUP(Table2[[#This Row],[Product_ID]],Table4[Product_ID],Table4[Sub_Category],"Not Found")</f>
        <v>Decor</v>
      </c>
      <c r="R1529" t="str">
        <f>_xlfn.XLOOKUP(Table2[[#This Row],[Customer_ID]],Table1[Customer_ID],Table1[Region],"Not Found")</f>
        <v>West</v>
      </c>
      <c r="S1529" t="str">
        <f>_xlfn.XLOOKUP(Table2[[#This Row],[Customer_ID]],Table1[Customer_ID],Table1[Segment],"Not Found")</f>
        <v>Corporate</v>
      </c>
      <c r="T1529" t="str">
        <f>_xlfn.XLOOKUP(Table2[[#This Row],[Product_ID]],Table4[Product_ID],Table4[Product_Name],"Not Found")</f>
        <v>Wall Clock</v>
      </c>
    </row>
    <row r="1530" spans="1:20" x14ac:dyDescent="0.3">
      <c r="A1530" t="s">
        <v>2034</v>
      </c>
      <c r="B1530" s="4">
        <v>45788</v>
      </c>
      <c r="C1530" s="4">
        <v>45792</v>
      </c>
      <c r="D1530" t="s">
        <v>327</v>
      </c>
      <c r="E1530" t="s">
        <v>71</v>
      </c>
      <c r="F1530" s="8">
        <v>1</v>
      </c>
      <c r="G1530" s="10">
        <v>0.05</v>
      </c>
      <c r="H1530" t="s">
        <v>30</v>
      </c>
      <c r="I1530" s="8">
        <v>759.05</v>
      </c>
      <c r="J1530" s="8">
        <v>199.68</v>
      </c>
      <c r="K1530" s="12">
        <f>YEAR(Table2[[#This Row],[Order_Date]])</f>
        <v>2025</v>
      </c>
      <c r="L1530" s="12">
        <f>MONTH(Table2[[#This Row],[Order_Date]])</f>
        <v>5</v>
      </c>
      <c r="M1530" t="str">
        <f>TEXT(Table2[[#This Row],[Order_Date]],"mmm")</f>
        <v>May</v>
      </c>
      <c r="N1530" t="str">
        <f>TEXT(Table2[[#This Row],[Order_Date]],"YYYY-MM")</f>
        <v>2025-05</v>
      </c>
      <c r="O1530" s="9">
        <f>IFERROR(Table2[[#This Row],[Profit]]/Table2[[#This Row],[Sales]],0)</f>
        <v>0.26306567419801069</v>
      </c>
      <c r="P1530" t="str">
        <f>_xlfn.XLOOKUP(Table2[[#This Row],[Product_ID]],Table4[Product_ID],Table4[Category],"Not Found")</f>
        <v>Home</v>
      </c>
      <c r="Q1530" t="str">
        <f>_xlfn.XLOOKUP(Table2[[#This Row],[Product_ID]],Table4[Product_ID],Table4[Sub_Category],"Not Found")</f>
        <v>Storage</v>
      </c>
      <c r="R1530" t="str">
        <f>_xlfn.XLOOKUP(Table2[[#This Row],[Customer_ID]],Table1[Customer_ID],Table1[Region],"Not Found")</f>
        <v>South</v>
      </c>
      <c r="S1530" t="str">
        <f>_xlfn.XLOOKUP(Table2[[#This Row],[Customer_ID]],Table1[Customer_ID],Table1[Segment],"Not Found")</f>
        <v>Home Office</v>
      </c>
      <c r="T1530" t="str">
        <f>_xlfn.XLOOKUP(Table2[[#This Row],[Product_ID]],Table4[Product_ID],Table4[Product_Name],"Not Found")</f>
        <v>Storage Box</v>
      </c>
    </row>
    <row r="1531" spans="1:20" x14ac:dyDescent="0.3">
      <c r="A1531" t="s">
        <v>2035</v>
      </c>
      <c r="B1531" s="4">
        <v>45524</v>
      </c>
      <c r="C1531" s="4">
        <v>45529</v>
      </c>
      <c r="D1531" t="s">
        <v>1416</v>
      </c>
      <c r="E1531" t="s">
        <v>29</v>
      </c>
      <c r="F1531" s="8">
        <v>1</v>
      </c>
      <c r="G1531" s="10">
        <v>0.1</v>
      </c>
      <c r="H1531" t="s">
        <v>13</v>
      </c>
      <c r="I1531" s="8">
        <v>359.1</v>
      </c>
      <c r="J1531" s="8">
        <v>117.33</v>
      </c>
      <c r="K1531" s="12">
        <f>YEAR(Table2[[#This Row],[Order_Date]])</f>
        <v>2024</v>
      </c>
      <c r="L1531" s="12">
        <f>MONTH(Table2[[#This Row],[Order_Date]])</f>
        <v>8</v>
      </c>
      <c r="M1531" t="str">
        <f>TEXT(Table2[[#This Row],[Order_Date]],"mmm")</f>
        <v>Aug</v>
      </c>
      <c r="N1531" t="str">
        <f>TEXT(Table2[[#This Row],[Order_Date]],"YYYY-MM")</f>
        <v>2024-08</v>
      </c>
      <c r="O1531" s="9">
        <f>IFERROR(Table2[[#This Row],[Profit]]/Table2[[#This Row],[Sales]],0)</f>
        <v>0.32673350041771093</v>
      </c>
      <c r="P1531" t="str">
        <f>_xlfn.XLOOKUP(Table2[[#This Row],[Product_ID]],Table4[Product_ID],Table4[Category],"Not Found")</f>
        <v>Office</v>
      </c>
      <c r="Q1531" t="str">
        <f>_xlfn.XLOOKUP(Table2[[#This Row],[Product_ID]],Table4[Product_ID],Table4[Sub_Category],"Not Found")</f>
        <v>Paper</v>
      </c>
      <c r="R1531" t="str">
        <f>_xlfn.XLOOKUP(Table2[[#This Row],[Customer_ID]],Table1[Customer_ID],Table1[Region],"Not Found")</f>
        <v>North</v>
      </c>
      <c r="S1531" t="str">
        <f>_xlfn.XLOOKUP(Table2[[#This Row],[Customer_ID]],Table1[Customer_ID],Table1[Segment],"Not Found")</f>
        <v>Corporate</v>
      </c>
      <c r="T1531" t="str">
        <f>_xlfn.XLOOKUP(Table2[[#This Row],[Product_ID]],Table4[Product_ID],Table4[Product_Name],"Not Found")</f>
        <v>Notebook Set</v>
      </c>
    </row>
    <row r="1532" spans="1:20" x14ac:dyDescent="0.3">
      <c r="A1532" t="s">
        <v>2036</v>
      </c>
      <c r="B1532" s="4">
        <v>45821</v>
      </c>
      <c r="C1532" s="4">
        <v>45824</v>
      </c>
      <c r="D1532" t="s">
        <v>124</v>
      </c>
      <c r="E1532" t="s">
        <v>68</v>
      </c>
      <c r="F1532" s="8">
        <v>2</v>
      </c>
      <c r="G1532" s="10">
        <v>0.05</v>
      </c>
      <c r="H1532" t="s">
        <v>21</v>
      </c>
      <c r="I1532" s="8">
        <v>2468.1</v>
      </c>
      <c r="J1532" s="8">
        <v>582.57000000000005</v>
      </c>
      <c r="K1532" s="12">
        <f>YEAR(Table2[[#This Row],[Order_Date]])</f>
        <v>2025</v>
      </c>
      <c r="L1532" s="12">
        <f>MONTH(Table2[[#This Row],[Order_Date]])</f>
        <v>6</v>
      </c>
      <c r="M1532" t="str">
        <f>TEXT(Table2[[#This Row],[Order_Date]],"mmm")</f>
        <v>Jun</v>
      </c>
      <c r="N1532" t="str">
        <f>TEXT(Table2[[#This Row],[Order_Date]],"YYYY-MM")</f>
        <v>2025-06</v>
      </c>
      <c r="O1532" s="9">
        <f>IFERROR(Table2[[#This Row],[Profit]]/Table2[[#This Row],[Sales]],0)</f>
        <v>0.23603986872493013</v>
      </c>
      <c r="P1532" t="str">
        <f>_xlfn.XLOOKUP(Table2[[#This Row],[Product_ID]],Table4[Product_ID],Table4[Category],"Not Found")</f>
        <v>Home</v>
      </c>
      <c r="Q1532" t="str">
        <f>_xlfn.XLOOKUP(Table2[[#This Row],[Product_ID]],Table4[Product_ID],Table4[Sub_Category],"Not Found")</f>
        <v>Lighting</v>
      </c>
      <c r="R1532" t="str">
        <f>_xlfn.XLOOKUP(Table2[[#This Row],[Customer_ID]],Table1[Customer_ID],Table1[Region],"Not Found")</f>
        <v>North</v>
      </c>
      <c r="S1532" t="str">
        <f>_xlfn.XLOOKUP(Table2[[#This Row],[Customer_ID]],Table1[Customer_ID],Table1[Segment],"Not Found")</f>
        <v>Consumer</v>
      </c>
      <c r="T1532" t="str">
        <f>_xlfn.XLOOKUP(Table2[[#This Row],[Product_ID]],Table4[Product_ID],Table4[Product_Name],"Not Found")</f>
        <v>Table Lamp</v>
      </c>
    </row>
    <row r="1533" spans="1:20" x14ac:dyDescent="0.3">
      <c r="A1533" t="s">
        <v>2037</v>
      </c>
      <c r="B1533" s="4">
        <v>45440</v>
      </c>
      <c r="C1533" s="4">
        <v>45443</v>
      </c>
      <c r="D1533" t="s">
        <v>418</v>
      </c>
      <c r="E1533" t="s">
        <v>58</v>
      </c>
      <c r="F1533" s="8">
        <v>1</v>
      </c>
      <c r="G1533" s="10">
        <v>0.05</v>
      </c>
      <c r="H1533" t="s">
        <v>17</v>
      </c>
      <c r="I1533" s="8">
        <v>1899.05</v>
      </c>
      <c r="J1533" s="8">
        <v>376.26</v>
      </c>
      <c r="K1533" s="12">
        <f>YEAR(Table2[[#This Row],[Order_Date]])</f>
        <v>2024</v>
      </c>
      <c r="L1533" s="12">
        <f>MONTH(Table2[[#This Row],[Order_Date]])</f>
        <v>5</v>
      </c>
      <c r="M1533" t="str">
        <f>TEXT(Table2[[#This Row],[Order_Date]],"mmm")</f>
        <v>May</v>
      </c>
      <c r="N1533" t="str">
        <f>TEXT(Table2[[#This Row],[Order_Date]],"YYYY-MM")</f>
        <v>2024-05</v>
      </c>
      <c r="O1533" s="9">
        <f>IFERROR(Table2[[#This Row],[Profit]]/Table2[[#This Row],[Sales]],0)</f>
        <v>0.19813064426950316</v>
      </c>
      <c r="P1533" t="str">
        <f>_xlfn.XLOOKUP(Table2[[#This Row],[Product_ID]],Table4[Product_ID],Table4[Category],"Not Found")</f>
        <v>Technology</v>
      </c>
      <c r="Q1533" t="str">
        <f>_xlfn.XLOOKUP(Table2[[#This Row],[Product_ID]],Table4[Product_ID],Table4[Sub_Category],"Not Found")</f>
        <v>Audio</v>
      </c>
      <c r="R1533" t="str">
        <f>_xlfn.XLOOKUP(Table2[[#This Row],[Customer_ID]],Table1[Customer_ID],Table1[Region],"Not Found")</f>
        <v>North</v>
      </c>
      <c r="S1533" t="str">
        <f>_xlfn.XLOOKUP(Table2[[#This Row],[Customer_ID]],Table1[Customer_ID],Table1[Segment],"Not Found")</f>
        <v>Home Office</v>
      </c>
      <c r="T1533" t="str">
        <f>_xlfn.XLOOKUP(Table2[[#This Row],[Product_ID]],Table4[Product_ID],Table4[Product_Name],"Not Found")</f>
        <v>Bluetooth Speaker</v>
      </c>
    </row>
    <row r="1534" spans="1:20" x14ac:dyDescent="0.3">
      <c r="A1534" t="s">
        <v>2038</v>
      </c>
      <c r="B1534" s="4">
        <v>45688</v>
      </c>
      <c r="C1534" s="4">
        <v>45692</v>
      </c>
      <c r="D1534" t="s">
        <v>932</v>
      </c>
      <c r="E1534" t="s">
        <v>200</v>
      </c>
      <c r="F1534" s="8">
        <v>1</v>
      </c>
      <c r="G1534" s="10">
        <v>0.05</v>
      </c>
      <c r="H1534" t="s">
        <v>30</v>
      </c>
      <c r="I1534" s="8">
        <v>1044.05</v>
      </c>
      <c r="J1534" s="8">
        <v>289.58999999999997</v>
      </c>
      <c r="K1534" s="12">
        <f>YEAR(Table2[[#This Row],[Order_Date]])</f>
        <v>2025</v>
      </c>
      <c r="L1534" s="12">
        <f>MONTH(Table2[[#This Row],[Order_Date]])</f>
        <v>1</v>
      </c>
      <c r="M1534" t="str">
        <f>TEXT(Table2[[#This Row],[Order_Date]],"mmm")</f>
        <v>Jan</v>
      </c>
      <c r="N1534" t="str">
        <f>TEXT(Table2[[#This Row],[Order_Date]],"YYYY-MM")</f>
        <v>2025-01</v>
      </c>
      <c r="O1534" s="9">
        <f>IFERROR(Table2[[#This Row],[Profit]]/Table2[[#This Row],[Sales]],0)</f>
        <v>0.27737177338250085</v>
      </c>
      <c r="P1534" t="str">
        <f>_xlfn.XLOOKUP(Table2[[#This Row],[Product_ID]],Table4[Product_ID],Table4[Category],"Not Found")</f>
        <v>Office</v>
      </c>
      <c r="Q1534" t="str">
        <f>_xlfn.XLOOKUP(Table2[[#This Row],[Product_ID]],Table4[Product_ID],Table4[Sub_Category],"Not Found")</f>
        <v>Office Supplies</v>
      </c>
      <c r="R1534" t="str">
        <f>_xlfn.XLOOKUP(Table2[[#This Row],[Customer_ID]],Table1[Customer_ID],Table1[Region],"Not Found")</f>
        <v>West</v>
      </c>
      <c r="S1534" t="str">
        <f>_xlfn.XLOOKUP(Table2[[#This Row],[Customer_ID]],Table1[Customer_ID],Table1[Segment],"Not Found")</f>
        <v>Consumer</v>
      </c>
      <c r="T1534" t="str">
        <f>_xlfn.XLOOKUP(Table2[[#This Row],[Product_ID]],Table4[Product_ID],Table4[Product_Name],"Not Found")</f>
        <v>Laptop Stand</v>
      </c>
    </row>
    <row r="1535" spans="1:20" x14ac:dyDescent="0.3">
      <c r="A1535" t="s">
        <v>2039</v>
      </c>
      <c r="B1535" s="4">
        <v>45952</v>
      </c>
      <c r="C1535" s="4">
        <v>45954</v>
      </c>
      <c r="D1535" t="s">
        <v>303</v>
      </c>
      <c r="E1535" t="s">
        <v>55</v>
      </c>
      <c r="F1535" s="8">
        <v>1</v>
      </c>
      <c r="G1535" s="10">
        <v>0.05</v>
      </c>
      <c r="H1535" t="s">
        <v>17</v>
      </c>
      <c r="I1535" s="8">
        <v>5699.05</v>
      </c>
      <c r="J1535" s="8">
        <v>963.51</v>
      </c>
      <c r="K1535" s="12">
        <f>YEAR(Table2[[#This Row],[Order_Date]])</f>
        <v>2025</v>
      </c>
      <c r="L1535" s="12">
        <f>MONTH(Table2[[#This Row],[Order_Date]])</f>
        <v>10</v>
      </c>
      <c r="M1535" t="str">
        <f>TEXT(Table2[[#This Row],[Order_Date]],"mmm")</f>
        <v>Oct</v>
      </c>
      <c r="N1535" t="str">
        <f>TEXT(Table2[[#This Row],[Order_Date]],"YYYY-MM")</f>
        <v>2025-10</v>
      </c>
      <c r="O1535" s="9">
        <f>IFERROR(Table2[[#This Row],[Profit]]/Table2[[#This Row],[Sales]],0)</f>
        <v>0.16906501960853124</v>
      </c>
      <c r="P1535" t="str">
        <f>_xlfn.XLOOKUP(Table2[[#This Row],[Product_ID]],Table4[Product_ID],Table4[Category],"Not Found")</f>
        <v>Furniture</v>
      </c>
      <c r="Q1535" t="str">
        <f>_xlfn.XLOOKUP(Table2[[#This Row],[Product_ID]],Table4[Product_ID],Table4[Sub_Category],"Not Found")</f>
        <v>Furniture</v>
      </c>
      <c r="R1535" t="str">
        <f>_xlfn.XLOOKUP(Table2[[#This Row],[Customer_ID]],Table1[Customer_ID],Table1[Region],"Not Found")</f>
        <v>West</v>
      </c>
      <c r="S1535" t="str">
        <f>_xlfn.XLOOKUP(Table2[[#This Row],[Customer_ID]],Table1[Customer_ID],Table1[Segment],"Not Found")</f>
        <v>Home Office</v>
      </c>
      <c r="T1535" t="str">
        <f>_xlfn.XLOOKUP(Table2[[#This Row],[Product_ID]],Table4[Product_ID],Table4[Product_Name],"Not Found")</f>
        <v>Study Table</v>
      </c>
    </row>
    <row r="1536" spans="1:20" x14ac:dyDescent="0.3">
      <c r="A1536" t="s">
        <v>2040</v>
      </c>
      <c r="B1536" s="4">
        <v>45929</v>
      </c>
      <c r="C1536" s="4">
        <v>45933</v>
      </c>
      <c r="D1536" t="s">
        <v>1171</v>
      </c>
      <c r="E1536" t="s">
        <v>116</v>
      </c>
      <c r="F1536" s="8">
        <v>1</v>
      </c>
      <c r="G1536" s="10">
        <v>0</v>
      </c>
      <c r="H1536" t="s">
        <v>17</v>
      </c>
      <c r="I1536" s="8">
        <v>399</v>
      </c>
      <c r="J1536" s="8">
        <v>97.22</v>
      </c>
      <c r="K1536" s="12">
        <f>YEAR(Table2[[#This Row],[Order_Date]])</f>
        <v>2025</v>
      </c>
      <c r="L1536" s="12">
        <f>MONTH(Table2[[#This Row],[Order_Date]])</f>
        <v>9</v>
      </c>
      <c r="M1536" t="str">
        <f>TEXT(Table2[[#This Row],[Order_Date]],"mmm")</f>
        <v>Sep</v>
      </c>
      <c r="N1536" t="str">
        <f>TEXT(Table2[[#This Row],[Order_Date]],"YYYY-MM")</f>
        <v>2025-09</v>
      </c>
      <c r="O1536" s="9">
        <f>IFERROR(Table2[[#This Row],[Profit]]/Table2[[#This Row],[Sales]],0)</f>
        <v>0.24365914786967419</v>
      </c>
      <c r="P1536" t="str">
        <f>_xlfn.XLOOKUP(Table2[[#This Row],[Product_ID]],Table4[Product_ID],Table4[Category],"Not Found")</f>
        <v>Technology</v>
      </c>
      <c r="Q1536" t="str">
        <f>_xlfn.XLOOKUP(Table2[[#This Row],[Product_ID]],Table4[Product_ID],Table4[Sub_Category],"Not Found")</f>
        <v>Accessories</v>
      </c>
      <c r="R1536" t="str">
        <f>_xlfn.XLOOKUP(Table2[[#This Row],[Customer_ID]],Table1[Customer_ID],Table1[Region],"Not Found")</f>
        <v>South</v>
      </c>
      <c r="S1536" t="str">
        <f>_xlfn.XLOOKUP(Table2[[#This Row],[Customer_ID]],Table1[Customer_ID],Table1[Segment],"Not Found")</f>
        <v>Corporate</v>
      </c>
      <c r="T1536" t="str">
        <f>_xlfn.XLOOKUP(Table2[[#This Row],[Product_ID]],Table4[Product_ID],Table4[Product_Name],"Not Found")</f>
        <v>Mobile Holder</v>
      </c>
    </row>
    <row r="1537" spans="1:20" x14ac:dyDescent="0.3">
      <c r="A1537" t="s">
        <v>2041</v>
      </c>
      <c r="B1537" s="4">
        <v>45593</v>
      </c>
      <c r="C1537" s="4">
        <v>45596</v>
      </c>
      <c r="D1537" t="s">
        <v>643</v>
      </c>
      <c r="E1537" t="s">
        <v>58</v>
      </c>
      <c r="F1537" s="8">
        <v>1</v>
      </c>
      <c r="G1537" s="10">
        <v>0.05</v>
      </c>
      <c r="H1537" t="s">
        <v>17</v>
      </c>
      <c r="I1537" s="8">
        <v>1899.05</v>
      </c>
      <c r="J1537" s="8">
        <v>418.75</v>
      </c>
      <c r="K1537" s="12">
        <f>YEAR(Table2[[#This Row],[Order_Date]])</f>
        <v>2024</v>
      </c>
      <c r="L1537" s="12">
        <f>MONTH(Table2[[#This Row],[Order_Date]])</f>
        <v>10</v>
      </c>
      <c r="M1537" t="str">
        <f>TEXT(Table2[[#This Row],[Order_Date]],"mmm")</f>
        <v>Oct</v>
      </c>
      <c r="N1537" t="str">
        <f>TEXT(Table2[[#This Row],[Order_Date]],"YYYY-MM")</f>
        <v>2024-10</v>
      </c>
      <c r="O1537" s="9">
        <f>IFERROR(Table2[[#This Row],[Profit]]/Table2[[#This Row],[Sales]],0)</f>
        <v>0.22050498933677365</v>
      </c>
      <c r="P1537" t="str">
        <f>_xlfn.XLOOKUP(Table2[[#This Row],[Product_ID]],Table4[Product_ID],Table4[Category],"Not Found")</f>
        <v>Technology</v>
      </c>
      <c r="Q1537" t="str">
        <f>_xlfn.XLOOKUP(Table2[[#This Row],[Product_ID]],Table4[Product_ID],Table4[Sub_Category],"Not Found")</f>
        <v>Audio</v>
      </c>
      <c r="R1537" t="str">
        <f>_xlfn.XLOOKUP(Table2[[#This Row],[Customer_ID]],Table1[Customer_ID],Table1[Region],"Not Found")</f>
        <v>South</v>
      </c>
      <c r="S1537" t="str">
        <f>_xlfn.XLOOKUP(Table2[[#This Row],[Customer_ID]],Table1[Customer_ID],Table1[Segment],"Not Found")</f>
        <v>Consumer</v>
      </c>
      <c r="T1537" t="str">
        <f>_xlfn.XLOOKUP(Table2[[#This Row],[Product_ID]],Table4[Product_ID],Table4[Product_Name],"Not Found")</f>
        <v>Bluetooth Speaker</v>
      </c>
    </row>
    <row r="1538" spans="1:20" x14ac:dyDescent="0.3">
      <c r="A1538" t="s">
        <v>2042</v>
      </c>
      <c r="B1538" s="4">
        <v>45651</v>
      </c>
      <c r="C1538" s="4">
        <v>45655</v>
      </c>
      <c r="D1538" t="s">
        <v>587</v>
      </c>
      <c r="E1538" t="s">
        <v>26</v>
      </c>
      <c r="F1538" s="8">
        <v>3</v>
      </c>
      <c r="G1538" s="10">
        <v>0.05</v>
      </c>
      <c r="H1538" t="s">
        <v>21</v>
      </c>
      <c r="I1538" s="8">
        <v>2562.15</v>
      </c>
      <c r="J1538" s="8">
        <v>699.01</v>
      </c>
      <c r="K1538" s="12">
        <f>YEAR(Table2[[#This Row],[Order_Date]])</f>
        <v>2024</v>
      </c>
      <c r="L1538" s="12">
        <f>MONTH(Table2[[#This Row],[Order_Date]])</f>
        <v>12</v>
      </c>
      <c r="M1538" t="str">
        <f>TEXT(Table2[[#This Row],[Order_Date]],"mmm")</f>
        <v>Dec</v>
      </c>
      <c r="N1538" t="str">
        <f>TEXT(Table2[[#This Row],[Order_Date]],"YYYY-MM")</f>
        <v>2024-12</v>
      </c>
      <c r="O1538" s="9">
        <f>IFERROR(Table2[[#This Row],[Profit]]/Table2[[#This Row],[Sales]],0)</f>
        <v>0.27282165368928435</v>
      </c>
      <c r="P1538" t="str">
        <f>_xlfn.XLOOKUP(Table2[[#This Row],[Product_ID]],Table4[Product_ID],Table4[Category],"Not Found")</f>
        <v>Technology</v>
      </c>
      <c r="Q1538" t="str">
        <f>_xlfn.XLOOKUP(Table2[[#This Row],[Product_ID]],Table4[Product_ID],Table4[Sub_Category],"Not Found")</f>
        <v>Accessories</v>
      </c>
      <c r="R1538" t="str">
        <f>_xlfn.XLOOKUP(Table2[[#This Row],[Customer_ID]],Table1[Customer_ID],Table1[Region],"Not Found")</f>
        <v>South</v>
      </c>
      <c r="S1538" t="str">
        <f>_xlfn.XLOOKUP(Table2[[#This Row],[Customer_ID]],Table1[Customer_ID],Table1[Segment],"Not Found")</f>
        <v>Consumer</v>
      </c>
      <c r="T1538" t="str">
        <f>_xlfn.XLOOKUP(Table2[[#This Row],[Product_ID]],Table4[Product_ID],Table4[Product_Name],"Not Found")</f>
        <v>Keyboard</v>
      </c>
    </row>
    <row r="1539" spans="1:20" x14ac:dyDescent="0.3">
      <c r="A1539" t="s">
        <v>2043</v>
      </c>
      <c r="B1539" s="4">
        <v>45529</v>
      </c>
      <c r="C1539" s="4">
        <v>45534</v>
      </c>
      <c r="D1539" t="s">
        <v>15</v>
      </c>
      <c r="E1539" t="s">
        <v>96</v>
      </c>
      <c r="F1539" s="8">
        <v>2</v>
      </c>
      <c r="G1539" s="10">
        <v>0.2</v>
      </c>
      <c r="H1539" t="s">
        <v>13</v>
      </c>
      <c r="I1539" s="8">
        <v>1598.4</v>
      </c>
      <c r="J1539" s="8">
        <v>406.29</v>
      </c>
      <c r="K1539" s="12">
        <f>YEAR(Table2[[#This Row],[Order_Date]])</f>
        <v>2024</v>
      </c>
      <c r="L1539" s="12">
        <f>MONTH(Table2[[#This Row],[Order_Date]])</f>
        <v>8</v>
      </c>
      <c r="M1539" t="str">
        <f>TEXT(Table2[[#This Row],[Order_Date]],"mmm")</f>
        <v>Aug</v>
      </c>
      <c r="N1539" t="str">
        <f>TEXT(Table2[[#This Row],[Order_Date]],"YYYY-MM")</f>
        <v>2024-08</v>
      </c>
      <c r="O1539" s="9">
        <f>IFERROR(Table2[[#This Row],[Profit]]/Table2[[#This Row],[Sales]],0)</f>
        <v>0.25418543543543543</v>
      </c>
      <c r="P1539" t="str">
        <f>_xlfn.XLOOKUP(Table2[[#This Row],[Product_ID]],Table4[Product_ID],Table4[Category],"Not Found")</f>
        <v>Home</v>
      </c>
      <c r="Q1539" t="str">
        <f>_xlfn.XLOOKUP(Table2[[#This Row],[Product_ID]],Table4[Product_ID],Table4[Sub_Category],"Not Found")</f>
        <v>Lighting</v>
      </c>
      <c r="R1539" t="str">
        <f>_xlfn.XLOOKUP(Table2[[#This Row],[Customer_ID]],Table1[Customer_ID],Table1[Region],"Not Found")</f>
        <v>East</v>
      </c>
      <c r="S1539" t="str">
        <f>_xlfn.XLOOKUP(Table2[[#This Row],[Customer_ID]],Table1[Customer_ID],Table1[Segment],"Not Found")</f>
        <v>Corporate</v>
      </c>
      <c r="T1539" t="str">
        <f>_xlfn.XLOOKUP(Table2[[#This Row],[Product_ID]],Table4[Product_ID],Table4[Product_Name],"Not Found")</f>
        <v>LED Strip Light</v>
      </c>
    </row>
    <row r="1540" spans="1:20" x14ac:dyDescent="0.3">
      <c r="A1540" t="s">
        <v>2044</v>
      </c>
      <c r="B1540" s="4">
        <v>45938</v>
      </c>
      <c r="C1540" s="4">
        <v>45941</v>
      </c>
      <c r="D1540" t="s">
        <v>418</v>
      </c>
      <c r="E1540" t="s">
        <v>71</v>
      </c>
      <c r="F1540" s="8">
        <v>2</v>
      </c>
      <c r="G1540" s="10">
        <v>0.05</v>
      </c>
      <c r="H1540" t="s">
        <v>13</v>
      </c>
      <c r="I1540" s="8">
        <v>1518.1</v>
      </c>
      <c r="J1540" s="8">
        <v>341.96</v>
      </c>
      <c r="K1540" s="12">
        <f>YEAR(Table2[[#This Row],[Order_Date]])</f>
        <v>2025</v>
      </c>
      <c r="L1540" s="12">
        <f>MONTH(Table2[[#This Row],[Order_Date]])</f>
        <v>10</v>
      </c>
      <c r="M1540" t="str">
        <f>TEXT(Table2[[#This Row],[Order_Date]],"mmm")</f>
        <v>Oct</v>
      </c>
      <c r="N1540" t="str">
        <f>TEXT(Table2[[#This Row],[Order_Date]],"YYYY-MM")</f>
        <v>2025-10</v>
      </c>
      <c r="O1540" s="9">
        <f>IFERROR(Table2[[#This Row],[Profit]]/Table2[[#This Row],[Sales]],0)</f>
        <v>0.22525525327712273</v>
      </c>
      <c r="P1540" t="str">
        <f>_xlfn.XLOOKUP(Table2[[#This Row],[Product_ID]],Table4[Product_ID],Table4[Category],"Not Found")</f>
        <v>Home</v>
      </c>
      <c r="Q1540" t="str">
        <f>_xlfn.XLOOKUP(Table2[[#This Row],[Product_ID]],Table4[Product_ID],Table4[Sub_Category],"Not Found")</f>
        <v>Storage</v>
      </c>
      <c r="R1540" t="str">
        <f>_xlfn.XLOOKUP(Table2[[#This Row],[Customer_ID]],Table1[Customer_ID],Table1[Region],"Not Found")</f>
        <v>North</v>
      </c>
      <c r="S1540" t="str">
        <f>_xlfn.XLOOKUP(Table2[[#This Row],[Customer_ID]],Table1[Customer_ID],Table1[Segment],"Not Found")</f>
        <v>Home Office</v>
      </c>
      <c r="T1540" t="str">
        <f>_xlfn.XLOOKUP(Table2[[#This Row],[Product_ID]],Table4[Product_ID],Table4[Product_Name],"Not Found")</f>
        <v>Storage Box</v>
      </c>
    </row>
    <row r="1541" spans="1:20" x14ac:dyDescent="0.3">
      <c r="A1541" t="s">
        <v>2045</v>
      </c>
      <c r="B1541" s="4">
        <v>45954</v>
      </c>
      <c r="C1541" s="4">
        <v>45956</v>
      </c>
      <c r="D1541" t="s">
        <v>523</v>
      </c>
      <c r="E1541" t="s">
        <v>35</v>
      </c>
      <c r="F1541" s="8">
        <v>2</v>
      </c>
      <c r="G1541" s="10">
        <v>0.1</v>
      </c>
      <c r="H1541" t="s">
        <v>17</v>
      </c>
      <c r="I1541" s="8">
        <v>2878.2</v>
      </c>
      <c r="J1541" s="8">
        <v>815.82</v>
      </c>
      <c r="K1541" s="12">
        <f>YEAR(Table2[[#This Row],[Order_Date]])</f>
        <v>2025</v>
      </c>
      <c r="L1541" s="12">
        <f>MONTH(Table2[[#This Row],[Order_Date]])</f>
        <v>10</v>
      </c>
      <c r="M1541" t="str">
        <f>TEXT(Table2[[#This Row],[Order_Date]],"mmm")</f>
        <v>Oct</v>
      </c>
      <c r="N1541" t="str">
        <f>TEXT(Table2[[#This Row],[Order_Date]],"YYYY-MM")</f>
        <v>2025-10</v>
      </c>
      <c r="O1541" s="9">
        <f>IFERROR(Table2[[#This Row],[Profit]]/Table2[[#This Row],[Sales]],0)</f>
        <v>0.28344798832603713</v>
      </c>
      <c r="P1541" t="str">
        <f>_xlfn.XLOOKUP(Table2[[#This Row],[Product_ID]],Table4[Product_ID],Table4[Category],"Not Found")</f>
        <v>Lifestyle</v>
      </c>
      <c r="Q1541" t="str">
        <f>_xlfn.XLOOKUP(Table2[[#This Row],[Product_ID]],Table4[Product_ID],Table4[Sub_Category],"Not Found")</f>
        <v>Bags</v>
      </c>
      <c r="R1541" t="str">
        <f>_xlfn.XLOOKUP(Table2[[#This Row],[Customer_ID]],Table1[Customer_ID],Table1[Region],"Not Found")</f>
        <v>West</v>
      </c>
      <c r="S1541" t="str">
        <f>_xlfn.XLOOKUP(Table2[[#This Row],[Customer_ID]],Table1[Customer_ID],Table1[Segment],"Not Found")</f>
        <v>Corporate</v>
      </c>
      <c r="T1541" t="str">
        <f>_xlfn.XLOOKUP(Table2[[#This Row],[Product_ID]],Table4[Product_ID],Table4[Product_Name],"Not Found")</f>
        <v>Backpack</v>
      </c>
    </row>
    <row r="1542" spans="1:20" x14ac:dyDescent="0.3">
      <c r="A1542" t="s">
        <v>2046</v>
      </c>
      <c r="B1542" s="4">
        <v>45527</v>
      </c>
      <c r="C1542" s="4">
        <v>45529</v>
      </c>
      <c r="D1542" t="s">
        <v>2047</v>
      </c>
      <c r="E1542" t="s">
        <v>68</v>
      </c>
      <c r="F1542" s="8">
        <v>2</v>
      </c>
      <c r="G1542" s="10">
        <v>0</v>
      </c>
      <c r="H1542" t="s">
        <v>13</v>
      </c>
      <c r="I1542" s="8">
        <v>2598</v>
      </c>
      <c r="J1542" s="8">
        <v>595.48</v>
      </c>
      <c r="K1542" s="12">
        <f>YEAR(Table2[[#This Row],[Order_Date]])</f>
        <v>2024</v>
      </c>
      <c r="L1542" s="12">
        <f>MONTH(Table2[[#This Row],[Order_Date]])</f>
        <v>8</v>
      </c>
      <c r="M1542" t="str">
        <f>TEXT(Table2[[#This Row],[Order_Date]],"mmm")</f>
        <v>Aug</v>
      </c>
      <c r="N1542" t="str">
        <f>TEXT(Table2[[#This Row],[Order_Date]],"YYYY-MM")</f>
        <v>2024-08</v>
      </c>
      <c r="O1542" s="9">
        <f>IFERROR(Table2[[#This Row],[Profit]]/Table2[[#This Row],[Sales]],0)</f>
        <v>0.22920708237105467</v>
      </c>
      <c r="P1542" t="str">
        <f>_xlfn.XLOOKUP(Table2[[#This Row],[Product_ID]],Table4[Product_ID],Table4[Category],"Not Found")</f>
        <v>Home</v>
      </c>
      <c r="Q1542" t="str">
        <f>_xlfn.XLOOKUP(Table2[[#This Row],[Product_ID]],Table4[Product_ID],Table4[Sub_Category],"Not Found")</f>
        <v>Lighting</v>
      </c>
      <c r="R1542" t="str">
        <f>_xlfn.XLOOKUP(Table2[[#This Row],[Customer_ID]],Table1[Customer_ID],Table1[Region],"Not Found")</f>
        <v>North</v>
      </c>
      <c r="S1542" t="str">
        <f>_xlfn.XLOOKUP(Table2[[#This Row],[Customer_ID]],Table1[Customer_ID],Table1[Segment],"Not Found")</f>
        <v>Corporate</v>
      </c>
      <c r="T1542" t="str">
        <f>_xlfn.XLOOKUP(Table2[[#This Row],[Product_ID]],Table4[Product_ID],Table4[Product_Name],"Not Found")</f>
        <v>Table Lamp</v>
      </c>
    </row>
    <row r="1543" spans="1:20" x14ac:dyDescent="0.3">
      <c r="A1543" t="s">
        <v>2048</v>
      </c>
      <c r="B1543" s="4">
        <v>45494</v>
      </c>
      <c r="C1543" s="4">
        <v>45498</v>
      </c>
      <c r="D1543" t="s">
        <v>122</v>
      </c>
      <c r="E1543" t="s">
        <v>55</v>
      </c>
      <c r="F1543" s="8">
        <v>4</v>
      </c>
      <c r="G1543" s="10">
        <v>0</v>
      </c>
      <c r="H1543" t="s">
        <v>17</v>
      </c>
      <c r="I1543" s="8">
        <v>23996</v>
      </c>
      <c r="J1543" s="8">
        <v>4933.3</v>
      </c>
      <c r="K1543" s="12">
        <f>YEAR(Table2[[#This Row],[Order_Date]])</f>
        <v>2024</v>
      </c>
      <c r="L1543" s="12">
        <f>MONTH(Table2[[#This Row],[Order_Date]])</f>
        <v>7</v>
      </c>
      <c r="M1543" t="str">
        <f>TEXT(Table2[[#This Row],[Order_Date]],"mmm")</f>
        <v>Jul</v>
      </c>
      <c r="N1543" t="str">
        <f>TEXT(Table2[[#This Row],[Order_Date]],"YYYY-MM")</f>
        <v>2024-07</v>
      </c>
      <c r="O1543" s="9">
        <f>IFERROR(Table2[[#This Row],[Profit]]/Table2[[#This Row],[Sales]],0)</f>
        <v>0.20558843140523422</v>
      </c>
      <c r="P1543" t="str">
        <f>_xlfn.XLOOKUP(Table2[[#This Row],[Product_ID]],Table4[Product_ID],Table4[Category],"Not Found")</f>
        <v>Furniture</v>
      </c>
      <c r="Q1543" t="str">
        <f>_xlfn.XLOOKUP(Table2[[#This Row],[Product_ID]],Table4[Product_ID],Table4[Sub_Category],"Not Found")</f>
        <v>Furniture</v>
      </c>
      <c r="R1543" t="str">
        <f>_xlfn.XLOOKUP(Table2[[#This Row],[Customer_ID]],Table1[Customer_ID],Table1[Region],"Not Found")</f>
        <v>North</v>
      </c>
      <c r="S1543" t="str">
        <f>_xlfn.XLOOKUP(Table2[[#This Row],[Customer_ID]],Table1[Customer_ID],Table1[Segment],"Not Found")</f>
        <v>Home Office</v>
      </c>
      <c r="T1543" t="str">
        <f>_xlfn.XLOOKUP(Table2[[#This Row],[Product_ID]],Table4[Product_ID],Table4[Product_Name],"Not Found")</f>
        <v>Study Table</v>
      </c>
    </row>
    <row r="1544" spans="1:20" x14ac:dyDescent="0.3">
      <c r="A1544" t="s">
        <v>2049</v>
      </c>
      <c r="B1544" s="4">
        <v>45547</v>
      </c>
      <c r="C1544" s="4">
        <v>45551</v>
      </c>
      <c r="D1544" t="s">
        <v>387</v>
      </c>
      <c r="E1544" t="s">
        <v>81</v>
      </c>
      <c r="F1544" s="8">
        <v>2</v>
      </c>
      <c r="G1544" s="10">
        <v>0.15</v>
      </c>
      <c r="H1544" t="s">
        <v>30</v>
      </c>
      <c r="I1544" s="8">
        <v>1358.3</v>
      </c>
      <c r="J1544" s="8">
        <v>334.58</v>
      </c>
      <c r="K1544" s="12">
        <f>YEAR(Table2[[#This Row],[Order_Date]])</f>
        <v>2024</v>
      </c>
      <c r="L1544" s="12">
        <f>MONTH(Table2[[#This Row],[Order_Date]])</f>
        <v>9</v>
      </c>
      <c r="M1544" t="str">
        <f>TEXT(Table2[[#This Row],[Order_Date]],"mmm")</f>
        <v>Sep</v>
      </c>
      <c r="N1544" t="str">
        <f>TEXT(Table2[[#This Row],[Order_Date]],"YYYY-MM")</f>
        <v>2024-09</v>
      </c>
      <c r="O1544" s="9">
        <f>IFERROR(Table2[[#This Row],[Profit]]/Table2[[#This Row],[Sales]],0)</f>
        <v>0.24632260914378268</v>
      </c>
      <c r="P1544" t="str">
        <f>_xlfn.XLOOKUP(Table2[[#This Row],[Product_ID]],Table4[Product_ID],Table4[Category],"Not Found")</f>
        <v>Home</v>
      </c>
      <c r="Q1544" t="str">
        <f>_xlfn.XLOOKUP(Table2[[#This Row],[Product_ID]],Table4[Product_ID],Table4[Sub_Category],"Not Found")</f>
        <v>Kitchen</v>
      </c>
      <c r="R1544" t="str">
        <f>_xlfn.XLOOKUP(Table2[[#This Row],[Customer_ID]],Table1[Customer_ID],Table1[Region],"Not Found")</f>
        <v>East</v>
      </c>
      <c r="S1544" t="str">
        <f>_xlfn.XLOOKUP(Table2[[#This Row],[Customer_ID]],Table1[Customer_ID],Table1[Segment],"Not Found")</f>
        <v>Consumer</v>
      </c>
      <c r="T1544" t="str">
        <f>_xlfn.XLOOKUP(Table2[[#This Row],[Product_ID]],Table4[Product_ID],Table4[Product_Name],"Not Found")</f>
        <v>Travel Mug</v>
      </c>
    </row>
    <row r="1545" spans="1:20" x14ac:dyDescent="0.3">
      <c r="A1545" t="s">
        <v>2050</v>
      </c>
      <c r="B1545" s="4">
        <v>45889</v>
      </c>
      <c r="C1545" s="4">
        <v>45893</v>
      </c>
      <c r="D1545" t="s">
        <v>291</v>
      </c>
      <c r="E1545" t="s">
        <v>71</v>
      </c>
      <c r="F1545" s="8">
        <v>1</v>
      </c>
      <c r="G1545" s="10">
        <v>0.1</v>
      </c>
      <c r="H1545" t="s">
        <v>17</v>
      </c>
      <c r="I1545" s="8">
        <v>719.1</v>
      </c>
      <c r="J1545" s="8">
        <v>182.75</v>
      </c>
      <c r="K1545" s="12">
        <f>YEAR(Table2[[#This Row],[Order_Date]])</f>
        <v>2025</v>
      </c>
      <c r="L1545" s="12">
        <f>MONTH(Table2[[#This Row],[Order_Date]])</f>
        <v>8</v>
      </c>
      <c r="M1545" t="str">
        <f>TEXT(Table2[[#This Row],[Order_Date]],"mmm")</f>
        <v>Aug</v>
      </c>
      <c r="N1545" t="str">
        <f>TEXT(Table2[[#This Row],[Order_Date]],"YYYY-MM")</f>
        <v>2025-08</v>
      </c>
      <c r="O1545" s="9">
        <f>IFERROR(Table2[[#This Row],[Profit]]/Table2[[#This Row],[Sales]],0)</f>
        <v>0.25413711583924348</v>
      </c>
      <c r="P1545" t="str">
        <f>_xlfn.XLOOKUP(Table2[[#This Row],[Product_ID]],Table4[Product_ID],Table4[Category],"Not Found")</f>
        <v>Home</v>
      </c>
      <c r="Q1545" t="str">
        <f>_xlfn.XLOOKUP(Table2[[#This Row],[Product_ID]],Table4[Product_ID],Table4[Sub_Category],"Not Found")</f>
        <v>Storage</v>
      </c>
      <c r="R1545" t="str">
        <f>_xlfn.XLOOKUP(Table2[[#This Row],[Customer_ID]],Table1[Customer_ID],Table1[Region],"Not Found")</f>
        <v>South</v>
      </c>
      <c r="S1545" t="str">
        <f>_xlfn.XLOOKUP(Table2[[#This Row],[Customer_ID]],Table1[Customer_ID],Table1[Segment],"Not Found")</f>
        <v>Corporate</v>
      </c>
      <c r="T1545" t="str">
        <f>_xlfn.XLOOKUP(Table2[[#This Row],[Product_ID]],Table4[Product_ID],Table4[Product_Name],"Not Found")</f>
        <v>Storage Box</v>
      </c>
    </row>
    <row r="1546" spans="1:20" x14ac:dyDescent="0.3">
      <c r="A1546" t="s">
        <v>2051</v>
      </c>
      <c r="B1546" s="4">
        <v>45953</v>
      </c>
      <c r="C1546" s="4">
        <v>45958</v>
      </c>
      <c r="D1546" t="s">
        <v>152</v>
      </c>
      <c r="E1546" t="s">
        <v>58</v>
      </c>
      <c r="F1546" s="8">
        <v>2</v>
      </c>
      <c r="G1546" s="10">
        <v>0</v>
      </c>
      <c r="H1546" t="s">
        <v>17</v>
      </c>
      <c r="I1546" s="8">
        <v>3998</v>
      </c>
      <c r="J1546" s="8">
        <v>938.11</v>
      </c>
      <c r="K1546" s="12">
        <f>YEAR(Table2[[#This Row],[Order_Date]])</f>
        <v>2025</v>
      </c>
      <c r="L1546" s="12">
        <f>MONTH(Table2[[#This Row],[Order_Date]])</f>
        <v>10</v>
      </c>
      <c r="M1546" t="str">
        <f>TEXT(Table2[[#This Row],[Order_Date]],"mmm")</f>
        <v>Oct</v>
      </c>
      <c r="N1546" t="str">
        <f>TEXT(Table2[[#This Row],[Order_Date]],"YYYY-MM")</f>
        <v>2025-10</v>
      </c>
      <c r="O1546" s="9">
        <f>IFERROR(Table2[[#This Row],[Profit]]/Table2[[#This Row],[Sales]],0)</f>
        <v>0.2346448224112056</v>
      </c>
      <c r="P1546" t="str">
        <f>_xlfn.XLOOKUP(Table2[[#This Row],[Product_ID]],Table4[Product_ID],Table4[Category],"Not Found")</f>
        <v>Technology</v>
      </c>
      <c r="Q1546" t="str">
        <f>_xlfn.XLOOKUP(Table2[[#This Row],[Product_ID]],Table4[Product_ID],Table4[Sub_Category],"Not Found")</f>
        <v>Audio</v>
      </c>
      <c r="R1546" t="str">
        <f>_xlfn.XLOOKUP(Table2[[#This Row],[Customer_ID]],Table1[Customer_ID],Table1[Region],"Not Found")</f>
        <v>West</v>
      </c>
      <c r="S1546" t="str">
        <f>_xlfn.XLOOKUP(Table2[[#This Row],[Customer_ID]],Table1[Customer_ID],Table1[Segment],"Not Found")</f>
        <v>Consumer</v>
      </c>
      <c r="T1546" t="str">
        <f>_xlfn.XLOOKUP(Table2[[#This Row],[Product_ID]],Table4[Product_ID],Table4[Product_Name],"Not Found")</f>
        <v>Bluetooth Speaker</v>
      </c>
    </row>
    <row r="1547" spans="1:20" x14ac:dyDescent="0.3">
      <c r="A1547" t="s">
        <v>2052</v>
      </c>
      <c r="B1547" s="4">
        <v>45526</v>
      </c>
      <c r="C1547" s="4">
        <v>45528</v>
      </c>
      <c r="D1547" t="s">
        <v>85</v>
      </c>
      <c r="E1547" t="s">
        <v>116</v>
      </c>
      <c r="F1547" s="8">
        <v>1</v>
      </c>
      <c r="G1547" s="10">
        <v>0.05</v>
      </c>
      <c r="H1547" t="s">
        <v>17</v>
      </c>
      <c r="I1547" s="8">
        <v>379.05</v>
      </c>
      <c r="J1547" s="8">
        <v>90.54</v>
      </c>
      <c r="K1547" s="12">
        <f>YEAR(Table2[[#This Row],[Order_Date]])</f>
        <v>2024</v>
      </c>
      <c r="L1547" s="12">
        <f>MONTH(Table2[[#This Row],[Order_Date]])</f>
        <v>8</v>
      </c>
      <c r="M1547" t="str">
        <f>TEXT(Table2[[#This Row],[Order_Date]],"mmm")</f>
        <v>Aug</v>
      </c>
      <c r="N1547" t="str">
        <f>TEXT(Table2[[#This Row],[Order_Date]],"YYYY-MM")</f>
        <v>2024-08</v>
      </c>
      <c r="O1547" s="9">
        <f>IFERROR(Table2[[#This Row],[Profit]]/Table2[[#This Row],[Sales]],0)</f>
        <v>0.23886030866640287</v>
      </c>
      <c r="P1547" t="str">
        <f>_xlfn.XLOOKUP(Table2[[#This Row],[Product_ID]],Table4[Product_ID],Table4[Category],"Not Found")</f>
        <v>Technology</v>
      </c>
      <c r="Q1547" t="str">
        <f>_xlfn.XLOOKUP(Table2[[#This Row],[Product_ID]],Table4[Product_ID],Table4[Sub_Category],"Not Found")</f>
        <v>Accessories</v>
      </c>
      <c r="R1547" t="str">
        <f>_xlfn.XLOOKUP(Table2[[#This Row],[Customer_ID]],Table1[Customer_ID],Table1[Region],"Not Found")</f>
        <v>West</v>
      </c>
      <c r="S1547" t="str">
        <f>_xlfn.XLOOKUP(Table2[[#This Row],[Customer_ID]],Table1[Customer_ID],Table1[Segment],"Not Found")</f>
        <v>Consumer</v>
      </c>
      <c r="T1547" t="str">
        <f>_xlfn.XLOOKUP(Table2[[#This Row],[Product_ID]],Table4[Product_ID],Table4[Product_Name],"Not Found")</f>
        <v>Mobile Holder</v>
      </c>
    </row>
    <row r="1548" spans="1:20" x14ac:dyDescent="0.3">
      <c r="A1548" t="s">
        <v>2053</v>
      </c>
      <c r="B1548" s="4">
        <v>45636</v>
      </c>
      <c r="C1548" s="4">
        <v>45639</v>
      </c>
      <c r="D1548" t="s">
        <v>327</v>
      </c>
      <c r="E1548" t="s">
        <v>26</v>
      </c>
      <c r="F1548" s="8">
        <v>2</v>
      </c>
      <c r="G1548" s="10">
        <v>0</v>
      </c>
      <c r="H1548" t="s">
        <v>21</v>
      </c>
      <c r="I1548" s="8">
        <v>1798</v>
      </c>
      <c r="J1548" s="8">
        <v>462.13</v>
      </c>
      <c r="K1548" s="12">
        <f>YEAR(Table2[[#This Row],[Order_Date]])</f>
        <v>2024</v>
      </c>
      <c r="L1548" s="12">
        <f>MONTH(Table2[[#This Row],[Order_Date]])</f>
        <v>12</v>
      </c>
      <c r="M1548" t="str">
        <f>TEXT(Table2[[#This Row],[Order_Date]],"mmm")</f>
        <v>Dec</v>
      </c>
      <c r="N1548" t="str">
        <f>TEXT(Table2[[#This Row],[Order_Date]],"YYYY-MM")</f>
        <v>2024-12</v>
      </c>
      <c r="O1548" s="9">
        <f>IFERROR(Table2[[#This Row],[Profit]]/Table2[[#This Row],[Sales]],0)</f>
        <v>0.25702447163515019</v>
      </c>
      <c r="P1548" t="str">
        <f>_xlfn.XLOOKUP(Table2[[#This Row],[Product_ID]],Table4[Product_ID],Table4[Category],"Not Found")</f>
        <v>Technology</v>
      </c>
      <c r="Q1548" t="str">
        <f>_xlfn.XLOOKUP(Table2[[#This Row],[Product_ID]],Table4[Product_ID],Table4[Sub_Category],"Not Found")</f>
        <v>Accessories</v>
      </c>
      <c r="R1548" t="str">
        <f>_xlfn.XLOOKUP(Table2[[#This Row],[Customer_ID]],Table1[Customer_ID],Table1[Region],"Not Found")</f>
        <v>South</v>
      </c>
      <c r="S1548" t="str">
        <f>_xlfn.XLOOKUP(Table2[[#This Row],[Customer_ID]],Table1[Customer_ID],Table1[Segment],"Not Found")</f>
        <v>Home Office</v>
      </c>
      <c r="T1548" t="str">
        <f>_xlfn.XLOOKUP(Table2[[#This Row],[Product_ID]],Table4[Product_ID],Table4[Product_Name],"Not Found")</f>
        <v>Keyboard</v>
      </c>
    </row>
    <row r="1549" spans="1:20" x14ac:dyDescent="0.3">
      <c r="A1549" t="s">
        <v>2054</v>
      </c>
      <c r="B1549" s="4">
        <v>45825</v>
      </c>
      <c r="C1549" s="4">
        <v>45828</v>
      </c>
      <c r="D1549" t="s">
        <v>1819</v>
      </c>
      <c r="E1549" t="s">
        <v>200</v>
      </c>
      <c r="F1549" s="8">
        <v>2</v>
      </c>
      <c r="G1549" s="10">
        <v>0.1</v>
      </c>
      <c r="H1549" t="s">
        <v>30</v>
      </c>
      <c r="I1549" s="8">
        <v>1978.2</v>
      </c>
      <c r="J1549" s="8">
        <v>577.16</v>
      </c>
      <c r="K1549" s="12">
        <f>YEAR(Table2[[#This Row],[Order_Date]])</f>
        <v>2025</v>
      </c>
      <c r="L1549" s="12">
        <f>MONTH(Table2[[#This Row],[Order_Date]])</f>
        <v>6</v>
      </c>
      <c r="M1549" t="str">
        <f>TEXT(Table2[[#This Row],[Order_Date]],"mmm")</f>
        <v>Jun</v>
      </c>
      <c r="N1549" t="str">
        <f>TEXT(Table2[[#This Row],[Order_Date]],"YYYY-MM")</f>
        <v>2025-06</v>
      </c>
      <c r="O1549" s="9">
        <f>IFERROR(Table2[[#This Row],[Profit]]/Table2[[#This Row],[Sales]],0)</f>
        <v>0.29176018602770193</v>
      </c>
      <c r="P1549" t="str">
        <f>_xlfn.XLOOKUP(Table2[[#This Row],[Product_ID]],Table4[Product_ID],Table4[Category],"Not Found")</f>
        <v>Office</v>
      </c>
      <c r="Q1549" t="str">
        <f>_xlfn.XLOOKUP(Table2[[#This Row],[Product_ID]],Table4[Product_ID],Table4[Sub_Category],"Not Found")</f>
        <v>Office Supplies</v>
      </c>
      <c r="R1549" t="str">
        <f>_xlfn.XLOOKUP(Table2[[#This Row],[Customer_ID]],Table1[Customer_ID],Table1[Region],"Not Found")</f>
        <v>West</v>
      </c>
      <c r="S1549" t="str">
        <f>_xlfn.XLOOKUP(Table2[[#This Row],[Customer_ID]],Table1[Customer_ID],Table1[Segment],"Not Found")</f>
        <v>Consumer</v>
      </c>
      <c r="T1549" t="str">
        <f>_xlfn.XLOOKUP(Table2[[#This Row],[Product_ID]],Table4[Product_ID],Table4[Product_Name],"Not Found")</f>
        <v>Laptop Stand</v>
      </c>
    </row>
    <row r="1550" spans="1:20" x14ac:dyDescent="0.3">
      <c r="A1550" t="s">
        <v>2055</v>
      </c>
      <c r="B1550" s="4">
        <v>45757</v>
      </c>
      <c r="C1550" s="4">
        <v>45759</v>
      </c>
      <c r="D1550" t="s">
        <v>1198</v>
      </c>
      <c r="E1550" t="s">
        <v>20</v>
      </c>
      <c r="F1550" s="8">
        <v>3</v>
      </c>
      <c r="G1550" s="10">
        <v>0</v>
      </c>
      <c r="H1550" t="s">
        <v>17</v>
      </c>
      <c r="I1550" s="8">
        <v>20997</v>
      </c>
      <c r="J1550" s="8">
        <v>3074.42</v>
      </c>
      <c r="K1550" s="12">
        <f>YEAR(Table2[[#This Row],[Order_Date]])</f>
        <v>2025</v>
      </c>
      <c r="L1550" s="12">
        <f>MONTH(Table2[[#This Row],[Order_Date]])</f>
        <v>4</v>
      </c>
      <c r="M1550" t="str">
        <f>TEXT(Table2[[#This Row],[Order_Date]],"mmm")</f>
        <v>Apr</v>
      </c>
      <c r="N1550" t="str">
        <f>TEXT(Table2[[#This Row],[Order_Date]],"YYYY-MM")</f>
        <v>2025-04</v>
      </c>
      <c r="O1550" s="9">
        <f>IFERROR(Table2[[#This Row],[Profit]]/Table2[[#This Row],[Sales]],0)</f>
        <v>0.1464218697909225</v>
      </c>
      <c r="P1550" t="str">
        <f>_xlfn.XLOOKUP(Table2[[#This Row],[Product_ID]],Table4[Product_ID],Table4[Category],"Not Found")</f>
        <v>Furniture</v>
      </c>
      <c r="Q1550" t="str">
        <f>_xlfn.XLOOKUP(Table2[[#This Row],[Product_ID]],Table4[Product_ID],Table4[Sub_Category],"Not Found")</f>
        <v>Furniture</v>
      </c>
      <c r="R1550" t="str">
        <f>_xlfn.XLOOKUP(Table2[[#This Row],[Customer_ID]],Table1[Customer_ID],Table1[Region],"Not Found")</f>
        <v>West</v>
      </c>
      <c r="S1550" t="str">
        <f>_xlfn.XLOOKUP(Table2[[#This Row],[Customer_ID]],Table1[Customer_ID],Table1[Segment],"Not Found")</f>
        <v>Consumer</v>
      </c>
      <c r="T1550" t="str">
        <f>_xlfn.XLOOKUP(Table2[[#This Row],[Product_ID]],Table4[Product_ID],Table4[Product_Name],"Not Found")</f>
        <v>Office Chair</v>
      </c>
    </row>
    <row r="1551" spans="1:20" x14ac:dyDescent="0.3">
      <c r="A1551" t="s">
        <v>2056</v>
      </c>
      <c r="B1551" s="4">
        <v>45832</v>
      </c>
      <c r="C1551" s="4">
        <v>45836</v>
      </c>
      <c r="D1551" t="s">
        <v>625</v>
      </c>
      <c r="E1551" t="s">
        <v>116</v>
      </c>
      <c r="F1551" s="8">
        <v>2</v>
      </c>
      <c r="G1551" s="10">
        <v>0.1</v>
      </c>
      <c r="H1551" t="s">
        <v>17</v>
      </c>
      <c r="I1551" s="8">
        <v>718.2</v>
      </c>
      <c r="J1551" s="8">
        <v>145.78</v>
      </c>
      <c r="K1551" s="12">
        <f>YEAR(Table2[[#This Row],[Order_Date]])</f>
        <v>2025</v>
      </c>
      <c r="L1551" s="12">
        <f>MONTH(Table2[[#This Row],[Order_Date]])</f>
        <v>6</v>
      </c>
      <c r="M1551" t="str">
        <f>TEXT(Table2[[#This Row],[Order_Date]],"mmm")</f>
        <v>Jun</v>
      </c>
      <c r="N1551" t="str">
        <f>TEXT(Table2[[#This Row],[Order_Date]],"YYYY-MM")</f>
        <v>2025-06</v>
      </c>
      <c r="O1551" s="9">
        <f>IFERROR(Table2[[#This Row],[Profit]]/Table2[[#This Row],[Sales]],0)</f>
        <v>0.20297967140072401</v>
      </c>
      <c r="P1551" t="str">
        <f>_xlfn.XLOOKUP(Table2[[#This Row],[Product_ID]],Table4[Product_ID],Table4[Category],"Not Found")</f>
        <v>Technology</v>
      </c>
      <c r="Q1551" t="str">
        <f>_xlfn.XLOOKUP(Table2[[#This Row],[Product_ID]],Table4[Product_ID],Table4[Sub_Category],"Not Found")</f>
        <v>Accessories</v>
      </c>
      <c r="R1551" t="str">
        <f>_xlfn.XLOOKUP(Table2[[#This Row],[Customer_ID]],Table1[Customer_ID],Table1[Region],"Not Found")</f>
        <v>West</v>
      </c>
      <c r="S1551" t="str">
        <f>_xlfn.XLOOKUP(Table2[[#This Row],[Customer_ID]],Table1[Customer_ID],Table1[Segment],"Not Found")</f>
        <v>Consumer</v>
      </c>
      <c r="T1551" t="str">
        <f>_xlfn.XLOOKUP(Table2[[#This Row],[Product_ID]],Table4[Product_ID],Table4[Product_Name],"Not Found")</f>
        <v>Mobile Holder</v>
      </c>
    </row>
    <row r="1552" spans="1:20" x14ac:dyDescent="0.3">
      <c r="A1552" t="s">
        <v>2057</v>
      </c>
      <c r="B1552" s="4">
        <v>45504</v>
      </c>
      <c r="C1552" s="4">
        <v>45505</v>
      </c>
      <c r="D1552" t="s">
        <v>465</v>
      </c>
      <c r="E1552" t="s">
        <v>35</v>
      </c>
      <c r="F1552" s="8">
        <v>1</v>
      </c>
      <c r="G1552" s="10">
        <v>0.05</v>
      </c>
      <c r="H1552" t="s">
        <v>13</v>
      </c>
      <c r="I1552" s="8">
        <v>1519.05</v>
      </c>
      <c r="J1552" s="8">
        <v>429.81</v>
      </c>
      <c r="K1552" s="12">
        <f>YEAR(Table2[[#This Row],[Order_Date]])</f>
        <v>2024</v>
      </c>
      <c r="L1552" s="12">
        <f>MONTH(Table2[[#This Row],[Order_Date]])</f>
        <v>7</v>
      </c>
      <c r="M1552" t="str">
        <f>TEXT(Table2[[#This Row],[Order_Date]],"mmm")</f>
        <v>Jul</v>
      </c>
      <c r="N1552" t="str">
        <f>TEXT(Table2[[#This Row],[Order_Date]],"YYYY-MM")</f>
        <v>2024-07</v>
      </c>
      <c r="O1552" s="9">
        <f>IFERROR(Table2[[#This Row],[Profit]]/Table2[[#This Row],[Sales]],0)</f>
        <v>0.2829465784536388</v>
      </c>
      <c r="P1552" t="str">
        <f>_xlfn.XLOOKUP(Table2[[#This Row],[Product_ID]],Table4[Product_ID],Table4[Category],"Not Found")</f>
        <v>Lifestyle</v>
      </c>
      <c r="Q1552" t="str">
        <f>_xlfn.XLOOKUP(Table2[[#This Row],[Product_ID]],Table4[Product_ID],Table4[Sub_Category],"Not Found")</f>
        <v>Bags</v>
      </c>
      <c r="R1552" t="str">
        <f>_xlfn.XLOOKUP(Table2[[#This Row],[Customer_ID]],Table1[Customer_ID],Table1[Region],"Not Found")</f>
        <v>West</v>
      </c>
      <c r="S1552" t="str">
        <f>_xlfn.XLOOKUP(Table2[[#This Row],[Customer_ID]],Table1[Customer_ID],Table1[Segment],"Not Found")</f>
        <v>Corporate</v>
      </c>
      <c r="T1552" t="str">
        <f>_xlfn.XLOOKUP(Table2[[#This Row],[Product_ID]],Table4[Product_ID],Table4[Product_Name],"Not Found")</f>
        <v>Backpack</v>
      </c>
    </row>
    <row r="1553" spans="1:20" x14ac:dyDescent="0.3">
      <c r="A1553" t="s">
        <v>2058</v>
      </c>
      <c r="B1553" s="4">
        <v>45754</v>
      </c>
      <c r="C1553" s="4">
        <v>45758</v>
      </c>
      <c r="D1553" t="s">
        <v>101</v>
      </c>
      <c r="E1553" t="s">
        <v>35</v>
      </c>
      <c r="F1553" s="8">
        <v>1</v>
      </c>
      <c r="G1553" s="10">
        <v>0</v>
      </c>
      <c r="H1553" t="s">
        <v>13</v>
      </c>
      <c r="I1553" s="8">
        <v>1599</v>
      </c>
      <c r="J1553" s="8">
        <v>438.97</v>
      </c>
      <c r="K1553" s="12">
        <f>YEAR(Table2[[#This Row],[Order_Date]])</f>
        <v>2025</v>
      </c>
      <c r="L1553" s="12">
        <f>MONTH(Table2[[#This Row],[Order_Date]])</f>
        <v>4</v>
      </c>
      <c r="M1553" t="str">
        <f>TEXT(Table2[[#This Row],[Order_Date]],"mmm")</f>
        <v>Apr</v>
      </c>
      <c r="N1553" t="str">
        <f>TEXT(Table2[[#This Row],[Order_Date]],"YYYY-MM")</f>
        <v>2025-04</v>
      </c>
      <c r="O1553" s="9">
        <f>IFERROR(Table2[[#This Row],[Profit]]/Table2[[#This Row],[Sales]],0)</f>
        <v>0.27452782989368357</v>
      </c>
      <c r="P1553" t="str">
        <f>_xlfn.XLOOKUP(Table2[[#This Row],[Product_ID]],Table4[Product_ID],Table4[Category],"Not Found")</f>
        <v>Lifestyle</v>
      </c>
      <c r="Q1553" t="str">
        <f>_xlfn.XLOOKUP(Table2[[#This Row],[Product_ID]],Table4[Product_ID],Table4[Sub_Category],"Not Found")</f>
        <v>Bags</v>
      </c>
      <c r="R1553" t="str">
        <f>_xlfn.XLOOKUP(Table2[[#This Row],[Customer_ID]],Table1[Customer_ID],Table1[Region],"Not Found")</f>
        <v>South</v>
      </c>
      <c r="S1553" t="str">
        <f>_xlfn.XLOOKUP(Table2[[#This Row],[Customer_ID]],Table1[Customer_ID],Table1[Segment],"Not Found")</f>
        <v>Corporate</v>
      </c>
      <c r="T1553" t="str">
        <f>_xlfn.XLOOKUP(Table2[[#This Row],[Product_ID]],Table4[Product_ID],Table4[Product_Name],"Not Found")</f>
        <v>Backpack</v>
      </c>
    </row>
    <row r="1554" spans="1:20" x14ac:dyDescent="0.3">
      <c r="A1554" t="s">
        <v>2059</v>
      </c>
      <c r="B1554" s="4">
        <v>45727</v>
      </c>
      <c r="C1554" s="4">
        <v>45729</v>
      </c>
      <c r="D1554" t="s">
        <v>62</v>
      </c>
      <c r="E1554" t="s">
        <v>96</v>
      </c>
      <c r="F1554" s="8">
        <v>1</v>
      </c>
      <c r="G1554" s="10">
        <v>0.15</v>
      </c>
      <c r="H1554" t="s">
        <v>13</v>
      </c>
      <c r="I1554" s="8">
        <v>849.15</v>
      </c>
      <c r="J1554" s="8">
        <v>243.14</v>
      </c>
      <c r="K1554" s="12">
        <f>YEAR(Table2[[#This Row],[Order_Date]])</f>
        <v>2025</v>
      </c>
      <c r="L1554" s="12">
        <f>MONTH(Table2[[#This Row],[Order_Date]])</f>
        <v>3</v>
      </c>
      <c r="M1554" t="str">
        <f>TEXT(Table2[[#This Row],[Order_Date]],"mmm")</f>
        <v>Mar</v>
      </c>
      <c r="N1554" t="str">
        <f>TEXT(Table2[[#This Row],[Order_Date]],"YYYY-MM")</f>
        <v>2025-03</v>
      </c>
      <c r="O1554" s="9">
        <f>IFERROR(Table2[[#This Row],[Profit]]/Table2[[#This Row],[Sales]],0)</f>
        <v>0.28633339221574516</v>
      </c>
      <c r="P1554" t="str">
        <f>_xlfn.XLOOKUP(Table2[[#This Row],[Product_ID]],Table4[Product_ID],Table4[Category],"Not Found")</f>
        <v>Home</v>
      </c>
      <c r="Q1554" t="str">
        <f>_xlfn.XLOOKUP(Table2[[#This Row],[Product_ID]],Table4[Product_ID],Table4[Sub_Category],"Not Found")</f>
        <v>Lighting</v>
      </c>
      <c r="R1554" t="str">
        <f>_xlfn.XLOOKUP(Table2[[#This Row],[Customer_ID]],Table1[Customer_ID],Table1[Region],"Not Found")</f>
        <v>North</v>
      </c>
      <c r="S1554" t="str">
        <f>_xlfn.XLOOKUP(Table2[[#This Row],[Customer_ID]],Table1[Customer_ID],Table1[Segment],"Not Found")</f>
        <v>Home Office</v>
      </c>
      <c r="T1554" t="str">
        <f>_xlfn.XLOOKUP(Table2[[#This Row],[Product_ID]],Table4[Product_ID],Table4[Product_Name],"Not Found")</f>
        <v>LED Strip Light</v>
      </c>
    </row>
    <row r="1555" spans="1:20" x14ac:dyDescent="0.3">
      <c r="A1555" t="s">
        <v>2060</v>
      </c>
      <c r="B1555" s="4">
        <v>45574</v>
      </c>
      <c r="C1555" s="4">
        <v>45579</v>
      </c>
      <c r="D1555" t="s">
        <v>348</v>
      </c>
      <c r="E1555" t="s">
        <v>68</v>
      </c>
      <c r="F1555" s="8">
        <v>1</v>
      </c>
      <c r="G1555" s="10">
        <v>0.2</v>
      </c>
      <c r="H1555" t="s">
        <v>13</v>
      </c>
      <c r="I1555" s="8">
        <v>1039.2</v>
      </c>
      <c r="J1555" s="8">
        <v>254.4</v>
      </c>
      <c r="K1555" s="12">
        <f>YEAR(Table2[[#This Row],[Order_Date]])</f>
        <v>2024</v>
      </c>
      <c r="L1555" s="12">
        <f>MONTH(Table2[[#This Row],[Order_Date]])</f>
        <v>10</v>
      </c>
      <c r="M1555" t="str">
        <f>TEXT(Table2[[#This Row],[Order_Date]],"mmm")</f>
        <v>Oct</v>
      </c>
      <c r="N1555" t="str">
        <f>TEXT(Table2[[#This Row],[Order_Date]],"YYYY-MM")</f>
        <v>2024-10</v>
      </c>
      <c r="O1555" s="9">
        <f>IFERROR(Table2[[#This Row],[Profit]]/Table2[[#This Row],[Sales]],0)</f>
        <v>0.24480369515011546</v>
      </c>
      <c r="P1555" t="str">
        <f>_xlfn.XLOOKUP(Table2[[#This Row],[Product_ID]],Table4[Product_ID],Table4[Category],"Not Found")</f>
        <v>Home</v>
      </c>
      <c r="Q1555" t="str">
        <f>_xlfn.XLOOKUP(Table2[[#This Row],[Product_ID]],Table4[Product_ID],Table4[Sub_Category],"Not Found")</f>
        <v>Lighting</v>
      </c>
      <c r="R1555" t="str">
        <f>_xlfn.XLOOKUP(Table2[[#This Row],[Customer_ID]],Table1[Customer_ID],Table1[Region],"Not Found")</f>
        <v>West</v>
      </c>
      <c r="S1555" t="str">
        <f>_xlfn.XLOOKUP(Table2[[#This Row],[Customer_ID]],Table1[Customer_ID],Table1[Segment],"Not Found")</f>
        <v>Consumer</v>
      </c>
      <c r="T1555" t="str">
        <f>_xlfn.XLOOKUP(Table2[[#This Row],[Product_ID]],Table4[Product_ID],Table4[Product_Name],"Not Found")</f>
        <v>Table Lamp</v>
      </c>
    </row>
    <row r="1556" spans="1:20" x14ac:dyDescent="0.3">
      <c r="A1556" t="s">
        <v>2061</v>
      </c>
      <c r="B1556" s="4">
        <v>45853</v>
      </c>
      <c r="C1556" s="4">
        <v>45857</v>
      </c>
      <c r="D1556" t="s">
        <v>67</v>
      </c>
      <c r="E1556" t="s">
        <v>200</v>
      </c>
      <c r="F1556" s="8">
        <v>1</v>
      </c>
      <c r="G1556" s="10">
        <v>0</v>
      </c>
      <c r="H1556" t="s">
        <v>17</v>
      </c>
      <c r="I1556" s="8">
        <v>1099</v>
      </c>
      <c r="J1556" s="8">
        <v>314.58999999999997</v>
      </c>
      <c r="K1556" s="12">
        <f>YEAR(Table2[[#This Row],[Order_Date]])</f>
        <v>2025</v>
      </c>
      <c r="L1556" s="12">
        <f>MONTH(Table2[[#This Row],[Order_Date]])</f>
        <v>7</v>
      </c>
      <c r="M1556" t="str">
        <f>TEXT(Table2[[#This Row],[Order_Date]],"mmm")</f>
        <v>Jul</v>
      </c>
      <c r="N1556" t="str">
        <f>TEXT(Table2[[#This Row],[Order_Date]],"YYYY-MM")</f>
        <v>2025-07</v>
      </c>
      <c r="O1556" s="9">
        <f>IFERROR(Table2[[#This Row],[Profit]]/Table2[[#This Row],[Sales]],0)</f>
        <v>0.28625113739763419</v>
      </c>
      <c r="P1556" t="str">
        <f>_xlfn.XLOOKUP(Table2[[#This Row],[Product_ID]],Table4[Product_ID],Table4[Category],"Not Found")</f>
        <v>Office</v>
      </c>
      <c r="Q1556" t="str">
        <f>_xlfn.XLOOKUP(Table2[[#This Row],[Product_ID]],Table4[Product_ID],Table4[Sub_Category],"Not Found")</f>
        <v>Office Supplies</v>
      </c>
      <c r="R1556" t="str">
        <f>_xlfn.XLOOKUP(Table2[[#This Row],[Customer_ID]],Table1[Customer_ID],Table1[Region],"Not Found")</f>
        <v>South</v>
      </c>
      <c r="S1556" t="str">
        <f>_xlfn.XLOOKUP(Table2[[#This Row],[Customer_ID]],Table1[Customer_ID],Table1[Segment],"Not Found")</f>
        <v>Corporate</v>
      </c>
      <c r="T1556" t="str">
        <f>_xlfn.XLOOKUP(Table2[[#This Row],[Product_ID]],Table4[Product_ID],Table4[Product_Name],"Not Found")</f>
        <v>Laptop Stand</v>
      </c>
    </row>
    <row r="1557" spans="1:20" x14ac:dyDescent="0.3">
      <c r="A1557" t="s">
        <v>2062</v>
      </c>
      <c r="B1557" s="4">
        <v>45898</v>
      </c>
      <c r="C1557" s="4">
        <v>45901</v>
      </c>
      <c r="D1557" t="s">
        <v>618</v>
      </c>
      <c r="E1557" t="s">
        <v>20</v>
      </c>
      <c r="F1557" s="8">
        <v>1</v>
      </c>
      <c r="G1557" s="10">
        <v>0.1</v>
      </c>
      <c r="H1557" t="s">
        <v>17</v>
      </c>
      <c r="I1557" s="8">
        <v>6299.1</v>
      </c>
      <c r="J1557" s="8">
        <v>1207.53</v>
      </c>
      <c r="K1557" s="12">
        <f>YEAR(Table2[[#This Row],[Order_Date]])</f>
        <v>2025</v>
      </c>
      <c r="L1557" s="12">
        <f>MONTH(Table2[[#This Row],[Order_Date]])</f>
        <v>8</v>
      </c>
      <c r="M1557" t="str">
        <f>TEXT(Table2[[#This Row],[Order_Date]],"mmm")</f>
        <v>Aug</v>
      </c>
      <c r="N1557" t="str">
        <f>TEXT(Table2[[#This Row],[Order_Date]],"YYYY-MM")</f>
        <v>2025-08</v>
      </c>
      <c r="O1557" s="9">
        <f>IFERROR(Table2[[#This Row],[Profit]]/Table2[[#This Row],[Sales]],0)</f>
        <v>0.19169881411630232</v>
      </c>
      <c r="P1557" t="str">
        <f>_xlfn.XLOOKUP(Table2[[#This Row],[Product_ID]],Table4[Product_ID],Table4[Category],"Not Found")</f>
        <v>Furniture</v>
      </c>
      <c r="Q1557" t="str">
        <f>_xlfn.XLOOKUP(Table2[[#This Row],[Product_ID]],Table4[Product_ID],Table4[Sub_Category],"Not Found")</f>
        <v>Furniture</v>
      </c>
      <c r="R1557" t="str">
        <f>_xlfn.XLOOKUP(Table2[[#This Row],[Customer_ID]],Table1[Customer_ID],Table1[Region],"Not Found")</f>
        <v>West</v>
      </c>
      <c r="S1557" t="str">
        <f>_xlfn.XLOOKUP(Table2[[#This Row],[Customer_ID]],Table1[Customer_ID],Table1[Segment],"Not Found")</f>
        <v>Consumer</v>
      </c>
      <c r="T1557" t="str">
        <f>_xlfn.XLOOKUP(Table2[[#This Row],[Product_ID]],Table4[Product_ID],Table4[Product_Name],"Not Found")</f>
        <v>Office Chair</v>
      </c>
    </row>
    <row r="1558" spans="1:20" x14ac:dyDescent="0.3">
      <c r="A1558" t="s">
        <v>2063</v>
      </c>
      <c r="B1558" s="4">
        <v>45754</v>
      </c>
      <c r="C1558" s="4">
        <v>45759</v>
      </c>
      <c r="D1558" t="s">
        <v>971</v>
      </c>
      <c r="E1558" t="s">
        <v>58</v>
      </c>
      <c r="F1558" s="8">
        <v>1</v>
      </c>
      <c r="G1558" s="10">
        <v>0.1</v>
      </c>
      <c r="H1558" t="s">
        <v>13</v>
      </c>
      <c r="I1558" s="8">
        <v>1799.1</v>
      </c>
      <c r="J1558" s="8">
        <v>408.97</v>
      </c>
      <c r="K1558" s="12">
        <f>YEAR(Table2[[#This Row],[Order_Date]])</f>
        <v>2025</v>
      </c>
      <c r="L1558" s="12">
        <f>MONTH(Table2[[#This Row],[Order_Date]])</f>
        <v>4</v>
      </c>
      <c r="M1558" t="str">
        <f>TEXT(Table2[[#This Row],[Order_Date]],"mmm")</f>
        <v>Apr</v>
      </c>
      <c r="N1558" t="str">
        <f>TEXT(Table2[[#This Row],[Order_Date]],"YYYY-MM")</f>
        <v>2025-04</v>
      </c>
      <c r="O1558" s="9">
        <f>IFERROR(Table2[[#This Row],[Profit]]/Table2[[#This Row],[Sales]],0)</f>
        <v>0.22731921516313716</v>
      </c>
      <c r="P1558" t="str">
        <f>_xlfn.XLOOKUP(Table2[[#This Row],[Product_ID]],Table4[Product_ID],Table4[Category],"Not Found")</f>
        <v>Technology</v>
      </c>
      <c r="Q1558" t="str">
        <f>_xlfn.XLOOKUP(Table2[[#This Row],[Product_ID]],Table4[Product_ID],Table4[Sub_Category],"Not Found")</f>
        <v>Audio</v>
      </c>
      <c r="R1558" t="str">
        <f>_xlfn.XLOOKUP(Table2[[#This Row],[Customer_ID]],Table1[Customer_ID],Table1[Region],"Not Found")</f>
        <v>West</v>
      </c>
      <c r="S1558" t="str">
        <f>_xlfn.XLOOKUP(Table2[[#This Row],[Customer_ID]],Table1[Customer_ID],Table1[Segment],"Not Found")</f>
        <v>Home Office</v>
      </c>
      <c r="T1558" t="str">
        <f>_xlfn.XLOOKUP(Table2[[#This Row],[Product_ID]],Table4[Product_ID],Table4[Product_Name],"Not Found")</f>
        <v>Bluetooth Speaker</v>
      </c>
    </row>
    <row r="1559" spans="1:20" x14ac:dyDescent="0.3">
      <c r="A1559" t="s">
        <v>2064</v>
      </c>
      <c r="B1559" s="4">
        <v>45698</v>
      </c>
      <c r="C1559" s="4">
        <v>45700</v>
      </c>
      <c r="D1559" t="s">
        <v>702</v>
      </c>
      <c r="E1559" t="s">
        <v>12</v>
      </c>
      <c r="F1559" s="8">
        <v>5</v>
      </c>
      <c r="G1559" s="10">
        <v>0.1</v>
      </c>
      <c r="H1559" t="s">
        <v>30</v>
      </c>
      <c r="I1559" s="8">
        <v>2695.5</v>
      </c>
      <c r="J1559" s="8">
        <v>703.12</v>
      </c>
      <c r="K1559" s="12">
        <f>YEAR(Table2[[#This Row],[Order_Date]])</f>
        <v>2025</v>
      </c>
      <c r="L1559" s="12">
        <f>MONTH(Table2[[#This Row],[Order_Date]])</f>
        <v>2</v>
      </c>
      <c r="M1559" t="str">
        <f>TEXT(Table2[[#This Row],[Order_Date]],"mmm")</f>
        <v>Feb</v>
      </c>
      <c r="N1559" t="str">
        <f>TEXT(Table2[[#This Row],[Order_Date]],"YYYY-MM")</f>
        <v>2025-02</v>
      </c>
      <c r="O1559" s="9">
        <f>IFERROR(Table2[[#This Row],[Profit]]/Table2[[#This Row],[Sales]],0)</f>
        <v>0.26084956408829529</v>
      </c>
      <c r="P1559" t="str">
        <f>_xlfn.XLOOKUP(Table2[[#This Row],[Product_ID]],Table4[Product_ID],Table4[Category],"Not Found")</f>
        <v>Home</v>
      </c>
      <c r="Q1559" t="str">
        <f>_xlfn.XLOOKUP(Table2[[#This Row],[Product_ID]],Table4[Product_ID],Table4[Sub_Category],"Not Found")</f>
        <v>Kitchen</v>
      </c>
      <c r="R1559" t="str">
        <f>_xlfn.XLOOKUP(Table2[[#This Row],[Customer_ID]],Table1[Customer_ID],Table1[Region],"Not Found")</f>
        <v>West</v>
      </c>
      <c r="S1559" t="str">
        <f>_xlfn.XLOOKUP(Table2[[#This Row],[Customer_ID]],Table1[Customer_ID],Table1[Segment],"Not Found")</f>
        <v>Corporate</v>
      </c>
      <c r="T1559" t="str">
        <f>_xlfn.XLOOKUP(Table2[[#This Row],[Product_ID]],Table4[Product_ID],Table4[Product_Name],"Not Found")</f>
        <v>Water Bottle</v>
      </c>
    </row>
    <row r="1560" spans="1:20" x14ac:dyDescent="0.3">
      <c r="A1560" t="s">
        <v>2065</v>
      </c>
      <c r="B1560" s="4">
        <v>45379</v>
      </c>
      <c r="C1560" s="4">
        <v>45380</v>
      </c>
      <c r="D1560" t="s">
        <v>73</v>
      </c>
      <c r="E1560" t="s">
        <v>58</v>
      </c>
      <c r="F1560" s="8">
        <v>1</v>
      </c>
      <c r="G1560" s="10">
        <v>0.2</v>
      </c>
      <c r="H1560" t="s">
        <v>17</v>
      </c>
      <c r="I1560" s="8">
        <v>1599.2</v>
      </c>
      <c r="J1560" s="8">
        <v>486.6</v>
      </c>
      <c r="K1560" s="12">
        <f>YEAR(Table2[[#This Row],[Order_Date]])</f>
        <v>2024</v>
      </c>
      <c r="L1560" s="12">
        <f>MONTH(Table2[[#This Row],[Order_Date]])</f>
        <v>3</v>
      </c>
      <c r="M1560" t="str">
        <f>TEXT(Table2[[#This Row],[Order_Date]],"mmm")</f>
        <v>Mar</v>
      </c>
      <c r="N1560" t="str">
        <f>TEXT(Table2[[#This Row],[Order_Date]],"YYYY-MM")</f>
        <v>2024-03</v>
      </c>
      <c r="O1560" s="9">
        <f>IFERROR(Table2[[#This Row],[Profit]]/Table2[[#This Row],[Sales]],0)</f>
        <v>0.30427713856928462</v>
      </c>
      <c r="P1560" t="str">
        <f>_xlfn.XLOOKUP(Table2[[#This Row],[Product_ID]],Table4[Product_ID],Table4[Category],"Not Found")</f>
        <v>Technology</v>
      </c>
      <c r="Q1560" t="str">
        <f>_xlfn.XLOOKUP(Table2[[#This Row],[Product_ID]],Table4[Product_ID],Table4[Sub_Category],"Not Found")</f>
        <v>Audio</v>
      </c>
      <c r="R1560" t="str">
        <f>_xlfn.XLOOKUP(Table2[[#This Row],[Customer_ID]],Table1[Customer_ID],Table1[Region],"Not Found")</f>
        <v>West</v>
      </c>
      <c r="S1560" t="str">
        <f>_xlfn.XLOOKUP(Table2[[#This Row],[Customer_ID]],Table1[Customer_ID],Table1[Segment],"Not Found")</f>
        <v>Consumer</v>
      </c>
      <c r="T1560" t="str">
        <f>_xlfn.XLOOKUP(Table2[[#This Row],[Product_ID]],Table4[Product_ID],Table4[Product_Name],"Not Found")</f>
        <v>Bluetooth Speaker</v>
      </c>
    </row>
    <row r="1561" spans="1:20" x14ac:dyDescent="0.3">
      <c r="A1561" t="s">
        <v>2066</v>
      </c>
      <c r="B1561" s="4">
        <v>45335</v>
      </c>
      <c r="C1561" s="4">
        <v>45339</v>
      </c>
      <c r="D1561" t="s">
        <v>130</v>
      </c>
      <c r="E1561" t="s">
        <v>116</v>
      </c>
      <c r="F1561" s="8">
        <v>1</v>
      </c>
      <c r="G1561" s="10">
        <v>0.05</v>
      </c>
      <c r="H1561" t="s">
        <v>17</v>
      </c>
      <c r="I1561" s="8">
        <v>379.05</v>
      </c>
      <c r="J1561" s="8">
        <v>92.36</v>
      </c>
      <c r="K1561" s="12">
        <f>YEAR(Table2[[#This Row],[Order_Date]])</f>
        <v>2024</v>
      </c>
      <c r="L1561" s="12">
        <f>MONTH(Table2[[#This Row],[Order_Date]])</f>
        <v>2</v>
      </c>
      <c r="M1561" t="str">
        <f>TEXT(Table2[[#This Row],[Order_Date]],"mmm")</f>
        <v>Feb</v>
      </c>
      <c r="N1561" t="str">
        <f>TEXT(Table2[[#This Row],[Order_Date]],"YYYY-MM")</f>
        <v>2024-02</v>
      </c>
      <c r="O1561" s="9">
        <f>IFERROR(Table2[[#This Row],[Profit]]/Table2[[#This Row],[Sales]],0)</f>
        <v>0.2436617860440575</v>
      </c>
      <c r="P1561" t="str">
        <f>_xlfn.XLOOKUP(Table2[[#This Row],[Product_ID]],Table4[Product_ID],Table4[Category],"Not Found")</f>
        <v>Technology</v>
      </c>
      <c r="Q1561" t="str">
        <f>_xlfn.XLOOKUP(Table2[[#This Row],[Product_ID]],Table4[Product_ID],Table4[Sub_Category],"Not Found")</f>
        <v>Accessories</v>
      </c>
      <c r="R1561" t="str">
        <f>_xlfn.XLOOKUP(Table2[[#This Row],[Customer_ID]],Table1[Customer_ID],Table1[Region],"Not Found")</f>
        <v>East</v>
      </c>
      <c r="S1561" t="str">
        <f>_xlfn.XLOOKUP(Table2[[#This Row],[Customer_ID]],Table1[Customer_ID],Table1[Segment],"Not Found")</f>
        <v>Consumer</v>
      </c>
      <c r="T1561" t="str">
        <f>_xlfn.XLOOKUP(Table2[[#This Row],[Product_ID]],Table4[Product_ID],Table4[Product_Name],"Not Found")</f>
        <v>Mobile Holder</v>
      </c>
    </row>
    <row r="1562" spans="1:20" x14ac:dyDescent="0.3">
      <c r="A1562" t="s">
        <v>2067</v>
      </c>
      <c r="B1562" s="4">
        <v>45752</v>
      </c>
      <c r="C1562" s="4">
        <v>45757</v>
      </c>
      <c r="D1562" t="s">
        <v>485</v>
      </c>
      <c r="E1562" t="s">
        <v>26</v>
      </c>
      <c r="F1562" s="8">
        <v>1</v>
      </c>
      <c r="G1562" s="10">
        <v>0.1</v>
      </c>
      <c r="H1562" t="s">
        <v>21</v>
      </c>
      <c r="I1562" s="8">
        <v>809.1</v>
      </c>
      <c r="J1562" s="8">
        <v>151.93</v>
      </c>
      <c r="K1562" s="12">
        <f>YEAR(Table2[[#This Row],[Order_Date]])</f>
        <v>2025</v>
      </c>
      <c r="L1562" s="12">
        <f>MONTH(Table2[[#This Row],[Order_Date]])</f>
        <v>4</v>
      </c>
      <c r="M1562" t="str">
        <f>TEXT(Table2[[#This Row],[Order_Date]],"mmm")</f>
        <v>Apr</v>
      </c>
      <c r="N1562" t="str">
        <f>TEXT(Table2[[#This Row],[Order_Date]],"YYYY-MM")</f>
        <v>2025-04</v>
      </c>
      <c r="O1562" s="9">
        <f>IFERROR(Table2[[#This Row],[Profit]]/Table2[[#This Row],[Sales]],0)</f>
        <v>0.18777654183660858</v>
      </c>
      <c r="P1562" t="str">
        <f>_xlfn.XLOOKUP(Table2[[#This Row],[Product_ID]],Table4[Product_ID],Table4[Category],"Not Found")</f>
        <v>Technology</v>
      </c>
      <c r="Q1562" t="str">
        <f>_xlfn.XLOOKUP(Table2[[#This Row],[Product_ID]],Table4[Product_ID],Table4[Sub_Category],"Not Found")</f>
        <v>Accessories</v>
      </c>
      <c r="R1562" t="str">
        <f>_xlfn.XLOOKUP(Table2[[#This Row],[Customer_ID]],Table1[Customer_ID],Table1[Region],"Not Found")</f>
        <v>East</v>
      </c>
      <c r="S1562" t="str">
        <f>_xlfn.XLOOKUP(Table2[[#This Row],[Customer_ID]],Table1[Customer_ID],Table1[Segment],"Not Found")</f>
        <v>Consumer</v>
      </c>
      <c r="T1562" t="str">
        <f>_xlfn.XLOOKUP(Table2[[#This Row],[Product_ID]],Table4[Product_ID],Table4[Product_Name],"Not Found")</f>
        <v>Keyboard</v>
      </c>
    </row>
    <row r="1563" spans="1:20" x14ac:dyDescent="0.3">
      <c r="A1563" t="s">
        <v>2068</v>
      </c>
      <c r="B1563" s="4">
        <v>45569</v>
      </c>
      <c r="C1563" s="4">
        <v>45574</v>
      </c>
      <c r="D1563" t="s">
        <v>2069</v>
      </c>
      <c r="E1563" t="s">
        <v>20</v>
      </c>
      <c r="F1563" s="8">
        <v>2</v>
      </c>
      <c r="G1563" s="10">
        <v>0.1</v>
      </c>
      <c r="H1563" t="s">
        <v>17</v>
      </c>
      <c r="I1563" s="8">
        <v>12598.2</v>
      </c>
      <c r="J1563" s="8">
        <v>2407.19</v>
      </c>
      <c r="K1563" s="12">
        <f>YEAR(Table2[[#This Row],[Order_Date]])</f>
        <v>2024</v>
      </c>
      <c r="L1563" s="12">
        <f>MONTH(Table2[[#This Row],[Order_Date]])</f>
        <v>10</v>
      </c>
      <c r="M1563" t="str">
        <f>TEXT(Table2[[#This Row],[Order_Date]],"mmm")</f>
        <v>Oct</v>
      </c>
      <c r="N1563" t="str">
        <f>TEXT(Table2[[#This Row],[Order_Date]],"YYYY-MM")</f>
        <v>2024-10</v>
      </c>
      <c r="O1563" s="9">
        <f>IFERROR(Table2[[#This Row],[Profit]]/Table2[[#This Row],[Sales]],0)</f>
        <v>0.19107412169992538</v>
      </c>
      <c r="P1563" t="str">
        <f>_xlfn.XLOOKUP(Table2[[#This Row],[Product_ID]],Table4[Product_ID],Table4[Category],"Not Found")</f>
        <v>Furniture</v>
      </c>
      <c r="Q1563" t="str">
        <f>_xlfn.XLOOKUP(Table2[[#This Row],[Product_ID]],Table4[Product_ID],Table4[Sub_Category],"Not Found")</f>
        <v>Furniture</v>
      </c>
      <c r="R1563" t="str">
        <f>_xlfn.XLOOKUP(Table2[[#This Row],[Customer_ID]],Table1[Customer_ID],Table1[Region],"Not Found")</f>
        <v>South</v>
      </c>
      <c r="S1563" t="str">
        <f>_xlfn.XLOOKUP(Table2[[#This Row],[Customer_ID]],Table1[Customer_ID],Table1[Segment],"Not Found")</f>
        <v>Consumer</v>
      </c>
      <c r="T1563" t="str">
        <f>_xlfn.XLOOKUP(Table2[[#This Row],[Product_ID]],Table4[Product_ID],Table4[Product_Name],"Not Found")</f>
        <v>Office Chair</v>
      </c>
    </row>
    <row r="1564" spans="1:20" x14ac:dyDescent="0.3">
      <c r="A1564" t="s">
        <v>2070</v>
      </c>
      <c r="B1564" s="4">
        <v>45974</v>
      </c>
      <c r="C1564" s="4">
        <v>45977</v>
      </c>
      <c r="D1564" t="s">
        <v>303</v>
      </c>
      <c r="E1564" t="s">
        <v>76</v>
      </c>
      <c r="F1564" s="8">
        <v>1</v>
      </c>
      <c r="G1564" s="10">
        <v>0.05</v>
      </c>
      <c r="H1564" t="s">
        <v>13</v>
      </c>
      <c r="I1564" s="8">
        <v>854.05</v>
      </c>
      <c r="J1564" s="8">
        <v>216.67</v>
      </c>
      <c r="K1564" s="12">
        <f>YEAR(Table2[[#This Row],[Order_Date]])</f>
        <v>2025</v>
      </c>
      <c r="L1564" s="12">
        <f>MONTH(Table2[[#This Row],[Order_Date]])</f>
        <v>11</v>
      </c>
      <c r="M1564" t="str">
        <f>TEXT(Table2[[#This Row],[Order_Date]],"mmm")</f>
        <v>Nov</v>
      </c>
      <c r="N1564" t="str">
        <f>TEXT(Table2[[#This Row],[Order_Date]],"YYYY-MM")</f>
        <v>2025-11</v>
      </c>
      <c r="O1564" s="9">
        <f>IFERROR(Table2[[#This Row],[Profit]]/Table2[[#This Row],[Sales]],0)</f>
        <v>0.25369709033428955</v>
      </c>
      <c r="P1564" t="str">
        <f>_xlfn.XLOOKUP(Table2[[#This Row],[Product_ID]],Table4[Product_ID],Table4[Category],"Not Found")</f>
        <v>Home</v>
      </c>
      <c r="Q1564" t="str">
        <f>_xlfn.XLOOKUP(Table2[[#This Row],[Product_ID]],Table4[Product_ID],Table4[Sub_Category],"Not Found")</f>
        <v>Decor</v>
      </c>
      <c r="R1564" t="str">
        <f>_xlfn.XLOOKUP(Table2[[#This Row],[Customer_ID]],Table1[Customer_ID],Table1[Region],"Not Found")</f>
        <v>West</v>
      </c>
      <c r="S1564" t="str">
        <f>_xlfn.XLOOKUP(Table2[[#This Row],[Customer_ID]],Table1[Customer_ID],Table1[Segment],"Not Found")</f>
        <v>Home Office</v>
      </c>
      <c r="T1564" t="str">
        <f>_xlfn.XLOOKUP(Table2[[#This Row],[Product_ID]],Table4[Product_ID],Table4[Product_Name],"Not Found")</f>
        <v>Wall Clock</v>
      </c>
    </row>
    <row r="1565" spans="1:20" x14ac:dyDescent="0.3">
      <c r="A1565" t="s">
        <v>2071</v>
      </c>
      <c r="B1565" s="4">
        <v>45712</v>
      </c>
      <c r="C1565" s="4">
        <v>45716</v>
      </c>
      <c r="D1565" t="s">
        <v>1697</v>
      </c>
      <c r="E1565" t="s">
        <v>26</v>
      </c>
      <c r="F1565" s="8">
        <v>2</v>
      </c>
      <c r="G1565" s="10">
        <v>0.05</v>
      </c>
      <c r="H1565" t="s">
        <v>21</v>
      </c>
      <c r="I1565" s="8">
        <v>1708.1</v>
      </c>
      <c r="J1565" s="8">
        <v>292.75</v>
      </c>
      <c r="K1565" s="12">
        <f>YEAR(Table2[[#This Row],[Order_Date]])</f>
        <v>2025</v>
      </c>
      <c r="L1565" s="12">
        <f>MONTH(Table2[[#This Row],[Order_Date]])</f>
        <v>2</v>
      </c>
      <c r="M1565" t="str">
        <f>TEXT(Table2[[#This Row],[Order_Date]],"mmm")</f>
        <v>Feb</v>
      </c>
      <c r="N1565" t="str">
        <f>TEXT(Table2[[#This Row],[Order_Date]],"YYYY-MM")</f>
        <v>2025-02</v>
      </c>
      <c r="O1565" s="9">
        <f>IFERROR(Table2[[#This Row],[Profit]]/Table2[[#This Row],[Sales]],0)</f>
        <v>0.17138926292371642</v>
      </c>
      <c r="P1565" t="str">
        <f>_xlfn.XLOOKUP(Table2[[#This Row],[Product_ID]],Table4[Product_ID],Table4[Category],"Not Found")</f>
        <v>Technology</v>
      </c>
      <c r="Q1565" t="str">
        <f>_xlfn.XLOOKUP(Table2[[#This Row],[Product_ID]],Table4[Product_ID],Table4[Sub_Category],"Not Found")</f>
        <v>Accessories</v>
      </c>
      <c r="R1565" t="str">
        <f>_xlfn.XLOOKUP(Table2[[#This Row],[Customer_ID]],Table1[Customer_ID],Table1[Region],"Not Found")</f>
        <v>North</v>
      </c>
      <c r="S1565" t="str">
        <f>_xlfn.XLOOKUP(Table2[[#This Row],[Customer_ID]],Table1[Customer_ID],Table1[Segment],"Not Found")</f>
        <v>Consumer</v>
      </c>
      <c r="T1565" t="str">
        <f>_xlfn.XLOOKUP(Table2[[#This Row],[Product_ID]],Table4[Product_ID],Table4[Product_Name],"Not Found")</f>
        <v>Keyboard</v>
      </c>
    </row>
    <row r="1566" spans="1:20" x14ac:dyDescent="0.3">
      <c r="A1566" t="s">
        <v>2072</v>
      </c>
      <c r="B1566" s="4">
        <v>45992</v>
      </c>
      <c r="C1566" s="4">
        <v>45993</v>
      </c>
      <c r="D1566" t="s">
        <v>534</v>
      </c>
      <c r="E1566" t="s">
        <v>40</v>
      </c>
      <c r="F1566" s="8">
        <v>1</v>
      </c>
      <c r="G1566" s="10">
        <v>0</v>
      </c>
      <c r="H1566" t="s">
        <v>13</v>
      </c>
      <c r="I1566" s="8">
        <v>1499</v>
      </c>
      <c r="J1566" s="8">
        <v>204.7</v>
      </c>
      <c r="K1566" s="12">
        <f>YEAR(Table2[[#This Row],[Order_Date]])</f>
        <v>2025</v>
      </c>
      <c r="L1566" s="12">
        <f>MONTH(Table2[[#This Row],[Order_Date]])</f>
        <v>12</v>
      </c>
      <c r="M1566" t="str">
        <f>TEXT(Table2[[#This Row],[Order_Date]],"mmm")</f>
        <v>Dec</v>
      </c>
      <c r="N1566" t="str">
        <f>TEXT(Table2[[#This Row],[Order_Date]],"YYYY-MM")</f>
        <v>2025-12</v>
      </c>
      <c r="O1566" s="9">
        <f>IFERROR(Table2[[#This Row],[Profit]]/Table2[[#This Row],[Sales]],0)</f>
        <v>0.13655770513675783</v>
      </c>
      <c r="P1566" t="str">
        <f>_xlfn.XLOOKUP(Table2[[#This Row],[Product_ID]],Table4[Product_ID],Table4[Category],"Not Found")</f>
        <v>Technology</v>
      </c>
      <c r="Q1566" t="str">
        <f>_xlfn.XLOOKUP(Table2[[#This Row],[Product_ID]],Table4[Product_ID],Table4[Sub_Category],"Not Found")</f>
        <v>Accessories</v>
      </c>
      <c r="R1566" t="str">
        <f>_xlfn.XLOOKUP(Table2[[#This Row],[Customer_ID]],Table1[Customer_ID],Table1[Region],"Not Found")</f>
        <v>North</v>
      </c>
      <c r="S1566" t="str">
        <f>_xlfn.XLOOKUP(Table2[[#This Row],[Customer_ID]],Table1[Customer_ID],Table1[Segment],"Not Found")</f>
        <v>Consumer</v>
      </c>
      <c r="T1566" t="str">
        <f>_xlfn.XLOOKUP(Table2[[#This Row],[Product_ID]],Table4[Product_ID],Table4[Product_Name],"Not Found")</f>
        <v>Power Bank</v>
      </c>
    </row>
    <row r="1567" spans="1:20" x14ac:dyDescent="0.3">
      <c r="A1567" t="s">
        <v>2073</v>
      </c>
      <c r="B1567" s="4">
        <v>45644</v>
      </c>
      <c r="C1567" s="4">
        <v>45649</v>
      </c>
      <c r="D1567" t="s">
        <v>1946</v>
      </c>
      <c r="E1567" t="s">
        <v>45</v>
      </c>
      <c r="F1567" s="8">
        <v>2</v>
      </c>
      <c r="G1567" s="10">
        <v>0.1</v>
      </c>
      <c r="H1567" t="s">
        <v>17</v>
      </c>
      <c r="I1567" s="8">
        <v>4498.2</v>
      </c>
      <c r="J1567" s="8">
        <v>1011.91</v>
      </c>
      <c r="K1567" s="12">
        <f>YEAR(Table2[[#This Row],[Order_Date]])</f>
        <v>2024</v>
      </c>
      <c r="L1567" s="12">
        <f>MONTH(Table2[[#This Row],[Order_Date]])</f>
        <v>12</v>
      </c>
      <c r="M1567" t="str">
        <f>TEXT(Table2[[#This Row],[Order_Date]],"mmm")</f>
        <v>Dec</v>
      </c>
      <c r="N1567" t="str">
        <f>TEXT(Table2[[#This Row],[Order_Date]],"YYYY-MM")</f>
        <v>2024-12</v>
      </c>
      <c r="O1567" s="9">
        <f>IFERROR(Table2[[#This Row],[Profit]]/Table2[[#This Row],[Sales]],0)</f>
        <v>0.22495887243786403</v>
      </c>
      <c r="P1567" t="str">
        <f>_xlfn.XLOOKUP(Table2[[#This Row],[Product_ID]],Table4[Product_ID],Table4[Category],"Not Found")</f>
        <v>Technology</v>
      </c>
      <c r="Q1567" t="str">
        <f>_xlfn.XLOOKUP(Table2[[#This Row],[Product_ID]],Table4[Product_ID],Table4[Sub_Category],"Not Found")</f>
        <v>Audio</v>
      </c>
      <c r="R1567" t="str">
        <f>_xlfn.XLOOKUP(Table2[[#This Row],[Customer_ID]],Table1[Customer_ID],Table1[Region],"Not Found")</f>
        <v>North</v>
      </c>
      <c r="S1567" t="str">
        <f>_xlfn.XLOOKUP(Table2[[#This Row],[Customer_ID]],Table1[Customer_ID],Table1[Segment],"Not Found")</f>
        <v>Consumer</v>
      </c>
      <c r="T1567" t="str">
        <f>_xlfn.XLOOKUP(Table2[[#This Row],[Product_ID]],Table4[Product_ID],Table4[Product_Name],"Not Found")</f>
        <v>Headphones</v>
      </c>
    </row>
    <row r="1568" spans="1:20" x14ac:dyDescent="0.3">
      <c r="A1568" t="s">
        <v>2074</v>
      </c>
      <c r="B1568" s="4">
        <v>45987</v>
      </c>
      <c r="C1568" s="4">
        <v>45990</v>
      </c>
      <c r="D1568" t="s">
        <v>2075</v>
      </c>
      <c r="E1568" t="s">
        <v>45</v>
      </c>
      <c r="F1568" s="8">
        <v>3</v>
      </c>
      <c r="G1568" s="10">
        <v>0.1</v>
      </c>
      <c r="H1568" t="s">
        <v>13</v>
      </c>
      <c r="I1568" s="8">
        <v>6747.3</v>
      </c>
      <c r="J1568" s="8">
        <v>1418.28</v>
      </c>
      <c r="K1568" s="12">
        <f>YEAR(Table2[[#This Row],[Order_Date]])</f>
        <v>2025</v>
      </c>
      <c r="L1568" s="12">
        <f>MONTH(Table2[[#This Row],[Order_Date]])</f>
        <v>11</v>
      </c>
      <c r="M1568" t="str">
        <f>TEXT(Table2[[#This Row],[Order_Date]],"mmm")</f>
        <v>Nov</v>
      </c>
      <c r="N1568" t="str">
        <f>TEXT(Table2[[#This Row],[Order_Date]],"YYYY-MM")</f>
        <v>2025-11</v>
      </c>
      <c r="O1568" s="9">
        <f>IFERROR(Table2[[#This Row],[Profit]]/Table2[[#This Row],[Sales]],0)</f>
        <v>0.21019963540971942</v>
      </c>
      <c r="P1568" t="str">
        <f>_xlfn.XLOOKUP(Table2[[#This Row],[Product_ID]],Table4[Product_ID],Table4[Category],"Not Found")</f>
        <v>Technology</v>
      </c>
      <c r="Q1568" t="str">
        <f>_xlfn.XLOOKUP(Table2[[#This Row],[Product_ID]],Table4[Product_ID],Table4[Sub_Category],"Not Found")</f>
        <v>Audio</v>
      </c>
      <c r="R1568" t="str">
        <f>_xlfn.XLOOKUP(Table2[[#This Row],[Customer_ID]],Table1[Customer_ID],Table1[Region],"Not Found")</f>
        <v>West</v>
      </c>
      <c r="S1568" t="str">
        <f>_xlfn.XLOOKUP(Table2[[#This Row],[Customer_ID]],Table1[Customer_ID],Table1[Segment],"Not Found")</f>
        <v>Consumer</v>
      </c>
      <c r="T1568" t="str">
        <f>_xlfn.XLOOKUP(Table2[[#This Row],[Product_ID]],Table4[Product_ID],Table4[Product_Name],"Not Found")</f>
        <v>Headphones</v>
      </c>
    </row>
    <row r="1569" spans="1:20" x14ac:dyDescent="0.3">
      <c r="A1569" t="s">
        <v>2076</v>
      </c>
      <c r="B1569" s="4">
        <v>45806</v>
      </c>
      <c r="C1569" s="4">
        <v>45810</v>
      </c>
      <c r="D1569" t="s">
        <v>150</v>
      </c>
      <c r="E1569" t="s">
        <v>99</v>
      </c>
      <c r="F1569" s="8">
        <v>1</v>
      </c>
      <c r="G1569" s="10">
        <v>0.05</v>
      </c>
      <c r="H1569" t="s">
        <v>17</v>
      </c>
      <c r="I1569" s="8">
        <v>236.55</v>
      </c>
      <c r="J1569" s="8">
        <v>56.72</v>
      </c>
      <c r="K1569" s="12">
        <f>YEAR(Table2[[#This Row],[Order_Date]])</f>
        <v>2025</v>
      </c>
      <c r="L1569" s="12">
        <f>MONTH(Table2[[#This Row],[Order_Date]])</f>
        <v>5</v>
      </c>
      <c r="M1569" t="str">
        <f>TEXT(Table2[[#This Row],[Order_Date]],"mmm")</f>
        <v>May</v>
      </c>
      <c r="N1569" t="str">
        <f>TEXT(Table2[[#This Row],[Order_Date]],"YYYY-MM")</f>
        <v>2025-05</v>
      </c>
      <c r="O1569" s="9">
        <f>IFERROR(Table2[[#This Row],[Profit]]/Table2[[#This Row],[Sales]],0)</f>
        <v>0.23978017332487844</v>
      </c>
      <c r="P1569" t="str">
        <f>_xlfn.XLOOKUP(Table2[[#This Row],[Product_ID]],Table4[Product_ID],Table4[Category],"Not Found")</f>
        <v>Office</v>
      </c>
      <c r="Q1569" t="str">
        <f>_xlfn.XLOOKUP(Table2[[#This Row],[Product_ID]],Table4[Product_ID],Table4[Sub_Category],"Not Found")</f>
        <v>Paper</v>
      </c>
      <c r="R1569" t="str">
        <f>_xlfn.XLOOKUP(Table2[[#This Row],[Customer_ID]],Table1[Customer_ID],Table1[Region],"Not Found")</f>
        <v>North</v>
      </c>
      <c r="S1569" t="str">
        <f>_xlfn.XLOOKUP(Table2[[#This Row],[Customer_ID]],Table1[Customer_ID],Table1[Segment],"Not Found")</f>
        <v>Corporate</v>
      </c>
      <c r="T1569" t="str">
        <f>_xlfn.XLOOKUP(Table2[[#This Row],[Product_ID]],Table4[Product_ID],Table4[Product_Name],"Not Found")</f>
        <v>Pen Set</v>
      </c>
    </row>
    <row r="1570" spans="1:20" x14ac:dyDescent="0.3">
      <c r="A1570" t="s">
        <v>2077</v>
      </c>
      <c r="B1570" s="4">
        <v>45994</v>
      </c>
      <c r="C1570" s="4">
        <v>45998</v>
      </c>
      <c r="D1570" t="s">
        <v>1788</v>
      </c>
      <c r="E1570" t="s">
        <v>45</v>
      </c>
      <c r="F1570" s="8">
        <v>1</v>
      </c>
      <c r="G1570" s="10">
        <v>0.05</v>
      </c>
      <c r="H1570" t="s">
        <v>13</v>
      </c>
      <c r="I1570" s="8">
        <v>2374.0500000000002</v>
      </c>
      <c r="J1570" s="8">
        <v>477.35</v>
      </c>
      <c r="K1570" s="12">
        <f>YEAR(Table2[[#This Row],[Order_Date]])</f>
        <v>2025</v>
      </c>
      <c r="L1570" s="12">
        <f>MONTH(Table2[[#This Row],[Order_Date]])</f>
        <v>12</v>
      </c>
      <c r="M1570" t="str">
        <f>TEXT(Table2[[#This Row],[Order_Date]],"mmm")</f>
        <v>Dec</v>
      </c>
      <c r="N1570" t="str">
        <f>TEXT(Table2[[#This Row],[Order_Date]],"YYYY-MM")</f>
        <v>2025-12</v>
      </c>
      <c r="O1570" s="9">
        <f>IFERROR(Table2[[#This Row],[Profit]]/Table2[[#This Row],[Sales]],0)</f>
        <v>0.20106990164486846</v>
      </c>
      <c r="P1570" t="str">
        <f>_xlfn.XLOOKUP(Table2[[#This Row],[Product_ID]],Table4[Product_ID],Table4[Category],"Not Found")</f>
        <v>Technology</v>
      </c>
      <c r="Q1570" t="str">
        <f>_xlfn.XLOOKUP(Table2[[#This Row],[Product_ID]],Table4[Product_ID],Table4[Sub_Category],"Not Found")</f>
        <v>Audio</v>
      </c>
      <c r="R1570" t="str">
        <f>_xlfn.XLOOKUP(Table2[[#This Row],[Customer_ID]],Table1[Customer_ID],Table1[Region],"Not Found")</f>
        <v>East</v>
      </c>
      <c r="S1570" t="str">
        <f>_xlfn.XLOOKUP(Table2[[#This Row],[Customer_ID]],Table1[Customer_ID],Table1[Segment],"Not Found")</f>
        <v>Consumer</v>
      </c>
      <c r="T1570" t="str">
        <f>_xlfn.XLOOKUP(Table2[[#This Row],[Product_ID]],Table4[Product_ID],Table4[Product_Name],"Not Found")</f>
        <v>Headphones</v>
      </c>
    </row>
    <row r="1571" spans="1:20" x14ac:dyDescent="0.3">
      <c r="A1571" t="s">
        <v>2078</v>
      </c>
      <c r="B1571" s="4">
        <v>45921</v>
      </c>
      <c r="C1571" s="4">
        <v>45922</v>
      </c>
      <c r="D1571" t="s">
        <v>850</v>
      </c>
      <c r="E1571" t="s">
        <v>58</v>
      </c>
      <c r="F1571" s="8">
        <v>2</v>
      </c>
      <c r="G1571" s="10">
        <v>0</v>
      </c>
      <c r="H1571" t="s">
        <v>21</v>
      </c>
      <c r="I1571" s="8">
        <v>3998</v>
      </c>
      <c r="J1571" s="8">
        <v>843.27</v>
      </c>
      <c r="K1571" s="12">
        <f>YEAR(Table2[[#This Row],[Order_Date]])</f>
        <v>2025</v>
      </c>
      <c r="L1571" s="12">
        <f>MONTH(Table2[[#This Row],[Order_Date]])</f>
        <v>9</v>
      </c>
      <c r="M1571" t="str">
        <f>TEXT(Table2[[#This Row],[Order_Date]],"mmm")</f>
        <v>Sep</v>
      </c>
      <c r="N1571" t="str">
        <f>TEXT(Table2[[#This Row],[Order_Date]],"YYYY-MM")</f>
        <v>2025-09</v>
      </c>
      <c r="O1571" s="9">
        <f>IFERROR(Table2[[#This Row],[Profit]]/Table2[[#This Row],[Sales]],0)</f>
        <v>0.21092296148074036</v>
      </c>
      <c r="P1571" t="str">
        <f>_xlfn.XLOOKUP(Table2[[#This Row],[Product_ID]],Table4[Product_ID],Table4[Category],"Not Found")</f>
        <v>Technology</v>
      </c>
      <c r="Q1571" t="str">
        <f>_xlfn.XLOOKUP(Table2[[#This Row],[Product_ID]],Table4[Product_ID],Table4[Sub_Category],"Not Found")</f>
        <v>Audio</v>
      </c>
      <c r="R1571" t="str">
        <f>_xlfn.XLOOKUP(Table2[[#This Row],[Customer_ID]],Table1[Customer_ID],Table1[Region],"Not Found")</f>
        <v>East</v>
      </c>
      <c r="S1571" t="str">
        <f>_xlfn.XLOOKUP(Table2[[#This Row],[Customer_ID]],Table1[Customer_ID],Table1[Segment],"Not Found")</f>
        <v>Consumer</v>
      </c>
      <c r="T1571" t="str">
        <f>_xlfn.XLOOKUP(Table2[[#This Row],[Product_ID]],Table4[Product_ID],Table4[Product_Name],"Not Found")</f>
        <v>Bluetooth Speaker</v>
      </c>
    </row>
    <row r="1572" spans="1:20" x14ac:dyDescent="0.3">
      <c r="A1572" t="s">
        <v>2079</v>
      </c>
      <c r="B1572" s="4">
        <v>45310</v>
      </c>
      <c r="C1572" s="4">
        <v>45313</v>
      </c>
      <c r="D1572" t="s">
        <v>111</v>
      </c>
      <c r="E1572" t="s">
        <v>20</v>
      </c>
      <c r="F1572" s="8">
        <v>3</v>
      </c>
      <c r="G1572" s="10">
        <v>0</v>
      </c>
      <c r="H1572" t="s">
        <v>13</v>
      </c>
      <c r="I1572" s="8">
        <v>20997</v>
      </c>
      <c r="J1572" s="8">
        <v>3351.08</v>
      </c>
      <c r="K1572" s="12">
        <f>YEAR(Table2[[#This Row],[Order_Date]])</f>
        <v>2024</v>
      </c>
      <c r="L1572" s="12">
        <f>MONTH(Table2[[#This Row],[Order_Date]])</f>
        <v>1</v>
      </c>
      <c r="M1572" t="str">
        <f>TEXT(Table2[[#This Row],[Order_Date]],"mmm")</f>
        <v>Jan</v>
      </c>
      <c r="N1572" t="str">
        <f>TEXT(Table2[[#This Row],[Order_Date]],"YYYY-MM")</f>
        <v>2024-01</v>
      </c>
      <c r="O1572" s="9">
        <f>IFERROR(Table2[[#This Row],[Profit]]/Table2[[#This Row],[Sales]],0)</f>
        <v>0.15959803781492593</v>
      </c>
      <c r="P1572" t="str">
        <f>_xlfn.XLOOKUP(Table2[[#This Row],[Product_ID]],Table4[Product_ID],Table4[Category],"Not Found")</f>
        <v>Furniture</v>
      </c>
      <c r="Q1572" t="str">
        <f>_xlfn.XLOOKUP(Table2[[#This Row],[Product_ID]],Table4[Product_ID],Table4[Sub_Category],"Not Found")</f>
        <v>Furniture</v>
      </c>
      <c r="R1572" t="str">
        <f>_xlfn.XLOOKUP(Table2[[#This Row],[Customer_ID]],Table1[Customer_ID],Table1[Region],"Not Found")</f>
        <v>East</v>
      </c>
      <c r="S1572" t="str">
        <f>_xlfn.XLOOKUP(Table2[[#This Row],[Customer_ID]],Table1[Customer_ID],Table1[Segment],"Not Found")</f>
        <v>Consumer</v>
      </c>
      <c r="T1572" t="str">
        <f>_xlfn.XLOOKUP(Table2[[#This Row],[Product_ID]],Table4[Product_ID],Table4[Product_Name],"Not Found")</f>
        <v>Office Chair</v>
      </c>
    </row>
    <row r="1573" spans="1:20" x14ac:dyDescent="0.3">
      <c r="A1573" t="s">
        <v>2080</v>
      </c>
      <c r="B1573" s="4">
        <v>45314</v>
      </c>
      <c r="C1573" s="4">
        <v>45315</v>
      </c>
      <c r="D1573" t="s">
        <v>1346</v>
      </c>
      <c r="E1573" t="s">
        <v>55</v>
      </c>
      <c r="F1573" s="8">
        <v>2</v>
      </c>
      <c r="G1573" s="10">
        <v>0.05</v>
      </c>
      <c r="H1573" t="s">
        <v>21</v>
      </c>
      <c r="I1573" s="8">
        <v>11398.1</v>
      </c>
      <c r="J1573" s="8">
        <v>2160.04</v>
      </c>
      <c r="K1573" s="12">
        <f>YEAR(Table2[[#This Row],[Order_Date]])</f>
        <v>2024</v>
      </c>
      <c r="L1573" s="12">
        <f>MONTH(Table2[[#This Row],[Order_Date]])</f>
        <v>1</v>
      </c>
      <c r="M1573" t="str">
        <f>TEXT(Table2[[#This Row],[Order_Date]],"mmm")</f>
        <v>Jan</v>
      </c>
      <c r="N1573" t="str">
        <f>TEXT(Table2[[#This Row],[Order_Date]],"YYYY-MM")</f>
        <v>2024-01</v>
      </c>
      <c r="O1573" s="9">
        <f>IFERROR(Table2[[#This Row],[Profit]]/Table2[[#This Row],[Sales]],0)</f>
        <v>0.18950877777875258</v>
      </c>
      <c r="P1573" t="str">
        <f>_xlfn.XLOOKUP(Table2[[#This Row],[Product_ID]],Table4[Product_ID],Table4[Category],"Not Found")</f>
        <v>Furniture</v>
      </c>
      <c r="Q1573" t="str">
        <f>_xlfn.XLOOKUP(Table2[[#This Row],[Product_ID]],Table4[Product_ID],Table4[Sub_Category],"Not Found")</f>
        <v>Furniture</v>
      </c>
      <c r="R1573" t="str">
        <f>_xlfn.XLOOKUP(Table2[[#This Row],[Customer_ID]],Table1[Customer_ID],Table1[Region],"Not Found")</f>
        <v>West</v>
      </c>
      <c r="S1573" t="str">
        <f>_xlfn.XLOOKUP(Table2[[#This Row],[Customer_ID]],Table1[Customer_ID],Table1[Segment],"Not Found")</f>
        <v>Corporate</v>
      </c>
      <c r="T1573" t="str">
        <f>_xlfn.XLOOKUP(Table2[[#This Row],[Product_ID]],Table4[Product_ID],Table4[Product_Name],"Not Found")</f>
        <v>Study Table</v>
      </c>
    </row>
    <row r="1574" spans="1:20" x14ac:dyDescent="0.3">
      <c r="A1574" t="s">
        <v>2081</v>
      </c>
      <c r="B1574" s="4">
        <v>45704</v>
      </c>
      <c r="C1574" s="4">
        <v>45709</v>
      </c>
      <c r="D1574" t="s">
        <v>818</v>
      </c>
      <c r="E1574" t="s">
        <v>35</v>
      </c>
      <c r="F1574" s="8">
        <v>2</v>
      </c>
      <c r="G1574" s="10">
        <v>0.05</v>
      </c>
      <c r="H1574" t="s">
        <v>21</v>
      </c>
      <c r="I1574" s="8">
        <v>3038.1</v>
      </c>
      <c r="J1574" s="8">
        <v>930.09</v>
      </c>
      <c r="K1574" s="12">
        <f>YEAR(Table2[[#This Row],[Order_Date]])</f>
        <v>2025</v>
      </c>
      <c r="L1574" s="12">
        <f>MONTH(Table2[[#This Row],[Order_Date]])</f>
        <v>2</v>
      </c>
      <c r="M1574" t="str">
        <f>TEXT(Table2[[#This Row],[Order_Date]],"mmm")</f>
        <v>Feb</v>
      </c>
      <c r="N1574" t="str">
        <f>TEXT(Table2[[#This Row],[Order_Date]],"YYYY-MM")</f>
        <v>2025-02</v>
      </c>
      <c r="O1574" s="9">
        <f>IFERROR(Table2[[#This Row],[Profit]]/Table2[[#This Row],[Sales]],0)</f>
        <v>0.30614199664263853</v>
      </c>
      <c r="P1574" t="str">
        <f>_xlfn.XLOOKUP(Table2[[#This Row],[Product_ID]],Table4[Product_ID],Table4[Category],"Not Found")</f>
        <v>Lifestyle</v>
      </c>
      <c r="Q1574" t="str">
        <f>_xlfn.XLOOKUP(Table2[[#This Row],[Product_ID]],Table4[Product_ID],Table4[Sub_Category],"Not Found")</f>
        <v>Bags</v>
      </c>
      <c r="R1574" t="str">
        <f>_xlfn.XLOOKUP(Table2[[#This Row],[Customer_ID]],Table1[Customer_ID],Table1[Region],"Not Found")</f>
        <v>South</v>
      </c>
      <c r="S1574" t="str">
        <f>_xlfn.XLOOKUP(Table2[[#This Row],[Customer_ID]],Table1[Customer_ID],Table1[Segment],"Not Found")</f>
        <v>Consumer</v>
      </c>
      <c r="T1574" t="str">
        <f>_xlfn.XLOOKUP(Table2[[#This Row],[Product_ID]],Table4[Product_ID],Table4[Product_Name],"Not Found")</f>
        <v>Backpack</v>
      </c>
    </row>
    <row r="1575" spans="1:20" x14ac:dyDescent="0.3">
      <c r="A1575" t="s">
        <v>2082</v>
      </c>
      <c r="B1575" s="4">
        <v>45321</v>
      </c>
      <c r="C1575" s="4">
        <v>45323</v>
      </c>
      <c r="D1575" t="s">
        <v>648</v>
      </c>
      <c r="E1575" t="s">
        <v>55</v>
      </c>
      <c r="F1575" s="8">
        <v>3</v>
      </c>
      <c r="G1575" s="10">
        <v>0.1</v>
      </c>
      <c r="H1575" t="s">
        <v>13</v>
      </c>
      <c r="I1575" s="8">
        <v>16197.3</v>
      </c>
      <c r="J1575" s="8">
        <v>3368.33</v>
      </c>
      <c r="K1575" s="12">
        <f>YEAR(Table2[[#This Row],[Order_Date]])</f>
        <v>2024</v>
      </c>
      <c r="L1575" s="12">
        <f>MONTH(Table2[[#This Row],[Order_Date]])</f>
        <v>1</v>
      </c>
      <c r="M1575" t="str">
        <f>TEXT(Table2[[#This Row],[Order_Date]],"mmm")</f>
        <v>Jan</v>
      </c>
      <c r="N1575" t="str">
        <f>TEXT(Table2[[#This Row],[Order_Date]],"YYYY-MM")</f>
        <v>2024-01</v>
      </c>
      <c r="O1575" s="9">
        <f>IFERROR(Table2[[#This Row],[Profit]]/Table2[[#This Row],[Sales]],0)</f>
        <v>0.20795626431565756</v>
      </c>
      <c r="P1575" t="str">
        <f>_xlfn.XLOOKUP(Table2[[#This Row],[Product_ID]],Table4[Product_ID],Table4[Category],"Not Found")</f>
        <v>Furniture</v>
      </c>
      <c r="Q1575" t="str">
        <f>_xlfn.XLOOKUP(Table2[[#This Row],[Product_ID]],Table4[Product_ID],Table4[Sub_Category],"Not Found")</f>
        <v>Furniture</v>
      </c>
      <c r="R1575" t="str">
        <f>_xlfn.XLOOKUP(Table2[[#This Row],[Customer_ID]],Table1[Customer_ID],Table1[Region],"Not Found")</f>
        <v>North</v>
      </c>
      <c r="S1575" t="str">
        <f>_xlfn.XLOOKUP(Table2[[#This Row],[Customer_ID]],Table1[Customer_ID],Table1[Segment],"Not Found")</f>
        <v>Consumer</v>
      </c>
      <c r="T1575" t="str">
        <f>_xlfn.XLOOKUP(Table2[[#This Row],[Product_ID]],Table4[Product_ID],Table4[Product_Name],"Not Found")</f>
        <v>Study Table</v>
      </c>
    </row>
    <row r="1576" spans="1:20" x14ac:dyDescent="0.3">
      <c r="A1576" t="s">
        <v>2083</v>
      </c>
      <c r="B1576" s="4">
        <v>45399</v>
      </c>
      <c r="C1576" s="4">
        <v>45401</v>
      </c>
      <c r="D1576" t="s">
        <v>891</v>
      </c>
      <c r="E1576" t="s">
        <v>55</v>
      </c>
      <c r="F1576" s="8">
        <v>2</v>
      </c>
      <c r="G1576" s="10">
        <v>0.05</v>
      </c>
      <c r="H1576" t="s">
        <v>13</v>
      </c>
      <c r="I1576" s="8">
        <v>11398.1</v>
      </c>
      <c r="J1576" s="8">
        <v>2513.2800000000002</v>
      </c>
      <c r="K1576" s="12">
        <f>YEAR(Table2[[#This Row],[Order_Date]])</f>
        <v>2024</v>
      </c>
      <c r="L1576" s="12">
        <f>MONTH(Table2[[#This Row],[Order_Date]])</f>
        <v>4</v>
      </c>
      <c r="M1576" t="str">
        <f>TEXT(Table2[[#This Row],[Order_Date]],"mmm")</f>
        <v>Apr</v>
      </c>
      <c r="N1576" t="str">
        <f>TEXT(Table2[[#This Row],[Order_Date]],"YYYY-MM")</f>
        <v>2024-04</v>
      </c>
      <c r="O1576" s="9">
        <f>IFERROR(Table2[[#This Row],[Profit]]/Table2[[#This Row],[Sales]],0)</f>
        <v>0.22049990787938342</v>
      </c>
      <c r="P1576" t="str">
        <f>_xlfn.XLOOKUP(Table2[[#This Row],[Product_ID]],Table4[Product_ID],Table4[Category],"Not Found")</f>
        <v>Furniture</v>
      </c>
      <c r="Q1576" t="str">
        <f>_xlfn.XLOOKUP(Table2[[#This Row],[Product_ID]],Table4[Product_ID],Table4[Sub_Category],"Not Found")</f>
        <v>Furniture</v>
      </c>
      <c r="R1576" t="str">
        <f>_xlfn.XLOOKUP(Table2[[#This Row],[Customer_ID]],Table1[Customer_ID],Table1[Region],"Not Found")</f>
        <v>North</v>
      </c>
      <c r="S1576" t="str">
        <f>_xlfn.XLOOKUP(Table2[[#This Row],[Customer_ID]],Table1[Customer_ID],Table1[Segment],"Not Found")</f>
        <v>Home Office</v>
      </c>
      <c r="T1576" t="str">
        <f>_xlfn.XLOOKUP(Table2[[#This Row],[Product_ID]],Table4[Product_ID],Table4[Product_Name],"Not Found")</f>
        <v>Study Table</v>
      </c>
    </row>
    <row r="1577" spans="1:20" x14ac:dyDescent="0.3">
      <c r="A1577" t="s">
        <v>2084</v>
      </c>
      <c r="B1577" s="4">
        <v>45658</v>
      </c>
      <c r="C1577" s="4">
        <v>45659</v>
      </c>
      <c r="D1577" t="s">
        <v>942</v>
      </c>
      <c r="E1577" t="s">
        <v>116</v>
      </c>
      <c r="F1577" s="8">
        <v>1</v>
      </c>
      <c r="G1577" s="10">
        <v>0.15</v>
      </c>
      <c r="H1577" t="s">
        <v>21</v>
      </c>
      <c r="I1577" s="8">
        <v>339.15</v>
      </c>
      <c r="J1577" s="8">
        <v>-29.68</v>
      </c>
      <c r="K1577" s="12">
        <f>YEAR(Table2[[#This Row],[Order_Date]])</f>
        <v>2025</v>
      </c>
      <c r="L1577" s="12">
        <f>MONTH(Table2[[#This Row],[Order_Date]])</f>
        <v>1</v>
      </c>
      <c r="M1577" t="str">
        <f>TEXT(Table2[[#This Row],[Order_Date]],"mmm")</f>
        <v>Jan</v>
      </c>
      <c r="N1577" t="str">
        <f>TEXT(Table2[[#This Row],[Order_Date]],"YYYY-MM")</f>
        <v>2025-01</v>
      </c>
      <c r="O1577" s="9">
        <f>IFERROR(Table2[[#This Row],[Profit]]/Table2[[#This Row],[Sales]],0)</f>
        <v>-8.7512899896800833E-2</v>
      </c>
      <c r="P1577" t="str">
        <f>_xlfn.XLOOKUP(Table2[[#This Row],[Product_ID]],Table4[Product_ID],Table4[Category],"Not Found")</f>
        <v>Technology</v>
      </c>
      <c r="Q1577" t="str">
        <f>_xlfn.XLOOKUP(Table2[[#This Row],[Product_ID]],Table4[Product_ID],Table4[Sub_Category],"Not Found")</f>
        <v>Accessories</v>
      </c>
      <c r="R1577" t="str">
        <f>_xlfn.XLOOKUP(Table2[[#This Row],[Customer_ID]],Table1[Customer_ID],Table1[Region],"Not Found")</f>
        <v>South</v>
      </c>
      <c r="S1577" t="str">
        <f>_xlfn.XLOOKUP(Table2[[#This Row],[Customer_ID]],Table1[Customer_ID],Table1[Segment],"Not Found")</f>
        <v>Consumer</v>
      </c>
      <c r="T1577" t="str">
        <f>_xlfn.XLOOKUP(Table2[[#This Row],[Product_ID]],Table4[Product_ID],Table4[Product_Name],"Not Found")</f>
        <v>Mobile Holder</v>
      </c>
    </row>
    <row r="1578" spans="1:20" x14ac:dyDescent="0.3">
      <c r="A1578" t="s">
        <v>2085</v>
      </c>
      <c r="B1578" s="4">
        <v>45572</v>
      </c>
      <c r="C1578" s="4">
        <v>45573</v>
      </c>
      <c r="D1578" t="s">
        <v>233</v>
      </c>
      <c r="E1578" t="s">
        <v>55</v>
      </c>
      <c r="F1578" s="8">
        <v>1</v>
      </c>
      <c r="G1578" s="10">
        <v>0</v>
      </c>
      <c r="H1578" t="s">
        <v>13</v>
      </c>
      <c r="I1578" s="8">
        <v>5999</v>
      </c>
      <c r="J1578" s="8">
        <v>936.63</v>
      </c>
      <c r="K1578" s="12">
        <f>YEAR(Table2[[#This Row],[Order_Date]])</f>
        <v>2024</v>
      </c>
      <c r="L1578" s="12">
        <f>MONTH(Table2[[#This Row],[Order_Date]])</f>
        <v>10</v>
      </c>
      <c r="M1578" t="str">
        <f>TEXT(Table2[[#This Row],[Order_Date]],"mmm")</f>
        <v>Oct</v>
      </c>
      <c r="N1578" t="str">
        <f>TEXT(Table2[[#This Row],[Order_Date]],"YYYY-MM")</f>
        <v>2024-10</v>
      </c>
      <c r="O1578" s="9">
        <f>IFERROR(Table2[[#This Row],[Profit]]/Table2[[#This Row],[Sales]],0)</f>
        <v>0.15613102183697283</v>
      </c>
      <c r="P1578" t="str">
        <f>_xlfn.XLOOKUP(Table2[[#This Row],[Product_ID]],Table4[Product_ID],Table4[Category],"Not Found")</f>
        <v>Furniture</v>
      </c>
      <c r="Q1578" t="str">
        <f>_xlfn.XLOOKUP(Table2[[#This Row],[Product_ID]],Table4[Product_ID],Table4[Sub_Category],"Not Found")</f>
        <v>Furniture</v>
      </c>
      <c r="R1578" t="str">
        <f>_xlfn.XLOOKUP(Table2[[#This Row],[Customer_ID]],Table1[Customer_ID],Table1[Region],"Not Found")</f>
        <v>West</v>
      </c>
      <c r="S1578" t="str">
        <f>_xlfn.XLOOKUP(Table2[[#This Row],[Customer_ID]],Table1[Customer_ID],Table1[Segment],"Not Found")</f>
        <v>Corporate</v>
      </c>
      <c r="T1578" t="str">
        <f>_xlfn.XLOOKUP(Table2[[#This Row],[Product_ID]],Table4[Product_ID],Table4[Product_Name],"Not Found")</f>
        <v>Study Table</v>
      </c>
    </row>
    <row r="1579" spans="1:20" x14ac:dyDescent="0.3">
      <c r="A1579" t="s">
        <v>2086</v>
      </c>
      <c r="B1579" s="4">
        <v>45419</v>
      </c>
      <c r="C1579" s="4">
        <v>45421</v>
      </c>
      <c r="D1579" t="s">
        <v>525</v>
      </c>
      <c r="E1579" t="s">
        <v>40</v>
      </c>
      <c r="F1579" s="8">
        <v>2</v>
      </c>
      <c r="G1579" s="10">
        <v>0.2</v>
      </c>
      <c r="H1579" t="s">
        <v>13</v>
      </c>
      <c r="I1579" s="8">
        <v>2398.4</v>
      </c>
      <c r="J1579" s="8">
        <v>541.78</v>
      </c>
      <c r="K1579" s="12">
        <f>YEAR(Table2[[#This Row],[Order_Date]])</f>
        <v>2024</v>
      </c>
      <c r="L1579" s="12">
        <f>MONTH(Table2[[#This Row],[Order_Date]])</f>
        <v>5</v>
      </c>
      <c r="M1579" t="str">
        <f>TEXT(Table2[[#This Row],[Order_Date]],"mmm")</f>
        <v>May</v>
      </c>
      <c r="N1579" t="str">
        <f>TEXT(Table2[[#This Row],[Order_Date]],"YYYY-MM")</f>
        <v>2024-05</v>
      </c>
      <c r="O1579" s="9">
        <f>IFERROR(Table2[[#This Row],[Profit]]/Table2[[#This Row],[Sales]],0)</f>
        <v>0.22589226150767175</v>
      </c>
      <c r="P1579" t="str">
        <f>_xlfn.XLOOKUP(Table2[[#This Row],[Product_ID]],Table4[Product_ID],Table4[Category],"Not Found")</f>
        <v>Technology</v>
      </c>
      <c r="Q1579" t="str">
        <f>_xlfn.XLOOKUP(Table2[[#This Row],[Product_ID]],Table4[Product_ID],Table4[Sub_Category],"Not Found")</f>
        <v>Accessories</v>
      </c>
      <c r="R1579" t="str">
        <f>_xlfn.XLOOKUP(Table2[[#This Row],[Customer_ID]],Table1[Customer_ID],Table1[Region],"Not Found")</f>
        <v>East</v>
      </c>
      <c r="S1579" t="str">
        <f>_xlfn.XLOOKUP(Table2[[#This Row],[Customer_ID]],Table1[Customer_ID],Table1[Segment],"Not Found")</f>
        <v>Consumer</v>
      </c>
      <c r="T1579" t="str">
        <f>_xlfn.XLOOKUP(Table2[[#This Row],[Product_ID]],Table4[Product_ID],Table4[Product_Name],"Not Found")</f>
        <v>Power Bank</v>
      </c>
    </row>
    <row r="1580" spans="1:20" x14ac:dyDescent="0.3">
      <c r="A1580" t="s">
        <v>2087</v>
      </c>
      <c r="B1580" s="4">
        <v>45520</v>
      </c>
      <c r="C1580" s="4">
        <v>45525</v>
      </c>
      <c r="D1580" t="s">
        <v>142</v>
      </c>
      <c r="E1580" t="s">
        <v>81</v>
      </c>
      <c r="F1580" s="8">
        <v>3</v>
      </c>
      <c r="G1580" s="10">
        <v>0</v>
      </c>
      <c r="H1580" t="s">
        <v>13</v>
      </c>
      <c r="I1580" s="8">
        <v>2397</v>
      </c>
      <c r="J1580" s="8">
        <v>464.59</v>
      </c>
      <c r="K1580" s="12">
        <f>YEAR(Table2[[#This Row],[Order_Date]])</f>
        <v>2024</v>
      </c>
      <c r="L1580" s="12">
        <f>MONTH(Table2[[#This Row],[Order_Date]])</f>
        <v>8</v>
      </c>
      <c r="M1580" t="str">
        <f>TEXT(Table2[[#This Row],[Order_Date]],"mmm")</f>
        <v>Aug</v>
      </c>
      <c r="N1580" t="str">
        <f>TEXT(Table2[[#This Row],[Order_Date]],"YYYY-MM")</f>
        <v>2024-08</v>
      </c>
      <c r="O1580" s="9">
        <f>IFERROR(Table2[[#This Row],[Profit]]/Table2[[#This Row],[Sales]],0)</f>
        <v>0.19382144347100541</v>
      </c>
      <c r="P1580" t="str">
        <f>_xlfn.XLOOKUP(Table2[[#This Row],[Product_ID]],Table4[Product_ID],Table4[Category],"Not Found")</f>
        <v>Home</v>
      </c>
      <c r="Q1580" t="str">
        <f>_xlfn.XLOOKUP(Table2[[#This Row],[Product_ID]],Table4[Product_ID],Table4[Sub_Category],"Not Found")</f>
        <v>Kitchen</v>
      </c>
      <c r="R1580" t="str">
        <f>_xlfn.XLOOKUP(Table2[[#This Row],[Customer_ID]],Table1[Customer_ID],Table1[Region],"Not Found")</f>
        <v>North</v>
      </c>
      <c r="S1580" t="str">
        <f>_xlfn.XLOOKUP(Table2[[#This Row],[Customer_ID]],Table1[Customer_ID],Table1[Segment],"Not Found")</f>
        <v>Corporate</v>
      </c>
      <c r="T1580" t="str">
        <f>_xlfn.XLOOKUP(Table2[[#This Row],[Product_ID]],Table4[Product_ID],Table4[Product_Name],"Not Found")</f>
        <v>Travel Mug</v>
      </c>
    </row>
    <row r="1581" spans="1:20" x14ac:dyDescent="0.3">
      <c r="A1581" t="s">
        <v>2088</v>
      </c>
      <c r="B1581" s="4">
        <v>45402</v>
      </c>
      <c r="C1581" s="4">
        <v>45403</v>
      </c>
      <c r="D1581" t="s">
        <v>85</v>
      </c>
      <c r="E1581" t="s">
        <v>45</v>
      </c>
      <c r="F1581" s="8">
        <v>5</v>
      </c>
      <c r="G1581" s="10">
        <v>0.1</v>
      </c>
      <c r="H1581" t="s">
        <v>17</v>
      </c>
      <c r="I1581" s="8">
        <v>11245.5</v>
      </c>
      <c r="J1581" s="8">
        <v>2287.0700000000002</v>
      </c>
      <c r="K1581" s="12">
        <f>YEAR(Table2[[#This Row],[Order_Date]])</f>
        <v>2024</v>
      </c>
      <c r="L1581" s="12">
        <f>MONTH(Table2[[#This Row],[Order_Date]])</f>
        <v>4</v>
      </c>
      <c r="M1581" t="str">
        <f>TEXT(Table2[[#This Row],[Order_Date]],"mmm")</f>
        <v>Apr</v>
      </c>
      <c r="N1581" t="str">
        <f>TEXT(Table2[[#This Row],[Order_Date]],"YYYY-MM")</f>
        <v>2024-04</v>
      </c>
      <c r="O1581" s="9">
        <f>IFERROR(Table2[[#This Row],[Profit]]/Table2[[#This Row],[Sales]],0)</f>
        <v>0.20337646169578943</v>
      </c>
      <c r="P1581" t="str">
        <f>_xlfn.XLOOKUP(Table2[[#This Row],[Product_ID]],Table4[Product_ID],Table4[Category],"Not Found")</f>
        <v>Technology</v>
      </c>
      <c r="Q1581" t="str">
        <f>_xlfn.XLOOKUP(Table2[[#This Row],[Product_ID]],Table4[Product_ID],Table4[Sub_Category],"Not Found")</f>
        <v>Audio</v>
      </c>
      <c r="R1581" t="str">
        <f>_xlfn.XLOOKUP(Table2[[#This Row],[Customer_ID]],Table1[Customer_ID],Table1[Region],"Not Found")</f>
        <v>West</v>
      </c>
      <c r="S1581" t="str">
        <f>_xlfn.XLOOKUP(Table2[[#This Row],[Customer_ID]],Table1[Customer_ID],Table1[Segment],"Not Found")</f>
        <v>Consumer</v>
      </c>
      <c r="T1581" t="str">
        <f>_xlfn.XLOOKUP(Table2[[#This Row],[Product_ID]],Table4[Product_ID],Table4[Product_Name],"Not Found")</f>
        <v>Headphones</v>
      </c>
    </row>
    <row r="1582" spans="1:20" x14ac:dyDescent="0.3">
      <c r="A1582" t="s">
        <v>2089</v>
      </c>
      <c r="B1582" s="4">
        <v>45427</v>
      </c>
      <c r="C1582" s="4">
        <v>45432</v>
      </c>
      <c r="D1582" t="s">
        <v>91</v>
      </c>
      <c r="E1582" t="s">
        <v>40</v>
      </c>
      <c r="F1582" s="8">
        <v>4</v>
      </c>
      <c r="G1582" s="10">
        <v>0.05</v>
      </c>
      <c r="H1582" t="s">
        <v>13</v>
      </c>
      <c r="I1582" s="8">
        <v>5696.2</v>
      </c>
      <c r="J1582" s="8">
        <v>746.75</v>
      </c>
      <c r="K1582" s="12">
        <f>YEAR(Table2[[#This Row],[Order_Date]])</f>
        <v>2024</v>
      </c>
      <c r="L1582" s="12">
        <f>MONTH(Table2[[#This Row],[Order_Date]])</f>
        <v>5</v>
      </c>
      <c r="M1582" t="str">
        <f>TEXT(Table2[[#This Row],[Order_Date]],"mmm")</f>
        <v>May</v>
      </c>
      <c r="N1582" t="str">
        <f>TEXT(Table2[[#This Row],[Order_Date]],"YYYY-MM")</f>
        <v>2024-05</v>
      </c>
      <c r="O1582" s="9">
        <f>IFERROR(Table2[[#This Row],[Profit]]/Table2[[#This Row],[Sales]],0)</f>
        <v>0.13109616937607529</v>
      </c>
      <c r="P1582" t="str">
        <f>_xlfn.XLOOKUP(Table2[[#This Row],[Product_ID]],Table4[Product_ID],Table4[Category],"Not Found")</f>
        <v>Technology</v>
      </c>
      <c r="Q1582" t="str">
        <f>_xlfn.XLOOKUP(Table2[[#This Row],[Product_ID]],Table4[Product_ID],Table4[Sub_Category],"Not Found")</f>
        <v>Accessories</v>
      </c>
      <c r="R1582" t="str">
        <f>_xlfn.XLOOKUP(Table2[[#This Row],[Customer_ID]],Table1[Customer_ID],Table1[Region],"Not Found")</f>
        <v>West</v>
      </c>
      <c r="S1582" t="str">
        <f>_xlfn.XLOOKUP(Table2[[#This Row],[Customer_ID]],Table1[Customer_ID],Table1[Segment],"Not Found")</f>
        <v>Home Office</v>
      </c>
      <c r="T1582" t="str">
        <f>_xlfn.XLOOKUP(Table2[[#This Row],[Product_ID]],Table4[Product_ID],Table4[Product_Name],"Not Found")</f>
        <v>Power Bank</v>
      </c>
    </row>
    <row r="1583" spans="1:20" x14ac:dyDescent="0.3">
      <c r="A1583" t="s">
        <v>2090</v>
      </c>
      <c r="B1583" s="4">
        <v>45653</v>
      </c>
      <c r="C1583" s="4">
        <v>45658</v>
      </c>
      <c r="D1583" t="s">
        <v>513</v>
      </c>
      <c r="E1583" t="s">
        <v>65</v>
      </c>
      <c r="F1583" s="8">
        <v>3</v>
      </c>
      <c r="G1583" s="10">
        <v>0.05</v>
      </c>
      <c r="H1583" t="s">
        <v>13</v>
      </c>
      <c r="I1583" s="8">
        <v>1992.15</v>
      </c>
      <c r="J1583" s="8">
        <v>533.21</v>
      </c>
      <c r="K1583" s="12">
        <f>YEAR(Table2[[#This Row],[Order_Date]])</f>
        <v>2024</v>
      </c>
      <c r="L1583" s="12">
        <f>MONTH(Table2[[#This Row],[Order_Date]])</f>
        <v>12</v>
      </c>
      <c r="M1583" t="str">
        <f>TEXT(Table2[[#This Row],[Order_Date]],"mmm")</f>
        <v>Dec</v>
      </c>
      <c r="N1583" t="str">
        <f>TEXT(Table2[[#This Row],[Order_Date]],"YYYY-MM")</f>
        <v>2024-12</v>
      </c>
      <c r="O1583" s="9">
        <f>IFERROR(Table2[[#This Row],[Profit]]/Table2[[#This Row],[Sales]],0)</f>
        <v>0.26765554802600205</v>
      </c>
      <c r="P1583" t="str">
        <f>_xlfn.XLOOKUP(Table2[[#This Row],[Product_ID]],Table4[Product_ID],Table4[Category],"Not Found")</f>
        <v>Office</v>
      </c>
      <c r="Q1583" t="str">
        <f>_xlfn.XLOOKUP(Table2[[#This Row],[Product_ID]],Table4[Product_ID],Table4[Sub_Category],"Not Found")</f>
        <v>Storage</v>
      </c>
      <c r="R1583" t="str">
        <f>_xlfn.XLOOKUP(Table2[[#This Row],[Customer_ID]],Table1[Customer_ID],Table1[Region],"Not Found")</f>
        <v>North</v>
      </c>
      <c r="S1583" t="str">
        <f>_xlfn.XLOOKUP(Table2[[#This Row],[Customer_ID]],Table1[Customer_ID],Table1[Segment],"Not Found")</f>
        <v>Corporate</v>
      </c>
      <c r="T1583" t="str">
        <f>_xlfn.XLOOKUP(Table2[[#This Row],[Product_ID]],Table4[Product_ID],Table4[Product_Name],"Not Found")</f>
        <v>Desk Organizer</v>
      </c>
    </row>
    <row r="1584" spans="1:20" x14ac:dyDescent="0.3">
      <c r="A1584" t="s">
        <v>2091</v>
      </c>
      <c r="B1584" s="4">
        <v>45477</v>
      </c>
      <c r="C1584" s="4">
        <v>45480</v>
      </c>
      <c r="D1584" t="s">
        <v>28</v>
      </c>
      <c r="E1584" t="s">
        <v>116</v>
      </c>
      <c r="F1584" s="8">
        <v>2</v>
      </c>
      <c r="G1584" s="10">
        <v>0</v>
      </c>
      <c r="H1584" t="s">
        <v>17</v>
      </c>
      <c r="I1584" s="8">
        <v>798</v>
      </c>
      <c r="J1584" s="8">
        <v>160.61000000000001</v>
      </c>
      <c r="K1584" s="12">
        <f>YEAR(Table2[[#This Row],[Order_Date]])</f>
        <v>2024</v>
      </c>
      <c r="L1584" s="12">
        <f>MONTH(Table2[[#This Row],[Order_Date]])</f>
        <v>7</v>
      </c>
      <c r="M1584" t="str">
        <f>TEXT(Table2[[#This Row],[Order_Date]],"mmm")</f>
        <v>Jul</v>
      </c>
      <c r="N1584" t="str">
        <f>TEXT(Table2[[#This Row],[Order_Date]],"YYYY-MM")</f>
        <v>2024-07</v>
      </c>
      <c r="O1584" s="9">
        <f>IFERROR(Table2[[#This Row],[Profit]]/Table2[[#This Row],[Sales]],0)</f>
        <v>0.20126566416040101</v>
      </c>
      <c r="P1584" t="str">
        <f>_xlfn.XLOOKUP(Table2[[#This Row],[Product_ID]],Table4[Product_ID],Table4[Category],"Not Found")</f>
        <v>Technology</v>
      </c>
      <c r="Q1584" t="str">
        <f>_xlfn.XLOOKUP(Table2[[#This Row],[Product_ID]],Table4[Product_ID],Table4[Sub_Category],"Not Found")</f>
        <v>Accessories</v>
      </c>
      <c r="R1584" t="str">
        <f>_xlfn.XLOOKUP(Table2[[#This Row],[Customer_ID]],Table1[Customer_ID],Table1[Region],"Not Found")</f>
        <v>West</v>
      </c>
      <c r="S1584" t="str">
        <f>_xlfn.XLOOKUP(Table2[[#This Row],[Customer_ID]],Table1[Customer_ID],Table1[Segment],"Not Found")</f>
        <v>Home Office</v>
      </c>
      <c r="T1584" t="str">
        <f>_xlfn.XLOOKUP(Table2[[#This Row],[Product_ID]],Table4[Product_ID],Table4[Product_Name],"Not Found")</f>
        <v>Mobile Holder</v>
      </c>
    </row>
    <row r="1585" spans="1:20" x14ac:dyDescent="0.3">
      <c r="A1585" t="s">
        <v>2092</v>
      </c>
      <c r="B1585" s="4">
        <v>45947</v>
      </c>
      <c r="C1585" s="4">
        <v>45952</v>
      </c>
      <c r="D1585" t="s">
        <v>377</v>
      </c>
      <c r="E1585" t="s">
        <v>96</v>
      </c>
      <c r="F1585" s="8">
        <v>3</v>
      </c>
      <c r="G1585" s="10">
        <v>0</v>
      </c>
      <c r="H1585" t="s">
        <v>13</v>
      </c>
      <c r="I1585" s="8">
        <v>2997</v>
      </c>
      <c r="J1585" s="8">
        <v>821.74</v>
      </c>
      <c r="K1585" s="12">
        <f>YEAR(Table2[[#This Row],[Order_Date]])</f>
        <v>2025</v>
      </c>
      <c r="L1585" s="12">
        <f>MONTH(Table2[[#This Row],[Order_Date]])</f>
        <v>10</v>
      </c>
      <c r="M1585" t="str">
        <f>TEXT(Table2[[#This Row],[Order_Date]],"mmm")</f>
        <v>Oct</v>
      </c>
      <c r="N1585" t="str">
        <f>TEXT(Table2[[#This Row],[Order_Date]],"YYYY-MM")</f>
        <v>2025-10</v>
      </c>
      <c r="O1585" s="9">
        <f>IFERROR(Table2[[#This Row],[Profit]]/Table2[[#This Row],[Sales]],0)</f>
        <v>0.27418752085418752</v>
      </c>
      <c r="P1585" t="str">
        <f>_xlfn.XLOOKUP(Table2[[#This Row],[Product_ID]],Table4[Product_ID],Table4[Category],"Not Found")</f>
        <v>Home</v>
      </c>
      <c r="Q1585" t="str">
        <f>_xlfn.XLOOKUP(Table2[[#This Row],[Product_ID]],Table4[Product_ID],Table4[Sub_Category],"Not Found")</f>
        <v>Lighting</v>
      </c>
      <c r="R1585" t="str">
        <f>_xlfn.XLOOKUP(Table2[[#This Row],[Customer_ID]],Table1[Customer_ID],Table1[Region],"Not Found")</f>
        <v>West</v>
      </c>
      <c r="S1585" t="str">
        <f>_xlfn.XLOOKUP(Table2[[#This Row],[Customer_ID]],Table1[Customer_ID],Table1[Segment],"Not Found")</f>
        <v>Corporate</v>
      </c>
      <c r="T1585" t="str">
        <f>_xlfn.XLOOKUP(Table2[[#This Row],[Product_ID]],Table4[Product_ID],Table4[Product_Name],"Not Found")</f>
        <v>LED Strip Light</v>
      </c>
    </row>
    <row r="1586" spans="1:20" x14ac:dyDescent="0.3">
      <c r="A1586" t="s">
        <v>2093</v>
      </c>
      <c r="B1586" s="4">
        <v>45875</v>
      </c>
      <c r="C1586" s="4">
        <v>45879</v>
      </c>
      <c r="D1586" t="s">
        <v>195</v>
      </c>
      <c r="E1586" t="s">
        <v>58</v>
      </c>
      <c r="F1586" s="8">
        <v>1</v>
      </c>
      <c r="G1586" s="10">
        <v>0.1</v>
      </c>
      <c r="H1586" t="s">
        <v>13</v>
      </c>
      <c r="I1586" s="8">
        <v>1799.1</v>
      </c>
      <c r="J1586" s="8">
        <v>334.9</v>
      </c>
      <c r="K1586" s="12">
        <f>YEAR(Table2[[#This Row],[Order_Date]])</f>
        <v>2025</v>
      </c>
      <c r="L1586" s="12">
        <f>MONTH(Table2[[#This Row],[Order_Date]])</f>
        <v>8</v>
      </c>
      <c r="M1586" t="str">
        <f>TEXT(Table2[[#This Row],[Order_Date]],"mmm")</f>
        <v>Aug</v>
      </c>
      <c r="N1586" t="str">
        <f>TEXT(Table2[[#This Row],[Order_Date]],"YYYY-MM")</f>
        <v>2025-08</v>
      </c>
      <c r="O1586" s="9">
        <f>IFERROR(Table2[[#This Row],[Profit]]/Table2[[#This Row],[Sales]],0)</f>
        <v>0.1861486298704908</v>
      </c>
      <c r="P1586" t="str">
        <f>_xlfn.XLOOKUP(Table2[[#This Row],[Product_ID]],Table4[Product_ID],Table4[Category],"Not Found")</f>
        <v>Technology</v>
      </c>
      <c r="Q1586" t="str">
        <f>_xlfn.XLOOKUP(Table2[[#This Row],[Product_ID]],Table4[Product_ID],Table4[Sub_Category],"Not Found")</f>
        <v>Audio</v>
      </c>
      <c r="R1586" t="str">
        <f>_xlfn.XLOOKUP(Table2[[#This Row],[Customer_ID]],Table1[Customer_ID],Table1[Region],"Not Found")</f>
        <v>North</v>
      </c>
      <c r="S1586" t="str">
        <f>_xlfn.XLOOKUP(Table2[[#This Row],[Customer_ID]],Table1[Customer_ID],Table1[Segment],"Not Found")</f>
        <v>Corporate</v>
      </c>
      <c r="T1586" t="str">
        <f>_xlfn.XLOOKUP(Table2[[#This Row],[Product_ID]],Table4[Product_ID],Table4[Product_Name],"Not Found")</f>
        <v>Bluetooth Speaker</v>
      </c>
    </row>
    <row r="1587" spans="1:20" x14ac:dyDescent="0.3">
      <c r="A1587" t="s">
        <v>2094</v>
      </c>
      <c r="B1587" s="4">
        <v>45420</v>
      </c>
      <c r="C1587" s="4">
        <v>45422</v>
      </c>
      <c r="D1587" t="s">
        <v>554</v>
      </c>
      <c r="E1587" t="s">
        <v>29</v>
      </c>
      <c r="F1587" s="8">
        <v>2</v>
      </c>
      <c r="G1587" s="10">
        <v>0.05</v>
      </c>
      <c r="H1587" t="s">
        <v>30</v>
      </c>
      <c r="I1587" s="8">
        <v>758.1</v>
      </c>
      <c r="J1587" s="8">
        <v>216.8</v>
      </c>
      <c r="K1587" s="12">
        <f>YEAR(Table2[[#This Row],[Order_Date]])</f>
        <v>2024</v>
      </c>
      <c r="L1587" s="12">
        <f>MONTH(Table2[[#This Row],[Order_Date]])</f>
        <v>5</v>
      </c>
      <c r="M1587" t="str">
        <f>TEXT(Table2[[#This Row],[Order_Date]],"mmm")</f>
        <v>May</v>
      </c>
      <c r="N1587" t="str">
        <f>TEXT(Table2[[#This Row],[Order_Date]],"YYYY-MM")</f>
        <v>2024-05</v>
      </c>
      <c r="O1587" s="9">
        <f>IFERROR(Table2[[#This Row],[Profit]]/Table2[[#This Row],[Sales]],0)</f>
        <v>0.2859781031526184</v>
      </c>
      <c r="P1587" t="str">
        <f>_xlfn.XLOOKUP(Table2[[#This Row],[Product_ID]],Table4[Product_ID],Table4[Category],"Not Found")</f>
        <v>Office</v>
      </c>
      <c r="Q1587" t="str">
        <f>_xlfn.XLOOKUP(Table2[[#This Row],[Product_ID]],Table4[Product_ID],Table4[Sub_Category],"Not Found")</f>
        <v>Paper</v>
      </c>
      <c r="R1587" t="str">
        <f>_xlfn.XLOOKUP(Table2[[#This Row],[Customer_ID]],Table1[Customer_ID],Table1[Region],"Not Found")</f>
        <v>West</v>
      </c>
      <c r="S1587" t="str">
        <f>_xlfn.XLOOKUP(Table2[[#This Row],[Customer_ID]],Table1[Customer_ID],Table1[Segment],"Not Found")</f>
        <v>Consumer</v>
      </c>
      <c r="T1587" t="str">
        <f>_xlfn.XLOOKUP(Table2[[#This Row],[Product_ID]],Table4[Product_ID],Table4[Product_Name],"Not Found")</f>
        <v>Notebook Set</v>
      </c>
    </row>
    <row r="1588" spans="1:20" x14ac:dyDescent="0.3">
      <c r="A1588" t="s">
        <v>2095</v>
      </c>
      <c r="B1588" s="4">
        <v>45552</v>
      </c>
      <c r="C1588" s="4">
        <v>45554</v>
      </c>
      <c r="D1588" t="s">
        <v>346</v>
      </c>
      <c r="E1588" t="s">
        <v>35</v>
      </c>
      <c r="F1588" s="8">
        <v>1</v>
      </c>
      <c r="G1588" s="10">
        <v>0.2</v>
      </c>
      <c r="H1588" t="s">
        <v>17</v>
      </c>
      <c r="I1588" s="8">
        <v>1279.2</v>
      </c>
      <c r="J1588" s="8">
        <v>366.82</v>
      </c>
      <c r="K1588" s="12">
        <f>YEAR(Table2[[#This Row],[Order_Date]])</f>
        <v>2024</v>
      </c>
      <c r="L1588" s="12">
        <f>MONTH(Table2[[#This Row],[Order_Date]])</f>
        <v>9</v>
      </c>
      <c r="M1588" t="str">
        <f>TEXT(Table2[[#This Row],[Order_Date]],"mmm")</f>
        <v>Sep</v>
      </c>
      <c r="N1588" t="str">
        <f>TEXT(Table2[[#This Row],[Order_Date]],"YYYY-MM")</f>
        <v>2024-09</v>
      </c>
      <c r="O1588" s="9">
        <f>IFERROR(Table2[[#This Row],[Profit]]/Table2[[#This Row],[Sales]],0)</f>
        <v>0.28675734834271416</v>
      </c>
      <c r="P1588" t="str">
        <f>_xlfn.XLOOKUP(Table2[[#This Row],[Product_ID]],Table4[Product_ID],Table4[Category],"Not Found")</f>
        <v>Lifestyle</v>
      </c>
      <c r="Q1588" t="str">
        <f>_xlfn.XLOOKUP(Table2[[#This Row],[Product_ID]],Table4[Product_ID],Table4[Sub_Category],"Not Found")</f>
        <v>Bags</v>
      </c>
      <c r="R1588" t="str">
        <f>_xlfn.XLOOKUP(Table2[[#This Row],[Customer_ID]],Table1[Customer_ID],Table1[Region],"Not Found")</f>
        <v>South</v>
      </c>
      <c r="S1588" t="str">
        <f>_xlfn.XLOOKUP(Table2[[#This Row],[Customer_ID]],Table1[Customer_ID],Table1[Segment],"Not Found")</f>
        <v>Consumer</v>
      </c>
      <c r="T1588" t="str">
        <f>_xlfn.XLOOKUP(Table2[[#This Row],[Product_ID]],Table4[Product_ID],Table4[Product_Name],"Not Found")</f>
        <v>Backpack</v>
      </c>
    </row>
    <row r="1589" spans="1:20" x14ac:dyDescent="0.3">
      <c r="A1589" t="s">
        <v>2096</v>
      </c>
      <c r="B1589" s="4">
        <v>45806</v>
      </c>
      <c r="C1589" s="4">
        <v>45807</v>
      </c>
      <c r="D1589" t="s">
        <v>1429</v>
      </c>
      <c r="E1589" t="s">
        <v>116</v>
      </c>
      <c r="F1589" s="8">
        <v>1</v>
      </c>
      <c r="G1589" s="10">
        <v>0</v>
      </c>
      <c r="H1589" t="s">
        <v>13</v>
      </c>
      <c r="I1589" s="8">
        <v>399</v>
      </c>
      <c r="J1589" s="8">
        <v>81.84</v>
      </c>
      <c r="K1589" s="12">
        <f>YEAR(Table2[[#This Row],[Order_Date]])</f>
        <v>2025</v>
      </c>
      <c r="L1589" s="12">
        <f>MONTH(Table2[[#This Row],[Order_Date]])</f>
        <v>5</v>
      </c>
      <c r="M1589" t="str">
        <f>TEXT(Table2[[#This Row],[Order_Date]],"mmm")</f>
        <v>May</v>
      </c>
      <c r="N1589" t="str">
        <f>TEXT(Table2[[#This Row],[Order_Date]],"YYYY-MM")</f>
        <v>2025-05</v>
      </c>
      <c r="O1589" s="9">
        <f>IFERROR(Table2[[#This Row],[Profit]]/Table2[[#This Row],[Sales]],0)</f>
        <v>0.20511278195488722</v>
      </c>
      <c r="P1589" t="str">
        <f>_xlfn.XLOOKUP(Table2[[#This Row],[Product_ID]],Table4[Product_ID],Table4[Category],"Not Found")</f>
        <v>Technology</v>
      </c>
      <c r="Q1589" t="str">
        <f>_xlfn.XLOOKUP(Table2[[#This Row],[Product_ID]],Table4[Product_ID],Table4[Sub_Category],"Not Found")</f>
        <v>Accessories</v>
      </c>
      <c r="R1589" t="str">
        <f>_xlfn.XLOOKUP(Table2[[#This Row],[Customer_ID]],Table1[Customer_ID],Table1[Region],"Not Found")</f>
        <v>North</v>
      </c>
      <c r="S1589" t="str">
        <f>_xlfn.XLOOKUP(Table2[[#This Row],[Customer_ID]],Table1[Customer_ID],Table1[Segment],"Not Found")</f>
        <v>Corporate</v>
      </c>
      <c r="T1589" t="str">
        <f>_xlfn.XLOOKUP(Table2[[#This Row],[Product_ID]],Table4[Product_ID],Table4[Product_Name],"Not Found")</f>
        <v>Mobile Holder</v>
      </c>
    </row>
    <row r="1590" spans="1:20" x14ac:dyDescent="0.3">
      <c r="A1590" t="s">
        <v>2097</v>
      </c>
      <c r="B1590" s="4">
        <v>45740</v>
      </c>
      <c r="C1590" s="4">
        <v>45741</v>
      </c>
      <c r="D1590" t="s">
        <v>1487</v>
      </c>
      <c r="E1590" t="s">
        <v>99</v>
      </c>
      <c r="F1590" s="8">
        <v>3</v>
      </c>
      <c r="G1590" s="10">
        <v>0.2</v>
      </c>
      <c r="H1590" t="s">
        <v>13</v>
      </c>
      <c r="I1590" s="8">
        <v>597.6</v>
      </c>
      <c r="J1590" s="8">
        <v>151.25</v>
      </c>
      <c r="K1590" s="12">
        <f>YEAR(Table2[[#This Row],[Order_Date]])</f>
        <v>2025</v>
      </c>
      <c r="L1590" s="12">
        <f>MONTH(Table2[[#This Row],[Order_Date]])</f>
        <v>3</v>
      </c>
      <c r="M1590" t="str">
        <f>TEXT(Table2[[#This Row],[Order_Date]],"mmm")</f>
        <v>Mar</v>
      </c>
      <c r="N1590" t="str">
        <f>TEXT(Table2[[#This Row],[Order_Date]],"YYYY-MM")</f>
        <v>2025-03</v>
      </c>
      <c r="O1590" s="9">
        <f>IFERROR(Table2[[#This Row],[Profit]]/Table2[[#This Row],[Sales]],0)</f>
        <v>0.25309571619812582</v>
      </c>
      <c r="P1590" t="str">
        <f>_xlfn.XLOOKUP(Table2[[#This Row],[Product_ID]],Table4[Product_ID],Table4[Category],"Not Found")</f>
        <v>Office</v>
      </c>
      <c r="Q1590" t="str">
        <f>_xlfn.XLOOKUP(Table2[[#This Row],[Product_ID]],Table4[Product_ID],Table4[Sub_Category],"Not Found")</f>
        <v>Paper</v>
      </c>
      <c r="R1590" t="str">
        <f>_xlfn.XLOOKUP(Table2[[#This Row],[Customer_ID]],Table1[Customer_ID],Table1[Region],"Not Found")</f>
        <v>East</v>
      </c>
      <c r="S1590" t="str">
        <f>_xlfn.XLOOKUP(Table2[[#This Row],[Customer_ID]],Table1[Customer_ID],Table1[Segment],"Not Found")</f>
        <v>Consumer</v>
      </c>
      <c r="T1590" t="str">
        <f>_xlfn.XLOOKUP(Table2[[#This Row],[Product_ID]],Table4[Product_ID],Table4[Product_Name],"Not Found")</f>
        <v>Pen Set</v>
      </c>
    </row>
    <row r="1591" spans="1:20" x14ac:dyDescent="0.3">
      <c r="A1591" t="s">
        <v>2098</v>
      </c>
      <c r="B1591" s="4">
        <v>45395</v>
      </c>
      <c r="C1591" s="4">
        <v>45398</v>
      </c>
      <c r="D1591" t="s">
        <v>441</v>
      </c>
      <c r="E1591" t="s">
        <v>16</v>
      </c>
      <c r="F1591" s="8">
        <v>2</v>
      </c>
      <c r="G1591" s="10">
        <v>0</v>
      </c>
      <c r="H1591" t="s">
        <v>17</v>
      </c>
      <c r="I1591" s="8">
        <v>2598</v>
      </c>
      <c r="J1591" s="8">
        <v>598.86</v>
      </c>
      <c r="K1591" s="12">
        <f>YEAR(Table2[[#This Row],[Order_Date]])</f>
        <v>2024</v>
      </c>
      <c r="L1591" s="12">
        <f>MONTH(Table2[[#This Row],[Order_Date]])</f>
        <v>4</v>
      </c>
      <c r="M1591" t="str">
        <f>TEXT(Table2[[#This Row],[Order_Date]],"mmm")</f>
        <v>Apr</v>
      </c>
      <c r="N1591" t="str">
        <f>TEXT(Table2[[#This Row],[Order_Date]],"YYYY-MM")</f>
        <v>2024-04</v>
      </c>
      <c r="O1591" s="9">
        <f>IFERROR(Table2[[#This Row],[Profit]]/Table2[[#This Row],[Sales]],0)</f>
        <v>0.23050808314087759</v>
      </c>
      <c r="P1591" t="str">
        <f>_xlfn.XLOOKUP(Table2[[#This Row],[Product_ID]],Table4[Product_ID],Table4[Category],"Not Found")</f>
        <v>Technology</v>
      </c>
      <c r="Q1591" t="str">
        <f>_xlfn.XLOOKUP(Table2[[#This Row],[Product_ID]],Table4[Product_ID],Table4[Sub_Category],"Not Found")</f>
        <v>Accessories</v>
      </c>
      <c r="R1591" t="str">
        <f>_xlfn.XLOOKUP(Table2[[#This Row],[Customer_ID]],Table1[Customer_ID],Table1[Region],"Not Found")</f>
        <v>East</v>
      </c>
      <c r="S1591" t="str">
        <f>_xlfn.XLOOKUP(Table2[[#This Row],[Customer_ID]],Table1[Customer_ID],Table1[Segment],"Not Found")</f>
        <v>Consumer</v>
      </c>
      <c r="T1591" t="str">
        <f>_xlfn.XLOOKUP(Table2[[#This Row],[Product_ID]],Table4[Product_ID],Table4[Product_Name],"Not Found")</f>
        <v>USB-C Hub</v>
      </c>
    </row>
    <row r="1592" spans="1:20" x14ac:dyDescent="0.3">
      <c r="A1592" t="s">
        <v>2099</v>
      </c>
      <c r="B1592" s="4">
        <v>45774</v>
      </c>
      <c r="C1592" s="4">
        <v>45777</v>
      </c>
      <c r="D1592" t="s">
        <v>751</v>
      </c>
      <c r="E1592" t="s">
        <v>55</v>
      </c>
      <c r="F1592" s="8">
        <v>1</v>
      </c>
      <c r="G1592" s="10">
        <v>0</v>
      </c>
      <c r="H1592" t="s">
        <v>13</v>
      </c>
      <c r="I1592" s="8">
        <v>5999</v>
      </c>
      <c r="J1592" s="8">
        <v>1046.01</v>
      </c>
      <c r="K1592" s="12">
        <f>YEAR(Table2[[#This Row],[Order_Date]])</f>
        <v>2025</v>
      </c>
      <c r="L1592" s="12">
        <f>MONTH(Table2[[#This Row],[Order_Date]])</f>
        <v>4</v>
      </c>
      <c r="M1592" t="str">
        <f>TEXT(Table2[[#This Row],[Order_Date]],"mmm")</f>
        <v>Apr</v>
      </c>
      <c r="N1592" t="str">
        <f>TEXT(Table2[[#This Row],[Order_Date]],"YYYY-MM")</f>
        <v>2025-04</v>
      </c>
      <c r="O1592" s="9">
        <f>IFERROR(Table2[[#This Row],[Profit]]/Table2[[#This Row],[Sales]],0)</f>
        <v>0.17436406067677945</v>
      </c>
      <c r="P1592" t="str">
        <f>_xlfn.XLOOKUP(Table2[[#This Row],[Product_ID]],Table4[Product_ID],Table4[Category],"Not Found")</f>
        <v>Furniture</v>
      </c>
      <c r="Q1592" t="str">
        <f>_xlfn.XLOOKUP(Table2[[#This Row],[Product_ID]],Table4[Product_ID],Table4[Sub_Category],"Not Found")</f>
        <v>Furniture</v>
      </c>
      <c r="R1592" t="str">
        <f>_xlfn.XLOOKUP(Table2[[#This Row],[Customer_ID]],Table1[Customer_ID],Table1[Region],"Not Found")</f>
        <v>East</v>
      </c>
      <c r="S1592" t="str">
        <f>_xlfn.XLOOKUP(Table2[[#This Row],[Customer_ID]],Table1[Customer_ID],Table1[Segment],"Not Found")</f>
        <v>Home Office</v>
      </c>
      <c r="T1592" t="str">
        <f>_xlfn.XLOOKUP(Table2[[#This Row],[Product_ID]],Table4[Product_ID],Table4[Product_Name],"Not Found")</f>
        <v>Study Table</v>
      </c>
    </row>
    <row r="1593" spans="1:20" x14ac:dyDescent="0.3">
      <c r="A1593" t="s">
        <v>2100</v>
      </c>
      <c r="B1593" s="4">
        <v>45515</v>
      </c>
      <c r="C1593" s="4">
        <v>45519</v>
      </c>
      <c r="D1593" t="s">
        <v>485</v>
      </c>
      <c r="E1593" t="s">
        <v>26</v>
      </c>
      <c r="F1593" s="8">
        <v>1</v>
      </c>
      <c r="G1593" s="10">
        <v>0</v>
      </c>
      <c r="H1593" t="s">
        <v>30</v>
      </c>
      <c r="I1593" s="8">
        <v>899</v>
      </c>
      <c r="J1593" s="8">
        <v>167.65</v>
      </c>
      <c r="K1593" s="12">
        <f>YEAR(Table2[[#This Row],[Order_Date]])</f>
        <v>2024</v>
      </c>
      <c r="L1593" s="12">
        <f>MONTH(Table2[[#This Row],[Order_Date]])</f>
        <v>8</v>
      </c>
      <c r="M1593" t="str">
        <f>TEXT(Table2[[#This Row],[Order_Date]],"mmm")</f>
        <v>Aug</v>
      </c>
      <c r="N1593" t="str">
        <f>TEXT(Table2[[#This Row],[Order_Date]],"YYYY-MM")</f>
        <v>2024-08</v>
      </c>
      <c r="O1593" s="9">
        <f>IFERROR(Table2[[#This Row],[Profit]]/Table2[[#This Row],[Sales]],0)</f>
        <v>0.18648498331479421</v>
      </c>
      <c r="P1593" t="str">
        <f>_xlfn.XLOOKUP(Table2[[#This Row],[Product_ID]],Table4[Product_ID],Table4[Category],"Not Found")</f>
        <v>Technology</v>
      </c>
      <c r="Q1593" t="str">
        <f>_xlfn.XLOOKUP(Table2[[#This Row],[Product_ID]],Table4[Product_ID],Table4[Sub_Category],"Not Found")</f>
        <v>Accessories</v>
      </c>
      <c r="R1593" t="str">
        <f>_xlfn.XLOOKUP(Table2[[#This Row],[Customer_ID]],Table1[Customer_ID],Table1[Region],"Not Found")</f>
        <v>East</v>
      </c>
      <c r="S1593" t="str">
        <f>_xlfn.XLOOKUP(Table2[[#This Row],[Customer_ID]],Table1[Customer_ID],Table1[Segment],"Not Found")</f>
        <v>Consumer</v>
      </c>
      <c r="T1593" t="str">
        <f>_xlfn.XLOOKUP(Table2[[#This Row],[Product_ID]],Table4[Product_ID],Table4[Product_Name],"Not Found")</f>
        <v>Keyboard</v>
      </c>
    </row>
    <row r="1594" spans="1:20" x14ac:dyDescent="0.3">
      <c r="A1594" t="s">
        <v>2101</v>
      </c>
      <c r="B1594" s="4">
        <v>45782</v>
      </c>
      <c r="C1594" s="4">
        <v>45783</v>
      </c>
      <c r="D1594" t="s">
        <v>283</v>
      </c>
      <c r="E1594" t="s">
        <v>58</v>
      </c>
      <c r="F1594" s="8">
        <v>3</v>
      </c>
      <c r="G1594" s="10">
        <v>0.15</v>
      </c>
      <c r="H1594" t="s">
        <v>17</v>
      </c>
      <c r="I1594" s="8">
        <v>5097.45</v>
      </c>
      <c r="J1594" s="8">
        <v>1144.97</v>
      </c>
      <c r="K1594" s="12">
        <f>YEAR(Table2[[#This Row],[Order_Date]])</f>
        <v>2025</v>
      </c>
      <c r="L1594" s="12">
        <f>MONTH(Table2[[#This Row],[Order_Date]])</f>
        <v>5</v>
      </c>
      <c r="M1594" t="str">
        <f>TEXT(Table2[[#This Row],[Order_Date]],"mmm")</f>
        <v>May</v>
      </c>
      <c r="N1594" t="str">
        <f>TEXT(Table2[[#This Row],[Order_Date]],"YYYY-MM")</f>
        <v>2025-05</v>
      </c>
      <c r="O1594" s="9">
        <f>IFERROR(Table2[[#This Row],[Profit]]/Table2[[#This Row],[Sales]],0)</f>
        <v>0.2246162296834692</v>
      </c>
      <c r="P1594" t="str">
        <f>_xlfn.XLOOKUP(Table2[[#This Row],[Product_ID]],Table4[Product_ID],Table4[Category],"Not Found")</f>
        <v>Technology</v>
      </c>
      <c r="Q1594" t="str">
        <f>_xlfn.XLOOKUP(Table2[[#This Row],[Product_ID]],Table4[Product_ID],Table4[Sub_Category],"Not Found")</f>
        <v>Audio</v>
      </c>
      <c r="R1594" t="str">
        <f>_xlfn.XLOOKUP(Table2[[#This Row],[Customer_ID]],Table1[Customer_ID],Table1[Region],"Not Found")</f>
        <v>West</v>
      </c>
      <c r="S1594" t="str">
        <f>_xlfn.XLOOKUP(Table2[[#This Row],[Customer_ID]],Table1[Customer_ID],Table1[Segment],"Not Found")</f>
        <v>Consumer</v>
      </c>
      <c r="T1594" t="str">
        <f>_xlfn.XLOOKUP(Table2[[#This Row],[Product_ID]],Table4[Product_ID],Table4[Product_Name],"Not Found")</f>
        <v>Bluetooth Speaker</v>
      </c>
    </row>
    <row r="1595" spans="1:20" x14ac:dyDescent="0.3">
      <c r="A1595" t="s">
        <v>2102</v>
      </c>
      <c r="B1595" s="4">
        <v>45764</v>
      </c>
      <c r="C1595" s="4">
        <v>45766</v>
      </c>
      <c r="D1595" t="s">
        <v>387</v>
      </c>
      <c r="E1595" t="s">
        <v>40</v>
      </c>
      <c r="F1595" s="8">
        <v>2</v>
      </c>
      <c r="G1595" s="10">
        <v>0.05</v>
      </c>
      <c r="H1595" t="s">
        <v>30</v>
      </c>
      <c r="I1595" s="8">
        <v>2848.1</v>
      </c>
      <c r="J1595" s="8">
        <v>657.12</v>
      </c>
      <c r="K1595" s="12">
        <f>YEAR(Table2[[#This Row],[Order_Date]])</f>
        <v>2025</v>
      </c>
      <c r="L1595" s="12">
        <f>MONTH(Table2[[#This Row],[Order_Date]])</f>
        <v>4</v>
      </c>
      <c r="M1595" t="str">
        <f>TEXT(Table2[[#This Row],[Order_Date]],"mmm")</f>
        <v>Apr</v>
      </c>
      <c r="N1595" t="str">
        <f>TEXT(Table2[[#This Row],[Order_Date]],"YYYY-MM")</f>
        <v>2025-04</v>
      </c>
      <c r="O1595" s="9">
        <f>IFERROR(Table2[[#This Row],[Profit]]/Table2[[#This Row],[Sales]],0)</f>
        <v>0.23072223587654928</v>
      </c>
      <c r="P1595" t="str">
        <f>_xlfn.XLOOKUP(Table2[[#This Row],[Product_ID]],Table4[Product_ID],Table4[Category],"Not Found")</f>
        <v>Technology</v>
      </c>
      <c r="Q1595" t="str">
        <f>_xlfn.XLOOKUP(Table2[[#This Row],[Product_ID]],Table4[Product_ID],Table4[Sub_Category],"Not Found")</f>
        <v>Accessories</v>
      </c>
      <c r="R1595" t="str">
        <f>_xlfn.XLOOKUP(Table2[[#This Row],[Customer_ID]],Table1[Customer_ID],Table1[Region],"Not Found")</f>
        <v>East</v>
      </c>
      <c r="S1595" t="str">
        <f>_xlfn.XLOOKUP(Table2[[#This Row],[Customer_ID]],Table1[Customer_ID],Table1[Segment],"Not Found")</f>
        <v>Consumer</v>
      </c>
      <c r="T1595" t="str">
        <f>_xlfn.XLOOKUP(Table2[[#This Row],[Product_ID]],Table4[Product_ID],Table4[Product_Name],"Not Found")</f>
        <v>Power Bank</v>
      </c>
    </row>
    <row r="1596" spans="1:20" x14ac:dyDescent="0.3">
      <c r="A1596" t="s">
        <v>2103</v>
      </c>
      <c r="B1596" s="4">
        <v>45301</v>
      </c>
      <c r="C1596" s="4">
        <v>45305</v>
      </c>
      <c r="D1596" t="s">
        <v>1416</v>
      </c>
      <c r="E1596" t="s">
        <v>68</v>
      </c>
      <c r="F1596" s="8">
        <v>2</v>
      </c>
      <c r="G1596" s="10">
        <v>0</v>
      </c>
      <c r="H1596" t="s">
        <v>21</v>
      </c>
      <c r="I1596" s="8">
        <v>2598</v>
      </c>
      <c r="J1596" s="8">
        <v>788.42</v>
      </c>
      <c r="K1596" s="12">
        <f>YEAR(Table2[[#This Row],[Order_Date]])</f>
        <v>2024</v>
      </c>
      <c r="L1596" s="12">
        <f>MONTH(Table2[[#This Row],[Order_Date]])</f>
        <v>1</v>
      </c>
      <c r="M1596" t="str">
        <f>TEXT(Table2[[#This Row],[Order_Date]],"mmm")</f>
        <v>Jan</v>
      </c>
      <c r="N1596" t="str">
        <f>TEXT(Table2[[#This Row],[Order_Date]],"YYYY-MM")</f>
        <v>2024-01</v>
      </c>
      <c r="O1596" s="9">
        <f>IFERROR(Table2[[#This Row],[Profit]]/Table2[[#This Row],[Sales]],0)</f>
        <v>0.30347190146266356</v>
      </c>
      <c r="P1596" t="str">
        <f>_xlfn.XLOOKUP(Table2[[#This Row],[Product_ID]],Table4[Product_ID],Table4[Category],"Not Found")</f>
        <v>Home</v>
      </c>
      <c r="Q1596" t="str">
        <f>_xlfn.XLOOKUP(Table2[[#This Row],[Product_ID]],Table4[Product_ID],Table4[Sub_Category],"Not Found")</f>
        <v>Lighting</v>
      </c>
      <c r="R1596" t="str">
        <f>_xlfn.XLOOKUP(Table2[[#This Row],[Customer_ID]],Table1[Customer_ID],Table1[Region],"Not Found")</f>
        <v>North</v>
      </c>
      <c r="S1596" t="str">
        <f>_xlfn.XLOOKUP(Table2[[#This Row],[Customer_ID]],Table1[Customer_ID],Table1[Segment],"Not Found")</f>
        <v>Corporate</v>
      </c>
      <c r="T1596" t="str">
        <f>_xlfn.XLOOKUP(Table2[[#This Row],[Product_ID]],Table4[Product_ID],Table4[Product_Name],"Not Found")</f>
        <v>Table Lamp</v>
      </c>
    </row>
    <row r="1597" spans="1:20" x14ac:dyDescent="0.3">
      <c r="A1597" t="s">
        <v>2104</v>
      </c>
      <c r="B1597" s="4">
        <v>45696</v>
      </c>
      <c r="C1597" s="4">
        <v>45697</v>
      </c>
      <c r="D1597" t="s">
        <v>650</v>
      </c>
      <c r="E1597" t="s">
        <v>71</v>
      </c>
      <c r="F1597" s="8">
        <v>1</v>
      </c>
      <c r="G1597" s="10">
        <v>0</v>
      </c>
      <c r="H1597" t="s">
        <v>17</v>
      </c>
      <c r="I1597" s="8">
        <v>799</v>
      </c>
      <c r="J1597" s="8">
        <v>183.5</v>
      </c>
      <c r="K1597" s="12">
        <f>YEAR(Table2[[#This Row],[Order_Date]])</f>
        <v>2025</v>
      </c>
      <c r="L1597" s="12">
        <f>MONTH(Table2[[#This Row],[Order_Date]])</f>
        <v>2</v>
      </c>
      <c r="M1597" t="str">
        <f>TEXT(Table2[[#This Row],[Order_Date]],"mmm")</f>
        <v>Feb</v>
      </c>
      <c r="N1597" t="str">
        <f>TEXT(Table2[[#This Row],[Order_Date]],"YYYY-MM")</f>
        <v>2025-02</v>
      </c>
      <c r="O1597" s="9">
        <f>IFERROR(Table2[[#This Row],[Profit]]/Table2[[#This Row],[Sales]],0)</f>
        <v>0.22966207759699625</v>
      </c>
      <c r="P1597" t="str">
        <f>_xlfn.XLOOKUP(Table2[[#This Row],[Product_ID]],Table4[Product_ID],Table4[Category],"Not Found")</f>
        <v>Home</v>
      </c>
      <c r="Q1597" t="str">
        <f>_xlfn.XLOOKUP(Table2[[#This Row],[Product_ID]],Table4[Product_ID],Table4[Sub_Category],"Not Found")</f>
        <v>Storage</v>
      </c>
      <c r="R1597" t="str">
        <f>_xlfn.XLOOKUP(Table2[[#This Row],[Customer_ID]],Table1[Customer_ID],Table1[Region],"Not Found")</f>
        <v>East</v>
      </c>
      <c r="S1597" t="str">
        <f>_xlfn.XLOOKUP(Table2[[#This Row],[Customer_ID]],Table1[Customer_ID],Table1[Segment],"Not Found")</f>
        <v>Home Office</v>
      </c>
      <c r="T1597" t="str">
        <f>_xlfn.XLOOKUP(Table2[[#This Row],[Product_ID]],Table4[Product_ID],Table4[Product_Name],"Not Found")</f>
        <v>Storage Box</v>
      </c>
    </row>
    <row r="1598" spans="1:20" x14ac:dyDescent="0.3">
      <c r="A1598" t="s">
        <v>2105</v>
      </c>
      <c r="B1598" s="4">
        <v>45593</v>
      </c>
      <c r="C1598" s="4">
        <v>45597</v>
      </c>
      <c r="D1598" t="s">
        <v>2106</v>
      </c>
      <c r="E1598" t="s">
        <v>35</v>
      </c>
      <c r="F1598" s="8">
        <v>1</v>
      </c>
      <c r="G1598" s="10">
        <v>0</v>
      </c>
      <c r="H1598" t="s">
        <v>17</v>
      </c>
      <c r="I1598" s="8">
        <v>1599</v>
      </c>
      <c r="J1598" s="8">
        <v>458</v>
      </c>
      <c r="K1598" s="12">
        <f>YEAR(Table2[[#This Row],[Order_Date]])</f>
        <v>2024</v>
      </c>
      <c r="L1598" s="12">
        <f>MONTH(Table2[[#This Row],[Order_Date]])</f>
        <v>10</v>
      </c>
      <c r="M1598" t="str">
        <f>TEXT(Table2[[#This Row],[Order_Date]],"mmm")</f>
        <v>Oct</v>
      </c>
      <c r="N1598" t="str">
        <f>TEXT(Table2[[#This Row],[Order_Date]],"YYYY-MM")</f>
        <v>2024-10</v>
      </c>
      <c r="O1598" s="9">
        <f>IFERROR(Table2[[#This Row],[Profit]]/Table2[[#This Row],[Sales]],0)</f>
        <v>0.2864290181363352</v>
      </c>
      <c r="P1598" t="str">
        <f>_xlfn.XLOOKUP(Table2[[#This Row],[Product_ID]],Table4[Product_ID],Table4[Category],"Not Found")</f>
        <v>Lifestyle</v>
      </c>
      <c r="Q1598" t="str">
        <f>_xlfn.XLOOKUP(Table2[[#This Row],[Product_ID]],Table4[Product_ID],Table4[Sub_Category],"Not Found")</f>
        <v>Bags</v>
      </c>
      <c r="R1598" t="str">
        <f>_xlfn.XLOOKUP(Table2[[#This Row],[Customer_ID]],Table1[Customer_ID],Table1[Region],"Not Found")</f>
        <v>South</v>
      </c>
      <c r="S1598" t="str">
        <f>_xlfn.XLOOKUP(Table2[[#This Row],[Customer_ID]],Table1[Customer_ID],Table1[Segment],"Not Found")</f>
        <v>Consumer</v>
      </c>
      <c r="T1598" t="str">
        <f>_xlfn.XLOOKUP(Table2[[#This Row],[Product_ID]],Table4[Product_ID],Table4[Product_Name],"Not Found")</f>
        <v>Backpack</v>
      </c>
    </row>
    <row r="1599" spans="1:20" x14ac:dyDescent="0.3">
      <c r="A1599" t="s">
        <v>2107</v>
      </c>
      <c r="B1599" s="4">
        <v>45522</v>
      </c>
      <c r="C1599" s="4">
        <v>45527</v>
      </c>
      <c r="D1599" t="s">
        <v>435</v>
      </c>
      <c r="E1599" t="s">
        <v>116</v>
      </c>
      <c r="F1599" s="8">
        <v>1</v>
      </c>
      <c r="G1599" s="10">
        <v>0.05</v>
      </c>
      <c r="H1599" t="s">
        <v>21</v>
      </c>
      <c r="I1599" s="8">
        <v>379.05</v>
      </c>
      <c r="J1599" s="8">
        <v>66.260000000000005</v>
      </c>
      <c r="K1599" s="12">
        <f>YEAR(Table2[[#This Row],[Order_Date]])</f>
        <v>2024</v>
      </c>
      <c r="L1599" s="12">
        <f>MONTH(Table2[[#This Row],[Order_Date]])</f>
        <v>8</v>
      </c>
      <c r="M1599" t="str">
        <f>TEXT(Table2[[#This Row],[Order_Date]],"mmm")</f>
        <v>Aug</v>
      </c>
      <c r="N1599" t="str">
        <f>TEXT(Table2[[#This Row],[Order_Date]],"YYYY-MM")</f>
        <v>2024-08</v>
      </c>
      <c r="O1599" s="9">
        <f>IFERROR(Table2[[#This Row],[Profit]]/Table2[[#This Row],[Sales]],0)</f>
        <v>0.17480543463922965</v>
      </c>
      <c r="P1599" t="str">
        <f>_xlfn.XLOOKUP(Table2[[#This Row],[Product_ID]],Table4[Product_ID],Table4[Category],"Not Found")</f>
        <v>Technology</v>
      </c>
      <c r="Q1599" t="str">
        <f>_xlfn.XLOOKUP(Table2[[#This Row],[Product_ID]],Table4[Product_ID],Table4[Sub_Category],"Not Found")</f>
        <v>Accessories</v>
      </c>
      <c r="R1599" t="str">
        <f>_xlfn.XLOOKUP(Table2[[#This Row],[Customer_ID]],Table1[Customer_ID],Table1[Region],"Not Found")</f>
        <v>East</v>
      </c>
      <c r="S1599" t="str">
        <f>_xlfn.XLOOKUP(Table2[[#This Row],[Customer_ID]],Table1[Customer_ID],Table1[Segment],"Not Found")</f>
        <v>Consumer</v>
      </c>
      <c r="T1599" t="str">
        <f>_xlfn.XLOOKUP(Table2[[#This Row],[Product_ID]],Table4[Product_ID],Table4[Product_Name],"Not Found")</f>
        <v>Mobile Holder</v>
      </c>
    </row>
    <row r="1600" spans="1:20" x14ac:dyDescent="0.3">
      <c r="A1600" t="s">
        <v>2108</v>
      </c>
      <c r="B1600" s="4">
        <v>46022</v>
      </c>
      <c r="C1600" s="4">
        <v>46027</v>
      </c>
      <c r="D1600" t="s">
        <v>2109</v>
      </c>
      <c r="E1600" t="s">
        <v>26</v>
      </c>
      <c r="F1600" s="8">
        <v>2</v>
      </c>
      <c r="G1600" s="10">
        <v>0</v>
      </c>
      <c r="H1600" t="s">
        <v>17</v>
      </c>
      <c r="I1600" s="8">
        <v>1798</v>
      </c>
      <c r="J1600" s="8">
        <v>-92.14</v>
      </c>
      <c r="K1600" s="12">
        <f>YEAR(Table2[[#This Row],[Order_Date]])</f>
        <v>2025</v>
      </c>
      <c r="L1600" s="12">
        <f>MONTH(Table2[[#This Row],[Order_Date]])</f>
        <v>12</v>
      </c>
      <c r="M1600" t="str">
        <f>TEXT(Table2[[#This Row],[Order_Date]],"mmm")</f>
        <v>Dec</v>
      </c>
      <c r="N1600" t="str">
        <f>TEXT(Table2[[#This Row],[Order_Date]],"YYYY-MM")</f>
        <v>2025-12</v>
      </c>
      <c r="O1600" s="9">
        <f>IFERROR(Table2[[#This Row],[Profit]]/Table2[[#This Row],[Sales]],0)</f>
        <v>-5.1245828698553951E-2</v>
      </c>
      <c r="P1600" t="str">
        <f>_xlfn.XLOOKUP(Table2[[#This Row],[Product_ID]],Table4[Product_ID],Table4[Category],"Not Found")</f>
        <v>Technology</v>
      </c>
      <c r="Q1600" t="str">
        <f>_xlfn.XLOOKUP(Table2[[#This Row],[Product_ID]],Table4[Product_ID],Table4[Sub_Category],"Not Found")</f>
        <v>Accessories</v>
      </c>
      <c r="R1600" t="str">
        <f>_xlfn.XLOOKUP(Table2[[#This Row],[Customer_ID]],Table1[Customer_ID],Table1[Region],"Not Found")</f>
        <v>North</v>
      </c>
      <c r="S1600" t="str">
        <f>_xlfn.XLOOKUP(Table2[[#This Row],[Customer_ID]],Table1[Customer_ID],Table1[Segment],"Not Found")</f>
        <v>Consumer</v>
      </c>
      <c r="T1600" t="str">
        <f>_xlfn.XLOOKUP(Table2[[#This Row],[Product_ID]],Table4[Product_ID],Table4[Product_Name],"Not Found")</f>
        <v>Keyboard</v>
      </c>
    </row>
    <row r="1601" spans="1:20" x14ac:dyDescent="0.3">
      <c r="A1601" t="s">
        <v>2110</v>
      </c>
      <c r="B1601" s="4">
        <v>45357</v>
      </c>
      <c r="C1601" s="4">
        <v>45361</v>
      </c>
      <c r="D1601" t="s">
        <v>731</v>
      </c>
      <c r="E1601" t="s">
        <v>81</v>
      </c>
      <c r="F1601" s="8">
        <v>3</v>
      </c>
      <c r="G1601" s="10">
        <v>0.1</v>
      </c>
      <c r="H1601" t="s">
        <v>13</v>
      </c>
      <c r="I1601" s="8">
        <v>2157.3000000000002</v>
      </c>
      <c r="J1601" s="8">
        <v>459.26</v>
      </c>
      <c r="K1601" s="12">
        <f>YEAR(Table2[[#This Row],[Order_Date]])</f>
        <v>2024</v>
      </c>
      <c r="L1601" s="12">
        <f>MONTH(Table2[[#This Row],[Order_Date]])</f>
        <v>3</v>
      </c>
      <c r="M1601" t="str">
        <f>TEXT(Table2[[#This Row],[Order_Date]],"mmm")</f>
        <v>Mar</v>
      </c>
      <c r="N1601" t="str">
        <f>TEXT(Table2[[#This Row],[Order_Date]],"YYYY-MM")</f>
        <v>2024-03</v>
      </c>
      <c r="O1601" s="9">
        <f>IFERROR(Table2[[#This Row],[Profit]]/Table2[[#This Row],[Sales]],0)</f>
        <v>0.21288647846845593</v>
      </c>
      <c r="P1601" t="str">
        <f>_xlfn.XLOOKUP(Table2[[#This Row],[Product_ID]],Table4[Product_ID],Table4[Category],"Not Found")</f>
        <v>Home</v>
      </c>
      <c r="Q1601" t="str">
        <f>_xlfn.XLOOKUP(Table2[[#This Row],[Product_ID]],Table4[Product_ID],Table4[Sub_Category],"Not Found")</f>
        <v>Kitchen</v>
      </c>
      <c r="R1601" t="str">
        <f>_xlfn.XLOOKUP(Table2[[#This Row],[Customer_ID]],Table1[Customer_ID],Table1[Region],"Not Found")</f>
        <v>North</v>
      </c>
      <c r="S1601" t="str">
        <f>_xlfn.XLOOKUP(Table2[[#This Row],[Customer_ID]],Table1[Customer_ID],Table1[Segment],"Not Found")</f>
        <v>Corporate</v>
      </c>
      <c r="T1601" t="str">
        <f>_xlfn.XLOOKUP(Table2[[#This Row],[Product_ID]],Table4[Product_ID],Table4[Product_Name],"Not Found")</f>
        <v>Travel Mug</v>
      </c>
    </row>
    <row r="1602" spans="1:20" x14ac:dyDescent="0.3">
      <c r="A1602" t="s">
        <v>2111</v>
      </c>
      <c r="B1602" s="4">
        <v>45403</v>
      </c>
      <c r="C1602" s="4">
        <v>45404</v>
      </c>
      <c r="D1602" t="s">
        <v>818</v>
      </c>
      <c r="E1602" t="s">
        <v>20</v>
      </c>
      <c r="F1602" s="8">
        <v>1</v>
      </c>
      <c r="G1602" s="10">
        <v>0.1</v>
      </c>
      <c r="H1602" t="s">
        <v>17</v>
      </c>
      <c r="I1602" s="8">
        <v>6299.1</v>
      </c>
      <c r="J1602" s="8">
        <v>1377.24</v>
      </c>
      <c r="K1602" s="12">
        <f>YEAR(Table2[[#This Row],[Order_Date]])</f>
        <v>2024</v>
      </c>
      <c r="L1602" s="12">
        <f>MONTH(Table2[[#This Row],[Order_Date]])</f>
        <v>4</v>
      </c>
      <c r="M1602" t="str">
        <f>TEXT(Table2[[#This Row],[Order_Date]],"mmm")</f>
        <v>Apr</v>
      </c>
      <c r="N1602" t="str">
        <f>TEXT(Table2[[#This Row],[Order_Date]],"YYYY-MM")</f>
        <v>2024-04</v>
      </c>
      <c r="O1602" s="9">
        <f>IFERROR(Table2[[#This Row],[Profit]]/Table2[[#This Row],[Sales]],0)</f>
        <v>0.21864075820355289</v>
      </c>
      <c r="P1602" t="str">
        <f>_xlfn.XLOOKUP(Table2[[#This Row],[Product_ID]],Table4[Product_ID],Table4[Category],"Not Found")</f>
        <v>Furniture</v>
      </c>
      <c r="Q1602" t="str">
        <f>_xlfn.XLOOKUP(Table2[[#This Row],[Product_ID]],Table4[Product_ID],Table4[Sub_Category],"Not Found")</f>
        <v>Furniture</v>
      </c>
      <c r="R1602" t="str">
        <f>_xlfn.XLOOKUP(Table2[[#This Row],[Customer_ID]],Table1[Customer_ID],Table1[Region],"Not Found")</f>
        <v>South</v>
      </c>
      <c r="S1602" t="str">
        <f>_xlfn.XLOOKUP(Table2[[#This Row],[Customer_ID]],Table1[Customer_ID],Table1[Segment],"Not Found")</f>
        <v>Consumer</v>
      </c>
      <c r="T1602" t="str">
        <f>_xlfn.XLOOKUP(Table2[[#This Row],[Product_ID]],Table4[Product_ID],Table4[Product_Name],"Not Found")</f>
        <v>Office Chair</v>
      </c>
    </row>
    <row r="1603" spans="1:20" x14ac:dyDescent="0.3">
      <c r="A1603" t="s">
        <v>2112</v>
      </c>
      <c r="B1603" s="4">
        <v>45304</v>
      </c>
      <c r="C1603" s="4">
        <v>45309</v>
      </c>
      <c r="D1603" t="s">
        <v>256</v>
      </c>
      <c r="E1603" t="s">
        <v>81</v>
      </c>
      <c r="F1603" s="8">
        <v>1</v>
      </c>
      <c r="G1603" s="10">
        <v>0.15</v>
      </c>
      <c r="H1603" t="s">
        <v>13</v>
      </c>
      <c r="I1603" s="8">
        <v>679.15</v>
      </c>
      <c r="J1603" s="8">
        <v>182.01</v>
      </c>
      <c r="K1603" s="12">
        <f>YEAR(Table2[[#This Row],[Order_Date]])</f>
        <v>2024</v>
      </c>
      <c r="L1603" s="12">
        <f>MONTH(Table2[[#This Row],[Order_Date]])</f>
        <v>1</v>
      </c>
      <c r="M1603" t="str">
        <f>TEXT(Table2[[#This Row],[Order_Date]],"mmm")</f>
        <v>Jan</v>
      </c>
      <c r="N1603" t="str">
        <f>TEXT(Table2[[#This Row],[Order_Date]],"YYYY-MM")</f>
        <v>2024-01</v>
      </c>
      <c r="O1603" s="9">
        <f>IFERROR(Table2[[#This Row],[Profit]]/Table2[[#This Row],[Sales]],0)</f>
        <v>0.26799676065670325</v>
      </c>
      <c r="P1603" t="str">
        <f>_xlfn.XLOOKUP(Table2[[#This Row],[Product_ID]],Table4[Product_ID],Table4[Category],"Not Found")</f>
        <v>Home</v>
      </c>
      <c r="Q1603" t="str">
        <f>_xlfn.XLOOKUP(Table2[[#This Row],[Product_ID]],Table4[Product_ID],Table4[Sub_Category],"Not Found")</f>
        <v>Kitchen</v>
      </c>
      <c r="R1603" t="str">
        <f>_xlfn.XLOOKUP(Table2[[#This Row],[Customer_ID]],Table1[Customer_ID],Table1[Region],"Not Found")</f>
        <v>West</v>
      </c>
      <c r="S1603" t="str">
        <f>_xlfn.XLOOKUP(Table2[[#This Row],[Customer_ID]],Table1[Customer_ID],Table1[Segment],"Not Found")</f>
        <v>Home Office</v>
      </c>
      <c r="T1603" t="str">
        <f>_xlfn.XLOOKUP(Table2[[#This Row],[Product_ID]],Table4[Product_ID],Table4[Product_Name],"Not Found")</f>
        <v>Travel Mug</v>
      </c>
    </row>
    <row r="1604" spans="1:20" x14ac:dyDescent="0.3">
      <c r="A1604" t="s">
        <v>2113</v>
      </c>
      <c r="B1604" s="4">
        <v>45684</v>
      </c>
      <c r="C1604" s="4">
        <v>45689</v>
      </c>
      <c r="D1604" t="s">
        <v>998</v>
      </c>
      <c r="E1604" t="s">
        <v>65</v>
      </c>
      <c r="F1604" s="8">
        <v>1</v>
      </c>
      <c r="G1604" s="10">
        <v>0.05</v>
      </c>
      <c r="H1604" t="s">
        <v>21</v>
      </c>
      <c r="I1604" s="8">
        <v>664.05</v>
      </c>
      <c r="J1604" s="8">
        <v>160.91</v>
      </c>
      <c r="K1604" s="12">
        <f>YEAR(Table2[[#This Row],[Order_Date]])</f>
        <v>2025</v>
      </c>
      <c r="L1604" s="12">
        <f>MONTH(Table2[[#This Row],[Order_Date]])</f>
        <v>1</v>
      </c>
      <c r="M1604" t="str">
        <f>TEXT(Table2[[#This Row],[Order_Date]],"mmm")</f>
        <v>Jan</v>
      </c>
      <c r="N1604" t="str">
        <f>TEXT(Table2[[#This Row],[Order_Date]],"YYYY-MM")</f>
        <v>2025-01</v>
      </c>
      <c r="O1604" s="9">
        <f>IFERROR(Table2[[#This Row],[Profit]]/Table2[[#This Row],[Sales]],0)</f>
        <v>0.24231609065582413</v>
      </c>
      <c r="P1604" t="str">
        <f>_xlfn.XLOOKUP(Table2[[#This Row],[Product_ID]],Table4[Product_ID],Table4[Category],"Not Found")</f>
        <v>Office</v>
      </c>
      <c r="Q1604" t="str">
        <f>_xlfn.XLOOKUP(Table2[[#This Row],[Product_ID]],Table4[Product_ID],Table4[Sub_Category],"Not Found")</f>
        <v>Storage</v>
      </c>
      <c r="R1604" t="str">
        <f>_xlfn.XLOOKUP(Table2[[#This Row],[Customer_ID]],Table1[Customer_ID],Table1[Region],"Not Found")</f>
        <v>East</v>
      </c>
      <c r="S1604" t="str">
        <f>_xlfn.XLOOKUP(Table2[[#This Row],[Customer_ID]],Table1[Customer_ID],Table1[Segment],"Not Found")</f>
        <v>Consumer</v>
      </c>
      <c r="T1604" t="str">
        <f>_xlfn.XLOOKUP(Table2[[#This Row],[Product_ID]],Table4[Product_ID],Table4[Product_Name],"Not Found")</f>
        <v>Desk Organizer</v>
      </c>
    </row>
    <row r="1605" spans="1:20" x14ac:dyDescent="0.3">
      <c r="A1605" t="s">
        <v>2114</v>
      </c>
      <c r="B1605" s="4">
        <v>45791</v>
      </c>
      <c r="C1605" s="4">
        <v>45795</v>
      </c>
      <c r="D1605" t="s">
        <v>136</v>
      </c>
      <c r="E1605" t="s">
        <v>200</v>
      </c>
      <c r="F1605" s="8">
        <v>2</v>
      </c>
      <c r="G1605" s="10">
        <v>0</v>
      </c>
      <c r="H1605" t="s">
        <v>17</v>
      </c>
      <c r="I1605" s="8">
        <v>2198</v>
      </c>
      <c r="J1605" s="8">
        <v>540.27</v>
      </c>
      <c r="K1605" s="12">
        <f>YEAR(Table2[[#This Row],[Order_Date]])</f>
        <v>2025</v>
      </c>
      <c r="L1605" s="12">
        <f>MONTH(Table2[[#This Row],[Order_Date]])</f>
        <v>5</v>
      </c>
      <c r="M1605" t="str">
        <f>TEXT(Table2[[#This Row],[Order_Date]],"mmm")</f>
        <v>May</v>
      </c>
      <c r="N1605" t="str">
        <f>TEXT(Table2[[#This Row],[Order_Date]],"YYYY-MM")</f>
        <v>2025-05</v>
      </c>
      <c r="O1605" s="9">
        <f>IFERROR(Table2[[#This Row],[Profit]]/Table2[[#This Row],[Sales]],0)</f>
        <v>0.24580072793448587</v>
      </c>
      <c r="P1605" t="str">
        <f>_xlfn.XLOOKUP(Table2[[#This Row],[Product_ID]],Table4[Product_ID],Table4[Category],"Not Found")</f>
        <v>Office</v>
      </c>
      <c r="Q1605" t="str">
        <f>_xlfn.XLOOKUP(Table2[[#This Row],[Product_ID]],Table4[Product_ID],Table4[Sub_Category],"Not Found")</f>
        <v>Office Supplies</v>
      </c>
      <c r="R1605" t="str">
        <f>_xlfn.XLOOKUP(Table2[[#This Row],[Customer_ID]],Table1[Customer_ID],Table1[Region],"Not Found")</f>
        <v>West</v>
      </c>
      <c r="S1605" t="str">
        <f>_xlfn.XLOOKUP(Table2[[#This Row],[Customer_ID]],Table1[Customer_ID],Table1[Segment],"Not Found")</f>
        <v>Consumer</v>
      </c>
      <c r="T1605" t="str">
        <f>_xlfn.XLOOKUP(Table2[[#This Row],[Product_ID]],Table4[Product_ID],Table4[Product_Name],"Not Found")</f>
        <v>Laptop Stand</v>
      </c>
    </row>
    <row r="1606" spans="1:20" x14ac:dyDescent="0.3">
      <c r="A1606" t="s">
        <v>2115</v>
      </c>
      <c r="B1606" s="4">
        <v>45889</v>
      </c>
      <c r="C1606" s="4">
        <v>45894</v>
      </c>
      <c r="D1606" t="s">
        <v>37</v>
      </c>
      <c r="E1606" t="s">
        <v>116</v>
      </c>
      <c r="F1606" s="8">
        <v>1</v>
      </c>
      <c r="G1606" s="10">
        <v>0.2</v>
      </c>
      <c r="H1606" t="s">
        <v>30</v>
      </c>
      <c r="I1606" s="8">
        <v>319.2</v>
      </c>
      <c r="J1606" s="8">
        <v>64.06</v>
      </c>
      <c r="K1606" s="12">
        <f>YEAR(Table2[[#This Row],[Order_Date]])</f>
        <v>2025</v>
      </c>
      <c r="L1606" s="12">
        <f>MONTH(Table2[[#This Row],[Order_Date]])</f>
        <v>8</v>
      </c>
      <c r="M1606" t="str">
        <f>TEXT(Table2[[#This Row],[Order_Date]],"mmm")</f>
        <v>Aug</v>
      </c>
      <c r="N1606" t="str">
        <f>TEXT(Table2[[#This Row],[Order_Date]],"YYYY-MM")</f>
        <v>2025-08</v>
      </c>
      <c r="O1606" s="9">
        <f>IFERROR(Table2[[#This Row],[Profit]]/Table2[[#This Row],[Sales]],0)</f>
        <v>0.20068922305764411</v>
      </c>
      <c r="P1606" t="str">
        <f>_xlfn.XLOOKUP(Table2[[#This Row],[Product_ID]],Table4[Product_ID],Table4[Category],"Not Found")</f>
        <v>Technology</v>
      </c>
      <c r="Q1606" t="str">
        <f>_xlfn.XLOOKUP(Table2[[#This Row],[Product_ID]],Table4[Product_ID],Table4[Sub_Category],"Not Found")</f>
        <v>Accessories</v>
      </c>
      <c r="R1606" t="str">
        <f>_xlfn.XLOOKUP(Table2[[#This Row],[Customer_ID]],Table1[Customer_ID],Table1[Region],"Not Found")</f>
        <v>North</v>
      </c>
      <c r="S1606" t="str">
        <f>_xlfn.XLOOKUP(Table2[[#This Row],[Customer_ID]],Table1[Customer_ID],Table1[Segment],"Not Found")</f>
        <v>Consumer</v>
      </c>
      <c r="T1606" t="str">
        <f>_xlfn.XLOOKUP(Table2[[#This Row],[Product_ID]],Table4[Product_ID],Table4[Product_Name],"Not Found")</f>
        <v>Mobile Holder</v>
      </c>
    </row>
    <row r="1607" spans="1:20" x14ac:dyDescent="0.3">
      <c r="A1607" t="s">
        <v>2116</v>
      </c>
      <c r="B1607" s="4">
        <v>45525</v>
      </c>
      <c r="C1607" s="4">
        <v>45527</v>
      </c>
      <c r="D1607" t="s">
        <v>1058</v>
      </c>
      <c r="E1607" t="s">
        <v>16</v>
      </c>
      <c r="F1607" s="8">
        <v>2</v>
      </c>
      <c r="G1607" s="10">
        <v>0.05</v>
      </c>
      <c r="H1607" t="s">
        <v>17</v>
      </c>
      <c r="I1607" s="8">
        <v>2468.1</v>
      </c>
      <c r="J1607" s="8">
        <v>-51.09</v>
      </c>
      <c r="K1607" s="12">
        <f>YEAR(Table2[[#This Row],[Order_Date]])</f>
        <v>2024</v>
      </c>
      <c r="L1607" s="12">
        <f>MONTH(Table2[[#This Row],[Order_Date]])</f>
        <v>8</v>
      </c>
      <c r="M1607" t="str">
        <f>TEXT(Table2[[#This Row],[Order_Date]],"mmm")</f>
        <v>Aug</v>
      </c>
      <c r="N1607" t="str">
        <f>TEXT(Table2[[#This Row],[Order_Date]],"YYYY-MM")</f>
        <v>2024-08</v>
      </c>
      <c r="O1607" s="9">
        <f>IFERROR(Table2[[#This Row],[Profit]]/Table2[[#This Row],[Sales]],0)</f>
        <v>-2.0700133706089707E-2</v>
      </c>
      <c r="P1607" t="str">
        <f>_xlfn.XLOOKUP(Table2[[#This Row],[Product_ID]],Table4[Product_ID],Table4[Category],"Not Found")</f>
        <v>Technology</v>
      </c>
      <c r="Q1607" t="str">
        <f>_xlfn.XLOOKUP(Table2[[#This Row],[Product_ID]],Table4[Product_ID],Table4[Sub_Category],"Not Found")</f>
        <v>Accessories</v>
      </c>
      <c r="R1607" t="str">
        <f>_xlfn.XLOOKUP(Table2[[#This Row],[Customer_ID]],Table1[Customer_ID],Table1[Region],"Not Found")</f>
        <v>West</v>
      </c>
      <c r="S1607" t="str">
        <f>_xlfn.XLOOKUP(Table2[[#This Row],[Customer_ID]],Table1[Customer_ID],Table1[Segment],"Not Found")</f>
        <v>Consumer</v>
      </c>
      <c r="T1607" t="str">
        <f>_xlfn.XLOOKUP(Table2[[#This Row],[Product_ID]],Table4[Product_ID],Table4[Product_Name],"Not Found")</f>
        <v>USB-C Hub</v>
      </c>
    </row>
    <row r="1608" spans="1:20" x14ac:dyDescent="0.3">
      <c r="A1608" t="s">
        <v>2117</v>
      </c>
      <c r="B1608" s="4">
        <v>45893</v>
      </c>
      <c r="C1608" s="4">
        <v>45898</v>
      </c>
      <c r="D1608" t="s">
        <v>165</v>
      </c>
      <c r="E1608" t="s">
        <v>50</v>
      </c>
      <c r="F1608" s="8">
        <v>2</v>
      </c>
      <c r="G1608" s="10">
        <v>0.05</v>
      </c>
      <c r="H1608" t="s">
        <v>21</v>
      </c>
      <c r="I1608" s="8">
        <v>948.1</v>
      </c>
      <c r="J1608" s="8">
        <v>188.33</v>
      </c>
      <c r="K1608" s="12">
        <f>YEAR(Table2[[#This Row],[Order_Date]])</f>
        <v>2025</v>
      </c>
      <c r="L1608" s="12">
        <f>MONTH(Table2[[#This Row],[Order_Date]])</f>
        <v>8</v>
      </c>
      <c r="M1608" t="str">
        <f>TEXT(Table2[[#This Row],[Order_Date]],"mmm")</f>
        <v>Aug</v>
      </c>
      <c r="N1608" t="str">
        <f>TEXT(Table2[[#This Row],[Order_Date]],"YYYY-MM")</f>
        <v>2025-08</v>
      </c>
      <c r="O1608" s="9">
        <f>IFERROR(Table2[[#This Row],[Profit]]/Table2[[#This Row],[Sales]],0)</f>
        <v>0.19863938403122033</v>
      </c>
      <c r="P1608" t="str">
        <f>_xlfn.XLOOKUP(Table2[[#This Row],[Product_ID]],Table4[Product_ID],Table4[Category],"Not Found")</f>
        <v>Technology</v>
      </c>
      <c r="Q1608" t="str">
        <f>_xlfn.XLOOKUP(Table2[[#This Row],[Product_ID]],Table4[Product_ID],Table4[Sub_Category],"Not Found")</f>
        <v>Accessories</v>
      </c>
      <c r="R1608" t="str">
        <f>_xlfn.XLOOKUP(Table2[[#This Row],[Customer_ID]],Table1[Customer_ID],Table1[Region],"Not Found")</f>
        <v>South</v>
      </c>
      <c r="S1608" t="str">
        <f>_xlfn.XLOOKUP(Table2[[#This Row],[Customer_ID]],Table1[Customer_ID],Table1[Segment],"Not Found")</f>
        <v>Corporate</v>
      </c>
      <c r="T1608" t="str">
        <f>_xlfn.XLOOKUP(Table2[[#This Row],[Product_ID]],Table4[Product_ID],Table4[Product_Name],"Not Found")</f>
        <v>Wireless Mouse</v>
      </c>
    </row>
    <row r="1609" spans="1:20" x14ac:dyDescent="0.3">
      <c r="A1609" t="s">
        <v>2118</v>
      </c>
      <c r="B1609" s="4">
        <v>45605</v>
      </c>
      <c r="C1609" s="4">
        <v>45609</v>
      </c>
      <c r="D1609" t="s">
        <v>150</v>
      </c>
      <c r="E1609" t="s">
        <v>58</v>
      </c>
      <c r="F1609" s="8">
        <v>3</v>
      </c>
      <c r="G1609" s="10">
        <v>0.1</v>
      </c>
      <c r="H1609" t="s">
        <v>13</v>
      </c>
      <c r="I1609" s="8">
        <v>5397.3</v>
      </c>
      <c r="J1609" s="8">
        <v>-303.73</v>
      </c>
      <c r="K1609" s="12">
        <f>YEAR(Table2[[#This Row],[Order_Date]])</f>
        <v>2024</v>
      </c>
      <c r="L1609" s="12">
        <f>MONTH(Table2[[#This Row],[Order_Date]])</f>
        <v>11</v>
      </c>
      <c r="M1609" t="str">
        <f>TEXT(Table2[[#This Row],[Order_Date]],"mmm")</f>
        <v>Nov</v>
      </c>
      <c r="N1609" t="str">
        <f>TEXT(Table2[[#This Row],[Order_Date]],"YYYY-MM")</f>
        <v>2024-11</v>
      </c>
      <c r="O1609" s="9">
        <f>IFERROR(Table2[[#This Row],[Profit]]/Table2[[#This Row],[Sales]],0)</f>
        <v>-5.6274433513052821E-2</v>
      </c>
      <c r="P1609" t="str">
        <f>_xlfn.XLOOKUP(Table2[[#This Row],[Product_ID]],Table4[Product_ID],Table4[Category],"Not Found")</f>
        <v>Technology</v>
      </c>
      <c r="Q1609" t="str">
        <f>_xlfn.XLOOKUP(Table2[[#This Row],[Product_ID]],Table4[Product_ID],Table4[Sub_Category],"Not Found")</f>
        <v>Audio</v>
      </c>
      <c r="R1609" t="str">
        <f>_xlfn.XLOOKUP(Table2[[#This Row],[Customer_ID]],Table1[Customer_ID],Table1[Region],"Not Found")</f>
        <v>North</v>
      </c>
      <c r="S1609" t="str">
        <f>_xlfn.XLOOKUP(Table2[[#This Row],[Customer_ID]],Table1[Customer_ID],Table1[Segment],"Not Found")</f>
        <v>Corporate</v>
      </c>
      <c r="T1609" t="str">
        <f>_xlfn.XLOOKUP(Table2[[#This Row],[Product_ID]],Table4[Product_ID],Table4[Product_Name],"Not Found")</f>
        <v>Bluetooth Speaker</v>
      </c>
    </row>
    <row r="1610" spans="1:20" x14ac:dyDescent="0.3">
      <c r="A1610" t="s">
        <v>2119</v>
      </c>
      <c r="B1610" s="4">
        <v>45857</v>
      </c>
      <c r="C1610" s="4">
        <v>45862</v>
      </c>
      <c r="D1610" t="s">
        <v>1313</v>
      </c>
      <c r="E1610" t="s">
        <v>96</v>
      </c>
      <c r="F1610" s="8">
        <v>2</v>
      </c>
      <c r="G1610" s="10">
        <v>0</v>
      </c>
      <c r="H1610" t="s">
        <v>13</v>
      </c>
      <c r="I1610" s="8">
        <v>1998</v>
      </c>
      <c r="J1610" s="8">
        <v>606.72</v>
      </c>
      <c r="K1610" s="12">
        <f>YEAR(Table2[[#This Row],[Order_Date]])</f>
        <v>2025</v>
      </c>
      <c r="L1610" s="12">
        <f>MONTH(Table2[[#This Row],[Order_Date]])</f>
        <v>7</v>
      </c>
      <c r="M1610" t="str">
        <f>TEXT(Table2[[#This Row],[Order_Date]],"mmm")</f>
        <v>Jul</v>
      </c>
      <c r="N1610" t="str">
        <f>TEXT(Table2[[#This Row],[Order_Date]],"YYYY-MM")</f>
        <v>2025-07</v>
      </c>
      <c r="O1610" s="9">
        <f>IFERROR(Table2[[#This Row],[Profit]]/Table2[[#This Row],[Sales]],0)</f>
        <v>0.30366366366366365</v>
      </c>
      <c r="P1610" t="str">
        <f>_xlfn.XLOOKUP(Table2[[#This Row],[Product_ID]],Table4[Product_ID],Table4[Category],"Not Found")</f>
        <v>Home</v>
      </c>
      <c r="Q1610" t="str">
        <f>_xlfn.XLOOKUP(Table2[[#This Row],[Product_ID]],Table4[Product_ID],Table4[Sub_Category],"Not Found")</f>
        <v>Lighting</v>
      </c>
      <c r="R1610" t="str">
        <f>_xlfn.XLOOKUP(Table2[[#This Row],[Customer_ID]],Table1[Customer_ID],Table1[Region],"Not Found")</f>
        <v>East</v>
      </c>
      <c r="S1610" t="str">
        <f>_xlfn.XLOOKUP(Table2[[#This Row],[Customer_ID]],Table1[Customer_ID],Table1[Segment],"Not Found")</f>
        <v>Home Office</v>
      </c>
      <c r="T1610" t="str">
        <f>_xlfn.XLOOKUP(Table2[[#This Row],[Product_ID]],Table4[Product_ID],Table4[Product_Name],"Not Found")</f>
        <v>LED Strip Light</v>
      </c>
    </row>
    <row r="1611" spans="1:20" x14ac:dyDescent="0.3">
      <c r="A1611" t="s">
        <v>2120</v>
      </c>
      <c r="B1611" s="4">
        <v>45303</v>
      </c>
      <c r="C1611" s="4">
        <v>45308</v>
      </c>
      <c r="D1611" t="s">
        <v>11</v>
      </c>
      <c r="E1611" t="s">
        <v>29</v>
      </c>
      <c r="F1611" s="8">
        <v>1</v>
      </c>
      <c r="G1611" s="10">
        <v>0.05</v>
      </c>
      <c r="H1611" t="s">
        <v>30</v>
      </c>
      <c r="I1611" s="8">
        <v>379.05</v>
      </c>
      <c r="J1611" s="8">
        <v>111.64</v>
      </c>
      <c r="K1611" s="12">
        <f>YEAR(Table2[[#This Row],[Order_Date]])</f>
        <v>2024</v>
      </c>
      <c r="L1611" s="12">
        <f>MONTH(Table2[[#This Row],[Order_Date]])</f>
        <v>1</v>
      </c>
      <c r="M1611" t="str">
        <f>TEXT(Table2[[#This Row],[Order_Date]],"mmm")</f>
        <v>Jan</v>
      </c>
      <c r="N1611" t="str">
        <f>TEXT(Table2[[#This Row],[Order_Date]],"YYYY-MM")</f>
        <v>2024-01</v>
      </c>
      <c r="O1611" s="9">
        <f>IFERROR(Table2[[#This Row],[Profit]]/Table2[[#This Row],[Sales]],0)</f>
        <v>0.29452578815459701</v>
      </c>
      <c r="P1611" t="str">
        <f>_xlfn.XLOOKUP(Table2[[#This Row],[Product_ID]],Table4[Product_ID],Table4[Category],"Not Found")</f>
        <v>Office</v>
      </c>
      <c r="Q1611" t="str">
        <f>_xlfn.XLOOKUP(Table2[[#This Row],[Product_ID]],Table4[Product_ID],Table4[Sub_Category],"Not Found")</f>
        <v>Paper</v>
      </c>
      <c r="R1611" t="str">
        <f>_xlfn.XLOOKUP(Table2[[#This Row],[Customer_ID]],Table1[Customer_ID],Table1[Region],"Not Found")</f>
        <v>West</v>
      </c>
      <c r="S1611" t="str">
        <f>_xlfn.XLOOKUP(Table2[[#This Row],[Customer_ID]],Table1[Customer_ID],Table1[Segment],"Not Found")</f>
        <v>Home Office</v>
      </c>
      <c r="T1611" t="str">
        <f>_xlfn.XLOOKUP(Table2[[#This Row],[Product_ID]],Table4[Product_ID],Table4[Product_Name],"Not Found")</f>
        <v>Notebook Set</v>
      </c>
    </row>
    <row r="1612" spans="1:20" x14ac:dyDescent="0.3">
      <c r="A1612" t="s">
        <v>2121</v>
      </c>
      <c r="B1612" s="4">
        <v>45500</v>
      </c>
      <c r="C1612" s="4">
        <v>45503</v>
      </c>
      <c r="D1612" t="s">
        <v>469</v>
      </c>
      <c r="E1612" t="s">
        <v>116</v>
      </c>
      <c r="F1612" s="8">
        <v>2</v>
      </c>
      <c r="G1612" s="10">
        <v>0</v>
      </c>
      <c r="H1612" t="s">
        <v>21</v>
      </c>
      <c r="I1612" s="8">
        <v>798</v>
      </c>
      <c r="J1612" s="8">
        <v>135.12</v>
      </c>
      <c r="K1612" s="12">
        <f>YEAR(Table2[[#This Row],[Order_Date]])</f>
        <v>2024</v>
      </c>
      <c r="L1612" s="12">
        <f>MONTH(Table2[[#This Row],[Order_Date]])</f>
        <v>7</v>
      </c>
      <c r="M1612" t="str">
        <f>TEXT(Table2[[#This Row],[Order_Date]],"mmm")</f>
        <v>Jul</v>
      </c>
      <c r="N1612" t="str">
        <f>TEXT(Table2[[#This Row],[Order_Date]],"YYYY-MM")</f>
        <v>2024-07</v>
      </c>
      <c r="O1612" s="9">
        <f>IFERROR(Table2[[#This Row],[Profit]]/Table2[[#This Row],[Sales]],0)</f>
        <v>0.16932330827067671</v>
      </c>
      <c r="P1612" t="str">
        <f>_xlfn.XLOOKUP(Table2[[#This Row],[Product_ID]],Table4[Product_ID],Table4[Category],"Not Found")</f>
        <v>Technology</v>
      </c>
      <c r="Q1612" t="str">
        <f>_xlfn.XLOOKUP(Table2[[#This Row],[Product_ID]],Table4[Product_ID],Table4[Sub_Category],"Not Found")</f>
        <v>Accessories</v>
      </c>
      <c r="R1612" t="str">
        <f>_xlfn.XLOOKUP(Table2[[#This Row],[Customer_ID]],Table1[Customer_ID],Table1[Region],"Not Found")</f>
        <v>South</v>
      </c>
      <c r="S1612" t="str">
        <f>_xlfn.XLOOKUP(Table2[[#This Row],[Customer_ID]],Table1[Customer_ID],Table1[Segment],"Not Found")</f>
        <v>Consumer</v>
      </c>
      <c r="T1612" t="str">
        <f>_xlfn.XLOOKUP(Table2[[#This Row],[Product_ID]],Table4[Product_ID],Table4[Product_Name],"Not Found")</f>
        <v>Mobile Holder</v>
      </c>
    </row>
    <row r="1613" spans="1:20" x14ac:dyDescent="0.3">
      <c r="A1613" t="s">
        <v>2122</v>
      </c>
      <c r="B1613" s="4">
        <v>45305</v>
      </c>
      <c r="C1613" s="4">
        <v>45309</v>
      </c>
      <c r="D1613" t="s">
        <v>1182</v>
      </c>
      <c r="E1613" t="s">
        <v>40</v>
      </c>
      <c r="F1613" s="8">
        <v>2</v>
      </c>
      <c r="G1613" s="10">
        <v>0</v>
      </c>
      <c r="H1613" t="s">
        <v>17</v>
      </c>
      <c r="I1613" s="8">
        <v>2998</v>
      </c>
      <c r="J1613" s="8">
        <v>467.42</v>
      </c>
      <c r="K1613" s="12">
        <f>YEAR(Table2[[#This Row],[Order_Date]])</f>
        <v>2024</v>
      </c>
      <c r="L1613" s="12">
        <f>MONTH(Table2[[#This Row],[Order_Date]])</f>
        <v>1</v>
      </c>
      <c r="M1613" t="str">
        <f>TEXT(Table2[[#This Row],[Order_Date]],"mmm")</f>
        <v>Jan</v>
      </c>
      <c r="N1613" t="str">
        <f>TEXT(Table2[[#This Row],[Order_Date]],"YYYY-MM")</f>
        <v>2024-01</v>
      </c>
      <c r="O1613" s="9">
        <f>IFERROR(Table2[[#This Row],[Profit]]/Table2[[#This Row],[Sales]],0)</f>
        <v>0.15591060707138094</v>
      </c>
      <c r="P1613" t="str">
        <f>_xlfn.XLOOKUP(Table2[[#This Row],[Product_ID]],Table4[Product_ID],Table4[Category],"Not Found")</f>
        <v>Technology</v>
      </c>
      <c r="Q1613" t="str">
        <f>_xlfn.XLOOKUP(Table2[[#This Row],[Product_ID]],Table4[Product_ID],Table4[Sub_Category],"Not Found")</f>
        <v>Accessories</v>
      </c>
      <c r="R1613" t="str">
        <f>_xlfn.XLOOKUP(Table2[[#This Row],[Customer_ID]],Table1[Customer_ID],Table1[Region],"Not Found")</f>
        <v>East</v>
      </c>
      <c r="S1613" t="str">
        <f>_xlfn.XLOOKUP(Table2[[#This Row],[Customer_ID]],Table1[Customer_ID],Table1[Segment],"Not Found")</f>
        <v>Consumer</v>
      </c>
      <c r="T1613" t="str">
        <f>_xlfn.XLOOKUP(Table2[[#This Row],[Product_ID]],Table4[Product_ID],Table4[Product_Name],"Not Found")</f>
        <v>Power Bank</v>
      </c>
    </row>
    <row r="1614" spans="1:20" x14ac:dyDescent="0.3">
      <c r="A1614" t="s">
        <v>2123</v>
      </c>
      <c r="B1614" s="4">
        <v>45924</v>
      </c>
      <c r="C1614" s="4">
        <v>45928</v>
      </c>
      <c r="D1614" t="s">
        <v>1383</v>
      </c>
      <c r="E1614" t="s">
        <v>50</v>
      </c>
      <c r="F1614" s="8">
        <v>1</v>
      </c>
      <c r="G1614" s="10">
        <v>0</v>
      </c>
      <c r="H1614" t="s">
        <v>13</v>
      </c>
      <c r="I1614" s="8">
        <v>499</v>
      </c>
      <c r="J1614" s="8">
        <v>111.42</v>
      </c>
      <c r="K1614" s="12">
        <f>YEAR(Table2[[#This Row],[Order_Date]])</f>
        <v>2025</v>
      </c>
      <c r="L1614" s="12">
        <f>MONTH(Table2[[#This Row],[Order_Date]])</f>
        <v>9</v>
      </c>
      <c r="M1614" t="str">
        <f>TEXT(Table2[[#This Row],[Order_Date]],"mmm")</f>
        <v>Sep</v>
      </c>
      <c r="N1614" t="str">
        <f>TEXT(Table2[[#This Row],[Order_Date]],"YYYY-MM")</f>
        <v>2025-09</v>
      </c>
      <c r="O1614" s="9">
        <f>IFERROR(Table2[[#This Row],[Profit]]/Table2[[#This Row],[Sales]],0)</f>
        <v>0.22328657314629258</v>
      </c>
      <c r="P1614" t="str">
        <f>_xlfn.XLOOKUP(Table2[[#This Row],[Product_ID]],Table4[Product_ID],Table4[Category],"Not Found")</f>
        <v>Technology</v>
      </c>
      <c r="Q1614" t="str">
        <f>_xlfn.XLOOKUP(Table2[[#This Row],[Product_ID]],Table4[Product_ID],Table4[Sub_Category],"Not Found")</f>
        <v>Accessories</v>
      </c>
      <c r="R1614" t="str">
        <f>_xlfn.XLOOKUP(Table2[[#This Row],[Customer_ID]],Table1[Customer_ID],Table1[Region],"Not Found")</f>
        <v>South</v>
      </c>
      <c r="S1614" t="str">
        <f>_xlfn.XLOOKUP(Table2[[#This Row],[Customer_ID]],Table1[Customer_ID],Table1[Segment],"Not Found")</f>
        <v>Corporate</v>
      </c>
      <c r="T1614" t="str">
        <f>_xlfn.XLOOKUP(Table2[[#This Row],[Product_ID]],Table4[Product_ID],Table4[Product_Name],"Not Found")</f>
        <v>Wireless Mouse</v>
      </c>
    </row>
    <row r="1615" spans="1:20" x14ac:dyDescent="0.3">
      <c r="A1615" t="s">
        <v>2124</v>
      </c>
      <c r="B1615" s="4">
        <v>45709</v>
      </c>
      <c r="C1615" s="4">
        <v>45712</v>
      </c>
      <c r="D1615" t="s">
        <v>1465</v>
      </c>
      <c r="E1615" t="s">
        <v>29</v>
      </c>
      <c r="F1615" s="8">
        <v>2</v>
      </c>
      <c r="G1615" s="10">
        <v>0</v>
      </c>
      <c r="H1615" t="s">
        <v>17</v>
      </c>
      <c r="I1615" s="8">
        <v>798</v>
      </c>
      <c r="J1615" s="8">
        <v>287.72000000000003</v>
      </c>
      <c r="K1615" s="12">
        <f>YEAR(Table2[[#This Row],[Order_Date]])</f>
        <v>2025</v>
      </c>
      <c r="L1615" s="12">
        <f>MONTH(Table2[[#This Row],[Order_Date]])</f>
        <v>2</v>
      </c>
      <c r="M1615" t="str">
        <f>TEXT(Table2[[#This Row],[Order_Date]],"mmm")</f>
        <v>Feb</v>
      </c>
      <c r="N1615" t="str">
        <f>TEXT(Table2[[#This Row],[Order_Date]],"YYYY-MM")</f>
        <v>2025-02</v>
      </c>
      <c r="O1615" s="9">
        <f>IFERROR(Table2[[#This Row],[Profit]]/Table2[[#This Row],[Sales]],0)</f>
        <v>0.36055137844611534</v>
      </c>
      <c r="P1615" t="str">
        <f>_xlfn.XLOOKUP(Table2[[#This Row],[Product_ID]],Table4[Product_ID],Table4[Category],"Not Found")</f>
        <v>Office</v>
      </c>
      <c r="Q1615" t="str">
        <f>_xlfn.XLOOKUP(Table2[[#This Row],[Product_ID]],Table4[Product_ID],Table4[Sub_Category],"Not Found")</f>
        <v>Paper</v>
      </c>
      <c r="R1615" t="str">
        <f>_xlfn.XLOOKUP(Table2[[#This Row],[Customer_ID]],Table1[Customer_ID],Table1[Region],"Not Found")</f>
        <v>North</v>
      </c>
      <c r="S1615" t="str">
        <f>_xlfn.XLOOKUP(Table2[[#This Row],[Customer_ID]],Table1[Customer_ID],Table1[Segment],"Not Found")</f>
        <v>Consumer</v>
      </c>
      <c r="T1615" t="str">
        <f>_xlfn.XLOOKUP(Table2[[#This Row],[Product_ID]],Table4[Product_ID],Table4[Product_Name],"Not Found")</f>
        <v>Notebook Set</v>
      </c>
    </row>
    <row r="1616" spans="1:20" x14ac:dyDescent="0.3">
      <c r="A1616" t="s">
        <v>2125</v>
      </c>
      <c r="B1616" s="4">
        <v>45728</v>
      </c>
      <c r="C1616" s="4">
        <v>45731</v>
      </c>
      <c r="D1616" t="s">
        <v>2126</v>
      </c>
      <c r="E1616" t="s">
        <v>50</v>
      </c>
      <c r="F1616" s="8">
        <v>4</v>
      </c>
      <c r="G1616" s="10">
        <v>0.05</v>
      </c>
      <c r="H1616" t="s">
        <v>21</v>
      </c>
      <c r="I1616" s="8">
        <v>1896.2</v>
      </c>
      <c r="J1616" s="8">
        <v>507.14</v>
      </c>
      <c r="K1616" s="12">
        <f>YEAR(Table2[[#This Row],[Order_Date]])</f>
        <v>2025</v>
      </c>
      <c r="L1616" s="12">
        <f>MONTH(Table2[[#This Row],[Order_Date]])</f>
        <v>3</v>
      </c>
      <c r="M1616" t="str">
        <f>TEXT(Table2[[#This Row],[Order_Date]],"mmm")</f>
        <v>Mar</v>
      </c>
      <c r="N1616" t="str">
        <f>TEXT(Table2[[#This Row],[Order_Date]],"YYYY-MM")</f>
        <v>2025-03</v>
      </c>
      <c r="O1616" s="9">
        <f>IFERROR(Table2[[#This Row],[Profit]]/Table2[[#This Row],[Sales]],0)</f>
        <v>0.26745069085539497</v>
      </c>
      <c r="P1616" t="str">
        <f>_xlfn.XLOOKUP(Table2[[#This Row],[Product_ID]],Table4[Product_ID],Table4[Category],"Not Found")</f>
        <v>Technology</v>
      </c>
      <c r="Q1616" t="str">
        <f>_xlfn.XLOOKUP(Table2[[#This Row],[Product_ID]],Table4[Product_ID],Table4[Sub_Category],"Not Found")</f>
        <v>Accessories</v>
      </c>
      <c r="R1616" t="str">
        <f>_xlfn.XLOOKUP(Table2[[#This Row],[Customer_ID]],Table1[Customer_ID],Table1[Region],"Not Found")</f>
        <v>West</v>
      </c>
      <c r="S1616" t="str">
        <f>_xlfn.XLOOKUP(Table2[[#This Row],[Customer_ID]],Table1[Customer_ID],Table1[Segment],"Not Found")</f>
        <v>Consumer</v>
      </c>
      <c r="T1616" t="str">
        <f>_xlfn.XLOOKUP(Table2[[#This Row],[Product_ID]],Table4[Product_ID],Table4[Product_Name],"Not Found")</f>
        <v>Wireless Mouse</v>
      </c>
    </row>
    <row r="1617" spans="1:20" x14ac:dyDescent="0.3">
      <c r="A1617" t="s">
        <v>2127</v>
      </c>
      <c r="B1617" s="4">
        <v>45668</v>
      </c>
      <c r="C1617" s="4">
        <v>45670</v>
      </c>
      <c r="D1617" t="s">
        <v>917</v>
      </c>
      <c r="E1617" t="s">
        <v>116</v>
      </c>
      <c r="F1617" s="8">
        <v>1</v>
      </c>
      <c r="G1617" s="10">
        <v>0.1</v>
      </c>
      <c r="H1617" t="s">
        <v>13</v>
      </c>
      <c r="I1617" s="8">
        <v>359.1</v>
      </c>
      <c r="J1617" s="8">
        <v>83.74</v>
      </c>
      <c r="K1617" s="12">
        <f>YEAR(Table2[[#This Row],[Order_Date]])</f>
        <v>2025</v>
      </c>
      <c r="L1617" s="12">
        <f>MONTH(Table2[[#This Row],[Order_Date]])</f>
        <v>1</v>
      </c>
      <c r="M1617" t="str">
        <f>TEXT(Table2[[#This Row],[Order_Date]],"mmm")</f>
        <v>Jan</v>
      </c>
      <c r="N1617" t="str">
        <f>TEXT(Table2[[#This Row],[Order_Date]],"YYYY-MM")</f>
        <v>2025-01</v>
      </c>
      <c r="O1617" s="9">
        <f>IFERROR(Table2[[#This Row],[Profit]]/Table2[[#This Row],[Sales]],0)</f>
        <v>0.23319409635199106</v>
      </c>
      <c r="P1617" t="str">
        <f>_xlfn.XLOOKUP(Table2[[#This Row],[Product_ID]],Table4[Product_ID],Table4[Category],"Not Found")</f>
        <v>Technology</v>
      </c>
      <c r="Q1617" t="str">
        <f>_xlfn.XLOOKUP(Table2[[#This Row],[Product_ID]],Table4[Product_ID],Table4[Sub_Category],"Not Found")</f>
        <v>Accessories</v>
      </c>
      <c r="R1617" t="str">
        <f>_xlfn.XLOOKUP(Table2[[#This Row],[Customer_ID]],Table1[Customer_ID],Table1[Region],"Not Found")</f>
        <v>West</v>
      </c>
      <c r="S1617" t="str">
        <f>_xlfn.XLOOKUP(Table2[[#This Row],[Customer_ID]],Table1[Customer_ID],Table1[Segment],"Not Found")</f>
        <v>Consumer</v>
      </c>
      <c r="T1617" t="str">
        <f>_xlfn.XLOOKUP(Table2[[#This Row],[Product_ID]],Table4[Product_ID],Table4[Product_Name],"Not Found")</f>
        <v>Mobile Holder</v>
      </c>
    </row>
    <row r="1618" spans="1:20" x14ac:dyDescent="0.3">
      <c r="A1618" t="s">
        <v>2128</v>
      </c>
      <c r="B1618" s="4">
        <v>45311</v>
      </c>
      <c r="C1618" s="4">
        <v>45316</v>
      </c>
      <c r="D1618" t="s">
        <v>275</v>
      </c>
      <c r="E1618" t="s">
        <v>68</v>
      </c>
      <c r="F1618" s="8">
        <v>2</v>
      </c>
      <c r="G1618" s="10">
        <v>0.05</v>
      </c>
      <c r="H1618" t="s">
        <v>21</v>
      </c>
      <c r="I1618" s="8">
        <v>2468.1</v>
      </c>
      <c r="J1618" s="8">
        <v>684.85</v>
      </c>
      <c r="K1618" s="12">
        <f>YEAR(Table2[[#This Row],[Order_Date]])</f>
        <v>2024</v>
      </c>
      <c r="L1618" s="12">
        <f>MONTH(Table2[[#This Row],[Order_Date]])</f>
        <v>1</v>
      </c>
      <c r="M1618" t="str">
        <f>TEXT(Table2[[#This Row],[Order_Date]],"mmm")</f>
        <v>Jan</v>
      </c>
      <c r="N1618" t="str">
        <f>TEXT(Table2[[#This Row],[Order_Date]],"YYYY-MM")</f>
        <v>2024-01</v>
      </c>
      <c r="O1618" s="9">
        <f>IFERROR(Table2[[#This Row],[Profit]]/Table2[[#This Row],[Sales]],0)</f>
        <v>0.27748065313398973</v>
      </c>
      <c r="P1618" t="str">
        <f>_xlfn.XLOOKUP(Table2[[#This Row],[Product_ID]],Table4[Product_ID],Table4[Category],"Not Found")</f>
        <v>Home</v>
      </c>
      <c r="Q1618" t="str">
        <f>_xlfn.XLOOKUP(Table2[[#This Row],[Product_ID]],Table4[Product_ID],Table4[Sub_Category],"Not Found")</f>
        <v>Lighting</v>
      </c>
      <c r="R1618" t="str">
        <f>_xlfn.XLOOKUP(Table2[[#This Row],[Customer_ID]],Table1[Customer_ID],Table1[Region],"Not Found")</f>
        <v>South</v>
      </c>
      <c r="S1618" t="str">
        <f>_xlfn.XLOOKUP(Table2[[#This Row],[Customer_ID]],Table1[Customer_ID],Table1[Segment],"Not Found")</f>
        <v>Home Office</v>
      </c>
      <c r="T1618" t="str">
        <f>_xlfn.XLOOKUP(Table2[[#This Row],[Product_ID]],Table4[Product_ID],Table4[Product_Name],"Not Found")</f>
        <v>Table Lamp</v>
      </c>
    </row>
    <row r="1619" spans="1:20" x14ac:dyDescent="0.3">
      <c r="A1619" t="s">
        <v>2129</v>
      </c>
      <c r="B1619" s="4">
        <v>45878</v>
      </c>
      <c r="C1619" s="4">
        <v>45879</v>
      </c>
      <c r="D1619" t="s">
        <v>337</v>
      </c>
      <c r="E1619" t="s">
        <v>65</v>
      </c>
      <c r="F1619" s="8">
        <v>3</v>
      </c>
      <c r="G1619" s="10">
        <v>0.1</v>
      </c>
      <c r="H1619" t="s">
        <v>13</v>
      </c>
      <c r="I1619" s="8">
        <v>1887.3</v>
      </c>
      <c r="J1619" s="8">
        <v>585.29</v>
      </c>
      <c r="K1619" s="12">
        <f>YEAR(Table2[[#This Row],[Order_Date]])</f>
        <v>2025</v>
      </c>
      <c r="L1619" s="12">
        <f>MONTH(Table2[[#This Row],[Order_Date]])</f>
        <v>8</v>
      </c>
      <c r="M1619" t="str">
        <f>TEXT(Table2[[#This Row],[Order_Date]],"mmm")</f>
        <v>Aug</v>
      </c>
      <c r="N1619" t="str">
        <f>TEXT(Table2[[#This Row],[Order_Date]],"YYYY-MM")</f>
        <v>2025-08</v>
      </c>
      <c r="O1619" s="9">
        <f>IFERROR(Table2[[#This Row],[Profit]]/Table2[[#This Row],[Sales]],0)</f>
        <v>0.31012027764531341</v>
      </c>
      <c r="P1619" t="str">
        <f>_xlfn.XLOOKUP(Table2[[#This Row],[Product_ID]],Table4[Product_ID],Table4[Category],"Not Found")</f>
        <v>Office</v>
      </c>
      <c r="Q1619" t="str">
        <f>_xlfn.XLOOKUP(Table2[[#This Row],[Product_ID]],Table4[Product_ID],Table4[Sub_Category],"Not Found")</f>
        <v>Storage</v>
      </c>
      <c r="R1619" t="str">
        <f>_xlfn.XLOOKUP(Table2[[#This Row],[Customer_ID]],Table1[Customer_ID],Table1[Region],"Not Found")</f>
        <v>East</v>
      </c>
      <c r="S1619" t="str">
        <f>_xlfn.XLOOKUP(Table2[[#This Row],[Customer_ID]],Table1[Customer_ID],Table1[Segment],"Not Found")</f>
        <v>Home Office</v>
      </c>
      <c r="T1619" t="str">
        <f>_xlfn.XLOOKUP(Table2[[#This Row],[Product_ID]],Table4[Product_ID],Table4[Product_Name],"Not Found")</f>
        <v>Desk Organizer</v>
      </c>
    </row>
    <row r="1620" spans="1:20" x14ac:dyDescent="0.3">
      <c r="A1620" t="s">
        <v>2130</v>
      </c>
      <c r="B1620" s="4">
        <v>45361</v>
      </c>
      <c r="C1620" s="4">
        <v>45362</v>
      </c>
      <c r="D1620" t="s">
        <v>1330</v>
      </c>
      <c r="E1620" t="s">
        <v>68</v>
      </c>
      <c r="F1620" s="8">
        <v>2</v>
      </c>
      <c r="G1620" s="10">
        <v>0.05</v>
      </c>
      <c r="H1620" t="s">
        <v>13</v>
      </c>
      <c r="I1620" s="8">
        <v>2468.1</v>
      </c>
      <c r="J1620" s="8">
        <v>475.74</v>
      </c>
      <c r="K1620" s="12">
        <f>YEAR(Table2[[#This Row],[Order_Date]])</f>
        <v>2024</v>
      </c>
      <c r="L1620" s="12">
        <f>MONTH(Table2[[#This Row],[Order_Date]])</f>
        <v>3</v>
      </c>
      <c r="M1620" t="str">
        <f>TEXT(Table2[[#This Row],[Order_Date]],"mmm")</f>
        <v>Mar</v>
      </c>
      <c r="N1620" t="str">
        <f>TEXT(Table2[[#This Row],[Order_Date]],"YYYY-MM")</f>
        <v>2024-03</v>
      </c>
      <c r="O1620" s="9">
        <f>IFERROR(Table2[[#This Row],[Profit]]/Table2[[#This Row],[Sales]],0)</f>
        <v>0.19275556095782181</v>
      </c>
      <c r="P1620" t="str">
        <f>_xlfn.XLOOKUP(Table2[[#This Row],[Product_ID]],Table4[Product_ID],Table4[Category],"Not Found")</f>
        <v>Home</v>
      </c>
      <c r="Q1620" t="str">
        <f>_xlfn.XLOOKUP(Table2[[#This Row],[Product_ID]],Table4[Product_ID],Table4[Sub_Category],"Not Found")</f>
        <v>Lighting</v>
      </c>
      <c r="R1620" t="str">
        <f>_xlfn.XLOOKUP(Table2[[#This Row],[Customer_ID]],Table1[Customer_ID],Table1[Region],"Not Found")</f>
        <v>South</v>
      </c>
      <c r="S1620" t="str">
        <f>_xlfn.XLOOKUP(Table2[[#This Row],[Customer_ID]],Table1[Customer_ID],Table1[Segment],"Not Found")</f>
        <v>Home Office</v>
      </c>
      <c r="T1620" t="str">
        <f>_xlfn.XLOOKUP(Table2[[#This Row],[Product_ID]],Table4[Product_ID],Table4[Product_Name],"Not Found")</f>
        <v>Table Lamp</v>
      </c>
    </row>
    <row r="1621" spans="1:20" x14ac:dyDescent="0.3">
      <c r="A1621" t="s">
        <v>2131</v>
      </c>
      <c r="B1621" s="4">
        <v>45502</v>
      </c>
      <c r="C1621" s="4">
        <v>45505</v>
      </c>
      <c r="D1621" t="s">
        <v>1961</v>
      </c>
      <c r="E1621" t="s">
        <v>116</v>
      </c>
      <c r="F1621" s="8">
        <v>2</v>
      </c>
      <c r="G1621" s="10">
        <v>0.1</v>
      </c>
      <c r="H1621" t="s">
        <v>21</v>
      </c>
      <c r="I1621" s="8">
        <v>718.2</v>
      </c>
      <c r="J1621" s="8">
        <v>163.22</v>
      </c>
      <c r="K1621" s="12">
        <f>YEAR(Table2[[#This Row],[Order_Date]])</f>
        <v>2024</v>
      </c>
      <c r="L1621" s="12">
        <f>MONTH(Table2[[#This Row],[Order_Date]])</f>
        <v>7</v>
      </c>
      <c r="M1621" t="str">
        <f>TEXT(Table2[[#This Row],[Order_Date]],"mmm")</f>
        <v>Jul</v>
      </c>
      <c r="N1621" t="str">
        <f>TEXT(Table2[[#This Row],[Order_Date]],"YYYY-MM")</f>
        <v>2024-07</v>
      </c>
      <c r="O1621" s="9">
        <f>IFERROR(Table2[[#This Row],[Profit]]/Table2[[#This Row],[Sales]],0)</f>
        <v>0.22726260094681144</v>
      </c>
      <c r="P1621" t="str">
        <f>_xlfn.XLOOKUP(Table2[[#This Row],[Product_ID]],Table4[Product_ID],Table4[Category],"Not Found")</f>
        <v>Technology</v>
      </c>
      <c r="Q1621" t="str">
        <f>_xlfn.XLOOKUP(Table2[[#This Row],[Product_ID]],Table4[Product_ID],Table4[Sub_Category],"Not Found")</f>
        <v>Accessories</v>
      </c>
      <c r="R1621" t="str">
        <f>_xlfn.XLOOKUP(Table2[[#This Row],[Customer_ID]],Table1[Customer_ID],Table1[Region],"Not Found")</f>
        <v>North</v>
      </c>
      <c r="S1621" t="str">
        <f>_xlfn.XLOOKUP(Table2[[#This Row],[Customer_ID]],Table1[Customer_ID],Table1[Segment],"Not Found")</f>
        <v>Consumer</v>
      </c>
      <c r="T1621" t="str">
        <f>_xlfn.XLOOKUP(Table2[[#This Row],[Product_ID]],Table4[Product_ID],Table4[Product_Name],"Not Found")</f>
        <v>Mobile Holder</v>
      </c>
    </row>
    <row r="1622" spans="1:20" x14ac:dyDescent="0.3">
      <c r="A1622" t="s">
        <v>2132</v>
      </c>
      <c r="B1622" s="4">
        <v>45392</v>
      </c>
      <c r="C1622" s="4">
        <v>45396</v>
      </c>
      <c r="D1622" t="s">
        <v>122</v>
      </c>
      <c r="E1622" t="s">
        <v>55</v>
      </c>
      <c r="F1622" s="8">
        <v>1</v>
      </c>
      <c r="G1622" s="10">
        <v>0.15</v>
      </c>
      <c r="H1622" t="s">
        <v>13</v>
      </c>
      <c r="I1622" s="8">
        <v>5099.1499999999996</v>
      </c>
      <c r="J1622" s="8">
        <v>1152.24</v>
      </c>
      <c r="K1622" s="12">
        <f>YEAR(Table2[[#This Row],[Order_Date]])</f>
        <v>2024</v>
      </c>
      <c r="L1622" s="12">
        <f>MONTH(Table2[[#This Row],[Order_Date]])</f>
        <v>4</v>
      </c>
      <c r="M1622" t="str">
        <f>TEXT(Table2[[#This Row],[Order_Date]],"mmm")</f>
        <v>Apr</v>
      </c>
      <c r="N1622" t="str">
        <f>TEXT(Table2[[#This Row],[Order_Date]],"YYYY-MM")</f>
        <v>2024-04</v>
      </c>
      <c r="O1622" s="9">
        <f>IFERROR(Table2[[#This Row],[Profit]]/Table2[[#This Row],[Sales]],0)</f>
        <v>0.22596707294352983</v>
      </c>
      <c r="P1622" t="str">
        <f>_xlfn.XLOOKUP(Table2[[#This Row],[Product_ID]],Table4[Product_ID],Table4[Category],"Not Found")</f>
        <v>Furniture</v>
      </c>
      <c r="Q1622" t="str">
        <f>_xlfn.XLOOKUP(Table2[[#This Row],[Product_ID]],Table4[Product_ID],Table4[Sub_Category],"Not Found")</f>
        <v>Furniture</v>
      </c>
      <c r="R1622" t="str">
        <f>_xlfn.XLOOKUP(Table2[[#This Row],[Customer_ID]],Table1[Customer_ID],Table1[Region],"Not Found")</f>
        <v>North</v>
      </c>
      <c r="S1622" t="str">
        <f>_xlfn.XLOOKUP(Table2[[#This Row],[Customer_ID]],Table1[Customer_ID],Table1[Segment],"Not Found")</f>
        <v>Home Office</v>
      </c>
      <c r="T1622" t="str">
        <f>_xlfn.XLOOKUP(Table2[[#This Row],[Product_ID]],Table4[Product_ID],Table4[Product_Name],"Not Found")</f>
        <v>Study Table</v>
      </c>
    </row>
    <row r="1623" spans="1:20" x14ac:dyDescent="0.3">
      <c r="A1623" t="s">
        <v>2133</v>
      </c>
      <c r="B1623" s="4">
        <v>45989</v>
      </c>
      <c r="C1623" s="4">
        <v>45993</v>
      </c>
      <c r="D1623" t="s">
        <v>542</v>
      </c>
      <c r="E1623" t="s">
        <v>76</v>
      </c>
      <c r="F1623" s="8">
        <v>1</v>
      </c>
      <c r="G1623" s="10">
        <v>0.1</v>
      </c>
      <c r="H1623" t="s">
        <v>13</v>
      </c>
      <c r="I1623" s="8">
        <v>809.1</v>
      </c>
      <c r="J1623" s="8">
        <v>261.5</v>
      </c>
      <c r="K1623" s="12">
        <f>YEAR(Table2[[#This Row],[Order_Date]])</f>
        <v>2025</v>
      </c>
      <c r="L1623" s="12">
        <f>MONTH(Table2[[#This Row],[Order_Date]])</f>
        <v>11</v>
      </c>
      <c r="M1623" t="str">
        <f>TEXT(Table2[[#This Row],[Order_Date]],"mmm")</f>
        <v>Nov</v>
      </c>
      <c r="N1623" t="str">
        <f>TEXT(Table2[[#This Row],[Order_Date]],"YYYY-MM")</f>
        <v>2025-11</v>
      </c>
      <c r="O1623" s="9">
        <f>IFERROR(Table2[[#This Row],[Profit]]/Table2[[#This Row],[Sales]],0)</f>
        <v>0.32319861574589048</v>
      </c>
      <c r="P1623" t="str">
        <f>_xlfn.XLOOKUP(Table2[[#This Row],[Product_ID]],Table4[Product_ID],Table4[Category],"Not Found")</f>
        <v>Home</v>
      </c>
      <c r="Q1623" t="str">
        <f>_xlfn.XLOOKUP(Table2[[#This Row],[Product_ID]],Table4[Product_ID],Table4[Sub_Category],"Not Found")</f>
        <v>Decor</v>
      </c>
      <c r="R1623" t="str">
        <f>_xlfn.XLOOKUP(Table2[[#This Row],[Customer_ID]],Table1[Customer_ID],Table1[Region],"Not Found")</f>
        <v>West</v>
      </c>
      <c r="S1623" t="str">
        <f>_xlfn.XLOOKUP(Table2[[#This Row],[Customer_ID]],Table1[Customer_ID],Table1[Segment],"Not Found")</f>
        <v>Home Office</v>
      </c>
      <c r="T1623" t="str">
        <f>_xlfn.XLOOKUP(Table2[[#This Row],[Product_ID]],Table4[Product_ID],Table4[Product_Name],"Not Found")</f>
        <v>Wall Clock</v>
      </c>
    </row>
    <row r="1624" spans="1:20" x14ac:dyDescent="0.3">
      <c r="A1624" t="s">
        <v>2134</v>
      </c>
      <c r="B1624" s="4">
        <v>45423</v>
      </c>
      <c r="C1624" s="4">
        <v>45425</v>
      </c>
      <c r="D1624" t="s">
        <v>337</v>
      </c>
      <c r="E1624" t="s">
        <v>50</v>
      </c>
      <c r="F1624" s="8">
        <v>2</v>
      </c>
      <c r="G1624" s="10">
        <v>0.1</v>
      </c>
      <c r="H1624" t="s">
        <v>21</v>
      </c>
      <c r="I1624" s="8">
        <v>898.2</v>
      </c>
      <c r="J1624" s="8">
        <v>213.51</v>
      </c>
      <c r="K1624" s="12">
        <f>YEAR(Table2[[#This Row],[Order_Date]])</f>
        <v>2024</v>
      </c>
      <c r="L1624" s="12">
        <f>MONTH(Table2[[#This Row],[Order_Date]])</f>
        <v>5</v>
      </c>
      <c r="M1624" t="str">
        <f>TEXT(Table2[[#This Row],[Order_Date]],"mmm")</f>
        <v>May</v>
      </c>
      <c r="N1624" t="str">
        <f>TEXT(Table2[[#This Row],[Order_Date]],"YYYY-MM")</f>
        <v>2024-05</v>
      </c>
      <c r="O1624" s="9">
        <f>IFERROR(Table2[[#This Row],[Profit]]/Table2[[#This Row],[Sales]],0)</f>
        <v>0.23770875083500331</v>
      </c>
      <c r="P1624" t="str">
        <f>_xlfn.XLOOKUP(Table2[[#This Row],[Product_ID]],Table4[Product_ID],Table4[Category],"Not Found")</f>
        <v>Technology</v>
      </c>
      <c r="Q1624" t="str">
        <f>_xlfn.XLOOKUP(Table2[[#This Row],[Product_ID]],Table4[Product_ID],Table4[Sub_Category],"Not Found")</f>
        <v>Accessories</v>
      </c>
      <c r="R1624" t="str">
        <f>_xlfn.XLOOKUP(Table2[[#This Row],[Customer_ID]],Table1[Customer_ID],Table1[Region],"Not Found")</f>
        <v>East</v>
      </c>
      <c r="S1624" t="str">
        <f>_xlfn.XLOOKUP(Table2[[#This Row],[Customer_ID]],Table1[Customer_ID],Table1[Segment],"Not Found")</f>
        <v>Home Office</v>
      </c>
      <c r="T1624" t="str">
        <f>_xlfn.XLOOKUP(Table2[[#This Row],[Product_ID]],Table4[Product_ID],Table4[Product_Name],"Not Found")</f>
        <v>Wireless Mouse</v>
      </c>
    </row>
    <row r="1625" spans="1:20" x14ac:dyDescent="0.3">
      <c r="A1625" t="s">
        <v>2135</v>
      </c>
      <c r="B1625" s="4">
        <v>45914</v>
      </c>
      <c r="C1625" s="4">
        <v>45915</v>
      </c>
      <c r="D1625" t="s">
        <v>1459</v>
      </c>
      <c r="E1625" t="s">
        <v>200</v>
      </c>
      <c r="F1625" s="8">
        <v>2</v>
      </c>
      <c r="G1625" s="10">
        <v>0</v>
      </c>
      <c r="H1625" t="s">
        <v>21</v>
      </c>
      <c r="I1625" s="8">
        <v>2198</v>
      </c>
      <c r="J1625" s="8">
        <v>510.91</v>
      </c>
      <c r="K1625" s="12">
        <f>YEAR(Table2[[#This Row],[Order_Date]])</f>
        <v>2025</v>
      </c>
      <c r="L1625" s="12">
        <f>MONTH(Table2[[#This Row],[Order_Date]])</f>
        <v>9</v>
      </c>
      <c r="M1625" t="str">
        <f>TEXT(Table2[[#This Row],[Order_Date]],"mmm")</f>
        <v>Sep</v>
      </c>
      <c r="N1625" t="str">
        <f>TEXT(Table2[[#This Row],[Order_Date]],"YYYY-MM")</f>
        <v>2025-09</v>
      </c>
      <c r="O1625" s="9">
        <f>IFERROR(Table2[[#This Row],[Profit]]/Table2[[#This Row],[Sales]],0)</f>
        <v>0.23244313011828938</v>
      </c>
      <c r="P1625" t="str">
        <f>_xlfn.XLOOKUP(Table2[[#This Row],[Product_ID]],Table4[Product_ID],Table4[Category],"Not Found")</f>
        <v>Office</v>
      </c>
      <c r="Q1625" t="str">
        <f>_xlfn.XLOOKUP(Table2[[#This Row],[Product_ID]],Table4[Product_ID],Table4[Sub_Category],"Not Found")</f>
        <v>Office Supplies</v>
      </c>
      <c r="R1625" t="str">
        <f>_xlfn.XLOOKUP(Table2[[#This Row],[Customer_ID]],Table1[Customer_ID],Table1[Region],"Not Found")</f>
        <v>West</v>
      </c>
      <c r="S1625" t="str">
        <f>_xlfn.XLOOKUP(Table2[[#This Row],[Customer_ID]],Table1[Customer_ID],Table1[Segment],"Not Found")</f>
        <v>Corporate</v>
      </c>
      <c r="T1625" t="str">
        <f>_xlfn.XLOOKUP(Table2[[#This Row],[Product_ID]],Table4[Product_ID],Table4[Product_Name],"Not Found")</f>
        <v>Laptop Stand</v>
      </c>
    </row>
    <row r="1626" spans="1:20" x14ac:dyDescent="0.3">
      <c r="A1626" t="s">
        <v>2136</v>
      </c>
      <c r="B1626" s="4">
        <v>45672</v>
      </c>
      <c r="C1626" s="4">
        <v>45676</v>
      </c>
      <c r="D1626" t="s">
        <v>573</v>
      </c>
      <c r="E1626" t="s">
        <v>81</v>
      </c>
      <c r="F1626" s="8">
        <v>4</v>
      </c>
      <c r="G1626" s="10">
        <v>0.05</v>
      </c>
      <c r="H1626" t="s">
        <v>13</v>
      </c>
      <c r="I1626" s="8">
        <v>3036.2</v>
      </c>
      <c r="J1626" s="8">
        <v>819.75</v>
      </c>
      <c r="K1626" s="12">
        <f>YEAR(Table2[[#This Row],[Order_Date]])</f>
        <v>2025</v>
      </c>
      <c r="L1626" s="12">
        <f>MONTH(Table2[[#This Row],[Order_Date]])</f>
        <v>1</v>
      </c>
      <c r="M1626" t="str">
        <f>TEXT(Table2[[#This Row],[Order_Date]],"mmm")</f>
        <v>Jan</v>
      </c>
      <c r="N1626" t="str">
        <f>TEXT(Table2[[#This Row],[Order_Date]],"YYYY-MM")</f>
        <v>2025-01</v>
      </c>
      <c r="O1626" s="9">
        <f>IFERROR(Table2[[#This Row],[Profit]]/Table2[[#This Row],[Sales]],0)</f>
        <v>0.26999209538238589</v>
      </c>
      <c r="P1626" t="str">
        <f>_xlfn.XLOOKUP(Table2[[#This Row],[Product_ID]],Table4[Product_ID],Table4[Category],"Not Found")</f>
        <v>Home</v>
      </c>
      <c r="Q1626" t="str">
        <f>_xlfn.XLOOKUP(Table2[[#This Row],[Product_ID]],Table4[Product_ID],Table4[Sub_Category],"Not Found")</f>
        <v>Kitchen</v>
      </c>
      <c r="R1626" t="str">
        <f>_xlfn.XLOOKUP(Table2[[#This Row],[Customer_ID]],Table1[Customer_ID],Table1[Region],"Not Found")</f>
        <v>South</v>
      </c>
      <c r="S1626" t="str">
        <f>_xlfn.XLOOKUP(Table2[[#This Row],[Customer_ID]],Table1[Customer_ID],Table1[Segment],"Not Found")</f>
        <v>Corporate</v>
      </c>
      <c r="T1626" t="str">
        <f>_xlfn.XLOOKUP(Table2[[#This Row],[Product_ID]],Table4[Product_ID],Table4[Product_Name],"Not Found")</f>
        <v>Travel Mug</v>
      </c>
    </row>
    <row r="1627" spans="1:20" x14ac:dyDescent="0.3">
      <c r="A1627" t="s">
        <v>2137</v>
      </c>
      <c r="B1627" s="4">
        <v>45423</v>
      </c>
      <c r="C1627" s="4">
        <v>45425</v>
      </c>
      <c r="D1627" t="s">
        <v>885</v>
      </c>
      <c r="E1627" t="s">
        <v>55</v>
      </c>
      <c r="F1627" s="8">
        <v>1</v>
      </c>
      <c r="G1627" s="10">
        <v>0.05</v>
      </c>
      <c r="H1627" t="s">
        <v>30</v>
      </c>
      <c r="I1627" s="8">
        <v>5699.05</v>
      </c>
      <c r="J1627" s="8">
        <v>1136.48</v>
      </c>
      <c r="K1627" s="12">
        <f>YEAR(Table2[[#This Row],[Order_Date]])</f>
        <v>2024</v>
      </c>
      <c r="L1627" s="12">
        <f>MONTH(Table2[[#This Row],[Order_Date]])</f>
        <v>5</v>
      </c>
      <c r="M1627" t="str">
        <f>TEXT(Table2[[#This Row],[Order_Date]],"mmm")</f>
        <v>May</v>
      </c>
      <c r="N1627" t="str">
        <f>TEXT(Table2[[#This Row],[Order_Date]],"YYYY-MM")</f>
        <v>2024-05</v>
      </c>
      <c r="O1627" s="9">
        <f>IFERROR(Table2[[#This Row],[Profit]]/Table2[[#This Row],[Sales]],0)</f>
        <v>0.19941569208903237</v>
      </c>
      <c r="P1627" t="str">
        <f>_xlfn.XLOOKUP(Table2[[#This Row],[Product_ID]],Table4[Product_ID],Table4[Category],"Not Found")</f>
        <v>Furniture</v>
      </c>
      <c r="Q1627" t="str">
        <f>_xlfn.XLOOKUP(Table2[[#This Row],[Product_ID]],Table4[Product_ID],Table4[Sub_Category],"Not Found")</f>
        <v>Furniture</v>
      </c>
      <c r="R1627" t="str">
        <f>_xlfn.XLOOKUP(Table2[[#This Row],[Customer_ID]],Table1[Customer_ID],Table1[Region],"Not Found")</f>
        <v>West</v>
      </c>
      <c r="S1627" t="str">
        <f>_xlfn.XLOOKUP(Table2[[#This Row],[Customer_ID]],Table1[Customer_ID],Table1[Segment],"Not Found")</f>
        <v>Corporate</v>
      </c>
      <c r="T1627" t="str">
        <f>_xlfn.XLOOKUP(Table2[[#This Row],[Product_ID]],Table4[Product_ID],Table4[Product_Name],"Not Found")</f>
        <v>Study Table</v>
      </c>
    </row>
    <row r="1628" spans="1:20" x14ac:dyDescent="0.3">
      <c r="A1628" t="s">
        <v>2138</v>
      </c>
      <c r="B1628" s="4">
        <v>45311</v>
      </c>
      <c r="C1628" s="4">
        <v>45313</v>
      </c>
      <c r="D1628" t="s">
        <v>618</v>
      </c>
      <c r="E1628" t="s">
        <v>40</v>
      </c>
      <c r="F1628" s="8">
        <v>2</v>
      </c>
      <c r="G1628" s="10">
        <v>0.05</v>
      </c>
      <c r="H1628" t="s">
        <v>13</v>
      </c>
      <c r="I1628" s="8">
        <v>2848.1</v>
      </c>
      <c r="J1628" s="8">
        <v>713.22</v>
      </c>
      <c r="K1628" s="12">
        <f>YEAR(Table2[[#This Row],[Order_Date]])</f>
        <v>2024</v>
      </c>
      <c r="L1628" s="12">
        <f>MONTH(Table2[[#This Row],[Order_Date]])</f>
        <v>1</v>
      </c>
      <c r="M1628" t="str">
        <f>TEXT(Table2[[#This Row],[Order_Date]],"mmm")</f>
        <v>Jan</v>
      </c>
      <c r="N1628" t="str">
        <f>TEXT(Table2[[#This Row],[Order_Date]],"YYYY-MM")</f>
        <v>2024-01</v>
      </c>
      <c r="O1628" s="9">
        <f>IFERROR(Table2[[#This Row],[Profit]]/Table2[[#This Row],[Sales]],0)</f>
        <v>0.2504195779642569</v>
      </c>
      <c r="P1628" t="str">
        <f>_xlfn.XLOOKUP(Table2[[#This Row],[Product_ID]],Table4[Product_ID],Table4[Category],"Not Found")</f>
        <v>Technology</v>
      </c>
      <c r="Q1628" t="str">
        <f>_xlfn.XLOOKUP(Table2[[#This Row],[Product_ID]],Table4[Product_ID],Table4[Sub_Category],"Not Found")</f>
        <v>Accessories</v>
      </c>
      <c r="R1628" t="str">
        <f>_xlfn.XLOOKUP(Table2[[#This Row],[Customer_ID]],Table1[Customer_ID],Table1[Region],"Not Found")</f>
        <v>West</v>
      </c>
      <c r="S1628" t="str">
        <f>_xlfn.XLOOKUP(Table2[[#This Row],[Customer_ID]],Table1[Customer_ID],Table1[Segment],"Not Found")</f>
        <v>Consumer</v>
      </c>
      <c r="T1628" t="str">
        <f>_xlfn.XLOOKUP(Table2[[#This Row],[Product_ID]],Table4[Product_ID],Table4[Product_Name],"Not Found")</f>
        <v>Power Bank</v>
      </c>
    </row>
    <row r="1629" spans="1:20" x14ac:dyDescent="0.3">
      <c r="A1629" t="s">
        <v>2139</v>
      </c>
      <c r="B1629" s="4">
        <v>45827</v>
      </c>
      <c r="C1629" s="4">
        <v>45830</v>
      </c>
      <c r="D1629" t="s">
        <v>1583</v>
      </c>
      <c r="E1629" t="s">
        <v>81</v>
      </c>
      <c r="F1629" s="8">
        <v>1</v>
      </c>
      <c r="G1629" s="10">
        <v>0.05</v>
      </c>
      <c r="H1629" t="s">
        <v>30</v>
      </c>
      <c r="I1629" s="8">
        <v>759.05</v>
      </c>
      <c r="J1629" s="8">
        <v>200.56</v>
      </c>
      <c r="K1629" s="12">
        <f>YEAR(Table2[[#This Row],[Order_Date]])</f>
        <v>2025</v>
      </c>
      <c r="L1629" s="12">
        <f>MONTH(Table2[[#This Row],[Order_Date]])</f>
        <v>6</v>
      </c>
      <c r="M1629" t="str">
        <f>TEXT(Table2[[#This Row],[Order_Date]],"mmm")</f>
        <v>Jun</v>
      </c>
      <c r="N1629" t="str">
        <f>TEXT(Table2[[#This Row],[Order_Date]],"YYYY-MM")</f>
        <v>2025-06</v>
      </c>
      <c r="O1629" s="9">
        <f>IFERROR(Table2[[#This Row],[Profit]]/Table2[[#This Row],[Sales]],0)</f>
        <v>0.26422501811474874</v>
      </c>
      <c r="P1629" t="str">
        <f>_xlfn.XLOOKUP(Table2[[#This Row],[Product_ID]],Table4[Product_ID],Table4[Category],"Not Found")</f>
        <v>Home</v>
      </c>
      <c r="Q1629" t="str">
        <f>_xlfn.XLOOKUP(Table2[[#This Row],[Product_ID]],Table4[Product_ID],Table4[Sub_Category],"Not Found")</f>
        <v>Kitchen</v>
      </c>
      <c r="R1629" t="str">
        <f>_xlfn.XLOOKUP(Table2[[#This Row],[Customer_ID]],Table1[Customer_ID],Table1[Region],"Not Found")</f>
        <v>South</v>
      </c>
      <c r="S1629" t="str">
        <f>_xlfn.XLOOKUP(Table2[[#This Row],[Customer_ID]],Table1[Customer_ID],Table1[Segment],"Not Found")</f>
        <v>Consumer</v>
      </c>
      <c r="T1629" t="str">
        <f>_xlfn.XLOOKUP(Table2[[#This Row],[Product_ID]],Table4[Product_ID],Table4[Product_Name],"Not Found")</f>
        <v>Travel Mug</v>
      </c>
    </row>
    <row r="1630" spans="1:20" x14ac:dyDescent="0.3">
      <c r="A1630" t="s">
        <v>2140</v>
      </c>
      <c r="B1630" s="4">
        <v>45518</v>
      </c>
      <c r="C1630" s="4">
        <v>45519</v>
      </c>
      <c r="D1630" t="s">
        <v>305</v>
      </c>
      <c r="E1630" t="s">
        <v>96</v>
      </c>
      <c r="F1630" s="8">
        <v>1</v>
      </c>
      <c r="G1630" s="10">
        <v>0</v>
      </c>
      <c r="H1630" t="s">
        <v>21</v>
      </c>
      <c r="I1630" s="8">
        <v>999</v>
      </c>
      <c r="J1630" s="8">
        <v>314.79000000000002</v>
      </c>
      <c r="K1630" s="12">
        <f>YEAR(Table2[[#This Row],[Order_Date]])</f>
        <v>2024</v>
      </c>
      <c r="L1630" s="12">
        <f>MONTH(Table2[[#This Row],[Order_Date]])</f>
        <v>8</v>
      </c>
      <c r="M1630" t="str">
        <f>TEXT(Table2[[#This Row],[Order_Date]],"mmm")</f>
        <v>Aug</v>
      </c>
      <c r="N1630" t="str">
        <f>TEXT(Table2[[#This Row],[Order_Date]],"YYYY-MM")</f>
        <v>2024-08</v>
      </c>
      <c r="O1630" s="9">
        <f>IFERROR(Table2[[#This Row],[Profit]]/Table2[[#This Row],[Sales]],0)</f>
        <v>0.31510510510510514</v>
      </c>
      <c r="P1630" t="str">
        <f>_xlfn.XLOOKUP(Table2[[#This Row],[Product_ID]],Table4[Product_ID],Table4[Category],"Not Found")</f>
        <v>Home</v>
      </c>
      <c r="Q1630" t="str">
        <f>_xlfn.XLOOKUP(Table2[[#This Row],[Product_ID]],Table4[Product_ID],Table4[Sub_Category],"Not Found")</f>
        <v>Lighting</v>
      </c>
      <c r="R1630" t="str">
        <f>_xlfn.XLOOKUP(Table2[[#This Row],[Customer_ID]],Table1[Customer_ID],Table1[Region],"Not Found")</f>
        <v>South</v>
      </c>
      <c r="S1630" t="str">
        <f>_xlfn.XLOOKUP(Table2[[#This Row],[Customer_ID]],Table1[Customer_ID],Table1[Segment],"Not Found")</f>
        <v>Consumer</v>
      </c>
      <c r="T1630" t="str">
        <f>_xlfn.XLOOKUP(Table2[[#This Row],[Product_ID]],Table4[Product_ID],Table4[Product_Name],"Not Found")</f>
        <v>LED Strip Light</v>
      </c>
    </row>
    <row r="1631" spans="1:20" x14ac:dyDescent="0.3">
      <c r="A1631" t="s">
        <v>2141</v>
      </c>
      <c r="B1631" s="4">
        <v>45445</v>
      </c>
      <c r="C1631" s="4">
        <v>45447</v>
      </c>
      <c r="D1631" t="s">
        <v>510</v>
      </c>
      <c r="E1631" t="s">
        <v>45</v>
      </c>
      <c r="F1631" s="8">
        <v>1</v>
      </c>
      <c r="G1631" s="10">
        <v>0</v>
      </c>
      <c r="H1631" t="s">
        <v>13</v>
      </c>
      <c r="I1631" s="8">
        <v>2499</v>
      </c>
      <c r="J1631" s="8">
        <v>566.41</v>
      </c>
      <c r="K1631" s="12">
        <f>YEAR(Table2[[#This Row],[Order_Date]])</f>
        <v>2024</v>
      </c>
      <c r="L1631" s="12">
        <f>MONTH(Table2[[#This Row],[Order_Date]])</f>
        <v>6</v>
      </c>
      <c r="M1631" t="str">
        <f>TEXT(Table2[[#This Row],[Order_Date]],"mmm")</f>
        <v>Jun</v>
      </c>
      <c r="N1631" t="str">
        <f>TEXT(Table2[[#This Row],[Order_Date]],"YYYY-MM")</f>
        <v>2024-06</v>
      </c>
      <c r="O1631" s="9">
        <f>IFERROR(Table2[[#This Row],[Profit]]/Table2[[#This Row],[Sales]],0)</f>
        <v>0.22665466186474589</v>
      </c>
      <c r="P1631" t="str">
        <f>_xlfn.XLOOKUP(Table2[[#This Row],[Product_ID]],Table4[Product_ID],Table4[Category],"Not Found")</f>
        <v>Technology</v>
      </c>
      <c r="Q1631" t="str">
        <f>_xlfn.XLOOKUP(Table2[[#This Row],[Product_ID]],Table4[Product_ID],Table4[Sub_Category],"Not Found")</f>
        <v>Audio</v>
      </c>
      <c r="R1631" t="str">
        <f>_xlfn.XLOOKUP(Table2[[#This Row],[Customer_ID]],Table1[Customer_ID],Table1[Region],"Not Found")</f>
        <v>South</v>
      </c>
      <c r="S1631" t="str">
        <f>_xlfn.XLOOKUP(Table2[[#This Row],[Customer_ID]],Table1[Customer_ID],Table1[Segment],"Not Found")</f>
        <v>Corporate</v>
      </c>
      <c r="T1631" t="str">
        <f>_xlfn.XLOOKUP(Table2[[#This Row],[Product_ID]],Table4[Product_ID],Table4[Product_Name],"Not Found")</f>
        <v>Headphones</v>
      </c>
    </row>
    <row r="1632" spans="1:20" x14ac:dyDescent="0.3">
      <c r="A1632" t="s">
        <v>2142</v>
      </c>
      <c r="B1632" s="4">
        <v>45760</v>
      </c>
      <c r="C1632" s="4">
        <v>45762</v>
      </c>
      <c r="D1632" t="s">
        <v>1624</v>
      </c>
      <c r="E1632" t="s">
        <v>96</v>
      </c>
      <c r="F1632" s="8">
        <v>1</v>
      </c>
      <c r="G1632" s="10">
        <v>0.15</v>
      </c>
      <c r="H1632" t="s">
        <v>13</v>
      </c>
      <c r="I1632" s="8">
        <v>849.15</v>
      </c>
      <c r="J1632" s="8">
        <v>214.05</v>
      </c>
      <c r="K1632" s="12">
        <f>YEAR(Table2[[#This Row],[Order_Date]])</f>
        <v>2025</v>
      </c>
      <c r="L1632" s="12">
        <f>MONTH(Table2[[#This Row],[Order_Date]])</f>
        <v>4</v>
      </c>
      <c r="M1632" t="str">
        <f>TEXT(Table2[[#This Row],[Order_Date]],"mmm")</f>
        <v>Apr</v>
      </c>
      <c r="N1632" t="str">
        <f>TEXT(Table2[[#This Row],[Order_Date]],"YYYY-MM")</f>
        <v>2025-04</v>
      </c>
      <c r="O1632" s="9">
        <f>IFERROR(Table2[[#This Row],[Profit]]/Table2[[#This Row],[Sales]],0)</f>
        <v>0.2520756050167815</v>
      </c>
      <c r="P1632" t="str">
        <f>_xlfn.XLOOKUP(Table2[[#This Row],[Product_ID]],Table4[Product_ID],Table4[Category],"Not Found")</f>
        <v>Home</v>
      </c>
      <c r="Q1632" t="str">
        <f>_xlfn.XLOOKUP(Table2[[#This Row],[Product_ID]],Table4[Product_ID],Table4[Sub_Category],"Not Found")</f>
        <v>Lighting</v>
      </c>
      <c r="R1632" t="str">
        <f>_xlfn.XLOOKUP(Table2[[#This Row],[Customer_ID]],Table1[Customer_ID],Table1[Region],"Not Found")</f>
        <v>West</v>
      </c>
      <c r="S1632" t="str">
        <f>_xlfn.XLOOKUP(Table2[[#This Row],[Customer_ID]],Table1[Customer_ID],Table1[Segment],"Not Found")</f>
        <v>Consumer</v>
      </c>
      <c r="T1632" t="str">
        <f>_xlfn.XLOOKUP(Table2[[#This Row],[Product_ID]],Table4[Product_ID],Table4[Product_Name],"Not Found")</f>
        <v>LED Strip Light</v>
      </c>
    </row>
    <row r="1633" spans="1:20" x14ac:dyDescent="0.3">
      <c r="A1633" t="s">
        <v>2143</v>
      </c>
      <c r="B1633" s="4">
        <v>45696</v>
      </c>
      <c r="C1633" s="4">
        <v>45698</v>
      </c>
      <c r="D1633" t="s">
        <v>67</v>
      </c>
      <c r="E1633" t="s">
        <v>81</v>
      </c>
      <c r="F1633" s="8">
        <v>1</v>
      </c>
      <c r="G1633" s="10">
        <v>0.1</v>
      </c>
      <c r="H1633" t="s">
        <v>13</v>
      </c>
      <c r="I1633" s="8">
        <v>719.1</v>
      </c>
      <c r="J1633" s="8">
        <v>173.18</v>
      </c>
      <c r="K1633" s="12">
        <f>YEAR(Table2[[#This Row],[Order_Date]])</f>
        <v>2025</v>
      </c>
      <c r="L1633" s="12">
        <f>MONTH(Table2[[#This Row],[Order_Date]])</f>
        <v>2</v>
      </c>
      <c r="M1633" t="str">
        <f>TEXT(Table2[[#This Row],[Order_Date]],"mmm")</f>
        <v>Feb</v>
      </c>
      <c r="N1633" t="str">
        <f>TEXT(Table2[[#This Row],[Order_Date]],"YYYY-MM")</f>
        <v>2025-02</v>
      </c>
      <c r="O1633" s="9">
        <f>IFERROR(Table2[[#This Row],[Profit]]/Table2[[#This Row],[Sales]],0)</f>
        <v>0.24082881379502155</v>
      </c>
      <c r="P1633" t="str">
        <f>_xlfn.XLOOKUP(Table2[[#This Row],[Product_ID]],Table4[Product_ID],Table4[Category],"Not Found")</f>
        <v>Home</v>
      </c>
      <c r="Q1633" t="str">
        <f>_xlfn.XLOOKUP(Table2[[#This Row],[Product_ID]],Table4[Product_ID],Table4[Sub_Category],"Not Found")</f>
        <v>Kitchen</v>
      </c>
      <c r="R1633" t="str">
        <f>_xlfn.XLOOKUP(Table2[[#This Row],[Customer_ID]],Table1[Customer_ID],Table1[Region],"Not Found")</f>
        <v>South</v>
      </c>
      <c r="S1633" t="str">
        <f>_xlfn.XLOOKUP(Table2[[#This Row],[Customer_ID]],Table1[Customer_ID],Table1[Segment],"Not Found")</f>
        <v>Corporate</v>
      </c>
      <c r="T1633" t="str">
        <f>_xlfn.XLOOKUP(Table2[[#This Row],[Product_ID]],Table4[Product_ID],Table4[Product_Name],"Not Found")</f>
        <v>Travel Mug</v>
      </c>
    </row>
    <row r="1634" spans="1:20" x14ac:dyDescent="0.3">
      <c r="A1634" t="s">
        <v>2144</v>
      </c>
      <c r="B1634" s="4">
        <v>45493</v>
      </c>
      <c r="C1634" s="4">
        <v>45494</v>
      </c>
      <c r="D1634" t="s">
        <v>363</v>
      </c>
      <c r="E1634" t="s">
        <v>35</v>
      </c>
      <c r="F1634" s="8">
        <v>1</v>
      </c>
      <c r="G1634" s="10">
        <v>0</v>
      </c>
      <c r="H1634" t="s">
        <v>13</v>
      </c>
      <c r="I1634" s="8">
        <v>1599</v>
      </c>
      <c r="J1634" s="8">
        <v>485.15</v>
      </c>
      <c r="K1634" s="12">
        <f>YEAR(Table2[[#This Row],[Order_Date]])</f>
        <v>2024</v>
      </c>
      <c r="L1634" s="12">
        <f>MONTH(Table2[[#This Row],[Order_Date]])</f>
        <v>7</v>
      </c>
      <c r="M1634" t="str">
        <f>TEXT(Table2[[#This Row],[Order_Date]],"mmm")</f>
        <v>Jul</v>
      </c>
      <c r="N1634" t="str">
        <f>TEXT(Table2[[#This Row],[Order_Date]],"YYYY-MM")</f>
        <v>2024-07</v>
      </c>
      <c r="O1634" s="9">
        <f>IFERROR(Table2[[#This Row],[Profit]]/Table2[[#This Row],[Sales]],0)</f>
        <v>0.30340838023764849</v>
      </c>
      <c r="P1634" t="str">
        <f>_xlfn.XLOOKUP(Table2[[#This Row],[Product_ID]],Table4[Product_ID],Table4[Category],"Not Found")</f>
        <v>Lifestyle</v>
      </c>
      <c r="Q1634" t="str">
        <f>_xlfn.XLOOKUP(Table2[[#This Row],[Product_ID]],Table4[Product_ID],Table4[Sub_Category],"Not Found")</f>
        <v>Bags</v>
      </c>
      <c r="R1634" t="str">
        <f>_xlfn.XLOOKUP(Table2[[#This Row],[Customer_ID]],Table1[Customer_ID],Table1[Region],"Not Found")</f>
        <v>East</v>
      </c>
      <c r="S1634" t="str">
        <f>_xlfn.XLOOKUP(Table2[[#This Row],[Customer_ID]],Table1[Customer_ID],Table1[Segment],"Not Found")</f>
        <v>Home Office</v>
      </c>
      <c r="T1634" t="str">
        <f>_xlfn.XLOOKUP(Table2[[#This Row],[Product_ID]],Table4[Product_ID],Table4[Product_Name],"Not Found")</f>
        <v>Backpack</v>
      </c>
    </row>
    <row r="1635" spans="1:20" x14ac:dyDescent="0.3">
      <c r="A1635" t="s">
        <v>2145</v>
      </c>
      <c r="B1635" s="4">
        <v>45329</v>
      </c>
      <c r="C1635" s="4">
        <v>45332</v>
      </c>
      <c r="D1635" t="s">
        <v>735</v>
      </c>
      <c r="E1635" t="s">
        <v>29</v>
      </c>
      <c r="F1635" s="8">
        <v>1</v>
      </c>
      <c r="G1635" s="10">
        <v>0</v>
      </c>
      <c r="H1635" t="s">
        <v>17</v>
      </c>
      <c r="I1635" s="8">
        <v>399</v>
      </c>
      <c r="J1635" s="8">
        <v>115.62</v>
      </c>
      <c r="K1635" s="12">
        <f>YEAR(Table2[[#This Row],[Order_Date]])</f>
        <v>2024</v>
      </c>
      <c r="L1635" s="12">
        <f>MONTH(Table2[[#This Row],[Order_Date]])</f>
        <v>2</v>
      </c>
      <c r="M1635" t="str">
        <f>TEXT(Table2[[#This Row],[Order_Date]],"mmm")</f>
        <v>Feb</v>
      </c>
      <c r="N1635" t="str">
        <f>TEXT(Table2[[#This Row],[Order_Date]],"YYYY-MM")</f>
        <v>2024-02</v>
      </c>
      <c r="O1635" s="9">
        <f>IFERROR(Table2[[#This Row],[Profit]]/Table2[[#This Row],[Sales]],0)</f>
        <v>0.28977443609022557</v>
      </c>
      <c r="P1635" t="str">
        <f>_xlfn.XLOOKUP(Table2[[#This Row],[Product_ID]],Table4[Product_ID],Table4[Category],"Not Found")</f>
        <v>Office</v>
      </c>
      <c r="Q1635" t="str">
        <f>_xlfn.XLOOKUP(Table2[[#This Row],[Product_ID]],Table4[Product_ID],Table4[Sub_Category],"Not Found")</f>
        <v>Paper</v>
      </c>
      <c r="R1635" t="str">
        <f>_xlfn.XLOOKUP(Table2[[#This Row],[Customer_ID]],Table1[Customer_ID],Table1[Region],"Not Found")</f>
        <v>West</v>
      </c>
      <c r="S1635" t="str">
        <f>_xlfn.XLOOKUP(Table2[[#This Row],[Customer_ID]],Table1[Customer_ID],Table1[Segment],"Not Found")</f>
        <v>Home Office</v>
      </c>
      <c r="T1635" t="str">
        <f>_xlfn.XLOOKUP(Table2[[#This Row],[Product_ID]],Table4[Product_ID],Table4[Product_Name],"Not Found")</f>
        <v>Notebook Set</v>
      </c>
    </row>
    <row r="1636" spans="1:20" x14ac:dyDescent="0.3">
      <c r="A1636" t="s">
        <v>2146</v>
      </c>
      <c r="B1636" s="4">
        <v>45479</v>
      </c>
      <c r="C1636" s="4">
        <v>45484</v>
      </c>
      <c r="D1636" t="s">
        <v>1272</v>
      </c>
      <c r="E1636" t="s">
        <v>12</v>
      </c>
      <c r="F1636" s="8">
        <v>5</v>
      </c>
      <c r="G1636" s="10">
        <v>0.1</v>
      </c>
      <c r="H1636" t="s">
        <v>13</v>
      </c>
      <c r="I1636" s="8">
        <v>2695.5</v>
      </c>
      <c r="J1636" s="8">
        <v>685.42</v>
      </c>
      <c r="K1636" s="12">
        <f>YEAR(Table2[[#This Row],[Order_Date]])</f>
        <v>2024</v>
      </c>
      <c r="L1636" s="12">
        <f>MONTH(Table2[[#This Row],[Order_Date]])</f>
        <v>7</v>
      </c>
      <c r="M1636" t="str">
        <f>TEXT(Table2[[#This Row],[Order_Date]],"mmm")</f>
        <v>Jul</v>
      </c>
      <c r="N1636" t="str">
        <f>TEXT(Table2[[#This Row],[Order_Date]],"YYYY-MM")</f>
        <v>2024-07</v>
      </c>
      <c r="O1636" s="9">
        <f>IFERROR(Table2[[#This Row],[Profit]]/Table2[[#This Row],[Sales]],0)</f>
        <v>0.2542830643665368</v>
      </c>
      <c r="P1636" t="str">
        <f>_xlfn.XLOOKUP(Table2[[#This Row],[Product_ID]],Table4[Product_ID],Table4[Category],"Not Found")</f>
        <v>Home</v>
      </c>
      <c r="Q1636" t="str">
        <f>_xlfn.XLOOKUP(Table2[[#This Row],[Product_ID]],Table4[Product_ID],Table4[Sub_Category],"Not Found")</f>
        <v>Kitchen</v>
      </c>
      <c r="R1636" t="str">
        <f>_xlfn.XLOOKUP(Table2[[#This Row],[Customer_ID]],Table1[Customer_ID],Table1[Region],"Not Found")</f>
        <v>East</v>
      </c>
      <c r="S1636" t="str">
        <f>_xlfn.XLOOKUP(Table2[[#This Row],[Customer_ID]],Table1[Customer_ID],Table1[Segment],"Not Found")</f>
        <v>Consumer</v>
      </c>
      <c r="T1636" t="str">
        <f>_xlfn.XLOOKUP(Table2[[#This Row],[Product_ID]],Table4[Product_ID],Table4[Product_Name],"Not Found")</f>
        <v>Water Bottle</v>
      </c>
    </row>
    <row r="1637" spans="1:20" x14ac:dyDescent="0.3">
      <c r="A1637" t="s">
        <v>2147</v>
      </c>
      <c r="B1637" s="4">
        <v>45348</v>
      </c>
      <c r="C1637" s="4">
        <v>45352</v>
      </c>
      <c r="D1637" t="s">
        <v>120</v>
      </c>
      <c r="E1637" t="s">
        <v>35</v>
      </c>
      <c r="F1637" s="8">
        <v>3</v>
      </c>
      <c r="G1637" s="10">
        <v>0.05</v>
      </c>
      <c r="H1637" t="s">
        <v>13</v>
      </c>
      <c r="I1637" s="8">
        <v>4557.1499999999996</v>
      </c>
      <c r="J1637" s="8">
        <v>1491.98</v>
      </c>
      <c r="K1637" s="12">
        <f>YEAR(Table2[[#This Row],[Order_Date]])</f>
        <v>2024</v>
      </c>
      <c r="L1637" s="12">
        <f>MONTH(Table2[[#This Row],[Order_Date]])</f>
        <v>2</v>
      </c>
      <c r="M1637" t="str">
        <f>TEXT(Table2[[#This Row],[Order_Date]],"mmm")</f>
        <v>Feb</v>
      </c>
      <c r="N1637" t="str">
        <f>TEXT(Table2[[#This Row],[Order_Date]],"YYYY-MM")</f>
        <v>2024-02</v>
      </c>
      <c r="O1637" s="9">
        <f>IFERROR(Table2[[#This Row],[Profit]]/Table2[[#This Row],[Sales]],0)</f>
        <v>0.32739321725201059</v>
      </c>
      <c r="P1637" t="str">
        <f>_xlfn.XLOOKUP(Table2[[#This Row],[Product_ID]],Table4[Product_ID],Table4[Category],"Not Found")</f>
        <v>Lifestyle</v>
      </c>
      <c r="Q1637" t="str">
        <f>_xlfn.XLOOKUP(Table2[[#This Row],[Product_ID]],Table4[Product_ID],Table4[Sub_Category],"Not Found")</f>
        <v>Bags</v>
      </c>
      <c r="R1637" t="str">
        <f>_xlfn.XLOOKUP(Table2[[#This Row],[Customer_ID]],Table1[Customer_ID],Table1[Region],"Not Found")</f>
        <v>East</v>
      </c>
      <c r="S1637" t="str">
        <f>_xlfn.XLOOKUP(Table2[[#This Row],[Customer_ID]],Table1[Customer_ID],Table1[Segment],"Not Found")</f>
        <v>Consumer</v>
      </c>
      <c r="T1637" t="str">
        <f>_xlfn.XLOOKUP(Table2[[#This Row],[Product_ID]],Table4[Product_ID],Table4[Product_Name],"Not Found")</f>
        <v>Backpack</v>
      </c>
    </row>
    <row r="1638" spans="1:20" x14ac:dyDescent="0.3">
      <c r="A1638" t="s">
        <v>2148</v>
      </c>
      <c r="B1638" s="4">
        <v>45311</v>
      </c>
      <c r="C1638" s="4">
        <v>45312</v>
      </c>
      <c r="D1638" t="s">
        <v>337</v>
      </c>
      <c r="E1638" t="s">
        <v>68</v>
      </c>
      <c r="F1638" s="8">
        <v>1</v>
      </c>
      <c r="G1638" s="10">
        <v>0.05</v>
      </c>
      <c r="H1638" t="s">
        <v>21</v>
      </c>
      <c r="I1638" s="8">
        <v>1234.05</v>
      </c>
      <c r="J1638" s="8">
        <v>219.01</v>
      </c>
      <c r="K1638" s="12">
        <f>YEAR(Table2[[#This Row],[Order_Date]])</f>
        <v>2024</v>
      </c>
      <c r="L1638" s="12">
        <f>MONTH(Table2[[#This Row],[Order_Date]])</f>
        <v>1</v>
      </c>
      <c r="M1638" t="str">
        <f>TEXT(Table2[[#This Row],[Order_Date]],"mmm")</f>
        <v>Jan</v>
      </c>
      <c r="N1638" t="str">
        <f>TEXT(Table2[[#This Row],[Order_Date]],"YYYY-MM")</f>
        <v>2024-01</v>
      </c>
      <c r="O1638" s="9">
        <f>IFERROR(Table2[[#This Row],[Profit]]/Table2[[#This Row],[Sales]],0)</f>
        <v>0.17747254973461368</v>
      </c>
      <c r="P1638" t="str">
        <f>_xlfn.XLOOKUP(Table2[[#This Row],[Product_ID]],Table4[Product_ID],Table4[Category],"Not Found")</f>
        <v>Home</v>
      </c>
      <c r="Q1638" t="str">
        <f>_xlfn.XLOOKUP(Table2[[#This Row],[Product_ID]],Table4[Product_ID],Table4[Sub_Category],"Not Found")</f>
        <v>Lighting</v>
      </c>
      <c r="R1638" t="str">
        <f>_xlfn.XLOOKUP(Table2[[#This Row],[Customer_ID]],Table1[Customer_ID],Table1[Region],"Not Found")</f>
        <v>East</v>
      </c>
      <c r="S1638" t="str">
        <f>_xlfn.XLOOKUP(Table2[[#This Row],[Customer_ID]],Table1[Customer_ID],Table1[Segment],"Not Found")</f>
        <v>Home Office</v>
      </c>
      <c r="T1638" t="str">
        <f>_xlfn.XLOOKUP(Table2[[#This Row],[Product_ID]],Table4[Product_ID],Table4[Product_Name],"Not Found")</f>
        <v>Table Lamp</v>
      </c>
    </row>
    <row r="1639" spans="1:20" x14ac:dyDescent="0.3">
      <c r="A1639" t="s">
        <v>2149</v>
      </c>
      <c r="B1639" s="4">
        <v>45564</v>
      </c>
      <c r="C1639" s="4">
        <v>45565</v>
      </c>
      <c r="D1639" t="s">
        <v>848</v>
      </c>
      <c r="E1639" t="s">
        <v>40</v>
      </c>
      <c r="F1639" s="8">
        <v>3</v>
      </c>
      <c r="G1639" s="10">
        <v>0</v>
      </c>
      <c r="H1639" t="s">
        <v>13</v>
      </c>
      <c r="I1639" s="8">
        <v>4497</v>
      </c>
      <c r="J1639" s="8">
        <v>967.91</v>
      </c>
      <c r="K1639" s="12">
        <f>YEAR(Table2[[#This Row],[Order_Date]])</f>
        <v>2024</v>
      </c>
      <c r="L1639" s="12">
        <f>MONTH(Table2[[#This Row],[Order_Date]])</f>
        <v>9</v>
      </c>
      <c r="M1639" t="str">
        <f>TEXT(Table2[[#This Row],[Order_Date]],"mmm")</f>
        <v>Sep</v>
      </c>
      <c r="N1639" t="str">
        <f>TEXT(Table2[[#This Row],[Order_Date]],"YYYY-MM")</f>
        <v>2024-09</v>
      </c>
      <c r="O1639" s="9">
        <f>IFERROR(Table2[[#This Row],[Profit]]/Table2[[#This Row],[Sales]],0)</f>
        <v>0.21523460084500778</v>
      </c>
      <c r="P1639" t="str">
        <f>_xlfn.XLOOKUP(Table2[[#This Row],[Product_ID]],Table4[Product_ID],Table4[Category],"Not Found")</f>
        <v>Technology</v>
      </c>
      <c r="Q1639" t="str">
        <f>_xlfn.XLOOKUP(Table2[[#This Row],[Product_ID]],Table4[Product_ID],Table4[Sub_Category],"Not Found")</f>
        <v>Accessories</v>
      </c>
      <c r="R1639" t="str">
        <f>_xlfn.XLOOKUP(Table2[[#This Row],[Customer_ID]],Table1[Customer_ID],Table1[Region],"Not Found")</f>
        <v>South</v>
      </c>
      <c r="S1639" t="str">
        <f>_xlfn.XLOOKUP(Table2[[#This Row],[Customer_ID]],Table1[Customer_ID],Table1[Segment],"Not Found")</f>
        <v>Home Office</v>
      </c>
      <c r="T1639" t="str">
        <f>_xlfn.XLOOKUP(Table2[[#This Row],[Product_ID]],Table4[Product_ID],Table4[Product_Name],"Not Found")</f>
        <v>Power Bank</v>
      </c>
    </row>
    <row r="1640" spans="1:20" x14ac:dyDescent="0.3">
      <c r="A1640" t="s">
        <v>2150</v>
      </c>
      <c r="B1640" s="4">
        <v>45410</v>
      </c>
      <c r="C1640" s="4">
        <v>45411</v>
      </c>
      <c r="D1640" t="s">
        <v>2106</v>
      </c>
      <c r="E1640" t="s">
        <v>16</v>
      </c>
      <c r="F1640" s="8">
        <v>2</v>
      </c>
      <c r="G1640" s="10">
        <v>0</v>
      </c>
      <c r="H1640" t="s">
        <v>17</v>
      </c>
      <c r="I1640" s="8">
        <v>2598</v>
      </c>
      <c r="J1640" s="8">
        <v>618.63</v>
      </c>
      <c r="K1640" s="12">
        <f>YEAR(Table2[[#This Row],[Order_Date]])</f>
        <v>2024</v>
      </c>
      <c r="L1640" s="12">
        <f>MONTH(Table2[[#This Row],[Order_Date]])</f>
        <v>4</v>
      </c>
      <c r="M1640" t="str">
        <f>TEXT(Table2[[#This Row],[Order_Date]],"mmm")</f>
        <v>Apr</v>
      </c>
      <c r="N1640" t="str">
        <f>TEXT(Table2[[#This Row],[Order_Date]],"YYYY-MM")</f>
        <v>2024-04</v>
      </c>
      <c r="O1640" s="9">
        <f>IFERROR(Table2[[#This Row],[Profit]]/Table2[[#This Row],[Sales]],0)</f>
        <v>0.23811778290993071</v>
      </c>
      <c r="P1640" t="str">
        <f>_xlfn.XLOOKUP(Table2[[#This Row],[Product_ID]],Table4[Product_ID],Table4[Category],"Not Found")</f>
        <v>Technology</v>
      </c>
      <c r="Q1640" t="str">
        <f>_xlfn.XLOOKUP(Table2[[#This Row],[Product_ID]],Table4[Product_ID],Table4[Sub_Category],"Not Found")</f>
        <v>Accessories</v>
      </c>
      <c r="R1640" t="str">
        <f>_xlfn.XLOOKUP(Table2[[#This Row],[Customer_ID]],Table1[Customer_ID],Table1[Region],"Not Found")</f>
        <v>South</v>
      </c>
      <c r="S1640" t="str">
        <f>_xlfn.XLOOKUP(Table2[[#This Row],[Customer_ID]],Table1[Customer_ID],Table1[Segment],"Not Found")</f>
        <v>Consumer</v>
      </c>
      <c r="T1640" t="str">
        <f>_xlfn.XLOOKUP(Table2[[#This Row],[Product_ID]],Table4[Product_ID],Table4[Product_Name],"Not Found")</f>
        <v>USB-C Hub</v>
      </c>
    </row>
    <row r="1641" spans="1:20" x14ac:dyDescent="0.3">
      <c r="A1641" t="s">
        <v>2151</v>
      </c>
      <c r="B1641" s="4">
        <v>45874</v>
      </c>
      <c r="C1641" s="4">
        <v>45879</v>
      </c>
      <c r="D1641" t="s">
        <v>1383</v>
      </c>
      <c r="E1641" t="s">
        <v>50</v>
      </c>
      <c r="F1641" s="8">
        <v>3</v>
      </c>
      <c r="G1641" s="10">
        <v>0.05</v>
      </c>
      <c r="H1641" t="s">
        <v>13</v>
      </c>
      <c r="I1641" s="8">
        <v>1422.15</v>
      </c>
      <c r="J1641" s="8">
        <v>326.89999999999998</v>
      </c>
      <c r="K1641" s="12">
        <f>YEAR(Table2[[#This Row],[Order_Date]])</f>
        <v>2025</v>
      </c>
      <c r="L1641" s="12">
        <f>MONTH(Table2[[#This Row],[Order_Date]])</f>
        <v>8</v>
      </c>
      <c r="M1641" t="str">
        <f>TEXT(Table2[[#This Row],[Order_Date]],"mmm")</f>
        <v>Aug</v>
      </c>
      <c r="N1641" t="str">
        <f>TEXT(Table2[[#This Row],[Order_Date]],"YYYY-MM")</f>
        <v>2025-08</v>
      </c>
      <c r="O1641" s="9">
        <f>IFERROR(Table2[[#This Row],[Profit]]/Table2[[#This Row],[Sales]],0)</f>
        <v>0.22986323524241462</v>
      </c>
      <c r="P1641" t="str">
        <f>_xlfn.XLOOKUP(Table2[[#This Row],[Product_ID]],Table4[Product_ID],Table4[Category],"Not Found")</f>
        <v>Technology</v>
      </c>
      <c r="Q1641" t="str">
        <f>_xlfn.XLOOKUP(Table2[[#This Row],[Product_ID]],Table4[Product_ID],Table4[Sub_Category],"Not Found")</f>
        <v>Accessories</v>
      </c>
      <c r="R1641" t="str">
        <f>_xlfn.XLOOKUP(Table2[[#This Row],[Customer_ID]],Table1[Customer_ID],Table1[Region],"Not Found")</f>
        <v>South</v>
      </c>
      <c r="S1641" t="str">
        <f>_xlfn.XLOOKUP(Table2[[#This Row],[Customer_ID]],Table1[Customer_ID],Table1[Segment],"Not Found")</f>
        <v>Corporate</v>
      </c>
      <c r="T1641" t="str">
        <f>_xlfn.XLOOKUP(Table2[[#This Row],[Product_ID]],Table4[Product_ID],Table4[Product_Name],"Not Found")</f>
        <v>Wireless Mouse</v>
      </c>
    </row>
    <row r="1642" spans="1:20" x14ac:dyDescent="0.3">
      <c r="A1642" t="s">
        <v>2152</v>
      </c>
      <c r="B1642" s="4">
        <v>45807</v>
      </c>
      <c r="C1642" s="4">
        <v>45811</v>
      </c>
      <c r="D1642" t="s">
        <v>240</v>
      </c>
      <c r="E1642" t="s">
        <v>96</v>
      </c>
      <c r="F1642" s="8">
        <v>1</v>
      </c>
      <c r="G1642" s="10">
        <v>0.1</v>
      </c>
      <c r="H1642" t="s">
        <v>21</v>
      </c>
      <c r="I1642" s="8">
        <v>899.1</v>
      </c>
      <c r="J1642" s="8">
        <v>184.69</v>
      </c>
      <c r="K1642" s="12">
        <f>YEAR(Table2[[#This Row],[Order_Date]])</f>
        <v>2025</v>
      </c>
      <c r="L1642" s="12">
        <f>MONTH(Table2[[#This Row],[Order_Date]])</f>
        <v>5</v>
      </c>
      <c r="M1642" t="str">
        <f>TEXT(Table2[[#This Row],[Order_Date]],"mmm")</f>
        <v>May</v>
      </c>
      <c r="N1642" t="str">
        <f>TEXT(Table2[[#This Row],[Order_Date]],"YYYY-MM")</f>
        <v>2025-05</v>
      </c>
      <c r="O1642" s="9">
        <f>IFERROR(Table2[[#This Row],[Profit]]/Table2[[#This Row],[Sales]],0)</f>
        <v>0.20541652763874985</v>
      </c>
      <c r="P1642" t="str">
        <f>_xlfn.XLOOKUP(Table2[[#This Row],[Product_ID]],Table4[Product_ID],Table4[Category],"Not Found")</f>
        <v>Home</v>
      </c>
      <c r="Q1642" t="str">
        <f>_xlfn.XLOOKUP(Table2[[#This Row],[Product_ID]],Table4[Product_ID],Table4[Sub_Category],"Not Found")</f>
        <v>Lighting</v>
      </c>
      <c r="R1642" t="str">
        <f>_xlfn.XLOOKUP(Table2[[#This Row],[Customer_ID]],Table1[Customer_ID],Table1[Region],"Not Found")</f>
        <v>South</v>
      </c>
      <c r="S1642" t="str">
        <f>_xlfn.XLOOKUP(Table2[[#This Row],[Customer_ID]],Table1[Customer_ID],Table1[Segment],"Not Found")</f>
        <v>Consumer</v>
      </c>
      <c r="T1642" t="str">
        <f>_xlfn.XLOOKUP(Table2[[#This Row],[Product_ID]],Table4[Product_ID],Table4[Product_Name],"Not Found")</f>
        <v>LED Strip Light</v>
      </c>
    </row>
    <row r="1643" spans="1:20" x14ac:dyDescent="0.3">
      <c r="A1643" t="s">
        <v>2153</v>
      </c>
      <c r="B1643" s="4">
        <v>45512</v>
      </c>
      <c r="C1643" s="4">
        <v>45516</v>
      </c>
      <c r="D1643" t="s">
        <v>803</v>
      </c>
      <c r="E1643" t="s">
        <v>45</v>
      </c>
      <c r="F1643" s="8">
        <v>2</v>
      </c>
      <c r="G1643" s="10">
        <v>0</v>
      </c>
      <c r="H1643" t="s">
        <v>17</v>
      </c>
      <c r="I1643" s="8">
        <v>4998</v>
      </c>
      <c r="J1643" s="8">
        <v>1192.31</v>
      </c>
      <c r="K1643" s="12">
        <f>YEAR(Table2[[#This Row],[Order_Date]])</f>
        <v>2024</v>
      </c>
      <c r="L1643" s="12">
        <f>MONTH(Table2[[#This Row],[Order_Date]])</f>
        <v>8</v>
      </c>
      <c r="M1643" t="str">
        <f>TEXT(Table2[[#This Row],[Order_Date]],"mmm")</f>
        <v>Aug</v>
      </c>
      <c r="N1643" t="str">
        <f>TEXT(Table2[[#This Row],[Order_Date]],"YYYY-MM")</f>
        <v>2024-08</v>
      </c>
      <c r="O1643" s="9">
        <f>IFERROR(Table2[[#This Row],[Profit]]/Table2[[#This Row],[Sales]],0)</f>
        <v>0.23855742296918767</v>
      </c>
      <c r="P1643" t="str">
        <f>_xlfn.XLOOKUP(Table2[[#This Row],[Product_ID]],Table4[Product_ID],Table4[Category],"Not Found")</f>
        <v>Technology</v>
      </c>
      <c r="Q1643" t="str">
        <f>_xlfn.XLOOKUP(Table2[[#This Row],[Product_ID]],Table4[Product_ID],Table4[Sub_Category],"Not Found")</f>
        <v>Audio</v>
      </c>
      <c r="R1643" t="str">
        <f>_xlfn.XLOOKUP(Table2[[#This Row],[Customer_ID]],Table1[Customer_ID],Table1[Region],"Not Found")</f>
        <v>South</v>
      </c>
      <c r="S1643" t="str">
        <f>_xlfn.XLOOKUP(Table2[[#This Row],[Customer_ID]],Table1[Customer_ID],Table1[Segment],"Not Found")</f>
        <v>Consumer</v>
      </c>
      <c r="T1643" t="str">
        <f>_xlfn.XLOOKUP(Table2[[#This Row],[Product_ID]],Table4[Product_ID],Table4[Product_Name],"Not Found")</f>
        <v>Headphones</v>
      </c>
    </row>
    <row r="1644" spans="1:20" x14ac:dyDescent="0.3">
      <c r="A1644" t="s">
        <v>2154</v>
      </c>
      <c r="B1644" s="4">
        <v>45817</v>
      </c>
      <c r="C1644" s="4">
        <v>45819</v>
      </c>
      <c r="D1644" t="s">
        <v>307</v>
      </c>
      <c r="E1644" t="s">
        <v>12</v>
      </c>
      <c r="F1644" s="8">
        <v>3</v>
      </c>
      <c r="G1644" s="10">
        <v>0</v>
      </c>
      <c r="H1644" t="s">
        <v>21</v>
      </c>
      <c r="I1644" s="8">
        <v>1797</v>
      </c>
      <c r="J1644" s="8">
        <v>452.36</v>
      </c>
      <c r="K1644" s="12">
        <f>YEAR(Table2[[#This Row],[Order_Date]])</f>
        <v>2025</v>
      </c>
      <c r="L1644" s="12">
        <f>MONTH(Table2[[#This Row],[Order_Date]])</f>
        <v>6</v>
      </c>
      <c r="M1644" t="str">
        <f>TEXT(Table2[[#This Row],[Order_Date]],"mmm")</f>
        <v>Jun</v>
      </c>
      <c r="N1644" t="str">
        <f>TEXT(Table2[[#This Row],[Order_Date]],"YYYY-MM")</f>
        <v>2025-06</v>
      </c>
      <c r="O1644" s="9">
        <f>IFERROR(Table2[[#This Row],[Profit]]/Table2[[#This Row],[Sales]],0)</f>
        <v>0.25173066221480245</v>
      </c>
      <c r="P1644" t="str">
        <f>_xlfn.XLOOKUP(Table2[[#This Row],[Product_ID]],Table4[Product_ID],Table4[Category],"Not Found")</f>
        <v>Home</v>
      </c>
      <c r="Q1644" t="str">
        <f>_xlfn.XLOOKUP(Table2[[#This Row],[Product_ID]],Table4[Product_ID],Table4[Sub_Category],"Not Found")</f>
        <v>Kitchen</v>
      </c>
      <c r="R1644" t="str">
        <f>_xlfn.XLOOKUP(Table2[[#This Row],[Customer_ID]],Table1[Customer_ID],Table1[Region],"Not Found")</f>
        <v>West</v>
      </c>
      <c r="S1644" t="str">
        <f>_xlfn.XLOOKUP(Table2[[#This Row],[Customer_ID]],Table1[Customer_ID],Table1[Segment],"Not Found")</f>
        <v>Corporate</v>
      </c>
      <c r="T1644" t="str">
        <f>_xlfn.XLOOKUP(Table2[[#This Row],[Product_ID]],Table4[Product_ID],Table4[Product_Name],"Not Found")</f>
        <v>Water Bottle</v>
      </c>
    </row>
    <row r="1645" spans="1:20" x14ac:dyDescent="0.3">
      <c r="A1645" t="s">
        <v>2155</v>
      </c>
      <c r="B1645" s="4">
        <v>45806</v>
      </c>
      <c r="C1645" s="4">
        <v>45808</v>
      </c>
      <c r="D1645" t="s">
        <v>1545</v>
      </c>
      <c r="E1645" t="s">
        <v>55</v>
      </c>
      <c r="F1645" s="8">
        <v>1</v>
      </c>
      <c r="G1645" s="10">
        <v>0.1</v>
      </c>
      <c r="H1645" t="s">
        <v>13</v>
      </c>
      <c r="I1645" s="8">
        <v>5399.1</v>
      </c>
      <c r="J1645" s="8">
        <v>1116.29</v>
      </c>
      <c r="K1645" s="12">
        <f>YEAR(Table2[[#This Row],[Order_Date]])</f>
        <v>2025</v>
      </c>
      <c r="L1645" s="12">
        <f>MONTH(Table2[[#This Row],[Order_Date]])</f>
        <v>5</v>
      </c>
      <c r="M1645" t="str">
        <f>TEXT(Table2[[#This Row],[Order_Date]],"mmm")</f>
        <v>May</v>
      </c>
      <c r="N1645" t="str">
        <f>TEXT(Table2[[#This Row],[Order_Date]],"YYYY-MM")</f>
        <v>2025-05</v>
      </c>
      <c r="O1645" s="9">
        <f>IFERROR(Table2[[#This Row],[Profit]]/Table2[[#This Row],[Sales]],0)</f>
        <v>0.20675482950862178</v>
      </c>
      <c r="P1645" t="str">
        <f>_xlfn.XLOOKUP(Table2[[#This Row],[Product_ID]],Table4[Product_ID],Table4[Category],"Not Found")</f>
        <v>Furniture</v>
      </c>
      <c r="Q1645" t="str">
        <f>_xlfn.XLOOKUP(Table2[[#This Row],[Product_ID]],Table4[Product_ID],Table4[Sub_Category],"Not Found")</f>
        <v>Furniture</v>
      </c>
      <c r="R1645" t="str">
        <f>_xlfn.XLOOKUP(Table2[[#This Row],[Customer_ID]],Table1[Customer_ID],Table1[Region],"Not Found")</f>
        <v>North</v>
      </c>
      <c r="S1645" t="str">
        <f>_xlfn.XLOOKUP(Table2[[#This Row],[Customer_ID]],Table1[Customer_ID],Table1[Segment],"Not Found")</f>
        <v>Consumer</v>
      </c>
      <c r="T1645" t="str">
        <f>_xlfn.XLOOKUP(Table2[[#This Row],[Product_ID]],Table4[Product_ID],Table4[Product_Name],"Not Found")</f>
        <v>Study Table</v>
      </c>
    </row>
    <row r="1646" spans="1:20" x14ac:dyDescent="0.3">
      <c r="A1646" t="s">
        <v>2156</v>
      </c>
      <c r="B1646" s="4">
        <v>46019</v>
      </c>
      <c r="C1646" s="4">
        <v>46022</v>
      </c>
      <c r="D1646" t="s">
        <v>1462</v>
      </c>
      <c r="E1646" t="s">
        <v>45</v>
      </c>
      <c r="F1646" s="8">
        <v>4</v>
      </c>
      <c r="G1646" s="10">
        <v>0.1</v>
      </c>
      <c r="H1646" t="s">
        <v>13</v>
      </c>
      <c r="I1646" s="8">
        <v>8996.4</v>
      </c>
      <c r="J1646" s="8">
        <v>2160.69</v>
      </c>
      <c r="K1646" s="12">
        <f>YEAR(Table2[[#This Row],[Order_Date]])</f>
        <v>2025</v>
      </c>
      <c r="L1646" s="12">
        <f>MONTH(Table2[[#This Row],[Order_Date]])</f>
        <v>12</v>
      </c>
      <c r="M1646" t="str">
        <f>TEXT(Table2[[#This Row],[Order_Date]],"mmm")</f>
        <v>Dec</v>
      </c>
      <c r="N1646" t="str">
        <f>TEXT(Table2[[#This Row],[Order_Date]],"YYYY-MM")</f>
        <v>2025-12</v>
      </c>
      <c r="O1646" s="9">
        <f>IFERROR(Table2[[#This Row],[Profit]]/Table2[[#This Row],[Sales]],0)</f>
        <v>0.24017273576097106</v>
      </c>
      <c r="P1646" t="str">
        <f>_xlfn.XLOOKUP(Table2[[#This Row],[Product_ID]],Table4[Product_ID],Table4[Category],"Not Found")</f>
        <v>Technology</v>
      </c>
      <c r="Q1646" t="str">
        <f>_xlfn.XLOOKUP(Table2[[#This Row],[Product_ID]],Table4[Product_ID],Table4[Sub_Category],"Not Found")</f>
        <v>Audio</v>
      </c>
      <c r="R1646" t="str">
        <f>_xlfn.XLOOKUP(Table2[[#This Row],[Customer_ID]],Table1[Customer_ID],Table1[Region],"Not Found")</f>
        <v>East</v>
      </c>
      <c r="S1646" t="str">
        <f>_xlfn.XLOOKUP(Table2[[#This Row],[Customer_ID]],Table1[Customer_ID],Table1[Segment],"Not Found")</f>
        <v>Consumer</v>
      </c>
      <c r="T1646" t="str">
        <f>_xlfn.XLOOKUP(Table2[[#This Row],[Product_ID]],Table4[Product_ID],Table4[Product_Name],"Not Found")</f>
        <v>Headphones</v>
      </c>
    </row>
    <row r="1647" spans="1:20" x14ac:dyDescent="0.3">
      <c r="A1647" t="s">
        <v>2157</v>
      </c>
      <c r="B1647" s="4">
        <v>45627</v>
      </c>
      <c r="C1647" s="4">
        <v>45628</v>
      </c>
      <c r="D1647" t="s">
        <v>834</v>
      </c>
      <c r="E1647" t="s">
        <v>71</v>
      </c>
      <c r="F1647" s="8">
        <v>3</v>
      </c>
      <c r="G1647" s="10">
        <v>0</v>
      </c>
      <c r="H1647" t="s">
        <v>13</v>
      </c>
      <c r="I1647" s="8">
        <v>2397</v>
      </c>
      <c r="J1647" s="8">
        <v>626.49</v>
      </c>
      <c r="K1647" s="12">
        <f>YEAR(Table2[[#This Row],[Order_Date]])</f>
        <v>2024</v>
      </c>
      <c r="L1647" s="12">
        <f>MONTH(Table2[[#This Row],[Order_Date]])</f>
        <v>12</v>
      </c>
      <c r="M1647" t="str">
        <f>TEXT(Table2[[#This Row],[Order_Date]],"mmm")</f>
        <v>Dec</v>
      </c>
      <c r="N1647" t="str">
        <f>TEXT(Table2[[#This Row],[Order_Date]],"YYYY-MM")</f>
        <v>2024-12</v>
      </c>
      <c r="O1647" s="9">
        <f>IFERROR(Table2[[#This Row],[Profit]]/Table2[[#This Row],[Sales]],0)</f>
        <v>0.26136420525657073</v>
      </c>
      <c r="P1647" t="str">
        <f>_xlfn.XLOOKUP(Table2[[#This Row],[Product_ID]],Table4[Product_ID],Table4[Category],"Not Found")</f>
        <v>Home</v>
      </c>
      <c r="Q1647" t="str">
        <f>_xlfn.XLOOKUP(Table2[[#This Row],[Product_ID]],Table4[Product_ID],Table4[Sub_Category],"Not Found")</f>
        <v>Storage</v>
      </c>
      <c r="R1647" t="str">
        <f>_xlfn.XLOOKUP(Table2[[#This Row],[Customer_ID]],Table1[Customer_ID],Table1[Region],"Not Found")</f>
        <v>West</v>
      </c>
      <c r="S1647" t="str">
        <f>_xlfn.XLOOKUP(Table2[[#This Row],[Customer_ID]],Table1[Customer_ID],Table1[Segment],"Not Found")</f>
        <v>Corporate</v>
      </c>
      <c r="T1647" t="str">
        <f>_xlfn.XLOOKUP(Table2[[#This Row],[Product_ID]],Table4[Product_ID],Table4[Product_Name],"Not Found")</f>
        <v>Storage Box</v>
      </c>
    </row>
    <row r="1648" spans="1:20" x14ac:dyDescent="0.3">
      <c r="A1648" t="s">
        <v>2158</v>
      </c>
      <c r="B1648" s="4">
        <v>45989</v>
      </c>
      <c r="C1648" s="4">
        <v>45992</v>
      </c>
      <c r="D1648" t="s">
        <v>1079</v>
      </c>
      <c r="E1648" t="s">
        <v>81</v>
      </c>
      <c r="F1648" s="8">
        <v>5</v>
      </c>
      <c r="G1648" s="10">
        <v>0.1</v>
      </c>
      <c r="H1648" t="s">
        <v>13</v>
      </c>
      <c r="I1648" s="8">
        <v>3595.5</v>
      </c>
      <c r="J1648" s="8">
        <v>899.32</v>
      </c>
      <c r="K1648" s="12">
        <f>YEAR(Table2[[#This Row],[Order_Date]])</f>
        <v>2025</v>
      </c>
      <c r="L1648" s="12">
        <f>MONTH(Table2[[#This Row],[Order_Date]])</f>
        <v>11</v>
      </c>
      <c r="M1648" t="str">
        <f>TEXT(Table2[[#This Row],[Order_Date]],"mmm")</f>
        <v>Nov</v>
      </c>
      <c r="N1648" t="str">
        <f>TEXT(Table2[[#This Row],[Order_Date]],"YYYY-MM")</f>
        <v>2025-11</v>
      </c>
      <c r="O1648" s="9">
        <f>IFERROR(Table2[[#This Row],[Profit]]/Table2[[#This Row],[Sales]],0)</f>
        <v>0.25012376581838408</v>
      </c>
      <c r="P1648" t="str">
        <f>_xlfn.XLOOKUP(Table2[[#This Row],[Product_ID]],Table4[Product_ID],Table4[Category],"Not Found")</f>
        <v>Home</v>
      </c>
      <c r="Q1648" t="str">
        <f>_xlfn.XLOOKUP(Table2[[#This Row],[Product_ID]],Table4[Product_ID],Table4[Sub_Category],"Not Found")</f>
        <v>Kitchen</v>
      </c>
      <c r="R1648" t="str">
        <f>_xlfn.XLOOKUP(Table2[[#This Row],[Customer_ID]],Table1[Customer_ID],Table1[Region],"Not Found")</f>
        <v>West</v>
      </c>
      <c r="S1648" t="str">
        <f>_xlfn.XLOOKUP(Table2[[#This Row],[Customer_ID]],Table1[Customer_ID],Table1[Segment],"Not Found")</f>
        <v>Home Office</v>
      </c>
      <c r="T1648" t="str">
        <f>_xlfn.XLOOKUP(Table2[[#This Row],[Product_ID]],Table4[Product_ID],Table4[Product_Name],"Not Found")</f>
        <v>Travel Mug</v>
      </c>
    </row>
    <row r="1649" spans="1:20" x14ac:dyDescent="0.3">
      <c r="A1649" t="s">
        <v>2159</v>
      </c>
      <c r="B1649" s="4">
        <v>45346</v>
      </c>
      <c r="C1649" s="4">
        <v>45347</v>
      </c>
      <c r="D1649" t="s">
        <v>799</v>
      </c>
      <c r="E1649" t="s">
        <v>50</v>
      </c>
      <c r="F1649" s="8">
        <v>1</v>
      </c>
      <c r="G1649" s="10">
        <v>0.2</v>
      </c>
      <c r="H1649" t="s">
        <v>13</v>
      </c>
      <c r="I1649" s="8">
        <v>399.2</v>
      </c>
      <c r="J1649" s="8">
        <v>91.82</v>
      </c>
      <c r="K1649" s="12">
        <f>YEAR(Table2[[#This Row],[Order_Date]])</f>
        <v>2024</v>
      </c>
      <c r="L1649" s="12">
        <f>MONTH(Table2[[#This Row],[Order_Date]])</f>
        <v>2</v>
      </c>
      <c r="M1649" t="str">
        <f>TEXT(Table2[[#This Row],[Order_Date]],"mmm")</f>
        <v>Feb</v>
      </c>
      <c r="N1649" t="str">
        <f>TEXT(Table2[[#This Row],[Order_Date]],"YYYY-MM")</f>
        <v>2024-02</v>
      </c>
      <c r="O1649" s="9">
        <f>IFERROR(Table2[[#This Row],[Profit]]/Table2[[#This Row],[Sales]],0)</f>
        <v>0.23001002004008014</v>
      </c>
      <c r="P1649" t="str">
        <f>_xlfn.XLOOKUP(Table2[[#This Row],[Product_ID]],Table4[Product_ID],Table4[Category],"Not Found")</f>
        <v>Technology</v>
      </c>
      <c r="Q1649" t="str">
        <f>_xlfn.XLOOKUP(Table2[[#This Row],[Product_ID]],Table4[Product_ID],Table4[Sub_Category],"Not Found")</f>
        <v>Accessories</v>
      </c>
      <c r="R1649" t="str">
        <f>_xlfn.XLOOKUP(Table2[[#This Row],[Customer_ID]],Table1[Customer_ID],Table1[Region],"Not Found")</f>
        <v>West</v>
      </c>
      <c r="S1649" t="str">
        <f>_xlfn.XLOOKUP(Table2[[#This Row],[Customer_ID]],Table1[Customer_ID],Table1[Segment],"Not Found")</f>
        <v>Consumer</v>
      </c>
      <c r="T1649" t="str">
        <f>_xlfn.XLOOKUP(Table2[[#This Row],[Product_ID]],Table4[Product_ID],Table4[Product_Name],"Not Found")</f>
        <v>Wireless Mouse</v>
      </c>
    </row>
    <row r="1650" spans="1:20" x14ac:dyDescent="0.3">
      <c r="A1650" t="s">
        <v>2160</v>
      </c>
      <c r="B1650" s="4">
        <v>45791</v>
      </c>
      <c r="C1650" s="4">
        <v>45795</v>
      </c>
      <c r="D1650" t="s">
        <v>1289</v>
      </c>
      <c r="E1650" t="s">
        <v>26</v>
      </c>
      <c r="F1650" s="8">
        <v>1</v>
      </c>
      <c r="G1650" s="10">
        <v>0.15</v>
      </c>
      <c r="H1650" t="s">
        <v>17</v>
      </c>
      <c r="I1650" s="8">
        <v>764.15</v>
      </c>
      <c r="J1650" s="8">
        <v>175.82</v>
      </c>
      <c r="K1650" s="12">
        <f>YEAR(Table2[[#This Row],[Order_Date]])</f>
        <v>2025</v>
      </c>
      <c r="L1650" s="12">
        <f>MONTH(Table2[[#This Row],[Order_Date]])</f>
        <v>5</v>
      </c>
      <c r="M1650" t="str">
        <f>TEXT(Table2[[#This Row],[Order_Date]],"mmm")</f>
        <v>May</v>
      </c>
      <c r="N1650" t="str">
        <f>TEXT(Table2[[#This Row],[Order_Date]],"YYYY-MM")</f>
        <v>2025-05</v>
      </c>
      <c r="O1650" s="9">
        <f>IFERROR(Table2[[#This Row],[Profit]]/Table2[[#This Row],[Sales]],0)</f>
        <v>0.23008571615520512</v>
      </c>
      <c r="P1650" t="str">
        <f>_xlfn.XLOOKUP(Table2[[#This Row],[Product_ID]],Table4[Product_ID],Table4[Category],"Not Found")</f>
        <v>Technology</v>
      </c>
      <c r="Q1650" t="str">
        <f>_xlfn.XLOOKUP(Table2[[#This Row],[Product_ID]],Table4[Product_ID],Table4[Sub_Category],"Not Found")</f>
        <v>Accessories</v>
      </c>
      <c r="R1650" t="str">
        <f>_xlfn.XLOOKUP(Table2[[#This Row],[Customer_ID]],Table1[Customer_ID],Table1[Region],"Not Found")</f>
        <v>South</v>
      </c>
      <c r="S1650" t="str">
        <f>_xlfn.XLOOKUP(Table2[[#This Row],[Customer_ID]],Table1[Customer_ID],Table1[Segment],"Not Found")</f>
        <v>Corporate</v>
      </c>
      <c r="T1650" t="str">
        <f>_xlfn.XLOOKUP(Table2[[#This Row],[Product_ID]],Table4[Product_ID],Table4[Product_Name],"Not Found")</f>
        <v>Keyboard</v>
      </c>
    </row>
    <row r="1651" spans="1:20" x14ac:dyDescent="0.3">
      <c r="A1651" t="s">
        <v>2161</v>
      </c>
      <c r="B1651" s="4">
        <v>45827</v>
      </c>
      <c r="C1651" s="4">
        <v>45830</v>
      </c>
      <c r="D1651" t="s">
        <v>1322</v>
      </c>
      <c r="E1651" t="s">
        <v>200</v>
      </c>
      <c r="F1651" s="8">
        <v>1</v>
      </c>
      <c r="G1651" s="10">
        <v>0.1</v>
      </c>
      <c r="H1651" t="s">
        <v>17</v>
      </c>
      <c r="I1651" s="8">
        <v>989.1</v>
      </c>
      <c r="J1651" s="8">
        <v>322.89999999999998</v>
      </c>
      <c r="K1651" s="12">
        <f>YEAR(Table2[[#This Row],[Order_Date]])</f>
        <v>2025</v>
      </c>
      <c r="L1651" s="12">
        <f>MONTH(Table2[[#This Row],[Order_Date]])</f>
        <v>6</v>
      </c>
      <c r="M1651" t="str">
        <f>TEXT(Table2[[#This Row],[Order_Date]],"mmm")</f>
        <v>Jun</v>
      </c>
      <c r="N1651" t="str">
        <f>TEXT(Table2[[#This Row],[Order_Date]],"YYYY-MM")</f>
        <v>2025-06</v>
      </c>
      <c r="O1651" s="9">
        <f>IFERROR(Table2[[#This Row],[Profit]]/Table2[[#This Row],[Sales]],0)</f>
        <v>0.32645839652209074</v>
      </c>
      <c r="P1651" t="str">
        <f>_xlfn.XLOOKUP(Table2[[#This Row],[Product_ID]],Table4[Product_ID],Table4[Category],"Not Found")</f>
        <v>Office</v>
      </c>
      <c r="Q1651" t="str">
        <f>_xlfn.XLOOKUP(Table2[[#This Row],[Product_ID]],Table4[Product_ID],Table4[Sub_Category],"Not Found")</f>
        <v>Office Supplies</v>
      </c>
      <c r="R1651" t="str">
        <f>_xlfn.XLOOKUP(Table2[[#This Row],[Customer_ID]],Table1[Customer_ID],Table1[Region],"Not Found")</f>
        <v>South</v>
      </c>
      <c r="S1651" t="str">
        <f>_xlfn.XLOOKUP(Table2[[#This Row],[Customer_ID]],Table1[Customer_ID],Table1[Segment],"Not Found")</f>
        <v>Consumer</v>
      </c>
      <c r="T1651" t="str">
        <f>_xlfn.XLOOKUP(Table2[[#This Row],[Product_ID]],Table4[Product_ID],Table4[Product_Name],"Not Found")</f>
        <v>Laptop Stand</v>
      </c>
    </row>
    <row r="1652" spans="1:20" x14ac:dyDescent="0.3">
      <c r="A1652" t="s">
        <v>2162</v>
      </c>
      <c r="B1652" s="4">
        <v>45453</v>
      </c>
      <c r="C1652" s="4">
        <v>45457</v>
      </c>
      <c r="D1652" t="s">
        <v>542</v>
      </c>
      <c r="E1652" t="s">
        <v>55</v>
      </c>
      <c r="F1652" s="8">
        <v>4</v>
      </c>
      <c r="G1652" s="10">
        <v>0.1</v>
      </c>
      <c r="H1652" t="s">
        <v>21</v>
      </c>
      <c r="I1652" s="8">
        <v>21596.400000000001</v>
      </c>
      <c r="J1652" s="8">
        <v>6147.66</v>
      </c>
      <c r="K1652" s="12">
        <f>YEAR(Table2[[#This Row],[Order_Date]])</f>
        <v>2024</v>
      </c>
      <c r="L1652" s="12">
        <f>MONTH(Table2[[#This Row],[Order_Date]])</f>
        <v>6</v>
      </c>
      <c r="M1652" t="str">
        <f>TEXT(Table2[[#This Row],[Order_Date]],"mmm")</f>
        <v>Jun</v>
      </c>
      <c r="N1652" t="str">
        <f>TEXT(Table2[[#This Row],[Order_Date]],"YYYY-MM")</f>
        <v>2024-06</v>
      </c>
      <c r="O1652" s="9">
        <f>IFERROR(Table2[[#This Row],[Profit]]/Table2[[#This Row],[Sales]],0)</f>
        <v>0.28466133244429626</v>
      </c>
      <c r="P1652" t="str">
        <f>_xlfn.XLOOKUP(Table2[[#This Row],[Product_ID]],Table4[Product_ID],Table4[Category],"Not Found")</f>
        <v>Furniture</v>
      </c>
      <c r="Q1652" t="str">
        <f>_xlfn.XLOOKUP(Table2[[#This Row],[Product_ID]],Table4[Product_ID],Table4[Sub_Category],"Not Found")</f>
        <v>Furniture</v>
      </c>
      <c r="R1652" t="str">
        <f>_xlfn.XLOOKUP(Table2[[#This Row],[Customer_ID]],Table1[Customer_ID],Table1[Region],"Not Found")</f>
        <v>West</v>
      </c>
      <c r="S1652" t="str">
        <f>_xlfn.XLOOKUP(Table2[[#This Row],[Customer_ID]],Table1[Customer_ID],Table1[Segment],"Not Found")</f>
        <v>Home Office</v>
      </c>
      <c r="T1652" t="str">
        <f>_xlfn.XLOOKUP(Table2[[#This Row],[Product_ID]],Table4[Product_ID],Table4[Product_Name],"Not Found")</f>
        <v>Study Table</v>
      </c>
    </row>
    <row r="1653" spans="1:20" x14ac:dyDescent="0.3">
      <c r="A1653" t="s">
        <v>2163</v>
      </c>
      <c r="B1653" s="4">
        <v>45961</v>
      </c>
      <c r="C1653" s="4">
        <v>45963</v>
      </c>
      <c r="D1653" t="s">
        <v>1326</v>
      </c>
      <c r="E1653" t="s">
        <v>99</v>
      </c>
      <c r="F1653" s="8">
        <v>1</v>
      </c>
      <c r="G1653" s="10">
        <v>0</v>
      </c>
      <c r="H1653" t="s">
        <v>17</v>
      </c>
      <c r="I1653" s="8">
        <v>249</v>
      </c>
      <c r="J1653" s="8">
        <v>60.36</v>
      </c>
      <c r="K1653" s="12">
        <f>YEAR(Table2[[#This Row],[Order_Date]])</f>
        <v>2025</v>
      </c>
      <c r="L1653" s="12">
        <f>MONTH(Table2[[#This Row],[Order_Date]])</f>
        <v>10</v>
      </c>
      <c r="M1653" t="str">
        <f>TEXT(Table2[[#This Row],[Order_Date]],"mmm")</f>
        <v>Oct</v>
      </c>
      <c r="N1653" t="str">
        <f>TEXT(Table2[[#This Row],[Order_Date]],"YYYY-MM")</f>
        <v>2025-10</v>
      </c>
      <c r="O1653" s="9">
        <f>IFERROR(Table2[[#This Row],[Profit]]/Table2[[#This Row],[Sales]],0)</f>
        <v>0.24240963855421688</v>
      </c>
      <c r="P1653" t="str">
        <f>_xlfn.XLOOKUP(Table2[[#This Row],[Product_ID]],Table4[Product_ID],Table4[Category],"Not Found")</f>
        <v>Office</v>
      </c>
      <c r="Q1653" t="str">
        <f>_xlfn.XLOOKUP(Table2[[#This Row],[Product_ID]],Table4[Product_ID],Table4[Sub_Category],"Not Found")</f>
        <v>Paper</v>
      </c>
      <c r="R1653" t="str">
        <f>_xlfn.XLOOKUP(Table2[[#This Row],[Customer_ID]],Table1[Customer_ID],Table1[Region],"Not Found")</f>
        <v>East</v>
      </c>
      <c r="S1653" t="str">
        <f>_xlfn.XLOOKUP(Table2[[#This Row],[Customer_ID]],Table1[Customer_ID],Table1[Segment],"Not Found")</f>
        <v>Consumer</v>
      </c>
      <c r="T1653" t="str">
        <f>_xlfn.XLOOKUP(Table2[[#This Row],[Product_ID]],Table4[Product_ID],Table4[Product_Name],"Not Found")</f>
        <v>Pen Set</v>
      </c>
    </row>
    <row r="1654" spans="1:20" x14ac:dyDescent="0.3">
      <c r="A1654" t="s">
        <v>2164</v>
      </c>
      <c r="B1654" s="4">
        <v>45885</v>
      </c>
      <c r="C1654" s="4">
        <v>45889</v>
      </c>
      <c r="D1654" t="s">
        <v>2165</v>
      </c>
      <c r="E1654" t="s">
        <v>200</v>
      </c>
      <c r="F1654" s="8">
        <v>2</v>
      </c>
      <c r="G1654" s="10">
        <v>0.1</v>
      </c>
      <c r="H1654" t="s">
        <v>17</v>
      </c>
      <c r="I1654" s="8">
        <v>1978.2</v>
      </c>
      <c r="J1654" s="8">
        <v>370.38</v>
      </c>
      <c r="K1654" s="12">
        <f>YEAR(Table2[[#This Row],[Order_Date]])</f>
        <v>2025</v>
      </c>
      <c r="L1654" s="12">
        <f>MONTH(Table2[[#This Row],[Order_Date]])</f>
        <v>8</v>
      </c>
      <c r="M1654" t="str">
        <f>TEXT(Table2[[#This Row],[Order_Date]],"mmm")</f>
        <v>Aug</v>
      </c>
      <c r="N1654" t="str">
        <f>TEXT(Table2[[#This Row],[Order_Date]],"YYYY-MM")</f>
        <v>2025-08</v>
      </c>
      <c r="O1654" s="9">
        <f>IFERROR(Table2[[#This Row],[Profit]]/Table2[[#This Row],[Sales]],0)</f>
        <v>0.18723081589323626</v>
      </c>
      <c r="P1654" t="str">
        <f>_xlfn.XLOOKUP(Table2[[#This Row],[Product_ID]],Table4[Product_ID],Table4[Category],"Not Found")</f>
        <v>Office</v>
      </c>
      <c r="Q1654" t="str">
        <f>_xlfn.XLOOKUP(Table2[[#This Row],[Product_ID]],Table4[Product_ID],Table4[Sub_Category],"Not Found")</f>
        <v>Office Supplies</v>
      </c>
      <c r="R1654" t="str">
        <f>_xlfn.XLOOKUP(Table2[[#This Row],[Customer_ID]],Table1[Customer_ID],Table1[Region],"Not Found")</f>
        <v>East</v>
      </c>
      <c r="S1654" t="str">
        <f>_xlfn.XLOOKUP(Table2[[#This Row],[Customer_ID]],Table1[Customer_ID],Table1[Segment],"Not Found")</f>
        <v>Consumer</v>
      </c>
      <c r="T1654" t="str">
        <f>_xlfn.XLOOKUP(Table2[[#This Row],[Product_ID]],Table4[Product_ID],Table4[Product_Name],"Not Found")</f>
        <v>Laptop Stand</v>
      </c>
    </row>
    <row r="1655" spans="1:20" x14ac:dyDescent="0.3">
      <c r="A1655" t="s">
        <v>2166</v>
      </c>
      <c r="B1655" s="4">
        <v>45450</v>
      </c>
      <c r="C1655" s="4">
        <v>45455</v>
      </c>
      <c r="D1655" t="s">
        <v>206</v>
      </c>
      <c r="E1655" t="s">
        <v>35</v>
      </c>
      <c r="F1655" s="8">
        <v>1</v>
      </c>
      <c r="G1655" s="10">
        <v>0.1</v>
      </c>
      <c r="H1655" t="s">
        <v>30</v>
      </c>
      <c r="I1655" s="8">
        <v>1439.1</v>
      </c>
      <c r="J1655" s="8">
        <v>405.15</v>
      </c>
      <c r="K1655" s="12">
        <f>YEAR(Table2[[#This Row],[Order_Date]])</f>
        <v>2024</v>
      </c>
      <c r="L1655" s="12">
        <f>MONTH(Table2[[#This Row],[Order_Date]])</f>
        <v>6</v>
      </c>
      <c r="M1655" t="str">
        <f>TEXT(Table2[[#This Row],[Order_Date]],"mmm")</f>
        <v>Jun</v>
      </c>
      <c r="N1655" t="str">
        <f>TEXT(Table2[[#This Row],[Order_Date]],"YYYY-MM")</f>
        <v>2024-06</v>
      </c>
      <c r="O1655" s="9">
        <f>IFERROR(Table2[[#This Row],[Profit]]/Table2[[#This Row],[Sales]],0)</f>
        <v>0.28153012299353763</v>
      </c>
      <c r="P1655" t="str">
        <f>_xlfn.XLOOKUP(Table2[[#This Row],[Product_ID]],Table4[Product_ID],Table4[Category],"Not Found")</f>
        <v>Lifestyle</v>
      </c>
      <c r="Q1655" t="str">
        <f>_xlfn.XLOOKUP(Table2[[#This Row],[Product_ID]],Table4[Product_ID],Table4[Sub_Category],"Not Found")</f>
        <v>Bags</v>
      </c>
      <c r="R1655" t="str">
        <f>_xlfn.XLOOKUP(Table2[[#This Row],[Customer_ID]],Table1[Customer_ID],Table1[Region],"Not Found")</f>
        <v>South</v>
      </c>
      <c r="S1655" t="str">
        <f>_xlfn.XLOOKUP(Table2[[#This Row],[Customer_ID]],Table1[Customer_ID],Table1[Segment],"Not Found")</f>
        <v>Consumer</v>
      </c>
      <c r="T1655" t="str">
        <f>_xlfn.XLOOKUP(Table2[[#This Row],[Product_ID]],Table4[Product_ID],Table4[Product_Name],"Not Found")</f>
        <v>Backpack</v>
      </c>
    </row>
    <row r="1656" spans="1:20" x14ac:dyDescent="0.3">
      <c r="A1656" t="s">
        <v>2167</v>
      </c>
      <c r="B1656" s="4">
        <v>45479</v>
      </c>
      <c r="C1656" s="4">
        <v>45482</v>
      </c>
      <c r="D1656" t="s">
        <v>225</v>
      </c>
      <c r="E1656" t="s">
        <v>45</v>
      </c>
      <c r="F1656" s="8">
        <v>1</v>
      </c>
      <c r="G1656" s="10">
        <v>0.05</v>
      </c>
      <c r="H1656" t="s">
        <v>17</v>
      </c>
      <c r="I1656" s="8">
        <v>2374.0500000000002</v>
      </c>
      <c r="J1656" s="8">
        <v>444.09</v>
      </c>
      <c r="K1656" s="12">
        <f>YEAR(Table2[[#This Row],[Order_Date]])</f>
        <v>2024</v>
      </c>
      <c r="L1656" s="12">
        <f>MONTH(Table2[[#This Row],[Order_Date]])</f>
        <v>7</v>
      </c>
      <c r="M1656" t="str">
        <f>TEXT(Table2[[#This Row],[Order_Date]],"mmm")</f>
        <v>Jul</v>
      </c>
      <c r="N1656" t="str">
        <f>TEXT(Table2[[#This Row],[Order_Date]],"YYYY-MM")</f>
        <v>2024-07</v>
      </c>
      <c r="O1656" s="9">
        <f>IFERROR(Table2[[#This Row],[Profit]]/Table2[[#This Row],[Sales]],0)</f>
        <v>0.18706008719277181</v>
      </c>
      <c r="P1656" t="str">
        <f>_xlfn.XLOOKUP(Table2[[#This Row],[Product_ID]],Table4[Product_ID],Table4[Category],"Not Found")</f>
        <v>Technology</v>
      </c>
      <c r="Q1656" t="str">
        <f>_xlfn.XLOOKUP(Table2[[#This Row],[Product_ID]],Table4[Product_ID],Table4[Sub_Category],"Not Found")</f>
        <v>Audio</v>
      </c>
      <c r="R1656" t="str">
        <f>_xlfn.XLOOKUP(Table2[[#This Row],[Customer_ID]],Table1[Customer_ID],Table1[Region],"Not Found")</f>
        <v>West</v>
      </c>
      <c r="S1656" t="str">
        <f>_xlfn.XLOOKUP(Table2[[#This Row],[Customer_ID]],Table1[Customer_ID],Table1[Segment],"Not Found")</f>
        <v>Consumer</v>
      </c>
      <c r="T1656" t="str">
        <f>_xlfn.XLOOKUP(Table2[[#This Row],[Product_ID]],Table4[Product_ID],Table4[Product_Name],"Not Found")</f>
        <v>Headphones</v>
      </c>
    </row>
    <row r="1657" spans="1:20" x14ac:dyDescent="0.3">
      <c r="A1657" t="s">
        <v>2168</v>
      </c>
      <c r="B1657" s="4">
        <v>45351</v>
      </c>
      <c r="C1657" s="4">
        <v>45352</v>
      </c>
      <c r="D1657" t="s">
        <v>690</v>
      </c>
      <c r="E1657" t="s">
        <v>76</v>
      </c>
      <c r="F1657" s="8">
        <v>1</v>
      </c>
      <c r="G1657" s="10">
        <v>0.05</v>
      </c>
      <c r="H1657" t="s">
        <v>17</v>
      </c>
      <c r="I1657" s="8">
        <v>854.05</v>
      </c>
      <c r="J1657" s="8">
        <v>238.66</v>
      </c>
      <c r="K1657" s="12">
        <f>YEAR(Table2[[#This Row],[Order_Date]])</f>
        <v>2024</v>
      </c>
      <c r="L1657" s="12">
        <f>MONTH(Table2[[#This Row],[Order_Date]])</f>
        <v>2</v>
      </c>
      <c r="M1657" t="str">
        <f>TEXT(Table2[[#This Row],[Order_Date]],"mmm")</f>
        <v>Feb</v>
      </c>
      <c r="N1657" t="str">
        <f>TEXT(Table2[[#This Row],[Order_Date]],"YYYY-MM")</f>
        <v>2024-02</v>
      </c>
      <c r="O1657" s="9">
        <f>IFERROR(Table2[[#This Row],[Profit]]/Table2[[#This Row],[Sales]],0)</f>
        <v>0.27944499736549383</v>
      </c>
      <c r="P1657" t="str">
        <f>_xlfn.XLOOKUP(Table2[[#This Row],[Product_ID]],Table4[Product_ID],Table4[Category],"Not Found")</f>
        <v>Home</v>
      </c>
      <c r="Q1657" t="str">
        <f>_xlfn.XLOOKUP(Table2[[#This Row],[Product_ID]],Table4[Product_ID],Table4[Sub_Category],"Not Found")</f>
        <v>Decor</v>
      </c>
      <c r="R1657" t="str">
        <f>_xlfn.XLOOKUP(Table2[[#This Row],[Customer_ID]],Table1[Customer_ID],Table1[Region],"Not Found")</f>
        <v>East</v>
      </c>
      <c r="S1657" t="str">
        <f>_xlfn.XLOOKUP(Table2[[#This Row],[Customer_ID]],Table1[Customer_ID],Table1[Segment],"Not Found")</f>
        <v>Home Office</v>
      </c>
      <c r="T1657" t="str">
        <f>_xlfn.XLOOKUP(Table2[[#This Row],[Product_ID]],Table4[Product_ID],Table4[Product_Name],"Not Found")</f>
        <v>Wall Clock</v>
      </c>
    </row>
    <row r="1658" spans="1:20" x14ac:dyDescent="0.3">
      <c r="A1658" t="s">
        <v>2169</v>
      </c>
      <c r="B1658" s="4">
        <v>45610</v>
      </c>
      <c r="C1658" s="4">
        <v>45614</v>
      </c>
      <c r="D1658" t="s">
        <v>11</v>
      </c>
      <c r="E1658" t="s">
        <v>81</v>
      </c>
      <c r="F1658" s="8">
        <v>2</v>
      </c>
      <c r="G1658" s="10">
        <v>0.1</v>
      </c>
      <c r="H1658" t="s">
        <v>30</v>
      </c>
      <c r="I1658" s="8">
        <v>1438.2</v>
      </c>
      <c r="J1658" s="8">
        <v>434.66</v>
      </c>
      <c r="K1658" s="12">
        <f>YEAR(Table2[[#This Row],[Order_Date]])</f>
        <v>2024</v>
      </c>
      <c r="L1658" s="12">
        <f>MONTH(Table2[[#This Row],[Order_Date]])</f>
        <v>11</v>
      </c>
      <c r="M1658" t="str">
        <f>TEXT(Table2[[#This Row],[Order_Date]],"mmm")</f>
        <v>Nov</v>
      </c>
      <c r="N1658" t="str">
        <f>TEXT(Table2[[#This Row],[Order_Date]],"YYYY-MM")</f>
        <v>2024-11</v>
      </c>
      <c r="O1658" s="9">
        <f>IFERROR(Table2[[#This Row],[Profit]]/Table2[[#This Row],[Sales]],0)</f>
        <v>0.30222500347656794</v>
      </c>
      <c r="P1658" t="str">
        <f>_xlfn.XLOOKUP(Table2[[#This Row],[Product_ID]],Table4[Product_ID],Table4[Category],"Not Found")</f>
        <v>Home</v>
      </c>
      <c r="Q1658" t="str">
        <f>_xlfn.XLOOKUP(Table2[[#This Row],[Product_ID]],Table4[Product_ID],Table4[Sub_Category],"Not Found")</f>
        <v>Kitchen</v>
      </c>
      <c r="R1658" t="str">
        <f>_xlfn.XLOOKUP(Table2[[#This Row],[Customer_ID]],Table1[Customer_ID],Table1[Region],"Not Found")</f>
        <v>West</v>
      </c>
      <c r="S1658" t="str">
        <f>_xlfn.XLOOKUP(Table2[[#This Row],[Customer_ID]],Table1[Customer_ID],Table1[Segment],"Not Found")</f>
        <v>Home Office</v>
      </c>
      <c r="T1658" t="str">
        <f>_xlfn.XLOOKUP(Table2[[#This Row],[Product_ID]],Table4[Product_ID],Table4[Product_Name],"Not Found")</f>
        <v>Travel Mug</v>
      </c>
    </row>
    <row r="1659" spans="1:20" x14ac:dyDescent="0.3">
      <c r="A1659" t="s">
        <v>2170</v>
      </c>
      <c r="B1659" s="4">
        <v>45502</v>
      </c>
      <c r="C1659" s="4">
        <v>45505</v>
      </c>
      <c r="D1659" t="s">
        <v>799</v>
      </c>
      <c r="E1659" t="s">
        <v>35</v>
      </c>
      <c r="F1659" s="8">
        <v>3</v>
      </c>
      <c r="G1659" s="10">
        <v>0.2</v>
      </c>
      <c r="H1659" t="s">
        <v>30</v>
      </c>
      <c r="I1659" s="8">
        <v>3837.6</v>
      </c>
      <c r="J1659" s="8">
        <v>1260.81</v>
      </c>
      <c r="K1659" s="12">
        <f>YEAR(Table2[[#This Row],[Order_Date]])</f>
        <v>2024</v>
      </c>
      <c r="L1659" s="12">
        <f>MONTH(Table2[[#This Row],[Order_Date]])</f>
        <v>7</v>
      </c>
      <c r="M1659" t="str">
        <f>TEXT(Table2[[#This Row],[Order_Date]],"mmm")</f>
        <v>Jul</v>
      </c>
      <c r="N1659" t="str">
        <f>TEXT(Table2[[#This Row],[Order_Date]],"YYYY-MM")</f>
        <v>2024-07</v>
      </c>
      <c r="O1659" s="9">
        <f>IFERROR(Table2[[#This Row],[Profit]]/Table2[[#This Row],[Sales]],0)</f>
        <v>0.32854127579737336</v>
      </c>
      <c r="P1659" t="str">
        <f>_xlfn.XLOOKUP(Table2[[#This Row],[Product_ID]],Table4[Product_ID],Table4[Category],"Not Found")</f>
        <v>Lifestyle</v>
      </c>
      <c r="Q1659" t="str">
        <f>_xlfn.XLOOKUP(Table2[[#This Row],[Product_ID]],Table4[Product_ID],Table4[Sub_Category],"Not Found")</f>
        <v>Bags</v>
      </c>
      <c r="R1659" t="str">
        <f>_xlfn.XLOOKUP(Table2[[#This Row],[Customer_ID]],Table1[Customer_ID],Table1[Region],"Not Found")</f>
        <v>West</v>
      </c>
      <c r="S1659" t="str">
        <f>_xlfn.XLOOKUP(Table2[[#This Row],[Customer_ID]],Table1[Customer_ID],Table1[Segment],"Not Found")</f>
        <v>Consumer</v>
      </c>
      <c r="T1659" t="str">
        <f>_xlfn.XLOOKUP(Table2[[#This Row],[Product_ID]],Table4[Product_ID],Table4[Product_Name],"Not Found")</f>
        <v>Backpack</v>
      </c>
    </row>
    <row r="1660" spans="1:20" x14ac:dyDescent="0.3">
      <c r="A1660" t="s">
        <v>2171</v>
      </c>
      <c r="B1660" s="4">
        <v>45697</v>
      </c>
      <c r="C1660" s="4">
        <v>45698</v>
      </c>
      <c r="D1660" t="s">
        <v>1965</v>
      </c>
      <c r="E1660" t="s">
        <v>99</v>
      </c>
      <c r="F1660" s="8">
        <v>1</v>
      </c>
      <c r="G1660" s="10">
        <v>0</v>
      </c>
      <c r="H1660" t="s">
        <v>17</v>
      </c>
      <c r="I1660" s="8">
        <v>249</v>
      </c>
      <c r="J1660" s="8">
        <v>66.98</v>
      </c>
      <c r="K1660" s="12">
        <f>YEAR(Table2[[#This Row],[Order_Date]])</f>
        <v>2025</v>
      </c>
      <c r="L1660" s="12">
        <f>MONTH(Table2[[#This Row],[Order_Date]])</f>
        <v>2</v>
      </c>
      <c r="M1660" t="str">
        <f>TEXT(Table2[[#This Row],[Order_Date]],"mmm")</f>
        <v>Feb</v>
      </c>
      <c r="N1660" t="str">
        <f>TEXT(Table2[[#This Row],[Order_Date]],"YYYY-MM")</f>
        <v>2025-02</v>
      </c>
      <c r="O1660" s="9">
        <f>IFERROR(Table2[[#This Row],[Profit]]/Table2[[#This Row],[Sales]],0)</f>
        <v>0.26899598393574298</v>
      </c>
      <c r="P1660" t="str">
        <f>_xlfn.XLOOKUP(Table2[[#This Row],[Product_ID]],Table4[Product_ID],Table4[Category],"Not Found")</f>
        <v>Office</v>
      </c>
      <c r="Q1660" t="str">
        <f>_xlfn.XLOOKUP(Table2[[#This Row],[Product_ID]],Table4[Product_ID],Table4[Sub_Category],"Not Found")</f>
        <v>Paper</v>
      </c>
      <c r="R1660" t="str">
        <f>_xlfn.XLOOKUP(Table2[[#This Row],[Customer_ID]],Table1[Customer_ID],Table1[Region],"Not Found")</f>
        <v>South</v>
      </c>
      <c r="S1660" t="str">
        <f>_xlfn.XLOOKUP(Table2[[#This Row],[Customer_ID]],Table1[Customer_ID],Table1[Segment],"Not Found")</f>
        <v>Consumer</v>
      </c>
      <c r="T1660" t="str">
        <f>_xlfn.XLOOKUP(Table2[[#This Row],[Product_ID]],Table4[Product_ID],Table4[Product_Name],"Not Found")</f>
        <v>Pen Set</v>
      </c>
    </row>
    <row r="1661" spans="1:20" x14ac:dyDescent="0.3">
      <c r="A1661" t="s">
        <v>2172</v>
      </c>
      <c r="B1661" s="4">
        <v>45955</v>
      </c>
      <c r="C1661" s="4">
        <v>45958</v>
      </c>
      <c r="D1661" t="s">
        <v>1279</v>
      </c>
      <c r="E1661" t="s">
        <v>35</v>
      </c>
      <c r="F1661" s="8">
        <v>3</v>
      </c>
      <c r="G1661" s="10">
        <v>0</v>
      </c>
      <c r="H1661" t="s">
        <v>17</v>
      </c>
      <c r="I1661" s="8">
        <v>4797</v>
      </c>
      <c r="J1661" s="8">
        <v>1562.05</v>
      </c>
      <c r="K1661" s="12">
        <f>YEAR(Table2[[#This Row],[Order_Date]])</f>
        <v>2025</v>
      </c>
      <c r="L1661" s="12">
        <f>MONTH(Table2[[#This Row],[Order_Date]])</f>
        <v>10</v>
      </c>
      <c r="M1661" t="str">
        <f>TEXT(Table2[[#This Row],[Order_Date]],"mmm")</f>
        <v>Oct</v>
      </c>
      <c r="N1661" t="str">
        <f>TEXT(Table2[[#This Row],[Order_Date]],"YYYY-MM")</f>
        <v>2025-10</v>
      </c>
      <c r="O1661" s="9">
        <f>IFERROR(Table2[[#This Row],[Profit]]/Table2[[#This Row],[Sales]],0)</f>
        <v>0.32563060245987074</v>
      </c>
      <c r="P1661" t="str">
        <f>_xlfn.XLOOKUP(Table2[[#This Row],[Product_ID]],Table4[Product_ID],Table4[Category],"Not Found")</f>
        <v>Lifestyle</v>
      </c>
      <c r="Q1661" t="str">
        <f>_xlfn.XLOOKUP(Table2[[#This Row],[Product_ID]],Table4[Product_ID],Table4[Sub_Category],"Not Found")</f>
        <v>Bags</v>
      </c>
      <c r="R1661" t="str">
        <f>_xlfn.XLOOKUP(Table2[[#This Row],[Customer_ID]],Table1[Customer_ID],Table1[Region],"Not Found")</f>
        <v>East</v>
      </c>
      <c r="S1661" t="str">
        <f>_xlfn.XLOOKUP(Table2[[#This Row],[Customer_ID]],Table1[Customer_ID],Table1[Segment],"Not Found")</f>
        <v>Consumer</v>
      </c>
      <c r="T1661" t="str">
        <f>_xlfn.XLOOKUP(Table2[[#This Row],[Product_ID]],Table4[Product_ID],Table4[Product_Name],"Not Found")</f>
        <v>Backpack</v>
      </c>
    </row>
    <row r="1662" spans="1:20" x14ac:dyDescent="0.3">
      <c r="A1662" t="s">
        <v>2173</v>
      </c>
      <c r="B1662" s="4">
        <v>45400</v>
      </c>
      <c r="C1662" s="4">
        <v>45403</v>
      </c>
      <c r="D1662" t="s">
        <v>878</v>
      </c>
      <c r="E1662" t="s">
        <v>116</v>
      </c>
      <c r="F1662" s="8">
        <v>2</v>
      </c>
      <c r="G1662" s="10">
        <v>0.1</v>
      </c>
      <c r="H1662" t="s">
        <v>17</v>
      </c>
      <c r="I1662" s="8">
        <v>718.2</v>
      </c>
      <c r="J1662" s="8">
        <v>188.54</v>
      </c>
      <c r="K1662" s="12">
        <f>YEAR(Table2[[#This Row],[Order_Date]])</f>
        <v>2024</v>
      </c>
      <c r="L1662" s="12">
        <f>MONTH(Table2[[#This Row],[Order_Date]])</f>
        <v>4</v>
      </c>
      <c r="M1662" t="str">
        <f>TEXT(Table2[[#This Row],[Order_Date]],"mmm")</f>
        <v>Apr</v>
      </c>
      <c r="N1662" t="str">
        <f>TEXT(Table2[[#This Row],[Order_Date]],"YYYY-MM")</f>
        <v>2024-04</v>
      </c>
      <c r="O1662" s="9">
        <f>IFERROR(Table2[[#This Row],[Profit]]/Table2[[#This Row],[Sales]],0)</f>
        <v>0.26251740462266776</v>
      </c>
      <c r="P1662" t="str">
        <f>_xlfn.XLOOKUP(Table2[[#This Row],[Product_ID]],Table4[Product_ID],Table4[Category],"Not Found")</f>
        <v>Technology</v>
      </c>
      <c r="Q1662" t="str">
        <f>_xlfn.XLOOKUP(Table2[[#This Row],[Product_ID]],Table4[Product_ID],Table4[Sub_Category],"Not Found")</f>
        <v>Accessories</v>
      </c>
      <c r="R1662" t="str">
        <f>_xlfn.XLOOKUP(Table2[[#This Row],[Customer_ID]],Table1[Customer_ID],Table1[Region],"Not Found")</f>
        <v>South</v>
      </c>
      <c r="S1662" t="str">
        <f>_xlfn.XLOOKUP(Table2[[#This Row],[Customer_ID]],Table1[Customer_ID],Table1[Segment],"Not Found")</f>
        <v>Consumer</v>
      </c>
      <c r="T1662" t="str">
        <f>_xlfn.XLOOKUP(Table2[[#This Row],[Product_ID]],Table4[Product_ID],Table4[Product_Name],"Not Found")</f>
        <v>Mobile Holder</v>
      </c>
    </row>
    <row r="1663" spans="1:20" x14ac:dyDescent="0.3">
      <c r="A1663" t="s">
        <v>2174</v>
      </c>
      <c r="B1663" s="4">
        <v>45367</v>
      </c>
      <c r="C1663" s="4">
        <v>45372</v>
      </c>
      <c r="D1663" t="s">
        <v>1353</v>
      </c>
      <c r="E1663" t="s">
        <v>65</v>
      </c>
      <c r="F1663" s="8">
        <v>2</v>
      </c>
      <c r="G1663" s="10">
        <v>0</v>
      </c>
      <c r="H1663" t="s">
        <v>21</v>
      </c>
      <c r="I1663" s="8">
        <v>1398</v>
      </c>
      <c r="J1663" s="8">
        <v>424</v>
      </c>
      <c r="K1663" s="12">
        <f>YEAR(Table2[[#This Row],[Order_Date]])</f>
        <v>2024</v>
      </c>
      <c r="L1663" s="12">
        <f>MONTH(Table2[[#This Row],[Order_Date]])</f>
        <v>3</v>
      </c>
      <c r="M1663" t="str">
        <f>TEXT(Table2[[#This Row],[Order_Date]],"mmm")</f>
        <v>Mar</v>
      </c>
      <c r="N1663" t="str">
        <f>TEXT(Table2[[#This Row],[Order_Date]],"YYYY-MM")</f>
        <v>2024-03</v>
      </c>
      <c r="O1663" s="9">
        <f>IFERROR(Table2[[#This Row],[Profit]]/Table2[[#This Row],[Sales]],0)</f>
        <v>0.3032904148783977</v>
      </c>
      <c r="P1663" t="str">
        <f>_xlfn.XLOOKUP(Table2[[#This Row],[Product_ID]],Table4[Product_ID],Table4[Category],"Not Found")</f>
        <v>Office</v>
      </c>
      <c r="Q1663" t="str">
        <f>_xlfn.XLOOKUP(Table2[[#This Row],[Product_ID]],Table4[Product_ID],Table4[Sub_Category],"Not Found")</f>
        <v>Storage</v>
      </c>
      <c r="R1663" t="str">
        <f>_xlfn.XLOOKUP(Table2[[#This Row],[Customer_ID]],Table1[Customer_ID],Table1[Region],"Not Found")</f>
        <v>West</v>
      </c>
      <c r="S1663" t="str">
        <f>_xlfn.XLOOKUP(Table2[[#This Row],[Customer_ID]],Table1[Customer_ID],Table1[Segment],"Not Found")</f>
        <v>Corporate</v>
      </c>
      <c r="T1663" t="str">
        <f>_xlfn.XLOOKUP(Table2[[#This Row],[Product_ID]],Table4[Product_ID],Table4[Product_Name],"Not Found")</f>
        <v>Desk Organizer</v>
      </c>
    </row>
    <row r="1664" spans="1:20" x14ac:dyDescent="0.3">
      <c r="A1664" t="s">
        <v>2175</v>
      </c>
      <c r="B1664" s="4">
        <v>45833</v>
      </c>
      <c r="C1664" s="4">
        <v>45837</v>
      </c>
      <c r="D1664" t="s">
        <v>581</v>
      </c>
      <c r="E1664" t="s">
        <v>76</v>
      </c>
      <c r="F1664" s="8">
        <v>2</v>
      </c>
      <c r="G1664" s="10">
        <v>0.05</v>
      </c>
      <c r="H1664" t="s">
        <v>30</v>
      </c>
      <c r="I1664" s="8">
        <v>1708.1</v>
      </c>
      <c r="J1664" s="8">
        <v>459.99</v>
      </c>
      <c r="K1664" s="12">
        <f>YEAR(Table2[[#This Row],[Order_Date]])</f>
        <v>2025</v>
      </c>
      <c r="L1664" s="12">
        <f>MONTH(Table2[[#This Row],[Order_Date]])</f>
        <v>6</v>
      </c>
      <c r="M1664" t="str">
        <f>TEXT(Table2[[#This Row],[Order_Date]],"mmm")</f>
        <v>Jun</v>
      </c>
      <c r="N1664" t="str">
        <f>TEXT(Table2[[#This Row],[Order_Date]],"YYYY-MM")</f>
        <v>2025-06</v>
      </c>
      <c r="O1664" s="9">
        <f>IFERROR(Table2[[#This Row],[Profit]]/Table2[[#This Row],[Sales]],0)</f>
        <v>0.26929922135706341</v>
      </c>
      <c r="P1664" t="str">
        <f>_xlfn.XLOOKUP(Table2[[#This Row],[Product_ID]],Table4[Product_ID],Table4[Category],"Not Found")</f>
        <v>Home</v>
      </c>
      <c r="Q1664" t="str">
        <f>_xlfn.XLOOKUP(Table2[[#This Row],[Product_ID]],Table4[Product_ID],Table4[Sub_Category],"Not Found")</f>
        <v>Decor</v>
      </c>
      <c r="R1664" t="str">
        <f>_xlfn.XLOOKUP(Table2[[#This Row],[Customer_ID]],Table1[Customer_ID],Table1[Region],"Not Found")</f>
        <v>East</v>
      </c>
      <c r="S1664" t="str">
        <f>_xlfn.XLOOKUP(Table2[[#This Row],[Customer_ID]],Table1[Customer_ID],Table1[Segment],"Not Found")</f>
        <v>Consumer</v>
      </c>
      <c r="T1664" t="str">
        <f>_xlfn.XLOOKUP(Table2[[#This Row],[Product_ID]],Table4[Product_ID],Table4[Product_Name],"Not Found")</f>
        <v>Wall Clock</v>
      </c>
    </row>
    <row r="1665" spans="1:20" x14ac:dyDescent="0.3">
      <c r="A1665" t="s">
        <v>2176</v>
      </c>
      <c r="B1665" s="4">
        <v>45605</v>
      </c>
      <c r="C1665" s="4">
        <v>45610</v>
      </c>
      <c r="D1665" t="s">
        <v>293</v>
      </c>
      <c r="E1665" t="s">
        <v>55</v>
      </c>
      <c r="F1665" s="8">
        <v>1</v>
      </c>
      <c r="G1665" s="10">
        <v>0</v>
      </c>
      <c r="H1665" t="s">
        <v>13</v>
      </c>
      <c r="I1665" s="8">
        <v>5999</v>
      </c>
      <c r="J1665" s="8">
        <v>1055.67</v>
      </c>
      <c r="K1665" s="12">
        <f>YEAR(Table2[[#This Row],[Order_Date]])</f>
        <v>2024</v>
      </c>
      <c r="L1665" s="12">
        <f>MONTH(Table2[[#This Row],[Order_Date]])</f>
        <v>11</v>
      </c>
      <c r="M1665" t="str">
        <f>TEXT(Table2[[#This Row],[Order_Date]],"mmm")</f>
        <v>Nov</v>
      </c>
      <c r="N1665" t="str">
        <f>TEXT(Table2[[#This Row],[Order_Date]],"YYYY-MM")</f>
        <v>2024-11</v>
      </c>
      <c r="O1665" s="9">
        <f>IFERROR(Table2[[#This Row],[Profit]]/Table2[[#This Row],[Sales]],0)</f>
        <v>0.17597432905484248</v>
      </c>
      <c r="P1665" t="str">
        <f>_xlfn.XLOOKUP(Table2[[#This Row],[Product_ID]],Table4[Product_ID],Table4[Category],"Not Found")</f>
        <v>Furniture</v>
      </c>
      <c r="Q1665" t="str">
        <f>_xlfn.XLOOKUP(Table2[[#This Row],[Product_ID]],Table4[Product_ID],Table4[Sub_Category],"Not Found")</f>
        <v>Furniture</v>
      </c>
      <c r="R1665" t="str">
        <f>_xlfn.XLOOKUP(Table2[[#This Row],[Customer_ID]],Table1[Customer_ID],Table1[Region],"Not Found")</f>
        <v>West</v>
      </c>
      <c r="S1665" t="str">
        <f>_xlfn.XLOOKUP(Table2[[#This Row],[Customer_ID]],Table1[Customer_ID],Table1[Segment],"Not Found")</f>
        <v>Consumer</v>
      </c>
      <c r="T1665" t="str">
        <f>_xlfn.XLOOKUP(Table2[[#This Row],[Product_ID]],Table4[Product_ID],Table4[Product_Name],"Not Found")</f>
        <v>Study Table</v>
      </c>
    </row>
    <row r="1666" spans="1:20" x14ac:dyDescent="0.3">
      <c r="A1666" t="s">
        <v>2177</v>
      </c>
      <c r="B1666" s="4">
        <v>45408</v>
      </c>
      <c r="C1666" s="4">
        <v>45410</v>
      </c>
      <c r="D1666" t="s">
        <v>161</v>
      </c>
      <c r="E1666" t="s">
        <v>26</v>
      </c>
      <c r="F1666" s="8">
        <v>1</v>
      </c>
      <c r="G1666" s="10">
        <v>0.05</v>
      </c>
      <c r="H1666" t="s">
        <v>21</v>
      </c>
      <c r="I1666" s="8">
        <v>854.05</v>
      </c>
      <c r="J1666" s="8">
        <v>151.47</v>
      </c>
      <c r="K1666" s="12">
        <f>YEAR(Table2[[#This Row],[Order_Date]])</f>
        <v>2024</v>
      </c>
      <c r="L1666" s="12">
        <f>MONTH(Table2[[#This Row],[Order_Date]])</f>
        <v>4</v>
      </c>
      <c r="M1666" t="str">
        <f>TEXT(Table2[[#This Row],[Order_Date]],"mmm")</f>
        <v>Apr</v>
      </c>
      <c r="N1666" t="str">
        <f>TEXT(Table2[[#This Row],[Order_Date]],"YYYY-MM")</f>
        <v>2024-04</v>
      </c>
      <c r="O1666" s="9">
        <f>IFERROR(Table2[[#This Row],[Profit]]/Table2[[#This Row],[Sales]],0)</f>
        <v>0.17735495579884084</v>
      </c>
      <c r="P1666" t="str">
        <f>_xlfn.XLOOKUP(Table2[[#This Row],[Product_ID]],Table4[Product_ID],Table4[Category],"Not Found")</f>
        <v>Technology</v>
      </c>
      <c r="Q1666" t="str">
        <f>_xlfn.XLOOKUP(Table2[[#This Row],[Product_ID]],Table4[Product_ID],Table4[Sub_Category],"Not Found")</f>
        <v>Accessories</v>
      </c>
      <c r="R1666" t="str">
        <f>_xlfn.XLOOKUP(Table2[[#This Row],[Customer_ID]],Table1[Customer_ID],Table1[Region],"Not Found")</f>
        <v>West</v>
      </c>
      <c r="S1666" t="str">
        <f>_xlfn.XLOOKUP(Table2[[#This Row],[Customer_ID]],Table1[Customer_ID],Table1[Segment],"Not Found")</f>
        <v>Corporate</v>
      </c>
      <c r="T1666" t="str">
        <f>_xlfn.XLOOKUP(Table2[[#This Row],[Product_ID]],Table4[Product_ID],Table4[Product_Name],"Not Found")</f>
        <v>Keyboard</v>
      </c>
    </row>
    <row r="1667" spans="1:20" x14ac:dyDescent="0.3">
      <c r="A1667" t="s">
        <v>2178</v>
      </c>
      <c r="B1667" s="4">
        <v>45995</v>
      </c>
      <c r="C1667" s="4">
        <v>45998</v>
      </c>
      <c r="D1667" t="s">
        <v>1465</v>
      </c>
      <c r="E1667" t="s">
        <v>200</v>
      </c>
      <c r="F1667" s="8">
        <v>3</v>
      </c>
      <c r="G1667" s="10">
        <v>0.1</v>
      </c>
      <c r="H1667" t="s">
        <v>17</v>
      </c>
      <c r="I1667" s="8">
        <v>2967.3</v>
      </c>
      <c r="J1667" s="8">
        <v>944.73</v>
      </c>
      <c r="K1667" s="12">
        <f>YEAR(Table2[[#This Row],[Order_Date]])</f>
        <v>2025</v>
      </c>
      <c r="L1667" s="12">
        <f>MONTH(Table2[[#This Row],[Order_Date]])</f>
        <v>12</v>
      </c>
      <c r="M1667" t="str">
        <f>TEXT(Table2[[#This Row],[Order_Date]],"mmm")</f>
        <v>Dec</v>
      </c>
      <c r="N1667" t="str">
        <f>TEXT(Table2[[#This Row],[Order_Date]],"YYYY-MM")</f>
        <v>2025-12</v>
      </c>
      <c r="O1667" s="9">
        <f>IFERROR(Table2[[#This Row],[Profit]]/Table2[[#This Row],[Sales]],0)</f>
        <v>0.3183803457688808</v>
      </c>
      <c r="P1667" t="str">
        <f>_xlfn.XLOOKUP(Table2[[#This Row],[Product_ID]],Table4[Product_ID],Table4[Category],"Not Found")</f>
        <v>Office</v>
      </c>
      <c r="Q1667" t="str">
        <f>_xlfn.XLOOKUP(Table2[[#This Row],[Product_ID]],Table4[Product_ID],Table4[Sub_Category],"Not Found")</f>
        <v>Office Supplies</v>
      </c>
      <c r="R1667" t="str">
        <f>_xlfn.XLOOKUP(Table2[[#This Row],[Customer_ID]],Table1[Customer_ID],Table1[Region],"Not Found")</f>
        <v>North</v>
      </c>
      <c r="S1667" t="str">
        <f>_xlfn.XLOOKUP(Table2[[#This Row],[Customer_ID]],Table1[Customer_ID],Table1[Segment],"Not Found")</f>
        <v>Consumer</v>
      </c>
      <c r="T1667" t="str">
        <f>_xlfn.XLOOKUP(Table2[[#This Row],[Product_ID]],Table4[Product_ID],Table4[Product_Name],"Not Found")</f>
        <v>Laptop Stand</v>
      </c>
    </row>
    <row r="1668" spans="1:20" x14ac:dyDescent="0.3">
      <c r="A1668" t="s">
        <v>2179</v>
      </c>
      <c r="B1668" s="4">
        <v>45310</v>
      </c>
      <c r="C1668" s="4">
        <v>45314</v>
      </c>
      <c r="D1668" t="s">
        <v>487</v>
      </c>
      <c r="E1668" t="s">
        <v>12</v>
      </c>
      <c r="F1668" s="8">
        <v>1</v>
      </c>
      <c r="G1668" s="10">
        <v>0</v>
      </c>
      <c r="H1668" t="s">
        <v>13</v>
      </c>
      <c r="I1668" s="8">
        <v>599</v>
      </c>
      <c r="J1668" s="8">
        <v>185.27</v>
      </c>
      <c r="K1668" s="12">
        <f>YEAR(Table2[[#This Row],[Order_Date]])</f>
        <v>2024</v>
      </c>
      <c r="L1668" s="12">
        <f>MONTH(Table2[[#This Row],[Order_Date]])</f>
        <v>1</v>
      </c>
      <c r="M1668" t="str">
        <f>TEXT(Table2[[#This Row],[Order_Date]],"mmm")</f>
        <v>Jan</v>
      </c>
      <c r="N1668" t="str">
        <f>TEXT(Table2[[#This Row],[Order_Date]],"YYYY-MM")</f>
        <v>2024-01</v>
      </c>
      <c r="O1668" s="9">
        <f>IFERROR(Table2[[#This Row],[Profit]]/Table2[[#This Row],[Sales]],0)</f>
        <v>0.30929883138564274</v>
      </c>
      <c r="P1668" t="str">
        <f>_xlfn.XLOOKUP(Table2[[#This Row],[Product_ID]],Table4[Product_ID],Table4[Category],"Not Found")</f>
        <v>Home</v>
      </c>
      <c r="Q1668" t="str">
        <f>_xlfn.XLOOKUP(Table2[[#This Row],[Product_ID]],Table4[Product_ID],Table4[Sub_Category],"Not Found")</f>
        <v>Kitchen</v>
      </c>
      <c r="R1668" t="str">
        <f>_xlfn.XLOOKUP(Table2[[#This Row],[Customer_ID]],Table1[Customer_ID],Table1[Region],"Not Found")</f>
        <v>West</v>
      </c>
      <c r="S1668" t="str">
        <f>_xlfn.XLOOKUP(Table2[[#This Row],[Customer_ID]],Table1[Customer_ID],Table1[Segment],"Not Found")</f>
        <v>Corporate</v>
      </c>
      <c r="T1668" t="str">
        <f>_xlfn.XLOOKUP(Table2[[#This Row],[Product_ID]],Table4[Product_ID],Table4[Product_Name],"Not Found")</f>
        <v>Water Bottle</v>
      </c>
    </row>
    <row r="1669" spans="1:20" x14ac:dyDescent="0.3">
      <c r="A1669" t="s">
        <v>2180</v>
      </c>
      <c r="B1669" s="4">
        <v>45723</v>
      </c>
      <c r="C1669" s="4">
        <v>45725</v>
      </c>
      <c r="D1669" t="s">
        <v>1194</v>
      </c>
      <c r="E1669" t="s">
        <v>16</v>
      </c>
      <c r="F1669" s="8">
        <v>2</v>
      </c>
      <c r="G1669" s="10">
        <v>0</v>
      </c>
      <c r="H1669" t="s">
        <v>21</v>
      </c>
      <c r="I1669" s="8">
        <v>2598</v>
      </c>
      <c r="J1669" s="8">
        <v>446.29</v>
      </c>
      <c r="K1669" s="12">
        <f>YEAR(Table2[[#This Row],[Order_Date]])</f>
        <v>2025</v>
      </c>
      <c r="L1669" s="12">
        <f>MONTH(Table2[[#This Row],[Order_Date]])</f>
        <v>3</v>
      </c>
      <c r="M1669" t="str">
        <f>TEXT(Table2[[#This Row],[Order_Date]],"mmm")</f>
        <v>Mar</v>
      </c>
      <c r="N1669" t="str">
        <f>TEXT(Table2[[#This Row],[Order_Date]],"YYYY-MM")</f>
        <v>2025-03</v>
      </c>
      <c r="O1669" s="9">
        <f>IFERROR(Table2[[#This Row],[Profit]]/Table2[[#This Row],[Sales]],0)</f>
        <v>0.17178214010777523</v>
      </c>
      <c r="P1669" t="str">
        <f>_xlfn.XLOOKUP(Table2[[#This Row],[Product_ID]],Table4[Product_ID],Table4[Category],"Not Found")</f>
        <v>Technology</v>
      </c>
      <c r="Q1669" t="str">
        <f>_xlfn.XLOOKUP(Table2[[#This Row],[Product_ID]],Table4[Product_ID],Table4[Sub_Category],"Not Found")</f>
        <v>Accessories</v>
      </c>
      <c r="R1669" t="str">
        <f>_xlfn.XLOOKUP(Table2[[#This Row],[Customer_ID]],Table1[Customer_ID],Table1[Region],"Not Found")</f>
        <v>West</v>
      </c>
      <c r="S1669" t="str">
        <f>_xlfn.XLOOKUP(Table2[[#This Row],[Customer_ID]],Table1[Customer_ID],Table1[Segment],"Not Found")</f>
        <v>Consumer</v>
      </c>
      <c r="T1669" t="str">
        <f>_xlfn.XLOOKUP(Table2[[#This Row],[Product_ID]],Table4[Product_ID],Table4[Product_Name],"Not Found")</f>
        <v>USB-C Hub</v>
      </c>
    </row>
    <row r="1670" spans="1:20" x14ac:dyDescent="0.3">
      <c r="A1670" t="s">
        <v>2181</v>
      </c>
      <c r="B1670" s="4">
        <v>45976</v>
      </c>
      <c r="C1670" s="4">
        <v>45978</v>
      </c>
      <c r="D1670" t="s">
        <v>148</v>
      </c>
      <c r="E1670" t="s">
        <v>65</v>
      </c>
      <c r="F1670" s="8">
        <v>1</v>
      </c>
      <c r="G1670" s="10">
        <v>0</v>
      </c>
      <c r="H1670" t="s">
        <v>17</v>
      </c>
      <c r="I1670" s="8">
        <v>699</v>
      </c>
      <c r="J1670" s="8">
        <v>214.46</v>
      </c>
      <c r="K1670" s="12">
        <f>YEAR(Table2[[#This Row],[Order_Date]])</f>
        <v>2025</v>
      </c>
      <c r="L1670" s="12">
        <f>MONTH(Table2[[#This Row],[Order_Date]])</f>
        <v>11</v>
      </c>
      <c r="M1670" t="str">
        <f>TEXT(Table2[[#This Row],[Order_Date]],"mmm")</f>
        <v>Nov</v>
      </c>
      <c r="N1670" t="str">
        <f>TEXT(Table2[[#This Row],[Order_Date]],"YYYY-MM")</f>
        <v>2025-11</v>
      </c>
      <c r="O1670" s="9">
        <f>IFERROR(Table2[[#This Row],[Profit]]/Table2[[#This Row],[Sales]],0)</f>
        <v>0.30680972818311875</v>
      </c>
      <c r="P1670" t="str">
        <f>_xlfn.XLOOKUP(Table2[[#This Row],[Product_ID]],Table4[Product_ID],Table4[Category],"Not Found")</f>
        <v>Office</v>
      </c>
      <c r="Q1670" t="str">
        <f>_xlfn.XLOOKUP(Table2[[#This Row],[Product_ID]],Table4[Product_ID],Table4[Sub_Category],"Not Found")</f>
        <v>Storage</v>
      </c>
      <c r="R1670" t="str">
        <f>_xlfn.XLOOKUP(Table2[[#This Row],[Customer_ID]],Table1[Customer_ID],Table1[Region],"Not Found")</f>
        <v>North</v>
      </c>
      <c r="S1670" t="str">
        <f>_xlfn.XLOOKUP(Table2[[#This Row],[Customer_ID]],Table1[Customer_ID],Table1[Segment],"Not Found")</f>
        <v>Consumer</v>
      </c>
      <c r="T1670" t="str">
        <f>_xlfn.XLOOKUP(Table2[[#This Row],[Product_ID]],Table4[Product_ID],Table4[Product_Name],"Not Found")</f>
        <v>Desk Organizer</v>
      </c>
    </row>
    <row r="1671" spans="1:20" x14ac:dyDescent="0.3">
      <c r="A1671" t="s">
        <v>2182</v>
      </c>
      <c r="B1671" s="4">
        <v>45641</v>
      </c>
      <c r="C1671" s="4">
        <v>45646</v>
      </c>
      <c r="D1671" t="s">
        <v>510</v>
      </c>
      <c r="E1671" t="s">
        <v>50</v>
      </c>
      <c r="F1671" s="8">
        <v>2</v>
      </c>
      <c r="G1671" s="10">
        <v>0.05</v>
      </c>
      <c r="H1671" t="s">
        <v>13</v>
      </c>
      <c r="I1671" s="8">
        <v>948.1</v>
      </c>
      <c r="J1671" s="8">
        <v>181.97</v>
      </c>
      <c r="K1671" s="12">
        <f>YEAR(Table2[[#This Row],[Order_Date]])</f>
        <v>2024</v>
      </c>
      <c r="L1671" s="12">
        <f>MONTH(Table2[[#This Row],[Order_Date]])</f>
        <v>12</v>
      </c>
      <c r="M1671" t="str">
        <f>TEXT(Table2[[#This Row],[Order_Date]],"mmm")</f>
        <v>Dec</v>
      </c>
      <c r="N1671" t="str">
        <f>TEXT(Table2[[#This Row],[Order_Date]],"YYYY-MM")</f>
        <v>2024-12</v>
      </c>
      <c r="O1671" s="9">
        <f>IFERROR(Table2[[#This Row],[Profit]]/Table2[[#This Row],[Sales]],0)</f>
        <v>0.19193123088281827</v>
      </c>
      <c r="P1671" t="str">
        <f>_xlfn.XLOOKUP(Table2[[#This Row],[Product_ID]],Table4[Product_ID],Table4[Category],"Not Found")</f>
        <v>Technology</v>
      </c>
      <c r="Q1671" t="str">
        <f>_xlfn.XLOOKUP(Table2[[#This Row],[Product_ID]],Table4[Product_ID],Table4[Sub_Category],"Not Found")</f>
        <v>Accessories</v>
      </c>
      <c r="R1671" t="str">
        <f>_xlfn.XLOOKUP(Table2[[#This Row],[Customer_ID]],Table1[Customer_ID],Table1[Region],"Not Found")</f>
        <v>South</v>
      </c>
      <c r="S1671" t="str">
        <f>_xlfn.XLOOKUP(Table2[[#This Row],[Customer_ID]],Table1[Customer_ID],Table1[Segment],"Not Found")</f>
        <v>Corporate</v>
      </c>
      <c r="T1671" t="str">
        <f>_xlfn.XLOOKUP(Table2[[#This Row],[Product_ID]],Table4[Product_ID],Table4[Product_Name],"Not Found")</f>
        <v>Wireless Mouse</v>
      </c>
    </row>
    <row r="1672" spans="1:20" x14ac:dyDescent="0.3">
      <c r="A1672" t="s">
        <v>2183</v>
      </c>
      <c r="B1672" s="4">
        <v>45474</v>
      </c>
      <c r="C1672" s="4">
        <v>45476</v>
      </c>
      <c r="D1672" t="s">
        <v>723</v>
      </c>
      <c r="E1672" t="s">
        <v>16</v>
      </c>
      <c r="F1672" s="8">
        <v>1</v>
      </c>
      <c r="G1672" s="10">
        <v>0.1</v>
      </c>
      <c r="H1672" t="s">
        <v>30</v>
      </c>
      <c r="I1672" s="8">
        <v>1169.0999999999999</v>
      </c>
      <c r="J1672" s="8">
        <v>276.29000000000002</v>
      </c>
      <c r="K1672" s="12">
        <f>YEAR(Table2[[#This Row],[Order_Date]])</f>
        <v>2024</v>
      </c>
      <c r="L1672" s="12">
        <f>MONTH(Table2[[#This Row],[Order_Date]])</f>
        <v>7</v>
      </c>
      <c r="M1672" t="str">
        <f>TEXT(Table2[[#This Row],[Order_Date]],"mmm")</f>
        <v>Jul</v>
      </c>
      <c r="N1672" t="str">
        <f>TEXT(Table2[[#This Row],[Order_Date]],"YYYY-MM")</f>
        <v>2024-07</v>
      </c>
      <c r="O1672" s="9">
        <f>IFERROR(Table2[[#This Row],[Profit]]/Table2[[#This Row],[Sales]],0)</f>
        <v>0.23632708921392528</v>
      </c>
      <c r="P1672" t="str">
        <f>_xlfn.XLOOKUP(Table2[[#This Row],[Product_ID]],Table4[Product_ID],Table4[Category],"Not Found")</f>
        <v>Technology</v>
      </c>
      <c r="Q1672" t="str">
        <f>_xlfn.XLOOKUP(Table2[[#This Row],[Product_ID]],Table4[Product_ID],Table4[Sub_Category],"Not Found")</f>
        <v>Accessories</v>
      </c>
      <c r="R1672" t="str">
        <f>_xlfn.XLOOKUP(Table2[[#This Row],[Customer_ID]],Table1[Customer_ID],Table1[Region],"Not Found")</f>
        <v>West</v>
      </c>
      <c r="S1672" t="str">
        <f>_xlfn.XLOOKUP(Table2[[#This Row],[Customer_ID]],Table1[Customer_ID],Table1[Segment],"Not Found")</f>
        <v>Consumer</v>
      </c>
      <c r="T1672" t="str">
        <f>_xlfn.XLOOKUP(Table2[[#This Row],[Product_ID]],Table4[Product_ID],Table4[Product_Name],"Not Found")</f>
        <v>USB-C Hub</v>
      </c>
    </row>
    <row r="1673" spans="1:20" x14ac:dyDescent="0.3">
      <c r="A1673" t="s">
        <v>2184</v>
      </c>
      <c r="B1673" s="4">
        <v>45404</v>
      </c>
      <c r="C1673" s="4">
        <v>45405</v>
      </c>
      <c r="D1673" t="s">
        <v>878</v>
      </c>
      <c r="E1673" t="s">
        <v>55</v>
      </c>
      <c r="F1673" s="8">
        <v>2</v>
      </c>
      <c r="G1673" s="10">
        <v>0.05</v>
      </c>
      <c r="H1673" t="s">
        <v>17</v>
      </c>
      <c r="I1673" s="8">
        <v>11398.1</v>
      </c>
      <c r="J1673" s="8">
        <v>1493.38</v>
      </c>
      <c r="K1673" s="12">
        <f>YEAR(Table2[[#This Row],[Order_Date]])</f>
        <v>2024</v>
      </c>
      <c r="L1673" s="12">
        <f>MONTH(Table2[[#This Row],[Order_Date]])</f>
        <v>4</v>
      </c>
      <c r="M1673" t="str">
        <f>TEXT(Table2[[#This Row],[Order_Date]],"mmm")</f>
        <v>Apr</v>
      </c>
      <c r="N1673" t="str">
        <f>TEXT(Table2[[#This Row],[Order_Date]],"YYYY-MM")</f>
        <v>2024-04</v>
      </c>
      <c r="O1673" s="9">
        <f>IFERROR(Table2[[#This Row],[Profit]]/Table2[[#This Row],[Sales]],0)</f>
        <v>0.1310200822944175</v>
      </c>
      <c r="P1673" t="str">
        <f>_xlfn.XLOOKUP(Table2[[#This Row],[Product_ID]],Table4[Product_ID],Table4[Category],"Not Found")</f>
        <v>Furniture</v>
      </c>
      <c r="Q1673" t="str">
        <f>_xlfn.XLOOKUP(Table2[[#This Row],[Product_ID]],Table4[Product_ID],Table4[Sub_Category],"Not Found")</f>
        <v>Furniture</v>
      </c>
      <c r="R1673" t="str">
        <f>_xlfn.XLOOKUP(Table2[[#This Row],[Customer_ID]],Table1[Customer_ID],Table1[Region],"Not Found")</f>
        <v>South</v>
      </c>
      <c r="S1673" t="str">
        <f>_xlfn.XLOOKUP(Table2[[#This Row],[Customer_ID]],Table1[Customer_ID],Table1[Segment],"Not Found")</f>
        <v>Consumer</v>
      </c>
      <c r="T1673" t="str">
        <f>_xlfn.XLOOKUP(Table2[[#This Row],[Product_ID]],Table4[Product_ID],Table4[Product_Name],"Not Found")</f>
        <v>Study Table</v>
      </c>
    </row>
    <row r="1674" spans="1:20" x14ac:dyDescent="0.3">
      <c r="A1674" t="s">
        <v>2185</v>
      </c>
      <c r="B1674" s="4">
        <v>45474</v>
      </c>
      <c r="C1674" s="4">
        <v>45475</v>
      </c>
      <c r="D1674" t="s">
        <v>311</v>
      </c>
      <c r="E1674" t="s">
        <v>65</v>
      </c>
      <c r="F1674" s="8">
        <v>1</v>
      </c>
      <c r="G1674" s="10">
        <v>0.05</v>
      </c>
      <c r="H1674" t="s">
        <v>17</v>
      </c>
      <c r="I1674" s="8">
        <v>664.05</v>
      </c>
      <c r="J1674" s="8">
        <v>204.08</v>
      </c>
      <c r="K1674" s="12">
        <f>YEAR(Table2[[#This Row],[Order_Date]])</f>
        <v>2024</v>
      </c>
      <c r="L1674" s="12">
        <f>MONTH(Table2[[#This Row],[Order_Date]])</f>
        <v>7</v>
      </c>
      <c r="M1674" t="str">
        <f>TEXT(Table2[[#This Row],[Order_Date]],"mmm")</f>
        <v>Jul</v>
      </c>
      <c r="N1674" t="str">
        <f>TEXT(Table2[[#This Row],[Order_Date]],"YYYY-MM")</f>
        <v>2024-07</v>
      </c>
      <c r="O1674" s="9">
        <f>IFERROR(Table2[[#This Row],[Profit]]/Table2[[#This Row],[Sales]],0)</f>
        <v>0.30732625555304577</v>
      </c>
      <c r="P1674" t="str">
        <f>_xlfn.XLOOKUP(Table2[[#This Row],[Product_ID]],Table4[Product_ID],Table4[Category],"Not Found")</f>
        <v>Office</v>
      </c>
      <c r="Q1674" t="str">
        <f>_xlfn.XLOOKUP(Table2[[#This Row],[Product_ID]],Table4[Product_ID],Table4[Sub_Category],"Not Found")</f>
        <v>Storage</v>
      </c>
      <c r="R1674" t="str">
        <f>_xlfn.XLOOKUP(Table2[[#This Row],[Customer_ID]],Table1[Customer_ID],Table1[Region],"Not Found")</f>
        <v>East</v>
      </c>
      <c r="S1674" t="str">
        <f>_xlfn.XLOOKUP(Table2[[#This Row],[Customer_ID]],Table1[Customer_ID],Table1[Segment],"Not Found")</f>
        <v>Consumer</v>
      </c>
      <c r="T1674" t="str">
        <f>_xlfn.XLOOKUP(Table2[[#This Row],[Product_ID]],Table4[Product_ID],Table4[Product_Name],"Not Found")</f>
        <v>Desk Organizer</v>
      </c>
    </row>
    <row r="1675" spans="1:20" x14ac:dyDescent="0.3">
      <c r="A1675" t="s">
        <v>2186</v>
      </c>
      <c r="B1675" s="4">
        <v>45772</v>
      </c>
      <c r="C1675" s="4">
        <v>45773</v>
      </c>
      <c r="D1675" t="s">
        <v>39</v>
      </c>
      <c r="E1675" t="s">
        <v>40</v>
      </c>
      <c r="F1675" s="8">
        <v>5</v>
      </c>
      <c r="G1675" s="10">
        <v>0.05</v>
      </c>
      <c r="H1675" t="s">
        <v>21</v>
      </c>
      <c r="I1675" s="8">
        <v>7120.25</v>
      </c>
      <c r="J1675" s="8">
        <v>1673</v>
      </c>
      <c r="K1675" s="12">
        <f>YEAR(Table2[[#This Row],[Order_Date]])</f>
        <v>2025</v>
      </c>
      <c r="L1675" s="12">
        <f>MONTH(Table2[[#This Row],[Order_Date]])</f>
        <v>4</v>
      </c>
      <c r="M1675" t="str">
        <f>TEXT(Table2[[#This Row],[Order_Date]],"mmm")</f>
        <v>Apr</v>
      </c>
      <c r="N1675" t="str">
        <f>TEXT(Table2[[#This Row],[Order_Date]],"YYYY-MM")</f>
        <v>2025-04</v>
      </c>
      <c r="O1675" s="9">
        <f>IFERROR(Table2[[#This Row],[Profit]]/Table2[[#This Row],[Sales]],0)</f>
        <v>0.23496365998384888</v>
      </c>
      <c r="P1675" t="str">
        <f>_xlfn.XLOOKUP(Table2[[#This Row],[Product_ID]],Table4[Product_ID],Table4[Category],"Not Found")</f>
        <v>Technology</v>
      </c>
      <c r="Q1675" t="str">
        <f>_xlfn.XLOOKUP(Table2[[#This Row],[Product_ID]],Table4[Product_ID],Table4[Sub_Category],"Not Found")</f>
        <v>Accessories</v>
      </c>
      <c r="R1675" t="str">
        <f>_xlfn.XLOOKUP(Table2[[#This Row],[Customer_ID]],Table1[Customer_ID],Table1[Region],"Not Found")</f>
        <v>East</v>
      </c>
      <c r="S1675" t="str">
        <f>_xlfn.XLOOKUP(Table2[[#This Row],[Customer_ID]],Table1[Customer_ID],Table1[Segment],"Not Found")</f>
        <v>Consumer</v>
      </c>
      <c r="T1675" t="str">
        <f>_xlfn.XLOOKUP(Table2[[#This Row],[Product_ID]],Table4[Product_ID],Table4[Product_Name],"Not Found")</f>
        <v>Power Bank</v>
      </c>
    </row>
    <row r="1676" spans="1:20" x14ac:dyDescent="0.3">
      <c r="A1676" t="s">
        <v>2187</v>
      </c>
      <c r="B1676" s="4">
        <v>45437</v>
      </c>
      <c r="C1676" s="4">
        <v>45439</v>
      </c>
      <c r="D1676" t="s">
        <v>39</v>
      </c>
      <c r="E1676" t="s">
        <v>99</v>
      </c>
      <c r="F1676" s="8">
        <v>1</v>
      </c>
      <c r="G1676" s="10">
        <v>0</v>
      </c>
      <c r="H1676" t="s">
        <v>30</v>
      </c>
      <c r="I1676" s="8">
        <v>249</v>
      </c>
      <c r="J1676" s="8">
        <v>76.930000000000007</v>
      </c>
      <c r="K1676" s="12">
        <f>YEAR(Table2[[#This Row],[Order_Date]])</f>
        <v>2024</v>
      </c>
      <c r="L1676" s="12">
        <f>MONTH(Table2[[#This Row],[Order_Date]])</f>
        <v>5</v>
      </c>
      <c r="M1676" t="str">
        <f>TEXT(Table2[[#This Row],[Order_Date]],"mmm")</f>
        <v>May</v>
      </c>
      <c r="N1676" t="str">
        <f>TEXT(Table2[[#This Row],[Order_Date]],"YYYY-MM")</f>
        <v>2024-05</v>
      </c>
      <c r="O1676" s="9">
        <f>IFERROR(Table2[[#This Row],[Profit]]/Table2[[#This Row],[Sales]],0)</f>
        <v>0.30895582329317273</v>
      </c>
      <c r="P1676" t="str">
        <f>_xlfn.XLOOKUP(Table2[[#This Row],[Product_ID]],Table4[Product_ID],Table4[Category],"Not Found")</f>
        <v>Office</v>
      </c>
      <c r="Q1676" t="str">
        <f>_xlfn.XLOOKUP(Table2[[#This Row],[Product_ID]],Table4[Product_ID],Table4[Sub_Category],"Not Found")</f>
        <v>Paper</v>
      </c>
      <c r="R1676" t="str">
        <f>_xlfn.XLOOKUP(Table2[[#This Row],[Customer_ID]],Table1[Customer_ID],Table1[Region],"Not Found")</f>
        <v>East</v>
      </c>
      <c r="S1676" t="str">
        <f>_xlfn.XLOOKUP(Table2[[#This Row],[Customer_ID]],Table1[Customer_ID],Table1[Segment],"Not Found")</f>
        <v>Consumer</v>
      </c>
      <c r="T1676" t="str">
        <f>_xlfn.XLOOKUP(Table2[[#This Row],[Product_ID]],Table4[Product_ID],Table4[Product_Name],"Not Found")</f>
        <v>Pen Set</v>
      </c>
    </row>
    <row r="1677" spans="1:20" x14ac:dyDescent="0.3">
      <c r="A1677" t="s">
        <v>2188</v>
      </c>
      <c r="B1677" s="4">
        <v>45919</v>
      </c>
      <c r="C1677" s="4">
        <v>45922</v>
      </c>
      <c r="D1677" t="s">
        <v>2189</v>
      </c>
      <c r="E1677" t="s">
        <v>65</v>
      </c>
      <c r="F1677" s="8">
        <v>2</v>
      </c>
      <c r="G1677" s="10">
        <v>0.1</v>
      </c>
      <c r="H1677" t="s">
        <v>21</v>
      </c>
      <c r="I1677" s="8">
        <v>1258.2</v>
      </c>
      <c r="J1677" s="8">
        <v>380.81</v>
      </c>
      <c r="K1677" s="12">
        <f>YEAR(Table2[[#This Row],[Order_Date]])</f>
        <v>2025</v>
      </c>
      <c r="L1677" s="12">
        <f>MONTH(Table2[[#This Row],[Order_Date]])</f>
        <v>9</v>
      </c>
      <c r="M1677" t="str">
        <f>TEXT(Table2[[#This Row],[Order_Date]],"mmm")</f>
        <v>Sep</v>
      </c>
      <c r="N1677" t="str">
        <f>TEXT(Table2[[#This Row],[Order_Date]],"YYYY-MM")</f>
        <v>2025-09</v>
      </c>
      <c r="O1677" s="9">
        <f>IFERROR(Table2[[#This Row],[Profit]]/Table2[[#This Row],[Sales]],0)</f>
        <v>0.30266253377841362</v>
      </c>
      <c r="P1677" t="str">
        <f>_xlfn.XLOOKUP(Table2[[#This Row],[Product_ID]],Table4[Product_ID],Table4[Category],"Not Found")</f>
        <v>Office</v>
      </c>
      <c r="Q1677" t="str">
        <f>_xlfn.XLOOKUP(Table2[[#This Row],[Product_ID]],Table4[Product_ID],Table4[Sub_Category],"Not Found")</f>
        <v>Storage</v>
      </c>
      <c r="R1677" t="str">
        <f>_xlfn.XLOOKUP(Table2[[#This Row],[Customer_ID]],Table1[Customer_ID],Table1[Region],"Not Found")</f>
        <v>East</v>
      </c>
      <c r="S1677" t="str">
        <f>_xlfn.XLOOKUP(Table2[[#This Row],[Customer_ID]],Table1[Customer_ID],Table1[Segment],"Not Found")</f>
        <v>Home Office</v>
      </c>
      <c r="T1677" t="str">
        <f>_xlfn.XLOOKUP(Table2[[#This Row],[Product_ID]],Table4[Product_ID],Table4[Product_Name],"Not Found")</f>
        <v>Desk Organizer</v>
      </c>
    </row>
    <row r="1678" spans="1:20" x14ac:dyDescent="0.3">
      <c r="A1678" t="s">
        <v>2190</v>
      </c>
      <c r="B1678" s="4">
        <v>45404</v>
      </c>
      <c r="C1678" s="4">
        <v>45408</v>
      </c>
      <c r="D1678" t="s">
        <v>1064</v>
      </c>
      <c r="E1678" t="s">
        <v>200</v>
      </c>
      <c r="F1678" s="8">
        <v>2</v>
      </c>
      <c r="G1678" s="10">
        <v>0</v>
      </c>
      <c r="H1678" t="s">
        <v>17</v>
      </c>
      <c r="I1678" s="8">
        <v>2198</v>
      </c>
      <c r="J1678" s="8">
        <v>629.79999999999995</v>
      </c>
      <c r="K1678" s="12">
        <f>YEAR(Table2[[#This Row],[Order_Date]])</f>
        <v>2024</v>
      </c>
      <c r="L1678" s="12">
        <f>MONTH(Table2[[#This Row],[Order_Date]])</f>
        <v>4</v>
      </c>
      <c r="M1678" t="str">
        <f>TEXT(Table2[[#This Row],[Order_Date]],"mmm")</f>
        <v>Apr</v>
      </c>
      <c r="N1678" t="str">
        <f>TEXT(Table2[[#This Row],[Order_Date]],"YYYY-MM")</f>
        <v>2024-04</v>
      </c>
      <c r="O1678" s="9">
        <f>IFERROR(Table2[[#This Row],[Profit]]/Table2[[#This Row],[Sales]],0)</f>
        <v>0.28653321201091897</v>
      </c>
      <c r="P1678" t="str">
        <f>_xlfn.XLOOKUP(Table2[[#This Row],[Product_ID]],Table4[Product_ID],Table4[Category],"Not Found")</f>
        <v>Office</v>
      </c>
      <c r="Q1678" t="str">
        <f>_xlfn.XLOOKUP(Table2[[#This Row],[Product_ID]],Table4[Product_ID],Table4[Sub_Category],"Not Found")</f>
        <v>Office Supplies</v>
      </c>
      <c r="R1678" t="str">
        <f>_xlfn.XLOOKUP(Table2[[#This Row],[Customer_ID]],Table1[Customer_ID],Table1[Region],"Not Found")</f>
        <v>West</v>
      </c>
      <c r="S1678" t="str">
        <f>_xlfn.XLOOKUP(Table2[[#This Row],[Customer_ID]],Table1[Customer_ID],Table1[Segment],"Not Found")</f>
        <v>Consumer</v>
      </c>
      <c r="T1678" t="str">
        <f>_xlfn.XLOOKUP(Table2[[#This Row],[Product_ID]],Table4[Product_ID],Table4[Product_Name],"Not Found")</f>
        <v>Laptop Stand</v>
      </c>
    </row>
    <row r="1679" spans="1:20" x14ac:dyDescent="0.3">
      <c r="A1679" t="s">
        <v>2191</v>
      </c>
      <c r="B1679" s="4">
        <v>45767</v>
      </c>
      <c r="C1679" s="4">
        <v>45768</v>
      </c>
      <c r="D1679" t="s">
        <v>126</v>
      </c>
      <c r="E1679" t="s">
        <v>45</v>
      </c>
      <c r="F1679" s="8">
        <v>3</v>
      </c>
      <c r="G1679" s="10">
        <v>0.1</v>
      </c>
      <c r="H1679" t="s">
        <v>17</v>
      </c>
      <c r="I1679" s="8">
        <v>6747.3</v>
      </c>
      <c r="J1679" s="8">
        <v>1670.56</v>
      </c>
      <c r="K1679" s="12">
        <f>YEAR(Table2[[#This Row],[Order_Date]])</f>
        <v>2025</v>
      </c>
      <c r="L1679" s="12">
        <f>MONTH(Table2[[#This Row],[Order_Date]])</f>
        <v>4</v>
      </c>
      <c r="M1679" t="str">
        <f>TEXT(Table2[[#This Row],[Order_Date]],"mmm")</f>
        <v>Apr</v>
      </c>
      <c r="N1679" t="str">
        <f>TEXT(Table2[[#This Row],[Order_Date]],"YYYY-MM")</f>
        <v>2025-04</v>
      </c>
      <c r="O1679" s="9">
        <f>IFERROR(Table2[[#This Row],[Profit]]/Table2[[#This Row],[Sales]],0)</f>
        <v>0.24758940613282349</v>
      </c>
      <c r="P1679" t="str">
        <f>_xlfn.XLOOKUP(Table2[[#This Row],[Product_ID]],Table4[Product_ID],Table4[Category],"Not Found")</f>
        <v>Technology</v>
      </c>
      <c r="Q1679" t="str">
        <f>_xlfn.XLOOKUP(Table2[[#This Row],[Product_ID]],Table4[Product_ID],Table4[Sub_Category],"Not Found")</f>
        <v>Audio</v>
      </c>
      <c r="R1679" t="str">
        <f>_xlfn.XLOOKUP(Table2[[#This Row],[Customer_ID]],Table1[Customer_ID],Table1[Region],"Not Found")</f>
        <v>North</v>
      </c>
      <c r="S1679" t="str">
        <f>_xlfn.XLOOKUP(Table2[[#This Row],[Customer_ID]],Table1[Customer_ID],Table1[Segment],"Not Found")</f>
        <v>Consumer</v>
      </c>
      <c r="T1679" t="str">
        <f>_xlfn.XLOOKUP(Table2[[#This Row],[Product_ID]],Table4[Product_ID],Table4[Product_Name],"Not Found")</f>
        <v>Headphones</v>
      </c>
    </row>
    <row r="1680" spans="1:20" x14ac:dyDescent="0.3">
      <c r="A1680" t="s">
        <v>2192</v>
      </c>
      <c r="B1680" s="4">
        <v>45594</v>
      </c>
      <c r="C1680" s="4">
        <v>45595</v>
      </c>
      <c r="D1680" t="s">
        <v>1624</v>
      </c>
      <c r="E1680" t="s">
        <v>58</v>
      </c>
      <c r="F1680" s="8">
        <v>1</v>
      </c>
      <c r="G1680" s="10">
        <v>0.05</v>
      </c>
      <c r="H1680" t="s">
        <v>13</v>
      </c>
      <c r="I1680" s="8">
        <v>1899.05</v>
      </c>
      <c r="J1680" s="8">
        <v>388.17</v>
      </c>
      <c r="K1680" s="12">
        <f>YEAR(Table2[[#This Row],[Order_Date]])</f>
        <v>2024</v>
      </c>
      <c r="L1680" s="12">
        <f>MONTH(Table2[[#This Row],[Order_Date]])</f>
        <v>10</v>
      </c>
      <c r="M1680" t="str">
        <f>TEXT(Table2[[#This Row],[Order_Date]],"mmm")</f>
        <v>Oct</v>
      </c>
      <c r="N1680" t="str">
        <f>TEXT(Table2[[#This Row],[Order_Date]],"YYYY-MM")</f>
        <v>2024-10</v>
      </c>
      <c r="O1680" s="9">
        <f>IFERROR(Table2[[#This Row],[Profit]]/Table2[[#This Row],[Sales]],0)</f>
        <v>0.2044022011005503</v>
      </c>
      <c r="P1680" t="str">
        <f>_xlfn.XLOOKUP(Table2[[#This Row],[Product_ID]],Table4[Product_ID],Table4[Category],"Not Found")</f>
        <v>Technology</v>
      </c>
      <c r="Q1680" t="str">
        <f>_xlfn.XLOOKUP(Table2[[#This Row],[Product_ID]],Table4[Product_ID],Table4[Sub_Category],"Not Found")</f>
        <v>Audio</v>
      </c>
      <c r="R1680" t="str">
        <f>_xlfn.XLOOKUP(Table2[[#This Row],[Customer_ID]],Table1[Customer_ID],Table1[Region],"Not Found")</f>
        <v>West</v>
      </c>
      <c r="S1680" t="str">
        <f>_xlfn.XLOOKUP(Table2[[#This Row],[Customer_ID]],Table1[Customer_ID],Table1[Segment],"Not Found")</f>
        <v>Consumer</v>
      </c>
      <c r="T1680" t="str">
        <f>_xlfn.XLOOKUP(Table2[[#This Row],[Product_ID]],Table4[Product_ID],Table4[Product_Name],"Not Found")</f>
        <v>Bluetooth Speaker</v>
      </c>
    </row>
    <row r="1681" spans="1:20" x14ac:dyDescent="0.3">
      <c r="A1681" t="s">
        <v>2193</v>
      </c>
      <c r="B1681" s="4">
        <v>45409</v>
      </c>
      <c r="C1681" s="4">
        <v>45410</v>
      </c>
      <c r="D1681" t="s">
        <v>472</v>
      </c>
      <c r="E1681" t="s">
        <v>96</v>
      </c>
      <c r="F1681" s="8">
        <v>3</v>
      </c>
      <c r="G1681" s="10">
        <v>0.05</v>
      </c>
      <c r="H1681" t="s">
        <v>17</v>
      </c>
      <c r="I1681" s="8">
        <v>2847.15</v>
      </c>
      <c r="J1681" s="8">
        <v>769.15</v>
      </c>
      <c r="K1681" s="12">
        <f>YEAR(Table2[[#This Row],[Order_Date]])</f>
        <v>2024</v>
      </c>
      <c r="L1681" s="12">
        <f>MONTH(Table2[[#This Row],[Order_Date]])</f>
        <v>4</v>
      </c>
      <c r="M1681" t="str">
        <f>TEXT(Table2[[#This Row],[Order_Date]],"mmm")</f>
        <v>Apr</v>
      </c>
      <c r="N1681" t="str">
        <f>TEXT(Table2[[#This Row],[Order_Date]],"YYYY-MM")</f>
        <v>2024-04</v>
      </c>
      <c r="O1681" s="9">
        <f>IFERROR(Table2[[#This Row],[Profit]]/Table2[[#This Row],[Sales]],0)</f>
        <v>0.27014734032277893</v>
      </c>
      <c r="P1681" t="str">
        <f>_xlfn.XLOOKUP(Table2[[#This Row],[Product_ID]],Table4[Product_ID],Table4[Category],"Not Found")</f>
        <v>Home</v>
      </c>
      <c r="Q1681" t="str">
        <f>_xlfn.XLOOKUP(Table2[[#This Row],[Product_ID]],Table4[Product_ID],Table4[Sub_Category],"Not Found")</f>
        <v>Lighting</v>
      </c>
      <c r="R1681" t="str">
        <f>_xlfn.XLOOKUP(Table2[[#This Row],[Customer_ID]],Table1[Customer_ID],Table1[Region],"Not Found")</f>
        <v>South</v>
      </c>
      <c r="S1681" t="str">
        <f>_xlfn.XLOOKUP(Table2[[#This Row],[Customer_ID]],Table1[Customer_ID],Table1[Segment],"Not Found")</f>
        <v>Consumer</v>
      </c>
      <c r="T1681" t="str">
        <f>_xlfn.XLOOKUP(Table2[[#This Row],[Product_ID]],Table4[Product_ID],Table4[Product_Name],"Not Found")</f>
        <v>LED Strip Light</v>
      </c>
    </row>
    <row r="1682" spans="1:20" x14ac:dyDescent="0.3">
      <c r="A1682" t="s">
        <v>2194</v>
      </c>
      <c r="B1682" s="4">
        <v>45452</v>
      </c>
      <c r="C1682" s="4">
        <v>45457</v>
      </c>
      <c r="D1682" t="s">
        <v>510</v>
      </c>
      <c r="E1682" t="s">
        <v>16</v>
      </c>
      <c r="F1682" s="8">
        <v>1</v>
      </c>
      <c r="G1682" s="10">
        <v>0.1</v>
      </c>
      <c r="H1682" t="s">
        <v>30</v>
      </c>
      <c r="I1682" s="8">
        <v>1169.0999999999999</v>
      </c>
      <c r="J1682" s="8">
        <v>234.59</v>
      </c>
      <c r="K1682" s="12">
        <f>YEAR(Table2[[#This Row],[Order_Date]])</f>
        <v>2024</v>
      </c>
      <c r="L1682" s="12">
        <f>MONTH(Table2[[#This Row],[Order_Date]])</f>
        <v>6</v>
      </c>
      <c r="M1682" t="str">
        <f>TEXT(Table2[[#This Row],[Order_Date]],"mmm")</f>
        <v>Jun</v>
      </c>
      <c r="N1682" t="str">
        <f>TEXT(Table2[[#This Row],[Order_Date]],"YYYY-MM")</f>
        <v>2024-06</v>
      </c>
      <c r="O1682" s="9">
        <f>IFERROR(Table2[[#This Row],[Profit]]/Table2[[#This Row],[Sales]],0)</f>
        <v>0.20065862629373024</v>
      </c>
      <c r="P1682" t="str">
        <f>_xlfn.XLOOKUP(Table2[[#This Row],[Product_ID]],Table4[Product_ID],Table4[Category],"Not Found")</f>
        <v>Technology</v>
      </c>
      <c r="Q1682" t="str">
        <f>_xlfn.XLOOKUP(Table2[[#This Row],[Product_ID]],Table4[Product_ID],Table4[Sub_Category],"Not Found")</f>
        <v>Accessories</v>
      </c>
      <c r="R1682" t="str">
        <f>_xlfn.XLOOKUP(Table2[[#This Row],[Customer_ID]],Table1[Customer_ID],Table1[Region],"Not Found")</f>
        <v>South</v>
      </c>
      <c r="S1682" t="str">
        <f>_xlfn.XLOOKUP(Table2[[#This Row],[Customer_ID]],Table1[Customer_ID],Table1[Segment],"Not Found")</f>
        <v>Corporate</v>
      </c>
      <c r="T1682" t="str">
        <f>_xlfn.XLOOKUP(Table2[[#This Row],[Product_ID]],Table4[Product_ID],Table4[Product_Name],"Not Found")</f>
        <v>USB-C Hub</v>
      </c>
    </row>
    <row r="1683" spans="1:20" x14ac:dyDescent="0.3">
      <c r="A1683" t="s">
        <v>2195</v>
      </c>
      <c r="B1683" s="4">
        <v>45692</v>
      </c>
      <c r="C1683" s="4">
        <v>45697</v>
      </c>
      <c r="D1683" t="s">
        <v>250</v>
      </c>
      <c r="E1683" t="s">
        <v>81</v>
      </c>
      <c r="F1683" s="8">
        <v>1</v>
      </c>
      <c r="G1683" s="10">
        <v>0.15</v>
      </c>
      <c r="H1683" t="s">
        <v>21</v>
      </c>
      <c r="I1683" s="8">
        <v>679.15</v>
      </c>
      <c r="J1683" s="8">
        <v>184.64</v>
      </c>
      <c r="K1683" s="12">
        <f>YEAR(Table2[[#This Row],[Order_Date]])</f>
        <v>2025</v>
      </c>
      <c r="L1683" s="12">
        <f>MONTH(Table2[[#This Row],[Order_Date]])</f>
        <v>2</v>
      </c>
      <c r="M1683" t="str">
        <f>TEXT(Table2[[#This Row],[Order_Date]],"mmm")</f>
        <v>Feb</v>
      </c>
      <c r="N1683" t="str">
        <f>TEXT(Table2[[#This Row],[Order_Date]],"YYYY-MM")</f>
        <v>2025-02</v>
      </c>
      <c r="O1683" s="9">
        <f>IFERROR(Table2[[#This Row],[Profit]]/Table2[[#This Row],[Sales]],0)</f>
        <v>0.27186924832511228</v>
      </c>
      <c r="P1683" t="str">
        <f>_xlfn.XLOOKUP(Table2[[#This Row],[Product_ID]],Table4[Product_ID],Table4[Category],"Not Found")</f>
        <v>Home</v>
      </c>
      <c r="Q1683" t="str">
        <f>_xlfn.XLOOKUP(Table2[[#This Row],[Product_ID]],Table4[Product_ID],Table4[Sub_Category],"Not Found")</f>
        <v>Kitchen</v>
      </c>
      <c r="R1683" t="str">
        <f>_xlfn.XLOOKUP(Table2[[#This Row],[Customer_ID]],Table1[Customer_ID],Table1[Region],"Not Found")</f>
        <v>South</v>
      </c>
      <c r="S1683" t="str">
        <f>_xlfn.XLOOKUP(Table2[[#This Row],[Customer_ID]],Table1[Customer_ID],Table1[Segment],"Not Found")</f>
        <v>Consumer</v>
      </c>
      <c r="T1683" t="str">
        <f>_xlfn.XLOOKUP(Table2[[#This Row],[Product_ID]],Table4[Product_ID],Table4[Product_Name],"Not Found")</f>
        <v>Travel Mug</v>
      </c>
    </row>
    <row r="1684" spans="1:20" x14ac:dyDescent="0.3">
      <c r="A1684" t="s">
        <v>2196</v>
      </c>
      <c r="B1684" s="4">
        <v>45489</v>
      </c>
      <c r="C1684" s="4">
        <v>45490</v>
      </c>
      <c r="D1684" t="s">
        <v>197</v>
      </c>
      <c r="E1684" t="s">
        <v>96</v>
      </c>
      <c r="F1684" s="8">
        <v>2</v>
      </c>
      <c r="G1684" s="10">
        <v>0.15</v>
      </c>
      <c r="H1684" t="s">
        <v>13</v>
      </c>
      <c r="I1684" s="8">
        <v>1698.3</v>
      </c>
      <c r="J1684" s="8">
        <v>413.21</v>
      </c>
      <c r="K1684" s="12">
        <f>YEAR(Table2[[#This Row],[Order_Date]])</f>
        <v>2024</v>
      </c>
      <c r="L1684" s="12">
        <f>MONTH(Table2[[#This Row],[Order_Date]])</f>
        <v>7</v>
      </c>
      <c r="M1684" t="str">
        <f>TEXT(Table2[[#This Row],[Order_Date]],"mmm")</f>
        <v>Jul</v>
      </c>
      <c r="N1684" t="str">
        <f>TEXT(Table2[[#This Row],[Order_Date]],"YYYY-MM")</f>
        <v>2024-07</v>
      </c>
      <c r="O1684" s="9">
        <f>IFERROR(Table2[[#This Row],[Profit]]/Table2[[#This Row],[Sales]],0)</f>
        <v>0.24330801389624918</v>
      </c>
      <c r="P1684" t="str">
        <f>_xlfn.XLOOKUP(Table2[[#This Row],[Product_ID]],Table4[Product_ID],Table4[Category],"Not Found")</f>
        <v>Home</v>
      </c>
      <c r="Q1684" t="str">
        <f>_xlfn.XLOOKUP(Table2[[#This Row],[Product_ID]],Table4[Product_ID],Table4[Sub_Category],"Not Found")</f>
        <v>Lighting</v>
      </c>
      <c r="R1684" t="str">
        <f>_xlfn.XLOOKUP(Table2[[#This Row],[Customer_ID]],Table1[Customer_ID],Table1[Region],"Not Found")</f>
        <v>North</v>
      </c>
      <c r="S1684" t="str">
        <f>_xlfn.XLOOKUP(Table2[[#This Row],[Customer_ID]],Table1[Customer_ID],Table1[Segment],"Not Found")</f>
        <v>Home Office</v>
      </c>
      <c r="T1684" t="str">
        <f>_xlfn.XLOOKUP(Table2[[#This Row],[Product_ID]],Table4[Product_ID],Table4[Product_Name],"Not Found")</f>
        <v>LED Strip Light</v>
      </c>
    </row>
    <row r="1685" spans="1:20" x14ac:dyDescent="0.3">
      <c r="A1685" t="s">
        <v>2197</v>
      </c>
      <c r="B1685" s="4">
        <v>45551</v>
      </c>
      <c r="C1685" s="4">
        <v>45552</v>
      </c>
      <c r="D1685" t="s">
        <v>839</v>
      </c>
      <c r="E1685" t="s">
        <v>96</v>
      </c>
      <c r="F1685" s="8">
        <v>3</v>
      </c>
      <c r="G1685" s="10">
        <v>0.05</v>
      </c>
      <c r="H1685" t="s">
        <v>13</v>
      </c>
      <c r="I1685" s="8">
        <v>2847.15</v>
      </c>
      <c r="J1685" s="8">
        <v>760.51</v>
      </c>
      <c r="K1685" s="12">
        <f>YEAR(Table2[[#This Row],[Order_Date]])</f>
        <v>2024</v>
      </c>
      <c r="L1685" s="12">
        <f>MONTH(Table2[[#This Row],[Order_Date]])</f>
        <v>9</v>
      </c>
      <c r="M1685" t="str">
        <f>TEXT(Table2[[#This Row],[Order_Date]],"mmm")</f>
        <v>Sep</v>
      </c>
      <c r="N1685" t="str">
        <f>TEXT(Table2[[#This Row],[Order_Date]],"YYYY-MM")</f>
        <v>2024-09</v>
      </c>
      <c r="O1685" s="9">
        <f>IFERROR(Table2[[#This Row],[Profit]]/Table2[[#This Row],[Sales]],0)</f>
        <v>0.26711272676184955</v>
      </c>
      <c r="P1685" t="str">
        <f>_xlfn.XLOOKUP(Table2[[#This Row],[Product_ID]],Table4[Product_ID],Table4[Category],"Not Found")</f>
        <v>Home</v>
      </c>
      <c r="Q1685" t="str">
        <f>_xlfn.XLOOKUP(Table2[[#This Row],[Product_ID]],Table4[Product_ID],Table4[Sub_Category],"Not Found")</f>
        <v>Lighting</v>
      </c>
      <c r="R1685" t="str">
        <f>_xlfn.XLOOKUP(Table2[[#This Row],[Customer_ID]],Table1[Customer_ID],Table1[Region],"Not Found")</f>
        <v>South</v>
      </c>
      <c r="S1685" t="str">
        <f>_xlfn.XLOOKUP(Table2[[#This Row],[Customer_ID]],Table1[Customer_ID],Table1[Segment],"Not Found")</f>
        <v>Consumer</v>
      </c>
      <c r="T1685" t="str">
        <f>_xlfn.XLOOKUP(Table2[[#This Row],[Product_ID]],Table4[Product_ID],Table4[Product_Name],"Not Found")</f>
        <v>LED Strip Light</v>
      </c>
    </row>
    <row r="1686" spans="1:20" x14ac:dyDescent="0.3">
      <c r="A1686" t="s">
        <v>2198</v>
      </c>
      <c r="B1686" s="4">
        <v>45951</v>
      </c>
      <c r="C1686" s="4">
        <v>45956</v>
      </c>
      <c r="D1686" t="s">
        <v>825</v>
      </c>
      <c r="E1686" t="s">
        <v>26</v>
      </c>
      <c r="F1686" s="8">
        <v>2</v>
      </c>
      <c r="G1686" s="10">
        <v>0</v>
      </c>
      <c r="H1686" t="s">
        <v>30</v>
      </c>
      <c r="I1686" s="8">
        <v>1798</v>
      </c>
      <c r="J1686" s="8">
        <v>377.5</v>
      </c>
      <c r="K1686" s="12">
        <f>YEAR(Table2[[#This Row],[Order_Date]])</f>
        <v>2025</v>
      </c>
      <c r="L1686" s="12">
        <f>MONTH(Table2[[#This Row],[Order_Date]])</f>
        <v>10</v>
      </c>
      <c r="M1686" t="str">
        <f>TEXT(Table2[[#This Row],[Order_Date]],"mmm")</f>
        <v>Oct</v>
      </c>
      <c r="N1686" t="str">
        <f>TEXT(Table2[[#This Row],[Order_Date]],"YYYY-MM")</f>
        <v>2025-10</v>
      </c>
      <c r="O1686" s="9">
        <f>IFERROR(Table2[[#This Row],[Profit]]/Table2[[#This Row],[Sales]],0)</f>
        <v>0.20995550611790878</v>
      </c>
      <c r="P1686" t="str">
        <f>_xlfn.XLOOKUP(Table2[[#This Row],[Product_ID]],Table4[Product_ID],Table4[Category],"Not Found")</f>
        <v>Technology</v>
      </c>
      <c r="Q1686" t="str">
        <f>_xlfn.XLOOKUP(Table2[[#This Row],[Product_ID]],Table4[Product_ID],Table4[Sub_Category],"Not Found")</f>
        <v>Accessories</v>
      </c>
      <c r="R1686" t="str">
        <f>_xlfn.XLOOKUP(Table2[[#This Row],[Customer_ID]],Table1[Customer_ID],Table1[Region],"Not Found")</f>
        <v>North</v>
      </c>
      <c r="S1686" t="str">
        <f>_xlfn.XLOOKUP(Table2[[#This Row],[Customer_ID]],Table1[Customer_ID],Table1[Segment],"Not Found")</f>
        <v>Corporate</v>
      </c>
      <c r="T1686" t="str">
        <f>_xlfn.XLOOKUP(Table2[[#This Row],[Product_ID]],Table4[Product_ID],Table4[Product_Name],"Not Found")</f>
        <v>Keyboard</v>
      </c>
    </row>
    <row r="1687" spans="1:20" x14ac:dyDescent="0.3">
      <c r="A1687" t="s">
        <v>2199</v>
      </c>
      <c r="B1687" s="4">
        <v>45338</v>
      </c>
      <c r="C1687" s="4">
        <v>45342</v>
      </c>
      <c r="D1687" t="s">
        <v>11</v>
      </c>
      <c r="E1687" t="s">
        <v>12</v>
      </c>
      <c r="F1687" s="8">
        <v>3</v>
      </c>
      <c r="G1687" s="10">
        <v>0.15</v>
      </c>
      <c r="H1687" t="s">
        <v>21</v>
      </c>
      <c r="I1687" s="8">
        <v>1527.45</v>
      </c>
      <c r="J1687" s="8">
        <v>367.55</v>
      </c>
      <c r="K1687" s="12">
        <f>YEAR(Table2[[#This Row],[Order_Date]])</f>
        <v>2024</v>
      </c>
      <c r="L1687" s="12">
        <f>MONTH(Table2[[#This Row],[Order_Date]])</f>
        <v>2</v>
      </c>
      <c r="M1687" t="str">
        <f>TEXT(Table2[[#This Row],[Order_Date]],"mmm")</f>
        <v>Feb</v>
      </c>
      <c r="N1687" t="str">
        <f>TEXT(Table2[[#This Row],[Order_Date]],"YYYY-MM")</f>
        <v>2024-02</v>
      </c>
      <c r="O1687" s="9">
        <f>IFERROR(Table2[[#This Row],[Profit]]/Table2[[#This Row],[Sales]],0)</f>
        <v>0.2406298078496841</v>
      </c>
      <c r="P1687" t="str">
        <f>_xlfn.XLOOKUP(Table2[[#This Row],[Product_ID]],Table4[Product_ID],Table4[Category],"Not Found")</f>
        <v>Home</v>
      </c>
      <c r="Q1687" t="str">
        <f>_xlfn.XLOOKUP(Table2[[#This Row],[Product_ID]],Table4[Product_ID],Table4[Sub_Category],"Not Found")</f>
        <v>Kitchen</v>
      </c>
      <c r="R1687" t="str">
        <f>_xlfn.XLOOKUP(Table2[[#This Row],[Customer_ID]],Table1[Customer_ID],Table1[Region],"Not Found")</f>
        <v>West</v>
      </c>
      <c r="S1687" t="str">
        <f>_xlfn.XLOOKUP(Table2[[#This Row],[Customer_ID]],Table1[Customer_ID],Table1[Segment],"Not Found")</f>
        <v>Home Office</v>
      </c>
      <c r="T1687" t="str">
        <f>_xlfn.XLOOKUP(Table2[[#This Row],[Product_ID]],Table4[Product_ID],Table4[Product_Name],"Not Found")</f>
        <v>Water Bottle</v>
      </c>
    </row>
    <row r="1688" spans="1:20" x14ac:dyDescent="0.3">
      <c r="A1688" t="s">
        <v>2200</v>
      </c>
      <c r="B1688" s="4">
        <v>45690</v>
      </c>
      <c r="C1688" s="4">
        <v>45693</v>
      </c>
      <c r="D1688" t="s">
        <v>163</v>
      </c>
      <c r="E1688" t="s">
        <v>65</v>
      </c>
      <c r="F1688" s="8">
        <v>1</v>
      </c>
      <c r="G1688" s="10">
        <v>0</v>
      </c>
      <c r="H1688" t="s">
        <v>17</v>
      </c>
      <c r="I1688" s="8">
        <v>699</v>
      </c>
      <c r="J1688" s="8">
        <v>190.26</v>
      </c>
      <c r="K1688" s="12">
        <f>YEAR(Table2[[#This Row],[Order_Date]])</f>
        <v>2025</v>
      </c>
      <c r="L1688" s="12">
        <f>MONTH(Table2[[#This Row],[Order_Date]])</f>
        <v>2</v>
      </c>
      <c r="M1688" t="str">
        <f>TEXT(Table2[[#This Row],[Order_Date]],"mmm")</f>
        <v>Feb</v>
      </c>
      <c r="N1688" t="str">
        <f>TEXT(Table2[[#This Row],[Order_Date]],"YYYY-MM")</f>
        <v>2025-02</v>
      </c>
      <c r="O1688" s="9">
        <f>IFERROR(Table2[[#This Row],[Profit]]/Table2[[#This Row],[Sales]],0)</f>
        <v>0.27218884120171671</v>
      </c>
      <c r="P1688" t="str">
        <f>_xlfn.XLOOKUP(Table2[[#This Row],[Product_ID]],Table4[Product_ID],Table4[Category],"Not Found")</f>
        <v>Office</v>
      </c>
      <c r="Q1688" t="str">
        <f>_xlfn.XLOOKUP(Table2[[#This Row],[Product_ID]],Table4[Product_ID],Table4[Sub_Category],"Not Found")</f>
        <v>Storage</v>
      </c>
      <c r="R1688" t="str">
        <f>_xlfn.XLOOKUP(Table2[[#This Row],[Customer_ID]],Table1[Customer_ID],Table1[Region],"Not Found")</f>
        <v>West</v>
      </c>
      <c r="S1688" t="str">
        <f>_xlfn.XLOOKUP(Table2[[#This Row],[Customer_ID]],Table1[Customer_ID],Table1[Segment],"Not Found")</f>
        <v>Consumer</v>
      </c>
      <c r="T1688" t="str">
        <f>_xlfn.XLOOKUP(Table2[[#This Row],[Product_ID]],Table4[Product_ID],Table4[Product_Name],"Not Found")</f>
        <v>Desk Organizer</v>
      </c>
    </row>
    <row r="1689" spans="1:20" x14ac:dyDescent="0.3">
      <c r="A1689" t="s">
        <v>2201</v>
      </c>
      <c r="B1689" s="4">
        <v>46001</v>
      </c>
      <c r="C1689" s="4">
        <v>46005</v>
      </c>
      <c r="D1689" t="s">
        <v>1058</v>
      </c>
      <c r="E1689" t="s">
        <v>45</v>
      </c>
      <c r="F1689" s="8">
        <v>4</v>
      </c>
      <c r="G1689" s="10">
        <v>0.1</v>
      </c>
      <c r="H1689" t="s">
        <v>17</v>
      </c>
      <c r="I1689" s="8">
        <v>8996.4</v>
      </c>
      <c r="J1689" s="8">
        <v>1560.09</v>
      </c>
      <c r="K1689" s="12">
        <f>YEAR(Table2[[#This Row],[Order_Date]])</f>
        <v>2025</v>
      </c>
      <c r="L1689" s="12">
        <f>MONTH(Table2[[#This Row],[Order_Date]])</f>
        <v>12</v>
      </c>
      <c r="M1689" t="str">
        <f>TEXT(Table2[[#This Row],[Order_Date]],"mmm")</f>
        <v>Dec</v>
      </c>
      <c r="N1689" t="str">
        <f>TEXT(Table2[[#This Row],[Order_Date]],"YYYY-MM")</f>
        <v>2025-12</v>
      </c>
      <c r="O1689" s="9">
        <f>IFERROR(Table2[[#This Row],[Profit]]/Table2[[#This Row],[Sales]],0)</f>
        <v>0.17341269841269841</v>
      </c>
      <c r="P1689" t="str">
        <f>_xlfn.XLOOKUP(Table2[[#This Row],[Product_ID]],Table4[Product_ID],Table4[Category],"Not Found")</f>
        <v>Technology</v>
      </c>
      <c r="Q1689" t="str">
        <f>_xlfn.XLOOKUP(Table2[[#This Row],[Product_ID]],Table4[Product_ID],Table4[Sub_Category],"Not Found")</f>
        <v>Audio</v>
      </c>
      <c r="R1689" t="str">
        <f>_xlfn.XLOOKUP(Table2[[#This Row],[Customer_ID]],Table1[Customer_ID],Table1[Region],"Not Found")</f>
        <v>West</v>
      </c>
      <c r="S1689" t="str">
        <f>_xlfn.XLOOKUP(Table2[[#This Row],[Customer_ID]],Table1[Customer_ID],Table1[Segment],"Not Found")</f>
        <v>Consumer</v>
      </c>
      <c r="T1689" t="str">
        <f>_xlfn.XLOOKUP(Table2[[#This Row],[Product_ID]],Table4[Product_ID],Table4[Product_Name],"Not Found")</f>
        <v>Headphones</v>
      </c>
    </row>
    <row r="1690" spans="1:20" x14ac:dyDescent="0.3">
      <c r="A1690" t="s">
        <v>2202</v>
      </c>
      <c r="B1690" s="4">
        <v>45850</v>
      </c>
      <c r="C1690" s="4">
        <v>45853</v>
      </c>
      <c r="D1690" t="s">
        <v>744</v>
      </c>
      <c r="E1690" t="s">
        <v>16</v>
      </c>
      <c r="F1690" s="8">
        <v>1</v>
      </c>
      <c r="G1690" s="10">
        <v>0.1</v>
      </c>
      <c r="H1690" t="s">
        <v>13</v>
      </c>
      <c r="I1690" s="8">
        <v>1169.0999999999999</v>
      </c>
      <c r="J1690" s="8">
        <v>292.62</v>
      </c>
      <c r="K1690" s="12">
        <f>YEAR(Table2[[#This Row],[Order_Date]])</f>
        <v>2025</v>
      </c>
      <c r="L1690" s="12">
        <f>MONTH(Table2[[#This Row],[Order_Date]])</f>
        <v>7</v>
      </c>
      <c r="M1690" t="str">
        <f>TEXT(Table2[[#This Row],[Order_Date]],"mmm")</f>
        <v>Jul</v>
      </c>
      <c r="N1690" t="str">
        <f>TEXT(Table2[[#This Row],[Order_Date]],"YYYY-MM")</f>
        <v>2025-07</v>
      </c>
      <c r="O1690" s="9">
        <f>IFERROR(Table2[[#This Row],[Profit]]/Table2[[#This Row],[Sales]],0)</f>
        <v>0.25029509879394407</v>
      </c>
      <c r="P1690" t="str">
        <f>_xlfn.XLOOKUP(Table2[[#This Row],[Product_ID]],Table4[Product_ID],Table4[Category],"Not Found")</f>
        <v>Technology</v>
      </c>
      <c r="Q1690" t="str">
        <f>_xlfn.XLOOKUP(Table2[[#This Row],[Product_ID]],Table4[Product_ID],Table4[Sub_Category],"Not Found")</f>
        <v>Accessories</v>
      </c>
      <c r="R1690" t="str">
        <f>_xlfn.XLOOKUP(Table2[[#This Row],[Customer_ID]],Table1[Customer_ID],Table1[Region],"Not Found")</f>
        <v>West</v>
      </c>
      <c r="S1690" t="str">
        <f>_xlfn.XLOOKUP(Table2[[#This Row],[Customer_ID]],Table1[Customer_ID],Table1[Segment],"Not Found")</f>
        <v>Corporate</v>
      </c>
      <c r="T1690" t="str">
        <f>_xlfn.XLOOKUP(Table2[[#This Row],[Product_ID]],Table4[Product_ID],Table4[Product_Name],"Not Found")</f>
        <v>USB-C Hub</v>
      </c>
    </row>
    <row r="1691" spans="1:20" x14ac:dyDescent="0.3">
      <c r="A1691" t="s">
        <v>2203</v>
      </c>
      <c r="B1691" s="4">
        <v>45369</v>
      </c>
      <c r="C1691" s="4">
        <v>45371</v>
      </c>
      <c r="D1691" t="s">
        <v>2204</v>
      </c>
      <c r="E1691" t="s">
        <v>45</v>
      </c>
      <c r="F1691" s="8">
        <v>2</v>
      </c>
      <c r="G1691" s="10">
        <v>0.15</v>
      </c>
      <c r="H1691" t="s">
        <v>21</v>
      </c>
      <c r="I1691" s="8">
        <v>4248.3</v>
      </c>
      <c r="J1691" s="8">
        <v>941.52</v>
      </c>
      <c r="K1691" s="12">
        <f>YEAR(Table2[[#This Row],[Order_Date]])</f>
        <v>2024</v>
      </c>
      <c r="L1691" s="12">
        <f>MONTH(Table2[[#This Row],[Order_Date]])</f>
        <v>3</v>
      </c>
      <c r="M1691" t="str">
        <f>TEXT(Table2[[#This Row],[Order_Date]],"mmm")</f>
        <v>Mar</v>
      </c>
      <c r="N1691" t="str">
        <f>TEXT(Table2[[#This Row],[Order_Date]],"YYYY-MM")</f>
        <v>2024-03</v>
      </c>
      <c r="O1691" s="9">
        <f>IFERROR(Table2[[#This Row],[Profit]]/Table2[[#This Row],[Sales]],0)</f>
        <v>0.2216227667537603</v>
      </c>
      <c r="P1691" t="str">
        <f>_xlfn.XLOOKUP(Table2[[#This Row],[Product_ID]],Table4[Product_ID],Table4[Category],"Not Found")</f>
        <v>Technology</v>
      </c>
      <c r="Q1691" t="str">
        <f>_xlfn.XLOOKUP(Table2[[#This Row],[Product_ID]],Table4[Product_ID],Table4[Sub_Category],"Not Found")</f>
        <v>Audio</v>
      </c>
      <c r="R1691" t="str">
        <f>_xlfn.XLOOKUP(Table2[[#This Row],[Customer_ID]],Table1[Customer_ID],Table1[Region],"Not Found")</f>
        <v>North</v>
      </c>
      <c r="S1691" t="str">
        <f>_xlfn.XLOOKUP(Table2[[#This Row],[Customer_ID]],Table1[Customer_ID],Table1[Segment],"Not Found")</f>
        <v>Consumer</v>
      </c>
      <c r="T1691" t="str">
        <f>_xlfn.XLOOKUP(Table2[[#This Row],[Product_ID]],Table4[Product_ID],Table4[Product_Name],"Not Found")</f>
        <v>Headphones</v>
      </c>
    </row>
    <row r="1692" spans="1:20" x14ac:dyDescent="0.3">
      <c r="A1692" t="s">
        <v>2205</v>
      </c>
      <c r="B1692" s="4">
        <v>45415</v>
      </c>
      <c r="C1692" s="4">
        <v>45417</v>
      </c>
      <c r="D1692" t="s">
        <v>485</v>
      </c>
      <c r="E1692" t="s">
        <v>45</v>
      </c>
      <c r="F1692" s="8">
        <v>2</v>
      </c>
      <c r="G1692" s="10">
        <v>0.15</v>
      </c>
      <c r="H1692" t="s">
        <v>17</v>
      </c>
      <c r="I1692" s="8">
        <v>4248.3</v>
      </c>
      <c r="J1692" s="8">
        <v>742.93</v>
      </c>
      <c r="K1692" s="12">
        <f>YEAR(Table2[[#This Row],[Order_Date]])</f>
        <v>2024</v>
      </c>
      <c r="L1692" s="12">
        <f>MONTH(Table2[[#This Row],[Order_Date]])</f>
        <v>5</v>
      </c>
      <c r="M1692" t="str">
        <f>TEXT(Table2[[#This Row],[Order_Date]],"mmm")</f>
        <v>May</v>
      </c>
      <c r="N1692" t="str">
        <f>TEXT(Table2[[#This Row],[Order_Date]],"YYYY-MM")</f>
        <v>2024-05</v>
      </c>
      <c r="O1692" s="9">
        <f>IFERROR(Table2[[#This Row],[Profit]]/Table2[[#This Row],[Sales]],0)</f>
        <v>0.17487700962738034</v>
      </c>
      <c r="P1692" t="str">
        <f>_xlfn.XLOOKUP(Table2[[#This Row],[Product_ID]],Table4[Product_ID],Table4[Category],"Not Found")</f>
        <v>Technology</v>
      </c>
      <c r="Q1692" t="str">
        <f>_xlfn.XLOOKUP(Table2[[#This Row],[Product_ID]],Table4[Product_ID],Table4[Sub_Category],"Not Found")</f>
        <v>Audio</v>
      </c>
      <c r="R1692" t="str">
        <f>_xlfn.XLOOKUP(Table2[[#This Row],[Customer_ID]],Table1[Customer_ID],Table1[Region],"Not Found")</f>
        <v>East</v>
      </c>
      <c r="S1692" t="str">
        <f>_xlfn.XLOOKUP(Table2[[#This Row],[Customer_ID]],Table1[Customer_ID],Table1[Segment],"Not Found")</f>
        <v>Consumer</v>
      </c>
      <c r="T1692" t="str">
        <f>_xlfn.XLOOKUP(Table2[[#This Row],[Product_ID]],Table4[Product_ID],Table4[Product_Name],"Not Found")</f>
        <v>Headphones</v>
      </c>
    </row>
    <row r="1693" spans="1:20" x14ac:dyDescent="0.3">
      <c r="A1693" t="s">
        <v>2206</v>
      </c>
      <c r="B1693" s="4">
        <v>45366</v>
      </c>
      <c r="C1693" s="4">
        <v>45370</v>
      </c>
      <c r="D1693" t="s">
        <v>1289</v>
      </c>
      <c r="E1693" t="s">
        <v>45</v>
      </c>
      <c r="F1693" s="8">
        <v>2</v>
      </c>
      <c r="G1693" s="10">
        <v>0</v>
      </c>
      <c r="H1693" t="s">
        <v>17</v>
      </c>
      <c r="I1693" s="8">
        <v>4998</v>
      </c>
      <c r="J1693" s="8">
        <v>1004.58</v>
      </c>
      <c r="K1693" s="12">
        <f>YEAR(Table2[[#This Row],[Order_Date]])</f>
        <v>2024</v>
      </c>
      <c r="L1693" s="12">
        <f>MONTH(Table2[[#This Row],[Order_Date]])</f>
        <v>3</v>
      </c>
      <c r="M1693" t="str">
        <f>TEXT(Table2[[#This Row],[Order_Date]],"mmm")</f>
        <v>Mar</v>
      </c>
      <c r="N1693" t="str">
        <f>TEXT(Table2[[#This Row],[Order_Date]],"YYYY-MM")</f>
        <v>2024-03</v>
      </c>
      <c r="O1693" s="9">
        <f>IFERROR(Table2[[#This Row],[Profit]]/Table2[[#This Row],[Sales]],0)</f>
        <v>0.20099639855942378</v>
      </c>
      <c r="P1693" t="str">
        <f>_xlfn.XLOOKUP(Table2[[#This Row],[Product_ID]],Table4[Product_ID],Table4[Category],"Not Found")</f>
        <v>Technology</v>
      </c>
      <c r="Q1693" t="str">
        <f>_xlfn.XLOOKUP(Table2[[#This Row],[Product_ID]],Table4[Product_ID],Table4[Sub_Category],"Not Found")</f>
        <v>Audio</v>
      </c>
      <c r="R1693" t="str">
        <f>_xlfn.XLOOKUP(Table2[[#This Row],[Customer_ID]],Table1[Customer_ID],Table1[Region],"Not Found")</f>
        <v>South</v>
      </c>
      <c r="S1693" t="str">
        <f>_xlfn.XLOOKUP(Table2[[#This Row],[Customer_ID]],Table1[Customer_ID],Table1[Segment],"Not Found")</f>
        <v>Corporate</v>
      </c>
      <c r="T1693" t="str">
        <f>_xlfn.XLOOKUP(Table2[[#This Row],[Product_ID]],Table4[Product_ID],Table4[Product_Name],"Not Found")</f>
        <v>Headphones</v>
      </c>
    </row>
    <row r="1694" spans="1:20" x14ac:dyDescent="0.3">
      <c r="A1694" t="s">
        <v>2207</v>
      </c>
      <c r="B1694" s="4">
        <v>45428</v>
      </c>
      <c r="C1694" s="4">
        <v>45433</v>
      </c>
      <c r="D1694" t="s">
        <v>577</v>
      </c>
      <c r="E1694" t="s">
        <v>16</v>
      </c>
      <c r="F1694" s="8">
        <v>1</v>
      </c>
      <c r="G1694" s="10">
        <v>0.1</v>
      </c>
      <c r="H1694" t="s">
        <v>13</v>
      </c>
      <c r="I1694" s="8">
        <v>1169.0999999999999</v>
      </c>
      <c r="J1694" s="8">
        <v>232.7</v>
      </c>
      <c r="K1694" s="12">
        <f>YEAR(Table2[[#This Row],[Order_Date]])</f>
        <v>2024</v>
      </c>
      <c r="L1694" s="12">
        <f>MONTH(Table2[[#This Row],[Order_Date]])</f>
        <v>5</v>
      </c>
      <c r="M1694" t="str">
        <f>TEXT(Table2[[#This Row],[Order_Date]],"mmm")</f>
        <v>May</v>
      </c>
      <c r="N1694" t="str">
        <f>TEXT(Table2[[#This Row],[Order_Date]],"YYYY-MM")</f>
        <v>2024-05</v>
      </c>
      <c r="O1694" s="9">
        <f>IFERROR(Table2[[#This Row],[Profit]]/Table2[[#This Row],[Sales]],0)</f>
        <v>0.19904199811821061</v>
      </c>
      <c r="P1694" t="str">
        <f>_xlfn.XLOOKUP(Table2[[#This Row],[Product_ID]],Table4[Product_ID],Table4[Category],"Not Found")</f>
        <v>Technology</v>
      </c>
      <c r="Q1694" t="str">
        <f>_xlfn.XLOOKUP(Table2[[#This Row],[Product_ID]],Table4[Product_ID],Table4[Sub_Category],"Not Found")</f>
        <v>Accessories</v>
      </c>
      <c r="R1694" t="str">
        <f>_xlfn.XLOOKUP(Table2[[#This Row],[Customer_ID]],Table1[Customer_ID],Table1[Region],"Not Found")</f>
        <v>South</v>
      </c>
      <c r="S1694" t="str">
        <f>_xlfn.XLOOKUP(Table2[[#This Row],[Customer_ID]],Table1[Customer_ID],Table1[Segment],"Not Found")</f>
        <v>Corporate</v>
      </c>
      <c r="T1694" t="str">
        <f>_xlfn.XLOOKUP(Table2[[#This Row],[Product_ID]],Table4[Product_ID],Table4[Product_Name],"Not Found")</f>
        <v>USB-C Hub</v>
      </c>
    </row>
    <row r="1695" spans="1:20" x14ac:dyDescent="0.3">
      <c r="A1695" t="s">
        <v>2208</v>
      </c>
      <c r="B1695" s="4">
        <v>45893</v>
      </c>
      <c r="C1695" s="4">
        <v>45894</v>
      </c>
      <c r="D1695" t="s">
        <v>2209</v>
      </c>
      <c r="E1695" t="s">
        <v>16</v>
      </c>
      <c r="F1695" s="8">
        <v>2</v>
      </c>
      <c r="G1695" s="10">
        <v>0</v>
      </c>
      <c r="H1695" t="s">
        <v>17</v>
      </c>
      <c r="I1695" s="8">
        <v>2598</v>
      </c>
      <c r="J1695" s="8">
        <v>607.9</v>
      </c>
      <c r="K1695" s="12">
        <f>YEAR(Table2[[#This Row],[Order_Date]])</f>
        <v>2025</v>
      </c>
      <c r="L1695" s="12">
        <f>MONTH(Table2[[#This Row],[Order_Date]])</f>
        <v>8</v>
      </c>
      <c r="M1695" t="str">
        <f>TEXT(Table2[[#This Row],[Order_Date]],"mmm")</f>
        <v>Aug</v>
      </c>
      <c r="N1695" t="str">
        <f>TEXT(Table2[[#This Row],[Order_Date]],"YYYY-MM")</f>
        <v>2025-08</v>
      </c>
      <c r="O1695" s="9">
        <f>IFERROR(Table2[[#This Row],[Profit]]/Table2[[#This Row],[Sales]],0)</f>
        <v>0.23398768283294841</v>
      </c>
      <c r="P1695" t="str">
        <f>_xlfn.XLOOKUP(Table2[[#This Row],[Product_ID]],Table4[Product_ID],Table4[Category],"Not Found")</f>
        <v>Technology</v>
      </c>
      <c r="Q1695" t="str">
        <f>_xlfn.XLOOKUP(Table2[[#This Row],[Product_ID]],Table4[Product_ID],Table4[Sub_Category],"Not Found")</f>
        <v>Accessories</v>
      </c>
      <c r="R1695" t="str">
        <f>_xlfn.XLOOKUP(Table2[[#This Row],[Customer_ID]],Table1[Customer_ID],Table1[Region],"Not Found")</f>
        <v>East</v>
      </c>
      <c r="S1695" t="str">
        <f>_xlfn.XLOOKUP(Table2[[#This Row],[Customer_ID]],Table1[Customer_ID],Table1[Segment],"Not Found")</f>
        <v>Consumer</v>
      </c>
      <c r="T1695" t="str">
        <f>_xlfn.XLOOKUP(Table2[[#This Row],[Product_ID]],Table4[Product_ID],Table4[Product_Name],"Not Found")</f>
        <v>USB-C Hub</v>
      </c>
    </row>
    <row r="1696" spans="1:20" x14ac:dyDescent="0.3">
      <c r="A1696" t="s">
        <v>2210</v>
      </c>
      <c r="B1696" s="4">
        <v>45691</v>
      </c>
      <c r="C1696" s="4">
        <v>45693</v>
      </c>
      <c r="D1696" t="s">
        <v>269</v>
      </c>
      <c r="E1696" t="s">
        <v>99</v>
      </c>
      <c r="F1696" s="8">
        <v>1</v>
      </c>
      <c r="G1696" s="10">
        <v>0</v>
      </c>
      <c r="H1696" t="s">
        <v>13</v>
      </c>
      <c r="I1696" s="8">
        <v>249</v>
      </c>
      <c r="J1696" s="8">
        <v>67.89</v>
      </c>
      <c r="K1696" s="12">
        <f>YEAR(Table2[[#This Row],[Order_Date]])</f>
        <v>2025</v>
      </c>
      <c r="L1696" s="12">
        <f>MONTH(Table2[[#This Row],[Order_Date]])</f>
        <v>2</v>
      </c>
      <c r="M1696" t="str">
        <f>TEXT(Table2[[#This Row],[Order_Date]],"mmm")</f>
        <v>Feb</v>
      </c>
      <c r="N1696" t="str">
        <f>TEXT(Table2[[#This Row],[Order_Date]],"YYYY-MM")</f>
        <v>2025-02</v>
      </c>
      <c r="O1696" s="9">
        <f>IFERROR(Table2[[#This Row],[Profit]]/Table2[[#This Row],[Sales]],0)</f>
        <v>0.27265060240963856</v>
      </c>
      <c r="P1696" t="str">
        <f>_xlfn.XLOOKUP(Table2[[#This Row],[Product_ID]],Table4[Product_ID],Table4[Category],"Not Found")</f>
        <v>Office</v>
      </c>
      <c r="Q1696" t="str">
        <f>_xlfn.XLOOKUP(Table2[[#This Row],[Product_ID]],Table4[Product_ID],Table4[Sub_Category],"Not Found")</f>
        <v>Paper</v>
      </c>
      <c r="R1696" t="str">
        <f>_xlfn.XLOOKUP(Table2[[#This Row],[Customer_ID]],Table1[Customer_ID],Table1[Region],"Not Found")</f>
        <v>West</v>
      </c>
      <c r="S1696" t="str">
        <f>_xlfn.XLOOKUP(Table2[[#This Row],[Customer_ID]],Table1[Customer_ID],Table1[Segment],"Not Found")</f>
        <v>Consumer</v>
      </c>
      <c r="T1696" t="str">
        <f>_xlfn.XLOOKUP(Table2[[#This Row],[Product_ID]],Table4[Product_ID],Table4[Product_Name],"Not Found")</f>
        <v>Pen Set</v>
      </c>
    </row>
    <row r="1697" spans="1:20" x14ac:dyDescent="0.3">
      <c r="A1697" t="s">
        <v>2211</v>
      </c>
      <c r="B1697" s="4">
        <v>45796</v>
      </c>
      <c r="C1697" s="4">
        <v>45801</v>
      </c>
      <c r="D1697" t="s">
        <v>37</v>
      </c>
      <c r="E1697" t="s">
        <v>96</v>
      </c>
      <c r="F1697" s="8">
        <v>1</v>
      </c>
      <c r="G1697" s="10">
        <v>0.05</v>
      </c>
      <c r="H1697" t="s">
        <v>30</v>
      </c>
      <c r="I1697" s="8">
        <v>949.05</v>
      </c>
      <c r="J1697" s="8">
        <v>267.39</v>
      </c>
      <c r="K1697" s="12">
        <f>YEAR(Table2[[#This Row],[Order_Date]])</f>
        <v>2025</v>
      </c>
      <c r="L1697" s="12">
        <f>MONTH(Table2[[#This Row],[Order_Date]])</f>
        <v>5</v>
      </c>
      <c r="M1697" t="str">
        <f>TEXT(Table2[[#This Row],[Order_Date]],"mmm")</f>
        <v>May</v>
      </c>
      <c r="N1697" t="str">
        <f>TEXT(Table2[[#This Row],[Order_Date]],"YYYY-MM")</f>
        <v>2025-05</v>
      </c>
      <c r="O1697" s="9">
        <f>IFERROR(Table2[[#This Row],[Profit]]/Table2[[#This Row],[Sales]],0)</f>
        <v>0.28174490279753439</v>
      </c>
      <c r="P1697" t="str">
        <f>_xlfn.XLOOKUP(Table2[[#This Row],[Product_ID]],Table4[Product_ID],Table4[Category],"Not Found")</f>
        <v>Home</v>
      </c>
      <c r="Q1697" t="str">
        <f>_xlfn.XLOOKUP(Table2[[#This Row],[Product_ID]],Table4[Product_ID],Table4[Sub_Category],"Not Found")</f>
        <v>Lighting</v>
      </c>
      <c r="R1697" t="str">
        <f>_xlfn.XLOOKUP(Table2[[#This Row],[Customer_ID]],Table1[Customer_ID],Table1[Region],"Not Found")</f>
        <v>North</v>
      </c>
      <c r="S1697" t="str">
        <f>_xlfn.XLOOKUP(Table2[[#This Row],[Customer_ID]],Table1[Customer_ID],Table1[Segment],"Not Found")</f>
        <v>Consumer</v>
      </c>
      <c r="T1697" t="str">
        <f>_xlfn.XLOOKUP(Table2[[#This Row],[Product_ID]],Table4[Product_ID],Table4[Product_Name],"Not Found")</f>
        <v>LED Strip Light</v>
      </c>
    </row>
    <row r="1698" spans="1:20" x14ac:dyDescent="0.3">
      <c r="A1698" t="s">
        <v>2212</v>
      </c>
      <c r="B1698" s="4">
        <v>45791</v>
      </c>
      <c r="C1698" s="4">
        <v>45796</v>
      </c>
      <c r="D1698" t="s">
        <v>70</v>
      </c>
      <c r="E1698" t="s">
        <v>99</v>
      </c>
      <c r="F1698" s="8">
        <v>1</v>
      </c>
      <c r="G1698" s="10">
        <v>0</v>
      </c>
      <c r="H1698" t="s">
        <v>30</v>
      </c>
      <c r="I1698" s="8">
        <v>249</v>
      </c>
      <c r="J1698" s="8">
        <v>59.31</v>
      </c>
      <c r="K1698" s="12">
        <f>YEAR(Table2[[#This Row],[Order_Date]])</f>
        <v>2025</v>
      </c>
      <c r="L1698" s="12">
        <f>MONTH(Table2[[#This Row],[Order_Date]])</f>
        <v>5</v>
      </c>
      <c r="M1698" t="str">
        <f>TEXT(Table2[[#This Row],[Order_Date]],"mmm")</f>
        <v>May</v>
      </c>
      <c r="N1698" t="str">
        <f>TEXT(Table2[[#This Row],[Order_Date]],"YYYY-MM")</f>
        <v>2025-05</v>
      </c>
      <c r="O1698" s="9">
        <f>IFERROR(Table2[[#This Row],[Profit]]/Table2[[#This Row],[Sales]],0)</f>
        <v>0.23819277108433737</v>
      </c>
      <c r="P1698" t="str">
        <f>_xlfn.XLOOKUP(Table2[[#This Row],[Product_ID]],Table4[Product_ID],Table4[Category],"Not Found")</f>
        <v>Office</v>
      </c>
      <c r="Q1698" t="str">
        <f>_xlfn.XLOOKUP(Table2[[#This Row],[Product_ID]],Table4[Product_ID],Table4[Sub_Category],"Not Found")</f>
        <v>Paper</v>
      </c>
      <c r="R1698" t="str">
        <f>_xlfn.XLOOKUP(Table2[[#This Row],[Customer_ID]],Table1[Customer_ID],Table1[Region],"Not Found")</f>
        <v>South</v>
      </c>
      <c r="S1698" t="str">
        <f>_xlfn.XLOOKUP(Table2[[#This Row],[Customer_ID]],Table1[Customer_ID],Table1[Segment],"Not Found")</f>
        <v>Consumer</v>
      </c>
      <c r="T1698" t="str">
        <f>_xlfn.XLOOKUP(Table2[[#This Row],[Product_ID]],Table4[Product_ID],Table4[Product_Name],"Not Found")</f>
        <v>Pen Set</v>
      </c>
    </row>
    <row r="1699" spans="1:20" x14ac:dyDescent="0.3">
      <c r="A1699" t="s">
        <v>2213</v>
      </c>
      <c r="B1699" s="4">
        <v>45864</v>
      </c>
      <c r="C1699" s="4">
        <v>45867</v>
      </c>
      <c r="D1699" t="s">
        <v>836</v>
      </c>
      <c r="E1699" t="s">
        <v>58</v>
      </c>
      <c r="F1699" s="8">
        <v>2</v>
      </c>
      <c r="G1699" s="10">
        <v>0.1</v>
      </c>
      <c r="H1699" t="s">
        <v>21</v>
      </c>
      <c r="I1699" s="8">
        <v>3598.2</v>
      </c>
      <c r="J1699" s="8">
        <v>846.2</v>
      </c>
      <c r="K1699" s="12">
        <f>YEAR(Table2[[#This Row],[Order_Date]])</f>
        <v>2025</v>
      </c>
      <c r="L1699" s="12">
        <f>MONTH(Table2[[#This Row],[Order_Date]])</f>
        <v>7</v>
      </c>
      <c r="M1699" t="str">
        <f>TEXT(Table2[[#This Row],[Order_Date]],"mmm")</f>
        <v>Jul</v>
      </c>
      <c r="N1699" t="str">
        <f>TEXT(Table2[[#This Row],[Order_Date]],"YYYY-MM")</f>
        <v>2025-07</v>
      </c>
      <c r="O1699" s="9">
        <f>IFERROR(Table2[[#This Row],[Profit]]/Table2[[#This Row],[Sales]],0)</f>
        <v>0.23517314212661888</v>
      </c>
      <c r="P1699" t="str">
        <f>_xlfn.XLOOKUP(Table2[[#This Row],[Product_ID]],Table4[Product_ID],Table4[Category],"Not Found")</f>
        <v>Technology</v>
      </c>
      <c r="Q1699" t="str">
        <f>_xlfn.XLOOKUP(Table2[[#This Row],[Product_ID]],Table4[Product_ID],Table4[Sub_Category],"Not Found")</f>
        <v>Audio</v>
      </c>
      <c r="R1699" t="str">
        <f>_xlfn.XLOOKUP(Table2[[#This Row],[Customer_ID]],Table1[Customer_ID],Table1[Region],"Not Found")</f>
        <v>West</v>
      </c>
      <c r="S1699" t="str">
        <f>_xlfn.XLOOKUP(Table2[[#This Row],[Customer_ID]],Table1[Customer_ID],Table1[Segment],"Not Found")</f>
        <v>Consumer</v>
      </c>
      <c r="T1699" t="str">
        <f>_xlfn.XLOOKUP(Table2[[#This Row],[Product_ID]],Table4[Product_ID],Table4[Product_Name],"Not Found")</f>
        <v>Bluetooth Speaker</v>
      </c>
    </row>
    <row r="1700" spans="1:20" x14ac:dyDescent="0.3">
      <c r="A1700" t="s">
        <v>2214</v>
      </c>
      <c r="B1700" s="4">
        <v>45429</v>
      </c>
      <c r="C1700" s="4">
        <v>45431</v>
      </c>
      <c r="D1700" t="s">
        <v>311</v>
      </c>
      <c r="E1700" t="s">
        <v>50</v>
      </c>
      <c r="F1700" s="8">
        <v>1</v>
      </c>
      <c r="G1700" s="10">
        <v>0.2</v>
      </c>
      <c r="H1700" t="s">
        <v>30</v>
      </c>
      <c r="I1700" s="8">
        <v>399.2</v>
      </c>
      <c r="J1700" s="8">
        <v>92.77</v>
      </c>
      <c r="K1700" s="12">
        <f>YEAR(Table2[[#This Row],[Order_Date]])</f>
        <v>2024</v>
      </c>
      <c r="L1700" s="12">
        <f>MONTH(Table2[[#This Row],[Order_Date]])</f>
        <v>5</v>
      </c>
      <c r="M1700" t="str">
        <f>TEXT(Table2[[#This Row],[Order_Date]],"mmm")</f>
        <v>May</v>
      </c>
      <c r="N1700" t="str">
        <f>TEXT(Table2[[#This Row],[Order_Date]],"YYYY-MM")</f>
        <v>2024-05</v>
      </c>
      <c r="O1700" s="9">
        <f>IFERROR(Table2[[#This Row],[Profit]]/Table2[[#This Row],[Sales]],0)</f>
        <v>0.23238977955911824</v>
      </c>
      <c r="P1700" t="str">
        <f>_xlfn.XLOOKUP(Table2[[#This Row],[Product_ID]],Table4[Product_ID],Table4[Category],"Not Found")</f>
        <v>Technology</v>
      </c>
      <c r="Q1700" t="str">
        <f>_xlfn.XLOOKUP(Table2[[#This Row],[Product_ID]],Table4[Product_ID],Table4[Sub_Category],"Not Found")</f>
        <v>Accessories</v>
      </c>
      <c r="R1700" t="str">
        <f>_xlfn.XLOOKUP(Table2[[#This Row],[Customer_ID]],Table1[Customer_ID],Table1[Region],"Not Found")</f>
        <v>East</v>
      </c>
      <c r="S1700" t="str">
        <f>_xlfn.XLOOKUP(Table2[[#This Row],[Customer_ID]],Table1[Customer_ID],Table1[Segment],"Not Found")</f>
        <v>Consumer</v>
      </c>
      <c r="T1700" t="str">
        <f>_xlfn.XLOOKUP(Table2[[#This Row],[Product_ID]],Table4[Product_ID],Table4[Product_Name],"Not Found")</f>
        <v>Wireless Mouse</v>
      </c>
    </row>
    <row r="1701" spans="1:20" x14ac:dyDescent="0.3">
      <c r="A1701" t="s">
        <v>2215</v>
      </c>
      <c r="B1701" s="4">
        <v>45341</v>
      </c>
      <c r="C1701" s="4">
        <v>45345</v>
      </c>
      <c r="D1701" t="s">
        <v>2216</v>
      </c>
      <c r="E1701" t="s">
        <v>35</v>
      </c>
      <c r="F1701" s="8">
        <v>1</v>
      </c>
      <c r="G1701" s="10">
        <v>0.05</v>
      </c>
      <c r="H1701" t="s">
        <v>17</v>
      </c>
      <c r="I1701" s="8">
        <v>1519.05</v>
      </c>
      <c r="J1701" s="8">
        <v>433.37</v>
      </c>
      <c r="K1701" s="12">
        <f>YEAR(Table2[[#This Row],[Order_Date]])</f>
        <v>2024</v>
      </c>
      <c r="L1701" s="12">
        <f>MONTH(Table2[[#This Row],[Order_Date]])</f>
        <v>2</v>
      </c>
      <c r="M1701" t="str">
        <f>TEXT(Table2[[#This Row],[Order_Date]],"mmm")</f>
        <v>Feb</v>
      </c>
      <c r="N1701" t="str">
        <f>TEXT(Table2[[#This Row],[Order_Date]],"YYYY-MM")</f>
        <v>2024-02</v>
      </c>
      <c r="O1701" s="9">
        <f>IFERROR(Table2[[#This Row],[Profit]]/Table2[[#This Row],[Sales]],0)</f>
        <v>0.28529014844804318</v>
      </c>
      <c r="P1701" t="str">
        <f>_xlfn.XLOOKUP(Table2[[#This Row],[Product_ID]],Table4[Product_ID],Table4[Category],"Not Found")</f>
        <v>Lifestyle</v>
      </c>
      <c r="Q1701" t="str">
        <f>_xlfn.XLOOKUP(Table2[[#This Row],[Product_ID]],Table4[Product_ID],Table4[Sub_Category],"Not Found")</f>
        <v>Bags</v>
      </c>
      <c r="R1701" t="str">
        <f>_xlfn.XLOOKUP(Table2[[#This Row],[Customer_ID]],Table1[Customer_ID],Table1[Region],"Not Found")</f>
        <v>East</v>
      </c>
      <c r="S1701" t="str">
        <f>_xlfn.XLOOKUP(Table2[[#This Row],[Customer_ID]],Table1[Customer_ID],Table1[Segment],"Not Found")</f>
        <v>Consumer</v>
      </c>
      <c r="T1701" t="str">
        <f>_xlfn.XLOOKUP(Table2[[#This Row],[Product_ID]],Table4[Product_ID],Table4[Product_Name],"Not Found")</f>
        <v>Backpack</v>
      </c>
    </row>
    <row r="1702" spans="1:20" x14ac:dyDescent="0.3">
      <c r="A1702" t="s">
        <v>2217</v>
      </c>
      <c r="B1702" s="4">
        <v>45910</v>
      </c>
      <c r="C1702" s="4">
        <v>45915</v>
      </c>
      <c r="D1702" t="s">
        <v>210</v>
      </c>
      <c r="E1702" t="s">
        <v>29</v>
      </c>
      <c r="F1702" s="8">
        <v>1</v>
      </c>
      <c r="G1702" s="10">
        <v>0</v>
      </c>
      <c r="H1702" t="s">
        <v>13</v>
      </c>
      <c r="I1702" s="8">
        <v>399</v>
      </c>
      <c r="J1702" s="8">
        <v>115.28</v>
      </c>
      <c r="K1702" s="12">
        <f>YEAR(Table2[[#This Row],[Order_Date]])</f>
        <v>2025</v>
      </c>
      <c r="L1702" s="12">
        <f>MONTH(Table2[[#This Row],[Order_Date]])</f>
        <v>9</v>
      </c>
      <c r="M1702" t="str">
        <f>TEXT(Table2[[#This Row],[Order_Date]],"mmm")</f>
        <v>Sep</v>
      </c>
      <c r="N1702" t="str">
        <f>TEXT(Table2[[#This Row],[Order_Date]],"YYYY-MM")</f>
        <v>2025-09</v>
      </c>
      <c r="O1702" s="9">
        <f>IFERROR(Table2[[#This Row],[Profit]]/Table2[[#This Row],[Sales]],0)</f>
        <v>0.28892230576441102</v>
      </c>
      <c r="P1702" t="str">
        <f>_xlfn.XLOOKUP(Table2[[#This Row],[Product_ID]],Table4[Product_ID],Table4[Category],"Not Found")</f>
        <v>Office</v>
      </c>
      <c r="Q1702" t="str">
        <f>_xlfn.XLOOKUP(Table2[[#This Row],[Product_ID]],Table4[Product_ID],Table4[Sub_Category],"Not Found")</f>
        <v>Paper</v>
      </c>
      <c r="R1702" t="str">
        <f>_xlfn.XLOOKUP(Table2[[#This Row],[Customer_ID]],Table1[Customer_ID],Table1[Region],"Not Found")</f>
        <v>East</v>
      </c>
      <c r="S1702" t="str">
        <f>_xlfn.XLOOKUP(Table2[[#This Row],[Customer_ID]],Table1[Customer_ID],Table1[Segment],"Not Found")</f>
        <v>Home Office</v>
      </c>
      <c r="T1702" t="str">
        <f>_xlfn.XLOOKUP(Table2[[#This Row],[Product_ID]],Table4[Product_ID],Table4[Product_Name],"Not Found")</f>
        <v>Notebook Set</v>
      </c>
    </row>
    <row r="1703" spans="1:20" x14ac:dyDescent="0.3">
      <c r="A1703" t="s">
        <v>2218</v>
      </c>
      <c r="B1703" s="4">
        <v>45916</v>
      </c>
      <c r="C1703" s="4">
        <v>45920</v>
      </c>
      <c r="D1703" t="s">
        <v>313</v>
      </c>
      <c r="E1703" t="s">
        <v>81</v>
      </c>
      <c r="F1703" s="8">
        <v>1</v>
      </c>
      <c r="G1703" s="10">
        <v>0.1</v>
      </c>
      <c r="H1703" t="s">
        <v>21</v>
      </c>
      <c r="I1703" s="8">
        <v>719.1</v>
      </c>
      <c r="J1703" s="8">
        <v>178.85</v>
      </c>
      <c r="K1703" s="12">
        <f>YEAR(Table2[[#This Row],[Order_Date]])</f>
        <v>2025</v>
      </c>
      <c r="L1703" s="12">
        <f>MONTH(Table2[[#This Row],[Order_Date]])</f>
        <v>9</v>
      </c>
      <c r="M1703" t="str">
        <f>TEXT(Table2[[#This Row],[Order_Date]],"mmm")</f>
        <v>Sep</v>
      </c>
      <c r="N1703" t="str">
        <f>TEXT(Table2[[#This Row],[Order_Date]],"YYYY-MM")</f>
        <v>2025-09</v>
      </c>
      <c r="O1703" s="9">
        <f>IFERROR(Table2[[#This Row],[Profit]]/Table2[[#This Row],[Sales]],0)</f>
        <v>0.24871366986510915</v>
      </c>
      <c r="P1703" t="str">
        <f>_xlfn.XLOOKUP(Table2[[#This Row],[Product_ID]],Table4[Product_ID],Table4[Category],"Not Found")</f>
        <v>Home</v>
      </c>
      <c r="Q1703" t="str">
        <f>_xlfn.XLOOKUP(Table2[[#This Row],[Product_ID]],Table4[Product_ID],Table4[Sub_Category],"Not Found")</f>
        <v>Kitchen</v>
      </c>
      <c r="R1703" t="str">
        <f>_xlfn.XLOOKUP(Table2[[#This Row],[Customer_ID]],Table1[Customer_ID],Table1[Region],"Not Found")</f>
        <v>South</v>
      </c>
      <c r="S1703" t="str">
        <f>_xlfn.XLOOKUP(Table2[[#This Row],[Customer_ID]],Table1[Customer_ID],Table1[Segment],"Not Found")</f>
        <v>Home Office</v>
      </c>
      <c r="T1703" t="str">
        <f>_xlfn.XLOOKUP(Table2[[#This Row],[Product_ID]],Table4[Product_ID],Table4[Product_Name],"Not Found")</f>
        <v>Travel Mug</v>
      </c>
    </row>
    <row r="1704" spans="1:20" x14ac:dyDescent="0.3">
      <c r="A1704" t="s">
        <v>2219</v>
      </c>
      <c r="B1704" s="4">
        <v>45545</v>
      </c>
      <c r="C1704" s="4">
        <v>45549</v>
      </c>
      <c r="D1704" t="s">
        <v>87</v>
      </c>
      <c r="E1704" t="s">
        <v>29</v>
      </c>
      <c r="F1704" s="8">
        <v>3</v>
      </c>
      <c r="G1704" s="10">
        <v>0.15</v>
      </c>
      <c r="H1704" t="s">
        <v>13</v>
      </c>
      <c r="I1704" s="8">
        <v>1017.45</v>
      </c>
      <c r="J1704" s="8">
        <v>327.91</v>
      </c>
      <c r="K1704" s="12">
        <f>YEAR(Table2[[#This Row],[Order_Date]])</f>
        <v>2024</v>
      </c>
      <c r="L1704" s="12">
        <f>MONTH(Table2[[#This Row],[Order_Date]])</f>
        <v>9</v>
      </c>
      <c r="M1704" t="str">
        <f>TEXT(Table2[[#This Row],[Order_Date]],"mmm")</f>
        <v>Sep</v>
      </c>
      <c r="N1704" t="str">
        <f>TEXT(Table2[[#This Row],[Order_Date]],"YYYY-MM")</f>
        <v>2024-09</v>
      </c>
      <c r="O1704" s="9">
        <f>IFERROR(Table2[[#This Row],[Profit]]/Table2[[#This Row],[Sales]],0)</f>
        <v>0.32228610742542629</v>
      </c>
      <c r="P1704" t="str">
        <f>_xlfn.XLOOKUP(Table2[[#This Row],[Product_ID]],Table4[Product_ID],Table4[Category],"Not Found")</f>
        <v>Office</v>
      </c>
      <c r="Q1704" t="str">
        <f>_xlfn.XLOOKUP(Table2[[#This Row],[Product_ID]],Table4[Product_ID],Table4[Sub_Category],"Not Found")</f>
        <v>Paper</v>
      </c>
      <c r="R1704" t="str">
        <f>_xlfn.XLOOKUP(Table2[[#This Row],[Customer_ID]],Table1[Customer_ID],Table1[Region],"Not Found")</f>
        <v>South</v>
      </c>
      <c r="S1704" t="str">
        <f>_xlfn.XLOOKUP(Table2[[#This Row],[Customer_ID]],Table1[Customer_ID],Table1[Segment],"Not Found")</f>
        <v>Consumer</v>
      </c>
      <c r="T1704" t="str">
        <f>_xlfn.XLOOKUP(Table2[[#This Row],[Product_ID]],Table4[Product_ID],Table4[Product_Name],"Not Found")</f>
        <v>Notebook Set</v>
      </c>
    </row>
    <row r="1705" spans="1:20" x14ac:dyDescent="0.3">
      <c r="A1705" t="s">
        <v>2220</v>
      </c>
      <c r="B1705" s="4">
        <v>45921</v>
      </c>
      <c r="C1705" s="4">
        <v>45923</v>
      </c>
      <c r="D1705" t="s">
        <v>924</v>
      </c>
      <c r="E1705" t="s">
        <v>200</v>
      </c>
      <c r="F1705" s="8">
        <v>4</v>
      </c>
      <c r="G1705" s="10">
        <v>0.1</v>
      </c>
      <c r="H1705" t="s">
        <v>17</v>
      </c>
      <c r="I1705" s="8">
        <v>3956.4</v>
      </c>
      <c r="J1705" s="8">
        <v>1119.55</v>
      </c>
      <c r="K1705" s="12">
        <f>YEAR(Table2[[#This Row],[Order_Date]])</f>
        <v>2025</v>
      </c>
      <c r="L1705" s="12">
        <f>MONTH(Table2[[#This Row],[Order_Date]])</f>
        <v>9</v>
      </c>
      <c r="M1705" t="str">
        <f>TEXT(Table2[[#This Row],[Order_Date]],"mmm")</f>
        <v>Sep</v>
      </c>
      <c r="N1705" t="str">
        <f>TEXT(Table2[[#This Row],[Order_Date]],"YYYY-MM")</f>
        <v>2025-09</v>
      </c>
      <c r="O1705" s="9">
        <f>IFERROR(Table2[[#This Row],[Profit]]/Table2[[#This Row],[Sales]],0)</f>
        <v>0.28297189364068343</v>
      </c>
      <c r="P1705" t="str">
        <f>_xlfn.XLOOKUP(Table2[[#This Row],[Product_ID]],Table4[Product_ID],Table4[Category],"Not Found")</f>
        <v>Office</v>
      </c>
      <c r="Q1705" t="str">
        <f>_xlfn.XLOOKUP(Table2[[#This Row],[Product_ID]],Table4[Product_ID],Table4[Sub_Category],"Not Found")</f>
        <v>Office Supplies</v>
      </c>
      <c r="R1705" t="str">
        <f>_xlfn.XLOOKUP(Table2[[#This Row],[Customer_ID]],Table1[Customer_ID],Table1[Region],"Not Found")</f>
        <v>South</v>
      </c>
      <c r="S1705" t="str">
        <f>_xlfn.XLOOKUP(Table2[[#This Row],[Customer_ID]],Table1[Customer_ID],Table1[Segment],"Not Found")</f>
        <v>Consumer</v>
      </c>
      <c r="T1705" t="str">
        <f>_xlfn.XLOOKUP(Table2[[#This Row],[Product_ID]],Table4[Product_ID],Table4[Product_Name],"Not Found")</f>
        <v>Laptop Stand</v>
      </c>
    </row>
    <row r="1706" spans="1:20" x14ac:dyDescent="0.3">
      <c r="A1706" t="s">
        <v>2221</v>
      </c>
      <c r="B1706" s="4">
        <v>46001</v>
      </c>
      <c r="C1706" s="4">
        <v>46005</v>
      </c>
      <c r="D1706" t="s">
        <v>132</v>
      </c>
      <c r="E1706" t="s">
        <v>29</v>
      </c>
      <c r="F1706" s="8">
        <v>1</v>
      </c>
      <c r="G1706" s="10">
        <v>0.1</v>
      </c>
      <c r="H1706" t="s">
        <v>13</v>
      </c>
      <c r="I1706" s="8">
        <v>359.1</v>
      </c>
      <c r="J1706" s="8">
        <v>114.85</v>
      </c>
      <c r="K1706" s="12">
        <f>YEAR(Table2[[#This Row],[Order_Date]])</f>
        <v>2025</v>
      </c>
      <c r="L1706" s="12">
        <f>MONTH(Table2[[#This Row],[Order_Date]])</f>
        <v>12</v>
      </c>
      <c r="M1706" t="str">
        <f>TEXT(Table2[[#This Row],[Order_Date]],"mmm")</f>
        <v>Dec</v>
      </c>
      <c r="N1706" t="str">
        <f>TEXT(Table2[[#This Row],[Order_Date]],"YYYY-MM")</f>
        <v>2025-12</v>
      </c>
      <c r="O1706" s="9">
        <f>IFERROR(Table2[[#This Row],[Profit]]/Table2[[#This Row],[Sales]],0)</f>
        <v>0.31982734614313557</v>
      </c>
      <c r="P1706" t="str">
        <f>_xlfn.XLOOKUP(Table2[[#This Row],[Product_ID]],Table4[Product_ID],Table4[Category],"Not Found")</f>
        <v>Office</v>
      </c>
      <c r="Q1706" t="str">
        <f>_xlfn.XLOOKUP(Table2[[#This Row],[Product_ID]],Table4[Product_ID],Table4[Sub_Category],"Not Found")</f>
        <v>Paper</v>
      </c>
      <c r="R1706" t="str">
        <f>_xlfn.XLOOKUP(Table2[[#This Row],[Customer_ID]],Table1[Customer_ID],Table1[Region],"Not Found")</f>
        <v>East</v>
      </c>
      <c r="S1706" t="str">
        <f>_xlfn.XLOOKUP(Table2[[#This Row],[Customer_ID]],Table1[Customer_ID],Table1[Segment],"Not Found")</f>
        <v>Consumer</v>
      </c>
      <c r="T1706" t="str">
        <f>_xlfn.XLOOKUP(Table2[[#This Row],[Product_ID]],Table4[Product_ID],Table4[Product_Name],"Not Found")</f>
        <v>Notebook Set</v>
      </c>
    </row>
    <row r="1707" spans="1:20" x14ac:dyDescent="0.3">
      <c r="A1707" t="s">
        <v>2222</v>
      </c>
      <c r="B1707" s="4">
        <v>45854</v>
      </c>
      <c r="C1707" s="4">
        <v>45858</v>
      </c>
      <c r="D1707" t="s">
        <v>774</v>
      </c>
      <c r="E1707" t="s">
        <v>76</v>
      </c>
      <c r="F1707" s="8">
        <v>2</v>
      </c>
      <c r="G1707" s="10">
        <v>0.15</v>
      </c>
      <c r="H1707" t="s">
        <v>17</v>
      </c>
      <c r="I1707" s="8">
        <v>1528.3</v>
      </c>
      <c r="J1707" s="8">
        <v>426.69</v>
      </c>
      <c r="K1707" s="12">
        <f>YEAR(Table2[[#This Row],[Order_Date]])</f>
        <v>2025</v>
      </c>
      <c r="L1707" s="12">
        <f>MONTH(Table2[[#This Row],[Order_Date]])</f>
        <v>7</v>
      </c>
      <c r="M1707" t="str">
        <f>TEXT(Table2[[#This Row],[Order_Date]],"mmm")</f>
        <v>Jul</v>
      </c>
      <c r="N1707" t="str">
        <f>TEXT(Table2[[#This Row],[Order_Date]],"YYYY-MM")</f>
        <v>2025-07</v>
      </c>
      <c r="O1707" s="9">
        <f>IFERROR(Table2[[#This Row],[Profit]]/Table2[[#This Row],[Sales]],0)</f>
        <v>0.27919256690440358</v>
      </c>
      <c r="P1707" t="str">
        <f>_xlfn.XLOOKUP(Table2[[#This Row],[Product_ID]],Table4[Product_ID],Table4[Category],"Not Found")</f>
        <v>Home</v>
      </c>
      <c r="Q1707" t="str">
        <f>_xlfn.XLOOKUP(Table2[[#This Row],[Product_ID]],Table4[Product_ID],Table4[Sub_Category],"Not Found")</f>
        <v>Decor</v>
      </c>
      <c r="R1707" t="str">
        <f>_xlfn.XLOOKUP(Table2[[#This Row],[Customer_ID]],Table1[Customer_ID],Table1[Region],"Not Found")</f>
        <v>West</v>
      </c>
      <c r="S1707" t="str">
        <f>_xlfn.XLOOKUP(Table2[[#This Row],[Customer_ID]],Table1[Customer_ID],Table1[Segment],"Not Found")</f>
        <v>Consumer</v>
      </c>
      <c r="T1707" t="str">
        <f>_xlfn.XLOOKUP(Table2[[#This Row],[Product_ID]],Table4[Product_ID],Table4[Product_Name],"Not Found")</f>
        <v>Wall Clock</v>
      </c>
    </row>
    <row r="1708" spans="1:20" x14ac:dyDescent="0.3">
      <c r="A1708" t="s">
        <v>2223</v>
      </c>
      <c r="B1708" s="4">
        <v>45717</v>
      </c>
      <c r="C1708" s="4">
        <v>45718</v>
      </c>
      <c r="D1708" t="s">
        <v>731</v>
      </c>
      <c r="E1708" t="s">
        <v>35</v>
      </c>
      <c r="F1708" s="8">
        <v>2</v>
      </c>
      <c r="G1708" s="10">
        <v>0</v>
      </c>
      <c r="H1708" t="s">
        <v>17</v>
      </c>
      <c r="I1708" s="8">
        <v>3198</v>
      </c>
      <c r="J1708" s="8">
        <v>819.98</v>
      </c>
      <c r="K1708" s="12">
        <f>YEAR(Table2[[#This Row],[Order_Date]])</f>
        <v>2025</v>
      </c>
      <c r="L1708" s="12">
        <f>MONTH(Table2[[#This Row],[Order_Date]])</f>
        <v>3</v>
      </c>
      <c r="M1708" t="str">
        <f>TEXT(Table2[[#This Row],[Order_Date]],"mmm")</f>
        <v>Mar</v>
      </c>
      <c r="N1708" t="str">
        <f>TEXT(Table2[[#This Row],[Order_Date]],"YYYY-MM")</f>
        <v>2025-03</v>
      </c>
      <c r="O1708" s="9">
        <f>IFERROR(Table2[[#This Row],[Profit]]/Table2[[#This Row],[Sales]],0)</f>
        <v>0.25640400250156348</v>
      </c>
      <c r="P1708" t="str">
        <f>_xlfn.XLOOKUP(Table2[[#This Row],[Product_ID]],Table4[Product_ID],Table4[Category],"Not Found")</f>
        <v>Lifestyle</v>
      </c>
      <c r="Q1708" t="str">
        <f>_xlfn.XLOOKUP(Table2[[#This Row],[Product_ID]],Table4[Product_ID],Table4[Sub_Category],"Not Found")</f>
        <v>Bags</v>
      </c>
      <c r="R1708" t="str">
        <f>_xlfn.XLOOKUP(Table2[[#This Row],[Customer_ID]],Table1[Customer_ID],Table1[Region],"Not Found")</f>
        <v>North</v>
      </c>
      <c r="S1708" t="str">
        <f>_xlfn.XLOOKUP(Table2[[#This Row],[Customer_ID]],Table1[Customer_ID],Table1[Segment],"Not Found")</f>
        <v>Corporate</v>
      </c>
      <c r="T1708" t="str">
        <f>_xlfn.XLOOKUP(Table2[[#This Row],[Product_ID]],Table4[Product_ID],Table4[Product_Name],"Not Found")</f>
        <v>Backpack</v>
      </c>
    </row>
    <row r="1709" spans="1:20" x14ac:dyDescent="0.3">
      <c r="A1709" t="s">
        <v>2224</v>
      </c>
      <c r="B1709" s="4">
        <v>45838</v>
      </c>
      <c r="C1709" s="4">
        <v>45842</v>
      </c>
      <c r="D1709" t="s">
        <v>395</v>
      </c>
      <c r="E1709" t="s">
        <v>76</v>
      </c>
      <c r="F1709" s="8">
        <v>2</v>
      </c>
      <c r="G1709" s="10">
        <v>0.15</v>
      </c>
      <c r="H1709" t="s">
        <v>13</v>
      </c>
      <c r="I1709" s="8">
        <v>1528.3</v>
      </c>
      <c r="J1709" s="8">
        <v>377.61</v>
      </c>
      <c r="K1709" s="12">
        <f>YEAR(Table2[[#This Row],[Order_Date]])</f>
        <v>2025</v>
      </c>
      <c r="L1709" s="12">
        <f>MONTH(Table2[[#This Row],[Order_Date]])</f>
        <v>6</v>
      </c>
      <c r="M1709" t="str">
        <f>TEXT(Table2[[#This Row],[Order_Date]],"mmm")</f>
        <v>Jun</v>
      </c>
      <c r="N1709" t="str">
        <f>TEXT(Table2[[#This Row],[Order_Date]],"YYYY-MM")</f>
        <v>2025-06</v>
      </c>
      <c r="O1709" s="9">
        <f>IFERROR(Table2[[#This Row],[Profit]]/Table2[[#This Row],[Sales]],0)</f>
        <v>0.24707845318327556</v>
      </c>
      <c r="P1709" t="str">
        <f>_xlfn.XLOOKUP(Table2[[#This Row],[Product_ID]],Table4[Product_ID],Table4[Category],"Not Found")</f>
        <v>Home</v>
      </c>
      <c r="Q1709" t="str">
        <f>_xlfn.XLOOKUP(Table2[[#This Row],[Product_ID]],Table4[Product_ID],Table4[Sub_Category],"Not Found")</f>
        <v>Decor</v>
      </c>
      <c r="R1709" t="str">
        <f>_xlfn.XLOOKUP(Table2[[#This Row],[Customer_ID]],Table1[Customer_ID],Table1[Region],"Not Found")</f>
        <v>North</v>
      </c>
      <c r="S1709" t="str">
        <f>_xlfn.XLOOKUP(Table2[[#This Row],[Customer_ID]],Table1[Customer_ID],Table1[Segment],"Not Found")</f>
        <v>Consumer</v>
      </c>
      <c r="T1709" t="str">
        <f>_xlfn.XLOOKUP(Table2[[#This Row],[Product_ID]],Table4[Product_ID],Table4[Product_Name],"Not Found")</f>
        <v>Wall Clock</v>
      </c>
    </row>
    <row r="1710" spans="1:20" x14ac:dyDescent="0.3">
      <c r="A1710" t="s">
        <v>2225</v>
      </c>
      <c r="B1710" s="4">
        <v>45593</v>
      </c>
      <c r="C1710" s="4">
        <v>45594</v>
      </c>
      <c r="D1710" t="s">
        <v>868</v>
      </c>
      <c r="E1710" t="s">
        <v>116</v>
      </c>
      <c r="F1710" s="8">
        <v>2</v>
      </c>
      <c r="G1710" s="10">
        <v>0.15</v>
      </c>
      <c r="H1710" t="s">
        <v>13</v>
      </c>
      <c r="I1710" s="8">
        <v>678.3</v>
      </c>
      <c r="J1710" s="8">
        <v>168.98</v>
      </c>
      <c r="K1710" s="12">
        <f>YEAR(Table2[[#This Row],[Order_Date]])</f>
        <v>2024</v>
      </c>
      <c r="L1710" s="12">
        <f>MONTH(Table2[[#This Row],[Order_Date]])</f>
        <v>10</v>
      </c>
      <c r="M1710" t="str">
        <f>TEXT(Table2[[#This Row],[Order_Date]],"mmm")</f>
        <v>Oct</v>
      </c>
      <c r="N1710" t="str">
        <f>TEXT(Table2[[#This Row],[Order_Date]],"YYYY-MM")</f>
        <v>2024-10</v>
      </c>
      <c r="O1710" s="9">
        <f>IFERROR(Table2[[#This Row],[Profit]]/Table2[[#This Row],[Sales]],0)</f>
        <v>0.24912280701754386</v>
      </c>
      <c r="P1710" t="str">
        <f>_xlfn.XLOOKUP(Table2[[#This Row],[Product_ID]],Table4[Product_ID],Table4[Category],"Not Found")</f>
        <v>Technology</v>
      </c>
      <c r="Q1710" t="str">
        <f>_xlfn.XLOOKUP(Table2[[#This Row],[Product_ID]],Table4[Product_ID],Table4[Sub_Category],"Not Found")</f>
        <v>Accessories</v>
      </c>
      <c r="R1710" t="str">
        <f>_xlfn.XLOOKUP(Table2[[#This Row],[Customer_ID]],Table1[Customer_ID],Table1[Region],"Not Found")</f>
        <v>West</v>
      </c>
      <c r="S1710" t="str">
        <f>_xlfn.XLOOKUP(Table2[[#This Row],[Customer_ID]],Table1[Customer_ID],Table1[Segment],"Not Found")</f>
        <v>Consumer</v>
      </c>
      <c r="T1710" t="str">
        <f>_xlfn.XLOOKUP(Table2[[#This Row],[Product_ID]],Table4[Product_ID],Table4[Product_Name],"Not Found")</f>
        <v>Mobile Holder</v>
      </c>
    </row>
    <row r="1711" spans="1:20" x14ac:dyDescent="0.3">
      <c r="A1711" t="s">
        <v>2226</v>
      </c>
      <c r="B1711" s="4">
        <v>45872</v>
      </c>
      <c r="C1711" s="4">
        <v>45874</v>
      </c>
      <c r="D1711" t="s">
        <v>539</v>
      </c>
      <c r="E1711" t="s">
        <v>55</v>
      </c>
      <c r="F1711" s="8">
        <v>1</v>
      </c>
      <c r="G1711" s="10">
        <v>0.15</v>
      </c>
      <c r="H1711" t="s">
        <v>17</v>
      </c>
      <c r="I1711" s="8">
        <v>5099.1499999999996</v>
      </c>
      <c r="J1711" s="8">
        <v>961.45</v>
      </c>
      <c r="K1711" s="12">
        <f>YEAR(Table2[[#This Row],[Order_Date]])</f>
        <v>2025</v>
      </c>
      <c r="L1711" s="12">
        <f>MONTH(Table2[[#This Row],[Order_Date]])</f>
        <v>8</v>
      </c>
      <c r="M1711" t="str">
        <f>TEXT(Table2[[#This Row],[Order_Date]],"mmm")</f>
        <v>Aug</v>
      </c>
      <c r="N1711" t="str">
        <f>TEXT(Table2[[#This Row],[Order_Date]],"YYYY-MM")</f>
        <v>2025-08</v>
      </c>
      <c r="O1711" s="9">
        <f>IFERROR(Table2[[#This Row],[Profit]]/Table2[[#This Row],[Sales]],0)</f>
        <v>0.18855103301530649</v>
      </c>
      <c r="P1711" t="str">
        <f>_xlfn.XLOOKUP(Table2[[#This Row],[Product_ID]],Table4[Product_ID],Table4[Category],"Not Found")</f>
        <v>Furniture</v>
      </c>
      <c r="Q1711" t="str">
        <f>_xlfn.XLOOKUP(Table2[[#This Row],[Product_ID]],Table4[Product_ID],Table4[Sub_Category],"Not Found")</f>
        <v>Furniture</v>
      </c>
      <c r="R1711" t="str">
        <f>_xlfn.XLOOKUP(Table2[[#This Row],[Customer_ID]],Table1[Customer_ID],Table1[Region],"Not Found")</f>
        <v>North</v>
      </c>
      <c r="S1711" t="str">
        <f>_xlfn.XLOOKUP(Table2[[#This Row],[Customer_ID]],Table1[Customer_ID],Table1[Segment],"Not Found")</f>
        <v>Consumer</v>
      </c>
      <c r="T1711" t="str">
        <f>_xlfn.XLOOKUP(Table2[[#This Row],[Product_ID]],Table4[Product_ID],Table4[Product_Name],"Not Found")</f>
        <v>Study Table</v>
      </c>
    </row>
    <row r="1712" spans="1:20" x14ac:dyDescent="0.3">
      <c r="A1712" t="s">
        <v>2227</v>
      </c>
      <c r="B1712" s="4">
        <v>45640</v>
      </c>
      <c r="C1712" s="4">
        <v>45644</v>
      </c>
      <c r="D1712" t="s">
        <v>231</v>
      </c>
      <c r="E1712" t="s">
        <v>200</v>
      </c>
      <c r="F1712" s="8">
        <v>2</v>
      </c>
      <c r="G1712" s="10">
        <v>0</v>
      </c>
      <c r="H1712" t="s">
        <v>21</v>
      </c>
      <c r="I1712" s="8">
        <v>2198</v>
      </c>
      <c r="J1712" s="8">
        <v>621.75</v>
      </c>
      <c r="K1712" s="12">
        <f>YEAR(Table2[[#This Row],[Order_Date]])</f>
        <v>2024</v>
      </c>
      <c r="L1712" s="12">
        <f>MONTH(Table2[[#This Row],[Order_Date]])</f>
        <v>12</v>
      </c>
      <c r="M1712" t="str">
        <f>TEXT(Table2[[#This Row],[Order_Date]],"mmm")</f>
        <v>Dec</v>
      </c>
      <c r="N1712" t="str">
        <f>TEXT(Table2[[#This Row],[Order_Date]],"YYYY-MM")</f>
        <v>2024-12</v>
      </c>
      <c r="O1712" s="9">
        <f>IFERROR(Table2[[#This Row],[Profit]]/Table2[[#This Row],[Sales]],0)</f>
        <v>0.28287079162875339</v>
      </c>
      <c r="P1712" t="str">
        <f>_xlfn.XLOOKUP(Table2[[#This Row],[Product_ID]],Table4[Product_ID],Table4[Category],"Not Found")</f>
        <v>Office</v>
      </c>
      <c r="Q1712" t="str">
        <f>_xlfn.XLOOKUP(Table2[[#This Row],[Product_ID]],Table4[Product_ID],Table4[Sub_Category],"Not Found")</f>
        <v>Office Supplies</v>
      </c>
      <c r="R1712" t="str">
        <f>_xlfn.XLOOKUP(Table2[[#This Row],[Customer_ID]],Table1[Customer_ID],Table1[Region],"Not Found")</f>
        <v>West</v>
      </c>
      <c r="S1712" t="str">
        <f>_xlfn.XLOOKUP(Table2[[#This Row],[Customer_ID]],Table1[Customer_ID],Table1[Segment],"Not Found")</f>
        <v>Consumer</v>
      </c>
      <c r="T1712" t="str">
        <f>_xlfn.XLOOKUP(Table2[[#This Row],[Product_ID]],Table4[Product_ID],Table4[Product_Name],"Not Found")</f>
        <v>Laptop Stand</v>
      </c>
    </row>
    <row r="1713" spans="1:20" x14ac:dyDescent="0.3">
      <c r="A1713" t="s">
        <v>2228</v>
      </c>
      <c r="B1713" s="4">
        <v>45340</v>
      </c>
      <c r="C1713" s="4">
        <v>45345</v>
      </c>
      <c r="D1713" t="s">
        <v>430</v>
      </c>
      <c r="E1713" t="s">
        <v>76</v>
      </c>
      <c r="F1713" s="8">
        <v>1</v>
      </c>
      <c r="G1713" s="10">
        <v>0.15</v>
      </c>
      <c r="H1713" t="s">
        <v>17</v>
      </c>
      <c r="I1713" s="8">
        <v>764.15</v>
      </c>
      <c r="J1713" s="8">
        <v>194.88</v>
      </c>
      <c r="K1713" s="12">
        <f>YEAR(Table2[[#This Row],[Order_Date]])</f>
        <v>2024</v>
      </c>
      <c r="L1713" s="12">
        <f>MONTH(Table2[[#This Row],[Order_Date]])</f>
        <v>2</v>
      </c>
      <c r="M1713" t="str">
        <f>TEXT(Table2[[#This Row],[Order_Date]],"mmm")</f>
        <v>Feb</v>
      </c>
      <c r="N1713" t="str">
        <f>TEXT(Table2[[#This Row],[Order_Date]],"YYYY-MM")</f>
        <v>2024-02</v>
      </c>
      <c r="O1713" s="9">
        <f>IFERROR(Table2[[#This Row],[Profit]]/Table2[[#This Row],[Sales]],0)</f>
        <v>0.25502846299810245</v>
      </c>
      <c r="P1713" t="str">
        <f>_xlfn.XLOOKUP(Table2[[#This Row],[Product_ID]],Table4[Product_ID],Table4[Category],"Not Found")</f>
        <v>Home</v>
      </c>
      <c r="Q1713" t="str">
        <f>_xlfn.XLOOKUP(Table2[[#This Row],[Product_ID]],Table4[Product_ID],Table4[Sub_Category],"Not Found")</f>
        <v>Decor</v>
      </c>
      <c r="R1713" t="str">
        <f>_xlfn.XLOOKUP(Table2[[#This Row],[Customer_ID]],Table1[Customer_ID],Table1[Region],"Not Found")</f>
        <v>South</v>
      </c>
      <c r="S1713" t="str">
        <f>_xlfn.XLOOKUP(Table2[[#This Row],[Customer_ID]],Table1[Customer_ID],Table1[Segment],"Not Found")</f>
        <v>Home Office</v>
      </c>
      <c r="T1713" t="str">
        <f>_xlfn.XLOOKUP(Table2[[#This Row],[Product_ID]],Table4[Product_ID],Table4[Product_Name],"Not Found")</f>
        <v>Wall Clock</v>
      </c>
    </row>
    <row r="1714" spans="1:20" x14ac:dyDescent="0.3">
      <c r="A1714" t="s">
        <v>2229</v>
      </c>
      <c r="B1714" s="4">
        <v>45365</v>
      </c>
      <c r="C1714" s="4">
        <v>45369</v>
      </c>
      <c r="D1714" t="s">
        <v>834</v>
      </c>
      <c r="E1714" t="s">
        <v>99</v>
      </c>
      <c r="F1714" s="8">
        <v>1</v>
      </c>
      <c r="G1714" s="10">
        <v>0.05</v>
      </c>
      <c r="H1714" t="s">
        <v>13</v>
      </c>
      <c r="I1714" s="8">
        <v>236.55</v>
      </c>
      <c r="J1714" s="8">
        <v>71.260000000000005</v>
      </c>
      <c r="K1714" s="12">
        <f>YEAR(Table2[[#This Row],[Order_Date]])</f>
        <v>2024</v>
      </c>
      <c r="L1714" s="12">
        <f>MONTH(Table2[[#This Row],[Order_Date]])</f>
        <v>3</v>
      </c>
      <c r="M1714" t="str">
        <f>TEXT(Table2[[#This Row],[Order_Date]],"mmm")</f>
        <v>Mar</v>
      </c>
      <c r="N1714" t="str">
        <f>TEXT(Table2[[#This Row],[Order_Date]],"YYYY-MM")</f>
        <v>2024-03</v>
      </c>
      <c r="O1714" s="9">
        <f>IFERROR(Table2[[#This Row],[Profit]]/Table2[[#This Row],[Sales]],0)</f>
        <v>0.30124709363770874</v>
      </c>
      <c r="P1714" t="str">
        <f>_xlfn.XLOOKUP(Table2[[#This Row],[Product_ID]],Table4[Product_ID],Table4[Category],"Not Found")</f>
        <v>Office</v>
      </c>
      <c r="Q1714" t="str">
        <f>_xlfn.XLOOKUP(Table2[[#This Row],[Product_ID]],Table4[Product_ID],Table4[Sub_Category],"Not Found")</f>
        <v>Paper</v>
      </c>
      <c r="R1714" t="str">
        <f>_xlfn.XLOOKUP(Table2[[#This Row],[Customer_ID]],Table1[Customer_ID],Table1[Region],"Not Found")</f>
        <v>West</v>
      </c>
      <c r="S1714" t="str">
        <f>_xlfn.XLOOKUP(Table2[[#This Row],[Customer_ID]],Table1[Customer_ID],Table1[Segment],"Not Found")</f>
        <v>Corporate</v>
      </c>
      <c r="T1714" t="str">
        <f>_xlfn.XLOOKUP(Table2[[#This Row],[Product_ID]],Table4[Product_ID],Table4[Product_Name],"Not Found")</f>
        <v>Pen Set</v>
      </c>
    </row>
    <row r="1715" spans="1:20" x14ac:dyDescent="0.3">
      <c r="A1715" t="s">
        <v>2230</v>
      </c>
      <c r="B1715" s="4">
        <v>45995</v>
      </c>
      <c r="C1715" s="4">
        <v>45996</v>
      </c>
      <c r="D1715" t="s">
        <v>327</v>
      </c>
      <c r="E1715" t="s">
        <v>45</v>
      </c>
      <c r="F1715" s="8">
        <v>2</v>
      </c>
      <c r="G1715" s="10">
        <v>0.05</v>
      </c>
      <c r="H1715" t="s">
        <v>17</v>
      </c>
      <c r="I1715" s="8">
        <v>4748.1000000000004</v>
      </c>
      <c r="J1715" s="8">
        <v>980.26</v>
      </c>
      <c r="K1715" s="12">
        <f>YEAR(Table2[[#This Row],[Order_Date]])</f>
        <v>2025</v>
      </c>
      <c r="L1715" s="12">
        <f>MONTH(Table2[[#This Row],[Order_Date]])</f>
        <v>12</v>
      </c>
      <c r="M1715" t="str">
        <f>TEXT(Table2[[#This Row],[Order_Date]],"mmm")</f>
        <v>Dec</v>
      </c>
      <c r="N1715" t="str">
        <f>TEXT(Table2[[#This Row],[Order_Date]],"YYYY-MM")</f>
        <v>2025-12</v>
      </c>
      <c r="O1715" s="9">
        <f>IFERROR(Table2[[#This Row],[Profit]]/Table2[[#This Row],[Sales]],0)</f>
        <v>0.20645310755881299</v>
      </c>
      <c r="P1715" t="str">
        <f>_xlfn.XLOOKUP(Table2[[#This Row],[Product_ID]],Table4[Product_ID],Table4[Category],"Not Found")</f>
        <v>Technology</v>
      </c>
      <c r="Q1715" t="str">
        <f>_xlfn.XLOOKUP(Table2[[#This Row],[Product_ID]],Table4[Product_ID],Table4[Sub_Category],"Not Found")</f>
        <v>Audio</v>
      </c>
      <c r="R1715" t="str">
        <f>_xlfn.XLOOKUP(Table2[[#This Row],[Customer_ID]],Table1[Customer_ID],Table1[Region],"Not Found")</f>
        <v>South</v>
      </c>
      <c r="S1715" t="str">
        <f>_xlfn.XLOOKUP(Table2[[#This Row],[Customer_ID]],Table1[Customer_ID],Table1[Segment],"Not Found")</f>
        <v>Home Office</v>
      </c>
      <c r="T1715" t="str">
        <f>_xlfn.XLOOKUP(Table2[[#This Row],[Product_ID]],Table4[Product_ID],Table4[Product_Name],"Not Found")</f>
        <v>Headphones</v>
      </c>
    </row>
    <row r="1716" spans="1:20" x14ac:dyDescent="0.3">
      <c r="A1716" t="s">
        <v>2231</v>
      </c>
      <c r="B1716" s="4">
        <v>45552</v>
      </c>
      <c r="C1716" s="4">
        <v>45557</v>
      </c>
      <c r="D1716" t="s">
        <v>307</v>
      </c>
      <c r="E1716" t="s">
        <v>35</v>
      </c>
      <c r="F1716" s="8">
        <v>2</v>
      </c>
      <c r="G1716" s="10">
        <v>0.1</v>
      </c>
      <c r="H1716" t="s">
        <v>21</v>
      </c>
      <c r="I1716" s="8">
        <v>2878.2</v>
      </c>
      <c r="J1716" s="8">
        <v>834.61</v>
      </c>
      <c r="K1716" s="12">
        <f>YEAR(Table2[[#This Row],[Order_Date]])</f>
        <v>2024</v>
      </c>
      <c r="L1716" s="12">
        <f>MONTH(Table2[[#This Row],[Order_Date]])</f>
        <v>9</v>
      </c>
      <c r="M1716" t="str">
        <f>TEXT(Table2[[#This Row],[Order_Date]],"mmm")</f>
        <v>Sep</v>
      </c>
      <c r="N1716" t="str">
        <f>TEXT(Table2[[#This Row],[Order_Date]],"YYYY-MM")</f>
        <v>2024-09</v>
      </c>
      <c r="O1716" s="9">
        <f>IFERROR(Table2[[#This Row],[Profit]]/Table2[[#This Row],[Sales]],0)</f>
        <v>0.2899763741227156</v>
      </c>
      <c r="P1716" t="str">
        <f>_xlfn.XLOOKUP(Table2[[#This Row],[Product_ID]],Table4[Product_ID],Table4[Category],"Not Found")</f>
        <v>Lifestyle</v>
      </c>
      <c r="Q1716" t="str">
        <f>_xlfn.XLOOKUP(Table2[[#This Row],[Product_ID]],Table4[Product_ID],Table4[Sub_Category],"Not Found")</f>
        <v>Bags</v>
      </c>
      <c r="R1716" t="str">
        <f>_xlfn.XLOOKUP(Table2[[#This Row],[Customer_ID]],Table1[Customer_ID],Table1[Region],"Not Found")</f>
        <v>West</v>
      </c>
      <c r="S1716" t="str">
        <f>_xlfn.XLOOKUP(Table2[[#This Row],[Customer_ID]],Table1[Customer_ID],Table1[Segment],"Not Found")</f>
        <v>Corporate</v>
      </c>
      <c r="T1716" t="str">
        <f>_xlfn.XLOOKUP(Table2[[#This Row],[Product_ID]],Table4[Product_ID],Table4[Product_Name],"Not Found")</f>
        <v>Backpack</v>
      </c>
    </row>
    <row r="1717" spans="1:20" x14ac:dyDescent="0.3">
      <c r="A1717" t="s">
        <v>2232</v>
      </c>
      <c r="B1717" s="4">
        <v>45647</v>
      </c>
      <c r="C1717" s="4">
        <v>45649</v>
      </c>
      <c r="D1717" t="s">
        <v>609</v>
      </c>
      <c r="E1717" t="s">
        <v>20</v>
      </c>
      <c r="F1717" s="8">
        <v>1</v>
      </c>
      <c r="G1717" s="10">
        <v>0</v>
      </c>
      <c r="H1717" t="s">
        <v>17</v>
      </c>
      <c r="I1717" s="8">
        <v>6999</v>
      </c>
      <c r="J1717" s="8">
        <v>1465.27</v>
      </c>
      <c r="K1717" s="12">
        <f>YEAR(Table2[[#This Row],[Order_Date]])</f>
        <v>2024</v>
      </c>
      <c r="L1717" s="12">
        <f>MONTH(Table2[[#This Row],[Order_Date]])</f>
        <v>12</v>
      </c>
      <c r="M1717" t="str">
        <f>TEXT(Table2[[#This Row],[Order_Date]],"mmm")</f>
        <v>Dec</v>
      </c>
      <c r="N1717" t="str">
        <f>TEXT(Table2[[#This Row],[Order_Date]],"YYYY-MM")</f>
        <v>2024-12</v>
      </c>
      <c r="O1717" s="9">
        <f>IFERROR(Table2[[#This Row],[Profit]]/Table2[[#This Row],[Sales]],0)</f>
        <v>0.20935419345620804</v>
      </c>
      <c r="P1717" t="str">
        <f>_xlfn.XLOOKUP(Table2[[#This Row],[Product_ID]],Table4[Product_ID],Table4[Category],"Not Found")</f>
        <v>Furniture</v>
      </c>
      <c r="Q1717" t="str">
        <f>_xlfn.XLOOKUP(Table2[[#This Row],[Product_ID]],Table4[Product_ID],Table4[Sub_Category],"Not Found")</f>
        <v>Furniture</v>
      </c>
      <c r="R1717" t="str">
        <f>_xlfn.XLOOKUP(Table2[[#This Row],[Customer_ID]],Table1[Customer_ID],Table1[Region],"Not Found")</f>
        <v>North</v>
      </c>
      <c r="S1717" t="str">
        <f>_xlfn.XLOOKUP(Table2[[#This Row],[Customer_ID]],Table1[Customer_ID],Table1[Segment],"Not Found")</f>
        <v>Consumer</v>
      </c>
      <c r="T1717" t="str">
        <f>_xlfn.XLOOKUP(Table2[[#This Row],[Product_ID]],Table4[Product_ID],Table4[Product_Name],"Not Found")</f>
        <v>Office Chair</v>
      </c>
    </row>
    <row r="1718" spans="1:20" x14ac:dyDescent="0.3">
      <c r="A1718" t="s">
        <v>2233</v>
      </c>
      <c r="B1718" s="4">
        <v>45873</v>
      </c>
      <c r="C1718" s="4">
        <v>45876</v>
      </c>
      <c r="D1718" t="s">
        <v>910</v>
      </c>
      <c r="E1718" t="s">
        <v>200</v>
      </c>
      <c r="F1718" s="8">
        <v>2</v>
      </c>
      <c r="G1718" s="10">
        <v>0.05</v>
      </c>
      <c r="H1718" t="s">
        <v>13</v>
      </c>
      <c r="I1718" s="8">
        <v>2088.1</v>
      </c>
      <c r="J1718" s="8">
        <v>599.89</v>
      </c>
      <c r="K1718" s="12">
        <f>YEAR(Table2[[#This Row],[Order_Date]])</f>
        <v>2025</v>
      </c>
      <c r="L1718" s="12">
        <f>MONTH(Table2[[#This Row],[Order_Date]])</f>
        <v>8</v>
      </c>
      <c r="M1718" t="str">
        <f>TEXT(Table2[[#This Row],[Order_Date]],"mmm")</f>
        <v>Aug</v>
      </c>
      <c r="N1718" t="str">
        <f>TEXT(Table2[[#This Row],[Order_Date]],"YYYY-MM")</f>
        <v>2025-08</v>
      </c>
      <c r="O1718" s="9">
        <f>IFERROR(Table2[[#This Row],[Profit]]/Table2[[#This Row],[Sales]],0)</f>
        <v>0.28728988075283751</v>
      </c>
      <c r="P1718" t="str">
        <f>_xlfn.XLOOKUP(Table2[[#This Row],[Product_ID]],Table4[Product_ID],Table4[Category],"Not Found")</f>
        <v>Office</v>
      </c>
      <c r="Q1718" t="str">
        <f>_xlfn.XLOOKUP(Table2[[#This Row],[Product_ID]],Table4[Product_ID],Table4[Sub_Category],"Not Found")</f>
        <v>Office Supplies</v>
      </c>
      <c r="R1718" t="str">
        <f>_xlfn.XLOOKUP(Table2[[#This Row],[Customer_ID]],Table1[Customer_ID],Table1[Region],"Not Found")</f>
        <v>East</v>
      </c>
      <c r="S1718" t="str">
        <f>_xlfn.XLOOKUP(Table2[[#This Row],[Customer_ID]],Table1[Customer_ID],Table1[Segment],"Not Found")</f>
        <v>Home Office</v>
      </c>
      <c r="T1718" t="str">
        <f>_xlfn.XLOOKUP(Table2[[#This Row],[Product_ID]],Table4[Product_ID],Table4[Product_Name],"Not Found")</f>
        <v>Laptop Stand</v>
      </c>
    </row>
    <row r="1719" spans="1:20" x14ac:dyDescent="0.3">
      <c r="A1719" t="s">
        <v>2234</v>
      </c>
      <c r="B1719" s="4">
        <v>45893</v>
      </c>
      <c r="C1719" s="4">
        <v>45896</v>
      </c>
      <c r="D1719" t="s">
        <v>1659</v>
      </c>
      <c r="E1719" t="s">
        <v>99</v>
      </c>
      <c r="F1719" s="8">
        <v>3</v>
      </c>
      <c r="G1719" s="10">
        <v>0.1</v>
      </c>
      <c r="H1719" t="s">
        <v>30</v>
      </c>
      <c r="I1719" s="8">
        <v>672.3</v>
      </c>
      <c r="J1719" s="8">
        <v>184.1</v>
      </c>
      <c r="K1719" s="12">
        <f>YEAR(Table2[[#This Row],[Order_Date]])</f>
        <v>2025</v>
      </c>
      <c r="L1719" s="12">
        <f>MONTH(Table2[[#This Row],[Order_Date]])</f>
        <v>8</v>
      </c>
      <c r="M1719" t="str">
        <f>TEXT(Table2[[#This Row],[Order_Date]],"mmm")</f>
        <v>Aug</v>
      </c>
      <c r="N1719" t="str">
        <f>TEXT(Table2[[#This Row],[Order_Date]],"YYYY-MM")</f>
        <v>2025-08</v>
      </c>
      <c r="O1719" s="9">
        <f>IFERROR(Table2[[#This Row],[Profit]]/Table2[[#This Row],[Sales]],0)</f>
        <v>0.27383608508106499</v>
      </c>
      <c r="P1719" t="str">
        <f>_xlfn.XLOOKUP(Table2[[#This Row],[Product_ID]],Table4[Product_ID],Table4[Category],"Not Found")</f>
        <v>Office</v>
      </c>
      <c r="Q1719" t="str">
        <f>_xlfn.XLOOKUP(Table2[[#This Row],[Product_ID]],Table4[Product_ID],Table4[Sub_Category],"Not Found")</f>
        <v>Paper</v>
      </c>
      <c r="R1719" t="str">
        <f>_xlfn.XLOOKUP(Table2[[#This Row],[Customer_ID]],Table1[Customer_ID],Table1[Region],"Not Found")</f>
        <v>East</v>
      </c>
      <c r="S1719" t="str">
        <f>_xlfn.XLOOKUP(Table2[[#This Row],[Customer_ID]],Table1[Customer_ID],Table1[Segment],"Not Found")</f>
        <v>Consumer</v>
      </c>
      <c r="T1719" t="str">
        <f>_xlfn.XLOOKUP(Table2[[#This Row],[Product_ID]],Table4[Product_ID],Table4[Product_Name],"Not Found")</f>
        <v>Pen Set</v>
      </c>
    </row>
    <row r="1720" spans="1:20" x14ac:dyDescent="0.3">
      <c r="A1720" t="s">
        <v>2235</v>
      </c>
      <c r="B1720" s="4">
        <v>45551</v>
      </c>
      <c r="C1720" s="4">
        <v>45552</v>
      </c>
      <c r="D1720" t="s">
        <v>369</v>
      </c>
      <c r="E1720" t="s">
        <v>71</v>
      </c>
      <c r="F1720" s="8">
        <v>3</v>
      </c>
      <c r="G1720" s="10">
        <v>0.1</v>
      </c>
      <c r="H1720" t="s">
        <v>13</v>
      </c>
      <c r="I1720" s="8">
        <v>2157.3000000000002</v>
      </c>
      <c r="J1720" s="8">
        <v>542.05999999999995</v>
      </c>
      <c r="K1720" s="12">
        <f>YEAR(Table2[[#This Row],[Order_Date]])</f>
        <v>2024</v>
      </c>
      <c r="L1720" s="12">
        <f>MONTH(Table2[[#This Row],[Order_Date]])</f>
        <v>9</v>
      </c>
      <c r="M1720" t="str">
        <f>TEXT(Table2[[#This Row],[Order_Date]],"mmm")</f>
        <v>Sep</v>
      </c>
      <c r="N1720" t="str">
        <f>TEXT(Table2[[#This Row],[Order_Date]],"YYYY-MM")</f>
        <v>2024-09</v>
      </c>
      <c r="O1720" s="9">
        <f>IFERROR(Table2[[#This Row],[Profit]]/Table2[[#This Row],[Sales]],0)</f>
        <v>0.25126778843925274</v>
      </c>
      <c r="P1720" t="str">
        <f>_xlfn.XLOOKUP(Table2[[#This Row],[Product_ID]],Table4[Product_ID],Table4[Category],"Not Found")</f>
        <v>Home</v>
      </c>
      <c r="Q1720" t="str">
        <f>_xlfn.XLOOKUP(Table2[[#This Row],[Product_ID]],Table4[Product_ID],Table4[Sub_Category],"Not Found")</f>
        <v>Storage</v>
      </c>
      <c r="R1720" t="str">
        <f>_xlfn.XLOOKUP(Table2[[#This Row],[Customer_ID]],Table1[Customer_ID],Table1[Region],"Not Found")</f>
        <v>North</v>
      </c>
      <c r="S1720" t="str">
        <f>_xlfn.XLOOKUP(Table2[[#This Row],[Customer_ID]],Table1[Customer_ID],Table1[Segment],"Not Found")</f>
        <v>Consumer</v>
      </c>
      <c r="T1720" t="str">
        <f>_xlfn.XLOOKUP(Table2[[#This Row],[Product_ID]],Table4[Product_ID],Table4[Product_Name],"Not Found")</f>
        <v>Storage Box</v>
      </c>
    </row>
    <row r="1721" spans="1:20" x14ac:dyDescent="0.3">
      <c r="A1721" t="s">
        <v>2236</v>
      </c>
      <c r="B1721" s="4">
        <v>45929</v>
      </c>
      <c r="C1721" s="4">
        <v>45931</v>
      </c>
      <c r="D1721" t="s">
        <v>667</v>
      </c>
      <c r="E1721" t="s">
        <v>68</v>
      </c>
      <c r="F1721" s="8">
        <v>2</v>
      </c>
      <c r="G1721" s="10">
        <v>0.1</v>
      </c>
      <c r="H1721" t="s">
        <v>13</v>
      </c>
      <c r="I1721" s="8">
        <v>2338.1999999999998</v>
      </c>
      <c r="J1721" s="8">
        <v>626.42999999999995</v>
      </c>
      <c r="K1721" s="12">
        <f>YEAR(Table2[[#This Row],[Order_Date]])</f>
        <v>2025</v>
      </c>
      <c r="L1721" s="12">
        <f>MONTH(Table2[[#This Row],[Order_Date]])</f>
        <v>9</v>
      </c>
      <c r="M1721" t="str">
        <f>TEXT(Table2[[#This Row],[Order_Date]],"mmm")</f>
        <v>Sep</v>
      </c>
      <c r="N1721" t="str">
        <f>TEXT(Table2[[#This Row],[Order_Date]],"YYYY-MM")</f>
        <v>2025-09</v>
      </c>
      <c r="O1721" s="9">
        <f>IFERROR(Table2[[#This Row],[Profit]]/Table2[[#This Row],[Sales]],0)</f>
        <v>0.26791121375416987</v>
      </c>
      <c r="P1721" t="str">
        <f>_xlfn.XLOOKUP(Table2[[#This Row],[Product_ID]],Table4[Product_ID],Table4[Category],"Not Found")</f>
        <v>Home</v>
      </c>
      <c r="Q1721" t="str">
        <f>_xlfn.XLOOKUP(Table2[[#This Row],[Product_ID]],Table4[Product_ID],Table4[Sub_Category],"Not Found")</f>
        <v>Lighting</v>
      </c>
      <c r="R1721" t="str">
        <f>_xlfn.XLOOKUP(Table2[[#This Row],[Customer_ID]],Table1[Customer_ID],Table1[Region],"Not Found")</f>
        <v>South</v>
      </c>
      <c r="S1721" t="str">
        <f>_xlfn.XLOOKUP(Table2[[#This Row],[Customer_ID]],Table1[Customer_ID],Table1[Segment],"Not Found")</f>
        <v>Corporate</v>
      </c>
      <c r="T1721" t="str">
        <f>_xlfn.XLOOKUP(Table2[[#This Row],[Product_ID]],Table4[Product_ID],Table4[Product_Name],"Not Found")</f>
        <v>Table Lamp</v>
      </c>
    </row>
    <row r="1722" spans="1:20" x14ac:dyDescent="0.3">
      <c r="A1722" t="s">
        <v>2237</v>
      </c>
      <c r="B1722" s="4">
        <v>45586</v>
      </c>
      <c r="C1722" s="4">
        <v>45588</v>
      </c>
      <c r="D1722" t="s">
        <v>1020</v>
      </c>
      <c r="E1722" t="s">
        <v>200</v>
      </c>
      <c r="F1722" s="8">
        <v>2</v>
      </c>
      <c r="G1722" s="10">
        <v>0</v>
      </c>
      <c r="H1722" t="s">
        <v>17</v>
      </c>
      <c r="I1722" s="8">
        <v>2198</v>
      </c>
      <c r="J1722" s="8">
        <v>614.07000000000005</v>
      </c>
      <c r="K1722" s="12">
        <f>YEAR(Table2[[#This Row],[Order_Date]])</f>
        <v>2024</v>
      </c>
      <c r="L1722" s="12">
        <f>MONTH(Table2[[#This Row],[Order_Date]])</f>
        <v>10</v>
      </c>
      <c r="M1722" t="str">
        <f>TEXT(Table2[[#This Row],[Order_Date]],"mmm")</f>
        <v>Oct</v>
      </c>
      <c r="N1722" t="str">
        <f>TEXT(Table2[[#This Row],[Order_Date]],"YYYY-MM")</f>
        <v>2024-10</v>
      </c>
      <c r="O1722" s="9">
        <f>IFERROR(Table2[[#This Row],[Profit]]/Table2[[#This Row],[Sales]],0)</f>
        <v>0.27937670609645132</v>
      </c>
      <c r="P1722" t="str">
        <f>_xlfn.XLOOKUP(Table2[[#This Row],[Product_ID]],Table4[Product_ID],Table4[Category],"Not Found")</f>
        <v>Office</v>
      </c>
      <c r="Q1722" t="str">
        <f>_xlfn.XLOOKUP(Table2[[#This Row],[Product_ID]],Table4[Product_ID],Table4[Sub_Category],"Not Found")</f>
        <v>Office Supplies</v>
      </c>
      <c r="R1722" t="str">
        <f>_xlfn.XLOOKUP(Table2[[#This Row],[Customer_ID]],Table1[Customer_ID],Table1[Region],"Not Found")</f>
        <v>South</v>
      </c>
      <c r="S1722" t="str">
        <f>_xlfn.XLOOKUP(Table2[[#This Row],[Customer_ID]],Table1[Customer_ID],Table1[Segment],"Not Found")</f>
        <v>Consumer</v>
      </c>
      <c r="T1722" t="str">
        <f>_xlfn.XLOOKUP(Table2[[#This Row],[Product_ID]],Table4[Product_ID],Table4[Product_Name],"Not Found")</f>
        <v>Laptop Stand</v>
      </c>
    </row>
    <row r="1723" spans="1:20" x14ac:dyDescent="0.3">
      <c r="A1723" t="s">
        <v>2238</v>
      </c>
      <c r="B1723" s="4">
        <v>45932</v>
      </c>
      <c r="C1723" s="4">
        <v>45936</v>
      </c>
      <c r="D1723" t="s">
        <v>681</v>
      </c>
      <c r="E1723" t="s">
        <v>55</v>
      </c>
      <c r="F1723" s="8">
        <v>2</v>
      </c>
      <c r="G1723" s="10">
        <v>0.1</v>
      </c>
      <c r="H1723" t="s">
        <v>13</v>
      </c>
      <c r="I1723" s="8">
        <v>10798.2</v>
      </c>
      <c r="J1723" s="8">
        <v>2004.03</v>
      </c>
      <c r="K1723" s="12">
        <f>YEAR(Table2[[#This Row],[Order_Date]])</f>
        <v>2025</v>
      </c>
      <c r="L1723" s="12">
        <f>MONTH(Table2[[#This Row],[Order_Date]])</f>
        <v>10</v>
      </c>
      <c r="M1723" t="str">
        <f>TEXT(Table2[[#This Row],[Order_Date]],"mmm")</f>
        <v>Oct</v>
      </c>
      <c r="N1723" t="str">
        <f>TEXT(Table2[[#This Row],[Order_Date]],"YYYY-MM")</f>
        <v>2025-10</v>
      </c>
      <c r="O1723" s="9">
        <f>IFERROR(Table2[[#This Row],[Profit]]/Table2[[#This Row],[Sales]],0)</f>
        <v>0.18558926487747957</v>
      </c>
      <c r="P1723" t="str">
        <f>_xlfn.XLOOKUP(Table2[[#This Row],[Product_ID]],Table4[Product_ID],Table4[Category],"Not Found")</f>
        <v>Furniture</v>
      </c>
      <c r="Q1723" t="str">
        <f>_xlfn.XLOOKUP(Table2[[#This Row],[Product_ID]],Table4[Product_ID],Table4[Sub_Category],"Not Found")</f>
        <v>Furniture</v>
      </c>
      <c r="R1723" t="str">
        <f>_xlfn.XLOOKUP(Table2[[#This Row],[Customer_ID]],Table1[Customer_ID],Table1[Region],"Not Found")</f>
        <v>South</v>
      </c>
      <c r="S1723" t="str">
        <f>_xlfn.XLOOKUP(Table2[[#This Row],[Customer_ID]],Table1[Customer_ID],Table1[Segment],"Not Found")</f>
        <v>Home Office</v>
      </c>
      <c r="T1723" t="str">
        <f>_xlfn.XLOOKUP(Table2[[#This Row],[Product_ID]],Table4[Product_ID],Table4[Product_Name],"Not Found")</f>
        <v>Study Table</v>
      </c>
    </row>
    <row r="1724" spans="1:20" x14ac:dyDescent="0.3">
      <c r="A1724" t="s">
        <v>2239</v>
      </c>
      <c r="B1724" s="4">
        <v>45604</v>
      </c>
      <c r="C1724" s="4">
        <v>45607</v>
      </c>
      <c r="D1724" t="s">
        <v>233</v>
      </c>
      <c r="E1724" t="s">
        <v>20</v>
      </c>
      <c r="F1724" s="8">
        <v>1</v>
      </c>
      <c r="G1724" s="10">
        <v>0</v>
      </c>
      <c r="H1724" t="s">
        <v>30</v>
      </c>
      <c r="I1724" s="8">
        <v>6999</v>
      </c>
      <c r="J1724" s="8">
        <v>839.87</v>
      </c>
      <c r="K1724" s="12">
        <f>YEAR(Table2[[#This Row],[Order_Date]])</f>
        <v>2024</v>
      </c>
      <c r="L1724" s="12">
        <f>MONTH(Table2[[#This Row],[Order_Date]])</f>
        <v>11</v>
      </c>
      <c r="M1724" t="str">
        <f>TEXT(Table2[[#This Row],[Order_Date]],"mmm")</f>
        <v>Nov</v>
      </c>
      <c r="N1724" t="str">
        <f>TEXT(Table2[[#This Row],[Order_Date]],"YYYY-MM")</f>
        <v>2024-11</v>
      </c>
      <c r="O1724" s="9">
        <f>IFERROR(Table2[[#This Row],[Profit]]/Table2[[#This Row],[Sales]],0)</f>
        <v>0.11999857122446064</v>
      </c>
      <c r="P1724" t="str">
        <f>_xlfn.XLOOKUP(Table2[[#This Row],[Product_ID]],Table4[Product_ID],Table4[Category],"Not Found")</f>
        <v>Furniture</v>
      </c>
      <c r="Q1724" t="str">
        <f>_xlfn.XLOOKUP(Table2[[#This Row],[Product_ID]],Table4[Product_ID],Table4[Sub_Category],"Not Found")</f>
        <v>Furniture</v>
      </c>
      <c r="R1724" t="str">
        <f>_xlfn.XLOOKUP(Table2[[#This Row],[Customer_ID]],Table1[Customer_ID],Table1[Region],"Not Found")</f>
        <v>West</v>
      </c>
      <c r="S1724" t="str">
        <f>_xlfn.XLOOKUP(Table2[[#This Row],[Customer_ID]],Table1[Customer_ID],Table1[Segment],"Not Found")</f>
        <v>Corporate</v>
      </c>
      <c r="T1724" t="str">
        <f>_xlfn.XLOOKUP(Table2[[#This Row],[Product_ID]],Table4[Product_ID],Table4[Product_Name],"Not Found")</f>
        <v>Office Chair</v>
      </c>
    </row>
    <row r="1725" spans="1:20" x14ac:dyDescent="0.3">
      <c r="A1725" t="s">
        <v>2240</v>
      </c>
      <c r="B1725" s="4">
        <v>45903</v>
      </c>
      <c r="C1725" s="4">
        <v>45907</v>
      </c>
      <c r="D1725" t="s">
        <v>146</v>
      </c>
      <c r="E1725" t="s">
        <v>58</v>
      </c>
      <c r="F1725" s="8">
        <v>1</v>
      </c>
      <c r="G1725" s="10">
        <v>0.1</v>
      </c>
      <c r="H1725" t="s">
        <v>13</v>
      </c>
      <c r="I1725" s="8">
        <v>1799.1</v>
      </c>
      <c r="J1725" s="8">
        <v>411.16</v>
      </c>
      <c r="K1725" s="12">
        <f>YEAR(Table2[[#This Row],[Order_Date]])</f>
        <v>2025</v>
      </c>
      <c r="L1725" s="12">
        <f>MONTH(Table2[[#This Row],[Order_Date]])</f>
        <v>9</v>
      </c>
      <c r="M1725" t="str">
        <f>TEXT(Table2[[#This Row],[Order_Date]],"mmm")</f>
        <v>Sep</v>
      </c>
      <c r="N1725" t="str">
        <f>TEXT(Table2[[#This Row],[Order_Date]],"YYYY-MM")</f>
        <v>2025-09</v>
      </c>
      <c r="O1725" s="9">
        <f>IFERROR(Table2[[#This Row],[Profit]]/Table2[[#This Row],[Sales]],0)</f>
        <v>0.22853649046745597</v>
      </c>
      <c r="P1725" t="str">
        <f>_xlfn.XLOOKUP(Table2[[#This Row],[Product_ID]],Table4[Product_ID],Table4[Category],"Not Found")</f>
        <v>Technology</v>
      </c>
      <c r="Q1725" t="str">
        <f>_xlfn.XLOOKUP(Table2[[#This Row],[Product_ID]],Table4[Product_ID],Table4[Sub_Category],"Not Found")</f>
        <v>Audio</v>
      </c>
      <c r="R1725" t="str">
        <f>_xlfn.XLOOKUP(Table2[[#This Row],[Customer_ID]],Table1[Customer_ID],Table1[Region],"Not Found")</f>
        <v>South</v>
      </c>
      <c r="S1725" t="str">
        <f>_xlfn.XLOOKUP(Table2[[#This Row],[Customer_ID]],Table1[Customer_ID],Table1[Segment],"Not Found")</f>
        <v>Consumer</v>
      </c>
      <c r="T1725" t="str">
        <f>_xlfn.XLOOKUP(Table2[[#This Row],[Product_ID]],Table4[Product_ID],Table4[Product_Name],"Not Found")</f>
        <v>Bluetooth Speaker</v>
      </c>
    </row>
    <row r="1726" spans="1:20" x14ac:dyDescent="0.3">
      <c r="A1726" t="s">
        <v>2241</v>
      </c>
      <c r="B1726" s="4">
        <v>45473</v>
      </c>
      <c r="C1726" s="4">
        <v>45475</v>
      </c>
      <c r="D1726" t="s">
        <v>942</v>
      </c>
      <c r="E1726" t="s">
        <v>35</v>
      </c>
      <c r="F1726" s="8">
        <v>1</v>
      </c>
      <c r="G1726" s="10">
        <v>0</v>
      </c>
      <c r="H1726" t="s">
        <v>13</v>
      </c>
      <c r="I1726" s="8">
        <v>1599</v>
      </c>
      <c r="J1726" s="8">
        <v>472.43</v>
      </c>
      <c r="K1726" s="12">
        <f>YEAR(Table2[[#This Row],[Order_Date]])</f>
        <v>2024</v>
      </c>
      <c r="L1726" s="12">
        <f>MONTH(Table2[[#This Row],[Order_Date]])</f>
        <v>6</v>
      </c>
      <c r="M1726" t="str">
        <f>TEXT(Table2[[#This Row],[Order_Date]],"mmm")</f>
        <v>Jun</v>
      </c>
      <c r="N1726" t="str">
        <f>TEXT(Table2[[#This Row],[Order_Date]],"YYYY-MM")</f>
        <v>2024-06</v>
      </c>
      <c r="O1726" s="9">
        <f>IFERROR(Table2[[#This Row],[Profit]]/Table2[[#This Row],[Sales]],0)</f>
        <v>0.29545340838023765</v>
      </c>
      <c r="P1726" t="str">
        <f>_xlfn.XLOOKUP(Table2[[#This Row],[Product_ID]],Table4[Product_ID],Table4[Category],"Not Found")</f>
        <v>Lifestyle</v>
      </c>
      <c r="Q1726" t="str">
        <f>_xlfn.XLOOKUP(Table2[[#This Row],[Product_ID]],Table4[Product_ID],Table4[Sub_Category],"Not Found")</f>
        <v>Bags</v>
      </c>
      <c r="R1726" t="str">
        <f>_xlfn.XLOOKUP(Table2[[#This Row],[Customer_ID]],Table1[Customer_ID],Table1[Region],"Not Found")</f>
        <v>South</v>
      </c>
      <c r="S1726" t="str">
        <f>_xlfn.XLOOKUP(Table2[[#This Row],[Customer_ID]],Table1[Customer_ID],Table1[Segment],"Not Found")</f>
        <v>Consumer</v>
      </c>
      <c r="T1726" t="str">
        <f>_xlfn.XLOOKUP(Table2[[#This Row],[Product_ID]],Table4[Product_ID],Table4[Product_Name],"Not Found")</f>
        <v>Backpack</v>
      </c>
    </row>
    <row r="1727" spans="1:20" x14ac:dyDescent="0.3">
      <c r="A1727" t="s">
        <v>2242</v>
      </c>
      <c r="B1727" s="4">
        <v>45977</v>
      </c>
      <c r="C1727" s="4">
        <v>45978</v>
      </c>
      <c r="D1727" t="s">
        <v>1462</v>
      </c>
      <c r="E1727" t="s">
        <v>55</v>
      </c>
      <c r="F1727" s="8">
        <v>2</v>
      </c>
      <c r="G1727" s="10">
        <v>0.1</v>
      </c>
      <c r="H1727" t="s">
        <v>13</v>
      </c>
      <c r="I1727" s="8">
        <v>10798.2</v>
      </c>
      <c r="J1727" s="8">
        <v>2291.4699999999998</v>
      </c>
      <c r="K1727" s="12">
        <f>YEAR(Table2[[#This Row],[Order_Date]])</f>
        <v>2025</v>
      </c>
      <c r="L1727" s="12">
        <f>MONTH(Table2[[#This Row],[Order_Date]])</f>
        <v>11</v>
      </c>
      <c r="M1727" t="str">
        <f>TEXT(Table2[[#This Row],[Order_Date]],"mmm")</f>
        <v>Nov</v>
      </c>
      <c r="N1727" t="str">
        <f>TEXT(Table2[[#This Row],[Order_Date]],"YYYY-MM")</f>
        <v>2025-11</v>
      </c>
      <c r="O1727" s="9">
        <f>IFERROR(Table2[[#This Row],[Profit]]/Table2[[#This Row],[Sales]],0)</f>
        <v>0.21220851623418716</v>
      </c>
      <c r="P1727" t="str">
        <f>_xlfn.XLOOKUP(Table2[[#This Row],[Product_ID]],Table4[Product_ID],Table4[Category],"Not Found")</f>
        <v>Furniture</v>
      </c>
      <c r="Q1727" t="str">
        <f>_xlfn.XLOOKUP(Table2[[#This Row],[Product_ID]],Table4[Product_ID],Table4[Sub_Category],"Not Found")</f>
        <v>Furniture</v>
      </c>
      <c r="R1727" t="str">
        <f>_xlfn.XLOOKUP(Table2[[#This Row],[Customer_ID]],Table1[Customer_ID],Table1[Region],"Not Found")</f>
        <v>East</v>
      </c>
      <c r="S1727" t="str">
        <f>_xlfn.XLOOKUP(Table2[[#This Row],[Customer_ID]],Table1[Customer_ID],Table1[Segment],"Not Found")</f>
        <v>Consumer</v>
      </c>
      <c r="T1727" t="str">
        <f>_xlfn.XLOOKUP(Table2[[#This Row],[Product_ID]],Table4[Product_ID],Table4[Product_Name],"Not Found")</f>
        <v>Study Table</v>
      </c>
    </row>
    <row r="1728" spans="1:20" x14ac:dyDescent="0.3">
      <c r="A1728" t="s">
        <v>2243</v>
      </c>
      <c r="B1728" s="4">
        <v>45655</v>
      </c>
      <c r="C1728" s="4">
        <v>45656</v>
      </c>
      <c r="D1728" t="s">
        <v>80</v>
      </c>
      <c r="E1728" t="s">
        <v>116</v>
      </c>
      <c r="F1728" s="8">
        <v>2</v>
      </c>
      <c r="G1728" s="10">
        <v>0.05</v>
      </c>
      <c r="H1728" t="s">
        <v>17</v>
      </c>
      <c r="I1728" s="8">
        <v>758.1</v>
      </c>
      <c r="J1728" s="8">
        <v>165.45</v>
      </c>
      <c r="K1728" s="12">
        <f>YEAR(Table2[[#This Row],[Order_Date]])</f>
        <v>2024</v>
      </c>
      <c r="L1728" s="12">
        <f>MONTH(Table2[[#This Row],[Order_Date]])</f>
        <v>12</v>
      </c>
      <c r="M1728" t="str">
        <f>TEXT(Table2[[#This Row],[Order_Date]],"mmm")</f>
        <v>Dec</v>
      </c>
      <c r="N1728" t="str">
        <f>TEXT(Table2[[#This Row],[Order_Date]],"YYYY-MM")</f>
        <v>2024-12</v>
      </c>
      <c r="O1728" s="9">
        <f>IFERROR(Table2[[#This Row],[Profit]]/Table2[[#This Row],[Sales]],0)</f>
        <v>0.21824297586070437</v>
      </c>
      <c r="P1728" t="str">
        <f>_xlfn.XLOOKUP(Table2[[#This Row],[Product_ID]],Table4[Product_ID],Table4[Category],"Not Found")</f>
        <v>Technology</v>
      </c>
      <c r="Q1728" t="str">
        <f>_xlfn.XLOOKUP(Table2[[#This Row],[Product_ID]],Table4[Product_ID],Table4[Sub_Category],"Not Found")</f>
        <v>Accessories</v>
      </c>
      <c r="R1728" t="str">
        <f>_xlfn.XLOOKUP(Table2[[#This Row],[Customer_ID]],Table1[Customer_ID],Table1[Region],"Not Found")</f>
        <v>South</v>
      </c>
      <c r="S1728" t="str">
        <f>_xlfn.XLOOKUP(Table2[[#This Row],[Customer_ID]],Table1[Customer_ID],Table1[Segment],"Not Found")</f>
        <v>Corporate</v>
      </c>
      <c r="T1728" t="str">
        <f>_xlfn.XLOOKUP(Table2[[#This Row],[Product_ID]],Table4[Product_ID],Table4[Product_Name],"Not Found")</f>
        <v>Mobile Holder</v>
      </c>
    </row>
    <row r="1729" spans="1:20" x14ac:dyDescent="0.3">
      <c r="A1729" t="s">
        <v>2244</v>
      </c>
      <c r="B1729" s="4">
        <v>45479</v>
      </c>
      <c r="C1729" s="4">
        <v>45484</v>
      </c>
      <c r="D1729" t="s">
        <v>1320</v>
      </c>
      <c r="E1729" t="s">
        <v>81</v>
      </c>
      <c r="F1729" s="8">
        <v>4</v>
      </c>
      <c r="G1729" s="10">
        <v>0.2</v>
      </c>
      <c r="H1729" t="s">
        <v>13</v>
      </c>
      <c r="I1729" s="8">
        <v>2556.8000000000002</v>
      </c>
      <c r="J1729" s="8">
        <v>771.88</v>
      </c>
      <c r="K1729" s="12">
        <f>YEAR(Table2[[#This Row],[Order_Date]])</f>
        <v>2024</v>
      </c>
      <c r="L1729" s="12">
        <f>MONTH(Table2[[#This Row],[Order_Date]])</f>
        <v>7</v>
      </c>
      <c r="M1729" t="str">
        <f>TEXT(Table2[[#This Row],[Order_Date]],"mmm")</f>
        <v>Jul</v>
      </c>
      <c r="N1729" t="str">
        <f>TEXT(Table2[[#This Row],[Order_Date]],"YYYY-MM")</f>
        <v>2024-07</v>
      </c>
      <c r="O1729" s="9">
        <f>IFERROR(Table2[[#This Row],[Profit]]/Table2[[#This Row],[Sales]],0)</f>
        <v>0.30189299123904878</v>
      </c>
      <c r="P1729" t="str">
        <f>_xlfn.XLOOKUP(Table2[[#This Row],[Product_ID]],Table4[Product_ID],Table4[Category],"Not Found")</f>
        <v>Home</v>
      </c>
      <c r="Q1729" t="str">
        <f>_xlfn.XLOOKUP(Table2[[#This Row],[Product_ID]],Table4[Product_ID],Table4[Sub_Category],"Not Found")</f>
        <v>Kitchen</v>
      </c>
      <c r="R1729" t="str">
        <f>_xlfn.XLOOKUP(Table2[[#This Row],[Customer_ID]],Table1[Customer_ID],Table1[Region],"Not Found")</f>
        <v>East</v>
      </c>
      <c r="S1729" t="str">
        <f>_xlfn.XLOOKUP(Table2[[#This Row],[Customer_ID]],Table1[Customer_ID],Table1[Segment],"Not Found")</f>
        <v>Corporate</v>
      </c>
      <c r="T1729" t="str">
        <f>_xlfn.XLOOKUP(Table2[[#This Row],[Product_ID]],Table4[Product_ID],Table4[Product_Name],"Not Found")</f>
        <v>Travel Mug</v>
      </c>
    </row>
    <row r="1730" spans="1:20" x14ac:dyDescent="0.3">
      <c r="A1730" t="s">
        <v>2245</v>
      </c>
      <c r="B1730" s="4">
        <v>45860</v>
      </c>
      <c r="C1730" s="4">
        <v>45861</v>
      </c>
      <c r="D1730" t="s">
        <v>410</v>
      </c>
      <c r="E1730" t="s">
        <v>20</v>
      </c>
      <c r="F1730" s="8">
        <v>3</v>
      </c>
      <c r="G1730" s="10">
        <v>0.05</v>
      </c>
      <c r="H1730" t="s">
        <v>13</v>
      </c>
      <c r="I1730" s="8">
        <v>19947.150000000001</v>
      </c>
      <c r="J1730" s="8">
        <v>4017.58</v>
      </c>
      <c r="K1730" s="12">
        <f>YEAR(Table2[[#This Row],[Order_Date]])</f>
        <v>2025</v>
      </c>
      <c r="L1730" s="12">
        <f>MONTH(Table2[[#This Row],[Order_Date]])</f>
        <v>7</v>
      </c>
      <c r="M1730" t="str">
        <f>TEXT(Table2[[#This Row],[Order_Date]],"mmm")</f>
        <v>Jul</v>
      </c>
      <c r="N1730" t="str">
        <f>TEXT(Table2[[#This Row],[Order_Date]],"YYYY-MM")</f>
        <v>2025-07</v>
      </c>
      <c r="O1730" s="9">
        <f>IFERROR(Table2[[#This Row],[Profit]]/Table2[[#This Row],[Sales]],0)</f>
        <v>0.20141122917308987</v>
      </c>
      <c r="P1730" t="str">
        <f>_xlfn.XLOOKUP(Table2[[#This Row],[Product_ID]],Table4[Product_ID],Table4[Category],"Not Found")</f>
        <v>Furniture</v>
      </c>
      <c r="Q1730" t="str">
        <f>_xlfn.XLOOKUP(Table2[[#This Row],[Product_ID]],Table4[Product_ID],Table4[Sub_Category],"Not Found")</f>
        <v>Furniture</v>
      </c>
      <c r="R1730" t="str">
        <f>_xlfn.XLOOKUP(Table2[[#This Row],[Customer_ID]],Table1[Customer_ID],Table1[Region],"Not Found")</f>
        <v>North</v>
      </c>
      <c r="S1730" t="str">
        <f>_xlfn.XLOOKUP(Table2[[#This Row],[Customer_ID]],Table1[Customer_ID],Table1[Segment],"Not Found")</f>
        <v>Consumer</v>
      </c>
      <c r="T1730" t="str">
        <f>_xlfn.XLOOKUP(Table2[[#This Row],[Product_ID]],Table4[Product_ID],Table4[Product_Name],"Not Found")</f>
        <v>Office Chair</v>
      </c>
    </row>
    <row r="1731" spans="1:20" x14ac:dyDescent="0.3">
      <c r="A1731" t="s">
        <v>2246</v>
      </c>
      <c r="B1731" s="4">
        <v>45834</v>
      </c>
      <c r="C1731" s="4">
        <v>45837</v>
      </c>
      <c r="D1731" t="s">
        <v>828</v>
      </c>
      <c r="E1731" t="s">
        <v>12</v>
      </c>
      <c r="F1731" s="8">
        <v>1</v>
      </c>
      <c r="G1731" s="10">
        <v>0.1</v>
      </c>
      <c r="H1731" t="s">
        <v>13</v>
      </c>
      <c r="I1731" s="8">
        <v>539.1</v>
      </c>
      <c r="J1731" s="8">
        <v>120.73</v>
      </c>
      <c r="K1731" s="12">
        <f>YEAR(Table2[[#This Row],[Order_Date]])</f>
        <v>2025</v>
      </c>
      <c r="L1731" s="12">
        <f>MONTH(Table2[[#This Row],[Order_Date]])</f>
        <v>6</v>
      </c>
      <c r="M1731" t="str">
        <f>TEXT(Table2[[#This Row],[Order_Date]],"mmm")</f>
        <v>Jun</v>
      </c>
      <c r="N1731" t="str">
        <f>TEXT(Table2[[#This Row],[Order_Date]],"YYYY-MM")</f>
        <v>2025-06</v>
      </c>
      <c r="O1731" s="9">
        <f>IFERROR(Table2[[#This Row],[Profit]]/Table2[[#This Row],[Sales]],0)</f>
        <v>0.22394731960675199</v>
      </c>
      <c r="P1731" t="str">
        <f>_xlfn.XLOOKUP(Table2[[#This Row],[Product_ID]],Table4[Product_ID],Table4[Category],"Not Found")</f>
        <v>Home</v>
      </c>
      <c r="Q1731" t="str">
        <f>_xlfn.XLOOKUP(Table2[[#This Row],[Product_ID]],Table4[Product_ID],Table4[Sub_Category],"Not Found")</f>
        <v>Kitchen</v>
      </c>
      <c r="R1731" t="str">
        <f>_xlfn.XLOOKUP(Table2[[#This Row],[Customer_ID]],Table1[Customer_ID],Table1[Region],"Not Found")</f>
        <v>North</v>
      </c>
      <c r="S1731" t="str">
        <f>_xlfn.XLOOKUP(Table2[[#This Row],[Customer_ID]],Table1[Customer_ID],Table1[Segment],"Not Found")</f>
        <v>Consumer</v>
      </c>
      <c r="T1731" t="str">
        <f>_xlfn.XLOOKUP(Table2[[#This Row],[Product_ID]],Table4[Product_ID],Table4[Product_Name],"Not Found")</f>
        <v>Water Bottle</v>
      </c>
    </row>
    <row r="1732" spans="1:20" x14ac:dyDescent="0.3">
      <c r="A1732" t="s">
        <v>2247</v>
      </c>
      <c r="B1732" s="4">
        <v>45887</v>
      </c>
      <c r="C1732" s="4">
        <v>45892</v>
      </c>
      <c r="D1732" t="s">
        <v>49</v>
      </c>
      <c r="E1732" t="s">
        <v>50</v>
      </c>
      <c r="F1732" s="8">
        <v>1</v>
      </c>
      <c r="G1732" s="10">
        <v>0.05</v>
      </c>
      <c r="H1732" t="s">
        <v>17</v>
      </c>
      <c r="I1732" s="8">
        <v>474.05</v>
      </c>
      <c r="J1732" s="8">
        <v>83.81</v>
      </c>
      <c r="K1732" s="12">
        <f>YEAR(Table2[[#This Row],[Order_Date]])</f>
        <v>2025</v>
      </c>
      <c r="L1732" s="12">
        <f>MONTH(Table2[[#This Row],[Order_Date]])</f>
        <v>8</v>
      </c>
      <c r="M1732" t="str">
        <f>TEXT(Table2[[#This Row],[Order_Date]],"mmm")</f>
        <v>Aug</v>
      </c>
      <c r="N1732" t="str">
        <f>TEXT(Table2[[#This Row],[Order_Date]],"YYYY-MM")</f>
        <v>2025-08</v>
      </c>
      <c r="O1732" s="9">
        <f>IFERROR(Table2[[#This Row],[Profit]]/Table2[[#This Row],[Sales]],0)</f>
        <v>0.17679569665647082</v>
      </c>
      <c r="P1732" t="str">
        <f>_xlfn.XLOOKUP(Table2[[#This Row],[Product_ID]],Table4[Product_ID],Table4[Category],"Not Found")</f>
        <v>Technology</v>
      </c>
      <c r="Q1732" t="str">
        <f>_xlfn.XLOOKUP(Table2[[#This Row],[Product_ID]],Table4[Product_ID],Table4[Sub_Category],"Not Found")</f>
        <v>Accessories</v>
      </c>
      <c r="R1732" t="str">
        <f>_xlfn.XLOOKUP(Table2[[#This Row],[Customer_ID]],Table1[Customer_ID],Table1[Region],"Not Found")</f>
        <v>West</v>
      </c>
      <c r="S1732" t="str">
        <f>_xlfn.XLOOKUP(Table2[[#This Row],[Customer_ID]],Table1[Customer_ID],Table1[Segment],"Not Found")</f>
        <v>Consumer</v>
      </c>
      <c r="T1732" t="str">
        <f>_xlfn.XLOOKUP(Table2[[#This Row],[Product_ID]],Table4[Product_ID],Table4[Product_Name],"Not Found")</f>
        <v>Wireless Mouse</v>
      </c>
    </row>
    <row r="1733" spans="1:20" x14ac:dyDescent="0.3">
      <c r="A1733" t="s">
        <v>2248</v>
      </c>
      <c r="B1733" s="4">
        <v>45955</v>
      </c>
      <c r="C1733" s="4">
        <v>45958</v>
      </c>
      <c r="D1733" t="s">
        <v>60</v>
      </c>
      <c r="E1733" t="s">
        <v>26</v>
      </c>
      <c r="F1733" s="8">
        <v>1</v>
      </c>
      <c r="G1733" s="10">
        <v>0.1</v>
      </c>
      <c r="H1733" t="s">
        <v>21</v>
      </c>
      <c r="I1733" s="8">
        <v>809.1</v>
      </c>
      <c r="J1733" s="8">
        <v>175.66</v>
      </c>
      <c r="K1733" s="12">
        <f>YEAR(Table2[[#This Row],[Order_Date]])</f>
        <v>2025</v>
      </c>
      <c r="L1733" s="12">
        <f>MONTH(Table2[[#This Row],[Order_Date]])</f>
        <v>10</v>
      </c>
      <c r="M1733" t="str">
        <f>TEXT(Table2[[#This Row],[Order_Date]],"mmm")</f>
        <v>Oct</v>
      </c>
      <c r="N1733" t="str">
        <f>TEXT(Table2[[#This Row],[Order_Date]],"YYYY-MM")</f>
        <v>2025-10</v>
      </c>
      <c r="O1733" s="9">
        <f>IFERROR(Table2[[#This Row],[Profit]]/Table2[[#This Row],[Sales]],0)</f>
        <v>0.21710542578173278</v>
      </c>
      <c r="P1733" t="str">
        <f>_xlfn.XLOOKUP(Table2[[#This Row],[Product_ID]],Table4[Product_ID],Table4[Category],"Not Found")</f>
        <v>Technology</v>
      </c>
      <c r="Q1733" t="str">
        <f>_xlfn.XLOOKUP(Table2[[#This Row],[Product_ID]],Table4[Product_ID],Table4[Sub_Category],"Not Found")</f>
        <v>Accessories</v>
      </c>
      <c r="R1733" t="str">
        <f>_xlfn.XLOOKUP(Table2[[#This Row],[Customer_ID]],Table1[Customer_ID],Table1[Region],"Not Found")</f>
        <v>East</v>
      </c>
      <c r="S1733" t="str">
        <f>_xlfn.XLOOKUP(Table2[[#This Row],[Customer_ID]],Table1[Customer_ID],Table1[Segment],"Not Found")</f>
        <v>Consumer</v>
      </c>
      <c r="T1733" t="str">
        <f>_xlfn.XLOOKUP(Table2[[#This Row],[Product_ID]],Table4[Product_ID],Table4[Product_Name],"Not Found")</f>
        <v>Keyboard</v>
      </c>
    </row>
    <row r="1734" spans="1:20" x14ac:dyDescent="0.3">
      <c r="A1734" t="s">
        <v>2249</v>
      </c>
      <c r="B1734" s="4">
        <v>45839</v>
      </c>
      <c r="C1734" s="4">
        <v>45843</v>
      </c>
      <c r="D1734" t="s">
        <v>836</v>
      </c>
      <c r="E1734" t="s">
        <v>12</v>
      </c>
      <c r="F1734" s="8">
        <v>2</v>
      </c>
      <c r="G1734" s="10">
        <v>0.05</v>
      </c>
      <c r="H1734" t="s">
        <v>17</v>
      </c>
      <c r="I1734" s="8">
        <v>1138.0999999999999</v>
      </c>
      <c r="J1734" s="8">
        <v>285.66000000000003</v>
      </c>
      <c r="K1734" s="12">
        <f>YEAR(Table2[[#This Row],[Order_Date]])</f>
        <v>2025</v>
      </c>
      <c r="L1734" s="12">
        <f>MONTH(Table2[[#This Row],[Order_Date]])</f>
        <v>7</v>
      </c>
      <c r="M1734" t="str">
        <f>TEXT(Table2[[#This Row],[Order_Date]],"mmm")</f>
        <v>Jul</v>
      </c>
      <c r="N1734" t="str">
        <f>TEXT(Table2[[#This Row],[Order_Date]],"YYYY-MM")</f>
        <v>2025-07</v>
      </c>
      <c r="O1734" s="9">
        <f>IFERROR(Table2[[#This Row],[Profit]]/Table2[[#This Row],[Sales]],0)</f>
        <v>0.2509972761620245</v>
      </c>
      <c r="P1734" t="str">
        <f>_xlfn.XLOOKUP(Table2[[#This Row],[Product_ID]],Table4[Product_ID],Table4[Category],"Not Found")</f>
        <v>Home</v>
      </c>
      <c r="Q1734" t="str">
        <f>_xlfn.XLOOKUP(Table2[[#This Row],[Product_ID]],Table4[Product_ID],Table4[Sub_Category],"Not Found")</f>
        <v>Kitchen</v>
      </c>
      <c r="R1734" t="str">
        <f>_xlfn.XLOOKUP(Table2[[#This Row],[Customer_ID]],Table1[Customer_ID],Table1[Region],"Not Found")</f>
        <v>West</v>
      </c>
      <c r="S1734" t="str">
        <f>_xlfn.XLOOKUP(Table2[[#This Row],[Customer_ID]],Table1[Customer_ID],Table1[Segment],"Not Found")</f>
        <v>Consumer</v>
      </c>
      <c r="T1734" t="str">
        <f>_xlfn.XLOOKUP(Table2[[#This Row],[Product_ID]],Table4[Product_ID],Table4[Product_Name],"Not Found")</f>
        <v>Water Bottle</v>
      </c>
    </row>
    <row r="1735" spans="1:20" x14ac:dyDescent="0.3">
      <c r="A1735" t="s">
        <v>2250</v>
      </c>
      <c r="B1735" s="4">
        <v>46016</v>
      </c>
      <c r="C1735" s="4">
        <v>46020</v>
      </c>
      <c r="D1735" t="s">
        <v>1228</v>
      </c>
      <c r="E1735" t="s">
        <v>20</v>
      </c>
      <c r="F1735" s="8">
        <v>2</v>
      </c>
      <c r="G1735" s="10">
        <v>0</v>
      </c>
      <c r="H1735" t="s">
        <v>17</v>
      </c>
      <c r="I1735" s="8">
        <v>13998</v>
      </c>
      <c r="J1735" s="8">
        <v>1687.97</v>
      </c>
      <c r="K1735" s="12">
        <f>YEAR(Table2[[#This Row],[Order_Date]])</f>
        <v>2025</v>
      </c>
      <c r="L1735" s="12">
        <f>MONTH(Table2[[#This Row],[Order_Date]])</f>
        <v>12</v>
      </c>
      <c r="M1735" t="str">
        <f>TEXT(Table2[[#This Row],[Order_Date]],"mmm")</f>
        <v>Dec</v>
      </c>
      <c r="N1735" t="str">
        <f>TEXT(Table2[[#This Row],[Order_Date]],"YYYY-MM")</f>
        <v>2025-12</v>
      </c>
      <c r="O1735" s="9">
        <f>IFERROR(Table2[[#This Row],[Profit]]/Table2[[#This Row],[Sales]],0)</f>
        <v>0.12058651235890842</v>
      </c>
      <c r="P1735" t="str">
        <f>_xlfn.XLOOKUP(Table2[[#This Row],[Product_ID]],Table4[Product_ID],Table4[Category],"Not Found")</f>
        <v>Furniture</v>
      </c>
      <c r="Q1735" t="str">
        <f>_xlfn.XLOOKUP(Table2[[#This Row],[Product_ID]],Table4[Product_ID],Table4[Sub_Category],"Not Found")</f>
        <v>Furniture</v>
      </c>
      <c r="R1735" t="str">
        <f>_xlfn.XLOOKUP(Table2[[#This Row],[Customer_ID]],Table1[Customer_ID],Table1[Region],"Not Found")</f>
        <v>North</v>
      </c>
      <c r="S1735" t="str">
        <f>_xlfn.XLOOKUP(Table2[[#This Row],[Customer_ID]],Table1[Customer_ID],Table1[Segment],"Not Found")</f>
        <v>Consumer</v>
      </c>
      <c r="T1735" t="str">
        <f>_xlfn.XLOOKUP(Table2[[#This Row],[Product_ID]],Table4[Product_ID],Table4[Product_Name],"Not Found")</f>
        <v>Office Chair</v>
      </c>
    </row>
    <row r="1736" spans="1:20" x14ac:dyDescent="0.3">
      <c r="A1736" t="s">
        <v>2251</v>
      </c>
      <c r="B1736" s="4">
        <v>45699</v>
      </c>
      <c r="C1736" s="4">
        <v>45700</v>
      </c>
      <c r="D1736" t="s">
        <v>858</v>
      </c>
      <c r="E1736" t="s">
        <v>200</v>
      </c>
      <c r="F1736" s="8">
        <v>5</v>
      </c>
      <c r="G1736" s="10">
        <v>0.1</v>
      </c>
      <c r="H1736" t="s">
        <v>13</v>
      </c>
      <c r="I1736" s="8">
        <v>4945.5</v>
      </c>
      <c r="J1736" s="8">
        <v>1375.74</v>
      </c>
      <c r="K1736" s="12">
        <f>YEAR(Table2[[#This Row],[Order_Date]])</f>
        <v>2025</v>
      </c>
      <c r="L1736" s="12">
        <f>MONTH(Table2[[#This Row],[Order_Date]])</f>
        <v>2</v>
      </c>
      <c r="M1736" t="str">
        <f>TEXT(Table2[[#This Row],[Order_Date]],"mmm")</f>
        <v>Feb</v>
      </c>
      <c r="N1736" t="str">
        <f>TEXT(Table2[[#This Row],[Order_Date]],"YYYY-MM")</f>
        <v>2025-02</v>
      </c>
      <c r="O1736" s="9">
        <f>IFERROR(Table2[[#This Row],[Profit]]/Table2[[#This Row],[Sales]],0)</f>
        <v>0.27818016378525934</v>
      </c>
      <c r="P1736" t="str">
        <f>_xlfn.XLOOKUP(Table2[[#This Row],[Product_ID]],Table4[Product_ID],Table4[Category],"Not Found")</f>
        <v>Office</v>
      </c>
      <c r="Q1736" t="str">
        <f>_xlfn.XLOOKUP(Table2[[#This Row],[Product_ID]],Table4[Product_ID],Table4[Sub_Category],"Not Found")</f>
        <v>Office Supplies</v>
      </c>
      <c r="R1736" t="str">
        <f>_xlfn.XLOOKUP(Table2[[#This Row],[Customer_ID]],Table1[Customer_ID],Table1[Region],"Not Found")</f>
        <v>North</v>
      </c>
      <c r="S1736" t="str">
        <f>_xlfn.XLOOKUP(Table2[[#This Row],[Customer_ID]],Table1[Customer_ID],Table1[Segment],"Not Found")</f>
        <v>Home Office</v>
      </c>
      <c r="T1736" t="str">
        <f>_xlfn.XLOOKUP(Table2[[#This Row],[Product_ID]],Table4[Product_ID],Table4[Product_Name],"Not Found")</f>
        <v>Laptop Stand</v>
      </c>
    </row>
    <row r="1737" spans="1:20" x14ac:dyDescent="0.3">
      <c r="A1737" t="s">
        <v>2252</v>
      </c>
      <c r="B1737" s="4">
        <v>45909</v>
      </c>
      <c r="C1737" s="4">
        <v>45914</v>
      </c>
      <c r="D1737" t="s">
        <v>140</v>
      </c>
      <c r="E1737" t="s">
        <v>35</v>
      </c>
      <c r="F1737" s="8">
        <v>2</v>
      </c>
      <c r="G1737" s="10">
        <v>0.1</v>
      </c>
      <c r="H1737" t="s">
        <v>21</v>
      </c>
      <c r="I1737" s="8">
        <v>2878.2</v>
      </c>
      <c r="J1737" s="8">
        <v>830.31</v>
      </c>
      <c r="K1737" s="12">
        <f>YEAR(Table2[[#This Row],[Order_Date]])</f>
        <v>2025</v>
      </c>
      <c r="L1737" s="12">
        <f>MONTH(Table2[[#This Row],[Order_Date]])</f>
        <v>9</v>
      </c>
      <c r="M1737" t="str">
        <f>TEXT(Table2[[#This Row],[Order_Date]],"mmm")</f>
        <v>Sep</v>
      </c>
      <c r="N1737" t="str">
        <f>TEXT(Table2[[#This Row],[Order_Date]],"YYYY-MM")</f>
        <v>2025-09</v>
      </c>
      <c r="O1737" s="9">
        <f>IFERROR(Table2[[#This Row],[Profit]]/Table2[[#This Row],[Sales]],0)</f>
        <v>0.28848238482384825</v>
      </c>
      <c r="P1737" t="str">
        <f>_xlfn.XLOOKUP(Table2[[#This Row],[Product_ID]],Table4[Product_ID],Table4[Category],"Not Found")</f>
        <v>Lifestyle</v>
      </c>
      <c r="Q1737" t="str">
        <f>_xlfn.XLOOKUP(Table2[[#This Row],[Product_ID]],Table4[Product_ID],Table4[Sub_Category],"Not Found")</f>
        <v>Bags</v>
      </c>
      <c r="R1737" t="str">
        <f>_xlfn.XLOOKUP(Table2[[#This Row],[Customer_ID]],Table1[Customer_ID],Table1[Region],"Not Found")</f>
        <v>North</v>
      </c>
      <c r="S1737" t="str">
        <f>_xlfn.XLOOKUP(Table2[[#This Row],[Customer_ID]],Table1[Customer_ID],Table1[Segment],"Not Found")</f>
        <v>Consumer</v>
      </c>
      <c r="T1737" t="str">
        <f>_xlfn.XLOOKUP(Table2[[#This Row],[Product_ID]],Table4[Product_ID],Table4[Product_Name],"Not Found")</f>
        <v>Backpack</v>
      </c>
    </row>
    <row r="1738" spans="1:20" x14ac:dyDescent="0.3">
      <c r="A1738" t="s">
        <v>2253</v>
      </c>
      <c r="B1738" s="4">
        <v>45705</v>
      </c>
      <c r="C1738" s="4">
        <v>45708</v>
      </c>
      <c r="D1738" t="s">
        <v>375</v>
      </c>
      <c r="E1738" t="s">
        <v>116</v>
      </c>
      <c r="F1738" s="8">
        <v>3</v>
      </c>
      <c r="G1738" s="10">
        <v>0</v>
      </c>
      <c r="H1738" t="s">
        <v>17</v>
      </c>
      <c r="I1738" s="8">
        <v>1197</v>
      </c>
      <c r="J1738" s="8">
        <v>271.77</v>
      </c>
      <c r="K1738" s="12">
        <f>YEAR(Table2[[#This Row],[Order_Date]])</f>
        <v>2025</v>
      </c>
      <c r="L1738" s="12">
        <f>MONTH(Table2[[#This Row],[Order_Date]])</f>
        <v>2</v>
      </c>
      <c r="M1738" t="str">
        <f>TEXT(Table2[[#This Row],[Order_Date]],"mmm")</f>
        <v>Feb</v>
      </c>
      <c r="N1738" t="str">
        <f>TEXT(Table2[[#This Row],[Order_Date]],"YYYY-MM")</f>
        <v>2025-02</v>
      </c>
      <c r="O1738" s="9">
        <f>IFERROR(Table2[[#This Row],[Profit]]/Table2[[#This Row],[Sales]],0)</f>
        <v>0.22704260651629071</v>
      </c>
      <c r="P1738" t="str">
        <f>_xlfn.XLOOKUP(Table2[[#This Row],[Product_ID]],Table4[Product_ID],Table4[Category],"Not Found")</f>
        <v>Technology</v>
      </c>
      <c r="Q1738" t="str">
        <f>_xlfn.XLOOKUP(Table2[[#This Row],[Product_ID]],Table4[Product_ID],Table4[Sub_Category],"Not Found")</f>
        <v>Accessories</v>
      </c>
      <c r="R1738" t="str">
        <f>_xlfn.XLOOKUP(Table2[[#This Row],[Customer_ID]],Table1[Customer_ID],Table1[Region],"Not Found")</f>
        <v>West</v>
      </c>
      <c r="S1738" t="str">
        <f>_xlfn.XLOOKUP(Table2[[#This Row],[Customer_ID]],Table1[Customer_ID],Table1[Segment],"Not Found")</f>
        <v>Corporate</v>
      </c>
      <c r="T1738" t="str">
        <f>_xlfn.XLOOKUP(Table2[[#This Row],[Product_ID]],Table4[Product_ID],Table4[Product_Name],"Not Found")</f>
        <v>Mobile Holder</v>
      </c>
    </row>
    <row r="1739" spans="1:20" x14ac:dyDescent="0.3">
      <c r="A1739" t="s">
        <v>2254</v>
      </c>
      <c r="B1739" s="4">
        <v>45633</v>
      </c>
      <c r="C1739" s="4">
        <v>45636</v>
      </c>
      <c r="D1739" t="s">
        <v>799</v>
      </c>
      <c r="E1739" t="s">
        <v>200</v>
      </c>
      <c r="F1739" s="8">
        <v>2</v>
      </c>
      <c r="G1739" s="10">
        <v>0</v>
      </c>
      <c r="H1739" t="s">
        <v>13</v>
      </c>
      <c r="I1739" s="8">
        <v>2198</v>
      </c>
      <c r="J1739" s="8">
        <v>770.63</v>
      </c>
      <c r="K1739" s="12">
        <f>YEAR(Table2[[#This Row],[Order_Date]])</f>
        <v>2024</v>
      </c>
      <c r="L1739" s="12">
        <f>MONTH(Table2[[#This Row],[Order_Date]])</f>
        <v>12</v>
      </c>
      <c r="M1739" t="str">
        <f>TEXT(Table2[[#This Row],[Order_Date]],"mmm")</f>
        <v>Dec</v>
      </c>
      <c r="N1739" t="str">
        <f>TEXT(Table2[[#This Row],[Order_Date]],"YYYY-MM")</f>
        <v>2024-12</v>
      </c>
      <c r="O1739" s="9">
        <f>IFERROR(Table2[[#This Row],[Profit]]/Table2[[#This Row],[Sales]],0)</f>
        <v>0.35060509554140129</v>
      </c>
      <c r="P1739" t="str">
        <f>_xlfn.XLOOKUP(Table2[[#This Row],[Product_ID]],Table4[Product_ID],Table4[Category],"Not Found")</f>
        <v>Office</v>
      </c>
      <c r="Q1739" t="str">
        <f>_xlfn.XLOOKUP(Table2[[#This Row],[Product_ID]],Table4[Product_ID],Table4[Sub_Category],"Not Found")</f>
        <v>Office Supplies</v>
      </c>
      <c r="R1739" t="str">
        <f>_xlfn.XLOOKUP(Table2[[#This Row],[Customer_ID]],Table1[Customer_ID],Table1[Region],"Not Found")</f>
        <v>West</v>
      </c>
      <c r="S1739" t="str">
        <f>_xlfn.XLOOKUP(Table2[[#This Row],[Customer_ID]],Table1[Customer_ID],Table1[Segment],"Not Found")</f>
        <v>Consumer</v>
      </c>
      <c r="T1739" t="str">
        <f>_xlfn.XLOOKUP(Table2[[#This Row],[Product_ID]],Table4[Product_ID],Table4[Product_Name],"Not Found")</f>
        <v>Laptop Stand</v>
      </c>
    </row>
    <row r="1740" spans="1:20" x14ac:dyDescent="0.3">
      <c r="A1740" t="s">
        <v>2255</v>
      </c>
      <c r="B1740" s="4">
        <v>45511</v>
      </c>
      <c r="C1740" s="4">
        <v>45513</v>
      </c>
      <c r="D1740" t="s">
        <v>1017</v>
      </c>
      <c r="E1740" t="s">
        <v>40</v>
      </c>
      <c r="F1740" s="8">
        <v>3</v>
      </c>
      <c r="G1740" s="10">
        <v>0.1</v>
      </c>
      <c r="H1740" t="s">
        <v>17</v>
      </c>
      <c r="I1740" s="8">
        <v>4047.3</v>
      </c>
      <c r="J1740" s="8">
        <v>653.86</v>
      </c>
      <c r="K1740" s="12">
        <f>YEAR(Table2[[#This Row],[Order_Date]])</f>
        <v>2024</v>
      </c>
      <c r="L1740" s="12">
        <f>MONTH(Table2[[#This Row],[Order_Date]])</f>
        <v>8</v>
      </c>
      <c r="M1740" t="str">
        <f>TEXT(Table2[[#This Row],[Order_Date]],"mmm")</f>
        <v>Aug</v>
      </c>
      <c r="N1740" t="str">
        <f>TEXT(Table2[[#This Row],[Order_Date]],"YYYY-MM")</f>
        <v>2024-08</v>
      </c>
      <c r="O1740" s="9">
        <f>IFERROR(Table2[[#This Row],[Profit]]/Table2[[#This Row],[Sales]],0)</f>
        <v>0.16155461665801893</v>
      </c>
      <c r="P1740" t="str">
        <f>_xlfn.XLOOKUP(Table2[[#This Row],[Product_ID]],Table4[Product_ID],Table4[Category],"Not Found")</f>
        <v>Technology</v>
      </c>
      <c r="Q1740" t="str">
        <f>_xlfn.XLOOKUP(Table2[[#This Row],[Product_ID]],Table4[Product_ID],Table4[Sub_Category],"Not Found")</f>
        <v>Accessories</v>
      </c>
      <c r="R1740" t="str">
        <f>_xlfn.XLOOKUP(Table2[[#This Row],[Customer_ID]],Table1[Customer_ID],Table1[Region],"Not Found")</f>
        <v>West</v>
      </c>
      <c r="S1740" t="str">
        <f>_xlfn.XLOOKUP(Table2[[#This Row],[Customer_ID]],Table1[Customer_ID],Table1[Segment],"Not Found")</f>
        <v>Consumer</v>
      </c>
      <c r="T1740" t="str">
        <f>_xlfn.XLOOKUP(Table2[[#This Row],[Product_ID]],Table4[Product_ID],Table4[Product_Name],"Not Found")</f>
        <v>Power Bank</v>
      </c>
    </row>
    <row r="1741" spans="1:20" x14ac:dyDescent="0.3">
      <c r="A1741" t="s">
        <v>2256</v>
      </c>
      <c r="B1741" s="4">
        <v>45454</v>
      </c>
      <c r="C1741" s="4">
        <v>45455</v>
      </c>
      <c r="D1741" t="s">
        <v>2257</v>
      </c>
      <c r="E1741" t="s">
        <v>96</v>
      </c>
      <c r="F1741" s="8">
        <v>2</v>
      </c>
      <c r="G1741" s="10">
        <v>0.1</v>
      </c>
      <c r="H1741" t="s">
        <v>17</v>
      </c>
      <c r="I1741" s="8">
        <v>1798.2</v>
      </c>
      <c r="J1741" s="8">
        <v>509.01</v>
      </c>
      <c r="K1741" s="12">
        <f>YEAR(Table2[[#This Row],[Order_Date]])</f>
        <v>2024</v>
      </c>
      <c r="L1741" s="12">
        <f>MONTH(Table2[[#This Row],[Order_Date]])</f>
        <v>6</v>
      </c>
      <c r="M1741" t="str">
        <f>TEXT(Table2[[#This Row],[Order_Date]],"mmm")</f>
        <v>Jun</v>
      </c>
      <c r="N1741" t="str">
        <f>TEXT(Table2[[#This Row],[Order_Date]],"YYYY-MM")</f>
        <v>2024-06</v>
      </c>
      <c r="O1741" s="9">
        <f>IFERROR(Table2[[#This Row],[Profit]]/Table2[[#This Row],[Sales]],0)</f>
        <v>0.28306639973306641</v>
      </c>
      <c r="P1741" t="str">
        <f>_xlfn.XLOOKUP(Table2[[#This Row],[Product_ID]],Table4[Product_ID],Table4[Category],"Not Found")</f>
        <v>Home</v>
      </c>
      <c r="Q1741" t="str">
        <f>_xlfn.XLOOKUP(Table2[[#This Row],[Product_ID]],Table4[Product_ID],Table4[Sub_Category],"Not Found")</f>
        <v>Lighting</v>
      </c>
      <c r="R1741" t="str">
        <f>_xlfn.XLOOKUP(Table2[[#This Row],[Customer_ID]],Table1[Customer_ID],Table1[Region],"Not Found")</f>
        <v>East</v>
      </c>
      <c r="S1741" t="str">
        <f>_xlfn.XLOOKUP(Table2[[#This Row],[Customer_ID]],Table1[Customer_ID],Table1[Segment],"Not Found")</f>
        <v>Consumer</v>
      </c>
      <c r="T1741" t="str">
        <f>_xlfn.XLOOKUP(Table2[[#This Row],[Product_ID]],Table4[Product_ID],Table4[Product_Name],"Not Found")</f>
        <v>LED Strip Light</v>
      </c>
    </row>
    <row r="1742" spans="1:20" x14ac:dyDescent="0.3">
      <c r="A1742" t="s">
        <v>2258</v>
      </c>
      <c r="B1742" s="4">
        <v>45511</v>
      </c>
      <c r="C1742" s="4">
        <v>45515</v>
      </c>
      <c r="D1742" t="s">
        <v>808</v>
      </c>
      <c r="E1742" t="s">
        <v>116</v>
      </c>
      <c r="F1742" s="8">
        <v>2</v>
      </c>
      <c r="G1742" s="10">
        <v>0</v>
      </c>
      <c r="H1742" t="s">
        <v>13</v>
      </c>
      <c r="I1742" s="8">
        <v>798</v>
      </c>
      <c r="J1742" s="8">
        <v>189.12</v>
      </c>
      <c r="K1742" s="12">
        <f>YEAR(Table2[[#This Row],[Order_Date]])</f>
        <v>2024</v>
      </c>
      <c r="L1742" s="12">
        <f>MONTH(Table2[[#This Row],[Order_Date]])</f>
        <v>8</v>
      </c>
      <c r="M1742" t="str">
        <f>TEXT(Table2[[#This Row],[Order_Date]],"mmm")</f>
        <v>Aug</v>
      </c>
      <c r="N1742" t="str">
        <f>TEXT(Table2[[#This Row],[Order_Date]],"YYYY-MM")</f>
        <v>2024-08</v>
      </c>
      <c r="O1742" s="9">
        <f>IFERROR(Table2[[#This Row],[Profit]]/Table2[[#This Row],[Sales]],0)</f>
        <v>0.23699248120300753</v>
      </c>
      <c r="P1742" t="str">
        <f>_xlfn.XLOOKUP(Table2[[#This Row],[Product_ID]],Table4[Product_ID],Table4[Category],"Not Found")</f>
        <v>Technology</v>
      </c>
      <c r="Q1742" t="str">
        <f>_xlfn.XLOOKUP(Table2[[#This Row],[Product_ID]],Table4[Product_ID],Table4[Sub_Category],"Not Found")</f>
        <v>Accessories</v>
      </c>
      <c r="R1742" t="str">
        <f>_xlfn.XLOOKUP(Table2[[#This Row],[Customer_ID]],Table1[Customer_ID],Table1[Region],"Not Found")</f>
        <v>South</v>
      </c>
      <c r="S1742" t="str">
        <f>_xlfn.XLOOKUP(Table2[[#This Row],[Customer_ID]],Table1[Customer_ID],Table1[Segment],"Not Found")</f>
        <v>Consumer</v>
      </c>
      <c r="T1742" t="str">
        <f>_xlfn.XLOOKUP(Table2[[#This Row],[Product_ID]],Table4[Product_ID],Table4[Product_Name],"Not Found")</f>
        <v>Mobile Holder</v>
      </c>
    </row>
    <row r="1743" spans="1:20" x14ac:dyDescent="0.3">
      <c r="A1743" t="s">
        <v>2259</v>
      </c>
      <c r="B1743" s="4">
        <v>45561</v>
      </c>
      <c r="C1743" s="4">
        <v>45563</v>
      </c>
      <c r="D1743" t="s">
        <v>723</v>
      </c>
      <c r="E1743" t="s">
        <v>68</v>
      </c>
      <c r="F1743" s="8">
        <v>2</v>
      </c>
      <c r="G1743" s="10">
        <v>0.15</v>
      </c>
      <c r="H1743" t="s">
        <v>13</v>
      </c>
      <c r="I1743" s="8">
        <v>2208.3000000000002</v>
      </c>
      <c r="J1743" s="8">
        <v>513.66999999999996</v>
      </c>
      <c r="K1743" s="12">
        <f>YEAR(Table2[[#This Row],[Order_Date]])</f>
        <v>2024</v>
      </c>
      <c r="L1743" s="12">
        <f>MONTH(Table2[[#This Row],[Order_Date]])</f>
        <v>9</v>
      </c>
      <c r="M1743" t="str">
        <f>TEXT(Table2[[#This Row],[Order_Date]],"mmm")</f>
        <v>Sep</v>
      </c>
      <c r="N1743" t="str">
        <f>TEXT(Table2[[#This Row],[Order_Date]],"YYYY-MM")</f>
        <v>2024-09</v>
      </c>
      <c r="O1743" s="9">
        <f>IFERROR(Table2[[#This Row],[Profit]]/Table2[[#This Row],[Sales]],0)</f>
        <v>0.23260879409500518</v>
      </c>
      <c r="P1743" t="str">
        <f>_xlfn.XLOOKUP(Table2[[#This Row],[Product_ID]],Table4[Product_ID],Table4[Category],"Not Found")</f>
        <v>Home</v>
      </c>
      <c r="Q1743" t="str">
        <f>_xlfn.XLOOKUP(Table2[[#This Row],[Product_ID]],Table4[Product_ID],Table4[Sub_Category],"Not Found")</f>
        <v>Lighting</v>
      </c>
      <c r="R1743" t="str">
        <f>_xlfn.XLOOKUP(Table2[[#This Row],[Customer_ID]],Table1[Customer_ID],Table1[Region],"Not Found")</f>
        <v>West</v>
      </c>
      <c r="S1743" t="str">
        <f>_xlfn.XLOOKUP(Table2[[#This Row],[Customer_ID]],Table1[Customer_ID],Table1[Segment],"Not Found")</f>
        <v>Consumer</v>
      </c>
      <c r="T1743" t="str">
        <f>_xlfn.XLOOKUP(Table2[[#This Row],[Product_ID]],Table4[Product_ID],Table4[Product_Name],"Not Found")</f>
        <v>Table Lamp</v>
      </c>
    </row>
    <row r="1744" spans="1:20" x14ac:dyDescent="0.3">
      <c r="A1744" t="s">
        <v>2260</v>
      </c>
      <c r="B1744" s="4">
        <v>45923</v>
      </c>
      <c r="C1744" s="4">
        <v>45927</v>
      </c>
      <c r="D1744" t="s">
        <v>978</v>
      </c>
      <c r="E1744" t="s">
        <v>76</v>
      </c>
      <c r="F1744" s="8">
        <v>2</v>
      </c>
      <c r="G1744" s="10">
        <v>0.15</v>
      </c>
      <c r="H1744" t="s">
        <v>13</v>
      </c>
      <c r="I1744" s="8">
        <v>1528.3</v>
      </c>
      <c r="J1744" s="8">
        <v>383.37</v>
      </c>
      <c r="K1744" s="12">
        <f>YEAR(Table2[[#This Row],[Order_Date]])</f>
        <v>2025</v>
      </c>
      <c r="L1744" s="12">
        <f>MONTH(Table2[[#This Row],[Order_Date]])</f>
        <v>9</v>
      </c>
      <c r="M1744" t="str">
        <f>TEXT(Table2[[#This Row],[Order_Date]],"mmm")</f>
        <v>Sep</v>
      </c>
      <c r="N1744" t="str">
        <f>TEXT(Table2[[#This Row],[Order_Date]],"YYYY-MM")</f>
        <v>2025-09</v>
      </c>
      <c r="O1744" s="9">
        <f>IFERROR(Table2[[#This Row],[Profit]]/Table2[[#This Row],[Sales]],0)</f>
        <v>0.25084734672511944</v>
      </c>
      <c r="P1744" t="str">
        <f>_xlfn.XLOOKUP(Table2[[#This Row],[Product_ID]],Table4[Product_ID],Table4[Category],"Not Found")</f>
        <v>Home</v>
      </c>
      <c r="Q1744" t="str">
        <f>_xlfn.XLOOKUP(Table2[[#This Row],[Product_ID]],Table4[Product_ID],Table4[Sub_Category],"Not Found")</f>
        <v>Decor</v>
      </c>
      <c r="R1744" t="str">
        <f>_xlfn.XLOOKUP(Table2[[#This Row],[Customer_ID]],Table1[Customer_ID],Table1[Region],"Not Found")</f>
        <v>South</v>
      </c>
      <c r="S1744" t="str">
        <f>_xlfn.XLOOKUP(Table2[[#This Row],[Customer_ID]],Table1[Customer_ID],Table1[Segment],"Not Found")</f>
        <v>Consumer</v>
      </c>
      <c r="T1744" t="str">
        <f>_xlfn.XLOOKUP(Table2[[#This Row],[Product_ID]],Table4[Product_ID],Table4[Product_Name],"Not Found")</f>
        <v>Wall Clock</v>
      </c>
    </row>
    <row r="1745" spans="1:20" x14ac:dyDescent="0.3">
      <c r="A1745" t="s">
        <v>2261</v>
      </c>
      <c r="B1745" s="4">
        <v>45691</v>
      </c>
      <c r="C1745" s="4">
        <v>45695</v>
      </c>
      <c r="D1745" t="s">
        <v>731</v>
      </c>
      <c r="E1745" t="s">
        <v>55</v>
      </c>
      <c r="F1745" s="8">
        <v>1</v>
      </c>
      <c r="G1745" s="10">
        <v>0</v>
      </c>
      <c r="H1745" t="s">
        <v>21</v>
      </c>
      <c r="I1745" s="8">
        <v>5999</v>
      </c>
      <c r="J1745" s="8">
        <v>1271.6400000000001</v>
      </c>
      <c r="K1745" s="12">
        <f>YEAR(Table2[[#This Row],[Order_Date]])</f>
        <v>2025</v>
      </c>
      <c r="L1745" s="12">
        <f>MONTH(Table2[[#This Row],[Order_Date]])</f>
        <v>2</v>
      </c>
      <c r="M1745" t="str">
        <f>TEXT(Table2[[#This Row],[Order_Date]],"mmm")</f>
        <v>Feb</v>
      </c>
      <c r="N1745" t="str">
        <f>TEXT(Table2[[#This Row],[Order_Date]],"YYYY-MM")</f>
        <v>2025-02</v>
      </c>
      <c r="O1745" s="9">
        <f>IFERROR(Table2[[#This Row],[Profit]]/Table2[[#This Row],[Sales]],0)</f>
        <v>0.21197532922153695</v>
      </c>
      <c r="P1745" t="str">
        <f>_xlfn.XLOOKUP(Table2[[#This Row],[Product_ID]],Table4[Product_ID],Table4[Category],"Not Found")</f>
        <v>Furniture</v>
      </c>
      <c r="Q1745" t="str">
        <f>_xlfn.XLOOKUP(Table2[[#This Row],[Product_ID]],Table4[Product_ID],Table4[Sub_Category],"Not Found")</f>
        <v>Furniture</v>
      </c>
      <c r="R1745" t="str">
        <f>_xlfn.XLOOKUP(Table2[[#This Row],[Customer_ID]],Table1[Customer_ID],Table1[Region],"Not Found")</f>
        <v>North</v>
      </c>
      <c r="S1745" t="str">
        <f>_xlfn.XLOOKUP(Table2[[#This Row],[Customer_ID]],Table1[Customer_ID],Table1[Segment],"Not Found")</f>
        <v>Corporate</v>
      </c>
      <c r="T1745" t="str">
        <f>_xlfn.XLOOKUP(Table2[[#This Row],[Product_ID]],Table4[Product_ID],Table4[Product_Name],"Not Found")</f>
        <v>Study Table</v>
      </c>
    </row>
    <row r="1746" spans="1:20" x14ac:dyDescent="0.3">
      <c r="A1746" t="s">
        <v>2262</v>
      </c>
      <c r="B1746" s="4">
        <v>45473</v>
      </c>
      <c r="C1746" s="4">
        <v>45476</v>
      </c>
      <c r="D1746" t="s">
        <v>1228</v>
      </c>
      <c r="E1746" t="s">
        <v>12</v>
      </c>
      <c r="F1746" s="8">
        <v>1</v>
      </c>
      <c r="G1746" s="10">
        <v>0</v>
      </c>
      <c r="H1746" t="s">
        <v>13</v>
      </c>
      <c r="I1746" s="8">
        <v>599</v>
      </c>
      <c r="J1746" s="8">
        <v>152.08000000000001</v>
      </c>
      <c r="K1746" s="12">
        <f>YEAR(Table2[[#This Row],[Order_Date]])</f>
        <v>2024</v>
      </c>
      <c r="L1746" s="12">
        <f>MONTH(Table2[[#This Row],[Order_Date]])</f>
        <v>6</v>
      </c>
      <c r="M1746" t="str">
        <f>TEXT(Table2[[#This Row],[Order_Date]],"mmm")</f>
        <v>Jun</v>
      </c>
      <c r="N1746" t="str">
        <f>TEXT(Table2[[#This Row],[Order_Date]],"YYYY-MM")</f>
        <v>2024-06</v>
      </c>
      <c r="O1746" s="9">
        <f>IFERROR(Table2[[#This Row],[Profit]]/Table2[[#This Row],[Sales]],0)</f>
        <v>0.25388981636060104</v>
      </c>
      <c r="P1746" t="str">
        <f>_xlfn.XLOOKUP(Table2[[#This Row],[Product_ID]],Table4[Product_ID],Table4[Category],"Not Found")</f>
        <v>Home</v>
      </c>
      <c r="Q1746" t="str">
        <f>_xlfn.XLOOKUP(Table2[[#This Row],[Product_ID]],Table4[Product_ID],Table4[Sub_Category],"Not Found")</f>
        <v>Kitchen</v>
      </c>
      <c r="R1746" t="str">
        <f>_xlfn.XLOOKUP(Table2[[#This Row],[Customer_ID]],Table1[Customer_ID],Table1[Region],"Not Found")</f>
        <v>North</v>
      </c>
      <c r="S1746" t="str">
        <f>_xlfn.XLOOKUP(Table2[[#This Row],[Customer_ID]],Table1[Customer_ID],Table1[Segment],"Not Found")</f>
        <v>Consumer</v>
      </c>
      <c r="T1746" t="str">
        <f>_xlfn.XLOOKUP(Table2[[#This Row],[Product_ID]],Table4[Product_ID],Table4[Product_Name],"Not Found")</f>
        <v>Water Bottle</v>
      </c>
    </row>
    <row r="1747" spans="1:20" x14ac:dyDescent="0.3">
      <c r="A1747" t="s">
        <v>2263</v>
      </c>
      <c r="B1747" s="4">
        <v>45909</v>
      </c>
      <c r="C1747" s="4">
        <v>45913</v>
      </c>
      <c r="D1747" t="s">
        <v>771</v>
      </c>
      <c r="E1747" t="s">
        <v>76</v>
      </c>
      <c r="F1747" s="8">
        <v>1</v>
      </c>
      <c r="G1747" s="10">
        <v>0.1</v>
      </c>
      <c r="H1747" t="s">
        <v>17</v>
      </c>
      <c r="I1747" s="8">
        <v>809.1</v>
      </c>
      <c r="J1747" s="8">
        <v>147.44999999999999</v>
      </c>
      <c r="K1747" s="12">
        <f>YEAR(Table2[[#This Row],[Order_Date]])</f>
        <v>2025</v>
      </c>
      <c r="L1747" s="12">
        <f>MONTH(Table2[[#This Row],[Order_Date]])</f>
        <v>9</v>
      </c>
      <c r="M1747" t="str">
        <f>TEXT(Table2[[#This Row],[Order_Date]],"mmm")</f>
        <v>Sep</v>
      </c>
      <c r="N1747" t="str">
        <f>TEXT(Table2[[#This Row],[Order_Date]],"YYYY-MM")</f>
        <v>2025-09</v>
      </c>
      <c r="O1747" s="9">
        <f>IFERROR(Table2[[#This Row],[Profit]]/Table2[[#This Row],[Sales]],0)</f>
        <v>0.18223952539859101</v>
      </c>
      <c r="P1747" t="str">
        <f>_xlfn.XLOOKUP(Table2[[#This Row],[Product_ID]],Table4[Product_ID],Table4[Category],"Not Found")</f>
        <v>Home</v>
      </c>
      <c r="Q1747" t="str">
        <f>_xlfn.XLOOKUP(Table2[[#This Row],[Product_ID]],Table4[Product_ID],Table4[Sub_Category],"Not Found")</f>
        <v>Decor</v>
      </c>
      <c r="R1747" t="str">
        <f>_xlfn.XLOOKUP(Table2[[#This Row],[Customer_ID]],Table1[Customer_ID],Table1[Region],"Not Found")</f>
        <v>West</v>
      </c>
      <c r="S1747" t="str">
        <f>_xlfn.XLOOKUP(Table2[[#This Row],[Customer_ID]],Table1[Customer_ID],Table1[Segment],"Not Found")</f>
        <v>Consumer</v>
      </c>
      <c r="T1747" t="str">
        <f>_xlfn.XLOOKUP(Table2[[#This Row],[Product_ID]],Table4[Product_ID],Table4[Product_Name],"Not Found")</f>
        <v>Wall Clock</v>
      </c>
    </row>
    <row r="1748" spans="1:20" x14ac:dyDescent="0.3">
      <c r="A1748" t="s">
        <v>2264</v>
      </c>
      <c r="B1748" s="4">
        <v>46020</v>
      </c>
      <c r="C1748" s="4">
        <v>46025</v>
      </c>
      <c r="D1748" t="s">
        <v>269</v>
      </c>
      <c r="E1748" t="s">
        <v>55</v>
      </c>
      <c r="F1748" s="8">
        <v>2</v>
      </c>
      <c r="G1748" s="10">
        <v>0.2</v>
      </c>
      <c r="H1748" t="s">
        <v>13</v>
      </c>
      <c r="I1748" s="8">
        <v>9598.4</v>
      </c>
      <c r="J1748" s="8">
        <v>1850.19</v>
      </c>
      <c r="K1748" s="12">
        <f>YEAR(Table2[[#This Row],[Order_Date]])</f>
        <v>2025</v>
      </c>
      <c r="L1748" s="12">
        <f>MONTH(Table2[[#This Row],[Order_Date]])</f>
        <v>12</v>
      </c>
      <c r="M1748" t="str">
        <f>TEXT(Table2[[#This Row],[Order_Date]],"mmm")</f>
        <v>Dec</v>
      </c>
      <c r="N1748" t="str">
        <f>TEXT(Table2[[#This Row],[Order_Date]],"YYYY-MM")</f>
        <v>2025-12</v>
      </c>
      <c r="O1748" s="9">
        <f>IFERROR(Table2[[#This Row],[Profit]]/Table2[[#This Row],[Sales]],0)</f>
        <v>0.1927602517086181</v>
      </c>
      <c r="P1748" t="str">
        <f>_xlfn.XLOOKUP(Table2[[#This Row],[Product_ID]],Table4[Product_ID],Table4[Category],"Not Found")</f>
        <v>Furniture</v>
      </c>
      <c r="Q1748" t="str">
        <f>_xlfn.XLOOKUP(Table2[[#This Row],[Product_ID]],Table4[Product_ID],Table4[Sub_Category],"Not Found")</f>
        <v>Furniture</v>
      </c>
      <c r="R1748" t="str">
        <f>_xlfn.XLOOKUP(Table2[[#This Row],[Customer_ID]],Table1[Customer_ID],Table1[Region],"Not Found")</f>
        <v>West</v>
      </c>
      <c r="S1748" t="str">
        <f>_xlfn.XLOOKUP(Table2[[#This Row],[Customer_ID]],Table1[Customer_ID],Table1[Segment],"Not Found")</f>
        <v>Consumer</v>
      </c>
      <c r="T1748" t="str">
        <f>_xlfn.XLOOKUP(Table2[[#This Row],[Product_ID]],Table4[Product_ID],Table4[Product_Name],"Not Found")</f>
        <v>Study Table</v>
      </c>
    </row>
    <row r="1749" spans="1:20" x14ac:dyDescent="0.3">
      <c r="A1749" t="s">
        <v>2265</v>
      </c>
      <c r="B1749" s="4">
        <v>45496</v>
      </c>
      <c r="C1749" s="4">
        <v>45500</v>
      </c>
      <c r="D1749" t="s">
        <v>785</v>
      </c>
      <c r="E1749" t="s">
        <v>99</v>
      </c>
      <c r="F1749" s="8">
        <v>2</v>
      </c>
      <c r="G1749" s="10">
        <v>0.1</v>
      </c>
      <c r="H1749" t="s">
        <v>13</v>
      </c>
      <c r="I1749" s="8">
        <v>448.2</v>
      </c>
      <c r="J1749" s="8">
        <v>136.82</v>
      </c>
      <c r="K1749" s="12">
        <f>YEAR(Table2[[#This Row],[Order_Date]])</f>
        <v>2024</v>
      </c>
      <c r="L1749" s="12">
        <f>MONTH(Table2[[#This Row],[Order_Date]])</f>
        <v>7</v>
      </c>
      <c r="M1749" t="str">
        <f>TEXT(Table2[[#This Row],[Order_Date]],"mmm")</f>
        <v>Jul</v>
      </c>
      <c r="N1749" t="str">
        <f>TEXT(Table2[[#This Row],[Order_Date]],"YYYY-MM")</f>
        <v>2024-07</v>
      </c>
      <c r="O1749" s="9">
        <f>IFERROR(Table2[[#This Row],[Profit]]/Table2[[#This Row],[Sales]],0)</f>
        <v>0.30526550647032574</v>
      </c>
      <c r="P1749" t="str">
        <f>_xlfn.XLOOKUP(Table2[[#This Row],[Product_ID]],Table4[Product_ID],Table4[Category],"Not Found")</f>
        <v>Office</v>
      </c>
      <c r="Q1749" t="str">
        <f>_xlfn.XLOOKUP(Table2[[#This Row],[Product_ID]],Table4[Product_ID],Table4[Sub_Category],"Not Found")</f>
        <v>Paper</v>
      </c>
      <c r="R1749" t="str">
        <f>_xlfn.XLOOKUP(Table2[[#This Row],[Customer_ID]],Table1[Customer_ID],Table1[Region],"Not Found")</f>
        <v>South</v>
      </c>
      <c r="S1749" t="str">
        <f>_xlfn.XLOOKUP(Table2[[#This Row],[Customer_ID]],Table1[Customer_ID],Table1[Segment],"Not Found")</f>
        <v>Consumer</v>
      </c>
      <c r="T1749" t="str">
        <f>_xlfn.XLOOKUP(Table2[[#This Row],[Product_ID]],Table4[Product_ID],Table4[Product_Name],"Not Found")</f>
        <v>Pen Set</v>
      </c>
    </row>
    <row r="1750" spans="1:20" x14ac:dyDescent="0.3">
      <c r="A1750" t="s">
        <v>2266</v>
      </c>
      <c r="B1750" s="4">
        <v>45873</v>
      </c>
      <c r="C1750" s="4">
        <v>45878</v>
      </c>
      <c r="D1750" t="s">
        <v>199</v>
      </c>
      <c r="E1750" t="s">
        <v>96</v>
      </c>
      <c r="F1750" s="8">
        <v>1</v>
      </c>
      <c r="G1750" s="10">
        <v>0.05</v>
      </c>
      <c r="H1750" t="s">
        <v>13</v>
      </c>
      <c r="I1750" s="8">
        <v>949.05</v>
      </c>
      <c r="J1750" s="8">
        <v>223.53</v>
      </c>
      <c r="K1750" s="12">
        <f>YEAR(Table2[[#This Row],[Order_Date]])</f>
        <v>2025</v>
      </c>
      <c r="L1750" s="12">
        <f>MONTH(Table2[[#This Row],[Order_Date]])</f>
        <v>8</v>
      </c>
      <c r="M1750" t="str">
        <f>TEXT(Table2[[#This Row],[Order_Date]],"mmm")</f>
        <v>Aug</v>
      </c>
      <c r="N1750" t="str">
        <f>TEXT(Table2[[#This Row],[Order_Date]],"YYYY-MM")</f>
        <v>2025-08</v>
      </c>
      <c r="O1750" s="9">
        <f>IFERROR(Table2[[#This Row],[Profit]]/Table2[[#This Row],[Sales]],0)</f>
        <v>0.23553026710921449</v>
      </c>
      <c r="P1750" t="str">
        <f>_xlfn.XLOOKUP(Table2[[#This Row],[Product_ID]],Table4[Product_ID],Table4[Category],"Not Found")</f>
        <v>Home</v>
      </c>
      <c r="Q1750" t="str">
        <f>_xlfn.XLOOKUP(Table2[[#This Row],[Product_ID]],Table4[Product_ID],Table4[Sub_Category],"Not Found")</f>
        <v>Lighting</v>
      </c>
      <c r="R1750" t="str">
        <f>_xlfn.XLOOKUP(Table2[[#This Row],[Customer_ID]],Table1[Customer_ID],Table1[Region],"Not Found")</f>
        <v>South</v>
      </c>
      <c r="S1750" t="str">
        <f>_xlfn.XLOOKUP(Table2[[#This Row],[Customer_ID]],Table1[Customer_ID],Table1[Segment],"Not Found")</f>
        <v>Consumer</v>
      </c>
      <c r="T1750" t="str">
        <f>_xlfn.XLOOKUP(Table2[[#This Row],[Product_ID]],Table4[Product_ID],Table4[Product_Name],"Not Found")</f>
        <v>LED Strip Light</v>
      </c>
    </row>
    <row r="1751" spans="1:20" x14ac:dyDescent="0.3">
      <c r="A1751" t="s">
        <v>2267</v>
      </c>
      <c r="B1751" s="4">
        <v>45847</v>
      </c>
      <c r="C1751" s="4">
        <v>45851</v>
      </c>
      <c r="D1751" t="s">
        <v>62</v>
      </c>
      <c r="E1751" t="s">
        <v>58</v>
      </c>
      <c r="F1751" s="8">
        <v>1</v>
      </c>
      <c r="G1751" s="10">
        <v>0</v>
      </c>
      <c r="H1751" t="s">
        <v>13</v>
      </c>
      <c r="I1751" s="8">
        <v>1999</v>
      </c>
      <c r="J1751" s="8">
        <v>500.21</v>
      </c>
      <c r="K1751" s="12">
        <f>YEAR(Table2[[#This Row],[Order_Date]])</f>
        <v>2025</v>
      </c>
      <c r="L1751" s="12">
        <f>MONTH(Table2[[#This Row],[Order_Date]])</f>
        <v>7</v>
      </c>
      <c r="M1751" t="str">
        <f>TEXT(Table2[[#This Row],[Order_Date]],"mmm")</f>
        <v>Jul</v>
      </c>
      <c r="N1751" t="str">
        <f>TEXT(Table2[[#This Row],[Order_Date]],"YYYY-MM")</f>
        <v>2025-07</v>
      </c>
      <c r="O1751" s="9">
        <f>IFERROR(Table2[[#This Row],[Profit]]/Table2[[#This Row],[Sales]],0)</f>
        <v>0.25023011505752873</v>
      </c>
      <c r="P1751" t="str">
        <f>_xlfn.XLOOKUP(Table2[[#This Row],[Product_ID]],Table4[Product_ID],Table4[Category],"Not Found")</f>
        <v>Technology</v>
      </c>
      <c r="Q1751" t="str">
        <f>_xlfn.XLOOKUP(Table2[[#This Row],[Product_ID]],Table4[Product_ID],Table4[Sub_Category],"Not Found")</f>
        <v>Audio</v>
      </c>
      <c r="R1751" t="str">
        <f>_xlfn.XLOOKUP(Table2[[#This Row],[Customer_ID]],Table1[Customer_ID],Table1[Region],"Not Found")</f>
        <v>North</v>
      </c>
      <c r="S1751" t="str">
        <f>_xlfn.XLOOKUP(Table2[[#This Row],[Customer_ID]],Table1[Customer_ID],Table1[Segment],"Not Found")</f>
        <v>Home Office</v>
      </c>
      <c r="T1751" t="str">
        <f>_xlfn.XLOOKUP(Table2[[#This Row],[Product_ID]],Table4[Product_ID],Table4[Product_Name],"Not Found")</f>
        <v>Bluetooth Speaker</v>
      </c>
    </row>
    <row r="1752" spans="1:20" x14ac:dyDescent="0.3">
      <c r="A1752" t="s">
        <v>2268</v>
      </c>
      <c r="B1752" s="4">
        <v>45519</v>
      </c>
      <c r="C1752" s="4">
        <v>45521</v>
      </c>
      <c r="D1752" t="s">
        <v>744</v>
      </c>
      <c r="E1752" t="s">
        <v>45</v>
      </c>
      <c r="F1752" s="8">
        <v>1</v>
      </c>
      <c r="G1752" s="10">
        <v>0.05</v>
      </c>
      <c r="H1752" t="s">
        <v>13</v>
      </c>
      <c r="I1752" s="8">
        <v>2374.0500000000002</v>
      </c>
      <c r="J1752" s="8">
        <v>600.62</v>
      </c>
      <c r="K1752" s="12">
        <f>YEAR(Table2[[#This Row],[Order_Date]])</f>
        <v>2024</v>
      </c>
      <c r="L1752" s="12">
        <f>MONTH(Table2[[#This Row],[Order_Date]])</f>
        <v>8</v>
      </c>
      <c r="M1752" t="str">
        <f>TEXT(Table2[[#This Row],[Order_Date]],"mmm")</f>
        <v>Aug</v>
      </c>
      <c r="N1752" t="str">
        <f>TEXT(Table2[[#This Row],[Order_Date]],"YYYY-MM")</f>
        <v>2024-08</v>
      </c>
      <c r="O1752" s="9">
        <f>IFERROR(Table2[[#This Row],[Profit]]/Table2[[#This Row],[Sales]],0)</f>
        <v>0.25299382911059159</v>
      </c>
      <c r="P1752" t="str">
        <f>_xlfn.XLOOKUP(Table2[[#This Row],[Product_ID]],Table4[Product_ID],Table4[Category],"Not Found")</f>
        <v>Technology</v>
      </c>
      <c r="Q1752" t="str">
        <f>_xlfn.XLOOKUP(Table2[[#This Row],[Product_ID]],Table4[Product_ID],Table4[Sub_Category],"Not Found")</f>
        <v>Audio</v>
      </c>
      <c r="R1752" t="str">
        <f>_xlfn.XLOOKUP(Table2[[#This Row],[Customer_ID]],Table1[Customer_ID],Table1[Region],"Not Found")</f>
        <v>West</v>
      </c>
      <c r="S1752" t="str">
        <f>_xlfn.XLOOKUP(Table2[[#This Row],[Customer_ID]],Table1[Customer_ID],Table1[Segment],"Not Found")</f>
        <v>Corporate</v>
      </c>
      <c r="T1752" t="str">
        <f>_xlfn.XLOOKUP(Table2[[#This Row],[Product_ID]],Table4[Product_ID],Table4[Product_Name],"Not Found")</f>
        <v>Headphones</v>
      </c>
    </row>
    <row r="1753" spans="1:20" x14ac:dyDescent="0.3">
      <c r="A1753" t="s">
        <v>2269</v>
      </c>
      <c r="B1753" s="4">
        <v>45987</v>
      </c>
      <c r="C1753" s="4">
        <v>45990</v>
      </c>
      <c r="D1753" t="s">
        <v>1150</v>
      </c>
      <c r="E1753" t="s">
        <v>45</v>
      </c>
      <c r="F1753" s="8">
        <v>2</v>
      </c>
      <c r="G1753" s="10">
        <v>0.1</v>
      </c>
      <c r="H1753" t="s">
        <v>17</v>
      </c>
      <c r="I1753" s="8">
        <v>4498.2</v>
      </c>
      <c r="J1753" s="8">
        <v>1195.1600000000001</v>
      </c>
      <c r="K1753" s="12">
        <f>YEAR(Table2[[#This Row],[Order_Date]])</f>
        <v>2025</v>
      </c>
      <c r="L1753" s="12">
        <f>MONTH(Table2[[#This Row],[Order_Date]])</f>
        <v>11</v>
      </c>
      <c r="M1753" t="str">
        <f>TEXT(Table2[[#This Row],[Order_Date]],"mmm")</f>
        <v>Nov</v>
      </c>
      <c r="N1753" t="str">
        <f>TEXT(Table2[[#This Row],[Order_Date]],"YYYY-MM")</f>
        <v>2025-11</v>
      </c>
      <c r="O1753" s="9">
        <f>IFERROR(Table2[[#This Row],[Profit]]/Table2[[#This Row],[Sales]],0)</f>
        <v>0.265697390067138</v>
      </c>
      <c r="P1753" t="str">
        <f>_xlfn.XLOOKUP(Table2[[#This Row],[Product_ID]],Table4[Product_ID],Table4[Category],"Not Found")</f>
        <v>Technology</v>
      </c>
      <c r="Q1753" t="str">
        <f>_xlfn.XLOOKUP(Table2[[#This Row],[Product_ID]],Table4[Product_ID],Table4[Sub_Category],"Not Found")</f>
        <v>Audio</v>
      </c>
      <c r="R1753" t="str">
        <f>_xlfn.XLOOKUP(Table2[[#This Row],[Customer_ID]],Table1[Customer_ID],Table1[Region],"Not Found")</f>
        <v>West</v>
      </c>
      <c r="S1753" t="str">
        <f>_xlfn.XLOOKUP(Table2[[#This Row],[Customer_ID]],Table1[Customer_ID],Table1[Segment],"Not Found")</f>
        <v>Consumer</v>
      </c>
      <c r="T1753" t="str">
        <f>_xlfn.XLOOKUP(Table2[[#This Row],[Product_ID]],Table4[Product_ID],Table4[Product_Name],"Not Found")</f>
        <v>Headphones</v>
      </c>
    </row>
    <row r="1754" spans="1:20" x14ac:dyDescent="0.3">
      <c r="A1754" t="s">
        <v>2270</v>
      </c>
      <c r="B1754" s="4">
        <v>45910</v>
      </c>
      <c r="C1754" s="4">
        <v>45912</v>
      </c>
      <c r="D1754" t="s">
        <v>1135</v>
      </c>
      <c r="E1754" t="s">
        <v>76</v>
      </c>
      <c r="F1754" s="8">
        <v>1</v>
      </c>
      <c r="G1754" s="10">
        <v>0</v>
      </c>
      <c r="H1754" t="s">
        <v>17</v>
      </c>
      <c r="I1754" s="8">
        <v>899</v>
      </c>
      <c r="J1754" s="8">
        <v>256.31</v>
      </c>
      <c r="K1754" s="12">
        <f>YEAR(Table2[[#This Row],[Order_Date]])</f>
        <v>2025</v>
      </c>
      <c r="L1754" s="12">
        <f>MONTH(Table2[[#This Row],[Order_Date]])</f>
        <v>9</v>
      </c>
      <c r="M1754" t="str">
        <f>TEXT(Table2[[#This Row],[Order_Date]],"mmm")</f>
        <v>Sep</v>
      </c>
      <c r="N1754" t="str">
        <f>TEXT(Table2[[#This Row],[Order_Date]],"YYYY-MM")</f>
        <v>2025-09</v>
      </c>
      <c r="O1754" s="9">
        <f>IFERROR(Table2[[#This Row],[Profit]]/Table2[[#This Row],[Sales]],0)</f>
        <v>0.28510567296996664</v>
      </c>
      <c r="P1754" t="str">
        <f>_xlfn.XLOOKUP(Table2[[#This Row],[Product_ID]],Table4[Product_ID],Table4[Category],"Not Found")</f>
        <v>Home</v>
      </c>
      <c r="Q1754" t="str">
        <f>_xlfn.XLOOKUP(Table2[[#This Row],[Product_ID]],Table4[Product_ID],Table4[Sub_Category],"Not Found")</f>
        <v>Decor</v>
      </c>
      <c r="R1754" t="str">
        <f>_xlfn.XLOOKUP(Table2[[#This Row],[Customer_ID]],Table1[Customer_ID],Table1[Region],"Not Found")</f>
        <v>North</v>
      </c>
      <c r="S1754" t="str">
        <f>_xlfn.XLOOKUP(Table2[[#This Row],[Customer_ID]],Table1[Customer_ID],Table1[Segment],"Not Found")</f>
        <v>Home Office</v>
      </c>
      <c r="T1754" t="str">
        <f>_xlfn.XLOOKUP(Table2[[#This Row],[Product_ID]],Table4[Product_ID],Table4[Product_Name],"Not Found")</f>
        <v>Wall Clock</v>
      </c>
    </row>
    <row r="1755" spans="1:20" x14ac:dyDescent="0.3">
      <c r="A1755" t="s">
        <v>2271</v>
      </c>
      <c r="B1755" s="4">
        <v>45887</v>
      </c>
      <c r="C1755" s="4">
        <v>45890</v>
      </c>
      <c r="D1755" t="s">
        <v>2272</v>
      </c>
      <c r="E1755" t="s">
        <v>16</v>
      </c>
      <c r="F1755" s="8">
        <v>1</v>
      </c>
      <c r="G1755" s="10">
        <v>0.05</v>
      </c>
      <c r="H1755" t="s">
        <v>21</v>
      </c>
      <c r="I1755" s="8">
        <v>1234.05</v>
      </c>
      <c r="J1755" s="8">
        <v>381.42</v>
      </c>
      <c r="K1755" s="12">
        <f>YEAR(Table2[[#This Row],[Order_Date]])</f>
        <v>2025</v>
      </c>
      <c r="L1755" s="12">
        <f>MONTH(Table2[[#This Row],[Order_Date]])</f>
        <v>8</v>
      </c>
      <c r="M1755" t="str">
        <f>TEXT(Table2[[#This Row],[Order_Date]],"mmm")</f>
        <v>Aug</v>
      </c>
      <c r="N1755" t="str">
        <f>TEXT(Table2[[#This Row],[Order_Date]],"YYYY-MM")</f>
        <v>2025-08</v>
      </c>
      <c r="O1755" s="9">
        <f>IFERROR(Table2[[#This Row],[Profit]]/Table2[[#This Row],[Sales]],0)</f>
        <v>0.30907985900085089</v>
      </c>
      <c r="P1755" t="str">
        <f>_xlfn.XLOOKUP(Table2[[#This Row],[Product_ID]],Table4[Product_ID],Table4[Category],"Not Found")</f>
        <v>Technology</v>
      </c>
      <c r="Q1755" t="str">
        <f>_xlfn.XLOOKUP(Table2[[#This Row],[Product_ID]],Table4[Product_ID],Table4[Sub_Category],"Not Found")</f>
        <v>Accessories</v>
      </c>
      <c r="R1755" t="str">
        <f>_xlfn.XLOOKUP(Table2[[#This Row],[Customer_ID]],Table1[Customer_ID],Table1[Region],"Not Found")</f>
        <v>West</v>
      </c>
      <c r="S1755" t="str">
        <f>_xlfn.XLOOKUP(Table2[[#This Row],[Customer_ID]],Table1[Customer_ID],Table1[Segment],"Not Found")</f>
        <v>Home Office</v>
      </c>
      <c r="T1755" t="str">
        <f>_xlfn.XLOOKUP(Table2[[#This Row],[Product_ID]],Table4[Product_ID],Table4[Product_Name],"Not Found")</f>
        <v>USB-C Hub</v>
      </c>
    </row>
    <row r="1756" spans="1:20" x14ac:dyDescent="0.3">
      <c r="A1756" t="s">
        <v>2273</v>
      </c>
      <c r="B1756" s="4">
        <v>45541</v>
      </c>
      <c r="C1756" s="4">
        <v>45543</v>
      </c>
      <c r="D1756" t="s">
        <v>229</v>
      </c>
      <c r="E1756" t="s">
        <v>29</v>
      </c>
      <c r="F1756" s="8">
        <v>1</v>
      </c>
      <c r="G1756" s="10">
        <v>0</v>
      </c>
      <c r="H1756" t="s">
        <v>13</v>
      </c>
      <c r="I1756" s="8">
        <v>399</v>
      </c>
      <c r="J1756" s="8">
        <v>128</v>
      </c>
      <c r="K1756" s="12">
        <f>YEAR(Table2[[#This Row],[Order_Date]])</f>
        <v>2024</v>
      </c>
      <c r="L1756" s="12">
        <f>MONTH(Table2[[#This Row],[Order_Date]])</f>
        <v>9</v>
      </c>
      <c r="M1756" t="str">
        <f>TEXT(Table2[[#This Row],[Order_Date]],"mmm")</f>
        <v>Sep</v>
      </c>
      <c r="N1756" t="str">
        <f>TEXT(Table2[[#This Row],[Order_Date]],"YYYY-MM")</f>
        <v>2024-09</v>
      </c>
      <c r="O1756" s="9">
        <f>IFERROR(Table2[[#This Row],[Profit]]/Table2[[#This Row],[Sales]],0)</f>
        <v>0.32080200501253131</v>
      </c>
      <c r="P1756" t="str">
        <f>_xlfn.XLOOKUP(Table2[[#This Row],[Product_ID]],Table4[Product_ID],Table4[Category],"Not Found")</f>
        <v>Office</v>
      </c>
      <c r="Q1756" t="str">
        <f>_xlfn.XLOOKUP(Table2[[#This Row],[Product_ID]],Table4[Product_ID],Table4[Sub_Category],"Not Found")</f>
        <v>Paper</v>
      </c>
      <c r="R1756" t="str">
        <f>_xlfn.XLOOKUP(Table2[[#This Row],[Customer_ID]],Table1[Customer_ID],Table1[Region],"Not Found")</f>
        <v>North</v>
      </c>
      <c r="S1756" t="str">
        <f>_xlfn.XLOOKUP(Table2[[#This Row],[Customer_ID]],Table1[Customer_ID],Table1[Segment],"Not Found")</f>
        <v>Consumer</v>
      </c>
      <c r="T1756" t="str">
        <f>_xlfn.XLOOKUP(Table2[[#This Row],[Product_ID]],Table4[Product_ID],Table4[Product_Name],"Not Found")</f>
        <v>Notebook Set</v>
      </c>
    </row>
    <row r="1757" spans="1:20" x14ac:dyDescent="0.3">
      <c r="A1757" t="s">
        <v>2274</v>
      </c>
      <c r="B1757" s="4">
        <v>45732</v>
      </c>
      <c r="C1757" s="4">
        <v>45733</v>
      </c>
      <c r="D1757" t="s">
        <v>1961</v>
      </c>
      <c r="E1757" t="s">
        <v>26</v>
      </c>
      <c r="F1757" s="8">
        <v>1</v>
      </c>
      <c r="G1757" s="10">
        <v>0.05</v>
      </c>
      <c r="H1757" t="s">
        <v>21</v>
      </c>
      <c r="I1757" s="8">
        <v>854.05</v>
      </c>
      <c r="J1757" s="8">
        <v>192.97</v>
      </c>
      <c r="K1757" s="12">
        <f>YEAR(Table2[[#This Row],[Order_Date]])</f>
        <v>2025</v>
      </c>
      <c r="L1757" s="12">
        <f>MONTH(Table2[[#This Row],[Order_Date]])</f>
        <v>3</v>
      </c>
      <c r="M1757" t="str">
        <f>TEXT(Table2[[#This Row],[Order_Date]],"mmm")</f>
        <v>Mar</v>
      </c>
      <c r="N1757" t="str">
        <f>TEXT(Table2[[#This Row],[Order_Date]],"YYYY-MM")</f>
        <v>2025-03</v>
      </c>
      <c r="O1757" s="9">
        <f>IFERROR(Table2[[#This Row],[Profit]]/Table2[[#This Row],[Sales]],0)</f>
        <v>0.22594695860898076</v>
      </c>
      <c r="P1757" t="str">
        <f>_xlfn.XLOOKUP(Table2[[#This Row],[Product_ID]],Table4[Product_ID],Table4[Category],"Not Found")</f>
        <v>Technology</v>
      </c>
      <c r="Q1757" t="str">
        <f>_xlfn.XLOOKUP(Table2[[#This Row],[Product_ID]],Table4[Product_ID],Table4[Sub_Category],"Not Found")</f>
        <v>Accessories</v>
      </c>
      <c r="R1757" t="str">
        <f>_xlfn.XLOOKUP(Table2[[#This Row],[Customer_ID]],Table1[Customer_ID],Table1[Region],"Not Found")</f>
        <v>North</v>
      </c>
      <c r="S1757" t="str">
        <f>_xlfn.XLOOKUP(Table2[[#This Row],[Customer_ID]],Table1[Customer_ID],Table1[Segment],"Not Found")</f>
        <v>Consumer</v>
      </c>
      <c r="T1757" t="str">
        <f>_xlfn.XLOOKUP(Table2[[#This Row],[Product_ID]],Table4[Product_ID],Table4[Product_Name],"Not Found")</f>
        <v>Keyboard</v>
      </c>
    </row>
    <row r="1758" spans="1:20" x14ac:dyDescent="0.3">
      <c r="A1758" t="s">
        <v>2275</v>
      </c>
      <c r="B1758" s="4">
        <v>45824</v>
      </c>
      <c r="C1758" s="4">
        <v>45828</v>
      </c>
      <c r="D1758" t="s">
        <v>172</v>
      </c>
      <c r="E1758" t="s">
        <v>96</v>
      </c>
      <c r="F1758" s="8">
        <v>3</v>
      </c>
      <c r="G1758" s="10">
        <v>0</v>
      </c>
      <c r="H1758" t="s">
        <v>30</v>
      </c>
      <c r="I1758" s="8">
        <v>2997</v>
      </c>
      <c r="J1758" s="8">
        <v>833.29</v>
      </c>
      <c r="K1758" s="12">
        <f>YEAR(Table2[[#This Row],[Order_Date]])</f>
        <v>2025</v>
      </c>
      <c r="L1758" s="12">
        <f>MONTH(Table2[[#This Row],[Order_Date]])</f>
        <v>6</v>
      </c>
      <c r="M1758" t="str">
        <f>TEXT(Table2[[#This Row],[Order_Date]],"mmm")</f>
        <v>Jun</v>
      </c>
      <c r="N1758" t="str">
        <f>TEXT(Table2[[#This Row],[Order_Date]],"YYYY-MM")</f>
        <v>2025-06</v>
      </c>
      <c r="O1758" s="9">
        <f>IFERROR(Table2[[#This Row],[Profit]]/Table2[[#This Row],[Sales]],0)</f>
        <v>0.27804137470804136</v>
      </c>
      <c r="P1758" t="str">
        <f>_xlfn.XLOOKUP(Table2[[#This Row],[Product_ID]],Table4[Product_ID],Table4[Category],"Not Found")</f>
        <v>Home</v>
      </c>
      <c r="Q1758" t="str">
        <f>_xlfn.XLOOKUP(Table2[[#This Row],[Product_ID]],Table4[Product_ID],Table4[Sub_Category],"Not Found")</f>
        <v>Lighting</v>
      </c>
      <c r="R1758" t="str">
        <f>_xlfn.XLOOKUP(Table2[[#This Row],[Customer_ID]],Table1[Customer_ID],Table1[Region],"Not Found")</f>
        <v>West</v>
      </c>
      <c r="S1758" t="str">
        <f>_xlfn.XLOOKUP(Table2[[#This Row],[Customer_ID]],Table1[Customer_ID],Table1[Segment],"Not Found")</f>
        <v>Consumer</v>
      </c>
      <c r="T1758" t="str">
        <f>_xlfn.XLOOKUP(Table2[[#This Row],[Product_ID]],Table4[Product_ID],Table4[Product_Name],"Not Found")</f>
        <v>LED Strip Light</v>
      </c>
    </row>
    <row r="1759" spans="1:20" x14ac:dyDescent="0.3">
      <c r="A1759" t="s">
        <v>2276</v>
      </c>
      <c r="B1759" s="4">
        <v>45487</v>
      </c>
      <c r="C1759" s="4">
        <v>45491</v>
      </c>
      <c r="D1759" t="s">
        <v>373</v>
      </c>
      <c r="E1759" t="s">
        <v>20</v>
      </c>
      <c r="F1759" s="8">
        <v>1</v>
      </c>
      <c r="G1759" s="10">
        <v>0</v>
      </c>
      <c r="H1759" t="s">
        <v>13</v>
      </c>
      <c r="I1759" s="8">
        <v>6999</v>
      </c>
      <c r="J1759" s="8">
        <v>1292.08</v>
      </c>
      <c r="K1759" s="12">
        <f>YEAR(Table2[[#This Row],[Order_Date]])</f>
        <v>2024</v>
      </c>
      <c r="L1759" s="12">
        <f>MONTH(Table2[[#This Row],[Order_Date]])</f>
        <v>7</v>
      </c>
      <c r="M1759" t="str">
        <f>TEXT(Table2[[#This Row],[Order_Date]],"mmm")</f>
        <v>Jul</v>
      </c>
      <c r="N1759" t="str">
        <f>TEXT(Table2[[#This Row],[Order_Date]],"YYYY-MM")</f>
        <v>2024-07</v>
      </c>
      <c r="O1759" s="9">
        <f>IFERROR(Table2[[#This Row],[Profit]]/Table2[[#This Row],[Sales]],0)</f>
        <v>0.18460922988998427</v>
      </c>
      <c r="P1759" t="str">
        <f>_xlfn.XLOOKUP(Table2[[#This Row],[Product_ID]],Table4[Product_ID],Table4[Category],"Not Found")</f>
        <v>Furniture</v>
      </c>
      <c r="Q1759" t="str">
        <f>_xlfn.XLOOKUP(Table2[[#This Row],[Product_ID]],Table4[Product_ID],Table4[Sub_Category],"Not Found")</f>
        <v>Furniture</v>
      </c>
      <c r="R1759" t="str">
        <f>_xlfn.XLOOKUP(Table2[[#This Row],[Customer_ID]],Table1[Customer_ID],Table1[Region],"Not Found")</f>
        <v>South</v>
      </c>
      <c r="S1759" t="str">
        <f>_xlfn.XLOOKUP(Table2[[#This Row],[Customer_ID]],Table1[Customer_ID],Table1[Segment],"Not Found")</f>
        <v>Home Office</v>
      </c>
      <c r="T1759" t="str">
        <f>_xlfn.XLOOKUP(Table2[[#This Row],[Product_ID]],Table4[Product_ID],Table4[Product_Name],"Not Found")</f>
        <v>Office Chair</v>
      </c>
    </row>
    <row r="1760" spans="1:20" x14ac:dyDescent="0.3">
      <c r="A1760" t="s">
        <v>2277</v>
      </c>
      <c r="B1760" s="4">
        <v>45981</v>
      </c>
      <c r="C1760" s="4">
        <v>45982</v>
      </c>
      <c r="D1760" t="s">
        <v>60</v>
      </c>
      <c r="E1760" t="s">
        <v>12</v>
      </c>
      <c r="F1760" s="8">
        <v>2</v>
      </c>
      <c r="G1760" s="10">
        <v>0.15</v>
      </c>
      <c r="H1760" t="s">
        <v>30</v>
      </c>
      <c r="I1760" s="8">
        <v>1018.3</v>
      </c>
      <c r="J1760" s="8">
        <v>-96.23</v>
      </c>
      <c r="K1760" s="12">
        <f>YEAR(Table2[[#This Row],[Order_Date]])</f>
        <v>2025</v>
      </c>
      <c r="L1760" s="12">
        <f>MONTH(Table2[[#This Row],[Order_Date]])</f>
        <v>11</v>
      </c>
      <c r="M1760" t="str">
        <f>TEXT(Table2[[#This Row],[Order_Date]],"mmm")</f>
        <v>Nov</v>
      </c>
      <c r="N1760" t="str">
        <f>TEXT(Table2[[#This Row],[Order_Date]],"YYYY-MM")</f>
        <v>2025-11</v>
      </c>
      <c r="O1760" s="9">
        <f>IFERROR(Table2[[#This Row],[Profit]]/Table2[[#This Row],[Sales]],0)</f>
        <v>-9.450063831876658E-2</v>
      </c>
      <c r="P1760" t="str">
        <f>_xlfn.XLOOKUP(Table2[[#This Row],[Product_ID]],Table4[Product_ID],Table4[Category],"Not Found")</f>
        <v>Home</v>
      </c>
      <c r="Q1760" t="str">
        <f>_xlfn.XLOOKUP(Table2[[#This Row],[Product_ID]],Table4[Product_ID],Table4[Sub_Category],"Not Found")</f>
        <v>Kitchen</v>
      </c>
      <c r="R1760" t="str">
        <f>_xlfn.XLOOKUP(Table2[[#This Row],[Customer_ID]],Table1[Customer_ID],Table1[Region],"Not Found")</f>
        <v>East</v>
      </c>
      <c r="S1760" t="str">
        <f>_xlfn.XLOOKUP(Table2[[#This Row],[Customer_ID]],Table1[Customer_ID],Table1[Segment],"Not Found")</f>
        <v>Consumer</v>
      </c>
      <c r="T1760" t="str">
        <f>_xlfn.XLOOKUP(Table2[[#This Row],[Product_ID]],Table4[Product_ID],Table4[Product_Name],"Not Found")</f>
        <v>Water Bottle</v>
      </c>
    </row>
    <row r="1761" spans="1:20" x14ac:dyDescent="0.3">
      <c r="A1761" t="s">
        <v>2278</v>
      </c>
      <c r="B1761" s="4">
        <v>45810</v>
      </c>
      <c r="C1761" s="4">
        <v>45811</v>
      </c>
      <c r="D1761" t="s">
        <v>297</v>
      </c>
      <c r="E1761" t="s">
        <v>200</v>
      </c>
      <c r="F1761" s="8">
        <v>2</v>
      </c>
      <c r="G1761" s="10">
        <v>0</v>
      </c>
      <c r="H1761" t="s">
        <v>13</v>
      </c>
      <c r="I1761" s="8">
        <v>2198</v>
      </c>
      <c r="J1761" s="8">
        <v>535.36</v>
      </c>
      <c r="K1761" s="12">
        <f>YEAR(Table2[[#This Row],[Order_Date]])</f>
        <v>2025</v>
      </c>
      <c r="L1761" s="12">
        <f>MONTH(Table2[[#This Row],[Order_Date]])</f>
        <v>6</v>
      </c>
      <c r="M1761" t="str">
        <f>TEXT(Table2[[#This Row],[Order_Date]],"mmm")</f>
        <v>Jun</v>
      </c>
      <c r="N1761" t="str">
        <f>TEXT(Table2[[#This Row],[Order_Date]],"YYYY-MM")</f>
        <v>2025-06</v>
      </c>
      <c r="O1761" s="9">
        <f>IFERROR(Table2[[#This Row],[Profit]]/Table2[[#This Row],[Sales]],0)</f>
        <v>0.24356687898089172</v>
      </c>
      <c r="P1761" t="str">
        <f>_xlfn.XLOOKUP(Table2[[#This Row],[Product_ID]],Table4[Product_ID],Table4[Category],"Not Found")</f>
        <v>Office</v>
      </c>
      <c r="Q1761" t="str">
        <f>_xlfn.XLOOKUP(Table2[[#This Row],[Product_ID]],Table4[Product_ID],Table4[Sub_Category],"Not Found")</f>
        <v>Office Supplies</v>
      </c>
      <c r="R1761" t="str">
        <f>_xlfn.XLOOKUP(Table2[[#This Row],[Customer_ID]],Table1[Customer_ID],Table1[Region],"Not Found")</f>
        <v>South</v>
      </c>
      <c r="S1761" t="str">
        <f>_xlfn.XLOOKUP(Table2[[#This Row],[Customer_ID]],Table1[Customer_ID],Table1[Segment],"Not Found")</f>
        <v>Consumer</v>
      </c>
      <c r="T1761" t="str">
        <f>_xlfn.XLOOKUP(Table2[[#This Row],[Product_ID]],Table4[Product_ID],Table4[Product_Name],"Not Found")</f>
        <v>Laptop Stand</v>
      </c>
    </row>
    <row r="1762" spans="1:20" x14ac:dyDescent="0.3">
      <c r="A1762" t="s">
        <v>2279</v>
      </c>
      <c r="B1762" s="4">
        <v>45361</v>
      </c>
      <c r="C1762" s="4">
        <v>45366</v>
      </c>
      <c r="D1762" t="s">
        <v>313</v>
      </c>
      <c r="E1762" t="s">
        <v>55</v>
      </c>
      <c r="F1762" s="8">
        <v>5</v>
      </c>
      <c r="G1762" s="10">
        <v>0.05</v>
      </c>
      <c r="H1762" t="s">
        <v>17</v>
      </c>
      <c r="I1762" s="8">
        <v>28495.25</v>
      </c>
      <c r="J1762" s="8">
        <v>5010.17</v>
      </c>
      <c r="K1762" s="12">
        <f>YEAR(Table2[[#This Row],[Order_Date]])</f>
        <v>2024</v>
      </c>
      <c r="L1762" s="12">
        <f>MONTH(Table2[[#This Row],[Order_Date]])</f>
        <v>3</v>
      </c>
      <c r="M1762" t="str">
        <f>TEXT(Table2[[#This Row],[Order_Date]],"mmm")</f>
        <v>Mar</v>
      </c>
      <c r="N1762" t="str">
        <f>TEXT(Table2[[#This Row],[Order_Date]],"YYYY-MM")</f>
        <v>2024-03</v>
      </c>
      <c r="O1762" s="9">
        <f>IFERROR(Table2[[#This Row],[Profit]]/Table2[[#This Row],[Sales]],0)</f>
        <v>0.17582474272027795</v>
      </c>
      <c r="P1762" t="str">
        <f>_xlfn.XLOOKUP(Table2[[#This Row],[Product_ID]],Table4[Product_ID],Table4[Category],"Not Found")</f>
        <v>Furniture</v>
      </c>
      <c r="Q1762" t="str">
        <f>_xlfn.XLOOKUP(Table2[[#This Row],[Product_ID]],Table4[Product_ID],Table4[Sub_Category],"Not Found")</f>
        <v>Furniture</v>
      </c>
      <c r="R1762" t="str">
        <f>_xlfn.XLOOKUP(Table2[[#This Row],[Customer_ID]],Table1[Customer_ID],Table1[Region],"Not Found")</f>
        <v>South</v>
      </c>
      <c r="S1762" t="str">
        <f>_xlfn.XLOOKUP(Table2[[#This Row],[Customer_ID]],Table1[Customer_ID],Table1[Segment],"Not Found")</f>
        <v>Home Office</v>
      </c>
      <c r="T1762" t="str">
        <f>_xlfn.XLOOKUP(Table2[[#This Row],[Product_ID]],Table4[Product_ID],Table4[Product_Name],"Not Found")</f>
        <v>Study Table</v>
      </c>
    </row>
    <row r="1763" spans="1:20" x14ac:dyDescent="0.3">
      <c r="A1763" t="s">
        <v>2280</v>
      </c>
      <c r="B1763" s="4">
        <v>45930</v>
      </c>
      <c r="C1763" s="4">
        <v>45932</v>
      </c>
      <c r="D1763" t="s">
        <v>1441</v>
      </c>
      <c r="E1763" t="s">
        <v>20</v>
      </c>
      <c r="F1763" s="8">
        <v>1</v>
      </c>
      <c r="G1763" s="10">
        <v>0</v>
      </c>
      <c r="H1763" t="s">
        <v>13</v>
      </c>
      <c r="I1763" s="8">
        <v>6999</v>
      </c>
      <c r="J1763" s="8">
        <v>1479.24</v>
      </c>
      <c r="K1763" s="12">
        <f>YEAR(Table2[[#This Row],[Order_Date]])</f>
        <v>2025</v>
      </c>
      <c r="L1763" s="12">
        <f>MONTH(Table2[[#This Row],[Order_Date]])</f>
        <v>9</v>
      </c>
      <c r="M1763" t="str">
        <f>TEXT(Table2[[#This Row],[Order_Date]],"mmm")</f>
        <v>Sep</v>
      </c>
      <c r="N1763" t="str">
        <f>TEXT(Table2[[#This Row],[Order_Date]],"YYYY-MM")</f>
        <v>2025-09</v>
      </c>
      <c r="O1763" s="9">
        <f>IFERROR(Table2[[#This Row],[Profit]]/Table2[[#This Row],[Sales]],0)</f>
        <v>0.21135019288469781</v>
      </c>
      <c r="P1763" t="str">
        <f>_xlfn.XLOOKUP(Table2[[#This Row],[Product_ID]],Table4[Product_ID],Table4[Category],"Not Found")</f>
        <v>Furniture</v>
      </c>
      <c r="Q1763" t="str">
        <f>_xlfn.XLOOKUP(Table2[[#This Row],[Product_ID]],Table4[Product_ID],Table4[Sub_Category],"Not Found")</f>
        <v>Furniture</v>
      </c>
      <c r="R1763" t="str">
        <f>_xlfn.XLOOKUP(Table2[[#This Row],[Customer_ID]],Table1[Customer_ID],Table1[Region],"Not Found")</f>
        <v>East</v>
      </c>
      <c r="S1763" t="str">
        <f>_xlfn.XLOOKUP(Table2[[#This Row],[Customer_ID]],Table1[Customer_ID],Table1[Segment],"Not Found")</f>
        <v>Home Office</v>
      </c>
      <c r="T1763" t="str">
        <f>_xlfn.XLOOKUP(Table2[[#This Row],[Product_ID]],Table4[Product_ID],Table4[Product_Name],"Not Found")</f>
        <v>Office Chair</v>
      </c>
    </row>
    <row r="1764" spans="1:20" x14ac:dyDescent="0.3">
      <c r="A1764" t="s">
        <v>2281</v>
      </c>
      <c r="B1764" s="4">
        <v>45690</v>
      </c>
      <c r="C1764" s="4">
        <v>45694</v>
      </c>
      <c r="D1764" t="s">
        <v>485</v>
      </c>
      <c r="E1764" t="s">
        <v>65</v>
      </c>
      <c r="F1764" s="8">
        <v>1</v>
      </c>
      <c r="G1764" s="10">
        <v>0</v>
      </c>
      <c r="H1764" t="s">
        <v>17</v>
      </c>
      <c r="I1764" s="8">
        <v>699</v>
      </c>
      <c r="J1764" s="8">
        <v>176.1</v>
      </c>
      <c r="K1764" s="12">
        <f>YEAR(Table2[[#This Row],[Order_Date]])</f>
        <v>2025</v>
      </c>
      <c r="L1764" s="12">
        <f>MONTH(Table2[[#This Row],[Order_Date]])</f>
        <v>2</v>
      </c>
      <c r="M1764" t="str">
        <f>TEXT(Table2[[#This Row],[Order_Date]],"mmm")</f>
        <v>Feb</v>
      </c>
      <c r="N1764" t="str">
        <f>TEXT(Table2[[#This Row],[Order_Date]],"YYYY-MM")</f>
        <v>2025-02</v>
      </c>
      <c r="O1764" s="9">
        <f>IFERROR(Table2[[#This Row],[Profit]]/Table2[[#This Row],[Sales]],0)</f>
        <v>0.25193133047210298</v>
      </c>
      <c r="P1764" t="str">
        <f>_xlfn.XLOOKUP(Table2[[#This Row],[Product_ID]],Table4[Product_ID],Table4[Category],"Not Found")</f>
        <v>Office</v>
      </c>
      <c r="Q1764" t="str">
        <f>_xlfn.XLOOKUP(Table2[[#This Row],[Product_ID]],Table4[Product_ID],Table4[Sub_Category],"Not Found")</f>
        <v>Storage</v>
      </c>
      <c r="R1764" t="str">
        <f>_xlfn.XLOOKUP(Table2[[#This Row],[Customer_ID]],Table1[Customer_ID],Table1[Region],"Not Found")</f>
        <v>East</v>
      </c>
      <c r="S1764" t="str">
        <f>_xlfn.XLOOKUP(Table2[[#This Row],[Customer_ID]],Table1[Customer_ID],Table1[Segment],"Not Found")</f>
        <v>Consumer</v>
      </c>
      <c r="T1764" t="str">
        <f>_xlfn.XLOOKUP(Table2[[#This Row],[Product_ID]],Table4[Product_ID],Table4[Product_Name],"Not Found")</f>
        <v>Desk Organizer</v>
      </c>
    </row>
    <row r="1765" spans="1:20" x14ac:dyDescent="0.3">
      <c r="A1765" t="s">
        <v>2282</v>
      </c>
      <c r="B1765" s="4">
        <v>45963</v>
      </c>
      <c r="C1765" s="4">
        <v>45968</v>
      </c>
      <c r="D1765" t="s">
        <v>397</v>
      </c>
      <c r="E1765" t="s">
        <v>45</v>
      </c>
      <c r="F1765" s="8">
        <v>1</v>
      </c>
      <c r="G1765" s="10">
        <v>0.05</v>
      </c>
      <c r="H1765" t="s">
        <v>17</v>
      </c>
      <c r="I1765" s="8">
        <v>2374.0500000000002</v>
      </c>
      <c r="J1765" s="8">
        <v>557.12</v>
      </c>
      <c r="K1765" s="12">
        <f>YEAR(Table2[[#This Row],[Order_Date]])</f>
        <v>2025</v>
      </c>
      <c r="L1765" s="12">
        <f>MONTH(Table2[[#This Row],[Order_Date]])</f>
        <v>11</v>
      </c>
      <c r="M1765" t="str">
        <f>TEXT(Table2[[#This Row],[Order_Date]],"mmm")</f>
        <v>Nov</v>
      </c>
      <c r="N1765" t="str">
        <f>TEXT(Table2[[#This Row],[Order_Date]],"YYYY-MM")</f>
        <v>2025-11</v>
      </c>
      <c r="O1765" s="9">
        <f>IFERROR(Table2[[#This Row],[Profit]]/Table2[[#This Row],[Sales]],0)</f>
        <v>0.23467071038941892</v>
      </c>
      <c r="P1765" t="str">
        <f>_xlfn.XLOOKUP(Table2[[#This Row],[Product_ID]],Table4[Product_ID],Table4[Category],"Not Found")</f>
        <v>Technology</v>
      </c>
      <c r="Q1765" t="str">
        <f>_xlfn.XLOOKUP(Table2[[#This Row],[Product_ID]],Table4[Product_ID],Table4[Sub_Category],"Not Found")</f>
        <v>Audio</v>
      </c>
      <c r="R1765" t="str">
        <f>_xlfn.XLOOKUP(Table2[[#This Row],[Customer_ID]],Table1[Customer_ID],Table1[Region],"Not Found")</f>
        <v>South</v>
      </c>
      <c r="S1765" t="str">
        <f>_xlfn.XLOOKUP(Table2[[#This Row],[Customer_ID]],Table1[Customer_ID],Table1[Segment],"Not Found")</f>
        <v>Consumer</v>
      </c>
      <c r="T1765" t="str">
        <f>_xlfn.XLOOKUP(Table2[[#This Row],[Product_ID]],Table4[Product_ID],Table4[Product_Name],"Not Found")</f>
        <v>Headphones</v>
      </c>
    </row>
    <row r="1766" spans="1:20" x14ac:dyDescent="0.3">
      <c r="A1766" t="s">
        <v>2283</v>
      </c>
      <c r="B1766" s="4">
        <v>45494</v>
      </c>
      <c r="C1766" s="4">
        <v>45498</v>
      </c>
      <c r="D1766" t="s">
        <v>384</v>
      </c>
      <c r="E1766" t="s">
        <v>76</v>
      </c>
      <c r="F1766" s="8">
        <v>1</v>
      </c>
      <c r="G1766" s="10">
        <v>0</v>
      </c>
      <c r="H1766" t="s">
        <v>13</v>
      </c>
      <c r="I1766" s="8">
        <v>899</v>
      </c>
      <c r="J1766" s="8">
        <v>214.18</v>
      </c>
      <c r="K1766" s="12">
        <f>YEAR(Table2[[#This Row],[Order_Date]])</f>
        <v>2024</v>
      </c>
      <c r="L1766" s="12">
        <f>MONTH(Table2[[#This Row],[Order_Date]])</f>
        <v>7</v>
      </c>
      <c r="M1766" t="str">
        <f>TEXT(Table2[[#This Row],[Order_Date]],"mmm")</f>
        <v>Jul</v>
      </c>
      <c r="N1766" t="str">
        <f>TEXT(Table2[[#This Row],[Order_Date]],"YYYY-MM")</f>
        <v>2024-07</v>
      </c>
      <c r="O1766" s="9">
        <f>IFERROR(Table2[[#This Row],[Profit]]/Table2[[#This Row],[Sales]],0)</f>
        <v>0.23824249165739711</v>
      </c>
      <c r="P1766" t="str">
        <f>_xlfn.XLOOKUP(Table2[[#This Row],[Product_ID]],Table4[Product_ID],Table4[Category],"Not Found")</f>
        <v>Home</v>
      </c>
      <c r="Q1766" t="str">
        <f>_xlfn.XLOOKUP(Table2[[#This Row],[Product_ID]],Table4[Product_ID],Table4[Sub_Category],"Not Found")</f>
        <v>Decor</v>
      </c>
      <c r="R1766" t="str">
        <f>_xlfn.XLOOKUP(Table2[[#This Row],[Customer_ID]],Table1[Customer_ID],Table1[Region],"Not Found")</f>
        <v>North</v>
      </c>
      <c r="S1766" t="str">
        <f>_xlfn.XLOOKUP(Table2[[#This Row],[Customer_ID]],Table1[Customer_ID],Table1[Segment],"Not Found")</f>
        <v>Corporate</v>
      </c>
      <c r="T1766" t="str">
        <f>_xlfn.XLOOKUP(Table2[[#This Row],[Product_ID]],Table4[Product_ID],Table4[Product_Name],"Not Found")</f>
        <v>Wall Clock</v>
      </c>
    </row>
    <row r="1767" spans="1:20" x14ac:dyDescent="0.3">
      <c r="A1767" t="s">
        <v>2284</v>
      </c>
      <c r="B1767" s="4">
        <v>45439</v>
      </c>
      <c r="C1767" s="4">
        <v>45440</v>
      </c>
      <c r="D1767" t="s">
        <v>560</v>
      </c>
      <c r="E1767" t="s">
        <v>50</v>
      </c>
      <c r="F1767" s="8">
        <v>2</v>
      </c>
      <c r="G1767" s="10">
        <v>0</v>
      </c>
      <c r="H1767" t="s">
        <v>21</v>
      </c>
      <c r="I1767" s="8">
        <v>998</v>
      </c>
      <c r="J1767" s="8">
        <v>221.38</v>
      </c>
      <c r="K1767" s="12">
        <f>YEAR(Table2[[#This Row],[Order_Date]])</f>
        <v>2024</v>
      </c>
      <c r="L1767" s="12">
        <f>MONTH(Table2[[#This Row],[Order_Date]])</f>
        <v>5</v>
      </c>
      <c r="M1767" t="str">
        <f>TEXT(Table2[[#This Row],[Order_Date]],"mmm")</f>
        <v>May</v>
      </c>
      <c r="N1767" t="str">
        <f>TEXT(Table2[[#This Row],[Order_Date]],"YYYY-MM")</f>
        <v>2024-05</v>
      </c>
      <c r="O1767" s="9">
        <f>IFERROR(Table2[[#This Row],[Profit]]/Table2[[#This Row],[Sales]],0)</f>
        <v>0.22182364729458917</v>
      </c>
      <c r="P1767" t="str">
        <f>_xlfn.XLOOKUP(Table2[[#This Row],[Product_ID]],Table4[Product_ID],Table4[Category],"Not Found")</f>
        <v>Technology</v>
      </c>
      <c r="Q1767" t="str">
        <f>_xlfn.XLOOKUP(Table2[[#This Row],[Product_ID]],Table4[Product_ID],Table4[Sub_Category],"Not Found")</f>
        <v>Accessories</v>
      </c>
      <c r="R1767" t="str">
        <f>_xlfn.XLOOKUP(Table2[[#This Row],[Customer_ID]],Table1[Customer_ID],Table1[Region],"Not Found")</f>
        <v>South</v>
      </c>
      <c r="S1767" t="str">
        <f>_xlfn.XLOOKUP(Table2[[#This Row],[Customer_ID]],Table1[Customer_ID],Table1[Segment],"Not Found")</f>
        <v>Consumer</v>
      </c>
      <c r="T1767" t="str">
        <f>_xlfn.XLOOKUP(Table2[[#This Row],[Product_ID]],Table4[Product_ID],Table4[Product_Name],"Not Found")</f>
        <v>Wireless Mouse</v>
      </c>
    </row>
    <row r="1768" spans="1:20" x14ac:dyDescent="0.3">
      <c r="A1768" t="s">
        <v>2285</v>
      </c>
      <c r="B1768" s="4">
        <v>45763</v>
      </c>
      <c r="C1768" s="4">
        <v>45768</v>
      </c>
      <c r="D1768" t="s">
        <v>1081</v>
      </c>
      <c r="E1768" t="s">
        <v>76</v>
      </c>
      <c r="F1768" s="8">
        <v>1</v>
      </c>
      <c r="G1768" s="10">
        <v>0.15</v>
      </c>
      <c r="H1768" t="s">
        <v>17</v>
      </c>
      <c r="I1768" s="8">
        <v>764.15</v>
      </c>
      <c r="J1768" s="8">
        <v>190.93</v>
      </c>
      <c r="K1768" s="12">
        <f>YEAR(Table2[[#This Row],[Order_Date]])</f>
        <v>2025</v>
      </c>
      <c r="L1768" s="12">
        <f>MONTH(Table2[[#This Row],[Order_Date]])</f>
        <v>4</v>
      </c>
      <c r="M1768" t="str">
        <f>TEXT(Table2[[#This Row],[Order_Date]],"mmm")</f>
        <v>Apr</v>
      </c>
      <c r="N1768" t="str">
        <f>TEXT(Table2[[#This Row],[Order_Date]],"YYYY-MM")</f>
        <v>2025-04</v>
      </c>
      <c r="O1768" s="9">
        <f>IFERROR(Table2[[#This Row],[Profit]]/Table2[[#This Row],[Sales]],0)</f>
        <v>0.24985932081397633</v>
      </c>
      <c r="P1768" t="str">
        <f>_xlfn.XLOOKUP(Table2[[#This Row],[Product_ID]],Table4[Product_ID],Table4[Category],"Not Found")</f>
        <v>Home</v>
      </c>
      <c r="Q1768" t="str">
        <f>_xlfn.XLOOKUP(Table2[[#This Row],[Product_ID]],Table4[Product_ID],Table4[Sub_Category],"Not Found")</f>
        <v>Decor</v>
      </c>
      <c r="R1768" t="str">
        <f>_xlfn.XLOOKUP(Table2[[#This Row],[Customer_ID]],Table1[Customer_ID],Table1[Region],"Not Found")</f>
        <v>East</v>
      </c>
      <c r="S1768" t="str">
        <f>_xlfn.XLOOKUP(Table2[[#This Row],[Customer_ID]],Table1[Customer_ID],Table1[Segment],"Not Found")</f>
        <v>Consumer</v>
      </c>
      <c r="T1768" t="str">
        <f>_xlfn.XLOOKUP(Table2[[#This Row],[Product_ID]],Table4[Product_ID],Table4[Product_Name],"Not Found")</f>
        <v>Wall Clock</v>
      </c>
    </row>
    <row r="1769" spans="1:20" x14ac:dyDescent="0.3">
      <c r="A1769" t="s">
        <v>2286</v>
      </c>
      <c r="B1769" s="4">
        <v>45946</v>
      </c>
      <c r="C1769" s="4">
        <v>45951</v>
      </c>
      <c r="D1769" t="s">
        <v>1771</v>
      </c>
      <c r="E1769" t="s">
        <v>40</v>
      </c>
      <c r="F1769" s="8">
        <v>1</v>
      </c>
      <c r="G1769" s="10">
        <v>0</v>
      </c>
      <c r="H1769" t="s">
        <v>17</v>
      </c>
      <c r="I1769" s="8">
        <v>1499</v>
      </c>
      <c r="J1769" s="8">
        <v>342.76</v>
      </c>
      <c r="K1769" s="12">
        <f>YEAR(Table2[[#This Row],[Order_Date]])</f>
        <v>2025</v>
      </c>
      <c r="L1769" s="12">
        <f>MONTH(Table2[[#This Row],[Order_Date]])</f>
        <v>10</v>
      </c>
      <c r="M1769" t="str">
        <f>TEXT(Table2[[#This Row],[Order_Date]],"mmm")</f>
        <v>Oct</v>
      </c>
      <c r="N1769" t="str">
        <f>TEXT(Table2[[#This Row],[Order_Date]],"YYYY-MM")</f>
        <v>2025-10</v>
      </c>
      <c r="O1769" s="9">
        <f>IFERROR(Table2[[#This Row],[Profit]]/Table2[[#This Row],[Sales]],0)</f>
        <v>0.2286591060707138</v>
      </c>
      <c r="P1769" t="str">
        <f>_xlfn.XLOOKUP(Table2[[#This Row],[Product_ID]],Table4[Product_ID],Table4[Category],"Not Found")</f>
        <v>Technology</v>
      </c>
      <c r="Q1769" t="str">
        <f>_xlfn.XLOOKUP(Table2[[#This Row],[Product_ID]],Table4[Product_ID],Table4[Sub_Category],"Not Found")</f>
        <v>Accessories</v>
      </c>
      <c r="R1769" t="str">
        <f>_xlfn.XLOOKUP(Table2[[#This Row],[Customer_ID]],Table1[Customer_ID],Table1[Region],"Not Found")</f>
        <v>North</v>
      </c>
      <c r="S1769" t="str">
        <f>_xlfn.XLOOKUP(Table2[[#This Row],[Customer_ID]],Table1[Customer_ID],Table1[Segment],"Not Found")</f>
        <v>Consumer</v>
      </c>
      <c r="T1769" t="str">
        <f>_xlfn.XLOOKUP(Table2[[#This Row],[Product_ID]],Table4[Product_ID],Table4[Product_Name],"Not Found")</f>
        <v>Power Bank</v>
      </c>
    </row>
    <row r="1770" spans="1:20" x14ac:dyDescent="0.3">
      <c r="A1770" t="s">
        <v>2287</v>
      </c>
      <c r="B1770" s="4">
        <v>45490</v>
      </c>
      <c r="C1770" s="4">
        <v>45495</v>
      </c>
      <c r="D1770" t="s">
        <v>327</v>
      </c>
      <c r="E1770" t="s">
        <v>116</v>
      </c>
      <c r="F1770" s="8">
        <v>3</v>
      </c>
      <c r="G1770" s="10">
        <v>0</v>
      </c>
      <c r="H1770" t="s">
        <v>30</v>
      </c>
      <c r="I1770" s="8">
        <v>1197</v>
      </c>
      <c r="J1770" s="8">
        <v>360.57</v>
      </c>
      <c r="K1770" s="12">
        <f>YEAR(Table2[[#This Row],[Order_Date]])</f>
        <v>2024</v>
      </c>
      <c r="L1770" s="12">
        <f>MONTH(Table2[[#This Row],[Order_Date]])</f>
        <v>7</v>
      </c>
      <c r="M1770" t="str">
        <f>TEXT(Table2[[#This Row],[Order_Date]],"mmm")</f>
        <v>Jul</v>
      </c>
      <c r="N1770" t="str">
        <f>TEXT(Table2[[#This Row],[Order_Date]],"YYYY-MM")</f>
        <v>2024-07</v>
      </c>
      <c r="O1770" s="9">
        <f>IFERROR(Table2[[#This Row],[Profit]]/Table2[[#This Row],[Sales]],0)</f>
        <v>0.30122807017543857</v>
      </c>
      <c r="P1770" t="str">
        <f>_xlfn.XLOOKUP(Table2[[#This Row],[Product_ID]],Table4[Product_ID],Table4[Category],"Not Found")</f>
        <v>Technology</v>
      </c>
      <c r="Q1770" t="str">
        <f>_xlfn.XLOOKUP(Table2[[#This Row],[Product_ID]],Table4[Product_ID],Table4[Sub_Category],"Not Found")</f>
        <v>Accessories</v>
      </c>
      <c r="R1770" t="str">
        <f>_xlfn.XLOOKUP(Table2[[#This Row],[Customer_ID]],Table1[Customer_ID],Table1[Region],"Not Found")</f>
        <v>South</v>
      </c>
      <c r="S1770" t="str">
        <f>_xlfn.XLOOKUP(Table2[[#This Row],[Customer_ID]],Table1[Customer_ID],Table1[Segment],"Not Found")</f>
        <v>Home Office</v>
      </c>
      <c r="T1770" t="str">
        <f>_xlfn.XLOOKUP(Table2[[#This Row],[Product_ID]],Table4[Product_ID],Table4[Product_Name],"Not Found")</f>
        <v>Mobile Holder</v>
      </c>
    </row>
    <row r="1771" spans="1:20" x14ac:dyDescent="0.3">
      <c r="A1771" t="s">
        <v>2288</v>
      </c>
      <c r="B1771" s="4">
        <v>45717</v>
      </c>
      <c r="C1771" s="4">
        <v>45719</v>
      </c>
      <c r="D1771" t="s">
        <v>828</v>
      </c>
      <c r="E1771" t="s">
        <v>116</v>
      </c>
      <c r="F1771" s="8">
        <v>2</v>
      </c>
      <c r="G1771" s="10">
        <v>0.1</v>
      </c>
      <c r="H1771" t="s">
        <v>30</v>
      </c>
      <c r="I1771" s="8">
        <v>718.2</v>
      </c>
      <c r="J1771" s="8">
        <v>146.37</v>
      </c>
      <c r="K1771" s="12">
        <f>YEAR(Table2[[#This Row],[Order_Date]])</f>
        <v>2025</v>
      </c>
      <c r="L1771" s="12">
        <f>MONTH(Table2[[#This Row],[Order_Date]])</f>
        <v>3</v>
      </c>
      <c r="M1771" t="str">
        <f>TEXT(Table2[[#This Row],[Order_Date]],"mmm")</f>
        <v>Mar</v>
      </c>
      <c r="N1771" t="str">
        <f>TEXT(Table2[[#This Row],[Order_Date]],"YYYY-MM")</f>
        <v>2025-03</v>
      </c>
      <c r="O1771" s="9">
        <f>IFERROR(Table2[[#This Row],[Profit]]/Table2[[#This Row],[Sales]],0)</f>
        <v>0.20380116959064326</v>
      </c>
      <c r="P1771" t="str">
        <f>_xlfn.XLOOKUP(Table2[[#This Row],[Product_ID]],Table4[Product_ID],Table4[Category],"Not Found")</f>
        <v>Technology</v>
      </c>
      <c r="Q1771" t="str">
        <f>_xlfn.XLOOKUP(Table2[[#This Row],[Product_ID]],Table4[Product_ID],Table4[Sub_Category],"Not Found")</f>
        <v>Accessories</v>
      </c>
      <c r="R1771" t="str">
        <f>_xlfn.XLOOKUP(Table2[[#This Row],[Customer_ID]],Table1[Customer_ID],Table1[Region],"Not Found")</f>
        <v>North</v>
      </c>
      <c r="S1771" t="str">
        <f>_xlfn.XLOOKUP(Table2[[#This Row],[Customer_ID]],Table1[Customer_ID],Table1[Segment],"Not Found")</f>
        <v>Consumer</v>
      </c>
      <c r="T1771" t="str">
        <f>_xlfn.XLOOKUP(Table2[[#This Row],[Product_ID]],Table4[Product_ID],Table4[Product_Name],"Not Found")</f>
        <v>Mobile Holder</v>
      </c>
    </row>
    <row r="1772" spans="1:20" x14ac:dyDescent="0.3">
      <c r="A1772" t="s">
        <v>2289</v>
      </c>
      <c r="B1772" s="4">
        <v>45957</v>
      </c>
      <c r="C1772" s="4">
        <v>45962</v>
      </c>
      <c r="D1772" t="s">
        <v>1186</v>
      </c>
      <c r="E1772" t="s">
        <v>35</v>
      </c>
      <c r="F1772" s="8">
        <v>1</v>
      </c>
      <c r="G1772" s="10">
        <v>0</v>
      </c>
      <c r="H1772" t="s">
        <v>30</v>
      </c>
      <c r="I1772" s="8">
        <v>1599</v>
      </c>
      <c r="J1772" s="8">
        <v>480.92</v>
      </c>
      <c r="K1772" s="12">
        <f>YEAR(Table2[[#This Row],[Order_Date]])</f>
        <v>2025</v>
      </c>
      <c r="L1772" s="12">
        <f>MONTH(Table2[[#This Row],[Order_Date]])</f>
        <v>10</v>
      </c>
      <c r="M1772" t="str">
        <f>TEXT(Table2[[#This Row],[Order_Date]],"mmm")</f>
        <v>Oct</v>
      </c>
      <c r="N1772" t="str">
        <f>TEXT(Table2[[#This Row],[Order_Date]],"YYYY-MM")</f>
        <v>2025-10</v>
      </c>
      <c r="O1772" s="9">
        <f>IFERROR(Table2[[#This Row],[Profit]]/Table2[[#This Row],[Sales]],0)</f>
        <v>0.30076297686053782</v>
      </c>
      <c r="P1772" t="str">
        <f>_xlfn.XLOOKUP(Table2[[#This Row],[Product_ID]],Table4[Product_ID],Table4[Category],"Not Found")</f>
        <v>Lifestyle</v>
      </c>
      <c r="Q1772" t="str">
        <f>_xlfn.XLOOKUP(Table2[[#This Row],[Product_ID]],Table4[Product_ID],Table4[Sub_Category],"Not Found")</f>
        <v>Bags</v>
      </c>
      <c r="R1772" t="str">
        <f>_xlfn.XLOOKUP(Table2[[#This Row],[Customer_ID]],Table1[Customer_ID],Table1[Region],"Not Found")</f>
        <v>South</v>
      </c>
      <c r="S1772" t="str">
        <f>_xlfn.XLOOKUP(Table2[[#This Row],[Customer_ID]],Table1[Customer_ID],Table1[Segment],"Not Found")</f>
        <v>Home Office</v>
      </c>
      <c r="T1772" t="str">
        <f>_xlfn.XLOOKUP(Table2[[#This Row],[Product_ID]],Table4[Product_ID],Table4[Product_Name],"Not Found")</f>
        <v>Backpack</v>
      </c>
    </row>
    <row r="1773" spans="1:20" x14ac:dyDescent="0.3">
      <c r="A1773" t="s">
        <v>2290</v>
      </c>
      <c r="B1773" s="4">
        <v>45783</v>
      </c>
      <c r="C1773" s="4">
        <v>45787</v>
      </c>
      <c r="D1773" t="s">
        <v>820</v>
      </c>
      <c r="E1773" t="s">
        <v>116</v>
      </c>
      <c r="F1773" s="8">
        <v>1</v>
      </c>
      <c r="G1773" s="10">
        <v>0.1</v>
      </c>
      <c r="H1773" t="s">
        <v>21</v>
      </c>
      <c r="I1773" s="8">
        <v>359.1</v>
      </c>
      <c r="J1773" s="8">
        <v>77.05</v>
      </c>
      <c r="K1773" s="12">
        <f>YEAR(Table2[[#This Row],[Order_Date]])</f>
        <v>2025</v>
      </c>
      <c r="L1773" s="12">
        <f>MONTH(Table2[[#This Row],[Order_Date]])</f>
        <v>5</v>
      </c>
      <c r="M1773" t="str">
        <f>TEXT(Table2[[#This Row],[Order_Date]],"mmm")</f>
        <v>May</v>
      </c>
      <c r="N1773" t="str">
        <f>TEXT(Table2[[#This Row],[Order_Date]],"YYYY-MM")</f>
        <v>2025-05</v>
      </c>
      <c r="O1773" s="9">
        <f>IFERROR(Table2[[#This Row],[Profit]]/Table2[[#This Row],[Sales]],0)</f>
        <v>0.21456418824839876</v>
      </c>
      <c r="P1773" t="str">
        <f>_xlfn.XLOOKUP(Table2[[#This Row],[Product_ID]],Table4[Product_ID],Table4[Category],"Not Found")</f>
        <v>Technology</v>
      </c>
      <c r="Q1773" t="str">
        <f>_xlfn.XLOOKUP(Table2[[#This Row],[Product_ID]],Table4[Product_ID],Table4[Sub_Category],"Not Found")</f>
        <v>Accessories</v>
      </c>
      <c r="R1773" t="str">
        <f>_xlfn.XLOOKUP(Table2[[#This Row],[Customer_ID]],Table1[Customer_ID],Table1[Region],"Not Found")</f>
        <v>North</v>
      </c>
      <c r="S1773" t="str">
        <f>_xlfn.XLOOKUP(Table2[[#This Row],[Customer_ID]],Table1[Customer_ID],Table1[Segment],"Not Found")</f>
        <v>Corporate</v>
      </c>
      <c r="T1773" t="str">
        <f>_xlfn.XLOOKUP(Table2[[#This Row],[Product_ID]],Table4[Product_ID],Table4[Product_Name],"Not Found")</f>
        <v>Mobile Holder</v>
      </c>
    </row>
    <row r="1774" spans="1:20" x14ac:dyDescent="0.3">
      <c r="A1774" t="s">
        <v>2291</v>
      </c>
      <c r="B1774" s="4">
        <v>45433</v>
      </c>
      <c r="C1774" s="4">
        <v>45435</v>
      </c>
      <c r="D1774" t="s">
        <v>277</v>
      </c>
      <c r="E1774" t="s">
        <v>16</v>
      </c>
      <c r="F1774" s="8">
        <v>1</v>
      </c>
      <c r="G1774" s="10">
        <v>0</v>
      </c>
      <c r="H1774" t="s">
        <v>13</v>
      </c>
      <c r="I1774" s="8">
        <v>1299</v>
      </c>
      <c r="J1774" s="8">
        <v>220.25</v>
      </c>
      <c r="K1774" s="12">
        <f>YEAR(Table2[[#This Row],[Order_Date]])</f>
        <v>2024</v>
      </c>
      <c r="L1774" s="12">
        <f>MONTH(Table2[[#This Row],[Order_Date]])</f>
        <v>5</v>
      </c>
      <c r="M1774" t="str">
        <f>TEXT(Table2[[#This Row],[Order_Date]],"mmm")</f>
        <v>May</v>
      </c>
      <c r="N1774" t="str">
        <f>TEXT(Table2[[#This Row],[Order_Date]],"YYYY-MM")</f>
        <v>2024-05</v>
      </c>
      <c r="O1774" s="9">
        <f>IFERROR(Table2[[#This Row],[Profit]]/Table2[[#This Row],[Sales]],0)</f>
        <v>0.1695535026943803</v>
      </c>
      <c r="P1774" t="str">
        <f>_xlfn.XLOOKUP(Table2[[#This Row],[Product_ID]],Table4[Product_ID],Table4[Category],"Not Found")</f>
        <v>Technology</v>
      </c>
      <c r="Q1774" t="str">
        <f>_xlfn.XLOOKUP(Table2[[#This Row],[Product_ID]],Table4[Product_ID],Table4[Sub_Category],"Not Found")</f>
        <v>Accessories</v>
      </c>
      <c r="R1774" t="str">
        <f>_xlfn.XLOOKUP(Table2[[#This Row],[Customer_ID]],Table1[Customer_ID],Table1[Region],"Not Found")</f>
        <v>West</v>
      </c>
      <c r="S1774" t="str">
        <f>_xlfn.XLOOKUP(Table2[[#This Row],[Customer_ID]],Table1[Customer_ID],Table1[Segment],"Not Found")</f>
        <v>Corporate</v>
      </c>
      <c r="T1774" t="str">
        <f>_xlfn.XLOOKUP(Table2[[#This Row],[Product_ID]],Table4[Product_ID],Table4[Product_Name],"Not Found")</f>
        <v>USB-C Hub</v>
      </c>
    </row>
    <row r="1775" spans="1:20" x14ac:dyDescent="0.3">
      <c r="A1775" t="s">
        <v>2292</v>
      </c>
      <c r="B1775" s="4">
        <v>45604</v>
      </c>
      <c r="C1775" s="4">
        <v>45608</v>
      </c>
      <c r="D1775" t="s">
        <v>329</v>
      </c>
      <c r="E1775" t="s">
        <v>55</v>
      </c>
      <c r="F1775" s="8">
        <v>4</v>
      </c>
      <c r="G1775" s="10">
        <v>0</v>
      </c>
      <c r="H1775" t="s">
        <v>13</v>
      </c>
      <c r="I1775" s="8">
        <v>23996</v>
      </c>
      <c r="J1775" s="8">
        <v>5091.2299999999996</v>
      </c>
      <c r="K1775" s="12">
        <f>YEAR(Table2[[#This Row],[Order_Date]])</f>
        <v>2024</v>
      </c>
      <c r="L1775" s="12">
        <f>MONTH(Table2[[#This Row],[Order_Date]])</f>
        <v>11</v>
      </c>
      <c r="M1775" t="str">
        <f>TEXT(Table2[[#This Row],[Order_Date]],"mmm")</f>
        <v>Nov</v>
      </c>
      <c r="N1775" t="str">
        <f>TEXT(Table2[[#This Row],[Order_Date]],"YYYY-MM")</f>
        <v>2024-11</v>
      </c>
      <c r="O1775" s="9">
        <f>IFERROR(Table2[[#This Row],[Profit]]/Table2[[#This Row],[Sales]],0)</f>
        <v>0.21216994499083178</v>
      </c>
      <c r="P1775" t="str">
        <f>_xlfn.XLOOKUP(Table2[[#This Row],[Product_ID]],Table4[Product_ID],Table4[Category],"Not Found")</f>
        <v>Furniture</v>
      </c>
      <c r="Q1775" t="str">
        <f>_xlfn.XLOOKUP(Table2[[#This Row],[Product_ID]],Table4[Product_ID],Table4[Sub_Category],"Not Found")</f>
        <v>Furniture</v>
      </c>
      <c r="R1775" t="str">
        <f>_xlfn.XLOOKUP(Table2[[#This Row],[Customer_ID]],Table1[Customer_ID],Table1[Region],"Not Found")</f>
        <v>South</v>
      </c>
      <c r="S1775" t="str">
        <f>_xlfn.XLOOKUP(Table2[[#This Row],[Customer_ID]],Table1[Customer_ID],Table1[Segment],"Not Found")</f>
        <v>Consumer</v>
      </c>
      <c r="T1775" t="str">
        <f>_xlfn.XLOOKUP(Table2[[#This Row],[Product_ID]],Table4[Product_ID],Table4[Product_Name],"Not Found")</f>
        <v>Study Table</v>
      </c>
    </row>
    <row r="1776" spans="1:20" x14ac:dyDescent="0.3">
      <c r="A1776" t="s">
        <v>2293</v>
      </c>
      <c r="B1776" s="4">
        <v>45456</v>
      </c>
      <c r="C1776" s="4">
        <v>45461</v>
      </c>
      <c r="D1776" t="s">
        <v>11</v>
      </c>
      <c r="E1776" t="s">
        <v>96</v>
      </c>
      <c r="F1776" s="8">
        <v>3</v>
      </c>
      <c r="G1776" s="10">
        <v>0.05</v>
      </c>
      <c r="H1776" t="s">
        <v>13</v>
      </c>
      <c r="I1776" s="8">
        <v>2847.15</v>
      </c>
      <c r="J1776" s="8">
        <v>634.69000000000005</v>
      </c>
      <c r="K1776" s="12">
        <f>YEAR(Table2[[#This Row],[Order_Date]])</f>
        <v>2024</v>
      </c>
      <c r="L1776" s="12">
        <f>MONTH(Table2[[#This Row],[Order_Date]])</f>
        <v>6</v>
      </c>
      <c r="M1776" t="str">
        <f>TEXT(Table2[[#This Row],[Order_Date]],"mmm")</f>
        <v>Jun</v>
      </c>
      <c r="N1776" t="str">
        <f>TEXT(Table2[[#This Row],[Order_Date]],"YYYY-MM")</f>
        <v>2024-06</v>
      </c>
      <c r="O1776" s="9">
        <f>IFERROR(Table2[[#This Row],[Profit]]/Table2[[#This Row],[Sales]],0)</f>
        <v>0.22292116678081592</v>
      </c>
      <c r="P1776" t="str">
        <f>_xlfn.XLOOKUP(Table2[[#This Row],[Product_ID]],Table4[Product_ID],Table4[Category],"Not Found")</f>
        <v>Home</v>
      </c>
      <c r="Q1776" t="str">
        <f>_xlfn.XLOOKUP(Table2[[#This Row],[Product_ID]],Table4[Product_ID],Table4[Sub_Category],"Not Found")</f>
        <v>Lighting</v>
      </c>
      <c r="R1776" t="str">
        <f>_xlfn.XLOOKUP(Table2[[#This Row],[Customer_ID]],Table1[Customer_ID],Table1[Region],"Not Found")</f>
        <v>West</v>
      </c>
      <c r="S1776" t="str">
        <f>_xlfn.XLOOKUP(Table2[[#This Row],[Customer_ID]],Table1[Customer_ID],Table1[Segment],"Not Found")</f>
        <v>Home Office</v>
      </c>
      <c r="T1776" t="str">
        <f>_xlfn.XLOOKUP(Table2[[#This Row],[Product_ID]],Table4[Product_ID],Table4[Product_Name],"Not Found")</f>
        <v>LED Strip Light</v>
      </c>
    </row>
    <row r="1777" spans="1:20" x14ac:dyDescent="0.3">
      <c r="A1777" t="s">
        <v>2294</v>
      </c>
      <c r="B1777" s="4">
        <v>45605</v>
      </c>
      <c r="C1777" s="4">
        <v>45610</v>
      </c>
      <c r="D1777" t="s">
        <v>221</v>
      </c>
      <c r="E1777" t="s">
        <v>12</v>
      </c>
      <c r="F1777" s="8">
        <v>3</v>
      </c>
      <c r="G1777" s="10">
        <v>0.2</v>
      </c>
      <c r="H1777" t="s">
        <v>30</v>
      </c>
      <c r="I1777" s="8">
        <v>1437.6</v>
      </c>
      <c r="J1777" s="8">
        <v>431.45</v>
      </c>
      <c r="K1777" s="12">
        <f>YEAR(Table2[[#This Row],[Order_Date]])</f>
        <v>2024</v>
      </c>
      <c r="L1777" s="12">
        <f>MONTH(Table2[[#This Row],[Order_Date]])</f>
        <v>11</v>
      </c>
      <c r="M1777" t="str">
        <f>TEXT(Table2[[#This Row],[Order_Date]],"mmm")</f>
        <v>Nov</v>
      </c>
      <c r="N1777" t="str">
        <f>TEXT(Table2[[#This Row],[Order_Date]],"YYYY-MM")</f>
        <v>2024-11</v>
      </c>
      <c r="O1777" s="9">
        <f>IFERROR(Table2[[#This Row],[Profit]]/Table2[[#This Row],[Sales]],0)</f>
        <v>0.30011825264329439</v>
      </c>
      <c r="P1777" t="str">
        <f>_xlfn.XLOOKUP(Table2[[#This Row],[Product_ID]],Table4[Product_ID],Table4[Category],"Not Found")</f>
        <v>Home</v>
      </c>
      <c r="Q1777" t="str">
        <f>_xlfn.XLOOKUP(Table2[[#This Row],[Product_ID]],Table4[Product_ID],Table4[Sub_Category],"Not Found")</f>
        <v>Kitchen</v>
      </c>
      <c r="R1777" t="str">
        <f>_xlfn.XLOOKUP(Table2[[#This Row],[Customer_ID]],Table1[Customer_ID],Table1[Region],"Not Found")</f>
        <v>South</v>
      </c>
      <c r="S1777" t="str">
        <f>_xlfn.XLOOKUP(Table2[[#This Row],[Customer_ID]],Table1[Customer_ID],Table1[Segment],"Not Found")</f>
        <v>Consumer</v>
      </c>
      <c r="T1777" t="str">
        <f>_xlfn.XLOOKUP(Table2[[#This Row],[Product_ID]],Table4[Product_ID],Table4[Product_Name],"Not Found")</f>
        <v>Water Bottle</v>
      </c>
    </row>
    <row r="1778" spans="1:20" x14ac:dyDescent="0.3">
      <c r="A1778" t="s">
        <v>2295</v>
      </c>
      <c r="B1778" s="4">
        <v>45312</v>
      </c>
      <c r="C1778" s="4">
        <v>45316</v>
      </c>
      <c r="D1778" t="s">
        <v>894</v>
      </c>
      <c r="E1778" t="s">
        <v>96</v>
      </c>
      <c r="F1778" s="8">
        <v>4</v>
      </c>
      <c r="G1778" s="10">
        <v>0</v>
      </c>
      <c r="H1778" t="s">
        <v>13</v>
      </c>
      <c r="I1778" s="8">
        <v>3996</v>
      </c>
      <c r="J1778" s="8">
        <v>897.64</v>
      </c>
      <c r="K1778" s="12">
        <f>YEAR(Table2[[#This Row],[Order_Date]])</f>
        <v>2024</v>
      </c>
      <c r="L1778" s="12">
        <f>MONTH(Table2[[#This Row],[Order_Date]])</f>
        <v>1</v>
      </c>
      <c r="M1778" t="str">
        <f>TEXT(Table2[[#This Row],[Order_Date]],"mmm")</f>
        <v>Jan</v>
      </c>
      <c r="N1778" t="str">
        <f>TEXT(Table2[[#This Row],[Order_Date]],"YYYY-MM")</f>
        <v>2024-01</v>
      </c>
      <c r="O1778" s="9">
        <f>IFERROR(Table2[[#This Row],[Profit]]/Table2[[#This Row],[Sales]],0)</f>
        <v>0.22463463463463462</v>
      </c>
      <c r="P1778" t="str">
        <f>_xlfn.XLOOKUP(Table2[[#This Row],[Product_ID]],Table4[Product_ID],Table4[Category],"Not Found")</f>
        <v>Home</v>
      </c>
      <c r="Q1778" t="str">
        <f>_xlfn.XLOOKUP(Table2[[#This Row],[Product_ID]],Table4[Product_ID],Table4[Sub_Category],"Not Found")</f>
        <v>Lighting</v>
      </c>
      <c r="R1778" t="str">
        <f>_xlfn.XLOOKUP(Table2[[#This Row],[Customer_ID]],Table1[Customer_ID],Table1[Region],"Not Found")</f>
        <v>West</v>
      </c>
      <c r="S1778" t="str">
        <f>_xlfn.XLOOKUP(Table2[[#This Row],[Customer_ID]],Table1[Customer_ID],Table1[Segment],"Not Found")</f>
        <v>Home Office</v>
      </c>
      <c r="T1778" t="str">
        <f>_xlfn.XLOOKUP(Table2[[#This Row],[Product_ID]],Table4[Product_ID],Table4[Product_Name],"Not Found")</f>
        <v>LED Strip Light</v>
      </c>
    </row>
    <row r="1779" spans="1:20" x14ac:dyDescent="0.3">
      <c r="A1779" t="s">
        <v>2296</v>
      </c>
      <c r="B1779" s="4">
        <v>45373</v>
      </c>
      <c r="C1779" s="4">
        <v>45376</v>
      </c>
      <c r="D1779" t="s">
        <v>1407</v>
      </c>
      <c r="E1779" t="s">
        <v>16</v>
      </c>
      <c r="F1779" s="8">
        <v>2</v>
      </c>
      <c r="G1779" s="10">
        <v>0.05</v>
      </c>
      <c r="H1779" t="s">
        <v>13</v>
      </c>
      <c r="I1779" s="8">
        <v>2468.1</v>
      </c>
      <c r="J1779" s="8">
        <v>581.26</v>
      </c>
      <c r="K1779" s="12">
        <f>YEAR(Table2[[#This Row],[Order_Date]])</f>
        <v>2024</v>
      </c>
      <c r="L1779" s="12">
        <f>MONTH(Table2[[#This Row],[Order_Date]])</f>
        <v>3</v>
      </c>
      <c r="M1779" t="str">
        <f>TEXT(Table2[[#This Row],[Order_Date]],"mmm")</f>
        <v>Mar</v>
      </c>
      <c r="N1779" t="str">
        <f>TEXT(Table2[[#This Row],[Order_Date]],"YYYY-MM")</f>
        <v>2024-03</v>
      </c>
      <c r="O1779" s="9">
        <f>IFERROR(Table2[[#This Row],[Profit]]/Table2[[#This Row],[Sales]],0)</f>
        <v>0.23550909606579962</v>
      </c>
      <c r="P1779" t="str">
        <f>_xlfn.XLOOKUP(Table2[[#This Row],[Product_ID]],Table4[Product_ID],Table4[Category],"Not Found")</f>
        <v>Technology</v>
      </c>
      <c r="Q1779" t="str">
        <f>_xlfn.XLOOKUP(Table2[[#This Row],[Product_ID]],Table4[Product_ID],Table4[Sub_Category],"Not Found")</f>
        <v>Accessories</v>
      </c>
      <c r="R1779" t="str">
        <f>_xlfn.XLOOKUP(Table2[[#This Row],[Customer_ID]],Table1[Customer_ID],Table1[Region],"Not Found")</f>
        <v>West</v>
      </c>
      <c r="S1779" t="str">
        <f>_xlfn.XLOOKUP(Table2[[#This Row],[Customer_ID]],Table1[Customer_ID],Table1[Segment],"Not Found")</f>
        <v>Consumer</v>
      </c>
      <c r="T1779" t="str">
        <f>_xlfn.XLOOKUP(Table2[[#This Row],[Product_ID]],Table4[Product_ID],Table4[Product_Name],"Not Found")</f>
        <v>USB-C Hub</v>
      </c>
    </row>
    <row r="1780" spans="1:20" x14ac:dyDescent="0.3">
      <c r="A1780" t="s">
        <v>2297</v>
      </c>
      <c r="B1780" s="4">
        <v>45872</v>
      </c>
      <c r="C1780" s="4">
        <v>45877</v>
      </c>
      <c r="D1780" t="s">
        <v>527</v>
      </c>
      <c r="E1780" t="s">
        <v>16</v>
      </c>
      <c r="F1780" s="8">
        <v>1</v>
      </c>
      <c r="G1780" s="10">
        <v>0</v>
      </c>
      <c r="H1780" t="s">
        <v>13</v>
      </c>
      <c r="I1780" s="8">
        <v>1299</v>
      </c>
      <c r="J1780" s="8">
        <v>367.25</v>
      </c>
      <c r="K1780" s="12">
        <f>YEAR(Table2[[#This Row],[Order_Date]])</f>
        <v>2025</v>
      </c>
      <c r="L1780" s="12">
        <f>MONTH(Table2[[#This Row],[Order_Date]])</f>
        <v>8</v>
      </c>
      <c r="M1780" t="str">
        <f>TEXT(Table2[[#This Row],[Order_Date]],"mmm")</f>
        <v>Aug</v>
      </c>
      <c r="N1780" t="str">
        <f>TEXT(Table2[[#This Row],[Order_Date]],"YYYY-MM")</f>
        <v>2025-08</v>
      </c>
      <c r="O1780" s="9">
        <f>IFERROR(Table2[[#This Row],[Profit]]/Table2[[#This Row],[Sales]],0)</f>
        <v>0.28271747498075445</v>
      </c>
      <c r="P1780" t="str">
        <f>_xlfn.XLOOKUP(Table2[[#This Row],[Product_ID]],Table4[Product_ID],Table4[Category],"Not Found")</f>
        <v>Technology</v>
      </c>
      <c r="Q1780" t="str">
        <f>_xlfn.XLOOKUP(Table2[[#This Row],[Product_ID]],Table4[Product_ID],Table4[Sub_Category],"Not Found")</f>
        <v>Accessories</v>
      </c>
      <c r="R1780" t="str">
        <f>_xlfn.XLOOKUP(Table2[[#This Row],[Customer_ID]],Table1[Customer_ID],Table1[Region],"Not Found")</f>
        <v>South</v>
      </c>
      <c r="S1780" t="str">
        <f>_xlfn.XLOOKUP(Table2[[#This Row],[Customer_ID]],Table1[Customer_ID],Table1[Segment],"Not Found")</f>
        <v>Consumer</v>
      </c>
      <c r="T1780" t="str">
        <f>_xlfn.XLOOKUP(Table2[[#This Row],[Product_ID]],Table4[Product_ID],Table4[Product_Name],"Not Found")</f>
        <v>USB-C Hub</v>
      </c>
    </row>
    <row r="1781" spans="1:20" x14ac:dyDescent="0.3">
      <c r="A1781" t="s">
        <v>2298</v>
      </c>
      <c r="B1781" s="4">
        <v>45422</v>
      </c>
      <c r="C1781" s="4">
        <v>45427</v>
      </c>
      <c r="D1781" t="s">
        <v>627</v>
      </c>
      <c r="E1781" t="s">
        <v>76</v>
      </c>
      <c r="F1781" s="8">
        <v>1</v>
      </c>
      <c r="G1781" s="10">
        <v>0</v>
      </c>
      <c r="H1781" t="s">
        <v>13</v>
      </c>
      <c r="I1781" s="8">
        <v>899</v>
      </c>
      <c r="J1781" s="8">
        <v>240.91</v>
      </c>
      <c r="K1781" s="12">
        <f>YEAR(Table2[[#This Row],[Order_Date]])</f>
        <v>2024</v>
      </c>
      <c r="L1781" s="12">
        <f>MONTH(Table2[[#This Row],[Order_Date]])</f>
        <v>5</v>
      </c>
      <c r="M1781" t="str">
        <f>TEXT(Table2[[#This Row],[Order_Date]],"mmm")</f>
        <v>May</v>
      </c>
      <c r="N1781" t="str">
        <f>TEXT(Table2[[#This Row],[Order_Date]],"YYYY-MM")</f>
        <v>2024-05</v>
      </c>
      <c r="O1781" s="9">
        <f>IFERROR(Table2[[#This Row],[Profit]]/Table2[[#This Row],[Sales]],0)</f>
        <v>0.26797552836484984</v>
      </c>
      <c r="P1781" t="str">
        <f>_xlfn.XLOOKUP(Table2[[#This Row],[Product_ID]],Table4[Product_ID],Table4[Category],"Not Found")</f>
        <v>Home</v>
      </c>
      <c r="Q1781" t="str">
        <f>_xlfn.XLOOKUP(Table2[[#This Row],[Product_ID]],Table4[Product_ID],Table4[Sub_Category],"Not Found")</f>
        <v>Decor</v>
      </c>
      <c r="R1781" t="str">
        <f>_xlfn.XLOOKUP(Table2[[#This Row],[Customer_ID]],Table1[Customer_ID],Table1[Region],"Not Found")</f>
        <v>West</v>
      </c>
      <c r="S1781" t="str">
        <f>_xlfn.XLOOKUP(Table2[[#This Row],[Customer_ID]],Table1[Customer_ID],Table1[Segment],"Not Found")</f>
        <v>Corporate</v>
      </c>
      <c r="T1781" t="str">
        <f>_xlfn.XLOOKUP(Table2[[#This Row],[Product_ID]],Table4[Product_ID],Table4[Product_Name],"Not Found")</f>
        <v>Wall Clock</v>
      </c>
    </row>
    <row r="1782" spans="1:20" x14ac:dyDescent="0.3">
      <c r="A1782" t="s">
        <v>2299</v>
      </c>
      <c r="B1782" s="4">
        <v>45890</v>
      </c>
      <c r="C1782" s="4">
        <v>45892</v>
      </c>
      <c r="D1782" t="s">
        <v>744</v>
      </c>
      <c r="E1782" t="s">
        <v>99</v>
      </c>
      <c r="F1782" s="8">
        <v>2</v>
      </c>
      <c r="G1782" s="10">
        <v>0.15</v>
      </c>
      <c r="H1782" t="s">
        <v>13</v>
      </c>
      <c r="I1782" s="8">
        <v>423.3</v>
      </c>
      <c r="J1782" s="8">
        <v>110.68</v>
      </c>
      <c r="K1782" s="12">
        <f>YEAR(Table2[[#This Row],[Order_Date]])</f>
        <v>2025</v>
      </c>
      <c r="L1782" s="12">
        <f>MONTH(Table2[[#This Row],[Order_Date]])</f>
        <v>8</v>
      </c>
      <c r="M1782" t="str">
        <f>TEXT(Table2[[#This Row],[Order_Date]],"mmm")</f>
        <v>Aug</v>
      </c>
      <c r="N1782" t="str">
        <f>TEXT(Table2[[#This Row],[Order_Date]],"YYYY-MM")</f>
        <v>2025-08</v>
      </c>
      <c r="O1782" s="9">
        <f>IFERROR(Table2[[#This Row],[Profit]]/Table2[[#This Row],[Sales]],0)</f>
        <v>0.26146940703992444</v>
      </c>
      <c r="P1782" t="str">
        <f>_xlfn.XLOOKUP(Table2[[#This Row],[Product_ID]],Table4[Product_ID],Table4[Category],"Not Found")</f>
        <v>Office</v>
      </c>
      <c r="Q1782" t="str">
        <f>_xlfn.XLOOKUP(Table2[[#This Row],[Product_ID]],Table4[Product_ID],Table4[Sub_Category],"Not Found")</f>
        <v>Paper</v>
      </c>
      <c r="R1782" t="str">
        <f>_xlfn.XLOOKUP(Table2[[#This Row],[Customer_ID]],Table1[Customer_ID],Table1[Region],"Not Found")</f>
        <v>West</v>
      </c>
      <c r="S1782" t="str">
        <f>_xlfn.XLOOKUP(Table2[[#This Row],[Customer_ID]],Table1[Customer_ID],Table1[Segment],"Not Found")</f>
        <v>Corporate</v>
      </c>
      <c r="T1782" t="str">
        <f>_xlfn.XLOOKUP(Table2[[#This Row],[Product_ID]],Table4[Product_ID],Table4[Product_Name],"Not Found")</f>
        <v>Pen Set</v>
      </c>
    </row>
    <row r="1783" spans="1:20" x14ac:dyDescent="0.3">
      <c r="A1783" t="s">
        <v>2300</v>
      </c>
      <c r="B1783" s="4">
        <v>46021</v>
      </c>
      <c r="C1783" s="4">
        <v>46025</v>
      </c>
      <c r="D1783" t="s">
        <v>469</v>
      </c>
      <c r="E1783" t="s">
        <v>200</v>
      </c>
      <c r="F1783" s="8">
        <v>3</v>
      </c>
      <c r="G1783" s="10">
        <v>0</v>
      </c>
      <c r="H1783" t="s">
        <v>17</v>
      </c>
      <c r="I1783" s="8">
        <v>3297</v>
      </c>
      <c r="J1783" s="8">
        <v>826.77</v>
      </c>
      <c r="K1783" s="12">
        <f>YEAR(Table2[[#This Row],[Order_Date]])</f>
        <v>2025</v>
      </c>
      <c r="L1783" s="12">
        <f>MONTH(Table2[[#This Row],[Order_Date]])</f>
        <v>12</v>
      </c>
      <c r="M1783" t="str">
        <f>TEXT(Table2[[#This Row],[Order_Date]],"mmm")</f>
        <v>Dec</v>
      </c>
      <c r="N1783" t="str">
        <f>TEXT(Table2[[#This Row],[Order_Date]],"YYYY-MM")</f>
        <v>2025-12</v>
      </c>
      <c r="O1783" s="9">
        <f>IFERROR(Table2[[#This Row],[Profit]]/Table2[[#This Row],[Sales]],0)</f>
        <v>0.25076433121019109</v>
      </c>
      <c r="P1783" t="str">
        <f>_xlfn.XLOOKUP(Table2[[#This Row],[Product_ID]],Table4[Product_ID],Table4[Category],"Not Found")</f>
        <v>Office</v>
      </c>
      <c r="Q1783" t="str">
        <f>_xlfn.XLOOKUP(Table2[[#This Row],[Product_ID]],Table4[Product_ID],Table4[Sub_Category],"Not Found")</f>
        <v>Office Supplies</v>
      </c>
      <c r="R1783" t="str">
        <f>_xlfn.XLOOKUP(Table2[[#This Row],[Customer_ID]],Table1[Customer_ID],Table1[Region],"Not Found")</f>
        <v>South</v>
      </c>
      <c r="S1783" t="str">
        <f>_xlfn.XLOOKUP(Table2[[#This Row],[Customer_ID]],Table1[Customer_ID],Table1[Segment],"Not Found")</f>
        <v>Consumer</v>
      </c>
      <c r="T1783" t="str">
        <f>_xlfn.XLOOKUP(Table2[[#This Row],[Product_ID]],Table4[Product_ID],Table4[Product_Name],"Not Found")</f>
        <v>Laptop Stand</v>
      </c>
    </row>
    <row r="1784" spans="1:20" x14ac:dyDescent="0.3">
      <c r="A1784" t="s">
        <v>2301</v>
      </c>
      <c r="B1784" s="4">
        <v>45596</v>
      </c>
      <c r="C1784" s="4">
        <v>45601</v>
      </c>
      <c r="D1784" t="s">
        <v>1104</v>
      </c>
      <c r="E1784" t="s">
        <v>29</v>
      </c>
      <c r="F1784" s="8">
        <v>1</v>
      </c>
      <c r="G1784" s="10">
        <v>0.15</v>
      </c>
      <c r="H1784" t="s">
        <v>13</v>
      </c>
      <c r="I1784" s="8">
        <v>339.15</v>
      </c>
      <c r="J1784" s="8">
        <v>69.59</v>
      </c>
      <c r="K1784" s="12">
        <f>YEAR(Table2[[#This Row],[Order_Date]])</f>
        <v>2024</v>
      </c>
      <c r="L1784" s="12">
        <f>MONTH(Table2[[#This Row],[Order_Date]])</f>
        <v>10</v>
      </c>
      <c r="M1784" t="str">
        <f>TEXT(Table2[[#This Row],[Order_Date]],"mmm")</f>
        <v>Oct</v>
      </c>
      <c r="N1784" t="str">
        <f>TEXT(Table2[[#This Row],[Order_Date]],"YYYY-MM")</f>
        <v>2024-10</v>
      </c>
      <c r="O1784" s="9">
        <f>IFERROR(Table2[[#This Row],[Profit]]/Table2[[#This Row],[Sales]],0)</f>
        <v>0.20518944419873214</v>
      </c>
      <c r="P1784" t="str">
        <f>_xlfn.XLOOKUP(Table2[[#This Row],[Product_ID]],Table4[Product_ID],Table4[Category],"Not Found")</f>
        <v>Office</v>
      </c>
      <c r="Q1784" t="str">
        <f>_xlfn.XLOOKUP(Table2[[#This Row],[Product_ID]],Table4[Product_ID],Table4[Sub_Category],"Not Found")</f>
        <v>Paper</v>
      </c>
      <c r="R1784" t="str">
        <f>_xlfn.XLOOKUP(Table2[[#This Row],[Customer_ID]],Table1[Customer_ID],Table1[Region],"Not Found")</f>
        <v>North</v>
      </c>
      <c r="S1784" t="str">
        <f>_xlfn.XLOOKUP(Table2[[#This Row],[Customer_ID]],Table1[Customer_ID],Table1[Segment],"Not Found")</f>
        <v>Consumer</v>
      </c>
      <c r="T1784" t="str">
        <f>_xlfn.XLOOKUP(Table2[[#This Row],[Product_ID]],Table4[Product_ID],Table4[Product_Name],"Not Found")</f>
        <v>Notebook Set</v>
      </c>
    </row>
    <row r="1785" spans="1:20" x14ac:dyDescent="0.3">
      <c r="A1785" t="s">
        <v>2302</v>
      </c>
      <c r="B1785" s="4">
        <v>45662</v>
      </c>
      <c r="C1785" s="4">
        <v>45666</v>
      </c>
      <c r="D1785" t="s">
        <v>805</v>
      </c>
      <c r="E1785" t="s">
        <v>20</v>
      </c>
      <c r="F1785" s="8">
        <v>2</v>
      </c>
      <c r="G1785" s="10">
        <v>0</v>
      </c>
      <c r="H1785" t="s">
        <v>17</v>
      </c>
      <c r="I1785" s="8">
        <v>13998</v>
      </c>
      <c r="J1785" s="8">
        <v>2364.58</v>
      </c>
      <c r="K1785" s="12">
        <f>YEAR(Table2[[#This Row],[Order_Date]])</f>
        <v>2025</v>
      </c>
      <c r="L1785" s="12">
        <f>MONTH(Table2[[#This Row],[Order_Date]])</f>
        <v>1</v>
      </c>
      <c r="M1785" t="str">
        <f>TEXT(Table2[[#This Row],[Order_Date]],"mmm")</f>
        <v>Jan</v>
      </c>
      <c r="N1785" t="str">
        <f>TEXT(Table2[[#This Row],[Order_Date]],"YYYY-MM")</f>
        <v>2025-01</v>
      </c>
      <c r="O1785" s="9">
        <f>IFERROR(Table2[[#This Row],[Profit]]/Table2[[#This Row],[Sales]],0)</f>
        <v>0.16892270324332048</v>
      </c>
      <c r="P1785" t="str">
        <f>_xlfn.XLOOKUP(Table2[[#This Row],[Product_ID]],Table4[Product_ID],Table4[Category],"Not Found")</f>
        <v>Furniture</v>
      </c>
      <c r="Q1785" t="str">
        <f>_xlfn.XLOOKUP(Table2[[#This Row],[Product_ID]],Table4[Product_ID],Table4[Sub_Category],"Not Found")</f>
        <v>Furniture</v>
      </c>
      <c r="R1785" t="str">
        <f>_xlfn.XLOOKUP(Table2[[#This Row],[Customer_ID]],Table1[Customer_ID],Table1[Region],"Not Found")</f>
        <v>West</v>
      </c>
      <c r="S1785" t="str">
        <f>_xlfn.XLOOKUP(Table2[[#This Row],[Customer_ID]],Table1[Customer_ID],Table1[Segment],"Not Found")</f>
        <v>Home Office</v>
      </c>
      <c r="T1785" t="str">
        <f>_xlfn.XLOOKUP(Table2[[#This Row],[Product_ID]],Table4[Product_ID],Table4[Product_Name],"Not Found")</f>
        <v>Office Chair</v>
      </c>
    </row>
    <row r="1786" spans="1:20" x14ac:dyDescent="0.3">
      <c r="A1786" t="s">
        <v>2303</v>
      </c>
      <c r="B1786" s="4">
        <v>45675</v>
      </c>
      <c r="C1786" s="4">
        <v>45677</v>
      </c>
      <c r="D1786" t="s">
        <v>1147</v>
      </c>
      <c r="E1786" t="s">
        <v>71</v>
      </c>
      <c r="F1786" s="8">
        <v>4</v>
      </c>
      <c r="G1786" s="10">
        <v>0.15</v>
      </c>
      <c r="H1786" t="s">
        <v>21</v>
      </c>
      <c r="I1786" s="8">
        <v>2716.6</v>
      </c>
      <c r="J1786" s="8">
        <v>549.53</v>
      </c>
      <c r="K1786" s="12">
        <f>YEAR(Table2[[#This Row],[Order_Date]])</f>
        <v>2025</v>
      </c>
      <c r="L1786" s="12">
        <f>MONTH(Table2[[#This Row],[Order_Date]])</f>
        <v>1</v>
      </c>
      <c r="M1786" t="str">
        <f>TEXT(Table2[[#This Row],[Order_Date]],"mmm")</f>
        <v>Jan</v>
      </c>
      <c r="N1786" t="str">
        <f>TEXT(Table2[[#This Row],[Order_Date]],"YYYY-MM")</f>
        <v>2025-01</v>
      </c>
      <c r="O1786" s="9">
        <f>IFERROR(Table2[[#This Row],[Profit]]/Table2[[#This Row],[Sales]],0)</f>
        <v>0.20228594566737834</v>
      </c>
      <c r="P1786" t="str">
        <f>_xlfn.XLOOKUP(Table2[[#This Row],[Product_ID]],Table4[Product_ID],Table4[Category],"Not Found")</f>
        <v>Home</v>
      </c>
      <c r="Q1786" t="str">
        <f>_xlfn.XLOOKUP(Table2[[#This Row],[Product_ID]],Table4[Product_ID],Table4[Sub_Category],"Not Found")</f>
        <v>Storage</v>
      </c>
      <c r="R1786" t="str">
        <f>_xlfn.XLOOKUP(Table2[[#This Row],[Customer_ID]],Table1[Customer_ID],Table1[Region],"Not Found")</f>
        <v>East</v>
      </c>
      <c r="S1786" t="str">
        <f>_xlfn.XLOOKUP(Table2[[#This Row],[Customer_ID]],Table1[Customer_ID],Table1[Segment],"Not Found")</f>
        <v>Corporate</v>
      </c>
      <c r="T1786" t="str">
        <f>_xlfn.XLOOKUP(Table2[[#This Row],[Product_ID]],Table4[Product_ID],Table4[Product_Name],"Not Found")</f>
        <v>Storage Box</v>
      </c>
    </row>
    <row r="1787" spans="1:20" x14ac:dyDescent="0.3">
      <c r="A1787" t="s">
        <v>2304</v>
      </c>
      <c r="B1787" s="4">
        <v>45736</v>
      </c>
      <c r="C1787" s="4">
        <v>45740</v>
      </c>
      <c r="D1787" t="s">
        <v>1806</v>
      </c>
      <c r="E1787" t="s">
        <v>45</v>
      </c>
      <c r="F1787" s="8">
        <v>1</v>
      </c>
      <c r="G1787" s="10">
        <v>0.05</v>
      </c>
      <c r="H1787" t="s">
        <v>21</v>
      </c>
      <c r="I1787" s="8">
        <v>2374.0500000000002</v>
      </c>
      <c r="J1787" s="8">
        <v>524.4</v>
      </c>
      <c r="K1787" s="12">
        <f>YEAR(Table2[[#This Row],[Order_Date]])</f>
        <v>2025</v>
      </c>
      <c r="L1787" s="12">
        <f>MONTH(Table2[[#This Row],[Order_Date]])</f>
        <v>3</v>
      </c>
      <c r="M1787" t="str">
        <f>TEXT(Table2[[#This Row],[Order_Date]],"mmm")</f>
        <v>Mar</v>
      </c>
      <c r="N1787" t="str">
        <f>TEXT(Table2[[#This Row],[Order_Date]],"YYYY-MM")</f>
        <v>2025-03</v>
      </c>
      <c r="O1787" s="9">
        <f>IFERROR(Table2[[#This Row],[Profit]]/Table2[[#This Row],[Sales]],0)</f>
        <v>0.22088835534213683</v>
      </c>
      <c r="P1787" t="str">
        <f>_xlfn.XLOOKUP(Table2[[#This Row],[Product_ID]],Table4[Product_ID],Table4[Category],"Not Found")</f>
        <v>Technology</v>
      </c>
      <c r="Q1787" t="str">
        <f>_xlfn.XLOOKUP(Table2[[#This Row],[Product_ID]],Table4[Product_ID],Table4[Sub_Category],"Not Found")</f>
        <v>Audio</v>
      </c>
      <c r="R1787" t="str">
        <f>_xlfn.XLOOKUP(Table2[[#This Row],[Customer_ID]],Table1[Customer_ID],Table1[Region],"Not Found")</f>
        <v>South</v>
      </c>
      <c r="S1787" t="str">
        <f>_xlfn.XLOOKUP(Table2[[#This Row],[Customer_ID]],Table1[Customer_ID],Table1[Segment],"Not Found")</f>
        <v>Home Office</v>
      </c>
      <c r="T1787" t="str">
        <f>_xlfn.XLOOKUP(Table2[[#This Row],[Product_ID]],Table4[Product_ID],Table4[Product_Name],"Not Found")</f>
        <v>Headphones</v>
      </c>
    </row>
    <row r="1788" spans="1:20" x14ac:dyDescent="0.3">
      <c r="A1788" t="s">
        <v>2305</v>
      </c>
      <c r="B1788" s="4">
        <v>45716</v>
      </c>
      <c r="C1788" s="4">
        <v>45720</v>
      </c>
      <c r="D1788" t="s">
        <v>341</v>
      </c>
      <c r="E1788" t="s">
        <v>116</v>
      </c>
      <c r="F1788" s="8">
        <v>3</v>
      </c>
      <c r="G1788" s="10">
        <v>0.15</v>
      </c>
      <c r="H1788" t="s">
        <v>13</v>
      </c>
      <c r="I1788" s="8">
        <v>1017.45</v>
      </c>
      <c r="J1788" s="8">
        <v>210.58</v>
      </c>
      <c r="K1788" s="12">
        <f>YEAR(Table2[[#This Row],[Order_Date]])</f>
        <v>2025</v>
      </c>
      <c r="L1788" s="12">
        <f>MONTH(Table2[[#This Row],[Order_Date]])</f>
        <v>2</v>
      </c>
      <c r="M1788" t="str">
        <f>TEXT(Table2[[#This Row],[Order_Date]],"mmm")</f>
        <v>Feb</v>
      </c>
      <c r="N1788" t="str">
        <f>TEXT(Table2[[#This Row],[Order_Date]],"YYYY-MM")</f>
        <v>2025-02</v>
      </c>
      <c r="O1788" s="9">
        <f>IFERROR(Table2[[#This Row],[Profit]]/Table2[[#This Row],[Sales]],0)</f>
        <v>0.20696840139564598</v>
      </c>
      <c r="P1788" t="str">
        <f>_xlfn.XLOOKUP(Table2[[#This Row],[Product_ID]],Table4[Product_ID],Table4[Category],"Not Found")</f>
        <v>Technology</v>
      </c>
      <c r="Q1788" t="str">
        <f>_xlfn.XLOOKUP(Table2[[#This Row],[Product_ID]],Table4[Product_ID],Table4[Sub_Category],"Not Found")</f>
        <v>Accessories</v>
      </c>
      <c r="R1788" t="str">
        <f>_xlfn.XLOOKUP(Table2[[#This Row],[Customer_ID]],Table1[Customer_ID],Table1[Region],"Not Found")</f>
        <v>North</v>
      </c>
      <c r="S1788" t="str">
        <f>_xlfn.XLOOKUP(Table2[[#This Row],[Customer_ID]],Table1[Customer_ID],Table1[Segment],"Not Found")</f>
        <v>Corporate</v>
      </c>
      <c r="T1788" t="str">
        <f>_xlfn.XLOOKUP(Table2[[#This Row],[Product_ID]],Table4[Product_ID],Table4[Product_Name],"Not Found")</f>
        <v>Mobile Holder</v>
      </c>
    </row>
    <row r="1789" spans="1:20" x14ac:dyDescent="0.3">
      <c r="A1789" t="s">
        <v>2306</v>
      </c>
      <c r="B1789" s="4">
        <v>45452</v>
      </c>
      <c r="C1789" s="4">
        <v>45454</v>
      </c>
      <c r="D1789" t="s">
        <v>204</v>
      </c>
      <c r="E1789" t="s">
        <v>35</v>
      </c>
      <c r="F1789" s="8">
        <v>1</v>
      </c>
      <c r="G1789" s="10">
        <v>0</v>
      </c>
      <c r="H1789" t="s">
        <v>30</v>
      </c>
      <c r="I1789" s="8">
        <v>1599</v>
      </c>
      <c r="J1789" s="8">
        <v>488.24</v>
      </c>
      <c r="K1789" s="12">
        <f>YEAR(Table2[[#This Row],[Order_Date]])</f>
        <v>2024</v>
      </c>
      <c r="L1789" s="12">
        <f>MONTH(Table2[[#This Row],[Order_Date]])</f>
        <v>6</v>
      </c>
      <c r="M1789" t="str">
        <f>TEXT(Table2[[#This Row],[Order_Date]],"mmm")</f>
        <v>Jun</v>
      </c>
      <c r="N1789" t="str">
        <f>TEXT(Table2[[#This Row],[Order_Date]],"YYYY-MM")</f>
        <v>2024-06</v>
      </c>
      <c r="O1789" s="9">
        <f>IFERROR(Table2[[#This Row],[Profit]]/Table2[[#This Row],[Sales]],0)</f>
        <v>0.30534083802376488</v>
      </c>
      <c r="P1789" t="str">
        <f>_xlfn.XLOOKUP(Table2[[#This Row],[Product_ID]],Table4[Product_ID],Table4[Category],"Not Found")</f>
        <v>Lifestyle</v>
      </c>
      <c r="Q1789" t="str">
        <f>_xlfn.XLOOKUP(Table2[[#This Row],[Product_ID]],Table4[Product_ID],Table4[Sub_Category],"Not Found")</f>
        <v>Bags</v>
      </c>
      <c r="R1789" t="str">
        <f>_xlfn.XLOOKUP(Table2[[#This Row],[Customer_ID]],Table1[Customer_ID],Table1[Region],"Not Found")</f>
        <v>South</v>
      </c>
      <c r="S1789" t="str">
        <f>_xlfn.XLOOKUP(Table2[[#This Row],[Customer_ID]],Table1[Customer_ID],Table1[Segment],"Not Found")</f>
        <v>Consumer</v>
      </c>
      <c r="T1789" t="str">
        <f>_xlfn.XLOOKUP(Table2[[#This Row],[Product_ID]],Table4[Product_ID],Table4[Product_Name],"Not Found")</f>
        <v>Backpack</v>
      </c>
    </row>
    <row r="1790" spans="1:20" x14ac:dyDescent="0.3">
      <c r="A1790" t="s">
        <v>2307</v>
      </c>
      <c r="B1790" s="4">
        <v>45469</v>
      </c>
      <c r="C1790" s="4">
        <v>45474</v>
      </c>
      <c r="D1790" t="s">
        <v>595</v>
      </c>
      <c r="E1790" t="s">
        <v>76</v>
      </c>
      <c r="F1790" s="8">
        <v>2</v>
      </c>
      <c r="G1790" s="10">
        <v>0.1</v>
      </c>
      <c r="H1790" t="s">
        <v>21</v>
      </c>
      <c r="I1790" s="8">
        <v>1618.2</v>
      </c>
      <c r="J1790" s="8">
        <v>342.34</v>
      </c>
      <c r="K1790" s="12">
        <f>YEAR(Table2[[#This Row],[Order_Date]])</f>
        <v>2024</v>
      </c>
      <c r="L1790" s="12">
        <f>MONTH(Table2[[#This Row],[Order_Date]])</f>
        <v>6</v>
      </c>
      <c r="M1790" t="str">
        <f>TEXT(Table2[[#This Row],[Order_Date]],"mmm")</f>
        <v>Jun</v>
      </c>
      <c r="N1790" t="str">
        <f>TEXT(Table2[[#This Row],[Order_Date]],"YYYY-MM")</f>
        <v>2024-06</v>
      </c>
      <c r="O1790" s="9">
        <f>IFERROR(Table2[[#This Row],[Profit]]/Table2[[#This Row],[Sales]],0)</f>
        <v>0.2115560499320232</v>
      </c>
      <c r="P1790" t="str">
        <f>_xlfn.XLOOKUP(Table2[[#This Row],[Product_ID]],Table4[Product_ID],Table4[Category],"Not Found")</f>
        <v>Home</v>
      </c>
      <c r="Q1790" t="str">
        <f>_xlfn.XLOOKUP(Table2[[#This Row],[Product_ID]],Table4[Product_ID],Table4[Sub_Category],"Not Found")</f>
        <v>Decor</v>
      </c>
      <c r="R1790" t="str">
        <f>_xlfn.XLOOKUP(Table2[[#This Row],[Customer_ID]],Table1[Customer_ID],Table1[Region],"Not Found")</f>
        <v>West</v>
      </c>
      <c r="S1790" t="str">
        <f>_xlfn.XLOOKUP(Table2[[#This Row],[Customer_ID]],Table1[Customer_ID],Table1[Segment],"Not Found")</f>
        <v>Consumer</v>
      </c>
      <c r="T1790" t="str">
        <f>_xlfn.XLOOKUP(Table2[[#This Row],[Product_ID]],Table4[Product_ID],Table4[Product_Name],"Not Found")</f>
        <v>Wall Clock</v>
      </c>
    </row>
    <row r="1791" spans="1:20" x14ac:dyDescent="0.3">
      <c r="A1791" t="s">
        <v>2308</v>
      </c>
      <c r="B1791" s="4">
        <v>45920</v>
      </c>
      <c r="C1791" s="4">
        <v>45924</v>
      </c>
      <c r="D1791" t="s">
        <v>1788</v>
      </c>
      <c r="E1791" t="s">
        <v>58</v>
      </c>
      <c r="F1791" s="8">
        <v>1</v>
      </c>
      <c r="G1791" s="10">
        <v>0.1</v>
      </c>
      <c r="H1791" t="s">
        <v>13</v>
      </c>
      <c r="I1791" s="8">
        <v>1799.1</v>
      </c>
      <c r="J1791" s="8">
        <v>365.95</v>
      </c>
      <c r="K1791" s="12">
        <f>YEAR(Table2[[#This Row],[Order_Date]])</f>
        <v>2025</v>
      </c>
      <c r="L1791" s="12">
        <f>MONTH(Table2[[#This Row],[Order_Date]])</f>
        <v>9</v>
      </c>
      <c r="M1791" t="str">
        <f>TEXT(Table2[[#This Row],[Order_Date]],"mmm")</f>
        <v>Sep</v>
      </c>
      <c r="N1791" t="str">
        <f>TEXT(Table2[[#This Row],[Order_Date]],"YYYY-MM")</f>
        <v>2025-09</v>
      </c>
      <c r="O1791" s="9">
        <f>IFERROR(Table2[[#This Row],[Profit]]/Table2[[#This Row],[Sales]],0)</f>
        <v>0.20340725918514813</v>
      </c>
      <c r="P1791" t="str">
        <f>_xlfn.XLOOKUP(Table2[[#This Row],[Product_ID]],Table4[Product_ID],Table4[Category],"Not Found")</f>
        <v>Technology</v>
      </c>
      <c r="Q1791" t="str">
        <f>_xlfn.XLOOKUP(Table2[[#This Row],[Product_ID]],Table4[Product_ID],Table4[Sub_Category],"Not Found")</f>
        <v>Audio</v>
      </c>
      <c r="R1791" t="str">
        <f>_xlfn.XLOOKUP(Table2[[#This Row],[Customer_ID]],Table1[Customer_ID],Table1[Region],"Not Found")</f>
        <v>East</v>
      </c>
      <c r="S1791" t="str">
        <f>_xlfn.XLOOKUP(Table2[[#This Row],[Customer_ID]],Table1[Customer_ID],Table1[Segment],"Not Found")</f>
        <v>Consumer</v>
      </c>
      <c r="T1791" t="str">
        <f>_xlfn.XLOOKUP(Table2[[#This Row],[Product_ID]],Table4[Product_ID],Table4[Product_Name],"Not Found")</f>
        <v>Bluetooth Speaker</v>
      </c>
    </row>
    <row r="1792" spans="1:20" x14ac:dyDescent="0.3">
      <c r="A1792" t="s">
        <v>2309</v>
      </c>
      <c r="B1792" s="4">
        <v>45999</v>
      </c>
      <c r="C1792" s="4">
        <v>46002</v>
      </c>
      <c r="D1792" t="s">
        <v>981</v>
      </c>
      <c r="E1792" t="s">
        <v>29</v>
      </c>
      <c r="F1792" s="8">
        <v>2</v>
      </c>
      <c r="G1792" s="10">
        <v>0.05</v>
      </c>
      <c r="H1792" t="s">
        <v>21</v>
      </c>
      <c r="I1792" s="8">
        <v>758.1</v>
      </c>
      <c r="J1792" s="8">
        <v>-61.44</v>
      </c>
      <c r="K1792" s="12">
        <f>YEAR(Table2[[#This Row],[Order_Date]])</f>
        <v>2025</v>
      </c>
      <c r="L1792" s="12">
        <f>MONTH(Table2[[#This Row],[Order_Date]])</f>
        <v>12</v>
      </c>
      <c r="M1792" t="str">
        <f>TEXT(Table2[[#This Row],[Order_Date]],"mmm")</f>
        <v>Dec</v>
      </c>
      <c r="N1792" t="str">
        <f>TEXT(Table2[[#This Row],[Order_Date]],"YYYY-MM")</f>
        <v>2025-12</v>
      </c>
      <c r="O1792" s="9">
        <f>IFERROR(Table2[[#This Row],[Profit]]/Table2[[#This Row],[Sales]],0)</f>
        <v>-8.1044717055797383E-2</v>
      </c>
      <c r="P1792" t="str">
        <f>_xlfn.XLOOKUP(Table2[[#This Row],[Product_ID]],Table4[Product_ID],Table4[Category],"Not Found")</f>
        <v>Office</v>
      </c>
      <c r="Q1792" t="str">
        <f>_xlfn.XLOOKUP(Table2[[#This Row],[Product_ID]],Table4[Product_ID],Table4[Sub_Category],"Not Found")</f>
        <v>Paper</v>
      </c>
      <c r="R1792" t="str">
        <f>_xlfn.XLOOKUP(Table2[[#This Row],[Customer_ID]],Table1[Customer_ID],Table1[Region],"Not Found")</f>
        <v>South</v>
      </c>
      <c r="S1792" t="str">
        <f>_xlfn.XLOOKUP(Table2[[#This Row],[Customer_ID]],Table1[Customer_ID],Table1[Segment],"Not Found")</f>
        <v>Corporate</v>
      </c>
      <c r="T1792" t="str">
        <f>_xlfn.XLOOKUP(Table2[[#This Row],[Product_ID]],Table4[Product_ID],Table4[Product_Name],"Not Found")</f>
        <v>Notebook Set</v>
      </c>
    </row>
    <row r="1793" spans="1:20" x14ac:dyDescent="0.3">
      <c r="A1793" t="s">
        <v>2310</v>
      </c>
      <c r="B1793" s="4">
        <v>45781</v>
      </c>
      <c r="C1793" s="4">
        <v>45786</v>
      </c>
      <c r="D1793" t="s">
        <v>369</v>
      </c>
      <c r="E1793" t="s">
        <v>200</v>
      </c>
      <c r="F1793" s="8">
        <v>2</v>
      </c>
      <c r="G1793" s="10">
        <v>0.1</v>
      </c>
      <c r="H1793" t="s">
        <v>21</v>
      </c>
      <c r="I1793" s="8">
        <v>1978.2</v>
      </c>
      <c r="J1793" s="8">
        <v>577.66</v>
      </c>
      <c r="K1793" s="12">
        <f>YEAR(Table2[[#This Row],[Order_Date]])</f>
        <v>2025</v>
      </c>
      <c r="L1793" s="12">
        <f>MONTH(Table2[[#This Row],[Order_Date]])</f>
        <v>5</v>
      </c>
      <c r="M1793" t="str">
        <f>TEXT(Table2[[#This Row],[Order_Date]],"mmm")</f>
        <v>May</v>
      </c>
      <c r="N1793" t="str">
        <f>TEXT(Table2[[#This Row],[Order_Date]],"YYYY-MM")</f>
        <v>2025-05</v>
      </c>
      <c r="O1793" s="9">
        <f>IFERROR(Table2[[#This Row],[Profit]]/Table2[[#This Row],[Sales]],0)</f>
        <v>0.29201294105752701</v>
      </c>
      <c r="P1793" t="str">
        <f>_xlfn.XLOOKUP(Table2[[#This Row],[Product_ID]],Table4[Product_ID],Table4[Category],"Not Found")</f>
        <v>Office</v>
      </c>
      <c r="Q1793" t="str">
        <f>_xlfn.XLOOKUP(Table2[[#This Row],[Product_ID]],Table4[Product_ID],Table4[Sub_Category],"Not Found")</f>
        <v>Office Supplies</v>
      </c>
      <c r="R1793" t="str">
        <f>_xlfn.XLOOKUP(Table2[[#This Row],[Customer_ID]],Table1[Customer_ID],Table1[Region],"Not Found")</f>
        <v>North</v>
      </c>
      <c r="S1793" t="str">
        <f>_xlfn.XLOOKUP(Table2[[#This Row],[Customer_ID]],Table1[Customer_ID],Table1[Segment],"Not Found")</f>
        <v>Consumer</v>
      </c>
      <c r="T1793" t="str">
        <f>_xlfn.XLOOKUP(Table2[[#This Row],[Product_ID]],Table4[Product_ID],Table4[Product_Name],"Not Found")</f>
        <v>Laptop Stand</v>
      </c>
    </row>
    <row r="1794" spans="1:20" x14ac:dyDescent="0.3">
      <c r="A1794" t="s">
        <v>2311</v>
      </c>
      <c r="B1794" s="4">
        <v>45618</v>
      </c>
      <c r="C1794" s="4">
        <v>45620</v>
      </c>
      <c r="D1794" t="s">
        <v>195</v>
      </c>
      <c r="E1794" t="s">
        <v>65</v>
      </c>
      <c r="F1794" s="8">
        <v>1</v>
      </c>
      <c r="G1794" s="10">
        <v>0.1</v>
      </c>
      <c r="H1794" t="s">
        <v>17</v>
      </c>
      <c r="I1794" s="8">
        <v>629.1</v>
      </c>
      <c r="J1794" s="8">
        <v>136.79</v>
      </c>
      <c r="K1794" s="12">
        <f>YEAR(Table2[[#This Row],[Order_Date]])</f>
        <v>2024</v>
      </c>
      <c r="L1794" s="12">
        <f>MONTH(Table2[[#This Row],[Order_Date]])</f>
        <v>11</v>
      </c>
      <c r="M1794" t="str">
        <f>TEXT(Table2[[#This Row],[Order_Date]],"mmm")</f>
        <v>Nov</v>
      </c>
      <c r="N1794" t="str">
        <f>TEXT(Table2[[#This Row],[Order_Date]],"YYYY-MM")</f>
        <v>2024-11</v>
      </c>
      <c r="O1794" s="9">
        <f>IFERROR(Table2[[#This Row],[Profit]]/Table2[[#This Row],[Sales]],0)</f>
        <v>0.21743760928310282</v>
      </c>
      <c r="P1794" t="str">
        <f>_xlfn.XLOOKUP(Table2[[#This Row],[Product_ID]],Table4[Product_ID],Table4[Category],"Not Found")</f>
        <v>Office</v>
      </c>
      <c r="Q1794" t="str">
        <f>_xlfn.XLOOKUP(Table2[[#This Row],[Product_ID]],Table4[Product_ID],Table4[Sub_Category],"Not Found")</f>
        <v>Storage</v>
      </c>
      <c r="R1794" t="str">
        <f>_xlfn.XLOOKUP(Table2[[#This Row],[Customer_ID]],Table1[Customer_ID],Table1[Region],"Not Found")</f>
        <v>North</v>
      </c>
      <c r="S1794" t="str">
        <f>_xlfn.XLOOKUP(Table2[[#This Row],[Customer_ID]],Table1[Customer_ID],Table1[Segment],"Not Found")</f>
        <v>Corporate</v>
      </c>
      <c r="T1794" t="str">
        <f>_xlfn.XLOOKUP(Table2[[#This Row],[Product_ID]],Table4[Product_ID],Table4[Product_Name],"Not Found")</f>
        <v>Desk Organizer</v>
      </c>
    </row>
    <row r="1795" spans="1:20" x14ac:dyDescent="0.3">
      <c r="A1795" t="s">
        <v>2312</v>
      </c>
      <c r="B1795" s="4">
        <v>45889</v>
      </c>
      <c r="C1795" s="4">
        <v>45890</v>
      </c>
      <c r="D1795" t="s">
        <v>612</v>
      </c>
      <c r="E1795" t="s">
        <v>40</v>
      </c>
      <c r="F1795" s="8">
        <v>3</v>
      </c>
      <c r="G1795" s="10">
        <v>0.15</v>
      </c>
      <c r="H1795" t="s">
        <v>13</v>
      </c>
      <c r="I1795" s="8">
        <v>3822.45</v>
      </c>
      <c r="J1795" s="8">
        <v>950.92</v>
      </c>
      <c r="K1795" s="12">
        <f>YEAR(Table2[[#This Row],[Order_Date]])</f>
        <v>2025</v>
      </c>
      <c r="L1795" s="12">
        <f>MONTH(Table2[[#This Row],[Order_Date]])</f>
        <v>8</v>
      </c>
      <c r="M1795" t="str">
        <f>TEXT(Table2[[#This Row],[Order_Date]],"mmm")</f>
        <v>Aug</v>
      </c>
      <c r="N1795" t="str">
        <f>TEXT(Table2[[#This Row],[Order_Date]],"YYYY-MM")</f>
        <v>2025-08</v>
      </c>
      <c r="O1795" s="9">
        <f>IFERROR(Table2[[#This Row],[Profit]]/Table2[[#This Row],[Sales]],0)</f>
        <v>0.24877238420384831</v>
      </c>
      <c r="P1795" t="str">
        <f>_xlfn.XLOOKUP(Table2[[#This Row],[Product_ID]],Table4[Product_ID],Table4[Category],"Not Found")</f>
        <v>Technology</v>
      </c>
      <c r="Q1795" t="str">
        <f>_xlfn.XLOOKUP(Table2[[#This Row],[Product_ID]],Table4[Product_ID],Table4[Sub_Category],"Not Found")</f>
        <v>Accessories</v>
      </c>
      <c r="R1795" t="str">
        <f>_xlfn.XLOOKUP(Table2[[#This Row],[Customer_ID]],Table1[Customer_ID],Table1[Region],"Not Found")</f>
        <v>West</v>
      </c>
      <c r="S1795" t="str">
        <f>_xlfn.XLOOKUP(Table2[[#This Row],[Customer_ID]],Table1[Customer_ID],Table1[Segment],"Not Found")</f>
        <v>Consumer</v>
      </c>
      <c r="T1795" t="str">
        <f>_xlfn.XLOOKUP(Table2[[#This Row],[Product_ID]],Table4[Product_ID],Table4[Product_Name],"Not Found")</f>
        <v>Power Bank</v>
      </c>
    </row>
    <row r="1796" spans="1:20" x14ac:dyDescent="0.3">
      <c r="A1796" t="s">
        <v>2313</v>
      </c>
      <c r="B1796" s="4">
        <v>45580</v>
      </c>
      <c r="C1796" s="4">
        <v>45583</v>
      </c>
      <c r="D1796" t="s">
        <v>704</v>
      </c>
      <c r="E1796" t="s">
        <v>45</v>
      </c>
      <c r="F1796" s="8">
        <v>2</v>
      </c>
      <c r="G1796" s="10">
        <v>0.05</v>
      </c>
      <c r="H1796" t="s">
        <v>17</v>
      </c>
      <c r="I1796" s="8">
        <v>4748.1000000000004</v>
      </c>
      <c r="J1796" s="8">
        <v>873.04</v>
      </c>
      <c r="K1796" s="12">
        <f>YEAR(Table2[[#This Row],[Order_Date]])</f>
        <v>2024</v>
      </c>
      <c r="L1796" s="12">
        <f>MONTH(Table2[[#This Row],[Order_Date]])</f>
        <v>10</v>
      </c>
      <c r="M1796" t="str">
        <f>TEXT(Table2[[#This Row],[Order_Date]],"mmm")</f>
        <v>Oct</v>
      </c>
      <c r="N1796" t="str">
        <f>TEXT(Table2[[#This Row],[Order_Date]],"YYYY-MM")</f>
        <v>2024-10</v>
      </c>
      <c r="O1796" s="9">
        <f>IFERROR(Table2[[#This Row],[Profit]]/Table2[[#This Row],[Sales]],0)</f>
        <v>0.18387144331416774</v>
      </c>
      <c r="P1796" t="str">
        <f>_xlfn.XLOOKUP(Table2[[#This Row],[Product_ID]],Table4[Product_ID],Table4[Category],"Not Found")</f>
        <v>Technology</v>
      </c>
      <c r="Q1796" t="str">
        <f>_xlfn.XLOOKUP(Table2[[#This Row],[Product_ID]],Table4[Product_ID],Table4[Sub_Category],"Not Found")</f>
        <v>Audio</v>
      </c>
      <c r="R1796" t="str">
        <f>_xlfn.XLOOKUP(Table2[[#This Row],[Customer_ID]],Table1[Customer_ID],Table1[Region],"Not Found")</f>
        <v>West</v>
      </c>
      <c r="S1796" t="str">
        <f>_xlfn.XLOOKUP(Table2[[#This Row],[Customer_ID]],Table1[Customer_ID],Table1[Segment],"Not Found")</f>
        <v>Consumer</v>
      </c>
      <c r="T1796" t="str">
        <f>_xlfn.XLOOKUP(Table2[[#This Row],[Product_ID]],Table4[Product_ID],Table4[Product_Name],"Not Found")</f>
        <v>Headphones</v>
      </c>
    </row>
    <row r="1797" spans="1:20" x14ac:dyDescent="0.3">
      <c r="A1797" t="s">
        <v>2314</v>
      </c>
      <c r="B1797" s="4">
        <v>45884</v>
      </c>
      <c r="C1797" s="4">
        <v>45889</v>
      </c>
      <c r="D1797" t="s">
        <v>560</v>
      </c>
      <c r="E1797" t="s">
        <v>71</v>
      </c>
      <c r="F1797" s="8">
        <v>2</v>
      </c>
      <c r="G1797" s="10">
        <v>0.05</v>
      </c>
      <c r="H1797" t="s">
        <v>21</v>
      </c>
      <c r="I1797" s="8">
        <v>1518.1</v>
      </c>
      <c r="J1797" s="8">
        <v>298.85000000000002</v>
      </c>
      <c r="K1797" s="12">
        <f>YEAR(Table2[[#This Row],[Order_Date]])</f>
        <v>2025</v>
      </c>
      <c r="L1797" s="12">
        <f>MONTH(Table2[[#This Row],[Order_Date]])</f>
        <v>8</v>
      </c>
      <c r="M1797" t="str">
        <f>TEXT(Table2[[#This Row],[Order_Date]],"mmm")</f>
        <v>Aug</v>
      </c>
      <c r="N1797" t="str">
        <f>TEXT(Table2[[#This Row],[Order_Date]],"YYYY-MM")</f>
        <v>2025-08</v>
      </c>
      <c r="O1797" s="9">
        <f>IFERROR(Table2[[#This Row],[Profit]]/Table2[[#This Row],[Sales]],0)</f>
        <v>0.19685791449838616</v>
      </c>
      <c r="P1797" t="str">
        <f>_xlfn.XLOOKUP(Table2[[#This Row],[Product_ID]],Table4[Product_ID],Table4[Category],"Not Found")</f>
        <v>Home</v>
      </c>
      <c r="Q1797" t="str">
        <f>_xlfn.XLOOKUP(Table2[[#This Row],[Product_ID]],Table4[Product_ID],Table4[Sub_Category],"Not Found")</f>
        <v>Storage</v>
      </c>
      <c r="R1797" t="str">
        <f>_xlfn.XLOOKUP(Table2[[#This Row],[Customer_ID]],Table1[Customer_ID],Table1[Region],"Not Found")</f>
        <v>South</v>
      </c>
      <c r="S1797" t="str">
        <f>_xlfn.XLOOKUP(Table2[[#This Row],[Customer_ID]],Table1[Customer_ID],Table1[Segment],"Not Found")</f>
        <v>Consumer</v>
      </c>
      <c r="T1797" t="str">
        <f>_xlfn.XLOOKUP(Table2[[#This Row],[Product_ID]],Table4[Product_ID],Table4[Product_Name],"Not Found")</f>
        <v>Storage Box</v>
      </c>
    </row>
    <row r="1798" spans="1:20" x14ac:dyDescent="0.3">
      <c r="A1798" t="s">
        <v>2315</v>
      </c>
      <c r="B1798" s="4">
        <v>45955</v>
      </c>
      <c r="C1798" s="4">
        <v>45957</v>
      </c>
      <c r="D1798" t="s">
        <v>1005</v>
      </c>
      <c r="E1798" t="s">
        <v>12</v>
      </c>
      <c r="F1798" s="8">
        <v>1</v>
      </c>
      <c r="G1798" s="10">
        <v>0.15</v>
      </c>
      <c r="H1798" t="s">
        <v>13</v>
      </c>
      <c r="I1798" s="8">
        <v>509.15</v>
      </c>
      <c r="J1798" s="8">
        <v>123.53</v>
      </c>
      <c r="K1798" s="12">
        <f>YEAR(Table2[[#This Row],[Order_Date]])</f>
        <v>2025</v>
      </c>
      <c r="L1798" s="12">
        <f>MONTH(Table2[[#This Row],[Order_Date]])</f>
        <v>10</v>
      </c>
      <c r="M1798" t="str">
        <f>TEXT(Table2[[#This Row],[Order_Date]],"mmm")</f>
        <v>Oct</v>
      </c>
      <c r="N1798" t="str">
        <f>TEXT(Table2[[#This Row],[Order_Date]],"YYYY-MM")</f>
        <v>2025-10</v>
      </c>
      <c r="O1798" s="9">
        <f>IFERROR(Table2[[#This Row],[Profit]]/Table2[[#This Row],[Sales]],0)</f>
        <v>0.24262005302955908</v>
      </c>
      <c r="P1798" t="str">
        <f>_xlfn.XLOOKUP(Table2[[#This Row],[Product_ID]],Table4[Product_ID],Table4[Category],"Not Found")</f>
        <v>Home</v>
      </c>
      <c r="Q1798" t="str">
        <f>_xlfn.XLOOKUP(Table2[[#This Row],[Product_ID]],Table4[Product_ID],Table4[Sub_Category],"Not Found")</f>
        <v>Kitchen</v>
      </c>
      <c r="R1798" t="str">
        <f>_xlfn.XLOOKUP(Table2[[#This Row],[Customer_ID]],Table1[Customer_ID],Table1[Region],"Not Found")</f>
        <v>North</v>
      </c>
      <c r="S1798" t="str">
        <f>_xlfn.XLOOKUP(Table2[[#This Row],[Customer_ID]],Table1[Customer_ID],Table1[Segment],"Not Found")</f>
        <v>Corporate</v>
      </c>
      <c r="T1798" t="str">
        <f>_xlfn.XLOOKUP(Table2[[#This Row],[Product_ID]],Table4[Product_ID],Table4[Product_Name],"Not Found")</f>
        <v>Water Bottle</v>
      </c>
    </row>
    <row r="1799" spans="1:20" x14ac:dyDescent="0.3">
      <c r="A1799" t="s">
        <v>2316</v>
      </c>
      <c r="B1799" s="4">
        <v>45864</v>
      </c>
      <c r="C1799" s="4">
        <v>45867</v>
      </c>
      <c r="D1799" t="s">
        <v>627</v>
      </c>
      <c r="E1799" t="s">
        <v>55</v>
      </c>
      <c r="F1799" s="8">
        <v>3</v>
      </c>
      <c r="G1799" s="10">
        <v>0</v>
      </c>
      <c r="H1799" t="s">
        <v>17</v>
      </c>
      <c r="I1799" s="8">
        <v>17997</v>
      </c>
      <c r="J1799" s="8">
        <v>4769.6400000000003</v>
      </c>
      <c r="K1799" s="12">
        <f>YEAR(Table2[[#This Row],[Order_Date]])</f>
        <v>2025</v>
      </c>
      <c r="L1799" s="12">
        <f>MONTH(Table2[[#This Row],[Order_Date]])</f>
        <v>7</v>
      </c>
      <c r="M1799" t="str">
        <f>TEXT(Table2[[#This Row],[Order_Date]],"mmm")</f>
        <v>Jul</v>
      </c>
      <c r="N1799" t="str">
        <f>TEXT(Table2[[#This Row],[Order_Date]],"YYYY-MM")</f>
        <v>2025-07</v>
      </c>
      <c r="O1799" s="9">
        <f>IFERROR(Table2[[#This Row],[Profit]]/Table2[[#This Row],[Sales]],0)</f>
        <v>0.26502417069511586</v>
      </c>
      <c r="P1799" t="str">
        <f>_xlfn.XLOOKUP(Table2[[#This Row],[Product_ID]],Table4[Product_ID],Table4[Category],"Not Found")</f>
        <v>Furniture</v>
      </c>
      <c r="Q1799" t="str">
        <f>_xlfn.XLOOKUP(Table2[[#This Row],[Product_ID]],Table4[Product_ID],Table4[Sub_Category],"Not Found")</f>
        <v>Furniture</v>
      </c>
      <c r="R1799" t="str">
        <f>_xlfn.XLOOKUP(Table2[[#This Row],[Customer_ID]],Table1[Customer_ID],Table1[Region],"Not Found")</f>
        <v>West</v>
      </c>
      <c r="S1799" t="str">
        <f>_xlfn.XLOOKUP(Table2[[#This Row],[Customer_ID]],Table1[Customer_ID],Table1[Segment],"Not Found")</f>
        <v>Corporate</v>
      </c>
      <c r="T1799" t="str">
        <f>_xlfn.XLOOKUP(Table2[[#This Row],[Product_ID]],Table4[Product_ID],Table4[Product_Name],"Not Found")</f>
        <v>Study Table</v>
      </c>
    </row>
    <row r="1800" spans="1:20" x14ac:dyDescent="0.3">
      <c r="A1800" t="s">
        <v>2317</v>
      </c>
      <c r="B1800" s="4">
        <v>45864</v>
      </c>
      <c r="C1800" s="4">
        <v>45869</v>
      </c>
      <c r="D1800" t="s">
        <v>101</v>
      </c>
      <c r="E1800" t="s">
        <v>96</v>
      </c>
      <c r="F1800" s="8">
        <v>1</v>
      </c>
      <c r="G1800" s="10">
        <v>0.05</v>
      </c>
      <c r="H1800" t="s">
        <v>13</v>
      </c>
      <c r="I1800" s="8">
        <v>949.05</v>
      </c>
      <c r="J1800" s="8">
        <v>226.5</v>
      </c>
      <c r="K1800" s="12">
        <f>YEAR(Table2[[#This Row],[Order_Date]])</f>
        <v>2025</v>
      </c>
      <c r="L1800" s="12">
        <f>MONTH(Table2[[#This Row],[Order_Date]])</f>
        <v>7</v>
      </c>
      <c r="M1800" t="str">
        <f>TEXT(Table2[[#This Row],[Order_Date]],"mmm")</f>
        <v>Jul</v>
      </c>
      <c r="N1800" t="str">
        <f>TEXT(Table2[[#This Row],[Order_Date]],"YYYY-MM")</f>
        <v>2025-07</v>
      </c>
      <c r="O1800" s="9">
        <f>IFERROR(Table2[[#This Row],[Profit]]/Table2[[#This Row],[Sales]],0)</f>
        <v>0.23865971234392289</v>
      </c>
      <c r="P1800" t="str">
        <f>_xlfn.XLOOKUP(Table2[[#This Row],[Product_ID]],Table4[Product_ID],Table4[Category],"Not Found")</f>
        <v>Home</v>
      </c>
      <c r="Q1800" t="str">
        <f>_xlfn.XLOOKUP(Table2[[#This Row],[Product_ID]],Table4[Product_ID],Table4[Sub_Category],"Not Found")</f>
        <v>Lighting</v>
      </c>
      <c r="R1800" t="str">
        <f>_xlfn.XLOOKUP(Table2[[#This Row],[Customer_ID]],Table1[Customer_ID],Table1[Region],"Not Found")</f>
        <v>South</v>
      </c>
      <c r="S1800" t="str">
        <f>_xlfn.XLOOKUP(Table2[[#This Row],[Customer_ID]],Table1[Customer_ID],Table1[Segment],"Not Found")</f>
        <v>Corporate</v>
      </c>
      <c r="T1800" t="str">
        <f>_xlfn.XLOOKUP(Table2[[#This Row],[Product_ID]],Table4[Product_ID],Table4[Product_Name],"Not Found")</f>
        <v>LED Strip Light</v>
      </c>
    </row>
    <row r="1801" spans="1:20" x14ac:dyDescent="0.3">
      <c r="A1801" t="s">
        <v>2318</v>
      </c>
      <c r="B1801" s="4">
        <v>45645</v>
      </c>
      <c r="C1801" s="4">
        <v>45646</v>
      </c>
      <c r="D1801" t="s">
        <v>95</v>
      </c>
      <c r="E1801" t="s">
        <v>58</v>
      </c>
      <c r="F1801" s="8">
        <v>1</v>
      </c>
      <c r="G1801" s="10">
        <v>0.2</v>
      </c>
      <c r="H1801" t="s">
        <v>17</v>
      </c>
      <c r="I1801" s="8">
        <v>1599.2</v>
      </c>
      <c r="J1801" s="8">
        <v>357.87</v>
      </c>
      <c r="K1801" s="12">
        <f>YEAR(Table2[[#This Row],[Order_Date]])</f>
        <v>2024</v>
      </c>
      <c r="L1801" s="12">
        <f>MONTH(Table2[[#This Row],[Order_Date]])</f>
        <v>12</v>
      </c>
      <c r="M1801" t="str">
        <f>TEXT(Table2[[#This Row],[Order_Date]],"mmm")</f>
        <v>Dec</v>
      </c>
      <c r="N1801" t="str">
        <f>TEXT(Table2[[#This Row],[Order_Date]],"YYYY-MM")</f>
        <v>2024-12</v>
      </c>
      <c r="O1801" s="9">
        <f>IFERROR(Table2[[#This Row],[Profit]]/Table2[[#This Row],[Sales]],0)</f>
        <v>0.22378064032016007</v>
      </c>
      <c r="P1801" t="str">
        <f>_xlfn.XLOOKUP(Table2[[#This Row],[Product_ID]],Table4[Product_ID],Table4[Category],"Not Found")</f>
        <v>Technology</v>
      </c>
      <c r="Q1801" t="str">
        <f>_xlfn.XLOOKUP(Table2[[#This Row],[Product_ID]],Table4[Product_ID],Table4[Sub_Category],"Not Found")</f>
        <v>Audio</v>
      </c>
      <c r="R1801" t="str">
        <f>_xlfn.XLOOKUP(Table2[[#This Row],[Customer_ID]],Table1[Customer_ID],Table1[Region],"Not Found")</f>
        <v>East</v>
      </c>
      <c r="S1801" t="str">
        <f>_xlfn.XLOOKUP(Table2[[#This Row],[Customer_ID]],Table1[Customer_ID],Table1[Segment],"Not Found")</f>
        <v>Corporate</v>
      </c>
      <c r="T1801" t="str">
        <f>_xlfn.XLOOKUP(Table2[[#This Row],[Product_ID]],Table4[Product_ID],Table4[Product_Name],"Not Found")</f>
        <v>Bluetooth Speaker</v>
      </c>
    </row>
    <row r="1802" spans="1:20" x14ac:dyDescent="0.3">
      <c r="A1802" t="s">
        <v>2319</v>
      </c>
      <c r="B1802" s="4">
        <v>45319</v>
      </c>
      <c r="C1802" s="4">
        <v>45324</v>
      </c>
      <c r="D1802" t="s">
        <v>37</v>
      </c>
      <c r="E1802" t="s">
        <v>29</v>
      </c>
      <c r="F1802" s="8">
        <v>1</v>
      </c>
      <c r="G1802" s="10">
        <v>0.05</v>
      </c>
      <c r="H1802" t="s">
        <v>13</v>
      </c>
      <c r="I1802" s="8">
        <v>379.05</v>
      </c>
      <c r="J1802" s="8">
        <v>115.36</v>
      </c>
      <c r="K1802" s="12">
        <f>YEAR(Table2[[#This Row],[Order_Date]])</f>
        <v>2024</v>
      </c>
      <c r="L1802" s="12">
        <f>MONTH(Table2[[#This Row],[Order_Date]])</f>
        <v>1</v>
      </c>
      <c r="M1802" t="str">
        <f>TEXT(Table2[[#This Row],[Order_Date]],"mmm")</f>
        <v>Jan</v>
      </c>
      <c r="N1802" t="str">
        <f>TEXT(Table2[[#This Row],[Order_Date]],"YYYY-MM")</f>
        <v>2024-01</v>
      </c>
      <c r="O1802" s="9">
        <f>IFERROR(Table2[[#This Row],[Profit]]/Table2[[#This Row],[Sales]],0)</f>
        <v>0.3043397968605725</v>
      </c>
      <c r="P1802" t="str">
        <f>_xlfn.XLOOKUP(Table2[[#This Row],[Product_ID]],Table4[Product_ID],Table4[Category],"Not Found")</f>
        <v>Office</v>
      </c>
      <c r="Q1802" t="str">
        <f>_xlfn.XLOOKUP(Table2[[#This Row],[Product_ID]],Table4[Product_ID],Table4[Sub_Category],"Not Found")</f>
        <v>Paper</v>
      </c>
      <c r="R1802" t="str">
        <f>_xlfn.XLOOKUP(Table2[[#This Row],[Customer_ID]],Table1[Customer_ID],Table1[Region],"Not Found")</f>
        <v>North</v>
      </c>
      <c r="S1802" t="str">
        <f>_xlfn.XLOOKUP(Table2[[#This Row],[Customer_ID]],Table1[Customer_ID],Table1[Segment],"Not Found")</f>
        <v>Consumer</v>
      </c>
      <c r="T1802" t="str">
        <f>_xlfn.XLOOKUP(Table2[[#This Row],[Product_ID]],Table4[Product_ID],Table4[Product_Name],"Not Found")</f>
        <v>Notebook Set</v>
      </c>
    </row>
    <row r="1803" spans="1:20" x14ac:dyDescent="0.3">
      <c r="A1803" t="s">
        <v>2320</v>
      </c>
      <c r="B1803" s="4">
        <v>45334</v>
      </c>
      <c r="C1803" s="4">
        <v>45335</v>
      </c>
      <c r="D1803" t="s">
        <v>1724</v>
      </c>
      <c r="E1803" t="s">
        <v>68</v>
      </c>
      <c r="F1803" s="8">
        <v>1</v>
      </c>
      <c r="G1803" s="10">
        <v>0</v>
      </c>
      <c r="H1803" t="s">
        <v>13</v>
      </c>
      <c r="I1803" s="8">
        <v>1299</v>
      </c>
      <c r="J1803" s="8">
        <v>285.62</v>
      </c>
      <c r="K1803" s="12">
        <f>YEAR(Table2[[#This Row],[Order_Date]])</f>
        <v>2024</v>
      </c>
      <c r="L1803" s="12">
        <f>MONTH(Table2[[#This Row],[Order_Date]])</f>
        <v>2</v>
      </c>
      <c r="M1803" t="str">
        <f>TEXT(Table2[[#This Row],[Order_Date]],"mmm")</f>
        <v>Feb</v>
      </c>
      <c r="N1803" t="str">
        <f>TEXT(Table2[[#This Row],[Order_Date]],"YYYY-MM")</f>
        <v>2024-02</v>
      </c>
      <c r="O1803" s="9">
        <f>IFERROR(Table2[[#This Row],[Profit]]/Table2[[#This Row],[Sales]],0)</f>
        <v>0.21987682832948421</v>
      </c>
      <c r="P1803" t="str">
        <f>_xlfn.XLOOKUP(Table2[[#This Row],[Product_ID]],Table4[Product_ID],Table4[Category],"Not Found")</f>
        <v>Home</v>
      </c>
      <c r="Q1803" t="str">
        <f>_xlfn.XLOOKUP(Table2[[#This Row],[Product_ID]],Table4[Product_ID],Table4[Sub_Category],"Not Found")</f>
        <v>Lighting</v>
      </c>
      <c r="R1803" t="str">
        <f>_xlfn.XLOOKUP(Table2[[#This Row],[Customer_ID]],Table1[Customer_ID],Table1[Region],"Not Found")</f>
        <v>East</v>
      </c>
      <c r="S1803" t="str">
        <f>_xlfn.XLOOKUP(Table2[[#This Row],[Customer_ID]],Table1[Customer_ID],Table1[Segment],"Not Found")</f>
        <v>Home Office</v>
      </c>
      <c r="T1803" t="str">
        <f>_xlfn.XLOOKUP(Table2[[#This Row],[Product_ID]],Table4[Product_ID],Table4[Product_Name],"Not Found")</f>
        <v>Table Lamp</v>
      </c>
    </row>
    <row r="1804" spans="1:20" x14ac:dyDescent="0.3">
      <c r="A1804" t="s">
        <v>2321</v>
      </c>
      <c r="B1804" s="4">
        <v>45972</v>
      </c>
      <c r="C1804" s="4">
        <v>45973</v>
      </c>
      <c r="D1804" t="s">
        <v>1101</v>
      </c>
      <c r="E1804" t="s">
        <v>81</v>
      </c>
      <c r="F1804" s="8">
        <v>3</v>
      </c>
      <c r="G1804" s="10">
        <v>0.05</v>
      </c>
      <c r="H1804" t="s">
        <v>21</v>
      </c>
      <c r="I1804" s="8">
        <v>2277.15</v>
      </c>
      <c r="J1804" s="8">
        <v>594.51</v>
      </c>
      <c r="K1804" s="12">
        <f>YEAR(Table2[[#This Row],[Order_Date]])</f>
        <v>2025</v>
      </c>
      <c r="L1804" s="12">
        <f>MONTH(Table2[[#This Row],[Order_Date]])</f>
        <v>11</v>
      </c>
      <c r="M1804" t="str">
        <f>TEXT(Table2[[#This Row],[Order_Date]],"mmm")</f>
        <v>Nov</v>
      </c>
      <c r="N1804" t="str">
        <f>TEXT(Table2[[#This Row],[Order_Date]],"YYYY-MM")</f>
        <v>2025-11</v>
      </c>
      <c r="O1804" s="9">
        <f>IFERROR(Table2[[#This Row],[Profit]]/Table2[[#This Row],[Sales]],0)</f>
        <v>0.2610763454317897</v>
      </c>
      <c r="P1804" t="str">
        <f>_xlfn.XLOOKUP(Table2[[#This Row],[Product_ID]],Table4[Product_ID],Table4[Category],"Not Found")</f>
        <v>Home</v>
      </c>
      <c r="Q1804" t="str">
        <f>_xlfn.XLOOKUP(Table2[[#This Row],[Product_ID]],Table4[Product_ID],Table4[Sub_Category],"Not Found")</f>
        <v>Kitchen</v>
      </c>
      <c r="R1804" t="str">
        <f>_xlfn.XLOOKUP(Table2[[#This Row],[Customer_ID]],Table1[Customer_ID],Table1[Region],"Not Found")</f>
        <v>North</v>
      </c>
      <c r="S1804" t="str">
        <f>_xlfn.XLOOKUP(Table2[[#This Row],[Customer_ID]],Table1[Customer_ID],Table1[Segment],"Not Found")</f>
        <v>Consumer</v>
      </c>
      <c r="T1804" t="str">
        <f>_xlfn.XLOOKUP(Table2[[#This Row],[Product_ID]],Table4[Product_ID],Table4[Product_Name],"Not Found")</f>
        <v>Travel Mug</v>
      </c>
    </row>
    <row r="1805" spans="1:20" x14ac:dyDescent="0.3">
      <c r="A1805" t="s">
        <v>2322</v>
      </c>
      <c r="B1805" s="4">
        <v>45714</v>
      </c>
      <c r="C1805" s="4">
        <v>45718</v>
      </c>
      <c r="D1805" t="s">
        <v>273</v>
      </c>
      <c r="E1805" t="s">
        <v>96</v>
      </c>
      <c r="F1805" s="8">
        <v>1</v>
      </c>
      <c r="G1805" s="10">
        <v>0.15</v>
      </c>
      <c r="H1805" t="s">
        <v>21</v>
      </c>
      <c r="I1805" s="8">
        <v>849.15</v>
      </c>
      <c r="J1805" s="8">
        <v>187.98</v>
      </c>
      <c r="K1805" s="12">
        <f>YEAR(Table2[[#This Row],[Order_Date]])</f>
        <v>2025</v>
      </c>
      <c r="L1805" s="12">
        <f>MONTH(Table2[[#This Row],[Order_Date]])</f>
        <v>2</v>
      </c>
      <c r="M1805" t="str">
        <f>TEXT(Table2[[#This Row],[Order_Date]],"mmm")</f>
        <v>Feb</v>
      </c>
      <c r="N1805" t="str">
        <f>TEXT(Table2[[#This Row],[Order_Date]],"YYYY-MM")</f>
        <v>2025-02</v>
      </c>
      <c r="O1805" s="9">
        <f>IFERROR(Table2[[#This Row],[Profit]]/Table2[[#This Row],[Sales]],0)</f>
        <v>0.22137431549196254</v>
      </c>
      <c r="P1805" t="str">
        <f>_xlfn.XLOOKUP(Table2[[#This Row],[Product_ID]],Table4[Product_ID],Table4[Category],"Not Found")</f>
        <v>Home</v>
      </c>
      <c r="Q1805" t="str">
        <f>_xlfn.XLOOKUP(Table2[[#This Row],[Product_ID]],Table4[Product_ID],Table4[Sub_Category],"Not Found")</f>
        <v>Lighting</v>
      </c>
      <c r="R1805" t="str">
        <f>_xlfn.XLOOKUP(Table2[[#This Row],[Customer_ID]],Table1[Customer_ID],Table1[Region],"Not Found")</f>
        <v>South</v>
      </c>
      <c r="S1805" t="str">
        <f>_xlfn.XLOOKUP(Table2[[#This Row],[Customer_ID]],Table1[Customer_ID],Table1[Segment],"Not Found")</f>
        <v>Consumer</v>
      </c>
      <c r="T1805" t="str">
        <f>_xlfn.XLOOKUP(Table2[[#This Row],[Product_ID]],Table4[Product_ID],Table4[Product_Name],"Not Found")</f>
        <v>LED Strip Light</v>
      </c>
    </row>
    <row r="1806" spans="1:20" x14ac:dyDescent="0.3">
      <c r="A1806" t="s">
        <v>2323</v>
      </c>
      <c r="B1806" s="4">
        <v>45889</v>
      </c>
      <c r="C1806" s="4">
        <v>45891</v>
      </c>
      <c r="D1806" t="s">
        <v>593</v>
      </c>
      <c r="E1806" t="s">
        <v>68</v>
      </c>
      <c r="F1806" s="8">
        <v>1</v>
      </c>
      <c r="G1806" s="10">
        <v>0.2</v>
      </c>
      <c r="H1806" t="s">
        <v>13</v>
      </c>
      <c r="I1806" s="8">
        <v>1039.2</v>
      </c>
      <c r="J1806" s="8">
        <v>280.23</v>
      </c>
      <c r="K1806" s="12">
        <f>YEAR(Table2[[#This Row],[Order_Date]])</f>
        <v>2025</v>
      </c>
      <c r="L1806" s="12">
        <f>MONTH(Table2[[#This Row],[Order_Date]])</f>
        <v>8</v>
      </c>
      <c r="M1806" t="str">
        <f>TEXT(Table2[[#This Row],[Order_Date]],"mmm")</f>
        <v>Aug</v>
      </c>
      <c r="N1806" t="str">
        <f>TEXT(Table2[[#This Row],[Order_Date]],"YYYY-MM")</f>
        <v>2025-08</v>
      </c>
      <c r="O1806" s="9">
        <f>IFERROR(Table2[[#This Row],[Profit]]/Table2[[#This Row],[Sales]],0)</f>
        <v>0.26965935334872981</v>
      </c>
      <c r="P1806" t="str">
        <f>_xlfn.XLOOKUP(Table2[[#This Row],[Product_ID]],Table4[Product_ID],Table4[Category],"Not Found")</f>
        <v>Home</v>
      </c>
      <c r="Q1806" t="str">
        <f>_xlfn.XLOOKUP(Table2[[#This Row],[Product_ID]],Table4[Product_ID],Table4[Sub_Category],"Not Found")</f>
        <v>Lighting</v>
      </c>
      <c r="R1806" t="str">
        <f>_xlfn.XLOOKUP(Table2[[#This Row],[Customer_ID]],Table1[Customer_ID],Table1[Region],"Not Found")</f>
        <v>East</v>
      </c>
      <c r="S1806" t="str">
        <f>_xlfn.XLOOKUP(Table2[[#This Row],[Customer_ID]],Table1[Customer_ID],Table1[Segment],"Not Found")</f>
        <v>Consumer</v>
      </c>
      <c r="T1806" t="str">
        <f>_xlfn.XLOOKUP(Table2[[#This Row],[Product_ID]],Table4[Product_ID],Table4[Product_Name],"Not Found")</f>
        <v>Table Lamp</v>
      </c>
    </row>
    <row r="1807" spans="1:20" x14ac:dyDescent="0.3">
      <c r="A1807" t="s">
        <v>2324</v>
      </c>
      <c r="B1807" s="4">
        <v>45468</v>
      </c>
      <c r="C1807" s="4">
        <v>45472</v>
      </c>
      <c r="D1807" t="s">
        <v>223</v>
      </c>
      <c r="E1807" t="s">
        <v>35</v>
      </c>
      <c r="F1807" s="8">
        <v>3</v>
      </c>
      <c r="G1807" s="10">
        <v>0.2</v>
      </c>
      <c r="H1807" t="s">
        <v>17</v>
      </c>
      <c r="I1807" s="8">
        <v>3837.6</v>
      </c>
      <c r="J1807" s="8">
        <v>-217.35</v>
      </c>
      <c r="K1807" s="12">
        <f>YEAR(Table2[[#This Row],[Order_Date]])</f>
        <v>2024</v>
      </c>
      <c r="L1807" s="12">
        <f>MONTH(Table2[[#This Row],[Order_Date]])</f>
        <v>6</v>
      </c>
      <c r="M1807" t="str">
        <f>TEXT(Table2[[#This Row],[Order_Date]],"mmm")</f>
        <v>Jun</v>
      </c>
      <c r="N1807" t="str">
        <f>TEXT(Table2[[#This Row],[Order_Date]],"YYYY-MM")</f>
        <v>2024-06</v>
      </c>
      <c r="O1807" s="9">
        <f>IFERROR(Table2[[#This Row],[Profit]]/Table2[[#This Row],[Sales]],0)</f>
        <v>-5.6636960600375236E-2</v>
      </c>
      <c r="P1807" t="str">
        <f>_xlfn.XLOOKUP(Table2[[#This Row],[Product_ID]],Table4[Product_ID],Table4[Category],"Not Found")</f>
        <v>Lifestyle</v>
      </c>
      <c r="Q1807" t="str">
        <f>_xlfn.XLOOKUP(Table2[[#This Row],[Product_ID]],Table4[Product_ID],Table4[Sub_Category],"Not Found")</f>
        <v>Bags</v>
      </c>
      <c r="R1807" t="str">
        <f>_xlfn.XLOOKUP(Table2[[#This Row],[Customer_ID]],Table1[Customer_ID],Table1[Region],"Not Found")</f>
        <v>North</v>
      </c>
      <c r="S1807" t="str">
        <f>_xlfn.XLOOKUP(Table2[[#This Row],[Customer_ID]],Table1[Customer_ID],Table1[Segment],"Not Found")</f>
        <v>Home Office</v>
      </c>
      <c r="T1807" t="str">
        <f>_xlfn.XLOOKUP(Table2[[#This Row],[Product_ID]],Table4[Product_ID],Table4[Product_Name],"Not Found")</f>
        <v>Backpack</v>
      </c>
    </row>
    <row r="1808" spans="1:20" x14ac:dyDescent="0.3">
      <c r="A1808" t="s">
        <v>2325</v>
      </c>
      <c r="B1808" s="4">
        <v>45820</v>
      </c>
      <c r="C1808" s="4">
        <v>45821</v>
      </c>
      <c r="D1808" t="s">
        <v>1212</v>
      </c>
      <c r="E1808" t="s">
        <v>76</v>
      </c>
      <c r="F1808" s="8">
        <v>2</v>
      </c>
      <c r="G1808" s="10">
        <v>0.1</v>
      </c>
      <c r="H1808" t="s">
        <v>17</v>
      </c>
      <c r="I1808" s="8">
        <v>1618.2</v>
      </c>
      <c r="J1808" s="8">
        <v>-157.77000000000001</v>
      </c>
      <c r="K1808" s="12">
        <f>YEAR(Table2[[#This Row],[Order_Date]])</f>
        <v>2025</v>
      </c>
      <c r="L1808" s="12">
        <f>MONTH(Table2[[#This Row],[Order_Date]])</f>
        <v>6</v>
      </c>
      <c r="M1808" t="str">
        <f>TEXT(Table2[[#This Row],[Order_Date]],"mmm")</f>
        <v>Jun</v>
      </c>
      <c r="N1808" t="str">
        <f>TEXT(Table2[[#This Row],[Order_Date]],"YYYY-MM")</f>
        <v>2025-06</v>
      </c>
      <c r="O1808" s="9">
        <f>IFERROR(Table2[[#This Row],[Profit]]/Table2[[#This Row],[Sales]],0)</f>
        <v>-9.7497219132369306E-2</v>
      </c>
      <c r="P1808" t="str">
        <f>_xlfn.XLOOKUP(Table2[[#This Row],[Product_ID]],Table4[Product_ID],Table4[Category],"Not Found")</f>
        <v>Home</v>
      </c>
      <c r="Q1808" t="str">
        <f>_xlfn.XLOOKUP(Table2[[#This Row],[Product_ID]],Table4[Product_ID],Table4[Sub_Category],"Not Found")</f>
        <v>Decor</v>
      </c>
      <c r="R1808" t="str">
        <f>_xlfn.XLOOKUP(Table2[[#This Row],[Customer_ID]],Table1[Customer_ID],Table1[Region],"Not Found")</f>
        <v>North</v>
      </c>
      <c r="S1808" t="str">
        <f>_xlfn.XLOOKUP(Table2[[#This Row],[Customer_ID]],Table1[Customer_ID],Table1[Segment],"Not Found")</f>
        <v>Home Office</v>
      </c>
      <c r="T1808" t="str">
        <f>_xlfn.XLOOKUP(Table2[[#This Row],[Product_ID]],Table4[Product_ID],Table4[Product_Name],"Not Found")</f>
        <v>Wall Clock</v>
      </c>
    </row>
    <row r="1809" spans="1:20" x14ac:dyDescent="0.3">
      <c r="A1809" t="s">
        <v>2326</v>
      </c>
      <c r="B1809" s="4">
        <v>45901</v>
      </c>
      <c r="C1809" s="4">
        <v>45903</v>
      </c>
      <c r="D1809" t="s">
        <v>216</v>
      </c>
      <c r="E1809" t="s">
        <v>12</v>
      </c>
      <c r="F1809" s="8">
        <v>3</v>
      </c>
      <c r="G1809" s="10">
        <v>0.05</v>
      </c>
      <c r="H1809" t="s">
        <v>21</v>
      </c>
      <c r="I1809" s="8">
        <v>1707.15</v>
      </c>
      <c r="J1809" s="8">
        <v>437.23</v>
      </c>
      <c r="K1809" s="12">
        <f>YEAR(Table2[[#This Row],[Order_Date]])</f>
        <v>2025</v>
      </c>
      <c r="L1809" s="12">
        <f>MONTH(Table2[[#This Row],[Order_Date]])</f>
        <v>9</v>
      </c>
      <c r="M1809" t="str">
        <f>TEXT(Table2[[#This Row],[Order_Date]],"mmm")</f>
        <v>Sep</v>
      </c>
      <c r="N1809" t="str">
        <f>TEXT(Table2[[#This Row],[Order_Date]],"YYYY-MM")</f>
        <v>2025-09</v>
      </c>
      <c r="O1809" s="9">
        <f>IFERROR(Table2[[#This Row],[Profit]]/Table2[[#This Row],[Sales]],0)</f>
        <v>0.25611692001288699</v>
      </c>
      <c r="P1809" t="str">
        <f>_xlfn.XLOOKUP(Table2[[#This Row],[Product_ID]],Table4[Product_ID],Table4[Category],"Not Found")</f>
        <v>Home</v>
      </c>
      <c r="Q1809" t="str">
        <f>_xlfn.XLOOKUP(Table2[[#This Row],[Product_ID]],Table4[Product_ID],Table4[Sub_Category],"Not Found")</f>
        <v>Kitchen</v>
      </c>
      <c r="R1809" t="str">
        <f>_xlfn.XLOOKUP(Table2[[#This Row],[Customer_ID]],Table1[Customer_ID],Table1[Region],"Not Found")</f>
        <v>South</v>
      </c>
      <c r="S1809" t="str">
        <f>_xlfn.XLOOKUP(Table2[[#This Row],[Customer_ID]],Table1[Customer_ID],Table1[Segment],"Not Found")</f>
        <v>Home Office</v>
      </c>
      <c r="T1809" t="str">
        <f>_xlfn.XLOOKUP(Table2[[#This Row],[Product_ID]],Table4[Product_ID],Table4[Product_Name],"Not Found")</f>
        <v>Water Bottle</v>
      </c>
    </row>
    <row r="1810" spans="1:20" x14ac:dyDescent="0.3">
      <c r="A1810" t="s">
        <v>2327</v>
      </c>
      <c r="B1810" s="4">
        <v>45785</v>
      </c>
      <c r="C1810" s="4">
        <v>45787</v>
      </c>
      <c r="D1810" t="s">
        <v>1041</v>
      </c>
      <c r="E1810" t="s">
        <v>35</v>
      </c>
      <c r="F1810" s="8">
        <v>1</v>
      </c>
      <c r="G1810" s="10">
        <v>0</v>
      </c>
      <c r="H1810" t="s">
        <v>17</v>
      </c>
      <c r="I1810" s="8">
        <v>1599</v>
      </c>
      <c r="J1810" s="8">
        <v>592.47</v>
      </c>
      <c r="K1810" s="12">
        <f>YEAR(Table2[[#This Row],[Order_Date]])</f>
        <v>2025</v>
      </c>
      <c r="L1810" s="12">
        <f>MONTH(Table2[[#This Row],[Order_Date]])</f>
        <v>5</v>
      </c>
      <c r="M1810" t="str">
        <f>TEXT(Table2[[#This Row],[Order_Date]],"mmm")</f>
        <v>May</v>
      </c>
      <c r="N1810" t="str">
        <f>TEXT(Table2[[#This Row],[Order_Date]],"YYYY-MM")</f>
        <v>2025-05</v>
      </c>
      <c r="O1810" s="9">
        <f>IFERROR(Table2[[#This Row],[Profit]]/Table2[[#This Row],[Sales]],0)</f>
        <v>0.3705253283302064</v>
      </c>
      <c r="P1810" t="str">
        <f>_xlfn.XLOOKUP(Table2[[#This Row],[Product_ID]],Table4[Product_ID],Table4[Category],"Not Found")</f>
        <v>Lifestyle</v>
      </c>
      <c r="Q1810" t="str">
        <f>_xlfn.XLOOKUP(Table2[[#This Row],[Product_ID]],Table4[Product_ID],Table4[Sub_Category],"Not Found")</f>
        <v>Bags</v>
      </c>
      <c r="R1810" t="str">
        <f>_xlfn.XLOOKUP(Table2[[#This Row],[Customer_ID]],Table1[Customer_ID],Table1[Region],"Not Found")</f>
        <v>South</v>
      </c>
      <c r="S1810" t="str">
        <f>_xlfn.XLOOKUP(Table2[[#This Row],[Customer_ID]],Table1[Customer_ID],Table1[Segment],"Not Found")</f>
        <v>Corporate</v>
      </c>
      <c r="T1810" t="str">
        <f>_xlfn.XLOOKUP(Table2[[#This Row],[Product_ID]],Table4[Product_ID],Table4[Product_Name],"Not Found")</f>
        <v>Backpack</v>
      </c>
    </row>
    <row r="1811" spans="1:20" x14ac:dyDescent="0.3">
      <c r="A1811" t="s">
        <v>2328</v>
      </c>
      <c r="B1811" s="4">
        <v>45489</v>
      </c>
      <c r="C1811" s="4">
        <v>45491</v>
      </c>
      <c r="D1811" t="s">
        <v>1808</v>
      </c>
      <c r="E1811" t="s">
        <v>50</v>
      </c>
      <c r="F1811" s="8">
        <v>2</v>
      </c>
      <c r="G1811" s="10">
        <v>0</v>
      </c>
      <c r="H1811" t="s">
        <v>17</v>
      </c>
      <c r="I1811" s="8">
        <v>998</v>
      </c>
      <c r="J1811" s="8">
        <v>227.86</v>
      </c>
      <c r="K1811" s="12">
        <f>YEAR(Table2[[#This Row],[Order_Date]])</f>
        <v>2024</v>
      </c>
      <c r="L1811" s="12">
        <f>MONTH(Table2[[#This Row],[Order_Date]])</f>
        <v>7</v>
      </c>
      <c r="M1811" t="str">
        <f>TEXT(Table2[[#This Row],[Order_Date]],"mmm")</f>
        <v>Jul</v>
      </c>
      <c r="N1811" t="str">
        <f>TEXT(Table2[[#This Row],[Order_Date]],"YYYY-MM")</f>
        <v>2024-07</v>
      </c>
      <c r="O1811" s="9">
        <f>IFERROR(Table2[[#This Row],[Profit]]/Table2[[#This Row],[Sales]],0)</f>
        <v>0.22831663326653309</v>
      </c>
      <c r="P1811" t="str">
        <f>_xlfn.XLOOKUP(Table2[[#This Row],[Product_ID]],Table4[Product_ID],Table4[Category],"Not Found")</f>
        <v>Technology</v>
      </c>
      <c r="Q1811" t="str">
        <f>_xlfn.XLOOKUP(Table2[[#This Row],[Product_ID]],Table4[Product_ID],Table4[Sub_Category],"Not Found")</f>
        <v>Accessories</v>
      </c>
      <c r="R1811" t="str">
        <f>_xlfn.XLOOKUP(Table2[[#This Row],[Customer_ID]],Table1[Customer_ID],Table1[Region],"Not Found")</f>
        <v>West</v>
      </c>
      <c r="S1811" t="str">
        <f>_xlfn.XLOOKUP(Table2[[#This Row],[Customer_ID]],Table1[Customer_ID],Table1[Segment],"Not Found")</f>
        <v>Consumer</v>
      </c>
      <c r="T1811" t="str">
        <f>_xlfn.XLOOKUP(Table2[[#This Row],[Product_ID]],Table4[Product_ID],Table4[Product_Name],"Not Found")</f>
        <v>Wireless Mouse</v>
      </c>
    </row>
    <row r="1812" spans="1:20" x14ac:dyDescent="0.3">
      <c r="A1812" t="s">
        <v>2329</v>
      </c>
      <c r="B1812" s="4">
        <v>45901</v>
      </c>
      <c r="C1812" s="4">
        <v>45904</v>
      </c>
      <c r="D1812" t="s">
        <v>942</v>
      </c>
      <c r="E1812" t="s">
        <v>35</v>
      </c>
      <c r="F1812" s="8">
        <v>1</v>
      </c>
      <c r="G1812" s="10">
        <v>0</v>
      </c>
      <c r="H1812" t="s">
        <v>30</v>
      </c>
      <c r="I1812" s="8">
        <v>1599</v>
      </c>
      <c r="J1812" s="8">
        <v>509.48</v>
      </c>
      <c r="K1812" s="12">
        <f>YEAR(Table2[[#This Row],[Order_Date]])</f>
        <v>2025</v>
      </c>
      <c r="L1812" s="12">
        <f>MONTH(Table2[[#This Row],[Order_Date]])</f>
        <v>9</v>
      </c>
      <c r="M1812" t="str">
        <f>TEXT(Table2[[#This Row],[Order_Date]],"mmm")</f>
        <v>Sep</v>
      </c>
      <c r="N1812" t="str">
        <f>TEXT(Table2[[#This Row],[Order_Date]],"YYYY-MM")</f>
        <v>2025-09</v>
      </c>
      <c r="O1812" s="9">
        <f>IFERROR(Table2[[#This Row],[Profit]]/Table2[[#This Row],[Sales]],0)</f>
        <v>0.31862414008755474</v>
      </c>
      <c r="P1812" t="str">
        <f>_xlfn.XLOOKUP(Table2[[#This Row],[Product_ID]],Table4[Product_ID],Table4[Category],"Not Found")</f>
        <v>Lifestyle</v>
      </c>
      <c r="Q1812" t="str">
        <f>_xlfn.XLOOKUP(Table2[[#This Row],[Product_ID]],Table4[Product_ID],Table4[Sub_Category],"Not Found")</f>
        <v>Bags</v>
      </c>
      <c r="R1812" t="str">
        <f>_xlfn.XLOOKUP(Table2[[#This Row],[Customer_ID]],Table1[Customer_ID],Table1[Region],"Not Found")</f>
        <v>South</v>
      </c>
      <c r="S1812" t="str">
        <f>_xlfn.XLOOKUP(Table2[[#This Row],[Customer_ID]],Table1[Customer_ID],Table1[Segment],"Not Found")</f>
        <v>Consumer</v>
      </c>
      <c r="T1812" t="str">
        <f>_xlfn.XLOOKUP(Table2[[#This Row],[Product_ID]],Table4[Product_ID],Table4[Product_Name],"Not Found")</f>
        <v>Backpack</v>
      </c>
    </row>
    <row r="1813" spans="1:20" x14ac:dyDescent="0.3">
      <c r="A1813" t="s">
        <v>2330</v>
      </c>
      <c r="B1813" s="4">
        <v>45868</v>
      </c>
      <c r="C1813" s="4">
        <v>45873</v>
      </c>
      <c r="D1813" t="s">
        <v>863</v>
      </c>
      <c r="E1813" t="s">
        <v>65</v>
      </c>
      <c r="F1813" s="8">
        <v>5</v>
      </c>
      <c r="G1813" s="10">
        <v>0</v>
      </c>
      <c r="H1813" t="s">
        <v>21</v>
      </c>
      <c r="I1813" s="8">
        <v>3495</v>
      </c>
      <c r="J1813" s="8">
        <v>1023.78</v>
      </c>
      <c r="K1813" s="12">
        <f>YEAR(Table2[[#This Row],[Order_Date]])</f>
        <v>2025</v>
      </c>
      <c r="L1813" s="12">
        <f>MONTH(Table2[[#This Row],[Order_Date]])</f>
        <v>7</v>
      </c>
      <c r="M1813" t="str">
        <f>TEXT(Table2[[#This Row],[Order_Date]],"mmm")</f>
        <v>Jul</v>
      </c>
      <c r="N1813" t="str">
        <f>TEXT(Table2[[#This Row],[Order_Date]],"YYYY-MM")</f>
        <v>2025-07</v>
      </c>
      <c r="O1813" s="9">
        <f>IFERROR(Table2[[#This Row],[Profit]]/Table2[[#This Row],[Sales]],0)</f>
        <v>0.29292703862660946</v>
      </c>
      <c r="P1813" t="str">
        <f>_xlfn.XLOOKUP(Table2[[#This Row],[Product_ID]],Table4[Product_ID],Table4[Category],"Not Found")</f>
        <v>Office</v>
      </c>
      <c r="Q1813" t="str">
        <f>_xlfn.XLOOKUP(Table2[[#This Row],[Product_ID]],Table4[Product_ID],Table4[Sub_Category],"Not Found")</f>
        <v>Storage</v>
      </c>
      <c r="R1813" t="str">
        <f>_xlfn.XLOOKUP(Table2[[#This Row],[Customer_ID]],Table1[Customer_ID],Table1[Region],"Not Found")</f>
        <v>West</v>
      </c>
      <c r="S1813" t="str">
        <f>_xlfn.XLOOKUP(Table2[[#This Row],[Customer_ID]],Table1[Customer_ID],Table1[Segment],"Not Found")</f>
        <v>Consumer</v>
      </c>
      <c r="T1813" t="str">
        <f>_xlfn.XLOOKUP(Table2[[#This Row],[Product_ID]],Table4[Product_ID],Table4[Product_Name],"Not Found")</f>
        <v>Desk Organizer</v>
      </c>
    </row>
    <row r="1814" spans="1:20" x14ac:dyDescent="0.3">
      <c r="A1814" t="s">
        <v>2331</v>
      </c>
      <c r="B1814" s="4">
        <v>45808</v>
      </c>
      <c r="C1814" s="4">
        <v>45809</v>
      </c>
      <c r="D1814" t="s">
        <v>229</v>
      </c>
      <c r="E1814" t="s">
        <v>40</v>
      </c>
      <c r="F1814" s="8">
        <v>2</v>
      </c>
      <c r="G1814" s="10">
        <v>0.15</v>
      </c>
      <c r="H1814" t="s">
        <v>13</v>
      </c>
      <c r="I1814" s="8">
        <v>2548.3000000000002</v>
      </c>
      <c r="J1814" s="8">
        <v>471.34</v>
      </c>
      <c r="K1814" s="12">
        <f>YEAR(Table2[[#This Row],[Order_Date]])</f>
        <v>2025</v>
      </c>
      <c r="L1814" s="12">
        <f>MONTH(Table2[[#This Row],[Order_Date]])</f>
        <v>5</v>
      </c>
      <c r="M1814" t="str">
        <f>TEXT(Table2[[#This Row],[Order_Date]],"mmm")</f>
        <v>May</v>
      </c>
      <c r="N1814" t="str">
        <f>TEXT(Table2[[#This Row],[Order_Date]],"YYYY-MM")</f>
        <v>2025-05</v>
      </c>
      <c r="O1814" s="9">
        <f>IFERROR(Table2[[#This Row],[Profit]]/Table2[[#This Row],[Sales]],0)</f>
        <v>0.18496252403563157</v>
      </c>
      <c r="P1814" t="str">
        <f>_xlfn.XLOOKUP(Table2[[#This Row],[Product_ID]],Table4[Product_ID],Table4[Category],"Not Found")</f>
        <v>Technology</v>
      </c>
      <c r="Q1814" t="str">
        <f>_xlfn.XLOOKUP(Table2[[#This Row],[Product_ID]],Table4[Product_ID],Table4[Sub_Category],"Not Found")</f>
        <v>Accessories</v>
      </c>
      <c r="R1814" t="str">
        <f>_xlfn.XLOOKUP(Table2[[#This Row],[Customer_ID]],Table1[Customer_ID],Table1[Region],"Not Found")</f>
        <v>North</v>
      </c>
      <c r="S1814" t="str">
        <f>_xlfn.XLOOKUP(Table2[[#This Row],[Customer_ID]],Table1[Customer_ID],Table1[Segment],"Not Found")</f>
        <v>Consumer</v>
      </c>
      <c r="T1814" t="str">
        <f>_xlfn.XLOOKUP(Table2[[#This Row],[Product_ID]],Table4[Product_ID],Table4[Product_Name],"Not Found")</f>
        <v>Power Bank</v>
      </c>
    </row>
    <row r="1815" spans="1:20" x14ac:dyDescent="0.3">
      <c r="A1815" t="s">
        <v>2332</v>
      </c>
      <c r="B1815" s="4">
        <v>45805</v>
      </c>
      <c r="C1815" s="4">
        <v>45807</v>
      </c>
      <c r="D1815" t="s">
        <v>1182</v>
      </c>
      <c r="E1815" t="s">
        <v>76</v>
      </c>
      <c r="F1815" s="8">
        <v>2</v>
      </c>
      <c r="G1815" s="10">
        <v>0.1</v>
      </c>
      <c r="H1815" t="s">
        <v>17</v>
      </c>
      <c r="I1815" s="8">
        <v>1618.2</v>
      </c>
      <c r="J1815" s="8">
        <v>361.01</v>
      </c>
      <c r="K1815" s="12">
        <f>YEAR(Table2[[#This Row],[Order_Date]])</f>
        <v>2025</v>
      </c>
      <c r="L1815" s="12">
        <f>MONTH(Table2[[#This Row],[Order_Date]])</f>
        <v>5</v>
      </c>
      <c r="M1815" t="str">
        <f>TEXT(Table2[[#This Row],[Order_Date]],"mmm")</f>
        <v>May</v>
      </c>
      <c r="N1815" t="str">
        <f>TEXT(Table2[[#This Row],[Order_Date]],"YYYY-MM")</f>
        <v>2025-05</v>
      </c>
      <c r="O1815" s="9">
        <f>IFERROR(Table2[[#This Row],[Profit]]/Table2[[#This Row],[Sales]],0)</f>
        <v>0.22309356074650846</v>
      </c>
      <c r="P1815" t="str">
        <f>_xlfn.XLOOKUP(Table2[[#This Row],[Product_ID]],Table4[Product_ID],Table4[Category],"Not Found")</f>
        <v>Home</v>
      </c>
      <c r="Q1815" t="str">
        <f>_xlfn.XLOOKUP(Table2[[#This Row],[Product_ID]],Table4[Product_ID],Table4[Sub_Category],"Not Found")</f>
        <v>Decor</v>
      </c>
      <c r="R1815" t="str">
        <f>_xlfn.XLOOKUP(Table2[[#This Row],[Customer_ID]],Table1[Customer_ID],Table1[Region],"Not Found")</f>
        <v>East</v>
      </c>
      <c r="S1815" t="str">
        <f>_xlfn.XLOOKUP(Table2[[#This Row],[Customer_ID]],Table1[Customer_ID],Table1[Segment],"Not Found")</f>
        <v>Consumer</v>
      </c>
      <c r="T1815" t="str">
        <f>_xlfn.XLOOKUP(Table2[[#This Row],[Product_ID]],Table4[Product_ID],Table4[Product_Name],"Not Found")</f>
        <v>Wall Clock</v>
      </c>
    </row>
    <row r="1816" spans="1:20" x14ac:dyDescent="0.3">
      <c r="A1816" t="s">
        <v>2333</v>
      </c>
      <c r="B1816" s="4">
        <v>45313</v>
      </c>
      <c r="C1816" s="4">
        <v>45316</v>
      </c>
      <c r="D1816" t="s">
        <v>1724</v>
      </c>
      <c r="E1816" t="s">
        <v>29</v>
      </c>
      <c r="F1816" s="8">
        <v>1</v>
      </c>
      <c r="G1816" s="10">
        <v>0.05</v>
      </c>
      <c r="H1816" t="s">
        <v>17</v>
      </c>
      <c r="I1816" s="8">
        <v>379.05</v>
      </c>
      <c r="J1816" s="8">
        <v>91.76</v>
      </c>
      <c r="K1816" s="12">
        <f>YEAR(Table2[[#This Row],[Order_Date]])</f>
        <v>2024</v>
      </c>
      <c r="L1816" s="12">
        <f>MONTH(Table2[[#This Row],[Order_Date]])</f>
        <v>1</v>
      </c>
      <c r="M1816" t="str">
        <f>TEXT(Table2[[#This Row],[Order_Date]],"mmm")</f>
        <v>Jan</v>
      </c>
      <c r="N1816" t="str">
        <f>TEXT(Table2[[#This Row],[Order_Date]],"YYYY-MM")</f>
        <v>2024-01</v>
      </c>
      <c r="O1816" s="9">
        <f>IFERROR(Table2[[#This Row],[Profit]]/Table2[[#This Row],[Sales]],0)</f>
        <v>0.24207888141406148</v>
      </c>
      <c r="P1816" t="str">
        <f>_xlfn.XLOOKUP(Table2[[#This Row],[Product_ID]],Table4[Product_ID],Table4[Category],"Not Found")</f>
        <v>Office</v>
      </c>
      <c r="Q1816" t="str">
        <f>_xlfn.XLOOKUP(Table2[[#This Row],[Product_ID]],Table4[Product_ID],Table4[Sub_Category],"Not Found")</f>
        <v>Paper</v>
      </c>
      <c r="R1816" t="str">
        <f>_xlfn.XLOOKUP(Table2[[#This Row],[Customer_ID]],Table1[Customer_ID],Table1[Region],"Not Found")</f>
        <v>East</v>
      </c>
      <c r="S1816" t="str">
        <f>_xlfn.XLOOKUP(Table2[[#This Row],[Customer_ID]],Table1[Customer_ID],Table1[Segment],"Not Found")</f>
        <v>Home Office</v>
      </c>
      <c r="T1816" t="str">
        <f>_xlfn.XLOOKUP(Table2[[#This Row],[Product_ID]],Table4[Product_ID],Table4[Product_Name],"Not Found")</f>
        <v>Notebook Set</v>
      </c>
    </row>
    <row r="1817" spans="1:20" x14ac:dyDescent="0.3">
      <c r="A1817" t="s">
        <v>2334</v>
      </c>
      <c r="B1817" s="4">
        <v>45403</v>
      </c>
      <c r="C1817" s="4">
        <v>45406</v>
      </c>
      <c r="D1817" t="s">
        <v>176</v>
      </c>
      <c r="E1817" t="s">
        <v>200</v>
      </c>
      <c r="F1817" s="8">
        <v>1</v>
      </c>
      <c r="G1817" s="10">
        <v>0.2</v>
      </c>
      <c r="H1817" t="s">
        <v>21</v>
      </c>
      <c r="I1817" s="8">
        <v>879.2</v>
      </c>
      <c r="J1817" s="8">
        <v>222.09</v>
      </c>
      <c r="K1817" s="12">
        <f>YEAR(Table2[[#This Row],[Order_Date]])</f>
        <v>2024</v>
      </c>
      <c r="L1817" s="12">
        <f>MONTH(Table2[[#This Row],[Order_Date]])</f>
        <v>4</v>
      </c>
      <c r="M1817" t="str">
        <f>TEXT(Table2[[#This Row],[Order_Date]],"mmm")</f>
        <v>Apr</v>
      </c>
      <c r="N1817" t="str">
        <f>TEXT(Table2[[#This Row],[Order_Date]],"YYYY-MM")</f>
        <v>2024-04</v>
      </c>
      <c r="O1817" s="9">
        <f>IFERROR(Table2[[#This Row],[Profit]]/Table2[[#This Row],[Sales]],0)</f>
        <v>0.25260464058234761</v>
      </c>
      <c r="P1817" t="str">
        <f>_xlfn.XLOOKUP(Table2[[#This Row],[Product_ID]],Table4[Product_ID],Table4[Category],"Not Found")</f>
        <v>Office</v>
      </c>
      <c r="Q1817" t="str">
        <f>_xlfn.XLOOKUP(Table2[[#This Row],[Product_ID]],Table4[Product_ID],Table4[Sub_Category],"Not Found")</f>
        <v>Office Supplies</v>
      </c>
      <c r="R1817" t="str">
        <f>_xlfn.XLOOKUP(Table2[[#This Row],[Customer_ID]],Table1[Customer_ID],Table1[Region],"Not Found")</f>
        <v>South</v>
      </c>
      <c r="S1817" t="str">
        <f>_xlfn.XLOOKUP(Table2[[#This Row],[Customer_ID]],Table1[Customer_ID],Table1[Segment],"Not Found")</f>
        <v>Home Office</v>
      </c>
      <c r="T1817" t="str">
        <f>_xlfn.XLOOKUP(Table2[[#This Row],[Product_ID]],Table4[Product_ID],Table4[Product_Name],"Not Found")</f>
        <v>Laptop Stand</v>
      </c>
    </row>
    <row r="1818" spans="1:20" x14ac:dyDescent="0.3">
      <c r="A1818" t="s">
        <v>2335</v>
      </c>
      <c r="B1818" s="4">
        <v>45348</v>
      </c>
      <c r="C1818" s="4">
        <v>45349</v>
      </c>
      <c r="D1818" t="s">
        <v>418</v>
      </c>
      <c r="E1818" t="s">
        <v>26</v>
      </c>
      <c r="F1818" s="8">
        <v>1</v>
      </c>
      <c r="G1818" s="10">
        <v>0.2</v>
      </c>
      <c r="H1818" t="s">
        <v>13</v>
      </c>
      <c r="I1818" s="8">
        <v>719.2</v>
      </c>
      <c r="J1818" s="8">
        <v>145.47</v>
      </c>
      <c r="K1818" s="12">
        <f>YEAR(Table2[[#This Row],[Order_Date]])</f>
        <v>2024</v>
      </c>
      <c r="L1818" s="12">
        <f>MONTH(Table2[[#This Row],[Order_Date]])</f>
        <v>2</v>
      </c>
      <c r="M1818" t="str">
        <f>TEXT(Table2[[#This Row],[Order_Date]],"mmm")</f>
        <v>Feb</v>
      </c>
      <c r="N1818" t="str">
        <f>TEXT(Table2[[#This Row],[Order_Date]],"YYYY-MM")</f>
        <v>2024-02</v>
      </c>
      <c r="O1818" s="9">
        <f>IFERROR(Table2[[#This Row],[Profit]]/Table2[[#This Row],[Sales]],0)</f>
        <v>0.20226640711902111</v>
      </c>
      <c r="P1818" t="str">
        <f>_xlfn.XLOOKUP(Table2[[#This Row],[Product_ID]],Table4[Product_ID],Table4[Category],"Not Found")</f>
        <v>Technology</v>
      </c>
      <c r="Q1818" t="str">
        <f>_xlfn.XLOOKUP(Table2[[#This Row],[Product_ID]],Table4[Product_ID],Table4[Sub_Category],"Not Found")</f>
        <v>Accessories</v>
      </c>
      <c r="R1818" t="str">
        <f>_xlfn.XLOOKUP(Table2[[#This Row],[Customer_ID]],Table1[Customer_ID],Table1[Region],"Not Found")</f>
        <v>North</v>
      </c>
      <c r="S1818" t="str">
        <f>_xlfn.XLOOKUP(Table2[[#This Row],[Customer_ID]],Table1[Customer_ID],Table1[Segment],"Not Found")</f>
        <v>Home Office</v>
      </c>
      <c r="T1818" t="str">
        <f>_xlfn.XLOOKUP(Table2[[#This Row],[Product_ID]],Table4[Product_ID],Table4[Product_Name],"Not Found")</f>
        <v>Keyboard</v>
      </c>
    </row>
    <row r="1819" spans="1:20" x14ac:dyDescent="0.3">
      <c r="A1819" t="s">
        <v>2336</v>
      </c>
      <c r="B1819" s="4">
        <v>45357</v>
      </c>
      <c r="C1819" s="4">
        <v>45361</v>
      </c>
      <c r="D1819" t="s">
        <v>107</v>
      </c>
      <c r="E1819" t="s">
        <v>76</v>
      </c>
      <c r="F1819" s="8">
        <v>1</v>
      </c>
      <c r="G1819" s="10">
        <v>0.1</v>
      </c>
      <c r="H1819" t="s">
        <v>17</v>
      </c>
      <c r="I1819" s="8">
        <v>809.1</v>
      </c>
      <c r="J1819" s="8">
        <v>196.56</v>
      </c>
      <c r="K1819" s="12">
        <f>YEAR(Table2[[#This Row],[Order_Date]])</f>
        <v>2024</v>
      </c>
      <c r="L1819" s="12">
        <f>MONTH(Table2[[#This Row],[Order_Date]])</f>
        <v>3</v>
      </c>
      <c r="M1819" t="str">
        <f>TEXT(Table2[[#This Row],[Order_Date]],"mmm")</f>
        <v>Mar</v>
      </c>
      <c r="N1819" t="str">
        <f>TEXT(Table2[[#This Row],[Order_Date]],"YYYY-MM")</f>
        <v>2024-03</v>
      </c>
      <c r="O1819" s="9">
        <f>IFERROR(Table2[[#This Row],[Profit]]/Table2[[#This Row],[Sales]],0)</f>
        <v>0.24293659621802002</v>
      </c>
      <c r="P1819" t="str">
        <f>_xlfn.XLOOKUP(Table2[[#This Row],[Product_ID]],Table4[Product_ID],Table4[Category],"Not Found")</f>
        <v>Home</v>
      </c>
      <c r="Q1819" t="str">
        <f>_xlfn.XLOOKUP(Table2[[#This Row],[Product_ID]],Table4[Product_ID],Table4[Sub_Category],"Not Found")</f>
        <v>Decor</v>
      </c>
      <c r="R1819" t="str">
        <f>_xlfn.XLOOKUP(Table2[[#This Row],[Customer_ID]],Table1[Customer_ID],Table1[Region],"Not Found")</f>
        <v>East</v>
      </c>
      <c r="S1819" t="str">
        <f>_xlfn.XLOOKUP(Table2[[#This Row],[Customer_ID]],Table1[Customer_ID],Table1[Segment],"Not Found")</f>
        <v>Home Office</v>
      </c>
      <c r="T1819" t="str">
        <f>_xlfn.XLOOKUP(Table2[[#This Row],[Product_ID]],Table4[Product_ID],Table4[Product_Name],"Not Found")</f>
        <v>Wall Clock</v>
      </c>
    </row>
    <row r="1820" spans="1:20" x14ac:dyDescent="0.3">
      <c r="A1820" t="s">
        <v>2337</v>
      </c>
      <c r="B1820" s="4">
        <v>45389</v>
      </c>
      <c r="C1820" s="4">
        <v>45392</v>
      </c>
      <c r="D1820" t="s">
        <v>932</v>
      </c>
      <c r="E1820" t="s">
        <v>71</v>
      </c>
      <c r="F1820" s="8">
        <v>1</v>
      </c>
      <c r="G1820" s="10">
        <v>0.05</v>
      </c>
      <c r="H1820" t="s">
        <v>13</v>
      </c>
      <c r="I1820" s="8">
        <v>759.05</v>
      </c>
      <c r="J1820" s="8">
        <v>184.09</v>
      </c>
      <c r="K1820" s="12">
        <f>YEAR(Table2[[#This Row],[Order_Date]])</f>
        <v>2024</v>
      </c>
      <c r="L1820" s="12">
        <f>MONTH(Table2[[#This Row],[Order_Date]])</f>
        <v>4</v>
      </c>
      <c r="M1820" t="str">
        <f>TEXT(Table2[[#This Row],[Order_Date]],"mmm")</f>
        <v>Apr</v>
      </c>
      <c r="N1820" t="str">
        <f>TEXT(Table2[[#This Row],[Order_Date]],"YYYY-MM")</f>
        <v>2024-04</v>
      </c>
      <c r="O1820" s="9">
        <f>IFERROR(Table2[[#This Row],[Profit]]/Table2[[#This Row],[Sales]],0)</f>
        <v>0.24252684276398132</v>
      </c>
      <c r="P1820" t="str">
        <f>_xlfn.XLOOKUP(Table2[[#This Row],[Product_ID]],Table4[Product_ID],Table4[Category],"Not Found")</f>
        <v>Home</v>
      </c>
      <c r="Q1820" t="str">
        <f>_xlfn.XLOOKUP(Table2[[#This Row],[Product_ID]],Table4[Product_ID],Table4[Sub_Category],"Not Found")</f>
        <v>Storage</v>
      </c>
      <c r="R1820" t="str">
        <f>_xlfn.XLOOKUP(Table2[[#This Row],[Customer_ID]],Table1[Customer_ID],Table1[Region],"Not Found")</f>
        <v>West</v>
      </c>
      <c r="S1820" t="str">
        <f>_xlfn.XLOOKUP(Table2[[#This Row],[Customer_ID]],Table1[Customer_ID],Table1[Segment],"Not Found")</f>
        <v>Consumer</v>
      </c>
      <c r="T1820" t="str">
        <f>_xlfn.XLOOKUP(Table2[[#This Row],[Product_ID]],Table4[Product_ID],Table4[Product_Name],"Not Found")</f>
        <v>Storage Box</v>
      </c>
    </row>
    <row r="1821" spans="1:20" x14ac:dyDescent="0.3">
      <c r="A1821" t="s">
        <v>2338</v>
      </c>
      <c r="B1821" s="4">
        <v>45435</v>
      </c>
      <c r="C1821" s="4">
        <v>45436</v>
      </c>
      <c r="D1821" t="s">
        <v>782</v>
      </c>
      <c r="E1821" t="s">
        <v>35</v>
      </c>
      <c r="F1821" s="8">
        <v>2</v>
      </c>
      <c r="G1821" s="10">
        <v>0</v>
      </c>
      <c r="H1821" t="s">
        <v>13</v>
      </c>
      <c r="I1821" s="8">
        <v>3198</v>
      </c>
      <c r="J1821" s="8">
        <v>1023.9</v>
      </c>
      <c r="K1821" s="12">
        <f>YEAR(Table2[[#This Row],[Order_Date]])</f>
        <v>2024</v>
      </c>
      <c r="L1821" s="12">
        <f>MONTH(Table2[[#This Row],[Order_Date]])</f>
        <v>5</v>
      </c>
      <c r="M1821" t="str">
        <f>TEXT(Table2[[#This Row],[Order_Date]],"mmm")</f>
        <v>May</v>
      </c>
      <c r="N1821" t="str">
        <f>TEXT(Table2[[#This Row],[Order_Date]],"YYYY-MM")</f>
        <v>2024-05</v>
      </c>
      <c r="O1821" s="9">
        <f>IFERROR(Table2[[#This Row],[Profit]]/Table2[[#This Row],[Sales]],0)</f>
        <v>0.3201688555347092</v>
      </c>
      <c r="P1821" t="str">
        <f>_xlfn.XLOOKUP(Table2[[#This Row],[Product_ID]],Table4[Product_ID],Table4[Category],"Not Found")</f>
        <v>Lifestyle</v>
      </c>
      <c r="Q1821" t="str">
        <f>_xlfn.XLOOKUP(Table2[[#This Row],[Product_ID]],Table4[Product_ID],Table4[Sub_Category],"Not Found")</f>
        <v>Bags</v>
      </c>
      <c r="R1821" t="str">
        <f>_xlfn.XLOOKUP(Table2[[#This Row],[Customer_ID]],Table1[Customer_ID],Table1[Region],"Not Found")</f>
        <v>West</v>
      </c>
      <c r="S1821" t="str">
        <f>_xlfn.XLOOKUP(Table2[[#This Row],[Customer_ID]],Table1[Customer_ID],Table1[Segment],"Not Found")</f>
        <v>Consumer</v>
      </c>
      <c r="T1821" t="str">
        <f>_xlfn.XLOOKUP(Table2[[#This Row],[Product_ID]],Table4[Product_ID],Table4[Product_Name],"Not Found")</f>
        <v>Backpack</v>
      </c>
    </row>
    <row r="1822" spans="1:20" x14ac:dyDescent="0.3">
      <c r="A1822" t="s">
        <v>2339</v>
      </c>
      <c r="B1822" s="4">
        <v>45726</v>
      </c>
      <c r="C1822" s="4">
        <v>45729</v>
      </c>
      <c r="D1822" t="s">
        <v>1498</v>
      </c>
      <c r="E1822" t="s">
        <v>68</v>
      </c>
      <c r="F1822" s="8">
        <v>1</v>
      </c>
      <c r="G1822" s="10">
        <v>0.05</v>
      </c>
      <c r="H1822" t="s">
        <v>13</v>
      </c>
      <c r="I1822" s="8">
        <v>1234.05</v>
      </c>
      <c r="J1822" s="8">
        <v>366.84</v>
      </c>
      <c r="K1822" s="12">
        <f>YEAR(Table2[[#This Row],[Order_Date]])</f>
        <v>2025</v>
      </c>
      <c r="L1822" s="12">
        <f>MONTH(Table2[[#This Row],[Order_Date]])</f>
        <v>3</v>
      </c>
      <c r="M1822" t="str">
        <f>TEXT(Table2[[#This Row],[Order_Date]],"mmm")</f>
        <v>Mar</v>
      </c>
      <c r="N1822" t="str">
        <f>TEXT(Table2[[#This Row],[Order_Date]],"YYYY-MM")</f>
        <v>2025-03</v>
      </c>
      <c r="O1822" s="9">
        <f>IFERROR(Table2[[#This Row],[Profit]]/Table2[[#This Row],[Sales]],0)</f>
        <v>0.29726510271058709</v>
      </c>
      <c r="P1822" t="str">
        <f>_xlfn.XLOOKUP(Table2[[#This Row],[Product_ID]],Table4[Product_ID],Table4[Category],"Not Found")</f>
        <v>Home</v>
      </c>
      <c r="Q1822" t="str">
        <f>_xlfn.XLOOKUP(Table2[[#This Row],[Product_ID]],Table4[Product_ID],Table4[Sub_Category],"Not Found")</f>
        <v>Lighting</v>
      </c>
      <c r="R1822" t="str">
        <f>_xlfn.XLOOKUP(Table2[[#This Row],[Customer_ID]],Table1[Customer_ID],Table1[Region],"Not Found")</f>
        <v>West</v>
      </c>
      <c r="S1822" t="str">
        <f>_xlfn.XLOOKUP(Table2[[#This Row],[Customer_ID]],Table1[Customer_ID],Table1[Segment],"Not Found")</f>
        <v>Home Office</v>
      </c>
      <c r="T1822" t="str">
        <f>_xlfn.XLOOKUP(Table2[[#This Row],[Product_ID]],Table4[Product_ID],Table4[Product_Name],"Not Found")</f>
        <v>Table Lamp</v>
      </c>
    </row>
    <row r="1823" spans="1:20" x14ac:dyDescent="0.3">
      <c r="A1823" t="s">
        <v>2340</v>
      </c>
      <c r="B1823" s="4">
        <v>45928</v>
      </c>
      <c r="C1823" s="4">
        <v>45929</v>
      </c>
      <c r="D1823" t="s">
        <v>1113</v>
      </c>
      <c r="E1823" t="s">
        <v>99</v>
      </c>
      <c r="F1823" s="8">
        <v>3</v>
      </c>
      <c r="G1823" s="10">
        <v>0</v>
      </c>
      <c r="H1823" t="s">
        <v>17</v>
      </c>
      <c r="I1823" s="8">
        <v>747</v>
      </c>
      <c r="J1823" s="8">
        <v>239.04</v>
      </c>
      <c r="K1823" s="12">
        <f>YEAR(Table2[[#This Row],[Order_Date]])</f>
        <v>2025</v>
      </c>
      <c r="L1823" s="12">
        <f>MONTH(Table2[[#This Row],[Order_Date]])</f>
        <v>9</v>
      </c>
      <c r="M1823" t="str">
        <f>TEXT(Table2[[#This Row],[Order_Date]],"mmm")</f>
        <v>Sep</v>
      </c>
      <c r="N1823" t="str">
        <f>TEXT(Table2[[#This Row],[Order_Date]],"YYYY-MM")</f>
        <v>2025-09</v>
      </c>
      <c r="O1823" s="9">
        <f>IFERROR(Table2[[#This Row],[Profit]]/Table2[[#This Row],[Sales]],0)</f>
        <v>0.32</v>
      </c>
      <c r="P1823" t="str">
        <f>_xlfn.XLOOKUP(Table2[[#This Row],[Product_ID]],Table4[Product_ID],Table4[Category],"Not Found")</f>
        <v>Office</v>
      </c>
      <c r="Q1823" t="str">
        <f>_xlfn.XLOOKUP(Table2[[#This Row],[Product_ID]],Table4[Product_ID],Table4[Sub_Category],"Not Found")</f>
        <v>Paper</v>
      </c>
      <c r="R1823" t="str">
        <f>_xlfn.XLOOKUP(Table2[[#This Row],[Customer_ID]],Table1[Customer_ID],Table1[Region],"Not Found")</f>
        <v>East</v>
      </c>
      <c r="S1823" t="str">
        <f>_xlfn.XLOOKUP(Table2[[#This Row],[Customer_ID]],Table1[Customer_ID],Table1[Segment],"Not Found")</f>
        <v>Consumer</v>
      </c>
      <c r="T1823" t="str">
        <f>_xlfn.XLOOKUP(Table2[[#This Row],[Product_ID]],Table4[Product_ID],Table4[Product_Name],"Not Found")</f>
        <v>Pen Set</v>
      </c>
    </row>
    <row r="1824" spans="1:20" x14ac:dyDescent="0.3">
      <c r="A1824" t="s">
        <v>2341</v>
      </c>
      <c r="B1824" s="4">
        <v>45970</v>
      </c>
      <c r="C1824" s="4">
        <v>45972</v>
      </c>
      <c r="D1824" t="s">
        <v>252</v>
      </c>
      <c r="E1824" t="s">
        <v>20</v>
      </c>
      <c r="F1824" s="8">
        <v>1</v>
      </c>
      <c r="G1824" s="10">
        <v>0.05</v>
      </c>
      <c r="H1824" t="s">
        <v>13</v>
      </c>
      <c r="I1824" s="8">
        <v>6649.05</v>
      </c>
      <c r="J1824" s="8">
        <v>-154.13999999999999</v>
      </c>
      <c r="K1824" s="12">
        <f>YEAR(Table2[[#This Row],[Order_Date]])</f>
        <v>2025</v>
      </c>
      <c r="L1824" s="12">
        <f>MONTH(Table2[[#This Row],[Order_Date]])</f>
        <v>11</v>
      </c>
      <c r="M1824" t="str">
        <f>TEXT(Table2[[#This Row],[Order_Date]],"mmm")</f>
        <v>Nov</v>
      </c>
      <c r="N1824" t="str">
        <f>TEXT(Table2[[#This Row],[Order_Date]],"YYYY-MM")</f>
        <v>2025-11</v>
      </c>
      <c r="O1824" s="9">
        <f>IFERROR(Table2[[#This Row],[Profit]]/Table2[[#This Row],[Sales]],0)</f>
        <v>-2.3182259119723866E-2</v>
      </c>
      <c r="P1824" t="str">
        <f>_xlfn.XLOOKUP(Table2[[#This Row],[Product_ID]],Table4[Product_ID],Table4[Category],"Not Found")</f>
        <v>Furniture</v>
      </c>
      <c r="Q1824" t="str">
        <f>_xlfn.XLOOKUP(Table2[[#This Row],[Product_ID]],Table4[Product_ID],Table4[Sub_Category],"Not Found")</f>
        <v>Furniture</v>
      </c>
      <c r="R1824" t="str">
        <f>_xlfn.XLOOKUP(Table2[[#This Row],[Customer_ID]],Table1[Customer_ID],Table1[Region],"Not Found")</f>
        <v>West</v>
      </c>
      <c r="S1824" t="str">
        <f>_xlfn.XLOOKUP(Table2[[#This Row],[Customer_ID]],Table1[Customer_ID],Table1[Segment],"Not Found")</f>
        <v>Home Office</v>
      </c>
      <c r="T1824" t="str">
        <f>_xlfn.XLOOKUP(Table2[[#This Row],[Product_ID]],Table4[Product_ID],Table4[Product_Name],"Not Found")</f>
        <v>Office Chair</v>
      </c>
    </row>
    <row r="1825" spans="1:20" x14ac:dyDescent="0.3">
      <c r="A1825" t="s">
        <v>2342</v>
      </c>
      <c r="B1825" s="4">
        <v>45377</v>
      </c>
      <c r="C1825" s="4">
        <v>45381</v>
      </c>
      <c r="D1825" t="s">
        <v>546</v>
      </c>
      <c r="E1825" t="s">
        <v>55</v>
      </c>
      <c r="F1825" s="8">
        <v>1</v>
      </c>
      <c r="G1825" s="10">
        <v>0.15</v>
      </c>
      <c r="H1825" t="s">
        <v>17</v>
      </c>
      <c r="I1825" s="8">
        <v>5099.1499999999996</v>
      </c>
      <c r="J1825" s="8">
        <v>769.6</v>
      </c>
      <c r="K1825" s="12">
        <f>YEAR(Table2[[#This Row],[Order_Date]])</f>
        <v>2024</v>
      </c>
      <c r="L1825" s="12">
        <f>MONTH(Table2[[#This Row],[Order_Date]])</f>
        <v>3</v>
      </c>
      <c r="M1825" t="str">
        <f>TEXT(Table2[[#This Row],[Order_Date]],"mmm")</f>
        <v>Mar</v>
      </c>
      <c r="N1825" t="str">
        <f>TEXT(Table2[[#This Row],[Order_Date]],"YYYY-MM")</f>
        <v>2024-03</v>
      </c>
      <c r="O1825" s="9">
        <f>IFERROR(Table2[[#This Row],[Profit]]/Table2[[#This Row],[Sales]],0)</f>
        <v>0.15092711530353101</v>
      </c>
      <c r="P1825" t="str">
        <f>_xlfn.XLOOKUP(Table2[[#This Row],[Product_ID]],Table4[Product_ID],Table4[Category],"Not Found")</f>
        <v>Furniture</v>
      </c>
      <c r="Q1825" t="str">
        <f>_xlfn.XLOOKUP(Table2[[#This Row],[Product_ID]],Table4[Product_ID],Table4[Sub_Category],"Not Found")</f>
        <v>Furniture</v>
      </c>
      <c r="R1825" t="str">
        <f>_xlfn.XLOOKUP(Table2[[#This Row],[Customer_ID]],Table1[Customer_ID],Table1[Region],"Not Found")</f>
        <v>North</v>
      </c>
      <c r="S1825" t="str">
        <f>_xlfn.XLOOKUP(Table2[[#This Row],[Customer_ID]],Table1[Customer_ID],Table1[Segment],"Not Found")</f>
        <v>Corporate</v>
      </c>
      <c r="T1825" t="str">
        <f>_xlfn.XLOOKUP(Table2[[#This Row],[Product_ID]],Table4[Product_ID],Table4[Product_Name],"Not Found")</f>
        <v>Study Table</v>
      </c>
    </row>
    <row r="1826" spans="1:20" x14ac:dyDescent="0.3">
      <c r="A1826" t="s">
        <v>2343</v>
      </c>
      <c r="B1826" s="4">
        <v>45879</v>
      </c>
      <c r="C1826" s="4">
        <v>45882</v>
      </c>
      <c r="D1826" t="s">
        <v>763</v>
      </c>
      <c r="E1826" t="s">
        <v>81</v>
      </c>
      <c r="F1826" s="8">
        <v>3</v>
      </c>
      <c r="G1826" s="10">
        <v>0</v>
      </c>
      <c r="H1826" t="s">
        <v>17</v>
      </c>
      <c r="I1826" s="8">
        <v>2397</v>
      </c>
      <c r="J1826" s="8">
        <v>687.28</v>
      </c>
      <c r="K1826" s="12">
        <f>YEAR(Table2[[#This Row],[Order_Date]])</f>
        <v>2025</v>
      </c>
      <c r="L1826" s="12">
        <f>MONTH(Table2[[#This Row],[Order_Date]])</f>
        <v>8</v>
      </c>
      <c r="M1826" t="str">
        <f>TEXT(Table2[[#This Row],[Order_Date]],"mmm")</f>
        <v>Aug</v>
      </c>
      <c r="N1826" t="str">
        <f>TEXT(Table2[[#This Row],[Order_Date]],"YYYY-MM")</f>
        <v>2025-08</v>
      </c>
      <c r="O1826" s="9">
        <f>IFERROR(Table2[[#This Row],[Profit]]/Table2[[#This Row],[Sales]],0)</f>
        <v>0.28672507300792655</v>
      </c>
      <c r="P1826" t="str">
        <f>_xlfn.XLOOKUP(Table2[[#This Row],[Product_ID]],Table4[Product_ID],Table4[Category],"Not Found")</f>
        <v>Home</v>
      </c>
      <c r="Q1826" t="str">
        <f>_xlfn.XLOOKUP(Table2[[#This Row],[Product_ID]],Table4[Product_ID],Table4[Sub_Category],"Not Found")</f>
        <v>Kitchen</v>
      </c>
      <c r="R1826" t="str">
        <f>_xlfn.XLOOKUP(Table2[[#This Row],[Customer_ID]],Table1[Customer_ID],Table1[Region],"Not Found")</f>
        <v>South</v>
      </c>
      <c r="S1826" t="str">
        <f>_xlfn.XLOOKUP(Table2[[#This Row],[Customer_ID]],Table1[Customer_ID],Table1[Segment],"Not Found")</f>
        <v>Consumer</v>
      </c>
      <c r="T1826" t="str">
        <f>_xlfn.XLOOKUP(Table2[[#This Row],[Product_ID]],Table4[Product_ID],Table4[Product_Name],"Not Found")</f>
        <v>Travel Mug</v>
      </c>
    </row>
    <row r="1827" spans="1:20" x14ac:dyDescent="0.3">
      <c r="A1827" t="s">
        <v>2344</v>
      </c>
      <c r="B1827" s="4">
        <v>45635</v>
      </c>
      <c r="C1827" s="4">
        <v>45638</v>
      </c>
      <c r="D1827" t="s">
        <v>503</v>
      </c>
      <c r="E1827" t="s">
        <v>76</v>
      </c>
      <c r="F1827" s="8">
        <v>2</v>
      </c>
      <c r="G1827" s="10">
        <v>0</v>
      </c>
      <c r="H1827" t="s">
        <v>17</v>
      </c>
      <c r="I1827" s="8">
        <v>1798</v>
      </c>
      <c r="J1827" s="8">
        <v>414.85</v>
      </c>
      <c r="K1827" s="12">
        <f>YEAR(Table2[[#This Row],[Order_Date]])</f>
        <v>2024</v>
      </c>
      <c r="L1827" s="12">
        <f>MONTH(Table2[[#This Row],[Order_Date]])</f>
        <v>12</v>
      </c>
      <c r="M1827" t="str">
        <f>TEXT(Table2[[#This Row],[Order_Date]],"mmm")</f>
        <v>Dec</v>
      </c>
      <c r="N1827" t="str">
        <f>TEXT(Table2[[#This Row],[Order_Date]],"YYYY-MM")</f>
        <v>2024-12</v>
      </c>
      <c r="O1827" s="9">
        <f>IFERROR(Table2[[#This Row],[Profit]]/Table2[[#This Row],[Sales]],0)</f>
        <v>0.23072858731924362</v>
      </c>
      <c r="P1827" t="str">
        <f>_xlfn.XLOOKUP(Table2[[#This Row],[Product_ID]],Table4[Product_ID],Table4[Category],"Not Found")</f>
        <v>Home</v>
      </c>
      <c r="Q1827" t="str">
        <f>_xlfn.XLOOKUP(Table2[[#This Row],[Product_ID]],Table4[Product_ID],Table4[Sub_Category],"Not Found")</f>
        <v>Decor</v>
      </c>
      <c r="R1827" t="str">
        <f>_xlfn.XLOOKUP(Table2[[#This Row],[Customer_ID]],Table1[Customer_ID],Table1[Region],"Not Found")</f>
        <v>West</v>
      </c>
      <c r="S1827" t="str">
        <f>_xlfn.XLOOKUP(Table2[[#This Row],[Customer_ID]],Table1[Customer_ID],Table1[Segment],"Not Found")</f>
        <v>Corporate</v>
      </c>
      <c r="T1827" t="str">
        <f>_xlfn.XLOOKUP(Table2[[#This Row],[Product_ID]],Table4[Product_ID],Table4[Product_Name],"Not Found")</f>
        <v>Wall Clock</v>
      </c>
    </row>
    <row r="1828" spans="1:20" x14ac:dyDescent="0.3">
      <c r="A1828" t="s">
        <v>2345</v>
      </c>
      <c r="B1828" s="4">
        <v>45585</v>
      </c>
      <c r="C1828" s="4">
        <v>45588</v>
      </c>
      <c r="D1828" t="s">
        <v>1763</v>
      </c>
      <c r="E1828" t="s">
        <v>40</v>
      </c>
      <c r="F1828" s="8">
        <v>2</v>
      </c>
      <c r="G1828" s="10">
        <v>0.05</v>
      </c>
      <c r="H1828" t="s">
        <v>17</v>
      </c>
      <c r="I1828" s="8">
        <v>2848.1</v>
      </c>
      <c r="J1828" s="8">
        <v>669.89</v>
      </c>
      <c r="K1828" s="12">
        <f>YEAR(Table2[[#This Row],[Order_Date]])</f>
        <v>2024</v>
      </c>
      <c r="L1828" s="12">
        <f>MONTH(Table2[[#This Row],[Order_Date]])</f>
        <v>10</v>
      </c>
      <c r="M1828" t="str">
        <f>TEXT(Table2[[#This Row],[Order_Date]],"mmm")</f>
        <v>Oct</v>
      </c>
      <c r="N1828" t="str">
        <f>TEXT(Table2[[#This Row],[Order_Date]],"YYYY-MM")</f>
        <v>2024-10</v>
      </c>
      <c r="O1828" s="9">
        <f>IFERROR(Table2[[#This Row],[Profit]]/Table2[[#This Row],[Sales]],0)</f>
        <v>0.23520592675818966</v>
      </c>
      <c r="P1828" t="str">
        <f>_xlfn.XLOOKUP(Table2[[#This Row],[Product_ID]],Table4[Product_ID],Table4[Category],"Not Found")</f>
        <v>Technology</v>
      </c>
      <c r="Q1828" t="str">
        <f>_xlfn.XLOOKUP(Table2[[#This Row],[Product_ID]],Table4[Product_ID],Table4[Sub_Category],"Not Found")</f>
        <v>Accessories</v>
      </c>
      <c r="R1828" t="str">
        <f>_xlfn.XLOOKUP(Table2[[#This Row],[Customer_ID]],Table1[Customer_ID],Table1[Region],"Not Found")</f>
        <v>East</v>
      </c>
      <c r="S1828" t="str">
        <f>_xlfn.XLOOKUP(Table2[[#This Row],[Customer_ID]],Table1[Customer_ID],Table1[Segment],"Not Found")</f>
        <v>Consumer</v>
      </c>
      <c r="T1828" t="str">
        <f>_xlfn.XLOOKUP(Table2[[#This Row],[Product_ID]],Table4[Product_ID],Table4[Product_Name],"Not Found")</f>
        <v>Power Bank</v>
      </c>
    </row>
    <row r="1829" spans="1:20" x14ac:dyDescent="0.3">
      <c r="A1829" t="s">
        <v>2346</v>
      </c>
      <c r="B1829" s="4">
        <v>45862</v>
      </c>
      <c r="C1829" s="4">
        <v>45867</v>
      </c>
      <c r="D1829" t="s">
        <v>172</v>
      </c>
      <c r="E1829" t="s">
        <v>116</v>
      </c>
      <c r="F1829" s="8">
        <v>1</v>
      </c>
      <c r="G1829" s="10">
        <v>0.1</v>
      </c>
      <c r="H1829" t="s">
        <v>13</v>
      </c>
      <c r="I1829" s="8">
        <v>359.1</v>
      </c>
      <c r="J1829" s="8">
        <v>82.54</v>
      </c>
      <c r="K1829" s="12">
        <f>YEAR(Table2[[#This Row],[Order_Date]])</f>
        <v>2025</v>
      </c>
      <c r="L1829" s="12">
        <f>MONTH(Table2[[#This Row],[Order_Date]])</f>
        <v>7</v>
      </c>
      <c r="M1829" t="str">
        <f>TEXT(Table2[[#This Row],[Order_Date]],"mmm")</f>
        <v>Jul</v>
      </c>
      <c r="N1829" t="str">
        <f>TEXT(Table2[[#This Row],[Order_Date]],"YYYY-MM")</f>
        <v>2025-07</v>
      </c>
      <c r="O1829" s="9">
        <f>IFERROR(Table2[[#This Row],[Profit]]/Table2[[#This Row],[Sales]],0)</f>
        <v>0.22985240879977722</v>
      </c>
      <c r="P1829" t="str">
        <f>_xlfn.XLOOKUP(Table2[[#This Row],[Product_ID]],Table4[Product_ID],Table4[Category],"Not Found")</f>
        <v>Technology</v>
      </c>
      <c r="Q1829" t="str">
        <f>_xlfn.XLOOKUP(Table2[[#This Row],[Product_ID]],Table4[Product_ID],Table4[Sub_Category],"Not Found")</f>
        <v>Accessories</v>
      </c>
      <c r="R1829" t="str">
        <f>_xlfn.XLOOKUP(Table2[[#This Row],[Customer_ID]],Table1[Customer_ID],Table1[Region],"Not Found")</f>
        <v>West</v>
      </c>
      <c r="S1829" t="str">
        <f>_xlfn.XLOOKUP(Table2[[#This Row],[Customer_ID]],Table1[Customer_ID],Table1[Segment],"Not Found")</f>
        <v>Consumer</v>
      </c>
      <c r="T1829" t="str">
        <f>_xlfn.XLOOKUP(Table2[[#This Row],[Product_ID]],Table4[Product_ID],Table4[Product_Name],"Not Found")</f>
        <v>Mobile Holder</v>
      </c>
    </row>
    <row r="1830" spans="1:20" x14ac:dyDescent="0.3">
      <c r="A1830" t="s">
        <v>2347</v>
      </c>
      <c r="B1830" s="4">
        <v>45941</v>
      </c>
      <c r="C1830" s="4">
        <v>45946</v>
      </c>
      <c r="D1830" t="s">
        <v>478</v>
      </c>
      <c r="E1830" t="s">
        <v>68</v>
      </c>
      <c r="F1830" s="8">
        <v>2</v>
      </c>
      <c r="G1830" s="10">
        <v>0</v>
      </c>
      <c r="H1830" t="s">
        <v>13</v>
      </c>
      <c r="I1830" s="8">
        <v>2598</v>
      </c>
      <c r="J1830" s="8">
        <v>552.98</v>
      </c>
      <c r="K1830" s="12">
        <f>YEAR(Table2[[#This Row],[Order_Date]])</f>
        <v>2025</v>
      </c>
      <c r="L1830" s="12">
        <f>MONTH(Table2[[#This Row],[Order_Date]])</f>
        <v>10</v>
      </c>
      <c r="M1830" t="str">
        <f>TEXT(Table2[[#This Row],[Order_Date]],"mmm")</f>
        <v>Oct</v>
      </c>
      <c r="N1830" t="str">
        <f>TEXT(Table2[[#This Row],[Order_Date]],"YYYY-MM")</f>
        <v>2025-10</v>
      </c>
      <c r="O1830" s="9">
        <f>IFERROR(Table2[[#This Row],[Profit]]/Table2[[#This Row],[Sales]],0)</f>
        <v>0.21284834488067744</v>
      </c>
      <c r="P1830" t="str">
        <f>_xlfn.XLOOKUP(Table2[[#This Row],[Product_ID]],Table4[Product_ID],Table4[Category],"Not Found")</f>
        <v>Home</v>
      </c>
      <c r="Q1830" t="str">
        <f>_xlfn.XLOOKUP(Table2[[#This Row],[Product_ID]],Table4[Product_ID],Table4[Sub_Category],"Not Found")</f>
        <v>Lighting</v>
      </c>
      <c r="R1830" t="str">
        <f>_xlfn.XLOOKUP(Table2[[#This Row],[Customer_ID]],Table1[Customer_ID],Table1[Region],"Not Found")</f>
        <v>East</v>
      </c>
      <c r="S1830" t="str">
        <f>_xlfn.XLOOKUP(Table2[[#This Row],[Customer_ID]],Table1[Customer_ID],Table1[Segment],"Not Found")</f>
        <v>Consumer</v>
      </c>
      <c r="T1830" t="str">
        <f>_xlfn.XLOOKUP(Table2[[#This Row],[Product_ID]],Table4[Product_ID],Table4[Product_Name],"Not Found")</f>
        <v>Table Lamp</v>
      </c>
    </row>
    <row r="1831" spans="1:20" x14ac:dyDescent="0.3">
      <c r="A1831" t="s">
        <v>2348</v>
      </c>
      <c r="B1831" s="4">
        <v>45902</v>
      </c>
      <c r="C1831" s="4">
        <v>45904</v>
      </c>
      <c r="D1831" t="s">
        <v>497</v>
      </c>
      <c r="E1831" t="s">
        <v>20</v>
      </c>
      <c r="F1831" s="8">
        <v>1</v>
      </c>
      <c r="G1831" s="10">
        <v>0</v>
      </c>
      <c r="H1831" t="s">
        <v>21</v>
      </c>
      <c r="I1831" s="8">
        <v>6999</v>
      </c>
      <c r="J1831" s="8">
        <v>1131</v>
      </c>
      <c r="K1831" s="12">
        <f>YEAR(Table2[[#This Row],[Order_Date]])</f>
        <v>2025</v>
      </c>
      <c r="L1831" s="12">
        <f>MONTH(Table2[[#This Row],[Order_Date]])</f>
        <v>9</v>
      </c>
      <c r="M1831" t="str">
        <f>TEXT(Table2[[#This Row],[Order_Date]],"mmm")</f>
        <v>Sep</v>
      </c>
      <c r="N1831" t="str">
        <f>TEXT(Table2[[#This Row],[Order_Date]],"YYYY-MM")</f>
        <v>2025-09</v>
      </c>
      <c r="O1831" s="9">
        <f>IFERROR(Table2[[#This Row],[Profit]]/Table2[[#This Row],[Sales]],0)</f>
        <v>0.16159451350192885</v>
      </c>
      <c r="P1831" t="str">
        <f>_xlfn.XLOOKUP(Table2[[#This Row],[Product_ID]],Table4[Product_ID],Table4[Category],"Not Found")</f>
        <v>Furniture</v>
      </c>
      <c r="Q1831" t="str">
        <f>_xlfn.XLOOKUP(Table2[[#This Row],[Product_ID]],Table4[Product_ID],Table4[Sub_Category],"Not Found")</f>
        <v>Furniture</v>
      </c>
      <c r="R1831" t="str">
        <f>_xlfn.XLOOKUP(Table2[[#This Row],[Customer_ID]],Table1[Customer_ID],Table1[Region],"Not Found")</f>
        <v>South</v>
      </c>
      <c r="S1831" t="str">
        <f>_xlfn.XLOOKUP(Table2[[#This Row],[Customer_ID]],Table1[Customer_ID],Table1[Segment],"Not Found")</f>
        <v>Consumer</v>
      </c>
      <c r="T1831" t="str">
        <f>_xlfn.XLOOKUP(Table2[[#This Row],[Product_ID]],Table4[Product_ID],Table4[Product_Name],"Not Found")</f>
        <v>Office Chair</v>
      </c>
    </row>
    <row r="1832" spans="1:20" x14ac:dyDescent="0.3">
      <c r="A1832" t="s">
        <v>2349</v>
      </c>
      <c r="B1832" s="4">
        <v>45995</v>
      </c>
      <c r="C1832" s="4">
        <v>45998</v>
      </c>
      <c r="D1832" t="s">
        <v>534</v>
      </c>
      <c r="E1832" t="s">
        <v>40</v>
      </c>
      <c r="F1832" s="8">
        <v>1</v>
      </c>
      <c r="G1832" s="10">
        <v>0.2</v>
      </c>
      <c r="H1832" t="s">
        <v>17</v>
      </c>
      <c r="I1832" s="8">
        <v>1199.2</v>
      </c>
      <c r="J1832" s="8">
        <v>285.36</v>
      </c>
      <c r="K1832" s="12">
        <f>YEAR(Table2[[#This Row],[Order_Date]])</f>
        <v>2025</v>
      </c>
      <c r="L1832" s="12">
        <f>MONTH(Table2[[#This Row],[Order_Date]])</f>
        <v>12</v>
      </c>
      <c r="M1832" t="str">
        <f>TEXT(Table2[[#This Row],[Order_Date]],"mmm")</f>
        <v>Dec</v>
      </c>
      <c r="N1832" t="str">
        <f>TEXT(Table2[[#This Row],[Order_Date]],"YYYY-MM")</f>
        <v>2025-12</v>
      </c>
      <c r="O1832" s="9">
        <f>IFERROR(Table2[[#This Row],[Profit]]/Table2[[#This Row],[Sales]],0)</f>
        <v>0.23795863909272849</v>
      </c>
      <c r="P1832" t="str">
        <f>_xlfn.XLOOKUP(Table2[[#This Row],[Product_ID]],Table4[Product_ID],Table4[Category],"Not Found")</f>
        <v>Technology</v>
      </c>
      <c r="Q1832" t="str">
        <f>_xlfn.XLOOKUP(Table2[[#This Row],[Product_ID]],Table4[Product_ID],Table4[Sub_Category],"Not Found")</f>
        <v>Accessories</v>
      </c>
      <c r="R1832" t="str">
        <f>_xlfn.XLOOKUP(Table2[[#This Row],[Customer_ID]],Table1[Customer_ID],Table1[Region],"Not Found")</f>
        <v>North</v>
      </c>
      <c r="S1832" t="str">
        <f>_xlfn.XLOOKUP(Table2[[#This Row],[Customer_ID]],Table1[Customer_ID],Table1[Segment],"Not Found")</f>
        <v>Consumer</v>
      </c>
      <c r="T1832" t="str">
        <f>_xlfn.XLOOKUP(Table2[[#This Row],[Product_ID]],Table4[Product_ID],Table4[Product_Name],"Not Found")</f>
        <v>Power Bank</v>
      </c>
    </row>
    <row r="1833" spans="1:20" x14ac:dyDescent="0.3">
      <c r="A1833" t="s">
        <v>2350</v>
      </c>
      <c r="B1833" s="4">
        <v>45534</v>
      </c>
      <c r="C1833" s="4">
        <v>45538</v>
      </c>
      <c r="D1833" t="s">
        <v>1117</v>
      </c>
      <c r="E1833" t="s">
        <v>35</v>
      </c>
      <c r="F1833" s="8">
        <v>2</v>
      </c>
      <c r="G1833" s="10">
        <v>0</v>
      </c>
      <c r="H1833" t="s">
        <v>21</v>
      </c>
      <c r="I1833" s="8">
        <v>3198</v>
      </c>
      <c r="J1833" s="8">
        <v>942.3</v>
      </c>
      <c r="K1833" s="12">
        <f>YEAR(Table2[[#This Row],[Order_Date]])</f>
        <v>2024</v>
      </c>
      <c r="L1833" s="12">
        <f>MONTH(Table2[[#This Row],[Order_Date]])</f>
        <v>8</v>
      </c>
      <c r="M1833" t="str">
        <f>TEXT(Table2[[#This Row],[Order_Date]],"mmm")</f>
        <v>Aug</v>
      </c>
      <c r="N1833" t="str">
        <f>TEXT(Table2[[#This Row],[Order_Date]],"YYYY-MM")</f>
        <v>2024-08</v>
      </c>
      <c r="O1833" s="9">
        <f>IFERROR(Table2[[#This Row],[Profit]]/Table2[[#This Row],[Sales]],0)</f>
        <v>0.29465290806754219</v>
      </c>
      <c r="P1833" t="str">
        <f>_xlfn.XLOOKUP(Table2[[#This Row],[Product_ID]],Table4[Product_ID],Table4[Category],"Not Found")</f>
        <v>Lifestyle</v>
      </c>
      <c r="Q1833" t="str">
        <f>_xlfn.XLOOKUP(Table2[[#This Row],[Product_ID]],Table4[Product_ID],Table4[Sub_Category],"Not Found")</f>
        <v>Bags</v>
      </c>
      <c r="R1833" t="str">
        <f>_xlfn.XLOOKUP(Table2[[#This Row],[Customer_ID]],Table1[Customer_ID],Table1[Region],"Not Found")</f>
        <v>West</v>
      </c>
      <c r="S1833" t="str">
        <f>_xlfn.XLOOKUP(Table2[[#This Row],[Customer_ID]],Table1[Customer_ID],Table1[Segment],"Not Found")</f>
        <v>Consumer</v>
      </c>
      <c r="T1833" t="str">
        <f>_xlfn.XLOOKUP(Table2[[#This Row],[Product_ID]],Table4[Product_ID],Table4[Product_Name],"Not Found")</f>
        <v>Backpack</v>
      </c>
    </row>
    <row r="1834" spans="1:20" x14ac:dyDescent="0.3">
      <c r="A1834" t="s">
        <v>2351</v>
      </c>
      <c r="B1834" s="4">
        <v>45852</v>
      </c>
      <c r="C1834" s="4">
        <v>45857</v>
      </c>
      <c r="D1834" t="s">
        <v>885</v>
      </c>
      <c r="E1834" t="s">
        <v>99</v>
      </c>
      <c r="F1834" s="8">
        <v>1</v>
      </c>
      <c r="G1834" s="10">
        <v>0.1</v>
      </c>
      <c r="H1834" t="s">
        <v>17</v>
      </c>
      <c r="I1834" s="8">
        <v>224.1</v>
      </c>
      <c r="J1834" s="8">
        <v>85.59</v>
      </c>
      <c r="K1834" s="12">
        <f>YEAR(Table2[[#This Row],[Order_Date]])</f>
        <v>2025</v>
      </c>
      <c r="L1834" s="12">
        <f>MONTH(Table2[[#This Row],[Order_Date]])</f>
        <v>7</v>
      </c>
      <c r="M1834" t="str">
        <f>TEXT(Table2[[#This Row],[Order_Date]],"mmm")</f>
        <v>Jul</v>
      </c>
      <c r="N1834" t="str">
        <f>TEXT(Table2[[#This Row],[Order_Date]],"YYYY-MM")</f>
        <v>2025-07</v>
      </c>
      <c r="O1834" s="9">
        <f>IFERROR(Table2[[#This Row],[Profit]]/Table2[[#This Row],[Sales]],0)</f>
        <v>0.38192771084337351</v>
      </c>
      <c r="P1834" t="str">
        <f>_xlfn.XLOOKUP(Table2[[#This Row],[Product_ID]],Table4[Product_ID],Table4[Category],"Not Found")</f>
        <v>Office</v>
      </c>
      <c r="Q1834" t="str">
        <f>_xlfn.XLOOKUP(Table2[[#This Row],[Product_ID]],Table4[Product_ID],Table4[Sub_Category],"Not Found")</f>
        <v>Paper</v>
      </c>
      <c r="R1834" t="str">
        <f>_xlfn.XLOOKUP(Table2[[#This Row],[Customer_ID]],Table1[Customer_ID],Table1[Region],"Not Found")</f>
        <v>West</v>
      </c>
      <c r="S1834" t="str">
        <f>_xlfn.XLOOKUP(Table2[[#This Row],[Customer_ID]],Table1[Customer_ID],Table1[Segment],"Not Found")</f>
        <v>Corporate</v>
      </c>
      <c r="T1834" t="str">
        <f>_xlfn.XLOOKUP(Table2[[#This Row],[Product_ID]],Table4[Product_ID],Table4[Product_Name],"Not Found")</f>
        <v>Pen Set</v>
      </c>
    </row>
    <row r="1835" spans="1:20" x14ac:dyDescent="0.3">
      <c r="A1835" t="s">
        <v>2352</v>
      </c>
      <c r="B1835" s="4">
        <v>45323</v>
      </c>
      <c r="C1835" s="4">
        <v>45324</v>
      </c>
      <c r="D1835" t="s">
        <v>548</v>
      </c>
      <c r="E1835" t="s">
        <v>35</v>
      </c>
      <c r="F1835" s="8">
        <v>1</v>
      </c>
      <c r="G1835" s="10">
        <v>0.05</v>
      </c>
      <c r="H1835" t="s">
        <v>13</v>
      </c>
      <c r="I1835" s="8">
        <v>1519.05</v>
      </c>
      <c r="J1835" s="8">
        <v>432.05</v>
      </c>
      <c r="K1835" s="12">
        <f>YEAR(Table2[[#This Row],[Order_Date]])</f>
        <v>2024</v>
      </c>
      <c r="L1835" s="12">
        <f>MONTH(Table2[[#This Row],[Order_Date]])</f>
        <v>2</v>
      </c>
      <c r="M1835" t="str">
        <f>TEXT(Table2[[#This Row],[Order_Date]],"mmm")</f>
        <v>Feb</v>
      </c>
      <c r="N1835" t="str">
        <f>TEXT(Table2[[#This Row],[Order_Date]],"YYYY-MM")</f>
        <v>2024-02</v>
      </c>
      <c r="O1835" s="9">
        <f>IFERROR(Table2[[#This Row],[Profit]]/Table2[[#This Row],[Sales]],0)</f>
        <v>0.2844211842928146</v>
      </c>
      <c r="P1835" t="str">
        <f>_xlfn.XLOOKUP(Table2[[#This Row],[Product_ID]],Table4[Product_ID],Table4[Category],"Not Found")</f>
        <v>Lifestyle</v>
      </c>
      <c r="Q1835" t="str">
        <f>_xlfn.XLOOKUP(Table2[[#This Row],[Product_ID]],Table4[Product_ID],Table4[Sub_Category],"Not Found")</f>
        <v>Bags</v>
      </c>
      <c r="R1835" t="str">
        <f>_xlfn.XLOOKUP(Table2[[#This Row],[Customer_ID]],Table1[Customer_ID],Table1[Region],"Not Found")</f>
        <v>South</v>
      </c>
      <c r="S1835" t="str">
        <f>_xlfn.XLOOKUP(Table2[[#This Row],[Customer_ID]],Table1[Customer_ID],Table1[Segment],"Not Found")</f>
        <v>Consumer</v>
      </c>
      <c r="T1835" t="str">
        <f>_xlfn.XLOOKUP(Table2[[#This Row],[Product_ID]],Table4[Product_ID],Table4[Product_Name],"Not Found")</f>
        <v>Backpack</v>
      </c>
    </row>
    <row r="1836" spans="1:20" x14ac:dyDescent="0.3">
      <c r="A1836" t="s">
        <v>2353</v>
      </c>
      <c r="B1836" s="4">
        <v>45682</v>
      </c>
      <c r="C1836" s="4">
        <v>45683</v>
      </c>
      <c r="D1836" t="s">
        <v>189</v>
      </c>
      <c r="E1836" t="s">
        <v>40</v>
      </c>
      <c r="F1836" s="8">
        <v>4</v>
      </c>
      <c r="G1836" s="10">
        <v>0.05</v>
      </c>
      <c r="H1836" t="s">
        <v>21</v>
      </c>
      <c r="I1836" s="8">
        <v>5696.2</v>
      </c>
      <c r="J1836" s="8">
        <v>1052.18</v>
      </c>
      <c r="K1836" s="12">
        <f>YEAR(Table2[[#This Row],[Order_Date]])</f>
        <v>2025</v>
      </c>
      <c r="L1836" s="12">
        <f>MONTH(Table2[[#This Row],[Order_Date]])</f>
        <v>1</v>
      </c>
      <c r="M1836" t="str">
        <f>TEXT(Table2[[#This Row],[Order_Date]],"mmm")</f>
        <v>Jan</v>
      </c>
      <c r="N1836" t="str">
        <f>TEXT(Table2[[#This Row],[Order_Date]],"YYYY-MM")</f>
        <v>2025-01</v>
      </c>
      <c r="O1836" s="9">
        <f>IFERROR(Table2[[#This Row],[Profit]]/Table2[[#This Row],[Sales]],0)</f>
        <v>0.18471612654050071</v>
      </c>
      <c r="P1836" t="str">
        <f>_xlfn.XLOOKUP(Table2[[#This Row],[Product_ID]],Table4[Product_ID],Table4[Category],"Not Found")</f>
        <v>Technology</v>
      </c>
      <c r="Q1836" t="str">
        <f>_xlfn.XLOOKUP(Table2[[#This Row],[Product_ID]],Table4[Product_ID],Table4[Sub_Category],"Not Found")</f>
        <v>Accessories</v>
      </c>
      <c r="R1836" t="str">
        <f>_xlfn.XLOOKUP(Table2[[#This Row],[Customer_ID]],Table1[Customer_ID],Table1[Region],"Not Found")</f>
        <v>West</v>
      </c>
      <c r="S1836" t="str">
        <f>_xlfn.XLOOKUP(Table2[[#This Row],[Customer_ID]],Table1[Customer_ID],Table1[Segment],"Not Found")</f>
        <v>Consumer</v>
      </c>
      <c r="T1836" t="str">
        <f>_xlfn.XLOOKUP(Table2[[#This Row],[Product_ID]],Table4[Product_ID],Table4[Product_Name],"Not Found")</f>
        <v>Power Bank</v>
      </c>
    </row>
    <row r="1837" spans="1:20" x14ac:dyDescent="0.3">
      <c r="A1837" t="s">
        <v>2354</v>
      </c>
      <c r="B1837" s="4">
        <v>45568</v>
      </c>
      <c r="C1837" s="4">
        <v>45569</v>
      </c>
      <c r="D1837" t="s">
        <v>252</v>
      </c>
      <c r="E1837" t="s">
        <v>45</v>
      </c>
      <c r="F1837" s="8">
        <v>3</v>
      </c>
      <c r="G1837" s="10">
        <v>0</v>
      </c>
      <c r="H1837" t="s">
        <v>13</v>
      </c>
      <c r="I1837" s="8">
        <v>7497</v>
      </c>
      <c r="J1837" s="8">
        <v>1668.46</v>
      </c>
      <c r="K1837" s="12">
        <f>YEAR(Table2[[#This Row],[Order_Date]])</f>
        <v>2024</v>
      </c>
      <c r="L1837" s="12">
        <f>MONTH(Table2[[#This Row],[Order_Date]])</f>
        <v>10</v>
      </c>
      <c r="M1837" t="str">
        <f>TEXT(Table2[[#This Row],[Order_Date]],"mmm")</f>
        <v>Oct</v>
      </c>
      <c r="N1837" t="str">
        <f>TEXT(Table2[[#This Row],[Order_Date]],"YYYY-MM")</f>
        <v>2024-10</v>
      </c>
      <c r="O1837" s="9">
        <f>IFERROR(Table2[[#This Row],[Profit]]/Table2[[#This Row],[Sales]],0)</f>
        <v>0.22255035347472324</v>
      </c>
      <c r="P1837" t="str">
        <f>_xlfn.XLOOKUP(Table2[[#This Row],[Product_ID]],Table4[Product_ID],Table4[Category],"Not Found")</f>
        <v>Technology</v>
      </c>
      <c r="Q1837" t="str">
        <f>_xlfn.XLOOKUP(Table2[[#This Row],[Product_ID]],Table4[Product_ID],Table4[Sub_Category],"Not Found")</f>
        <v>Audio</v>
      </c>
      <c r="R1837" t="str">
        <f>_xlfn.XLOOKUP(Table2[[#This Row],[Customer_ID]],Table1[Customer_ID],Table1[Region],"Not Found")</f>
        <v>West</v>
      </c>
      <c r="S1837" t="str">
        <f>_xlfn.XLOOKUP(Table2[[#This Row],[Customer_ID]],Table1[Customer_ID],Table1[Segment],"Not Found")</f>
        <v>Home Office</v>
      </c>
      <c r="T1837" t="str">
        <f>_xlfn.XLOOKUP(Table2[[#This Row],[Product_ID]],Table4[Product_ID],Table4[Product_Name],"Not Found")</f>
        <v>Headphones</v>
      </c>
    </row>
    <row r="1838" spans="1:20" x14ac:dyDescent="0.3">
      <c r="A1838" t="s">
        <v>2355</v>
      </c>
      <c r="B1838" s="4">
        <v>45823</v>
      </c>
      <c r="C1838" s="4">
        <v>45825</v>
      </c>
      <c r="D1838" t="s">
        <v>472</v>
      </c>
      <c r="E1838" t="s">
        <v>58</v>
      </c>
      <c r="F1838" s="8">
        <v>1</v>
      </c>
      <c r="G1838" s="10">
        <v>0.1</v>
      </c>
      <c r="H1838" t="s">
        <v>30</v>
      </c>
      <c r="I1838" s="8">
        <v>1799.1</v>
      </c>
      <c r="J1838" s="8">
        <v>375.51</v>
      </c>
      <c r="K1838" s="12">
        <f>YEAR(Table2[[#This Row],[Order_Date]])</f>
        <v>2025</v>
      </c>
      <c r="L1838" s="12">
        <f>MONTH(Table2[[#This Row],[Order_Date]])</f>
        <v>6</v>
      </c>
      <c r="M1838" t="str">
        <f>TEXT(Table2[[#This Row],[Order_Date]],"mmm")</f>
        <v>Jun</v>
      </c>
      <c r="N1838" t="str">
        <f>TEXT(Table2[[#This Row],[Order_Date]],"YYYY-MM")</f>
        <v>2025-06</v>
      </c>
      <c r="O1838" s="9">
        <f>IFERROR(Table2[[#This Row],[Profit]]/Table2[[#This Row],[Sales]],0)</f>
        <v>0.20872102718025681</v>
      </c>
      <c r="P1838" t="str">
        <f>_xlfn.XLOOKUP(Table2[[#This Row],[Product_ID]],Table4[Product_ID],Table4[Category],"Not Found")</f>
        <v>Technology</v>
      </c>
      <c r="Q1838" t="str">
        <f>_xlfn.XLOOKUP(Table2[[#This Row],[Product_ID]],Table4[Product_ID],Table4[Sub_Category],"Not Found")</f>
        <v>Audio</v>
      </c>
      <c r="R1838" t="str">
        <f>_xlfn.XLOOKUP(Table2[[#This Row],[Customer_ID]],Table1[Customer_ID],Table1[Region],"Not Found")</f>
        <v>South</v>
      </c>
      <c r="S1838" t="str">
        <f>_xlfn.XLOOKUP(Table2[[#This Row],[Customer_ID]],Table1[Customer_ID],Table1[Segment],"Not Found")</f>
        <v>Consumer</v>
      </c>
      <c r="T1838" t="str">
        <f>_xlfn.XLOOKUP(Table2[[#This Row],[Product_ID]],Table4[Product_ID],Table4[Product_Name],"Not Found")</f>
        <v>Bluetooth Speaker</v>
      </c>
    </row>
    <row r="1839" spans="1:20" x14ac:dyDescent="0.3">
      <c r="A1839" t="s">
        <v>2356</v>
      </c>
      <c r="B1839" s="4">
        <v>45445</v>
      </c>
      <c r="C1839" s="4">
        <v>45448</v>
      </c>
      <c r="D1839" t="s">
        <v>2257</v>
      </c>
      <c r="E1839" t="s">
        <v>26</v>
      </c>
      <c r="F1839" s="8">
        <v>2</v>
      </c>
      <c r="G1839" s="10">
        <v>0.15</v>
      </c>
      <c r="H1839" t="s">
        <v>13</v>
      </c>
      <c r="I1839" s="8">
        <v>1528.3</v>
      </c>
      <c r="J1839" s="8">
        <v>244.48</v>
      </c>
      <c r="K1839" s="12">
        <f>YEAR(Table2[[#This Row],[Order_Date]])</f>
        <v>2024</v>
      </c>
      <c r="L1839" s="12">
        <f>MONTH(Table2[[#This Row],[Order_Date]])</f>
        <v>6</v>
      </c>
      <c r="M1839" t="str">
        <f>TEXT(Table2[[#This Row],[Order_Date]],"mmm")</f>
        <v>Jun</v>
      </c>
      <c r="N1839" t="str">
        <f>TEXT(Table2[[#This Row],[Order_Date]],"YYYY-MM")</f>
        <v>2024-06</v>
      </c>
      <c r="O1839" s="9">
        <f>IFERROR(Table2[[#This Row],[Profit]]/Table2[[#This Row],[Sales]],0)</f>
        <v>0.15996859255381796</v>
      </c>
      <c r="P1839" t="str">
        <f>_xlfn.XLOOKUP(Table2[[#This Row],[Product_ID]],Table4[Product_ID],Table4[Category],"Not Found")</f>
        <v>Technology</v>
      </c>
      <c r="Q1839" t="str">
        <f>_xlfn.XLOOKUP(Table2[[#This Row],[Product_ID]],Table4[Product_ID],Table4[Sub_Category],"Not Found")</f>
        <v>Accessories</v>
      </c>
      <c r="R1839" t="str">
        <f>_xlfn.XLOOKUP(Table2[[#This Row],[Customer_ID]],Table1[Customer_ID],Table1[Region],"Not Found")</f>
        <v>East</v>
      </c>
      <c r="S1839" t="str">
        <f>_xlfn.XLOOKUP(Table2[[#This Row],[Customer_ID]],Table1[Customer_ID],Table1[Segment],"Not Found")</f>
        <v>Consumer</v>
      </c>
      <c r="T1839" t="str">
        <f>_xlfn.XLOOKUP(Table2[[#This Row],[Product_ID]],Table4[Product_ID],Table4[Product_Name],"Not Found")</f>
        <v>Keyboard</v>
      </c>
    </row>
    <row r="1840" spans="1:20" x14ac:dyDescent="0.3">
      <c r="A1840" t="s">
        <v>2357</v>
      </c>
      <c r="B1840" s="4">
        <v>45674</v>
      </c>
      <c r="C1840" s="4">
        <v>45677</v>
      </c>
      <c r="D1840" t="s">
        <v>1131</v>
      </c>
      <c r="E1840" t="s">
        <v>40</v>
      </c>
      <c r="F1840" s="8">
        <v>1</v>
      </c>
      <c r="G1840" s="10">
        <v>0</v>
      </c>
      <c r="H1840" t="s">
        <v>17</v>
      </c>
      <c r="I1840" s="8">
        <v>1499</v>
      </c>
      <c r="J1840" s="8">
        <v>373.61</v>
      </c>
      <c r="K1840" s="12">
        <f>YEAR(Table2[[#This Row],[Order_Date]])</f>
        <v>2025</v>
      </c>
      <c r="L1840" s="12">
        <f>MONTH(Table2[[#This Row],[Order_Date]])</f>
        <v>1</v>
      </c>
      <c r="M1840" t="str">
        <f>TEXT(Table2[[#This Row],[Order_Date]],"mmm")</f>
        <v>Jan</v>
      </c>
      <c r="N1840" t="str">
        <f>TEXT(Table2[[#This Row],[Order_Date]],"YYYY-MM")</f>
        <v>2025-01</v>
      </c>
      <c r="O1840" s="9">
        <f>IFERROR(Table2[[#This Row],[Profit]]/Table2[[#This Row],[Sales]],0)</f>
        <v>0.24923949299533024</v>
      </c>
      <c r="P1840" t="str">
        <f>_xlfn.XLOOKUP(Table2[[#This Row],[Product_ID]],Table4[Product_ID],Table4[Category],"Not Found")</f>
        <v>Technology</v>
      </c>
      <c r="Q1840" t="str">
        <f>_xlfn.XLOOKUP(Table2[[#This Row],[Product_ID]],Table4[Product_ID],Table4[Sub_Category],"Not Found")</f>
        <v>Accessories</v>
      </c>
      <c r="R1840" t="str">
        <f>_xlfn.XLOOKUP(Table2[[#This Row],[Customer_ID]],Table1[Customer_ID],Table1[Region],"Not Found")</f>
        <v>East</v>
      </c>
      <c r="S1840" t="str">
        <f>_xlfn.XLOOKUP(Table2[[#This Row],[Customer_ID]],Table1[Customer_ID],Table1[Segment],"Not Found")</f>
        <v>Corporate</v>
      </c>
      <c r="T1840" t="str">
        <f>_xlfn.XLOOKUP(Table2[[#This Row],[Product_ID]],Table4[Product_ID],Table4[Product_Name],"Not Found")</f>
        <v>Power Bank</v>
      </c>
    </row>
    <row r="1841" spans="1:20" x14ac:dyDescent="0.3">
      <c r="A1841" t="s">
        <v>2358</v>
      </c>
      <c r="B1841" s="4">
        <v>45359</v>
      </c>
      <c r="C1841" s="4">
        <v>45364</v>
      </c>
      <c r="D1841" t="s">
        <v>1471</v>
      </c>
      <c r="E1841" t="s">
        <v>20</v>
      </c>
      <c r="F1841" s="8">
        <v>3</v>
      </c>
      <c r="G1841" s="10">
        <v>0</v>
      </c>
      <c r="H1841" t="s">
        <v>13</v>
      </c>
      <c r="I1841" s="8">
        <v>20997</v>
      </c>
      <c r="J1841" s="8">
        <v>4507.95</v>
      </c>
      <c r="K1841" s="12">
        <f>YEAR(Table2[[#This Row],[Order_Date]])</f>
        <v>2024</v>
      </c>
      <c r="L1841" s="12">
        <f>MONTH(Table2[[#This Row],[Order_Date]])</f>
        <v>3</v>
      </c>
      <c r="M1841" t="str">
        <f>TEXT(Table2[[#This Row],[Order_Date]],"mmm")</f>
        <v>Mar</v>
      </c>
      <c r="N1841" t="str">
        <f>TEXT(Table2[[#This Row],[Order_Date]],"YYYY-MM")</f>
        <v>2024-03</v>
      </c>
      <c r="O1841" s="9">
        <f>IFERROR(Table2[[#This Row],[Profit]]/Table2[[#This Row],[Sales]],0)</f>
        <v>0.21469495642234604</v>
      </c>
      <c r="P1841" t="str">
        <f>_xlfn.XLOOKUP(Table2[[#This Row],[Product_ID]],Table4[Product_ID],Table4[Category],"Not Found")</f>
        <v>Furniture</v>
      </c>
      <c r="Q1841" t="str">
        <f>_xlfn.XLOOKUP(Table2[[#This Row],[Product_ID]],Table4[Product_ID],Table4[Sub_Category],"Not Found")</f>
        <v>Furniture</v>
      </c>
      <c r="R1841" t="str">
        <f>_xlfn.XLOOKUP(Table2[[#This Row],[Customer_ID]],Table1[Customer_ID],Table1[Region],"Not Found")</f>
        <v>South</v>
      </c>
      <c r="S1841" t="str">
        <f>_xlfn.XLOOKUP(Table2[[#This Row],[Customer_ID]],Table1[Customer_ID],Table1[Segment],"Not Found")</f>
        <v>Consumer</v>
      </c>
      <c r="T1841" t="str">
        <f>_xlfn.XLOOKUP(Table2[[#This Row],[Product_ID]],Table4[Product_ID],Table4[Product_Name],"Not Found")</f>
        <v>Office Chair</v>
      </c>
    </row>
    <row r="1842" spans="1:20" x14ac:dyDescent="0.3">
      <c r="A1842" t="s">
        <v>2359</v>
      </c>
      <c r="B1842" s="4">
        <v>45505</v>
      </c>
      <c r="C1842" s="4">
        <v>45506</v>
      </c>
      <c r="D1842" t="s">
        <v>439</v>
      </c>
      <c r="E1842" t="s">
        <v>81</v>
      </c>
      <c r="F1842" s="8">
        <v>2</v>
      </c>
      <c r="G1842" s="10">
        <v>0</v>
      </c>
      <c r="H1842" t="s">
        <v>21</v>
      </c>
      <c r="I1842" s="8">
        <v>1598</v>
      </c>
      <c r="J1842" s="8">
        <v>-69.459999999999994</v>
      </c>
      <c r="K1842" s="12">
        <f>YEAR(Table2[[#This Row],[Order_Date]])</f>
        <v>2024</v>
      </c>
      <c r="L1842" s="12">
        <f>MONTH(Table2[[#This Row],[Order_Date]])</f>
        <v>8</v>
      </c>
      <c r="M1842" t="str">
        <f>TEXT(Table2[[#This Row],[Order_Date]],"mmm")</f>
        <v>Aug</v>
      </c>
      <c r="N1842" t="str">
        <f>TEXT(Table2[[#This Row],[Order_Date]],"YYYY-MM")</f>
        <v>2024-08</v>
      </c>
      <c r="O1842" s="9">
        <f>IFERROR(Table2[[#This Row],[Profit]]/Table2[[#This Row],[Sales]],0)</f>
        <v>-4.3466833541927402E-2</v>
      </c>
      <c r="P1842" t="str">
        <f>_xlfn.XLOOKUP(Table2[[#This Row],[Product_ID]],Table4[Product_ID],Table4[Category],"Not Found")</f>
        <v>Home</v>
      </c>
      <c r="Q1842" t="str">
        <f>_xlfn.XLOOKUP(Table2[[#This Row],[Product_ID]],Table4[Product_ID],Table4[Sub_Category],"Not Found")</f>
        <v>Kitchen</v>
      </c>
      <c r="R1842" t="str">
        <f>_xlfn.XLOOKUP(Table2[[#This Row],[Customer_ID]],Table1[Customer_ID],Table1[Region],"Not Found")</f>
        <v>West</v>
      </c>
      <c r="S1842" t="str">
        <f>_xlfn.XLOOKUP(Table2[[#This Row],[Customer_ID]],Table1[Customer_ID],Table1[Segment],"Not Found")</f>
        <v>Consumer</v>
      </c>
      <c r="T1842" t="str">
        <f>_xlfn.XLOOKUP(Table2[[#This Row],[Product_ID]],Table4[Product_ID],Table4[Product_Name],"Not Found")</f>
        <v>Travel Mug</v>
      </c>
    </row>
    <row r="1843" spans="1:20" x14ac:dyDescent="0.3">
      <c r="A1843" t="s">
        <v>2360</v>
      </c>
      <c r="B1843" s="4">
        <v>45946</v>
      </c>
      <c r="C1843" s="4">
        <v>45948</v>
      </c>
      <c r="D1843" t="s">
        <v>696</v>
      </c>
      <c r="E1843" t="s">
        <v>71</v>
      </c>
      <c r="F1843" s="8">
        <v>1</v>
      </c>
      <c r="G1843" s="10">
        <v>0.1</v>
      </c>
      <c r="H1843" t="s">
        <v>30</v>
      </c>
      <c r="I1843" s="8">
        <v>719.1</v>
      </c>
      <c r="J1843" s="8">
        <v>187.84</v>
      </c>
      <c r="K1843" s="12">
        <f>YEAR(Table2[[#This Row],[Order_Date]])</f>
        <v>2025</v>
      </c>
      <c r="L1843" s="12">
        <f>MONTH(Table2[[#This Row],[Order_Date]])</f>
        <v>10</v>
      </c>
      <c r="M1843" t="str">
        <f>TEXT(Table2[[#This Row],[Order_Date]],"mmm")</f>
        <v>Oct</v>
      </c>
      <c r="N1843" t="str">
        <f>TEXT(Table2[[#This Row],[Order_Date]],"YYYY-MM")</f>
        <v>2025-10</v>
      </c>
      <c r="O1843" s="9">
        <f>IFERROR(Table2[[#This Row],[Profit]]/Table2[[#This Row],[Sales]],0)</f>
        <v>0.26121540814907523</v>
      </c>
      <c r="P1843" t="str">
        <f>_xlfn.XLOOKUP(Table2[[#This Row],[Product_ID]],Table4[Product_ID],Table4[Category],"Not Found")</f>
        <v>Home</v>
      </c>
      <c r="Q1843" t="str">
        <f>_xlfn.XLOOKUP(Table2[[#This Row],[Product_ID]],Table4[Product_ID],Table4[Sub_Category],"Not Found")</f>
        <v>Storage</v>
      </c>
      <c r="R1843" t="str">
        <f>_xlfn.XLOOKUP(Table2[[#This Row],[Customer_ID]],Table1[Customer_ID],Table1[Region],"Not Found")</f>
        <v>East</v>
      </c>
      <c r="S1843" t="str">
        <f>_xlfn.XLOOKUP(Table2[[#This Row],[Customer_ID]],Table1[Customer_ID],Table1[Segment],"Not Found")</f>
        <v>Home Office</v>
      </c>
      <c r="T1843" t="str">
        <f>_xlfn.XLOOKUP(Table2[[#This Row],[Product_ID]],Table4[Product_ID],Table4[Product_Name],"Not Found")</f>
        <v>Storage Box</v>
      </c>
    </row>
    <row r="1844" spans="1:20" x14ac:dyDescent="0.3">
      <c r="A1844" t="s">
        <v>2361</v>
      </c>
      <c r="B1844" s="4">
        <v>45667</v>
      </c>
      <c r="C1844" s="4">
        <v>45671</v>
      </c>
      <c r="D1844" t="s">
        <v>839</v>
      </c>
      <c r="E1844" t="s">
        <v>200</v>
      </c>
      <c r="F1844" s="8">
        <v>1</v>
      </c>
      <c r="G1844" s="10">
        <v>0.05</v>
      </c>
      <c r="H1844" t="s">
        <v>13</v>
      </c>
      <c r="I1844" s="8">
        <v>1044.05</v>
      </c>
      <c r="J1844" s="8">
        <v>287.39999999999998</v>
      </c>
      <c r="K1844" s="12">
        <f>YEAR(Table2[[#This Row],[Order_Date]])</f>
        <v>2025</v>
      </c>
      <c r="L1844" s="12">
        <f>MONTH(Table2[[#This Row],[Order_Date]])</f>
        <v>1</v>
      </c>
      <c r="M1844" t="str">
        <f>TEXT(Table2[[#This Row],[Order_Date]],"mmm")</f>
        <v>Jan</v>
      </c>
      <c r="N1844" t="str">
        <f>TEXT(Table2[[#This Row],[Order_Date]],"YYYY-MM")</f>
        <v>2025-01</v>
      </c>
      <c r="O1844" s="9">
        <f>IFERROR(Table2[[#This Row],[Profit]]/Table2[[#This Row],[Sales]],0)</f>
        <v>0.27527417269287868</v>
      </c>
      <c r="P1844" t="str">
        <f>_xlfn.XLOOKUP(Table2[[#This Row],[Product_ID]],Table4[Product_ID],Table4[Category],"Not Found")</f>
        <v>Office</v>
      </c>
      <c r="Q1844" t="str">
        <f>_xlfn.XLOOKUP(Table2[[#This Row],[Product_ID]],Table4[Product_ID],Table4[Sub_Category],"Not Found")</f>
        <v>Office Supplies</v>
      </c>
      <c r="R1844" t="str">
        <f>_xlfn.XLOOKUP(Table2[[#This Row],[Customer_ID]],Table1[Customer_ID],Table1[Region],"Not Found")</f>
        <v>South</v>
      </c>
      <c r="S1844" t="str">
        <f>_xlfn.XLOOKUP(Table2[[#This Row],[Customer_ID]],Table1[Customer_ID],Table1[Segment],"Not Found")</f>
        <v>Consumer</v>
      </c>
      <c r="T1844" t="str">
        <f>_xlfn.XLOOKUP(Table2[[#This Row],[Product_ID]],Table4[Product_ID],Table4[Product_Name],"Not Found")</f>
        <v>Laptop Stand</v>
      </c>
    </row>
    <row r="1845" spans="1:20" x14ac:dyDescent="0.3">
      <c r="A1845" t="s">
        <v>2362</v>
      </c>
      <c r="B1845" s="4">
        <v>45504</v>
      </c>
      <c r="C1845" s="4">
        <v>45507</v>
      </c>
      <c r="D1845" t="s">
        <v>947</v>
      </c>
      <c r="E1845" t="s">
        <v>116</v>
      </c>
      <c r="F1845" s="8">
        <v>1</v>
      </c>
      <c r="G1845" s="10">
        <v>0</v>
      </c>
      <c r="H1845" t="s">
        <v>13</v>
      </c>
      <c r="I1845" s="8">
        <v>399</v>
      </c>
      <c r="J1845" s="8">
        <v>90.19</v>
      </c>
      <c r="K1845" s="12">
        <f>YEAR(Table2[[#This Row],[Order_Date]])</f>
        <v>2024</v>
      </c>
      <c r="L1845" s="12">
        <f>MONTH(Table2[[#This Row],[Order_Date]])</f>
        <v>7</v>
      </c>
      <c r="M1845" t="str">
        <f>TEXT(Table2[[#This Row],[Order_Date]],"mmm")</f>
        <v>Jul</v>
      </c>
      <c r="N1845" t="str">
        <f>TEXT(Table2[[#This Row],[Order_Date]],"YYYY-MM")</f>
        <v>2024-07</v>
      </c>
      <c r="O1845" s="9">
        <f>IFERROR(Table2[[#This Row],[Profit]]/Table2[[#This Row],[Sales]],0)</f>
        <v>0.22604010025062657</v>
      </c>
      <c r="P1845" t="str">
        <f>_xlfn.XLOOKUP(Table2[[#This Row],[Product_ID]],Table4[Product_ID],Table4[Category],"Not Found")</f>
        <v>Technology</v>
      </c>
      <c r="Q1845" t="str">
        <f>_xlfn.XLOOKUP(Table2[[#This Row],[Product_ID]],Table4[Product_ID],Table4[Sub_Category],"Not Found")</f>
        <v>Accessories</v>
      </c>
      <c r="R1845" t="str">
        <f>_xlfn.XLOOKUP(Table2[[#This Row],[Customer_ID]],Table1[Customer_ID],Table1[Region],"Not Found")</f>
        <v>North</v>
      </c>
      <c r="S1845" t="str">
        <f>_xlfn.XLOOKUP(Table2[[#This Row],[Customer_ID]],Table1[Customer_ID],Table1[Segment],"Not Found")</f>
        <v>Consumer</v>
      </c>
      <c r="T1845" t="str">
        <f>_xlfn.XLOOKUP(Table2[[#This Row],[Product_ID]],Table4[Product_ID],Table4[Product_Name],"Not Found")</f>
        <v>Mobile Holder</v>
      </c>
    </row>
    <row r="1846" spans="1:20" x14ac:dyDescent="0.3">
      <c r="A1846" t="s">
        <v>2363</v>
      </c>
      <c r="B1846" s="4">
        <v>45370</v>
      </c>
      <c r="C1846" s="4">
        <v>45373</v>
      </c>
      <c r="D1846" t="s">
        <v>2109</v>
      </c>
      <c r="E1846" t="s">
        <v>50</v>
      </c>
      <c r="F1846" s="8">
        <v>2</v>
      </c>
      <c r="G1846" s="10">
        <v>0</v>
      </c>
      <c r="H1846" t="s">
        <v>13</v>
      </c>
      <c r="I1846" s="8">
        <v>998</v>
      </c>
      <c r="J1846" s="8">
        <v>215.28</v>
      </c>
      <c r="K1846" s="12">
        <f>YEAR(Table2[[#This Row],[Order_Date]])</f>
        <v>2024</v>
      </c>
      <c r="L1846" s="12">
        <f>MONTH(Table2[[#This Row],[Order_Date]])</f>
        <v>3</v>
      </c>
      <c r="M1846" t="str">
        <f>TEXT(Table2[[#This Row],[Order_Date]],"mmm")</f>
        <v>Mar</v>
      </c>
      <c r="N1846" t="str">
        <f>TEXT(Table2[[#This Row],[Order_Date]],"YYYY-MM")</f>
        <v>2024-03</v>
      </c>
      <c r="O1846" s="9">
        <f>IFERROR(Table2[[#This Row],[Profit]]/Table2[[#This Row],[Sales]],0)</f>
        <v>0.21571142284569139</v>
      </c>
      <c r="P1846" t="str">
        <f>_xlfn.XLOOKUP(Table2[[#This Row],[Product_ID]],Table4[Product_ID],Table4[Category],"Not Found")</f>
        <v>Technology</v>
      </c>
      <c r="Q1846" t="str">
        <f>_xlfn.XLOOKUP(Table2[[#This Row],[Product_ID]],Table4[Product_ID],Table4[Sub_Category],"Not Found")</f>
        <v>Accessories</v>
      </c>
      <c r="R1846" t="str">
        <f>_xlfn.XLOOKUP(Table2[[#This Row],[Customer_ID]],Table1[Customer_ID],Table1[Region],"Not Found")</f>
        <v>North</v>
      </c>
      <c r="S1846" t="str">
        <f>_xlfn.XLOOKUP(Table2[[#This Row],[Customer_ID]],Table1[Customer_ID],Table1[Segment],"Not Found")</f>
        <v>Consumer</v>
      </c>
      <c r="T1846" t="str">
        <f>_xlfn.XLOOKUP(Table2[[#This Row],[Product_ID]],Table4[Product_ID],Table4[Product_Name],"Not Found")</f>
        <v>Wireless Mouse</v>
      </c>
    </row>
    <row r="1847" spans="1:20" x14ac:dyDescent="0.3">
      <c r="A1847" t="s">
        <v>2364</v>
      </c>
      <c r="B1847" s="4">
        <v>46017</v>
      </c>
      <c r="C1847" s="4">
        <v>46019</v>
      </c>
      <c r="D1847" t="s">
        <v>373</v>
      </c>
      <c r="E1847" t="s">
        <v>99</v>
      </c>
      <c r="F1847" s="8">
        <v>2</v>
      </c>
      <c r="G1847" s="10">
        <v>0.05</v>
      </c>
      <c r="H1847" t="s">
        <v>21</v>
      </c>
      <c r="I1847" s="8">
        <v>473.1</v>
      </c>
      <c r="J1847" s="8">
        <v>121.98</v>
      </c>
      <c r="K1847" s="12">
        <f>YEAR(Table2[[#This Row],[Order_Date]])</f>
        <v>2025</v>
      </c>
      <c r="L1847" s="12">
        <f>MONTH(Table2[[#This Row],[Order_Date]])</f>
        <v>12</v>
      </c>
      <c r="M1847" t="str">
        <f>TEXT(Table2[[#This Row],[Order_Date]],"mmm")</f>
        <v>Dec</v>
      </c>
      <c r="N1847" t="str">
        <f>TEXT(Table2[[#This Row],[Order_Date]],"YYYY-MM")</f>
        <v>2025-12</v>
      </c>
      <c r="O1847" s="9">
        <f>IFERROR(Table2[[#This Row],[Profit]]/Table2[[#This Row],[Sales]],0)</f>
        <v>0.25783132530120484</v>
      </c>
      <c r="P1847" t="str">
        <f>_xlfn.XLOOKUP(Table2[[#This Row],[Product_ID]],Table4[Product_ID],Table4[Category],"Not Found")</f>
        <v>Office</v>
      </c>
      <c r="Q1847" t="str">
        <f>_xlfn.XLOOKUP(Table2[[#This Row],[Product_ID]],Table4[Product_ID],Table4[Sub_Category],"Not Found")</f>
        <v>Paper</v>
      </c>
      <c r="R1847" t="str">
        <f>_xlfn.XLOOKUP(Table2[[#This Row],[Customer_ID]],Table1[Customer_ID],Table1[Region],"Not Found")</f>
        <v>South</v>
      </c>
      <c r="S1847" t="str">
        <f>_xlfn.XLOOKUP(Table2[[#This Row],[Customer_ID]],Table1[Customer_ID],Table1[Segment],"Not Found")</f>
        <v>Home Office</v>
      </c>
      <c r="T1847" t="str">
        <f>_xlfn.XLOOKUP(Table2[[#This Row],[Product_ID]],Table4[Product_ID],Table4[Product_Name],"Not Found")</f>
        <v>Pen Set</v>
      </c>
    </row>
    <row r="1848" spans="1:20" x14ac:dyDescent="0.3">
      <c r="A1848" t="s">
        <v>2365</v>
      </c>
      <c r="B1848" s="4">
        <v>45919</v>
      </c>
      <c r="C1848" s="4">
        <v>45924</v>
      </c>
      <c r="D1848" t="s">
        <v>309</v>
      </c>
      <c r="E1848" t="s">
        <v>65</v>
      </c>
      <c r="F1848" s="8">
        <v>1</v>
      </c>
      <c r="G1848" s="10">
        <v>0.15</v>
      </c>
      <c r="H1848" t="s">
        <v>13</v>
      </c>
      <c r="I1848" s="8">
        <v>594.15</v>
      </c>
      <c r="J1848" s="8">
        <v>198.4</v>
      </c>
      <c r="K1848" s="12">
        <f>YEAR(Table2[[#This Row],[Order_Date]])</f>
        <v>2025</v>
      </c>
      <c r="L1848" s="12">
        <f>MONTH(Table2[[#This Row],[Order_Date]])</f>
        <v>9</v>
      </c>
      <c r="M1848" t="str">
        <f>TEXT(Table2[[#This Row],[Order_Date]],"mmm")</f>
        <v>Sep</v>
      </c>
      <c r="N1848" t="str">
        <f>TEXT(Table2[[#This Row],[Order_Date]],"YYYY-MM")</f>
        <v>2025-09</v>
      </c>
      <c r="O1848" s="9">
        <f>IFERROR(Table2[[#This Row],[Profit]]/Table2[[#This Row],[Sales]],0)</f>
        <v>0.33392241016578306</v>
      </c>
      <c r="P1848" t="str">
        <f>_xlfn.XLOOKUP(Table2[[#This Row],[Product_ID]],Table4[Product_ID],Table4[Category],"Not Found")</f>
        <v>Office</v>
      </c>
      <c r="Q1848" t="str">
        <f>_xlfn.XLOOKUP(Table2[[#This Row],[Product_ID]],Table4[Product_ID],Table4[Sub_Category],"Not Found")</f>
        <v>Storage</v>
      </c>
      <c r="R1848" t="str">
        <f>_xlfn.XLOOKUP(Table2[[#This Row],[Customer_ID]],Table1[Customer_ID],Table1[Region],"Not Found")</f>
        <v>South</v>
      </c>
      <c r="S1848" t="str">
        <f>_xlfn.XLOOKUP(Table2[[#This Row],[Customer_ID]],Table1[Customer_ID],Table1[Segment],"Not Found")</f>
        <v>Corporate</v>
      </c>
      <c r="T1848" t="str">
        <f>_xlfn.XLOOKUP(Table2[[#This Row],[Product_ID]],Table4[Product_ID],Table4[Product_Name],"Not Found")</f>
        <v>Desk Organizer</v>
      </c>
    </row>
    <row r="1849" spans="1:20" x14ac:dyDescent="0.3">
      <c r="A1849" t="s">
        <v>2366</v>
      </c>
      <c r="B1849" s="4">
        <v>45895</v>
      </c>
      <c r="C1849" s="4">
        <v>45897</v>
      </c>
      <c r="D1849" t="s">
        <v>508</v>
      </c>
      <c r="E1849" t="s">
        <v>96</v>
      </c>
      <c r="F1849" s="8">
        <v>1</v>
      </c>
      <c r="G1849" s="10">
        <v>0.1</v>
      </c>
      <c r="H1849" t="s">
        <v>17</v>
      </c>
      <c r="I1849" s="8">
        <v>899.1</v>
      </c>
      <c r="J1849" s="8">
        <v>264.58</v>
      </c>
      <c r="K1849" s="12">
        <f>YEAR(Table2[[#This Row],[Order_Date]])</f>
        <v>2025</v>
      </c>
      <c r="L1849" s="12">
        <f>MONTH(Table2[[#This Row],[Order_Date]])</f>
        <v>8</v>
      </c>
      <c r="M1849" t="str">
        <f>TEXT(Table2[[#This Row],[Order_Date]],"mmm")</f>
        <v>Aug</v>
      </c>
      <c r="N1849" t="str">
        <f>TEXT(Table2[[#This Row],[Order_Date]],"YYYY-MM")</f>
        <v>2025-08</v>
      </c>
      <c r="O1849" s="9">
        <f>IFERROR(Table2[[#This Row],[Profit]]/Table2[[#This Row],[Sales]],0)</f>
        <v>0.29427204982760535</v>
      </c>
      <c r="P1849" t="str">
        <f>_xlfn.XLOOKUP(Table2[[#This Row],[Product_ID]],Table4[Product_ID],Table4[Category],"Not Found")</f>
        <v>Home</v>
      </c>
      <c r="Q1849" t="str">
        <f>_xlfn.XLOOKUP(Table2[[#This Row],[Product_ID]],Table4[Product_ID],Table4[Sub_Category],"Not Found")</f>
        <v>Lighting</v>
      </c>
      <c r="R1849" t="str">
        <f>_xlfn.XLOOKUP(Table2[[#This Row],[Customer_ID]],Table1[Customer_ID],Table1[Region],"Not Found")</f>
        <v>West</v>
      </c>
      <c r="S1849" t="str">
        <f>_xlfn.XLOOKUP(Table2[[#This Row],[Customer_ID]],Table1[Customer_ID],Table1[Segment],"Not Found")</f>
        <v>Corporate</v>
      </c>
      <c r="T1849" t="str">
        <f>_xlfn.XLOOKUP(Table2[[#This Row],[Product_ID]],Table4[Product_ID],Table4[Product_Name],"Not Found")</f>
        <v>LED Strip Light</v>
      </c>
    </row>
    <row r="1850" spans="1:20" x14ac:dyDescent="0.3">
      <c r="A1850" t="s">
        <v>2367</v>
      </c>
      <c r="B1850" s="4">
        <v>45672</v>
      </c>
      <c r="C1850" s="4">
        <v>45677</v>
      </c>
      <c r="D1850" t="s">
        <v>170</v>
      </c>
      <c r="E1850" t="s">
        <v>16</v>
      </c>
      <c r="F1850" s="8">
        <v>1</v>
      </c>
      <c r="G1850" s="10">
        <v>0</v>
      </c>
      <c r="H1850" t="s">
        <v>13</v>
      </c>
      <c r="I1850" s="8">
        <v>1299</v>
      </c>
      <c r="J1850" s="8">
        <v>315.8</v>
      </c>
      <c r="K1850" s="12">
        <f>YEAR(Table2[[#This Row],[Order_Date]])</f>
        <v>2025</v>
      </c>
      <c r="L1850" s="12">
        <f>MONTH(Table2[[#This Row],[Order_Date]])</f>
        <v>1</v>
      </c>
      <c r="M1850" t="str">
        <f>TEXT(Table2[[#This Row],[Order_Date]],"mmm")</f>
        <v>Jan</v>
      </c>
      <c r="N1850" t="str">
        <f>TEXT(Table2[[#This Row],[Order_Date]],"YYYY-MM")</f>
        <v>2025-01</v>
      </c>
      <c r="O1850" s="9">
        <f>IFERROR(Table2[[#This Row],[Profit]]/Table2[[#This Row],[Sales]],0)</f>
        <v>0.24311008468052347</v>
      </c>
      <c r="P1850" t="str">
        <f>_xlfn.XLOOKUP(Table2[[#This Row],[Product_ID]],Table4[Product_ID],Table4[Category],"Not Found")</f>
        <v>Technology</v>
      </c>
      <c r="Q1850" t="str">
        <f>_xlfn.XLOOKUP(Table2[[#This Row],[Product_ID]],Table4[Product_ID],Table4[Sub_Category],"Not Found")</f>
        <v>Accessories</v>
      </c>
      <c r="R1850" t="str">
        <f>_xlfn.XLOOKUP(Table2[[#This Row],[Customer_ID]],Table1[Customer_ID],Table1[Region],"Not Found")</f>
        <v>South</v>
      </c>
      <c r="S1850" t="str">
        <f>_xlfn.XLOOKUP(Table2[[#This Row],[Customer_ID]],Table1[Customer_ID],Table1[Segment],"Not Found")</f>
        <v>Home Office</v>
      </c>
      <c r="T1850" t="str">
        <f>_xlfn.XLOOKUP(Table2[[#This Row],[Product_ID]],Table4[Product_ID],Table4[Product_Name],"Not Found")</f>
        <v>USB-C Hub</v>
      </c>
    </row>
    <row r="1851" spans="1:20" x14ac:dyDescent="0.3">
      <c r="A1851" t="s">
        <v>2368</v>
      </c>
      <c r="B1851" s="4">
        <v>45971</v>
      </c>
      <c r="C1851" s="4">
        <v>45974</v>
      </c>
      <c r="D1851" t="s">
        <v>1242</v>
      </c>
      <c r="E1851" t="s">
        <v>96</v>
      </c>
      <c r="F1851" s="8">
        <v>1</v>
      </c>
      <c r="G1851" s="10">
        <v>0</v>
      </c>
      <c r="H1851" t="s">
        <v>21</v>
      </c>
      <c r="I1851" s="8">
        <v>999</v>
      </c>
      <c r="J1851" s="8">
        <v>234.84</v>
      </c>
      <c r="K1851" s="12">
        <f>YEAR(Table2[[#This Row],[Order_Date]])</f>
        <v>2025</v>
      </c>
      <c r="L1851" s="12">
        <f>MONTH(Table2[[#This Row],[Order_Date]])</f>
        <v>11</v>
      </c>
      <c r="M1851" t="str">
        <f>TEXT(Table2[[#This Row],[Order_Date]],"mmm")</f>
        <v>Nov</v>
      </c>
      <c r="N1851" t="str">
        <f>TEXT(Table2[[#This Row],[Order_Date]],"YYYY-MM")</f>
        <v>2025-11</v>
      </c>
      <c r="O1851" s="9">
        <f>IFERROR(Table2[[#This Row],[Profit]]/Table2[[#This Row],[Sales]],0)</f>
        <v>0.23507507507507508</v>
      </c>
      <c r="P1851" t="str">
        <f>_xlfn.XLOOKUP(Table2[[#This Row],[Product_ID]],Table4[Product_ID],Table4[Category],"Not Found")</f>
        <v>Home</v>
      </c>
      <c r="Q1851" t="str">
        <f>_xlfn.XLOOKUP(Table2[[#This Row],[Product_ID]],Table4[Product_ID],Table4[Sub_Category],"Not Found")</f>
        <v>Lighting</v>
      </c>
      <c r="R1851" t="str">
        <f>_xlfn.XLOOKUP(Table2[[#This Row],[Customer_ID]],Table1[Customer_ID],Table1[Region],"Not Found")</f>
        <v>North</v>
      </c>
      <c r="S1851" t="str">
        <f>_xlfn.XLOOKUP(Table2[[#This Row],[Customer_ID]],Table1[Customer_ID],Table1[Segment],"Not Found")</f>
        <v>Home Office</v>
      </c>
      <c r="T1851" t="str">
        <f>_xlfn.XLOOKUP(Table2[[#This Row],[Product_ID]],Table4[Product_ID],Table4[Product_Name],"Not Found")</f>
        <v>LED Strip Light</v>
      </c>
    </row>
    <row r="1852" spans="1:20" x14ac:dyDescent="0.3">
      <c r="A1852" t="s">
        <v>2369</v>
      </c>
      <c r="B1852" s="4">
        <v>45349</v>
      </c>
      <c r="C1852" s="4">
        <v>45354</v>
      </c>
      <c r="D1852" t="s">
        <v>474</v>
      </c>
      <c r="E1852" t="s">
        <v>26</v>
      </c>
      <c r="F1852" s="8">
        <v>1</v>
      </c>
      <c r="G1852" s="10">
        <v>0.05</v>
      </c>
      <c r="H1852" t="s">
        <v>17</v>
      </c>
      <c r="I1852" s="8">
        <v>854.05</v>
      </c>
      <c r="J1852" s="8">
        <v>205.37</v>
      </c>
      <c r="K1852" s="12">
        <f>YEAR(Table2[[#This Row],[Order_Date]])</f>
        <v>2024</v>
      </c>
      <c r="L1852" s="12">
        <f>MONTH(Table2[[#This Row],[Order_Date]])</f>
        <v>2</v>
      </c>
      <c r="M1852" t="str">
        <f>TEXT(Table2[[#This Row],[Order_Date]],"mmm")</f>
        <v>Feb</v>
      </c>
      <c r="N1852" t="str">
        <f>TEXT(Table2[[#This Row],[Order_Date]],"YYYY-MM")</f>
        <v>2024-02</v>
      </c>
      <c r="O1852" s="9">
        <f>IFERROR(Table2[[#This Row],[Profit]]/Table2[[#This Row],[Sales]],0)</f>
        <v>0.24046601487032376</v>
      </c>
      <c r="P1852" t="str">
        <f>_xlfn.XLOOKUP(Table2[[#This Row],[Product_ID]],Table4[Product_ID],Table4[Category],"Not Found")</f>
        <v>Technology</v>
      </c>
      <c r="Q1852" t="str">
        <f>_xlfn.XLOOKUP(Table2[[#This Row],[Product_ID]],Table4[Product_ID],Table4[Sub_Category],"Not Found")</f>
        <v>Accessories</v>
      </c>
      <c r="R1852" t="str">
        <f>_xlfn.XLOOKUP(Table2[[#This Row],[Customer_ID]],Table1[Customer_ID],Table1[Region],"Not Found")</f>
        <v>West</v>
      </c>
      <c r="S1852" t="str">
        <f>_xlfn.XLOOKUP(Table2[[#This Row],[Customer_ID]],Table1[Customer_ID],Table1[Segment],"Not Found")</f>
        <v>Corporate</v>
      </c>
      <c r="T1852" t="str">
        <f>_xlfn.XLOOKUP(Table2[[#This Row],[Product_ID]],Table4[Product_ID],Table4[Product_Name],"Not Found")</f>
        <v>Keyboard</v>
      </c>
    </row>
    <row r="1853" spans="1:20" x14ac:dyDescent="0.3">
      <c r="A1853" t="s">
        <v>2370</v>
      </c>
      <c r="B1853" s="4">
        <v>45317</v>
      </c>
      <c r="C1853" s="4">
        <v>45322</v>
      </c>
      <c r="D1853" t="s">
        <v>1968</v>
      </c>
      <c r="E1853" t="s">
        <v>55</v>
      </c>
      <c r="F1853" s="8">
        <v>2</v>
      </c>
      <c r="G1853" s="10">
        <v>0</v>
      </c>
      <c r="H1853" t="s">
        <v>21</v>
      </c>
      <c r="I1853" s="8">
        <v>11998</v>
      </c>
      <c r="J1853" s="8">
        <v>2059.59</v>
      </c>
      <c r="K1853" s="12">
        <f>YEAR(Table2[[#This Row],[Order_Date]])</f>
        <v>2024</v>
      </c>
      <c r="L1853" s="12">
        <f>MONTH(Table2[[#This Row],[Order_Date]])</f>
        <v>1</v>
      </c>
      <c r="M1853" t="str">
        <f>TEXT(Table2[[#This Row],[Order_Date]],"mmm")</f>
        <v>Jan</v>
      </c>
      <c r="N1853" t="str">
        <f>TEXT(Table2[[#This Row],[Order_Date]],"YYYY-MM")</f>
        <v>2024-01</v>
      </c>
      <c r="O1853" s="9">
        <f>IFERROR(Table2[[#This Row],[Profit]]/Table2[[#This Row],[Sales]],0)</f>
        <v>0.17166111018503086</v>
      </c>
      <c r="P1853" t="str">
        <f>_xlfn.XLOOKUP(Table2[[#This Row],[Product_ID]],Table4[Product_ID],Table4[Category],"Not Found")</f>
        <v>Furniture</v>
      </c>
      <c r="Q1853" t="str">
        <f>_xlfn.XLOOKUP(Table2[[#This Row],[Product_ID]],Table4[Product_ID],Table4[Sub_Category],"Not Found")</f>
        <v>Furniture</v>
      </c>
      <c r="R1853" t="str">
        <f>_xlfn.XLOOKUP(Table2[[#This Row],[Customer_ID]],Table1[Customer_ID],Table1[Region],"Not Found")</f>
        <v>East</v>
      </c>
      <c r="S1853" t="str">
        <f>_xlfn.XLOOKUP(Table2[[#This Row],[Customer_ID]],Table1[Customer_ID],Table1[Segment],"Not Found")</f>
        <v>Consumer</v>
      </c>
      <c r="T1853" t="str">
        <f>_xlfn.XLOOKUP(Table2[[#This Row],[Product_ID]],Table4[Product_ID],Table4[Product_Name],"Not Found")</f>
        <v>Study Table</v>
      </c>
    </row>
    <row r="1854" spans="1:20" x14ac:dyDescent="0.3">
      <c r="A1854" t="s">
        <v>2371</v>
      </c>
      <c r="B1854" s="4">
        <v>45738</v>
      </c>
      <c r="C1854" s="4">
        <v>45743</v>
      </c>
      <c r="D1854" t="s">
        <v>1948</v>
      </c>
      <c r="E1854" t="s">
        <v>68</v>
      </c>
      <c r="F1854" s="8">
        <v>2</v>
      </c>
      <c r="G1854" s="10">
        <v>0.1</v>
      </c>
      <c r="H1854" t="s">
        <v>21</v>
      </c>
      <c r="I1854" s="8">
        <v>2338.1999999999998</v>
      </c>
      <c r="J1854" s="8">
        <v>561.84</v>
      </c>
      <c r="K1854" s="12">
        <f>YEAR(Table2[[#This Row],[Order_Date]])</f>
        <v>2025</v>
      </c>
      <c r="L1854" s="12">
        <f>MONTH(Table2[[#This Row],[Order_Date]])</f>
        <v>3</v>
      </c>
      <c r="M1854" t="str">
        <f>TEXT(Table2[[#This Row],[Order_Date]],"mmm")</f>
        <v>Mar</v>
      </c>
      <c r="N1854" t="str">
        <f>TEXT(Table2[[#This Row],[Order_Date]],"YYYY-MM")</f>
        <v>2025-03</v>
      </c>
      <c r="O1854" s="9">
        <f>IFERROR(Table2[[#This Row],[Profit]]/Table2[[#This Row],[Sales]],0)</f>
        <v>0.24028740056453685</v>
      </c>
      <c r="P1854" t="str">
        <f>_xlfn.XLOOKUP(Table2[[#This Row],[Product_ID]],Table4[Product_ID],Table4[Category],"Not Found")</f>
        <v>Home</v>
      </c>
      <c r="Q1854" t="str">
        <f>_xlfn.XLOOKUP(Table2[[#This Row],[Product_ID]],Table4[Product_ID],Table4[Sub_Category],"Not Found")</f>
        <v>Lighting</v>
      </c>
      <c r="R1854" t="str">
        <f>_xlfn.XLOOKUP(Table2[[#This Row],[Customer_ID]],Table1[Customer_ID],Table1[Region],"Not Found")</f>
        <v>South</v>
      </c>
      <c r="S1854" t="str">
        <f>_xlfn.XLOOKUP(Table2[[#This Row],[Customer_ID]],Table1[Customer_ID],Table1[Segment],"Not Found")</f>
        <v>Consumer</v>
      </c>
      <c r="T1854" t="str">
        <f>_xlfn.XLOOKUP(Table2[[#This Row],[Product_ID]],Table4[Product_ID],Table4[Product_Name],"Not Found")</f>
        <v>Table Lamp</v>
      </c>
    </row>
    <row r="1855" spans="1:20" x14ac:dyDescent="0.3">
      <c r="A1855" t="s">
        <v>2372</v>
      </c>
      <c r="B1855" s="4">
        <v>45357</v>
      </c>
      <c r="C1855" s="4">
        <v>45362</v>
      </c>
      <c r="D1855" t="s">
        <v>964</v>
      </c>
      <c r="E1855" t="s">
        <v>16</v>
      </c>
      <c r="F1855" s="8">
        <v>4</v>
      </c>
      <c r="G1855" s="10">
        <v>0.05</v>
      </c>
      <c r="H1855" t="s">
        <v>13</v>
      </c>
      <c r="I1855" s="8">
        <v>4936.2</v>
      </c>
      <c r="J1855" s="8">
        <v>1083.18</v>
      </c>
      <c r="K1855" s="12">
        <f>YEAR(Table2[[#This Row],[Order_Date]])</f>
        <v>2024</v>
      </c>
      <c r="L1855" s="12">
        <f>MONTH(Table2[[#This Row],[Order_Date]])</f>
        <v>3</v>
      </c>
      <c r="M1855" t="str">
        <f>TEXT(Table2[[#This Row],[Order_Date]],"mmm")</f>
        <v>Mar</v>
      </c>
      <c r="N1855" t="str">
        <f>TEXT(Table2[[#This Row],[Order_Date]],"YYYY-MM")</f>
        <v>2024-03</v>
      </c>
      <c r="O1855" s="9">
        <f>IFERROR(Table2[[#This Row],[Profit]]/Table2[[#This Row],[Sales]],0)</f>
        <v>0.21943600340342775</v>
      </c>
      <c r="P1855" t="str">
        <f>_xlfn.XLOOKUP(Table2[[#This Row],[Product_ID]],Table4[Product_ID],Table4[Category],"Not Found")</f>
        <v>Technology</v>
      </c>
      <c r="Q1855" t="str">
        <f>_xlfn.XLOOKUP(Table2[[#This Row],[Product_ID]],Table4[Product_ID],Table4[Sub_Category],"Not Found")</f>
        <v>Accessories</v>
      </c>
      <c r="R1855" t="str">
        <f>_xlfn.XLOOKUP(Table2[[#This Row],[Customer_ID]],Table1[Customer_ID],Table1[Region],"Not Found")</f>
        <v>East</v>
      </c>
      <c r="S1855" t="str">
        <f>_xlfn.XLOOKUP(Table2[[#This Row],[Customer_ID]],Table1[Customer_ID],Table1[Segment],"Not Found")</f>
        <v>Consumer</v>
      </c>
      <c r="T1855" t="str">
        <f>_xlfn.XLOOKUP(Table2[[#This Row],[Product_ID]],Table4[Product_ID],Table4[Product_Name],"Not Found")</f>
        <v>USB-C Hub</v>
      </c>
    </row>
    <row r="1856" spans="1:20" x14ac:dyDescent="0.3">
      <c r="A1856" t="s">
        <v>2373</v>
      </c>
      <c r="B1856" s="4">
        <v>45545</v>
      </c>
      <c r="C1856" s="4">
        <v>45546</v>
      </c>
      <c r="D1856" t="s">
        <v>469</v>
      </c>
      <c r="E1856" t="s">
        <v>200</v>
      </c>
      <c r="F1856" s="8">
        <v>4</v>
      </c>
      <c r="G1856" s="10">
        <v>0</v>
      </c>
      <c r="H1856" t="s">
        <v>17</v>
      </c>
      <c r="I1856" s="8">
        <v>4396</v>
      </c>
      <c r="J1856" s="8">
        <v>1298.73</v>
      </c>
      <c r="K1856" s="12">
        <f>YEAR(Table2[[#This Row],[Order_Date]])</f>
        <v>2024</v>
      </c>
      <c r="L1856" s="12">
        <f>MONTH(Table2[[#This Row],[Order_Date]])</f>
        <v>9</v>
      </c>
      <c r="M1856" t="str">
        <f>TEXT(Table2[[#This Row],[Order_Date]],"mmm")</f>
        <v>Sep</v>
      </c>
      <c r="N1856" t="str">
        <f>TEXT(Table2[[#This Row],[Order_Date]],"YYYY-MM")</f>
        <v>2024-09</v>
      </c>
      <c r="O1856" s="9">
        <f>IFERROR(Table2[[#This Row],[Profit]]/Table2[[#This Row],[Sales]],0)</f>
        <v>0.29543448589626936</v>
      </c>
      <c r="P1856" t="str">
        <f>_xlfn.XLOOKUP(Table2[[#This Row],[Product_ID]],Table4[Product_ID],Table4[Category],"Not Found")</f>
        <v>Office</v>
      </c>
      <c r="Q1856" t="str">
        <f>_xlfn.XLOOKUP(Table2[[#This Row],[Product_ID]],Table4[Product_ID],Table4[Sub_Category],"Not Found")</f>
        <v>Office Supplies</v>
      </c>
      <c r="R1856" t="str">
        <f>_xlfn.XLOOKUP(Table2[[#This Row],[Customer_ID]],Table1[Customer_ID],Table1[Region],"Not Found")</f>
        <v>South</v>
      </c>
      <c r="S1856" t="str">
        <f>_xlfn.XLOOKUP(Table2[[#This Row],[Customer_ID]],Table1[Customer_ID],Table1[Segment],"Not Found")</f>
        <v>Consumer</v>
      </c>
      <c r="T1856" t="str">
        <f>_xlfn.XLOOKUP(Table2[[#This Row],[Product_ID]],Table4[Product_ID],Table4[Product_Name],"Not Found")</f>
        <v>Laptop Stand</v>
      </c>
    </row>
    <row r="1857" spans="1:20" x14ac:dyDescent="0.3">
      <c r="A1857" t="s">
        <v>2374</v>
      </c>
      <c r="B1857" s="4">
        <v>45335</v>
      </c>
      <c r="C1857" s="4">
        <v>45336</v>
      </c>
      <c r="D1857" t="s">
        <v>2375</v>
      </c>
      <c r="E1857" t="s">
        <v>29</v>
      </c>
      <c r="F1857" s="8">
        <v>2</v>
      </c>
      <c r="G1857" s="10">
        <v>0.05</v>
      </c>
      <c r="H1857" t="s">
        <v>17</v>
      </c>
      <c r="I1857" s="8">
        <v>758.1</v>
      </c>
      <c r="J1857" s="8">
        <v>201.64</v>
      </c>
      <c r="K1857" s="12">
        <f>YEAR(Table2[[#This Row],[Order_Date]])</f>
        <v>2024</v>
      </c>
      <c r="L1857" s="12">
        <f>MONTH(Table2[[#This Row],[Order_Date]])</f>
        <v>2</v>
      </c>
      <c r="M1857" t="str">
        <f>TEXT(Table2[[#This Row],[Order_Date]],"mmm")</f>
        <v>Feb</v>
      </c>
      <c r="N1857" t="str">
        <f>TEXT(Table2[[#This Row],[Order_Date]],"YYYY-MM")</f>
        <v>2024-02</v>
      </c>
      <c r="O1857" s="9">
        <f>IFERROR(Table2[[#This Row],[Profit]]/Table2[[#This Row],[Sales]],0)</f>
        <v>0.26598074132700167</v>
      </c>
      <c r="P1857" t="str">
        <f>_xlfn.XLOOKUP(Table2[[#This Row],[Product_ID]],Table4[Product_ID],Table4[Category],"Not Found")</f>
        <v>Office</v>
      </c>
      <c r="Q1857" t="str">
        <f>_xlfn.XLOOKUP(Table2[[#This Row],[Product_ID]],Table4[Product_ID],Table4[Sub_Category],"Not Found")</f>
        <v>Paper</v>
      </c>
      <c r="R1857" t="str">
        <f>_xlfn.XLOOKUP(Table2[[#This Row],[Customer_ID]],Table1[Customer_ID],Table1[Region],"Not Found")</f>
        <v>West</v>
      </c>
      <c r="S1857" t="str">
        <f>_xlfn.XLOOKUP(Table2[[#This Row],[Customer_ID]],Table1[Customer_ID],Table1[Segment],"Not Found")</f>
        <v>Home Office</v>
      </c>
      <c r="T1857" t="str">
        <f>_xlfn.XLOOKUP(Table2[[#This Row],[Product_ID]],Table4[Product_ID],Table4[Product_Name],"Not Found")</f>
        <v>Notebook Set</v>
      </c>
    </row>
    <row r="1858" spans="1:20" x14ac:dyDescent="0.3">
      <c r="A1858" t="s">
        <v>2376</v>
      </c>
      <c r="B1858" s="4">
        <v>45388</v>
      </c>
      <c r="C1858" s="4">
        <v>45389</v>
      </c>
      <c r="D1858" t="s">
        <v>1953</v>
      </c>
      <c r="E1858" t="s">
        <v>116</v>
      </c>
      <c r="F1858" s="8">
        <v>2</v>
      </c>
      <c r="G1858" s="10">
        <v>0.1</v>
      </c>
      <c r="H1858" t="s">
        <v>17</v>
      </c>
      <c r="I1858" s="8">
        <v>718.2</v>
      </c>
      <c r="J1858" s="8">
        <v>154.51</v>
      </c>
      <c r="K1858" s="12">
        <f>YEAR(Table2[[#This Row],[Order_Date]])</f>
        <v>2024</v>
      </c>
      <c r="L1858" s="12">
        <f>MONTH(Table2[[#This Row],[Order_Date]])</f>
        <v>4</v>
      </c>
      <c r="M1858" t="str">
        <f>TEXT(Table2[[#This Row],[Order_Date]],"mmm")</f>
        <v>Apr</v>
      </c>
      <c r="N1858" t="str">
        <f>TEXT(Table2[[#This Row],[Order_Date]],"YYYY-MM")</f>
        <v>2024-04</v>
      </c>
      <c r="O1858" s="9">
        <f>IFERROR(Table2[[#This Row],[Profit]]/Table2[[#This Row],[Sales]],0)</f>
        <v>0.21513505987190196</v>
      </c>
      <c r="P1858" t="str">
        <f>_xlfn.XLOOKUP(Table2[[#This Row],[Product_ID]],Table4[Product_ID],Table4[Category],"Not Found")</f>
        <v>Technology</v>
      </c>
      <c r="Q1858" t="str">
        <f>_xlfn.XLOOKUP(Table2[[#This Row],[Product_ID]],Table4[Product_ID],Table4[Sub_Category],"Not Found")</f>
        <v>Accessories</v>
      </c>
      <c r="R1858" t="str">
        <f>_xlfn.XLOOKUP(Table2[[#This Row],[Customer_ID]],Table1[Customer_ID],Table1[Region],"Not Found")</f>
        <v>West</v>
      </c>
      <c r="S1858" t="str">
        <f>_xlfn.XLOOKUP(Table2[[#This Row],[Customer_ID]],Table1[Customer_ID],Table1[Segment],"Not Found")</f>
        <v>Home Office</v>
      </c>
      <c r="T1858" t="str">
        <f>_xlfn.XLOOKUP(Table2[[#This Row],[Product_ID]],Table4[Product_ID],Table4[Product_Name],"Not Found")</f>
        <v>Mobile Holder</v>
      </c>
    </row>
    <row r="1859" spans="1:20" x14ac:dyDescent="0.3">
      <c r="A1859" t="s">
        <v>2377</v>
      </c>
      <c r="B1859" s="4">
        <v>45845</v>
      </c>
      <c r="C1859" s="4">
        <v>45846</v>
      </c>
      <c r="D1859" t="s">
        <v>868</v>
      </c>
      <c r="E1859" t="s">
        <v>96</v>
      </c>
      <c r="F1859" s="8">
        <v>4</v>
      </c>
      <c r="G1859" s="10">
        <v>0.05</v>
      </c>
      <c r="H1859" t="s">
        <v>13</v>
      </c>
      <c r="I1859" s="8">
        <v>3796.2</v>
      </c>
      <c r="J1859" s="8">
        <v>1124.07</v>
      </c>
      <c r="K1859" s="12">
        <f>YEAR(Table2[[#This Row],[Order_Date]])</f>
        <v>2025</v>
      </c>
      <c r="L1859" s="12">
        <f>MONTH(Table2[[#This Row],[Order_Date]])</f>
        <v>7</v>
      </c>
      <c r="M1859" t="str">
        <f>TEXT(Table2[[#This Row],[Order_Date]],"mmm")</f>
        <v>Jul</v>
      </c>
      <c r="N1859" t="str">
        <f>TEXT(Table2[[#This Row],[Order_Date]],"YYYY-MM")</f>
        <v>2025-07</v>
      </c>
      <c r="O1859" s="9">
        <f>IFERROR(Table2[[#This Row],[Profit]]/Table2[[#This Row],[Sales]],0)</f>
        <v>0.29610399873557769</v>
      </c>
      <c r="P1859" t="str">
        <f>_xlfn.XLOOKUP(Table2[[#This Row],[Product_ID]],Table4[Product_ID],Table4[Category],"Not Found")</f>
        <v>Home</v>
      </c>
      <c r="Q1859" t="str">
        <f>_xlfn.XLOOKUP(Table2[[#This Row],[Product_ID]],Table4[Product_ID],Table4[Sub_Category],"Not Found")</f>
        <v>Lighting</v>
      </c>
      <c r="R1859" t="str">
        <f>_xlfn.XLOOKUP(Table2[[#This Row],[Customer_ID]],Table1[Customer_ID],Table1[Region],"Not Found")</f>
        <v>West</v>
      </c>
      <c r="S1859" t="str">
        <f>_xlfn.XLOOKUP(Table2[[#This Row],[Customer_ID]],Table1[Customer_ID],Table1[Segment],"Not Found")</f>
        <v>Consumer</v>
      </c>
      <c r="T1859" t="str">
        <f>_xlfn.XLOOKUP(Table2[[#This Row],[Product_ID]],Table4[Product_ID],Table4[Product_Name],"Not Found")</f>
        <v>LED Strip Light</v>
      </c>
    </row>
    <row r="1860" spans="1:20" x14ac:dyDescent="0.3">
      <c r="A1860" t="s">
        <v>2378</v>
      </c>
      <c r="B1860" s="4">
        <v>45518</v>
      </c>
      <c r="C1860" s="4">
        <v>45520</v>
      </c>
      <c r="D1860" t="s">
        <v>168</v>
      </c>
      <c r="E1860" t="s">
        <v>12</v>
      </c>
      <c r="F1860" s="8">
        <v>1</v>
      </c>
      <c r="G1860" s="10">
        <v>0.1</v>
      </c>
      <c r="H1860" t="s">
        <v>21</v>
      </c>
      <c r="I1860" s="8">
        <v>539.1</v>
      </c>
      <c r="J1860" s="8">
        <v>103.19</v>
      </c>
      <c r="K1860" s="12">
        <f>YEAR(Table2[[#This Row],[Order_Date]])</f>
        <v>2024</v>
      </c>
      <c r="L1860" s="12">
        <f>MONTH(Table2[[#This Row],[Order_Date]])</f>
        <v>8</v>
      </c>
      <c r="M1860" t="str">
        <f>TEXT(Table2[[#This Row],[Order_Date]],"mmm")</f>
        <v>Aug</v>
      </c>
      <c r="N1860" t="str">
        <f>TEXT(Table2[[#This Row],[Order_Date]],"YYYY-MM")</f>
        <v>2024-08</v>
      </c>
      <c r="O1860" s="9">
        <f>IFERROR(Table2[[#This Row],[Profit]]/Table2[[#This Row],[Sales]],0)</f>
        <v>0.19141161194583564</v>
      </c>
      <c r="P1860" t="str">
        <f>_xlfn.XLOOKUP(Table2[[#This Row],[Product_ID]],Table4[Product_ID],Table4[Category],"Not Found")</f>
        <v>Home</v>
      </c>
      <c r="Q1860" t="str">
        <f>_xlfn.XLOOKUP(Table2[[#This Row],[Product_ID]],Table4[Product_ID],Table4[Sub_Category],"Not Found")</f>
        <v>Kitchen</v>
      </c>
      <c r="R1860" t="str">
        <f>_xlfn.XLOOKUP(Table2[[#This Row],[Customer_ID]],Table1[Customer_ID],Table1[Region],"Not Found")</f>
        <v>West</v>
      </c>
      <c r="S1860" t="str">
        <f>_xlfn.XLOOKUP(Table2[[#This Row],[Customer_ID]],Table1[Customer_ID],Table1[Segment],"Not Found")</f>
        <v>Home Office</v>
      </c>
      <c r="T1860" t="str">
        <f>_xlfn.XLOOKUP(Table2[[#This Row],[Product_ID]],Table4[Product_ID],Table4[Product_Name],"Not Found")</f>
        <v>Water Bottle</v>
      </c>
    </row>
    <row r="1861" spans="1:20" x14ac:dyDescent="0.3">
      <c r="A1861" t="s">
        <v>2379</v>
      </c>
      <c r="B1861" s="4">
        <v>45970</v>
      </c>
      <c r="C1861" s="4">
        <v>45974</v>
      </c>
      <c r="D1861" t="s">
        <v>199</v>
      </c>
      <c r="E1861" t="s">
        <v>12</v>
      </c>
      <c r="F1861" s="8">
        <v>1</v>
      </c>
      <c r="G1861" s="10">
        <v>0.1</v>
      </c>
      <c r="H1861" t="s">
        <v>30</v>
      </c>
      <c r="I1861" s="8">
        <v>539.1</v>
      </c>
      <c r="J1861" s="8">
        <v>153.96</v>
      </c>
      <c r="K1861" s="12">
        <f>YEAR(Table2[[#This Row],[Order_Date]])</f>
        <v>2025</v>
      </c>
      <c r="L1861" s="12">
        <f>MONTH(Table2[[#This Row],[Order_Date]])</f>
        <v>11</v>
      </c>
      <c r="M1861" t="str">
        <f>TEXT(Table2[[#This Row],[Order_Date]],"mmm")</f>
        <v>Nov</v>
      </c>
      <c r="N1861" t="str">
        <f>TEXT(Table2[[#This Row],[Order_Date]],"YYYY-MM")</f>
        <v>2025-11</v>
      </c>
      <c r="O1861" s="9">
        <f>IFERROR(Table2[[#This Row],[Profit]]/Table2[[#This Row],[Sales]],0)</f>
        <v>0.28558708959376738</v>
      </c>
      <c r="P1861" t="str">
        <f>_xlfn.XLOOKUP(Table2[[#This Row],[Product_ID]],Table4[Product_ID],Table4[Category],"Not Found")</f>
        <v>Home</v>
      </c>
      <c r="Q1861" t="str">
        <f>_xlfn.XLOOKUP(Table2[[#This Row],[Product_ID]],Table4[Product_ID],Table4[Sub_Category],"Not Found")</f>
        <v>Kitchen</v>
      </c>
      <c r="R1861" t="str">
        <f>_xlfn.XLOOKUP(Table2[[#This Row],[Customer_ID]],Table1[Customer_ID],Table1[Region],"Not Found")</f>
        <v>South</v>
      </c>
      <c r="S1861" t="str">
        <f>_xlfn.XLOOKUP(Table2[[#This Row],[Customer_ID]],Table1[Customer_ID],Table1[Segment],"Not Found")</f>
        <v>Consumer</v>
      </c>
      <c r="T1861" t="str">
        <f>_xlfn.XLOOKUP(Table2[[#This Row],[Product_ID]],Table4[Product_ID],Table4[Product_Name],"Not Found")</f>
        <v>Water Bottle</v>
      </c>
    </row>
    <row r="1862" spans="1:20" x14ac:dyDescent="0.3">
      <c r="A1862" t="s">
        <v>2380</v>
      </c>
      <c r="B1862" s="4">
        <v>45727</v>
      </c>
      <c r="C1862" s="4">
        <v>45732</v>
      </c>
      <c r="D1862" t="s">
        <v>47</v>
      </c>
      <c r="E1862" t="s">
        <v>116</v>
      </c>
      <c r="F1862" s="8">
        <v>1</v>
      </c>
      <c r="G1862" s="10">
        <v>0.1</v>
      </c>
      <c r="H1862" t="s">
        <v>30</v>
      </c>
      <c r="I1862" s="8">
        <v>359.1</v>
      </c>
      <c r="J1862" s="8">
        <v>77.349999999999994</v>
      </c>
      <c r="K1862" s="12">
        <f>YEAR(Table2[[#This Row],[Order_Date]])</f>
        <v>2025</v>
      </c>
      <c r="L1862" s="12">
        <f>MONTH(Table2[[#This Row],[Order_Date]])</f>
        <v>3</v>
      </c>
      <c r="M1862" t="str">
        <f>TEXT(Table2[[#This Row],[Order_Date]],"mmm")</f>
        <v>Mar</v>
      </c>
      <c r="N1862" t="str">
        <f>TEXT(Table2[[#This Row],[Order_Date]],"YYYY-MM")</f>
        <v>2025-03</v>
      </c>
      <c r="O1862" s="9">
        <f>IFERROR(Table2[[#This Row],[Profit]]/Table2[[#This Row],[Sales]],0)</f>
        <v>0.2153996101364522</v>
      </c>
      <c r="P1862" t="str">
        <f>_xlfn.XLOOKUP(Table2[[#This Row],[Product_ID]],Table4[Product_ID],Table4[Category],"Not Found")</f>
        <v>Technology</v>
      </c>
      <c r="Q1862" t="str">
        <f>_xlfn.XLOOKUP(Table2[[#This Row],[Product_ID]],Table4[Product_ID],Table4[Sub_Category],"Not Found")</f>
        <v>Accessories</v>
      </c>
      <c r="R1862" t="str">
        <f>_xlfn.XLOOKUP(Table2[[#This Row],[Customer_ID]],Table1[Customer_ID],Table1[Region],"Not Found")</f>
        <v>South</v>
      </c>
      <c r="S1862" t="str">
        <f>_xlfn.XLOOKUP(Table2[[#This Row],[Customer_ID]],Table1[Customer_ID],Table1[Segment],"Not Found")</f>
        <v>Consumer</v>
      </c>
      <c r="T1862" t="str">
        <f>_xlfn.XLOOKUP(Table2[[#This Row],[Product_ID]],Table4[Product_ID],Table4[Product_Name],"Not Found")</f>
        <v>Mobile Holder</v>
      </c>
    </row>
    <row r="1863" spans="1:20" x14ac:dyDescent="0.3">
      <c r="A1863" t="s">
        <v>2381</v>
      </c>
      <c r="B1863" s="4">
        <v>45892</v>
      </c>
      <c r="C1863" s="4">
        <v>45894</v>
      </c>
      <c r="D1863" t="s">
        <v>1113</v>
      </c>
      <c r="E1863" t="s">
        <v>76</v>
      </c>
      <c r="F1863" s="8">
        <v>2</v>
      </c>
      <c r="G1863" s="10">
        <v>0.1</v>
      </c>
      <c r="H1863" t="s">
        <v>21</v>
      </c>
      <c r="I1863" s="8">
        <v>1618.2</v>
      </c>
      <c r="J1863" s="8">
        <v>378.48</v>
      </c>
      <c r="K1863" s="12">
        <f>YEAR(Table2[[#This Row],[Order_Date]])</f>
        <v>2025</v>
      </c>
      <c r="L1863" s="12">
        <f>MONTH(Table2[[#This Row],[Order_Date]])</f>
        <v>8</v>
      </c>
      <c r="M1863" t="str">
        <f>TEXT(Table2[[#This Row],[Order_Date]],"mmm")</f>
        <v>Aug</v>
      </c>
      <c r="N1863" t="str">
        <f>TEXT(Table2[[#This Row],[Order_Date]],"YYYY-MM")</f>
        <v>2025-08</v>
      </c>
      <c r="O1863" s="9">
        <f>IFERROR(Table2[[#This Row],[Profit]]/Table2[[#This Row],[Sales]],0)</f>
        <v>0.23388950685947349</v>
      </c>
      <c r="P1863" t="str">
        <f>_xlfn.XLOOKUP(Table2[[#This Row],[Product_ID]],Table4[Product_ID],Table4[Category],"Not Found")</f>
        <v>Home</v>
      </c>
      <c r="Q1863" t="str">
        <f>_xlfn.XLOOKUP(Table2[[#This Row],[Product_ID]],Table4[Product_ID],Table4[Sub_Category],"Not Found")</f>
        <v>Decor</v>
      </c>
      <c r="R1863" t="str">
        <f>_xlfn.XLOOKUP(Table2[[#This Row],[Customer_ID]],Table1[Customer_ID],Table1[Region],"Not Found")</f>
        <v>East</v>
      </c>
      <c r="S1863" t="str">
        <f>_xlfn.XLOOKUP(Table2[[#This Row],[Customer_ID]],Table1[Customer_ID],Table1[Segment],"Not Found")</f>
        <v>Consumer</v>
      </c>
      <c r="T1863" t="str">
        <f>_xlfn.XLOOKUP(Table2[[#This Row],[Product_ID]],Table4[Product_ID],Table4[Product_Name],"Not Found")</f>
        <v>Wall Clock</v>
      </c>
    </row>
    <row r="1864" spans="1:20" x14ac:dyDescent="0.3">
      <c r="A1864" t="s">
        <v>2382</v>
      </c>
      <c r="B1864" s="4">
        <v>45670</v>
      </c>
      <c r="C1864" s="4">
        <v>45671</v>
      </c>
      <c r="D1864" t="s">
        <v>150</v>
      </c>
      <c r="E1864" t="s">
        <v>81</v>
      </c>
      <c r="F1864" s="8">
        <v>3</v>
      </c>
      <c r="G1864" s="10">
        <v>0</v>
      </c>
      <c r="H1864" t="s">
        <v>17</v>
      </c>
      <c r="I1864" s="8">
        <v>2397</v>
      </c>
      <c r="J1864" s="8">
        <v>573.85</v>
      </c>
      <c r="K1864" s="12">
        <f>YEAR(Table2[[#This Row],[Order_Date]])</f>
        <v>2025</v>
      </c>
      <c r="L1864" s="12">
        <f>MONTH(Table2[[#This Row],[Order_Date]])</f>
        <v>1</v>
      </c>
      <c r="M1864" t="str">
        <f>TEXT(Table2[[#This Row],[Order_Date]],"mmm")</f>
        <v>Jan</v>
      </c>
      <c r="N1864" t="str">
        <f>TEXT(Table2[[#This Row],[Order_Date]],"YYYY-MM")</f>
        <v>2025-01</v>
      </c>
      <c r="O1864" s="9">
        <f>IFERROR(Table2[[#This Row],[Profit]]/Table2[[#This Row],[Sales]],0)</f>
        <v>0.23940342094284522</v>
      </c>
      <c r="P1864" t="str">
        <f>_xlfn.XLOOKUP(Table2[[#This Row],[Product_ID]],Table4[Product_ID],Table4[Category],"Not Found")</f>
        <v>Home</v>
      </c>
      <c r="Q1864" t="str">
        <f>_xlfn.XLOOKUP(Table2[[#This Row],[Product_ID]],Table4[Product_ID],Table4[Sub_Category],"Not Found")</f>
        <v>Kitchen</v>
      </c>
      <c r="R1864" t="str">
        <f>_xlfn.XLOOKUP(Table2[[#This Row],[Customer_ID]],Table1[Customer_ID],Table1[Region],"Not Found")</f>
        <v>North</v>
      </c>
      <c r="S1864" t="str">
        <f>_xlfn.XLOOKUP(Table2[[#This Row],[Customer_ID]],Table1[Customer_ID],Table1[Segment],"Not Found")</f>
        <v>Corporate</v>
      </c>
      <c r="T1864" t="str">
        <f>_xlfn.XLOOKUP(Table2[[#This Row],[Product_ID]],Table4[Product_ID],Table4[Product_Name],"Not Found")</f>
        <v>Travel Mug</v>
      </c>
    </row>
    <row r="1865" spans="1:20" x14ac:dyDescent="0.3">
      <c r="A1865" t="s">
        <v>2383</v>
      </c>
      <c r="B1865" s="4">
        <v>45469</v>
      </c>
      <c r="C1865" s="4">
        <v>45474</v>
      </c>
      <c r="D1865" t="s">
        <v>303</v>
      </c>
      <c r="E1865" t="s">
        <v>76</v>
      </c>
      <c r="F1865" s="8">
        <v>1</v>
      </c>
      <c r="G1865" s="10">
        <v>0</v>
      </c>
      <c r="H1865" t="s">
        <v>13</v>
      </c>
      <c r="I1865" s="8">
        <v>899</v>
      </c>
      <c r="J1865" s="8">
        <v>225.11</v>
      </c>
      <c r="K1865" s="12">
        <f>YEAR(Table2[[#This Row],[Order_Date]])</f>
        <v>2024</v>
      </c>
      <c r="L1865" s="12">
        <f>MONTH(Table2[[#This Row],[Order_Date]])</f>
        <v>6</v>
      </c>
      <c r="M1865" t="str">
        <f>TEXT(Table2[[#This Row],[Order_Date]],"mmm")</f>
        <v>Jun</v>
      </c>
      <c r="N1865" t="str">
        <f>TEXT(Table2[[#This Row],[Order_Date]],"YYYY-MM")</f>
        <v>2024-06</v>
      </c>
      <c r="O1865" s="9">
        <f>IFERROR(Table2[[#This Row],[Profit]]/Table2[[#This Row],[Sales]],0)</f>
        <v>0.25040044493882091</v>
      </c>
      <c r="P1865" t="str">
        <f>_xlfn.XLOOKUP(Table2[[#This Row],[Product_ID]],Table4[Product_ID],Table4[Category],"Not Found")</f>
        <v>Home</v>
      </c>
      <c r="Q1865" t="str">
        <f>_xlfn.XLOOKUP(Table2[[#This Row],[Product_ID]],Table4[Product_ID],Table4[Sub_Category],"Not Found")</f>
        <v>Decor</v>
      </c>
      <c r="R1865" t="str">
        <f>_xlfn.XLOOKUP(Table2[[#This Row],[Customer_ID]],Table1[Customer_ID],Table1[Region],"Not Found")</f>
        <v>West</v>
      </c>
      <c r="S1865" t="str">
        <f>_xlfn.XLOOKUP(Table2[[#This Row],[Customer_ID]],Table1[Customer_ID],Table1[Segment],"Not Found")</f>
        <v>Home Office</v>
      </c>
      <c r="T1865" t="str">
        <f>_xlfn.XLOOKUP(Table2[[#This Row],[Product_ID]],Table4[Product_ID],Table4[Product_Name],"Not Found")</f>
        <v>Wall Clock</v>
      </c>
    </row>
    <row r="1866" spans="1:20" x14ac:dyDescent="0.3">
      <c r="A1866" t="s">
        <v>2384</v>
      </c>
      <c r="B1866" s="4">
        <v>45718</v>
      </c>
      <c r="C1866" s="4">
        <v>45722</v>
      </c>
      <c r="D1866" t="s">
        <v>101</v>
      </c>
      <c r="E1866" t="s">
        <v>12</v>
      </c>
      <c r="F1866" s="8">
        <v>2</v>
      </c>
      <c r="G1866" s="10">
        <v>0.15</v>
      </c>
      <c r="H1866" t="s">
        <v>13</v>
      </c>
      <c r="I1866" s="8">
        <v>1018.3</v>
      </c>
      <c r="J1866" s="8">
        <v>287.66000000000003</v>
      </c>
      <c r="K1866" s="12">
        <f>YEAR(Table2[[#This Row],[Order_Date]])</f>
        <v>2025</v>
      </c>
      <c r="L1866" s="12">
        <f>MONTH(Table2[[#This Row],[Order_Date]])</f>
        <v>3</v>
      </c>
      <c r="M1866" t="str">
        <f>TEXT(Table2[[#This Row],[Order_Date]],"mmm")</f>
        <v>Mar</v>
      </c>
      <c r="N1866" t="str">
        <f>TEXT(Table2[[#This Row],[Order_Date]],"YYYY-MM")</f>
        <v>2025-03</v>
      </c>
      <c r="O1866" s="9">
        <f>IFERROR(Table2[[#This Row],[Profit]]/Table2[[#This Row],[Sales]],0)</f>
        <v>0.28249042521850148</v>
      </c>
      <c r="P1866" t="str">
        <f>_xlfn.XLOOKUP(Table2[[#This Row],[Product_ID]],Table4[Product_ID],Table4[Category],"Not Found")</f>
        <v>Home</v>
      </c>
      <c r="Q1866" t="str">
        <f>_xlfn.XLOOKUP(Table2[[#This Row],[Product_ID]],Table4[Product_ID],Table4[Sub_Category],"Not Found")</f>
        <v>Kitchen</v>
      </c>
      <c r="R1866" t="str">
        <f>_xlfn.XLOOKUP(Table2[[#This Row],[Customer_ID]],Table1[Customer_ID],Table1[Region],"Not Found")</f>
        <v>South</v>
      </c>
      <c r="S1866" t="str">
        <f>_xlfn.XLOOKUP(Table2[[#This Row],[Customer_ID]],Table1[Customer_ID],Table1[Segment],"Not Found")</f>
        <v>Corporate</v>
      </c>
      <c r="T1866" t="str">
        <f>_xlfn.XLOOKUP(Table2[[#This Row],[Product_ID]],Table4[Product_ID],Table4[Product_Name],"Not Found")</f>
        <v>Water Bottle</v>
      </c>
    </row>
    <row r="1867" spans="1:20" x14ac:dyDescent="0.3">
      <c r="A1867" t="s">
        <v>2385</v>
      </c>
      <c r="B1867" s="4">
        <v>46000</v>
      </c>
      <c r="C1867" s="4">
        <v>46005</v>
      </c>
      <c r="D1867" t="s">
        <v>1436</v>
      </c>
      <c r="E1867" t="s">
        <v>76</v>
      </c>
      <c r="F1867" s="8">
        <v>2</v>
      </c>
      <c r="G1867" s="10">
        <v>0.15</v>
      </c>
      <c r="H1867" t="s">
        <v>17</v>
      </c>
      <c r="I1867" s="8">
        <v>1528.3</v>
      </c>
      <c r="J1867" s="8">
        <v>391.46</v>
      </c>
      <c r="K1867" s="12">
        <f>YEAR(Table2[[#This Row],[Order_Date]])</f>
        <v>2025</v>
      </c>
      <c r="L1867" s="12">
        <f>MONTH(Table2[[#This Row],[Order_Date]])</f>
        <v>12</v>
      </c>
      <c r="M1867" t="str">
        <f>TEXT(Table2[[#This Row],[Order_Date]],"mmm")</f>
        <v>Dec</v>
      </c>
      <c r="N1867" t="str">
        <f>TEXT(Table2[[#This Row],[Order_Date]],"YYYY-MM")</f>
        <v>2025-12</v>
      </c>
      <c r="O1867" s="9">
        <f>IFERROR(Table2[[#This Row],[Profit]]/Table2[[#This Row],[Sales]],0)</f>
        <v>0.25614081005038275</v>
      </c>
      <c r="P1867" t="str">
        <f>_xlfn.XLOOKUP(Table2[[#This Row],[Product_ID]],Table4[Product_ID],Table4[Category],"Not Found")</f>
        <v>Home</v>
      </c>
      <c r="Q1867" t="str">
        <f>_xlfn.XLOOKUP(Table2[[#This Row],[Product_ID]],Table4[Product_ID],Table4[Sub_Category],"Not Found")</f>
        <v>Decor</v>
      </c>
      <c r="R1867" t="str">
        <f>_xlfn.XLOOKUP(Table2[[#This Row],[Customer_ID]],Table1[Customer_ID],Table1[Region],"Not Found")</f>
        <v>West</v>
      </c>
      <c r="S1867" t="str">
        <f>_xlfn.XLOOKUP(Table2[[#This Row],[Customer_ID]],Table1[Customer_ID],Table1[Segment],"Not Found")</f>
        <v>Home Office</v>
      </c>
      <c r="T1867" t="str">
        <f>_xlfn.XLOOKUP(Table2[[#This Row],[Product_ID]],Table4[Product_ID],Table4[Product_Name],"Not Found")</f>
        <v>Wall Clock</v>
      </c>
    </row>
    <row r="1868" spans="1:20" x14ac:dyDescent="0.3">
      <c r="A1868" t="s">
        <v>2386</v>
      </c>
      <c r="B1868" s="4">
        <v>45598</v>
      </c>
      <c r="C1868" s="4">
        <v>45601</v>
      </c>
      <c r="D1868" t="s">
        <v>1819</v>
      </c>
      <c r="E1868" t="s">
        <v>116</v>
      </c>
      <c r="F1868" s="8">
        <v>1</v>
      </c>
      <c r="G1868" s="10">
        <v>0.1</v>
      </c>
      <c r="H1868" t="s">
        <v>13</v>
      </c>
      <c r="I1868" s="8">
        <v>359.1</v>
      </c>
      <c r="J1868" s="8">
        <v>72.819999999999993</v>
      </c>
      <c r="K1868" s="12">
        <f>YEAR(Table2[[#This Row],[Order_Date]])</f>
        <v>2024</v>
      </c>
      <c r="L1868" s="12">
        <f>MONTH(Table2[[#This Row],[Order_Date]])</f>
        <v>11</v>
      </c>
      <c r="M1868" t="str">
        <f>TEXT(Table2[[#This Row],[Order_Date]],"mmm")</f>
        <v>Nov</v>
      </c>
      <c r="N1868" t="str">
        <f>TEXT(Table2[[#This Row],[Order_Date]],"YYYY-MM")</f>
        <v>2024-11</v>
      </c>
      <c r="O1868" s="9">
        <f>IFERROR(Table2[[#This Row],[Profit]]/Table2[[#This Row],[Sales]],0)</f>
        <v>0.20278473962684485</v>
      </c>
      <c r="P1868" t="str">
        <f>_xlfn.XLOOKUP(Table2[[#This Row],[Product_ID]],Table4[Product_ID],Table4[Category],"Not Found")</f>
        <v>Technology</v>
      </c>
      <c r="Q1868" t="str">
        <f>_xlfn.XLOOKUP(Table2[[#This Row],[Product_ID]],Table4[Product_ID],Table4[Sub_Category],"Not Found")</f>
        <v>Accessories</v>
      </c>
      <c r="R1868" t="str">
        <f>_xlfn.XLOOKUP(Table2[[#This Row],[Customer_ID]],Table1[Customer_ID],Table1[Region],"Not Found")</f>
        <v>West</v>
      </c>
      <c r="S1868" t="str">
        <f>_xlfn.XLOOKUP(Table2[[#This Row],[Customer_ID]],Table1[Customer_ID],Table1[Segment],"Not Found")</f>
        <v>Consumer</v>
      </c>
      <c r="T1868" t="str">
        <f>_xlfn.XLOOKUP(Table2[[#This Row],[Product_ID]],Table4[Product_ID],Table4[Product_Name],"Not Found")</f>
        <v>Mobile Holder</v>
      </c>
    </row>
    <row r="1869" spans="1:20" x14ac:dyDescent="0.3">
      <c r="A1869" t="s">
        <v>2387</v>
      </c>
      <c r="B1869" s="4">
        <v>45795</v>
      </c>
      <c r="C1869" s="4">
        <v>45798</v>
      </c>
      <c r="D1869" t="s">
        <v>1407</v>
      </c>
      <c r="E1869" t="s">
        <v>71</v>
      </c>
      <c r="F1869" s="8">
        <v>1</v>
      </c>
      <c r="G1869" s="10">
        <v>0.1</v>
      </c>
      <c r="H1869" t="s">
        <v>13</v>
      </c>
      <c r="I1869" s="8">
        <v>719.1</v>
      </c>
      <c r="J1869" s="8">
        <v>197.16</v>
      </c>
      <c r="K1869" s="12">
        <f>YEAR(Table2[[#This Row],[Order_Date]])</f>
        <v>2025</v>
      </c>
      <c r="L1869" s="12">
        <f>MONTH(Table2[[#This Row],[Order_Date]])</f>
        <v>5</v>
      </c>
      <c r="M1869" t="str">
        <f>TEXT(Table2[[#This Row],[Order_Date]],"mmm")</f>
        <v>May</v>
      </c>
      <c r="N1869" t="str">
        <f>TEXT(Table2[[#This Row],[Order_Date]],"YYYY-MM")</f>
        <v>2025-05</v>
      </c>
      <c r="O1869" s="9">
        <f>IFERROR(Table2[[#This Row],[Profit]]/Table2[[#This Row],[Sales]],0)</f>
        <v>0.27417605340008344</v>
      </c>
      <c r="P1869" t="str">
        <f>_xlfn.XLOOKUP(Table2[[#This Row],[Product_ID]],Table4[Product_ID],Table4[Category],"Not Found")</f>
        <v>Home</v>
      </c>
      <c r="Q1869" t="str">
        <f>_xlfn.XLOOKUP(Table2[[#This Row],[Product_ID]],Table4[Product_ID],Table4[Sub_Category],"Not Found")</f>
        <v>Storage</v>
      </c>
      <c r="R1869" t="str">
        <f>_xlfn.XLOOKUP(Table2[[#This Row],[Customer_ID]],Table1[Customer_ID],Table1[Region],"Not Found")</f>
        <v>West</v>
      </c>
      <c r="S1869" t="str">
        <f>_xlfn.XLOOKUP(Table2[[#This Row],[Customer_ID]],Table1[Customer_ID],Table1[Segment],"Not Found")</f>
        <v>Consumer</v>
      </c>
      <c r="T1869" t="str">
        <f>_xlfn.XLOOKUP(Table2[[#This Row],[Product_ID]],Table4[Product_ID],Table4[Product_Name],"Not Found")</f>
        <v>Storage Box</v>
      </c>
    </row>
    <row r="1870" spans="1:20" x14ac:dyDescent="0.3">
      <c r="A1870" t="s">
        <v>2388</v>
      </c>
      <c r="B1870" s="4">
        <v>45559</v>
      </c>
      <c r="C1870" s="4">
        <v>45561</v>
      </c>
      <c r="D1870" t="s">
        <v>510</v>
      </c>
      <c r="E1870" t="s">
        <v>200</v>
      </c>
      <c r="F1870" s="8">
        <v>1</v>
      </c>
      <c r="G1870" s="10">
        <v>0</v>
      </c>
      <c r="H1870" t="s">
        <v>21</v>
      </c>
      <c r="I1870" s="8">
        <v>1099</v>
      </c>
      <c r="J1870" s="8">
        <v>304.02999999999997</v>
      </c>
      <c r="K1870" s="12">
        <f>YEAR(Table2[[#This Row],[Order_Date]])</f>
        <v>2024</v>
      </c>
      <c r="L1870" s="12">
        <f>MONTH(Table2[[#This Row],[Order_Date]])</f>
        <v>9</v>
      </c>
      <c r="M1870" t="str">
        <f>TEXT(Table2[[#This Row],[Order_Date]],"mmm")</f>
        <v>Sep</v>
      </c>
      <c r="N1870" t="str">
        <f>TEXT(Table2[[#This Row],[Order_Date]],"YYYY-MM")</f>
        <v>2024-09</v>
      </c>
      <c r="O1870" s="9">
        <f>IFERROR(Table2[[#This Row],[Profit]]/Table2[[#This Row],[Sales]],0)</f>
        <v>0.27664240218380343</v>
      </c>
      <c r="P1870" t="str">
        <f>_xlfn.XLOOKUP(Table2[[#This Row],[Product_ID]],Table4[Product_ID],Table4[Category],"Not Found")</f>
        <v>Office</v>
      </c>
      <c r="Q1870" t="str">
        <f>_xlfn.XLOOKUP(Table2[[#This Row],[Product_ID]],Table4[Product_ID],Table4[Sub_Category],"Not Found")</f>
        <v>Office Supplies</v>
      </c>
      <c r="R1870" t="str">
        <f>_xlfn.XLOOKUP(Table2[[#This Row],[Customer_ID]],Table1[Customer_ID],Table1[Region],"Not Found")</f>
        <v>South</v>
      </c>
      <c r="S1870" t="str">
        <f>_xlfn.XLOOKUP(Table2[[#This Row],[Customer_ID]],Table1[Customer_ID],Table1[Segment],"Not Found")</f>
        <v>Corporate</v>
      </c>
      <c r="T1870" t="str">
        <f>_xlfn.XLOOKUP(Table2[[#This Row],[Product_ID]],Table4[Product_ID],Table4[Product_Name],"Not Found")</f>
        <v>Laptop Stand</v>
      </c>
    </row>
    <row r="1871" spans="1:20" x14ac:dyDescent="0.3">
      <c r="A1871" t="s">
        <v>2389</v>
      </c>
      <c r="B1871" s="4">
        <v>45877</v>
      </c>
      <c r="C1871" s="4">
        <v>45881</v>
      </c>
      <c r="D1871" t="s">
        <v>2126</v>
      </c>
      <c r="E1871" t="s">
        <v>12</v>
      </c>
      <c r="F1871" s="8">
        <v>1</v>
      </c>
      <c r="G1871" s="10">
        <v>0.05</v>
      </c>
      <c r="H1871" t="s">
        <v>30</v>
      </c>
      <c r="I1871" s="8">
        <v>569.04999999999995</v>
      </c>
      <c r="J1871" s="8">
        <v>152.76</v>
      </c>
      <c r="K1871" s="12">
        <f>YEAR(Table2[[#This Row],[Order_Date]])</f>
        <v>2025</v>
      </c>
      <c r="L1871" s="12">
        <f>MONTH(Table2[[#This Row],[Order_Date]])</f>
        <v>8</v>
      </c>
      <c r="M1871" t="str">
        <f>TEXT(Table2[[#This Row],[Order_Date]],"mmm")</f>
        <v>Aug</v>
      </c>
      <c r="N1871" t="str">
        <f>TEXT(Table2[[#This Row],[Order_Date]],"YYYY-MM")</f>
        <v>2025-08</v>
      </c>
      <c r="O1871" s="9">
        <f>IFERROR(Table2[[#This Row],[Profit]]/Table2[[#This Row],[Sales]],0)</f>
        <v>0.26844741235392322</v>
      </c>
      <c r="P1871" t="str">
        <f>_xlfn.XLOOKUP(Table2[[#This Row],[Product_ID]],Table4[Product_ID],Table4[Category],"Not Found")</f>
        <v>Home</v>
      </c>
      <c r="Q1871" t="str">
        <f>_xlfn.XLOOKUP(Table2[[#This Row],[Product_ID]],Table4[Product_ID],Table4[Sub_Category],"Not Found")</f>
        <v>Kitchen</v>
      </c>
      <c r="R1871" t="str">
        <f>_xlfn.XLOOKUP(Table2[[#This Row],[Customer_ID]],Table1[Customer_ID],Table1[Region],"Not Found")</f>
        <v>West</v>
      </c>
      <c r="S1871" t="str">
        <f>_xlfn.XLOOKUP(Table2[[#This Row],[Customer_ID]],Table1[Customer_ID],Table1[Segment],"Not Found")</f>
        <v>Consumer</v>
      </c>
      <c r="T1871" t="str">
        <f>_xlfn.XLOOKUP(Table2[[#This Row],[Product_ID]],Table4[Product_ID],Table4[Product_Name],"Not Found")</f>
        <v>Water Bottle</v>
      </c>
    </row>
    <row r="1872" spans="1:20" x14ac:dyDescent="0.3">
      <c r="A1872" t="s">
        <v>2390</v>
      </c>
      <c r="B1872" s="4">
        <v>45299</v>
      </c>
      <c r="C1872" s="4">
        <v>45301</v>
      </c>
      <c r="D1872" t="s">
        <v>305</v>
      </c>
      <c r="E1872" t="s">
        <v>40</v>
      </c>
      <c r="F1872" s="8">
        <v>3</v>
      </c>
      <c r="G1872" s="10">
        <v>0.2</v>
      </c>
      <c r="H1872" t="s">
        <v>30</v>
      </c>
      <c r="I1872" s="8">
        <v>3597.6</v>
      </c>
      <c r="J1872" s="8">
        <v>825.66</v>
      </c>
      <c r="K1872" s="12">
        <f>YEAR(Table2[[#This Row],[Order_Date]])</f>
        <v>2024</v>
      </c>
      <c r="L1872" s="12">
        <f>MONTH(Table2[[#This Row],[Order_Date]])</f>
        <v>1</v>
      </c>
      <c r="M1872" t="str">
        <f>TEXT(Table2[[#This Row],[Order_Date]],"mmm")</f>
        <v>Jan</v>
      </c>
      <c r="N1872" t="str">
        <f>TEXT(Table2[[#This Row],[Order_Date]],"YYYY-MM")</f>
        <v>2024-01</v>
      </c>
      <c r="O1872" s="9">
        <f>IFERROR(Table2[[#This Row],[Profit]]/Table2[[#This Row],[Sales]],0)</f>
        <v>0.22950300200133422</v>
      </c>
      <c r="P1872" t="str">
        <f>_xlfn.XLOOKUP(Table2[[#This Row],[Product_ID]],Table4[Product_ID],Table4[Category],"Not Found")</f>
        <v>Technology</v>
      </c>
      <c r="Q1872" t="str">
        <f>_xlfn.XLOOKUP(Table2[[#This Row],[Product_ID]],Table4[Product_ID],Table4[Sub_Category],"Not Found")</f>
        <v>Accessories</v>
      </c>
      <c r="R1872" t="str">
        <f>_xlfn.XLOOKUP(Table2[[#This Row],[Customer_ID]],Table1[Customer_ID],Table1[Region],"Not Found")</f>
        <v>South</v>
      </c>
      <c r="S1872" t="str">
        <f>_xlfn.XLOOKUP(Table2[[#This Row],[Customer_ID]],Table1[Customer_ID],Table1[Segment],"Not Found")</f>
        <v>Consumer</v>
      </c>
      <c r="T1872" t="str">
        <f>_xlfn.XLOOKUP(Table2[[#This Row],[Product_ID]],Table4[Product_ID],Table4[Product_Name],"Not Found")</f>
        <v>Power Bank</v>
      </c>
    </row>
    <row r="1873" spans="1:20" x14ac:dyDescent="0.3">
      <c r="A1873" t="s">
        <v>2391</v>
      </c>
      <c r="B1873" s="4">
        <v>45799</v>
      </c>
      <c r="C1873" s="4">
        <v>45804</v>
      </c>
      <c r="D1873" t="s">
        <v>1084</v>
      </c>
      <c r="E1873" t="s">
        <v>116</v>
      </c>
      <c r="F1873" s="8">
        <v>3</v>
      </c>
      <c r="G1873" s="10">
        <v>0.15</v>
      </c>
      <c r="H1873" t="s">
        <v>13</v>
      </c>
      <c r="I1873" s="8">
        <v>1017.45</v>
      </c>
      <c r="J1873" s="8">
        <v>186.02</v>
      </c>
      <c r="K1873" s="12">
        <f>YEAR(Table2[[#This Row],[Order_Date]])</f>
        <v>2025</v>
      </c>
      <c r="L1873" s="12">
        <f>MONTH(Table2[[#This Row],[Order_Date]])</f>
        <v>5</v>
      </c>
      <c r="M1873" t="str">
        <f>TEXT(Table2[[#This Row],[Order_Date]],"mmm")</f>
        <v>May</v>
      </c>
      <c r="N1873" t="str">
        <f>TEXT(Table2[[#This Row],[Order_Date]],"YYYY-MM")</f>
        <v>2025-05</v>
      </c>
      <c r="O1873" s="9">
        <f>IFERROR(Table2[[#This Row],[Profit]]/Table2[[#This Row],[Sales]],0)</f>
        <v>0.18282962307730111</v>
      </c>
      <c r="P1873" t="str">
        <f>_xlfn.XLOOKUP(Table2[[#This Row],[Product_ID]],Table4[Product_ID],Table4[Category],"Not Found")</f>
        <v>Technology</v>
      </c>
      <c r="Q1873" t="str">
        <f>_xlfn.XLOOKUP(Table2[[#This Row],[Product_ID]],Table4[Product_ID],Table4[Sub_Category],"Not Found")</f>
        <v>Accessories</v>
      </c>
      <c r="R1873" t="str">
        <f>_xlfn.XLOOKUP(Table2[[#This Row],[Customer_ID]],Table1[Customer_ID],Table1[Region],"Not Found")</f>
        <v>North</v>
      </c>
      <c r="S1873" t="str">
        <f>_xlfn.XLOOKUP(Table2[[#This Row],[Customer_ID]],Table1[Customer_ID],Table1[Segment],"Not Found")</f>
        <v>Consumer</v>
      </c>
      <c r="T1873" t="str">
        <f>_xlfn.XLOOKUP(Table2[[#This Row],[Product_ID]],Table4[Product_ID],Table4[Product_Name],"Not Found")</f>
        <v>Mobile Holder</v>
      </c>
    </row>
    <row r="1874" spans="1:20" x14ac:dyDescent="0.3">
      <c r="A1874" t="s">
        <v>2392</v>
      </c>
      <c r="B1874" s="4">
        <v>45767</v>
      </c>
      <c r="C1874" s="4">
        <v>45771</v>
      </c>
      <c r="D1874" t="s">
        <v>103</v>
      </c>
      <c r="E1874" t="s">
        <v>116</v>
      </c>
      <c r="F1874" s="8">
        <v>3</v>
      </c>
      <c r="G1874" s="10">
        <v>0</v>
      </c>
      <c r="H1874" t="s">
        <v>30</v>
      </c>
      <c r="I1874" s="8">
        <v>1197</v>
      </c>
      <c r="J1874" s="8">
        <v>287.29000000000002</v>
      </c>
      <c r="K1874" s="12">
        <f>YEAR(Table2[[#This Row],[Order_Date]])</f>
        <v>2025</v>
      </c>
      <c r="L1874" s="12">
        <f>MONTH(Table2[[#This Row],[Order_Date]])</f>
        <v>4</v>
      </c>
      <c r="M1874" t="str">
        <f>TEXT(Table2[[#This Row],[Order_Date]],"mmm")</f>
        <v>Apr</v>
      </c>
      <c r="N1874" t="str">
        <f>TEXT(Table2[[#This Row],[Order_Date]],"YYYY-MM")</f>
        <v>2025-04</v>
      </c>
      <c r="O1874" s="9">
        <f>IFERROR(Table2[[#This Row],[Profit]]/Table2[[#This Row],[Sales]],0)</f>
        <v>0.24000835421888056</v>
      </c>
      <c r="P1874" t="str">
        <f>_xlfn.XLOOKUP(Table2[[#This Row],[Product_ID]],Table4[Product_ID],Table4[Category],"Not Found")</f>
        <v>Technology</v>
      </c>
      <c r="Q1874" t="str">
        <f>_xlfn.XLOOKUP(Table2[[#This Row],[Product_ID]],Table4[Product_ID],Table4[Sub_Category],"Not Found")</f>
        <v>Accessories</v>
      </c>
      <c r="R1874" t="str">
        <f>_xlfn.XLOOKUP(Table2[[#This Row],[Customer_ID]],Table1[Customer_ID],Table1[Region],"Not Found")</f>
        <v>West</v>
      </c>
      <c r="S1874" t="str">
        <f>_xlfn.XLOOKUP(Table2[[#This Row],[Customer_ID]],Table1[Customer_ID],Table1[Segment],"Not Found")</f>
        <v>Consumer</v>
      </c>
      <c r="T1874" t="str">
        <f>_xlfn.XLOOKUP(Table2[[#This Row],[Product_ID]],Table4[Product_ID],Table4[Product_Name],"Not Found")</f>
        <v>Mobile Holder</v>
      </c>
    </row>
    <row r="1875" spans="1:20" x14ac:dyDescent="0.3">
      <c r="A1875" t="s">
        <v>2393</v>
      </c>
      <c r="B1875" s="4">
        <v>45588</v>
      </c>
      <c r="C1875" s="4">
        <v>45590</v>
      </c>
      <c r="D1875" t="s">
        <v>263</v>
      </c>
      <c r="E1875" t="s">
        <v>58</v>
      </c>
      <c r="F1875" s="8">
        <v>2</v>
      </c>
      <c r="G1875" s="10">
        <v>0</v>
      </c>
      <c r="H1875" t="s">
        <v>13</v>
      </c>
      <c r="I1875" s="8">
        <v>3998</v>
      </c>
      <c r="J1875" s="8">
        <v>649.49</v>
      </c>
      <c r="K1875" s="12">
        <f>YEAR(Table2[[#This Row],[Order_Date]])</f>
        <v>2024</v>
      </c>
      <c r="L1875" s="12">
        <f>MONTH(Table2[[#This Row],[Order_Date]])</f>
        <v>10</v>
      </c>
      <c r="M1875" t="str">
        <f>TEXT(Table2[[#This Row],[Order_Date]],"mmm")</f>
        <v>Oct</v>
      </c>
      <c r="N1875" t="str">
        <f>TEXT(Table2[[#This Row],[Order_Date]],"YYYY-MM")</f>
        <v>2024-10</v>
      </c>
      <c r="O1875" s="9">
        <f>IFERROR(Table2[[#This Row],[Profit]]/Table2[[#This Row],[Sales]],0)</f>
        <v>0.16245372686343171</v>
      </c>
      <c r="P1875" t="str">
        <f>_xlfn.XLOOKUP(Table2[[#This Row],[Product_ID]],Table4[Product_ID],Table4[Category],"Not Found")</f>
        <v>Technology</v>
      </c>
      <c r="Q1875" t="str">
        <f>_xlfn.XLOOKUP(Table2[[#This Row],[Product_ID]],Table4[Product_ID],Table4[Sub_Category],"Not Found")</f>
        <v>Audio</v>
      </c>
      <c r="R1875" t="str">
        <f>_xlfn.XLOOKUP(Table2[[#This Row],[Customer_ID]],Table1[Customer_ID],Table1[Region],"Not Found")</f>
        <v>East</v>
      </c>
      <c r="S1875" t="str">
        <f>_xlfn.XLOOKUP(Table2[[#This Row],[Customer_ID]],Table1[Customer_ID],Table1[Segment],"Not Found")</f>
        <v>Corporate</v>
      </c>
      <c r="T1875" t="str">
        <f>_xlfn.XLOOKUP(Table2[[#This Row],[Product_ID]],Table4[Product_ID],Table4[Product_Name],"Not Found")</f>
        <v>Bluetooth Speaker</v>
      </c>
    </row>
    <row r="1876" spans="1:20" x14ac:dyDescent="0.3">
      <c r="A1876" t="s">
        <v>2394</v>
      </c>
      <c r="B1876" s="4">
        <v>45455</v>
      </c>
      <c r="C1876" s="4">
        <v>45460</v>
      </c>
      <c r="D1876" t="s">
        <v>1630</v>
      </c>
      <c r="E1876" t="s">
        <v>116</v>
      </c>
      <c r="F1876" s="8">
        <v>3</v>
      </c>
      <c r="G1876" s="10">
        <v>0.05</v>
      </c>
      <c r="H1876" t="s">
        <v>17</v>
      </c>
      <c r="I1876" s="8">
        <v>1137.1500000000001</v>
      </c>
      <c r="J1876" s="8">
        <v>246.19</v>
      </c>
      <c r="K1876" s="12">
        <f>YEAR(Table2[[#This Row],[Order_Date]])</f>
        <v>2024</v>
      </c>
      <c r="L1876" s="12">
        <f>MONTH(Table2[[#This Row],[Order_Date]])</f>
        <v>6</v>
      </c>
      <c r="M1876" t="str">
        <f>TEXT(Table2[[#This Row],[Order_Date]],"mmm")</f>
        <v>Jun</v>
      </c>
      <c r="N1876" t="str">
        <f>TEXT(Table2[[#This Row],[Order_Date]],"YYYY-MM")</f>
        <v>2024-06</v>
      </c>
      <c r="O1876" s="9">
        <f>IFERROR(Table2[[#This Row],[Profit]]/Table2[[#This Row],[Sales]],0)</f>
        <v>0.21649738381040318</v>
      </c>
      <c r="P1876" t="str">
        <f>_xlfn.XLOOKUP(Table2[[#This Row],[Product_ID]],Table4[Product_ID],Table4[Category],"Not Found")</f>
        <v>Technology</v>
      </c>
      <c r="Q1876" t="str">
        <f>_xlfn.XLOOKUP(Table2[[#This Row],[Product_ID]],Table4[Product_ID],Table4[Sub_Category],"Not Found")</f>
        <v>Accessories</v>
      </c>
      <c r="R1876" t="str">
        <f>_xlfn.XLOOKUP(Table2[[#This Row],[Customer_ID]],Table1[Customer_ID],Table1[Region],"Not Found")</f>
        <v>West</v>
      </c>
      <c r="S1876" t="str">
        <f>_xlfn.XLOOKUP(Table2[[#This Row],[Customer_ID]],Table1[Customer_ID],Table1[Segment],"Not Found")</f>
        <v>Consumer</v>
      </c>
      <c r="T1876" t="str">
        <f>_xlfn.XLOOKUP(Table2[[#This Row],[Product_ID]],Table4[Product_ID],Table4[Product_Name],"Not Found")</f>
        <v>Mobile Holder</v>
      </c>
    </row>
    <row r="1877" spans="1:20" x14ac:dyDescent="0.3">
      <c r="A1877" t="s">
        <v>2395</v>
      </c>
      <c r="B1877" s="4">
        <v>45776</v>
      </c>
      <c r="C1877" s="4">
        <v>45777</v>
      </c>
      <c r="D1877" t="s">
        <v>669</v>
      </c>
      <c r="E1877" t="s">
        <v>20</v>
      </c>
      <c r="F1877" s="8">
        <v>2</v>
      </c>
      <c r="G1877" s="10">
        <v>0.05</v>
      </c>
      <c r="H1877" t="s">
        <v>17</v>
      </c>
      <c r="I1877" s="8">
        <v>13298.1</v>
      </c>
      <c r="J1877" s="8">
        <v>1923.67</v>
      </c>
      <c r="K1877" s="12">
        <f>YEAR(Table2[[#This Row],[Order_Date]])</f>
        <v>2025</v>
      </c>
      <c r="L1877" s="12">
        <f>MONTH(Table2[[#This Row],[Order_Date]])</f>
        <v>4</v>
      </c>
      <c r="M1877" t="str">
        <f>TEXT(Table2[[#This Row],[Order_Date]],"mmm")</f>
        <v>Apr</v>
      </c>
      <c r="N1877" t="str">
        <f>TEXT(Table2[[#This Row],[Order_Date]],"YYYY-MM")</f>
        <v>2025-04</v>
      </c>
      <c r="O1877" s="9">
        <f>IFERROR(Table2[[#This Row],[Profit]]/Table2[[#This Row],[Sales]],0)</f>
        <v>0.14465750746347222</v>
      </c>
      <c r="P1877" t="str">
        <f>_xlfn.XLOOKUP(Table2[[#This Row],[Product_ID]],Table4[Product_ID],Table4[Category],"Not Found")</f>
        <v>Furniture</v>
      </c>
      <c r="Q1877" t="str">
        <f>_xlfn.XLOOKUP(Table2[[#This Row],[Product_ID]],Table4[Product_ID],Table4[Sub_Category],"Not Found")</f>
        <v>Furniture</v>
      </c>
      <c r="R1877" t="str">
        <f>_xlfn.XLOOKUP(Table2[[#This Row],[Customer_ID]],Table1[Customer_ID],Table1[Region],"Not Found")</f>
        <v>West</v>
      </c>
      <c r="S1877" t="str">
        <f>_xlfn.XLOOKUP(Table2[[#This Row],[Customer_ID]],Table1[Customer_ID],Table1[Segment],"Not Found")</f>
        <v>Home Office</v>
      </c>
      <c r="T1877" t="str">
        <f>_xlfn.XLOOKUP(Table2[[#This Row],[Product_ID]],Table4[Product_ID],Table4[Product_Name],"Not Found")</f>
        <v>Office Chair</v>
      </c>
    </row>
    <row r="1878" spans="1:20" x14ac:dyDescent="0.3">
      <c r="A1878" t="s">
        <v>2396</v>
      </c>
      <c r="B1878" s="4">
        <v>45888</v>
      </c>
      <c r="C1878" s="4">
        <v>45893</v>
      </c>
      <c r="D1878" t="s">
        <v>536</v>
      </c>
      <c r="E1878" t="s">
        <v>35</v>
      </c>
      <c r="F1878" s="8">
        <v>2</v>
      </c>
      <c r="G1878" s="10">
        <v>0.05</v>
      </c>
      <c r="H1878" t="s">
        <v>17</v>
      </c>
      <c r="I1878" s="8">
        <v>3038.1</v>
      </c>
      <c r="J1878" s="8">
        <v>701.67</v>
      </c>
      <c r="K1878" s="12">
        <f>YEAR(Table2[[#This Row],[Order_Date]])</f>
        <v>2025</v>
      </c>
      <c r="L1878" s="12">
        <f>MONTH(Table2[[#This Row],[Order_Date]])</f>
        <v>8</v>
      </c>
      <c r="M1878" t="str">
        <f>TEXT(Table2[[#This Row],[Order_Date]],"mmm")</f>
        <v>Aug</v>
      </c>
      <c r="N1878" t="str">
        <f>TEXT(Table2[[#This Row],[Order_Date]],"YYYY-MM")</f>
        <v>2025-08</v>
      </c>
      <c r="O1878" s="9">
        <f>IFERROR(Table2[[#This Row],[Profit]]/Table2[[#This Row],[Sales]],0)</f>
        <v>0.23095684803001876</v>
      </c>
      <c r="P1878" t="str">
        <f>_xlfn.XLOOKUP(Table2[[#This Row],[Product_ID]],Table4[Product_ID],Table4[Category],"Not Found")</f>
        <v>Lifestyle</v>
      </c>
      <c r="Q1878" t="str">
        <f>_xlfn.XLOOKUP(Table2[[#This Row],[Product_ID]],Table4[Product_ID],Table4[Sub_Category],"Not Found")</f>
        <v>Bags</v>
      </c>
      <c r="R1878" t="str">
        <f>_xlfn.XLOOKUP(Table2[[#This Row],[Customer_ID]],Table1[Customer_ID],Table1[Region],"Not Found")</f>
        <v>East</v>
      </c>
      <c r="S1878" t="str">
        <f>_xlfn.XLOOKUP(Table2[[#This Row],[Customer_ID]],Table1[Customer_ID],Table1[Segment],"Not Found")</f>
        <v>Corporate</v>
      </c>
      <c r="T1878" t="str">
        <f>_xlfn.XLOOKUP(Table2[[#This Row],[Product_ID]],Table4[Product_ID],Table4[Product_Name],"Not Found")</f>
        <v>Backpack</v>
      </c>
    </row>
    <row r="1879" spans="1:20" x14ac:dyDescent="0.3">
      <c r="A1879" t="s">
        <v>2397</v>
      </c>
      <c r="B1879" s="4">
        <v>45363</v>
      </c>
      <c r="C1879" s="4">
        <v>45365</v>
      </c>
      <c r="D1879" t="s">
        <v>307</v>
      </c>
      <c r="E1879" t="s">
        <v>58</v>
      </c>
      <c r="F1879" s="8">
        <v>2</v>
      </c>
      <c r="G1879" s="10">
        <v>0.1</v>
      </c>
      <c r="H1879" t="s">
        <v>30</v>
      </c>
      <c r="I1879" s="8">
        <v>3598.2</v>
      </c>
      <c r="J1879" s="8">
        <v>822.63</v>
      </c>
      <c r="K1879" s="12">
        <f>YEAR(Table2[[#This Row],[Order_Date]])</f>
        <v>2024</v>
      </c>
      <c r="L1879" s="12">
        <f>MONTH(Table2[[#This Row],[Order_Date]])</f>
        <v>3</v>
      </c>
      <c r="M1879" t="str">
        <f>TEXT(Table2[[#This Row],[Order_Date]],"mmm")</f>
        <v>Mar</v>
      </c>
      <c r="N1879" t="str">
        <f>TEXT(Table2[[#This Row],[Order_Date]],"YYYY-MM")</f>
        <v>2024-03</v>
      </c>
      <c r="O1879" s="9">
        <f>IFERROR(Table2[[#This Row],[Profit]]/Table2[[#This Row],[Sales]],0)</f>
        <v>0.22862264465566118</v>
      </c>
      <c r="P1879" t="str">
        <f>_xlfn.XLOOKUP(Table2[[#This Row],[Product_ID]],Table4[Product_ID],Table4[Category],"Not Found")</f>
        <v>Technology</v>
      </c>
      <c r="Q1879" t="str">
        <f>_xlfn.XLOOKUP(Table2[[#This Row],[Product_ID]],Table4[Product_ID],Table4[Sub_Category],"Not Found")</f>
        <v>Audio</v>
      </c>
      <c r="R1879" t="str">
        <f>_xlfn.XLOOKUP(Table2[[#This Row],[Customer_ID]],Table1[Customer_ID],Table1[Region],"Not Found")</f>
        <v>West</v>
      </c>
      <c r="S1879" t="str">
        <f>_xlfn.XLOOKUP(Table2[[#This Row],[Customer_ID]],Table1[Customer_ID],Table1[Segment],"Not Found")</f>
        <v>Corporate</v>
      </c>
      <c r="T1879" t="str">
        <f>_xlfn.XLOOKUP(Table2[[#This Row],[Product_ID]],Table4[Product_ID],Table4[Product_Name],"Not Found")</f>
        <v>Bluetooth Speaker</v>
      </c>
    </row>
    <row r="1880" spans="1:20" x14ac:dyDescent="0.3">
      <c r="A1880" t="s">
        <v>2398</v>
      </c>
      <c r="B1880" s="4">
        <v>45858</v>
      </c>
      <c r="C1880" s="4">
        <v>45862</v>
      </c>
      <c r="D1880" t="s">
        <v>525</v>
      </c>
      <c r="E1880" t="s">
        <v>40</v>
      </c>
      <c r="F1880" s="8">
        <v>2</v>
      </c>
      <c r="G1880" s="10">
        <v>0</v>
      </c>
      <c r="H1880" t="s">
        <v>13</v>
      </c>
      <c r="I1880" s="8">
        <v>2998</v>
      </c>
      <c r="J1880" s="8">
        <v>746.99</v>
      </c>
      <c r="K1880" s="12">
        <f>YEAR(Table2[[#This Row],[Order_Date]])</f>
        <v>2025</v>
      </c>
      <c r="L1880" s="12">
        <f>MONTH(Table2[[#This Row],[Order_Date]])</f>
        <v>7</v>
      </c>
      <c r="M1880" t="str">
        <f>TEXT(Table2[[#This Row],[Order_Date]],"mmm")</f>
        <v>Jul</v>
      </c>
      <c r="N1880" t="str">
        <f>TEXT(Table2[[#This Row],[Order_Date]],"YYYY-MM")</f>
        <v>2025-07</v>
      </c>
      <c r="O1880" s="9">
        <f>IFERROR(Table2[[#This Row],[Profit]]/Table2[[#This Row],[Sales]],0)</f>
        <v>0.24916277518345564</v>
      </c>
      <c r="P1880" t="str">
        <f>_xlfn.XLOOKUP(Table2[[#This Row],[Product_ID]],Table4[Product_ID],Table4[Category],"Not Found")</f>
        <v>Technology</v>
      </c>
      <c r="Q1880" t="str">
        <f>_xlfn.XLOOKUP(Table2[[#This Row],[Product_ID]],Table4[Product_ID],Table4[Sub_Category],"Not Found")</f>
        <v>Accessories</v>
      </c>
      <c r="R1880" t="str">
        <f>_xlfn.XLOOKUP(Table2[[#This Row],[Customer_ID]],Table1[Customer_ID],Table1[Region],"Not Found")</f>
        <v>East</v>
      </c>
      <c r="S1880" t="str">
        <f>_xlfn.XLOOKUP(Table2[[#This Row],[Customer_ID]],Table1[Customer_ID],Table1[Segment],"Not Found")</f>
        <v>Consumer</v>
      </c>
      <c r="T1880" t="str">
        <f>_xlfn.XLOOKUP(Table2[[#This Row],[Product_ID]],Table4[Product_ID],Table4[Product_Name],"Not Found")</f>
        <v>Power Bank</v>
      </c>
    </row>
    <row r="1881" spans="1:20" x14ac:dyDescent="0.3">
      <c r="A1881" t="s">
        <v>2399</v>
      </c>
      <c r="B1881" s="4">
        <v>45850</v>
      </c>
      <c r="C1881" s="4">
        <v>45854</v>
      </c>
      <c r="D1881" t="s">
        <v>2109</v>
      </c>
      <c r="E1881" t="s">
        <v>29</v>
      </c>
      <c r="F1881" s="8">
        <v>1</v>
      </c>
      <c r="G1881" s="10">
        <v>0.1</v>
      </c>
      <c r="H1881" t="s">
        <v>17</v>
      </c>
      <c r="I1881" s="8">
        <v>359.1</v>
      </c>
      <c r="J1881" s="8">
        <v>100.15</v>
      </c>
      <c r="K1881" s="12">
        <f>YEAR(Table2[[#This Row],[Order_Date]])</f>
        <v>2025</v>
      </c>
      <c r="L1881" s="12">
        <f>MONTH(Table2[[#This Row],[Order_Date]])</f>
        <v>7</v>
      </c>
      <c r="M1881" t="str">
        <f>TEXT(Table2[[#This Row],[Order_Date]],"mmm")</f>
        <v>Jul</v>
      </c>
      <c r="N1881" t="str">
        <f>TEXT(Table2[[#This Row],[Order_Date]],"YYYY-MM")</f>
        <v>2025-07</v>
      </c>
      <c r="O1881" s="9">
        <f>IFERROR(Table2[[#This Row],[Profit]]/Table2[[#This Row],[Sales]],0)</f>
        <v>0.27889167362851575</v>
      </c>
      <c r="P1881" t="str">
        <f>_xlfn.XLOOKUP(Table2[[#This Row],[Product_ID]],Table4[Product_ID],Table4[Category],"Not Found")</f>
        <v>Office</v>
      </c>
      <c r="Q1881" t="str">
        <f>_xlfn.XLOOKUP(Table2[[#This Row],[Product_ID]],Table4[Product_ID],Table4[Sub_Category],"Not Found")</f>
        <v>Paper</v>
      </c>
      <c r="R1881" t="str">
        <f>_xlfn.XLOOKUP(Table2[[#This Row],[Customer_ID]],Table1[Customer_ID],Table1[Region],"Not Found")</f>
        <v>North</v>
      </c>
      <c r="S1881" t="str">
        <f>_xlfn.XLOOKUP(Table2[[#This Row],[Customer_ID]],Table1[Customer_ID],Table1[Segment],"Not Found")</f>
        <v>Consumer</v>
      </c>
      <c r="T1881" t="str">
        <f>_xlfn.XLOOKUP(Table2[[#This Row],[Product_ID]],Table4[Product_ID],Table4[Product_Name],"Not Found")</f>
        <v>Notebook Set</v>
      </c>
    </row>
    <row r="1882" spans="1:20" x14ac:dyDescent="0.3">
      <c r="A1882" t="s">
        <v>2400</v>
      </c>
      <c r="B1882" s="4">
        <v>45529</v>
      </c>
      <c r="C1882" s="4">
        <v>45530</v>
      </c>
      <c r="D1882" t="s">
        <v>299</v>
      </c>
      <c r="E1882" t="s">
        <v>35</v>
      </c>
      <c r="F1882" s="8">
        <v>2</v>
      </c>
      <c r="G1882" s="10">
        <v>0.1</v>
      </c>
      <c r="H1882" t="s">
        <v>13</v>
      </c>
      <c r="I1882" s="8">
        <v>2878.2</v>
      </c>
      <c r="J1882" s="8">
        <v>992.86</v>
      </c>
      <c r="K1882" s="12">
        <f>YEAR(Table2[[#This Row],[Order_Date]])</f>
        <v>2024</v>
      </c>
      <c r="L1882" s="12">
        <f>MONTH(Table2[[#This Row],[Order_Date]])</f>
        <v>8</v>
      </c>
      <c r="M1882" t="str">
        <f>TEXT(Table2[[#This Row],[Order_Date]],"mmm")</f>
        <v>Aug</v>
      </c>
      <c r="N1882" t="str">
        <f>TEXT(Table2[[#This Row],[Order_Date]],"YYYY-MM")</f>
        <v>2024-08</v>
      </c>
      <c r="O1882" s="9">
        <f>IFERROR(Table2[[#This Row],[Profit]]/Table2[[#This Row],[Sales]],0)</f>
        <v>0.34495865471475229</v>
      </c>
      <c r="P1882" t="str">
        <f>_xlfn.XLOOKUP(Table2[[#This Row],[Product_ID]],Table4[Product_ID],Table4[Category],"Not Found")</f>
        <v>Lifestyle</v>
      </c>
      <c r="Q1882" t="str">
        <f>_xlfn.XLOOKUP(Table2[[#This Row],[Product_ID]],Table4[Product_ID],Table4[Sub_Category],"Not Found")</f>
        <v>Bags</v>
      </c>
      <c r="R1882" t="str">
        <f>_xlfn.XLOOKUP(Table2[[#This Row],[Customer_ID]],Table1[Customer_ID],Table1[Region],"Not Found")</f>
        <v>East</v>
      </c>
      <c r="S1882" t="str">
        <f>_xlfn.XLOOKUP(Table2[[#This Row],[Customer_ID]],Table1[Customer_ID],Table1[Segment],"Not Found")</f>
        <v>Home Office</v>
      </c>
      <c r="T1882" t="str">
        <f>_xlfn.XLOOKUP(Table2[[#This Row],[Product_ID]],Table4[Product_ID],Table4[Product_Name],"Not Found")</f>
        <v>Backpack</v>
      </c>
    </row>
    <row r="1883" spans="1:20" x14ac:dyDescent="0.3">
      <c r="A1883" t="s">
        <v>2401</v>
      </c>
      <c r="B1883" s="4">
        <v>45395</v>
      </c>
      <c r="C1883" s="4">
        <v>45397</v>
      </c>
      <c r="D1883" t="s">
        <v>62</v>
      </c>
      <c r="E1883" t="s">
        <v>45</v>
      </c>
      <c r="F1883" s="8">
        <v>1</v>
      </c>
      <c r="G1883" s="10">
        <v>0.1</v>
      </c>
      <c r="H1883" t="s">
        <v>21</v>
      </c>
      <c r="I1883" s="8">
        <v>2249.1</v>
      </c>
      <c r="J1883" s="8">
        <v>494.84</v>
      </c>
      <c r="K1883" s="12">
        <f>YEAR(Table2[[#This Row],[Order_Date]])</f>
        <v>2024</v>
      </c>
      <c r="L1883" s="12">
        <f>MONTH(Table2[[#This Row],[Order_Date]])</f>
        <v>4</v>
      </c>
      <c r="M1883" t="str">
        <f>TEXT(Table2[[#This Row],[Order_Date]],"mmm")</f>
        <v>Apr</v>
      </c>
      <c r="N1883" t="str">
        <f>TEXT(Table2[[#This Row],[Order_Date]],"YYYY-MM")</f>
        <v>2024-04</v>
      </c>
      <c r="O1883" s="9">
        <f>IFERROR(Table2[[#This Row],[Profit]]/Table2[[#This Row],[Sales]],0)</f>
        <v>0.22001689564714774</v>
      </c>
      <c r="P1883" t="str">
        <f>_xlfn.XLOOKUP(Table2[[#This Row],[Product_ID]],Table4[Product_ID],Table4[Category],"Not Found")</f>
        <v>Technology</v>
      </c>
      <c r="Q1883" t="str">
        <f>_xlfn.XLOOKUP(Table2[[#This Row],[Product_ID]],Table4[Product_ID],Table4[Sub_Category],"Not Found")</f>
        <v>Audio</v>
      </c>
      <c r="R1883" t="str">
        <f>_xlfn.XLOOKUP(Table2[[#This Row],[Customer_ID]],Table1[Customer_ID],Table1[Region],"Not Found")</f>
        <v>North</v>
      </c>
      <c r="S1883" t="str">
        <f>_xlfn.XLOOKUP(Table2[[#This Row],[Customer_ID]],Table1[Customer_ID],Table1[Segment],"Not Found")</f>
        <v>Home Office</v>
      </c>
      <c r="T1883" t="str">
        <f>_xlfn.XLOOKUP(Table2[[#This Row],[Product_ID]],Table4[Product_ID],Table4[Product_Name],"Not Found")</f>
        <v>Headphones</v>
      </c>
    </row>
    <row r="1884" spans="1:20" x14ac:dyDescent="0.3">
      <c r="A1884" t="s">
        <v>2402</v>
      </c>
      <c r="B1884" s="4">
        <v>45501</v>
      </c>
      <c r="C1884" s="4">
        <v>45502</v>
      </c>
      <c r="D1884" t="s">
        <v>883</v>
      </c>
      <c r="E1884" t="s">
        <v>55</v>
      </c>
      <c r="F1884" s="8">
        <v>2</v>
      </c>
      <c r="G1884" s="10">
        <v>0.1</v>
      </c>
      <c r="H1884" t="s">
        <v>17</v>
      </c>
      <c r="I1884" s="8">
        <v>10798.2</v>
      </c>
      <c r="J1884" s="8">
        <v>2010.7</v>
      </c>
      <c r="K1884" s="12">
        <f>YEAR(Table2[[#This Row],[Order_Date]])</f>
        <v>2024</v>
      </c>
      <c r="L1884" s="12">
        <f>MONTH(Table2[[#This Row],[Order_Date]])</f>
        <v>7</v>
      </c>
      <c r="M1884" t="str">
        <f>TEXT(Table2[[#This Row],[Order_Date]],"mmm")</f>
        <v>Jul</v>
      </c>
      <c r="N1884" t="str">
        <f>TEXT(Table2[[#This Row],[Order_Date]],"YYYY-MM")</f>
        <v>2024-07</v>
      </c>
      <c r="O1884" s="9">
        <f>IFERROR(Table2[[#This Row],[Profit]]/Table2[[#This Row],[Sales]],0)</f>
        <v>0.18620696041932913</v>
      </c>
      <c r="P1884" t="str">
        <f>_xlfn.XLOOKUP(Table2[[#This Row],[Product_ID]],Table4[Product_ID],Table4[Category],"Not Found")</f>
        <v>Furniture</v>
      </c>
      <c r="Q1884" t="str">
        <f>_xlfn.XLOOKUP(Table2[[#This Row],[Product_ID]],Table4[Product_ID],Table4[Sub_Category],"Not Found")</f>
        <v>Furniture</v>
      </c>
      <c r="R1884" t="str">
        <f>_xlfn.XLOOKUP(Table2[[#This Row],[Customer_ID]],Table1[Customer_ID],Table1[Region],"Not Found")</f>
        <v>East</v>
      </c>
      <c r="S1884" t="str">
        <f>_xlfn.XLOOKUP(Table2[[#This Row],[Customer_ID]],Table1[Customer_ID],Table1[Segment],"Not Found")</f>
        <v>Corporate</v>
      </c>
      <c r="T1884" t="str">
        <f>_xlfn.XLOOKUP(Table2[[#This Row],[Product_ID]],Table4[Product_ID],Table4[Product_Name],"Not Found")</f>
        <v>Study Table</v>
      </c>
    </row>
    <row r="1885" spans="1:20" x14ac:dyDescent="0.3">
      <c r="A1885" t="s">
        <v>2403</v>
      </c>
      <c r="B1885" s="4">
        <v>45845</v>
      </c>
      <c r="C1885" s="4">
        <v>45848</v>
      </c>
      <c r="D1885" t="s">
        <v>1378</v>
      </c>
      <c r="E1885" t="s">
        <v>12</v>
      </c>
      <c r="F1885" s="8">
        <v>1</v>
      </c>
      <c r="G1885" s="10">
        <v>0.05</v>
      </c>
      <c r="H1885" t="s">
        <v>21</v>
      </c>
      <c r="I1885" s="8">
        <v>569.04999999999995</v>
      </c>
      <c r="J1885" s="8">
        <v>125.49</v>
      </c>
      <c r="K1885" s="12">
        <f>YEAR(Table2[[#This Row],[Order_Date]])</f>
        <v>2025</v>
      </c>
      <c r="L1885" s="12">
        <f>MONTH(Table2[[#This Row],[Order_Date]])</f>
        <v>7</v>
      </c>
      <c r="M1885" t="str">
        <f>TEXT(Table2[[#This Row],[Order_Date]],"mmm")</f>
        <v>Jul</v>
      </c>
      <c r="N1885" t="str">
        <f>TEXT(Table2[[#This Row],[Order_Date]],"YYYY-MM")</f>
        <v>2025-07</v>
      </c>
      <c r="O1885" s="9">
        <f>IFERROR(Table2[[#This Row],[Profit]]/Table2[[#This Row],[Sales]],0)</f>
        <v>0.22052543713206221</v>
      </c>
      <c r="P1885" t="str">
        <f>_xlfn.XLOOKUP(Table2[[#This Row],[Product_ID]],Table4[Product_ID],Table4[Category],"Not Found")</f>
        <v>Home</v>
      </c>
      <c r="Q1885" t="str">
        <f>_xlfn.XLOOKUP(Table2[[#This Row],[Product_ID]],Table4[Product_ID],Table4[Sub_Category],"Not Found")</f>
        <v>Kitchen</v>
      </c>
      <c r="R1885" t="str">
        <f>_xlfn.XLOOKUP(Table2[[#This Row],[Customer_ID]],Table1[Customer_ID],Table1[Region],"Not Found")</f>
        <v>West</v>
      </c>
      <c r="S1885" t="str">
        <f>_xlfn.XLOOKUP(Table2[[#This Row],[Customer_ID]],Table1[Customer_ID],Table1[Segment],"Not Found")</f>
        <v>Corporate</v>
      </c>
      <c r="T1885" t="str">
        <f>_xlfn.XLOOKUP(Table2[[#This Row],[Product_ID]],Table4[Product_ID],Table4[Product_Name],"Not Found")</f>
        <v>Water Bottle</v>
      </c>
    </row>
    <row r="1886" spans="1:20" x14ac:dyDescent="0.3">
      <c r="A1886" t="s">
        <v>2404</v>
      </c>
      <c r="B1886" s="4">
        <v>45759</v>
      </c>
      <c r="C1886" s="4">
        <v>45764</v>
      </c>
      <c r="D1886" t="s">
        <v>373</v>
      </c>
      <c r="E1886" t="s">
        <v>71</v>
      </c>
      <c r="F1886" s="8">
        <v>1</v>
      </c>
      <c r="G1886" s="10">
        <v>0.1</v>
      </c>
      <c r="H1886" t="s">
        <v>17</v>
      </c>
      <c r="I1886" s="8">
        <v>719.1</v>
      </c>
      <c r="J1886" s="8">
        <v>194.43</v>
      </c>
      <c r="K1886" s="12">
        <f>YEAR(Table2[[#This Row],[Order_Date]])</f>
        <v>2025</v>
      </c>
      <c r="L1886" s="12">
        <f>MONTH(Table2[[#This Row],[Order_Date]])</f>
        <v>4</v>
      </c>
      <c r="M1886" t="str">
        <f>TEXT(Table2[[#This Row],[Order_Date]],"mmm")</f>
        <v>Apr</v>
      </c>
      <c r="N1886" t="str">
        <f>TEXT(Table2[[#This Row],[Order_Date]],"YYYY-MM")</f>
        <v>2025-04</v>
      </c>
      <c r="O1886" s="9">
        <f>IFERROR(Table2[[#This Row],[Profit]]/Table2[[#This Row],[Sales]],0)</f>
        <v>0.27037964121818941</v>
      </c>
      <c r="P1886" t="str">
        <f>_xlfn.XLOOKUP(Table2[[#This Row],[Product_ID]],Table4[Product_ID],Table4[Category],"Not Found")</f>
        <v>Home</v>
      </c>
      <c r="Q1886" t="str">
        <f>_xlfn.XLOOKUP(Table2[[#This Row],[Product_ID]],Table4[Product_ID],Table4[Sub_Category],"Not Found")</f>
        <v>Storage</v>
      </c>
      <c r="R1886" t="str">
        <f>_xlfn.XLOOKUP(Table2[[#This Row],[Customer_ID]],Table1[Customer_ID],Table1[Region],"Not Found")</f>
        <v>South</v>
      </c>
      <c r="S1886" t="str">
        <f>_xlfn.XLOOKUP(Table2[[#This Row],[Customer_ID]],Table1[Customer_ID],Table1[Segment],"Not Found")</f>
        <v>Home Office</v>
      </c>
      <c r="T1886" t="str">
        <f>_xlfn.XLOOKUP(Table2[[#This Row],[Product_ID]],Table4[Product_ID],Table4[Product_Name],"Not Found")</f>
        <v>Storage Box</v>
      </c>
    </row>
    <row r="1887" spans="1:20" x14ac:dyDescent="0.3">
      <c r="A1887" t="s">
        <v>2405</v>
      </c>
      <c r="B1887" s="4">
        <v>45745</v>
      </c>
      <c r="C1887" s="4">
        <v>45748</v>
      </c>
      <c r="D1887" t="s">
        <v>1731</v>
      </c>
      <c r="E1887" t="s">
        <v>200</v>
      </c>
      <c r="F1887" s="8">
        <v>5</v>
      </c>
      <c r="G1887" s="10">
        <v>0.05</v>
      </c>
      <c r="H1887" t="s">
        <v>17</v>
      </c>
      <c r="I1887" s="8">
        <v>5220.25</v>
      </c>
      <c r="J1887" s="8">
        <v>1559.86</v>
      </c>
      <c r="K1887" s="12">
        <f>YEAR(Table2[[#This Row],[Order_Date]])</f>
        <v>2025</v>
      </c>
      <c r="L1887" s="12">
        <f>MONTH(Table2[[#This Row],[Order_Date]])</f>
        <v>3</v>
      </c>
      <c r="M1887" t="str">
        <f>TEXT(Table2[[#This Row],[Order_Date]],"mmm")</f>
        <v>Mar</v>
      </c>
      <c r="N1887" t="str">
        <f>TEXT(Table2[[#This Row],[Order_Date]],"YYYY-MM")</f>
        <v>2025-03</v>
      </c>
      <c r="O1887" s="9">
        <f>IFERROR(Table2[[#This Row],[Profit]]/Table2[[#This Row],[Sales]],0)</f>
        <v>0.29880944399214593</v>
      </c>
      <c r="P1887" t="str">
        <f>_xlfn.XLOOKUP(Table2[[#This Row],[Product_ID]],Table4[Product_ID],Table4[Category],"Not Found")</f>
        <v>Office</v>
      </c>
      <c r="Q1887" t="str">
        <f>_xlfn.XLOOKUP(Table2[[#This Row],[Product_ID]],Table4[Product_ID],Table4[Sub_Category],"Not Found")</f>
        <v>Office Supplies</v>
      </c>
      <c r="R1887" t="str">
        <f>_xlfn.XLOOKUP(Table2[[#This Row],[Customer_ID]],Table1[Customer_ID],Table1[Region],"Not Found")</f>
        <v>North</v>
      </c>
      <c r="S1887" t="str">
        <f>_xlfn.XLOOKUP(Table2[[#This Row],[Customer_ID]],Table1[Customer_ID],Table1[Segment],"Not Found")</f>
        <v>Corporate</v>
      </c>
      <c r="T1887" t="str">
        <f>_xlfn.XLOOKUP(Table2[[#This Row],[Product_ID]],Table4[Product_ID],Table4[Product_Name],"Not Found")</f>
        <v>Laptop Stand</v>
      </c>
    </row>
    <row r="1888" spans="1:20" x14ac:dyDescent="0.3">
      <c r="A1888" t="s">
        <v>2406</v>
      </c>
      <c r="B1888" s="4">
        <v>45559</v>
      </c>
      <c r="C1888" s="4">
        <v>45562</v>
      </c>
      <c r="D1888" t="s">
        <v>421</v>
      </c>
      <c r="E1888" t="s">
        <v>99</v>
      </c>
      <c r="F1888" s="8">
        <v>1</v>
      </c>
      <c r="G1888" s="10">
        <v>0.2</v>
      </c>
      <c r="H1888" t="s">
        <v>17</v>
      </c>
      <c r="I1888" s="8">
        <v>199.2</v>
      </c>
      <c r="J1888" s="8">
        <v>52.86</v>
      </c>
      <c r="K1888" s="12">
        <f>YEAR(Table2[[#This Row],[Order_Date]])</f>
        <v>2024</v>
      </c>
      <c r="L1888" s="12">
        <f>MONTH(Table2[[#This Row],[Order_Date]])</f>
        <v>9</v>
      </c>
      <c r="M1888" t="str">
        <f>TEXT(Table2[[#This Row],[Order_Date]],"mmm")</f>
        <v>Sep</v>
      </c>
      <c r="N1888" t="str">
        <f>TEXT(Table2[[#This Row],[Order_Date]],"YYYY-MM")</f>
        <v>2024-09</v>
      </c>
      <c r="O1888" s="9">
        <f>IFERROR(Table2[[#This Row],[Profit]]/Table2[[#This Row],[Sales]],0)</f>
        <v>0.26536144578313253</v>
      </c>
      <c r="P1888" t="str">
        <f>_xlfn.XLOOKUP(Table2[[#This Row],[Product_ID]],Table4[Product_ID],Table4[Category],"Not Found")</f>
        <v>Office</v>
      </c>
      <c r="Q1888" t="str">
        <f>_xlfn.XLOOKUP(Table2[[#This Row],[Product_ID]],Table4[Product_ID],Table4[Sub_Category],"Not Found")</f>
        <v>Paper</v>
      </c>
      <c r="R1888" t="str">
        <f>_xlfn.XLOOKUP(Table2[[#This Row],[Customer_ID]],Table1[Customer_ID],Table1[Region],"Not Found")</f>
        <v>West</v>
      </c>
      <c r="S1888" t="str">
        <f>_xlfn.XLOOKUP(Table2[[#This Row],[Customer_ID]],Table1[Customer_ID],Table1[Segment],"Not Found")</f>
        <v>Consumer</v>
      </c>
      <c r="T1888" t="str">
        <f>_xlfn.XLOOKUP(Table2[[#This Row],[Product_ID]],Table4[Product_ID],Table4[Product_Name],"Not Found")</f>
        <v>Pen Set</v>
      </c>
    </row>
    <row r="1889" spans="1:20" x14ac:dyDescent="0.3">
      <c r="A1889" t="s">
        <v>2407</v>
      </c>
      <c r="B1889" s="4">
        <v>45677</v>
      </c>
      <c r="C1889" s="4">
        <v>45678</v>
      </c>
      <c r="D1889" t="s">
        <v>803</v>
      </c>
      <c r="E1889" t="s">
        <v>40</v>
      </c>
      <c r="F1889" s="8">
        <v>1</v>
      </c>
      <c r="G1889" s="10">
        <v>0</v>
      </c>
      <c r="H1889" t="s">
        <v>13</v>
      </c>
      <c r="I1889" s="8">
        <v>1499</v>
      </c>
      <c r="J1889" s="8">
        <v>262.51</v>
      </c>
      <c r="K1889" s="12">
        <f>YEAR(Table2[[#This Row],[Order_Date]])</f>
        <v>2025</v>
      </c>
      <c r="L1889" s="12">
        <f>MONTH(Table2[[#This Row],[Order_Date]])</f>
        <v>1</v>
      </c>
      <c r="M1889" t="str">
        <f>TEXT(Table2[[#This Row],[Order_Date]],"mmm")</f>
        <v>Jan</v>
      </c>
      <c r="N1889" t="str">
        <f>TEXT(Table2[[#This Row],[Order_Date]],"YYYY-MM")</f>
        <v>2025-01</v>
      </c>
      <c r="O1889" s="9">
        <f>IFERROR(Table2[[#This Row],[Profit]]/Table2[[#This Row],[Sales]],0)</f>
        <v>0.17512341561040692</v>
      </c>
      <c r="P1889" t="str">
        <f>_xlfn.XLOOKUP(Table2[[#This Row],[Product_ID]],Table4[Product_ID],Table4[Category],"Not Found")</f>
        <v>Technology</v>
      </c>
      <c r="Q1889" t="str">
        <f>_xlfn.XLOOKUP(Table2[[#This Row],[Product_ID]],Table4[Product_ID],Table4[Sub_Category],"Not Found")</f>
        <v>Accessories</v>
      </c>
      <c r="R1889" t="str">
        <f>_xlfn.XLOOKUP(Table2[[#This Row],[Customer_ID]],Table1[Customer_ID],Table1[Region],"Not Found")</f>
        <v>South</v>
      </c>
      <c r="S1889" t="str">
        <f>_xlfn.XLOOKUP(Table2[[#This Row],[Customer_ID]],Table1[Customer_ID],Table1[Segment],"Not Found")</f>
        <v>Consumer</v>
      </c>
      <c r="T1889" t="str">
        <f>_xlfn.XLOOKUP(Table2[[#This Row],[Product_ID]],Table4[Product_ID],Table4[Product_Name],"Not Found")</f>
        <v>Power Bank</v>
      </c>
    </row>
    <row r="1890" spans="1:20" x14ac:dyDescent="0.3">
      <c r="A1890" t="s">
        <v>2408</v>
      </c>
      <c r="B1890" s="4">
        <v>45678</v>
      </c>
      <c r="C1890" s="4">
        <v>45679</v>
      </c>
      <c r="D1890" t="s">
        <v>57</v>
      </c>
      <c r="E1890" t="s">
        <v>200</v>
      </c>
      <c r="F1890" s="8">
        <v>1</v>
      </c>
      <c r="G1890" s="10">
        <v>0.15</v>
      </c>
      <c r="H1890" t="s">
        <v>17</v>
      </c>
      <c r="I1890" s="8">
        <v>934.15</v>
      </c>
      <c r="J1890" s="8">
        <v>212.73</v>
      </c>
      <c r="K1890" s="12">
        <f>YEAR(Table2[[#This Row],[Order_Date]])</f>
        <v>2025</v>
      </c>
      <c r="L1890" s="12">
        <f>MONTH(Table2[[#This Row],[Order_Date]])</f>
        <v>1</v>
      </c>
      <c r="M1890" t="str">
        <f>TEXT(Table2[[#This Row],[Order_Date]],"mmm")</f>
        <v>Jan</v>
      </c>
      <c r="N1890" t="str">
        <f>TEXT(Table2[[#This Row],[Order_Date]],"YYYY-MM")</f>
        <v>2025-01</v>
      </c>
      <c r="O1890" s="9">
        <f>IFERROR(Table2[[#This Row],[Profit]]/Table2[[#This Row],[Sales]],0)</f>
        <v>0.22772573997751966</v>
      </c>
      <c r="P1890" t="str">
        <f>_xlfn.XLOOKUP(Table2[[#This Row],[Product_ID]],Table4[Product_ID],Table4[Category],"Not Found")</f>
        <v>Office</v>
      </c>
      <c r="Q1890" t="str">
        <f>_xlfn.XLOOKUP(Table2[[#This Row],[Product_ID]],Table4[Product_ID],Table4[Sub_Category],"Not Found")</f>
        <v>Office Supplies</v>
      </c>
      <c r="R1890" t="str">
        <f>_xlfn.XLOOKUP(Table2[[#This Row],[Customer_ID]],Table1[Customer_ID],Table1[Region],"Not Found")</f>
        <v>North</v>
      </c>
      <c r="S1890" t="str">
        <f>_xlfn.XLOOKUP(Table2[[#This Row],[Customer_ID]],Table1[Customer_ID],Table1[Segment],"Not Found")</f>
        <v>Home Office</v>
      </c>
      <c r="T1890" t="str">
        <f>_xlfn.XLOOKUP(Table2[[#This Row],[Product_ID]],Table4[Product_ID],Table4[Product_Name],"Not Found")</f>
        <v>Laptop Stand</v>
      </c>
    </row>
    <row r="1891" spans="1:20" x14ac:dyDescent="0.3">
      <c r="A1891" t="s">
        <v>2409</v>
      </c>
      <c r="B1891" s="4">
        <v>45550</v>
      </c>
      <c r="C1891" s="4">
        <v>45555</v>
      </c>
      <c r="D1891" t="s">
        <v>1659</v>
      </c>
      <c r="E1891" t="s">
        <v>45</v>
      </c>
      <c r="F1891" s="8">
        <v>3</v>
      </c>
      <c r="G1891" s="10">
        <v>0</v>
      </c>
      <c r="H1891" t="s">
        <v>30</v>
      </c>
      <c r="I1891" s="8">
        <v>7497</v>
      </c>
      <c r="J1891" s="8">
        <v>1913.71</v>
      </c>
      <c r="K1891" s="12">
        <f>YEAR(Table2[[#This Row],[Order_Date]])</f>
        <v>2024</v>
      </c>
      <c r="L1891" s="12">
        <f>MONTH(Table2[[#This Row],[Order_Date]])</f>
        <v>9</v>
      </c>
      <c r="M1891" t="str">
        <f>TEXT(Table2[[#This Row],[Order_Date]],"mmm")</f>
        <v>Sep</v>
      </c>
      <c r="N1891" t="str">
        <f>TEXT(Table2[[#This Row],[Order_Date]],"YYYY-MM")</f>
        <v>2024-09</v>
      </c>
      <c r="O1891" s="9">
        <f>IFERROR(Table2[[#This Row],[Profit]]/Table2[[#This Row],[Sales]],0)</f>
        <v>0.25526343870881685</v>
      </c>
      <c r="P1891" t="str">
        <f>_xlfn.XLOOKUP(Table2[[#This Row],[Product_ID]],Table4[Product_ID],Table4[Category],"Not Found")</f>
        <v>Technology</v>
      </c>
      <c r="Q1891" t="str">
        <f>_xlfn.XLOOKUP(Table2[[#This Row],[Product_ID]],Table4[Product_ID],Table4[Sub_Category],"Not Found")</f>
        <v>Audio</v>
      </c>
      <c r="R1891" t="str">
        <f>_xlfn.XLOOKUP(Table2[[#This Row],[Customer_ID]],Table1[Customer_ID],Table1[Region],"Not Found")</f>
        <v>East</v>
      </c>
      <c r="S1891" t="str">
        <f>_xlfn.XLOOKUP(Table2[[#This Row],[Customer_ID]],Table1[Customer_ID],Table1[Segment],"Not Found")</f>
        <v>Consumer</v>
      </c>
      <c r="T1891" t="str">
        <f>_xlfn.XLOOKUP(Table2[[#This Row],[Product_ID]],Table4[Product_ID],Table4[Product_Name],"Not Found")</f>
        <v>Headphones</v>
      </c>
    </row>
    <row r="1892" spans="1:20" x14ac:dyDescent="0.3">
      <c r="A1892" t="s">
        <v>2410</v>
      </c>
      <c r="B1892" s="4">
        <v>45574</v>
      </c>
      <c r="C1892" s="4">
        <v>45575</v>
      </c>
      <c r="D1892" t="s">
        <v>2209</v>
      </c>
      <c r="E1892" t="s">
        <v>96</v>
      </c>
      <c r="F1892" s="8">
        <v>2</v>
      </c>
      <c r="G1892" s="10">
        <v>0</v>
      </c>
      <c r="H1892" t="s">
        <v>21</v>
      </c>
      <c r="I1892" s="8">
        <v>1998</v>
      </c>
      <c r="J1892" s="8">
        <v>417.97</v>
      </c>
      <c r="K1892" s="12">
        <f>YEAR(Table2[[#This Row],[Order_Date]])</f>
        <v>2024</v>
      </c>
      <c r="L1892" s="12">
        <f>MONTH(Table2[[#This Row],[Order_Date]])</f>
        <v>10</v>
      </c>
      <c r="M1892" t="str">
        <f>TEXT(Table2[[#This Row],[Order_Date]],"mmm")</f>
        <v>Oct</v>
      </c>
      <c r="N1892" t="str">
        <f>TEXT(Table2[[#This Row],[Order_Date]],"YYYY-MM")</f>
        <v>2024-10</v>
      </c>
      <c r="O1892" s="9">
        <f>IFERROR(Table2[[#This Row],[Profit]]/Table2[[#This Row],[Sales]],0)</f>
        <v>0.20919419419419422</v>
      </c>
      <c r="P1892" t="str">
        <f>_xlfn.XLOOKUP(Table2[[#This Row],[Product_ID]],Table4[Product_ID],Table4[Category],"Not Found")</f>
        <v>Home</v>
      </c>
      <c r="Q1892" t="str">
        <f>_xlfn.XLOOKUP(Table2[[#This Row],[Product_ID]],Table4[Product_ID],Table4[Sub_Category],"Not Found")</f>
        <v>Lighting</v>
      </c>
      <c r="R1892" t="str">
        <f>_xlfn.XLOOKUP(Table2[[#This Row],[Customer_ID]],Table1[Customer_ID],Table1[Region],"Not Found")</f>
        <v>East</v>
      </c>
      <c r="S1892" t="str">
        <f>_xlfn.XLOOKUP(Table2[[#This Row],[Customer_ID]],Table1[Customer_ID],Table1[Segment],"Not Found")</f>
        <v>Consumer</v>
      </c>
      <c r="T1892" t="str">
        <f>_xlfn.XLOOKUP(Table2[[#This Row],[Product_ID]],Table4[Product_ID],Table4[Product_Name],"Not Found")</f>
        <v>LED Strip Light</v>
      </c>
    </row>
    <row r="1893" spans="1:20" x14ac:dyDescent="0.3">
      <c r="A1893" t="s">
        <v>2411</v>
      </c>
      <c r="B1893" s="4">
        <v>45917</v>
      </c>
      <c r="C1893" s="4">
        <v>45918</v>
      </c>
      <c r="D1893" t="s">
        <v>960</v>
      </c>
      <c r="E1893" t="s">
        <v>76</v>
      </c>
      <c r="F1893" s="8">
        <v>2</v>
      </c>
      <c r="G1893" s="10">
        <v>0.05</v>
      </c>
      <c r="H1893" t="s">
        <v>13</v>
      </c>
      <c r="I1893" s="8">
        <v>1708.1</v>
      </c>
      <c r="J1893" s="8">
        <v>518.04999999999995</v>
      </c>
      <c r="K1893" s="12">
        <f>YEAR(Table2[[#This Row],[Order_Date]])</f>
        <v>2025</v>
      </c>
      <c r="L1893" s="12">
        <f>MONTH(Table2[[#This Row],[Order_Date]])</f>
        <v>9</v>
      </c>
      <c r="M1893" t="str">
        <f>TEXT(Table2[[#This Row],[Order_Date]],"mmm")</f>
        <v>Sep</v>
      </c>
      <c r="N1893" t="str">
        <f>TEXT(Table2[[#This Row],[Order_Date]],"YYYY-MM")</f>
        <v>2025-09</v>
      </c>
      <c r="O1893" s="9">
        <f>IFERROR(Table2[[#This Row],[Profit]]/Table2[[#This Row],[Sales]],0)</f>
        <v>0.30329020549148178</v>
      </c>
      <c r="P1893" t="str">
        <f>_xlfn.XLOOKUP(Table2[[#This Row],[Product_ID]],Table4[Product_ID],Table4[Category],"Not Found")</f>
        <v>Home</v>
      </c>
      <c r="Q1893" t="str">
        <f>_xlfn.XLOOKUP(Table2[[#This Row],[Product_ID]],Table4[Product_ID],Table4[Sub_Category],"Not Found")</f>
        <v>Decor</v>
      </c>
      <c r="R1893" t="str">
        <f>_xlfn.XLOOKUP(Table2[[#This Row],[Customer_ID]],Table1[Customer_ID],Table1[Region],"Not Found")</f>
        <v>North</v>
      </c>
      <c r="S1893" t="str">
        <f>_xlfn.XLOOKUP(Table2[[#This Row],[Customer_ID]],Table1[Customer_ID],Table1[Segment],"Not Found")</f>
        <v>Corporate</v>
      </c>
      <c r="T1893" t="str">
        <f>_xlfn.XLOOKUP(Table2[[#This Row],[Product_ID]],Table4[Product_ID],Table4[Product_Name],"Not Found")</f>
        <v>Wall Clock</v>
      </c>
    </row>
    <row r="1894" spans="1:20" x14ac:dyDescent="0.3">
      <c r="A1894" t="s">
        <v>2412</v>
      </c>
      <c r="B1894" s="4">
        <v>45331</v>
      </c>
      <c r="C1894" s="4">
        <v>45332</v>
      </c>
      <c r="D1894" t="s">
        <v>75</v>
      </c>
      <c r="E1894" t="s">
        <v>40</v>
      </c>
      <c r="F1894" s="8">
        <v>3</v>
      </c>
      <c r="G1894" s="10">
        <v>0.1</v>
      </c>
      <c r="H1894" t="s">
        <v>13</v>
      </c>
      <c r="I1894" s="8">
        <v>4047.3</v>
      </c>
      <c r="J1894" s="8">
        <v>779.35</v>
      </c>
      <c r="K1894" s="12">
        <f>YEAR(Table2[[#This Row],[Order_Date]])</f>
        <v>2024</v>
      </c>
      <c r="L1894" s="12">
        <f>MONTH(Table2[[#This Row],[Order_Date]])</f>
        <v>2</v>
      </c>
      <c r="M1894" t="str">
        <f>TEXT(Table2[[#This Row],[Order_Date]],"mmm")</f>
        <v>Feb</v>
      </c>
      <c r="N1894" t="str">
        <f>TEXT(Table2[[#This Row],[Order_Date]],"YYYY-MM")</f>
        <v>2024-02</v>
      </c>
      <c r="O1894" s="9">
        <f>IFERROR(Table2[[#This Row],[Profit]]/Table2[[#This Row],[Sales]],0)</f>
        <v>0.19256047241370791</v>
      </c>
      <c r="P1894" t="str">
        <f>_xlfn.XLOOKUP(Table2[[#This Row],[Product_ID]],Table4[Product_ID],Table4[Category],"Not Found")</f>
        <v>Technology</v>
      </c>
      <c r="Q1894" t="str">
        <f>_xlfn.XLOOKUP(Table2[[#This Row],[Product_ID]],Table4[Product_ID],Table4[Sub_Category],"Not Found")</f>
        <v>Accessories</v>
      </c>
      <c r="R1894" t="str">
        <f>_xlfn.XLOOKUP(Table2[[#This Row],[Customer_ID]],Table1[Customer_ID],Table1[Region],"Not Found")</f>
        <v>South</v>
      </c>
      <c r="S1894" t="str">
        <f>_xlfn.XLOOKUP(Table2[[#This Row],[Customer_ID]],Table1[Customer_ID],Table1[Segment],"Not Found")</f>
        <v>Corporate</v>
      </c>
      <c r="T1894" t="str">
        <f>_xlfn.XLOOKUP(Table2[[#This Row],[Product_ID]],Table4[Product_ID],Table4[Product_Name],"Not Found")</f>
        <v>Power Bank</v>
      </c>
    </row>
    <row r="1895" spans="1:20" x14ac:dyDescent="0.3">
      <c r="A1895" t="s">
        <v>2413</v>
      </c>
      <c r="B1895" s="4">
        <v>45777</v>
      </c>
      <c r="C1895" s="4">
        <v>45778</v>
      </c>
      <c r="D1895" t="s">
        <v>339</v>
      </c>
      <c r="E1895" t="s">
        <v>50</v>
      </c>
      <c r="F1895" s="8">
        <v>1</v>
      </c>
      <c r="G1895" s="10">
        <v>0</v>
      </c>
      <c r="H1895" t="s">
        <v>17</v>
      </c>
      <c r="I1895" s="8">
        <v>499</v>
      </c>
      <c r="J1895" s="8">
        <v>104.57</v>
      </c>
      <c r="K1895" s="12">
        <f>YEAR(Table2[[#This Row],[Order_Date]])</f>
        <v>2025</v>
      </c>
      <c r="L1895" s="12">
        <f>MONTH(Table2[[#This Row],[Order_Date]])</f>
        <v>4</v>
      </c>
      <c r="M1895" t="str">
        <f>TEXT(Table2[[#This Row],[Order_Date]],"mmm")</f>
        <v>Apr</v>
      </c>
      <c r="N1895" t="str">
        <f>TEXT(Table2[[#This Row],[Order_Date]],"YYYY-MM")</f>
        <v>2025-04</v>
      </c>
      <c r="O1895" s="9">
        <f>IFERROR(Table2[[#This Row],[Profit]]/Table2[[#This Row],[Sales]],0)</f>
        <v>0.20955911823647294</v>
      </c>
      <c r="P1895" t="str">
        <f>_xlfn.XLOOKUP(Table2[[#This Row],[Product_ID]],Table4[Product_ID],Table4[Category],"Not Found")</f>
        <v>Technology</v>
      </c>
      <c r="Q1895" t="str">
        <f>_xlfn.XLOOKUP(Table2[[#This Row],[Product_ID]],Table4[Product_ID],Table4[Sub_Category],"Not Found")</f>
        <v>Accessories</v>
      </c>
      <c r="R1895" t="str">
        <f>_xlfn.XLOOKUP(Table2[[#This Row],[Customer_ID]],Table1[Customer_ID],Table1[Region],"Not Found")</f>
        <v>North</v>
      </c>
      <c r="S1895" t="str">
        <f>_xlfn.XLOOKUP(Table2[[#This Row],[Customer_ID]],Table1[Customer_ID],Table1[Segment],"Not Found")</f>
        <v>Corporate</v>
      </c>
      <c r="T1895" t="str">
        <f>_xlfn.XLOOKUP(Table2[[#This Row],[Product_ID]],Table4[Product_ID],Table4[Product_Name],"Not Found")</f>
        <v>Wireless Mouse</v>
      </c>
    </row>
    <row r="1896" spans="1:20" x14ac:dyDescent="0.3">
      <c r="A1896" t="s">
        <v>2414</v>
      </c>
      <c r="B1896" s="4">
        <v>45511</v>
      </c>
      <c r="C1896" s="4">
        <v>45512</v>
      </c>
      <c r="D1896" t="s">
        <v>118</v>
      </c>
      <c r="E1896" t="s">
        <v>58</v>
      </c>
      <c r="F1896" s="8">
        <v>1</v>
      </c>
      <c r="G1896" s="10">
        <v>0.05</v>
      </c>
      <c r="H1896" t="s">
        <v>21</v>
      </c>
      <c r="I1896" s="8">
        <v>1899.05</v>
      </c>
      <c r="J1896" s="8">
        <v>605.99</v>
      </c>
      <c r="K1896" s="12">
        <f>YEAR(Table2[[#This Row],[Order_Date]])</f>
        <v>2024</v>
      </c>
      <c r="L1896" s="12">
        <f>MONTH(Table2[[#This Row],[Order_Date]])</f>
        <v>8</v>
      </c>
      <c r="M1896" t="str">
        <f>TEXT(Table2[[#This Row],[Order_Date]],"mmm")</f>
        <v>Aug</v>
      </c>
      <c r="N1896" t="str">
        <f>TEXT(Table2[[#This Row],[Order_Date]],"YYYY-MM")</f>
        <v>2024-08</v>
      </c>
      <c r="O1896" s="9">
        <f>IFERROR(Table2[[#This Row],[Profit]]/Table2[[#This Row],[Sales]],0)</f>
        <v>0.3191016560912035</v>
      </c>
      <c r="P1896" t="str">
        <f>_xlfn.XLOOKUP(Table2[[#This Row],[Product_ID]],Table4[Product_ID],Table4[Category],"Not Found")</f>
        <v>Technology</v>
      </c>
      <c r="Q1896" t="str">
        <f>_xlfn.XLOOKUP(Table2[[#This Row],[Product_ID]],Table4[Product_ID],Table4[Sub_Category],"Not Found")</f>
        <v>Audio</v>
      </c>
      <c r="R1896" t="str">
        <f>_xlfn.XLOOKUP(Table2[[#This Row],[Customer_ID]],Table1[Customer_ID],Table1[Region],"Not Found")</f>
        <v>West</v>
      </c>
      <c r="S1896" t="str">
        <f>_xlfn.XLOOKUP(Table2[[#This Row],[Customer_ID]],Table1[Customer_ID],Table1[Segment],"Not Found")</f>
        <v>Consumer</v>
      </c>
      <c r="T1896" t="str">
        <f>_xlfn.XLOOKUP(Table2[[#This Row],[Product_ID]],Table4[Product_ID],Table4[Product_Name],"Not Found")</f>
        <v>Bluetooth Speaker</v>
      </c>
    </row>
    <row r="1897" spans="1:20" x14ac:dyDescent="0.3">
      <c r="A1897" t="s">
        <v>2415</v>
      </c>
      <c r="B1897" s="4">
        <v>45420</v>
      </c>
      <c r="C1897" s="4">
        <v>45423</v>
      </c>
      <c r="D1897" t="s">
        <v>163</v>
      </c>
      <c r="E1897" t="s">
        <v>116</v>
      </c>
      <c r="F1897" s="8">
        <v>1</v>
      </c>
      <c r="G1897" s="10">
        <v>0.1</v>
      </c>
      <c r="H1897" t="s">
        <v>13</v>
      </c>
      <c r="I1897" s="8">
        <v>359.1</v>
      </c>
      <c r="J1897" s="8">
        <v>73.08</v>
      </c>
      <c r="K1897" s="12">
        <f>YEAR(Table2[[#This Row],[Order_Date]])</f>
        <v>2024</v>
      </c>
      <c r="L1897" s="12">
        <f>MONTH(Table2[[#This Row],[Order_Date]])</f>
        <v>5</v>
      </c>
      <c r="M1897" t="str">
        <f>TEXT(Table2[[#This Row],[Order_Date]],"mmm")</f>
        <v>May</v>
      </c>
      <c r="N1897" t="str">
        <f>TEXT(Table2[[#This Row],[Order_Date]],"YYYY-MM")</f>
        <v>2024-05</v>
      </c>
      <c r="O1897" s="9">
        <f>IFERROR(Table2[[#This Row],[Profit]]/Table2[[#This Row],[Sales]],0)</f>
        <v>0.20350877192982456</v>
      </c>
      <c r="P1897" t="str">
        <f>_xlfn.XLOOKUP(Table2[[#This Row],[Product_ID]],Table4[Product_ID],Table4[Category],"Not Found")</f>
        <v>Technology</v>
      </c>
      <c r="Q1897" t="str">
        <f>_xlfn.XLOOKUP(Table2[[#This Row],[Product_ID]],Table4[Product_ID],Table4[Sub_Category],"Not Found")</f>
        <v>Accessories</v>
      </c>
      <c r="R1897" t="str">
        <f>_xlfn.XLOOKUP(Table2[[#This Row],[Customer_ID]],Table1[Customer_ID],Table1[Region],"Not Found")</f>
        <v>West</v>
      </c>
      <c r="S1897" t="str">
        <f>_xlfn.XLOOKUP(Table2[[#This Row],[Customer_ID]],Table1[Customer_ID],Table1[Segment],"Not Found")</f>
        <v>Consumer</v>
      </c>
      <c r="T1897" t="str">
        <f>_xlfn.XLOOKUP(Table2[[#This Row],[Product_ID]],Table4[Product_ID],Table4[Product_Name],"Not Found")</f>
        <v>Mobile Holder</v>
      </c>
    </row>
    <row r="1898" spans="1:20" x14ac:dyDescent="0.3">
      <c r="A1898" t="s">
        <v>2416</v>
      </c>
      <c r="B1898" s="4">
        <v>45811</v>
      </c>
      <c r="C1898" s="4">
        <v>45814</v>
      </c>
      <c r="D1898" t="s">
        <v>751</v>
      </c>
      <c r="E1898" t="s">
        <v>76</v>
      </c>
      <c r="F1898" s="8">
        <v>2</v>
      </c>
      <c r="G1898" s="10">
        <v>0</v>
      </c>
      <c r="H1898" t="s">
        <v>21</v>
      </c>
      <c r="I1898" s="8">
        <v>1798</v>
      </c>
      <c r="J1898" s="8">
        <v>388.82</v>
      </c>
      <c r="K1898" s="12">
        <f>YEAR(Table2[[#This Row],[Order_Date]])</f>
        <v>2025</v>
      </c>
      <c r="L1898" s="12">
        <f>MONTH(Table2[[#This Row],[Order_Date]])</f>
        <v>6</v>
      </c>
      <c r="M1898" t="str">
        <f>TEXT(Table2[[#This Row],[Order_Date]],"mmm")</f>
        <v>Jun</v>
      </c>
      <c r="N1898" t="str">
        <f>TEXT(Table2[[#This Row],[Order_Date]],"YYYY-MM")</f>
        <v>2025-06</v>
      </c>
      <c r="O1898" s="9">
        <f>IFERROR(Table2[[#This Row],[Profit]]/Table2[[#This Row],[Sales]],0)</f>
        <v>0.21625139043381536</v>
      </c>
      <c r="P1898" t="str">
        <f>_xlfn.XLOOKUP(Table2[[#This Row],[Product_ID]],Table4[Product_ID],Table4[Category],"Not Found")</f>
        <v>Home</v>
      </c>
      <c r="Q1898" t="str">
        <f>_xlfn.XLOOKUP(Table2[[#This Row],[Product_ID]],Table4[Product_ID],Table4[Sub_Category],"Not Found")</f>
        <v>Decor</v>
      </c>
      <c r="R1898" t="str">
        <f>_xlfn.XLOOKUP(Table2[[#This Row],[Customer_ID]],Table1[Customer_ID],Table1[Region],"Not Found")</f>
        <v>East</v>
      </c>
      <c r="S1898" t="str">
        <f>_xlfn.XLOOKUP(Table2[[#This Row],[Customer_ID]],Table1[Customer_ID],Table1[Segment],"Not Found")</f>
        <v>Home Office</v>
      </c>
      <c r="T1898" t="str">
        <f>_xlfn.XLOOKUP(Table2[[#This Row],[Product_ID]],Table4[Product_ID],Table4[Product_Name],"Not Found")</f>
        <v>Wall Clock</v>
      </c>
    </row>
    <row r="1899" spans="1:20" x14ac:dyDescent="0.3">
      <c r="A1899" t="s">
        <v>2417</v>
      </c>
      <c r="B1899" s="4">
        <v>45904</v>
      </c>
      <c r="C1899" s="4">
        <v>45909</v>
      </c>
      <c r="D1899" t="s">
        <v>2075</v>
      </c>
      <c r="E1899" t="s">
        <v>65</v>
      </c>
      <c r="F1899" s="8">
        <v>2</v>
      </c>
      <c r="G1899" s="10">
        <v>0.05</v>
      </c>
      <c r="H1899" t="s">
        <v>30</v>
      </c>
      <c r="I1899" s="8">
        <v>1328.1</v>
      </c>
      <c r="J1899" s="8">
        <v>356.1</v>
      </c>
      <c r="K1899" s="12">
        <f>YEAR(Table2[[#This Row],[Order_Date]])</f>
        <v>2025</v>
      </c>
      <c r="L1899" s="12">
        <f>MONTH(Table2[[#This Row],[Order_Date]])</f>
        <v>9</v>
      </c>
      <c r="M1899" t="str">
        <f>TEXT(Table2[[#This Row],[Order_Date]],"mmm")</f>
        <v>Sep</v>
      </c>
      <c r="N1899" t="str">
        <f>TEXT(Table2[[#This Row],[Order_Date]],"YYYY-MM")</f>
        <v>2025-09</v>
      </c>
      <c r="O1899" s="9">
        <f>IFERROR(Table2[[#This Row],[Profit]]/Table2[[#This Row],[Sales]],0)</f>
        <v>0.26812740004517738</v>
      </c>
      <c r="P1899" t="str">
        <f>_xlfn.XLOOKUP(Table2[[#This Row],[Product_ID]],Table4[Product_ID],Table4[Category],"Not Found")</f>
        <v>Office</v>
      </c>
      <c r="Q1899" t="str">
        <f>_xlfn.XLOOKUP(Table2[[#This Row],[Product_ID]],Table4[Product_ID],Table4[Sub_Category],"Not Found")</f>
        <v>Storage</v>
      </c>
      <c r="R1899" t="str">
        <f>_xlfn.XLOOKUP(Table2[[#This Row],[Customer_ID]],Table1[Customer_ID],Table1[Region],"Not Found")</f>
        <v>West</v>
      </c>
      <c r="S1899" t="str">
        <f>_xlfn.XLOOKUP(Table2[[#This Row],[Customer_ID]],Table1[Customer_ID],Table1[Segment],"Not Found")</f>
        <v>Consumer</v>
      </c>
      <c r="T1899" t="str">
        <f>_xlfn.XLOOKUP(Table2[[#This Row],[Product_ID]],Table4[Product_ID],Table4[Product_Name],"Not Found")</f>
        <v>Desk Organizer</v>
      </c>
    </row>
    <row r="1900" spans="1:20" x14ac:dyDescent="0.3">
      <c r="A1900" t="s">
        <v>2418</v>
      </c>
      <c r="B1900" s="4">
        <v>45979</v>
      </c>
      <c r="C1900" s="4">
        <v>45983</v>
      </c>
      <c r="D1900" t="s">
        <v>924</v>
      </c>
      <c r="E1900" t="s">
        <v>16</v>
      </c>
      <c r="F1900" s="8">
        <v>1</v>
      </c>
      <c r="G1900" s="10">
        <v>0</v>
      </c>
      <c r="H1900" t="s">
        <v>17</v>
      </c>
      <c r="I1900" s="8">
        <v>1299</v>
      </c>
      <c r="J1900" s="8">
        <v>216.81</v>
      </c>
      <c r="K1900" s="12">
        <f>YEAR(Table2[[#This Row],[Order_Date]])</f>
        <v>2025</v>
      </c>
      <c r="L1900" s="12">
        <f>MONTH(Table2[[#This Row],[Order_Date]])</f>
        <v>11</v>
      </c>
      <c r="M1900" t="str">
        <f>TEXT(Table2[[#This Row],[Order_Date]],"mmm")</f>
        <v>Nov</v>
      </c>
      <c r="N1900" t="str">
        <f>TEXT(Table2[[#This Row],[Order_Date]],"YYYY-MM")</f>
        <v>2025-11</v>
      </c>
      <c r="O1900" s="9">
        <f>IFERROR(Table2[[#This Row],[Profit]]/Table2[[#This Row],[Sales]],0)</f>
        <v>0.16690531177829099</v>
      </c>
      <c r="P1900" t="str">
        <f>_xlfn.XLOOKUP(Table2[[#This Row],[Product_ID]],Table4[Product_ID],Table4[Category],"Not Found")</f>
        <v>Technology</v>
      </c>
      <c r="Q1900" t="str">
        <f>_xlfn.XLOOKUP(Table2[[#This Row],[Product_ID]],Table4[Product_ID],Table4[Sub_Category],"Not Found")</f>
        <v>Accessories</v>
      </c>
      <c r="R1900" t="str">
        <f>_xlfn.XLOOKUP(Table2[[#This Row],[Customer_ID]],Table1[Customer_ID],Table1[Region],"Not Found")</f>
        <v>South</v>
      </c>
      <c r="S1900" t="str">
        <f>_xlfn.XLOOKUP(Table2[[#This Row],[Customer_ID]],Table1[Customer_ID],Table1[Segment],"Not Found")</f>
        <v>Consumer</v>
      </c>
      <c r="T1900" t="str">
        <f>_xlfn.XLOOKUP(Table2[[#This Row],[Product_ID]],Table4[Product_ID],Table4[Product_Name],"Not Found")</f>
        <v>USB-C Hub</v>
      </c>
    </row>
    <row r="1901" spans="1:20" x14ac:dyDescent="0.3">
      <c r="A1901" t="s">
        <v>2419</v>
      </c>
      <c r="B1901" s="4">
        <v>45910</v>
      </c>
      <c r="C1901" s="4">
        <v>45915</v>
      </c>
      <c r="D1901" t="s">
        <v>193</v>
      </c>
      <c r="E1901" t="s">
        <v>99</v>
      </c>
      <c r="F1901" s="8">
        <v>1</v>
      </c>
      <c r="G1901" s="10">
        <v>0.05</v>
      </c>
      <c r="H1901" t="s">
        <v>13</v>
      </c>
      <c r="I1901" s="8">
        <v>236.55</v>
      </c>
      <c r="J1901" s="8">
        <v>63.9</v>
      </c>
      <c r="K1901" s="12">
        <f>YEAR(Table2[[#This Row],[Order_Date]])</f>
        <v>2025</v>
      </c>
      <c r="L1901" s="12">
        <f>MONTH(Table2[[#This Row],[Order_Date]])</f>
        <v>9</v>
      </c>
      <c r="M1901" t="str">
        <f>TEXT(Table2[[#This Row],[Order_Date]],"mmm")</f>
        <v>Sep</v>
      </c>
      <c r="N1901" t="str">
        <f>TEXT(Table2[[#This Row],[Order_Date]],"YYYY-MM")</f>
        <v>2025-09</v>
      </c>
      <c r="O1901" s="9">
        <f>IFERROR(Table2[[#This Row],[Profit]]/Table2[[#This Row],[Sales]],0)</f>
        <v>0.2701331642358909</v>
      </c>
      <c r="P1901" t="str">
        <f>_xlfn.XLOOKUP(Table2[[#This Row],[Product_ID]],Table4[Product_ID],Table4[Category],"Not Found")</f>
        <v>Office</v>
      </c>
      <c r="Q1901" t="str">
        <f>_xlfn.XLOOKUP(Table2[[#This Row],[Product_ID]],Table4[Product_ID],Table4[Sub_Category],"Not Found")</f>
        <v>Paper</v>
      </c>
      <c r="R1901" t="str">
        <f>_xlfn.XLOOKUP(Table2[[#This Row],[Customer_ID]],Table1[Customer_ID],Table1[Region],"Not Found")</f>
        <v>South</v>
      </c>
      <c r="S1901" t="str">
        <f>_xlfn.XLOOKUP(Table2[[#This Row],[Customer_ID]],Table1[Customer_ID],Table1[Segment],"Not Found")</f>
        <v>Consumer</v>
      </c>
      <c r="T1901" t="str">
        <f>_xlfn.XLOOKUP(Table2[[#This Row],[Product_ID]],Table4[Product_ID],Table4[Product_Name],"Not Found")</f>
        <v>Pen Set</v>
      </c>
    </row>
    <row r="1902" spans="1:20" x14ac:dyDescent="0.3">
      <c r="A1902" t="s">
        <v>2420</v>
      </c>
      <c r="B1902" s="4">
        <v>45904</v>
      </c>
      <c r="C1902" s="4">
        <v>45906</v>
      </c>
      <c r="D1902" t="s">
        <v>258</v>
      </c>
      <c r="E1902" t="s">
        <v>29</v>
      </c>
      <c r="F1902" s="8">
        <v>1</v>
      </c>
      <c r="G1902" s="10">
        <v>0.1</v>
      </c>
      <c r="H1902" t="s">
        <v>30</v>
      </c>
      <c r="I1902" s="8">
        <v>359.1</v>
      </c>
      <c r="J1902" s="8">
        <v>101.46</v>
      </c>
      <c r="K1902" s="12">
        <f>YEAR(Table2[[#This Row],[Order_Date]])</f>
        <v>2025</v>
      </c>
      <c r="L1902" s="12">
        <f>MONTH(Table2[[#This Row],[Order_Date]])</f>
        <v>9</v>
      </c>
      <c r="M1902" t="str">
        <f>TEXT(Table2[[#This Row],[Order_Date]],"mmm")</f>
        <v>Sep</v>
      </c>
      <c r="N1902" t="str">
        <f>TEXT(Table2[[#This Row],[Order_Date]],"YYYY-MM")</f>
        <v>2025-09</v>
      </c>
      <c r="O1902" s="9">
        <f>IFERROR(Table2[[#This Row],[Profit]]/Table2[[#This Row],[Sales]],0)</f>
        <v>0.28253968253968248</v>
      </c>
      <c r="P1902" t="str">
        <f>_xlfn.XLOOKUP(Table2[[#This Row],[Product_ID]],Table4[Product_ID],Table4[Category],"Not Found")</f>
        <v>Office</v>
      </c>
      <c r="Q1902" t="str">
        <f>_xlfn.XLOOKUP(Table2[[#This Row],[Product_ID]],Table4[Product_ID],Table4[Sub_Category],"Not Found")</f>
        <v>Paper</v>
      </c>
      <c r="R1902" t="str">
        <f>_xlfn.XLOOKUP(Table2[[#This Row],[Customer_ID]],Table1[Customer_ID],Table1[Region],"Not Found")</f>
        <v>West</v>
      </c>
      <c r="S1902" t="str">
        <f>_xlfn.XLOOKUP(Table2[[#This Row],[Customer_ID]],Table1[Customer_ID],Table1[Segment],"Not Found")</f>
        <v>Consumer</v>
      </c>
      <c r="T1902" t="str">
        <f>_xlfn.XLOOKUP(Table2[[#This Row],[Product_ID]],Table4[Product_ID],Table4[Product_Name],"Not Found")</f>
        <v>Notebook Set</v>
      </c>
    </row>
    <row r="1903" spans="1:20" x14ac:dyDescent="0.3">
      <c r="A1903" t="s">
        <v>2421</v>
      </c>
      <c r="B1903" s="4">
        <v>45551</v>
      </c>
      <c r="C1903" s="4">
        <v>45556</v>
      </c>
      <c r="D1903" t="s">
        <v>237</v>
      </c>
      <c r="E1903" t="s">
        <v>68</v>
      </c>
      <c r="F1903" s="8">
        <v>2</v>
      </c>
      <c r="G1903" s="10">
        <v>0.05</v>
      </c>
      <c r="H1903" t="s">
        <v>17</v>
      </c>
      <c r="I1903" s="8">
        <v>2468.1</v>
      </c>
      <c r="J1903" s="8">
        <v>702.86</v>
      </c>
      <c r="K1903" s="12">
        <f>YEAR(Table2[[#This Row],[Order_Date]])</f>
        <v>2024</v>
      </c>
      <c r="L1903" s="12">
        <f>MONTH(Table2[[#This Row],[Order_Date]])</f>
        <v>9</v>
      </c>
      <c r="M1903" t="str">
        <f>TEXT(Table2[[#This Row],[Order_Date]],"mmm")</f>
        <v>Sep</v>
      </c>
      <c r="N1903" t="str">
        <f>TEXT(Table2[[#This Row],[Order_Date]],"YYYY-MM")</f>
        <v>2024-09</v>
      </c>
      <c r="O1903" s="9">
        <f>IFERROR(Table2[[#This Row],[Profit]]/Table2[[#This Row],[Sales]],0)</f>
        <v>0.28477776427211215</v>
      </c>
      <c r="P1903" t="str">
        <f>_xlfn.XLOOKUP(Table2[[#This Row],[Product_ID]],Table4[Product_ID],Table4[Category],"Not Found")</f>
        <v>Home</v>
      </c>
      <c r="Q1903" t="str">
        <f>_xlfn.XLOOKUP(Table2[[#This Row],[Product_ID]],Table4[Product_ID],Table4[Sub_Category],"Not Found")</f>
        <v>Lighting</v>
      </c>
      <c r="R1903" t="str">
        <f>_xlfn.XLOOKUP(Table2[[#This Row],[Customer_ID]],Table1[Customer_ID],Table1[Region],"Not Found")</f>
        <v>West</v>
      </c>
      <c r="S1903" t="str">
        <f>_xlfn.XLOOKUP(Table2[[#This Row],[Customer_ID]],Table1[Customer_ID],Table1[Segment],"Not Found")</f>
        <v>Corporate</v>
      </c>
      <c r="T1903" t="str">
        <f>_xlfn.XLOOKUP(Table2[[#This Row],[Product_ID]],Table4[Product_ID],Table4[Product_Name],"Not Found")</f>
        <v>Table Lamp</v>
      </c>
    </row>
    <row r="1904" spans="1:20" x14ac:dyDescent="0.3">
      <c r="A1904" t="s">
        <v>2422</v>
      </c>
      <c r="B1904" s="4">
        <v>45657</v>
      </c>
      <c r="C1904" s="4">
        <v>45662</v>
      </c>
      <c r="D1904" t="s">
        <v>233</v>
      </c>
      <c r="E1904" t="s">
        <v>35</v>
      </c>
      <c r="F1904" s="8">
        <v>1</v>
      </c>
      <c r="G1904" s="10">
        <v>0.2</v>
      </c>
      <c r="H1904" t="s">
        <v>17</v>
      </c>
      <c r="I1904" s="8">
        <v>1279.2</v>
      </c>
      <c r="J1904" s="8">
        <v>406.58</v>
      </c>
      <c r="K1904" s="12">
        <f>YEAR(Table2[[#This Row],[Order_Date]])</f>
        <v>2024</v>
      </c>
      <c r="L1904" s="12">
        <f>MONTH(Table2[[#This Row],[Order_Date]])</f>
        <v>12</v>
      </c>
      <c r="M1904" t="str">
        <f>TEXT(Table2[[#This Row],[Order_Date]],"mmm")</f>
        <v>Dec</v>
      </c>
      <c r="N1904" t="str">
        <f>TEXT(Table2[[#This Row],[Order_Date]],"YYYY-MM")</f>
        <v>2024-12</v>
      </c>
      <c r="O1904" s="9">
        <f>IFERROR(Table2[[#This Row],[Profit]]/Table2[[#This Row],[Sales]],0)</f>
        <v>0.31783927454659161</v>
      </c>
      <c r="P1904" t="str">
        <f>_xlfn.XLOOKUP(Table2[[#This Row],[Product_ID]],Table4[Product_ID],Table4[Category],"Not Found")</f>
        <v>Lifestyle</v>
      </c>
      <c r="Q1904" t="str">
        <f>_xlfn.XLOOKUP(Table2[[#This Row],[Product_ID]],Table4[Product_ID],Table4[Sub_Category],"Not Found")</f>
        <v>Bags</v>
      </c>
      <c r="R1904" t="str">
        <f>_xlfn.XLOOKUP(Table2[[#This Row],[Customer_ID]],Table1[Customer_ID],Table1[Region],"Not Found")</f>
        <v>West</v>
      </c>
      <c r="S1904" t="str">
        <f>_xlfn.XLOOKUP(Table2[[#This Row],[Customer_ID]],Table1[Customer_ID],Table1[Segment],"Not Found")</f>
        <v>Corporate</v>
      </c>
      <c r="T1904" t="str">
        <f>_xlfn.XLOOKUP(Table2[[#This Row],[Product_ID]],Table4[Product_ID],Table4[Product_Name],"Not Found")</f>
        <v>Backpack</v>
      </c>
    </row>
    <row r="1905" spans="1:20" x14ac:dyDescent="0.3">
      <c r="A1905" t="s">
        <v>2423</v>
      </c>
      <c r="B1905" s="4">
        <v>45835</v>
      </c>
      <c r="C1905" s="4">
        <v>45836</v>
      </c>
      <c r="D1905" t="s">
        <v>671</v>
      </c>
      <c r="E1905" t="s">
        <v>20</v>
      </c>
      <c r="F1905" s="8">
        <v>1</v>
      </c>
      <c r="G1905" s="10">
        <v>0.05</v>
      </c>
      <c r="H1905" t="s">
        <v>13</v>
      </c>
      <c r="I1905" s="8">
        <v>6649.05</v>
      </c>
      <c r="J1905" s="8">
        <v>1230.74</v>
      </c>
      <c r="K1905" s="12">
        <f>YEAR(Table2[[#This Row],[Order_Date]])</f>
        <v>2025</v>
      </c>
      <c r="L1905" s="12">
        <f>MONTH(Table2[[#This Row],[Order_Date]])</f>
        <v>6</v>
      </c>
      <c r="M1905" t="str">
        <f>TEXT(Table2[[#This Row],[Order_Date]],"mmm")</f>
        <v>Jun</v>
      </c>
      <c r="N1905" t="str">
        <f>TEXT(Table2[[#This Row],[Order_Date]],"YYYY-MM")</f>
        <v>2025-06</v>
      </c>
      <c r="O1905" s="9">
        <f>IFERROR(Table2[[#This Row],[Profit]]/Table2[[#This Row],[Sales]],0)</f>
        <v>0.1851001270858243</v>
      </c>
      <c r="P1905" t="str">
        <f>_xlfn.XLOOKUP(Table2[[#This Row],[Product_ID]],Table4[Product_ID],Table4[Category],"Not Found")</f>
        <v>Furniture</v>
      </c>
      <c r="Q1905" t="str">
        <f>_xlfn.XLOOKUP(Table2[[#This Row],[Product_ID]],Table4[Product_ID],Table4[Sub_Category],"Not Found")</f>
        <v>Furniture</v>
      </c>
      <c r="R1905" t="str">
        <f>_xlfn.XLOOKUP(Table2[[#This Row],[Customer_ID]],Table1[Customer_ID],Table1[Region],"Not Found")</f>
        <v>South</v>
      </c>
      <c r="S1905" t="str">
        <f>_xlfn.XLOOKUP(Table2[[#This Row],[Customer_ID]],Table1[Customer_ID],Table1[Segment],"Not Found")</f>
        <v>Consumer</v>
      </c>
      <c r="T1905" t="str">
        <f>_xlfn.XLOOKUP(Table2[[#This Row],[Product_ID]],Table4[Product_ID],Table4[Product_Name],"Not Found")</f>
        <v>Office Chair</v>
      </c>
    </row>
    <row r="1906" spans="1:20" x14ac:dyDescent="0.3">
      <c r="A1906" t="s">
        <v>2424</v>
      </c>
      <c r="B1906" s="4">
        <v>45940</v>
      </c>
      <c r="C1906" s="4">
        <v>45941</v>
      </c>
      <c r="D1906" t="s">
        <v>472</v>
      </c>
      <c r="E1906" t="s">
        <v>16</v>
      </c>
      <c r="F1906" s="8">
        <v>1</v>
      </c>
      <c r="G1906" s="10">
        <v>0.1</v>
      </c>
      <c r="H1906" t="s">
        <v>17</v>
      </c>
      <c r="I1906" s="8">
        <v>1169.0999999999999</v>
      </c>
      <c r="J1906" s="8">
        <v>345.17</v>
      </c>
      <c r="K1906" s="12">
        <f>YEAR(Table2[[#This Row],[Order_Date]])</f>
        <v>2025</v>
      </c>
      <c r="L1906" s="12">
        <f>MONTH(Table2[[#This Row],[Order_Date]])</f>
        <v>10</v>
      </c>
      <c r="M1906" t="str">
        <f>TEXT(Table2[[#This Row],[Order_Date]],"mmm")</f>
        <v>Oct</v>
      </c>
      <c r="N1906" t="str">
        <f>TEXT(Table2[[#This Row],[Order_Date]],"YYYY-MM")</f>
        <v>2025-10</v>
      </c>
      <c r="O1906" s="9">
        <f>IFERROR(Table2[[#This Row],[Profit]]/Table2[[#This Row],[Sales]],0)</f>
        <v>0.29524420494397402</v>
      </c>
      <c r="P1906" t="str">
        <f>_xlfn.XLOOKUP(Table2[[#This Row],[Product_ID]],Table4[Product_ID],Table4[Category],"Not Found")</f>
        <v>Technology</v>
      </c>
      <c r="Q1906" t="str">
        <f>_xlfn.XLOOKUP(Table2[[#This Row],[Product_ID]],Table4[Product_ID],Table4[Sub_Category],"Not Found")</f>
        <v>Accessories</v>
      </c>
      <c r="R1906" t="str">
        <f>_xlfn.XLOOKUP(Table2[[#This Row],[Customer_ID]],Table1[Customer_ID],Table1[Region],"Not Found")</f>
        <v>South</v>
      </c>
      <c r="S1906" t="str">
        <f>_xlfn.XLOOKUP(Table2[[#This Row],[Customer_ID]],Table1[Customer_ID],Table1[Segment],"Not Found")</f>
        <v>Consumer</v>
      </c>
      <c r="T1906" t="str">
        <f>_xlfn.XLOOKUP(Table2[[#This Row],[Product_ID]],Table4[Product_ID],Table4[Product_Name],"Not Found")</f>
        <v>USB-C Hub</v>
      </c>
    </row>
    <row r="1907" spans="1:20" x14ac:dyDescent="0.3">
      <c r="A1907" t="s">
        <v>2425</v>
      </c>
      <c r="B1907" s="4">
        <v>45815</v>
      </c>
      <c r="C1907" s="4">
        <v>45816</v>
      </c>
      <c r="D1907" t="s">
        <v>2426</v>
      </c>
      <c r="E1907" t="s">
        <v>45</v>
      </c>
      <c r="F1907" s="8">
        <v>2</v>
      </c>
      <c r="G1907" s="10">
        <v>0.1</v>
      </c>
      <c r="H1907" t="s">
        <v>17</v>
      </c>
      <c r="I1907" s="8">
        <v>4498.2</v>
      </c>
      <c r="J1907" s="8">
        <v>1084.08</v>
      </c>
      <c r="K1907" s="12">
        <f>YEAR(Table2[[#This Row],[Order_Date]])</f>
        <v>2025</v>
      </c>
      <c r="L1907" s="12">
        <f>MONTH(Table2[[#This Row],[Order_Date]])</f>
        <v>6</v>
      </c>
      <c r="M1907" t="str">
        <f>TEXT(Table2[[#This Row],[Order_Date]],"mmm")</f>
        <v>Jun</v>
      </c>
      <c r="N1907" t="str">
        <f>TEXT(Table2[[#This Row],[Order_Date]],"YYYY-MM")</f>
        <v>2025-06</v>
      </c>
      <c r="O1907" s="9">
        <f>IFERROR(Table2[[#This Row],[Profit]]/Table2[[#This Row],[Sales]],0)</f>
        <v>0.2410030678938242</v>
      </c>
      <c r="P1907" t="str">
        <f>_xlfn.XLOOKUP(Table2[[#This Row],[Product_ID]],Table4[Product_ID],Table4[Category],"Not Found")</f>
        <v>Technology</v>
      </c>
      <c r="Q1907" t="str">
        <f>_xlfn.XLOOKUP(Table2[[#This Row],[Product_ID]],Table4[Product_ID],Table4[Sub_Category],"Not Found")</f>
        <v>Audio</v>
      </c>
      <c r="R1907" t="str">
        <f>_xlfn.XLOOKUP(Table2[[#This Row],[Customer_ID]],Table1[Customer_ID],Table1[Region],"Not Found")</f>
        <v>East</v>
      </c>
      <c r="S1907" t="str">
        <f>_xlfn.XLOOKUP(Table2[[#This Row],[Customer_ID]],Table1[Customer_ID],Table1[Segment],"Not Found")</f>
        <v>Consumer</v>
      </c>
      <c r="T1907" t="str">
        <f>_xlfn.XLOOKUP(Table2[[#This Row],[Product_ID]],Table4[Product_ID],Table4[Product_Name],"Not Found")</f>
        <v>Headphones</v>
      </c>
    </row>
    <row r="1908" spans="1:20" x14ac:dyDescent="0.3">
      <c r="A1908" t="s">
        <v>2427</v>
      </c>
      <c r="B1908" s="4">
        <v>45307</v>
      </c>
      <c r="C1908" s="4">
        <v>45311</v>
      </c>
      <c r="D1908" t="s">
        <v>227</v>
      </c>
      <c r="E1908" t="s">
        <v>99</v>
      </c>
      <c r="F1908" s="8">
        <v>2</v>
      </c>
      <c r="G1908" s="10">
        <v>0.15</v>
      </c>
      <c r="H1908" t="s">
        <v>17</v>
      </c>
      <c r="I1908" s="8">
        <v>423.3</v>
      </c>
      <c r="J1908" s="8">
        <v>139.79</v>
      </c>
      <c r="K1908" s="12">
        <f>YEAR(Table2[[#This Row],[Order_Date]])</f>
        <v>2024</v>
      </c>
      <c r="L1908" s="12">
        <f>MONTH(Table2[[#This Row],[Order_Date]])</f>
        <v>1</v>
      </c>
      <c r="M1908" t="str">
        <f>TEXT(Table2[[#This Row],[Order_Date]],"mmm")</f>
        <v>Jan</v>
      </c>
      <c r="N1908" t="str">
        <f>TEXT(Table2[[#This Row],[Order_Date]],"YYYY-MM")</f>
        <v>2024-01</v>
      </c>
      <c r="O1908" s="9">
        <f>IFERROR(Table2[[#This Row],[Profit]]/Table2[[#This Row],[Sales]],0)</f>
        <v>0.33023860146468226</v>
      </c>
      <c r="P1908" t="str">
        <f>_xlfn.XLOOKUP(Table2[[#This Row],[Product_ID]],Table4[Product_ID],Table4[Category],"Not Found")</f>
        <v>Office</v>
      </c>
      <c r="Q1908" t="str">
        <f>_xlfn.XLOOKUP(Table2[[#This Row],[Product_ID]],Table4[Product_ID],Table4[Sub_Category],"Not Found")</f>
        <v>Paper</v>
      </c>
      <c r="R1908" t="str">
        <f>_xlfn.XLOOKUP(Table2[[#This Row],[Customer_ID]],Table1[Customer_ID],Table1[Region],"Not Found")</f>
        <v>West</v>
      </c>
      <c r="S1908" t="str">
        <f>_xlfn.XLOOKUP(Table2[[#This Row],[Customer_ID]],Table1[Customer_ID],Table1[Segment],"Not Found")</f>
        <v>Consumer</v>
      </c>
      <c r="T1908" t="str">
        <f>_xlfn.XLOOKUP(Table2[[#This Row],[Product_ID]],Table4[Product_ID],Table4[Product_Name],"Not Found")</f>
        <v>Pen Set</v>
      </c>
    </row>
    <row r="1909" spans="1:20" x14ac:dyDescent="0.3">
      <c r="A1909" t="s">
        <v>2428</v>
      </c>
      <c r="B1909" s="4">
        <v>45420</v>
      </c>
      <c r="C1909" s="4">
        <v>45421</v>
      </c>
      <c r="D1909" t="s">
        <v>159</v>
      </c>
      <c r="E1909" t="s">
        <v>71</v>
      </c>
      <c r="F1909" s="8">
        <v>1</v>
      </c>
      <c r="G1909" s="10">
        <v>0</v>
      </c>
      <c r="H1909" t="s">
        <v>13</v>
      </c>
      <c r="I1909" s="8">
        <v>799</v>
      </c>
      <c r="J1909" s="8">
        <v>-41.31</v>
      </c>
      <c r="K1909" s="12">
        <f>YEAR(Table2[[#This Row],[Order_Date]])</f>
        <v>2024</v>
      </c>
      <c r="L1909" s="12">
        <f>MONTH(Table2[[#This Row],[Order_Date]])</f>
        <v>5</v>
      </c>
      <c r="M1909" t="str">
        <f>TEXT(Table2[[#This Row],[Order_Date]],"mmm")</f>
        <v>May</v>
      </c>
      <c r="N1909" t="str">
        <f>TEXT(Table2[[#This Row],[Order_Date]],"YYYY-MM")</f>
        <v>2024-05</v>
      </c>
      <c r="O1909" s="9">
        <f>IFERROR(Table2[[#This Row],[Profit]]/Table2[[#This Row],[Sales]],0)</f>
        <v>-5.1702127659574472E-2</v>
      </c>
      <c r="P1909" t="str">
        <f>_xlfn.XLOOKUP(Table2[[#This Row],[Product_ID]],Table4[Product_ID],Table4[Category],"Not Found")</f>
        <v>Home</v>
      </c>
      <c r="Q1909" t="str">
        <f>_xlfn.XLOOKUP(Table2[[#This Row],[Product_ID]],Table4[Product_ID],Table4[Sub_Category],"Not Found")</f>
        <v>Storage</v>
      </c>
      <c r="R1909" t="str">
        <f>_xlfn.XLOOKUP(Table2[[#This Row],[Customer_ID]],Table1[Customer_ID],Table1[Region],"Not Found")</f>
        <v>South</v>
      </c>
      <c r="S1909" t="str">
        <f>_xlfn.XLOOKUP(Table2[[#This Row],[Customer_ID]],Table1[Customer_ID],Table1[Segment],"Not Found")</f>
        <v>Home Office</v>
      </c>
      <c r="T1909" t="str">
        <f>_xlfn.XLOOKUP(Table2[[#This Row],[Product_ID]],Table4[Product_ID],Table4[Product_Name],"Not Found")</f>
        <v>Storage Box</v>
      </c>
    </row>
    <row r="1910" spans="1:20" x14ac:dyDescent="0.3">
      <c r="A1910" t="s">
        <v>2429</v>
      </c>
      <c r="B1910" s="4">
        <v>45866</v>
      </c>
      <c r="C1910" s="4">
        <v>45868</v>
      </c>
      <c r="D1910" t="s">
        <v>2069</v>
      </c>
      <c r="E1910" t="s">
        <v>65</v>
      </c>
      <c r="F1910" s="8">
        <v>2</v>
      </c>
      <c r="G1910" s="10">
        <v>0</v>
      </c>
      <c r="H1910" t="s">
        <v>21</v>
      </c>
      <c r="I1910" s="8">
        <v>1398</v>
      </c>
      <c r="J1910" s="8">
        <v>459.76</v>
      </c>
      <c r="K1910" s="12">
        <f>YEAR(Table2[[#This Row],[Order_Date]])</f>
        <v>2025</v>
      </c>
      <c r="L1910" s="12">
        <f>MONTH(Table2[[#This Row],[Order_Date]])</f>
        <v>7</v>
      </c>
      <c r="M1910" t="str">
        <f>TEXT(Table2[[#This Row],[Order_Date]],"mmm")</f>
        <v>Jul</v>
      </c>
      <c r="N1910" t="str">
        <f>TEXT(Table2[[#This Row],[Order_Date]],"YYYY-MM")</f>
        <v>2025-07</v>
      </c>
      <c r="O1910" s="9">
        <f>IFERROR(Table2[[#This Row],[Profit]]/Table2[[#This Row],[Sales]],0)</f>
        <v>0.32886981402002863</v>
      </c>
      <c r="P1910" t="str">
        <f>_xlfn.XLOOKUP(Table2[[#This Row],[Product_ID]],Table4[Product_ID],Table4[Category],"Not Found")</f>
        <v>Office</v>
      </c>
      <c r="Q1910" t="str">
        <f>_xlfn.XLOOKUP(Table2[[#This Row],[Product_ID]],Table4[Product_ID],Table4[Sub_Category],"Not Found")</f>
        <v>Storage</v>
      </c>
      <c r="R1910" t="str">
        <f>_xlfn.XLOOKUP(Table2[[#This Row],[Customer_ID]],Table1[Customer_ID],Table1[Region],"Not Found")</f>
        <v>South</v>
      </c>
      <c r="S1910" t="str">
        <f>_xlfn.XLOOKUP(Table2[[#This Row],[Customer_ID]],Table1[Customer_ID],Table1[Segment],"Not Found")</f>
        <v>Consumer</v>
      </c>
      <c r="T1910" t="str">
        <f>_xlfn.XLOOKUP(Table2[[#This Row],[Product_ID]],Table4[Product_ID],Table4[Product_Name],"Not Found")</f>
        <v>Desk Organizer</v>
      </c>
    </row>
    <row r="1911" spans="1:20" x14ac:dyDescent="0.3">
      <c r="A1911" t="s">
        <v>2430</v>
      </c>
      <c r="B1911" s="4">
        <v>45400</v>
      </c>
      <c r="C1911" s="4">
        <v>45403</v>
      </c>
      <c r="D1911" t="s">
        <v>771</v>
      </c>
      <c r="E1911" t="s">
        <v>40</v>
      </c>
      <c r="F1911" s="8">
        <v>2</v>
      </c>
      <c r="G1911" s="10">
        <v>0.05</v>
      </c>
      <c r="H1911" t="s">
        <v>13</v>
      </c>
      <c r="I1911" s="8">
        <v>2848.1</v>
      </c>
      <c r="J1911" s="8">
        <v>740.97</v>
      </c>
      <c r="K1911" s="12">
        <f>YEAR(Table2[[#This Row],[Order_Date]])</f>
        <v>2024</v>
      </c>
      <c r="L1911" s="12">
        <f>MONTH(Table2[[#This Row],[Order_Date]])</f>
        <v>4</v>
      </c>
      <c r="M1911" t="str">
        <f>TEXT(Table2[[#This Row],[Order_Date]],"mmm")</f>
        <v>Apr</v>
      </c>
      <c r="N1911" t="str">
        <f>TEXT(Table2[[#This Row],[Order_Date]],"YYYY-MM")</f>
        <v>2024-04</v>
      </c>
      <c r="O1911" s="9">
        <f>IFERROR(Table2[[#This Row],[Profit]]/Table2[[#This Row],[Sales]],0)</f>
        <v>0.26016291562796251</v>
      </c>
      <c r="P1911" t="str">
        <f>_xlfn.XLOOKUP(Table2[[#This Row],[Product_ID]],Table4[Product_ID],Table4[Category],"Not Found")</f>
        <v>Technology</v>
      </c>
      <c r="Q1911" t="str">
        <f>_xlfn.XLOOKUP(Table2[[#This Row],[Product_ID]],Table4[Product_ID],Table4[Sub_Category],"Not Found")</f>
        <v>Accessories</v>
      </c>
      <c r="R1911" t="str">
        <f>_xlfn.XLOOKUP(Table2[[#This Row],[Customer_ID]],Table1[Customer_ID],Table1[Region],"Not Found")</f>
        <v>West</v>
      </c>
      <c r="S1911" t="str">
        <f>_xlfn.XLOOKUP(Table2[[#This Row],[Customer_ID]],Table1[Customer_ID],Table1[Segment],"Not Found")</f>
        <v>Consumer</v>
      </c>
      <c r="T1911" t="str">
        <f>_xlfn.XLOOKUP(Table2[[#This Row],[Product_ID]],Table4[Product_ID],Table4[Product_Name],"Not Found")</f>
        <v>Power Bank</v>
      </c>
    </row>
    <row r="1912" spans="1:20" x14ac:dyDescent="0.3">
      <c r="A1912" t="s">
        <v>2431</v>
      </c>
      <c r="B1912" s="4">
        <v>45824</v>
      </c>
      <c r="C1912" s="4">
        <v>45826</v>
      </c>
      <c r="D1912" t="s">
        <v>956</v>
      </c>
      <c r="E1912" t="s">
        <v>58</v>
      </c>
      <c r="F1912" s="8">
        <v>5</v>
      </c>
      <c r="G1912" s="10">
        <v>0.15</v>
      </c>
      <c r="H1912" t="s">
        <v>13</v>
      </c>
      <c r="I1912" s="8">
        <v>8495.75</v>
      </c>
      <c r="J1912" s="8">
        <v>2117.16</v>
      </c>
      <c r="K1912" s="12">
        <f>YEAR(Table2[[#This Row],[Order_Date]])</f>
        <v>2025</v>
      </c>
      <c r="L1912" s="12">
        <f>MONTH(Table2[[#This Row],[Order_Date]])</f>
        <v>6</v>
      </c>
      <c r="M1912" t="str">
        <f>TEXT(Table2[[#This Row],[Order_Date]],"mmm")</f>
        <v>Jun</v>
      </c>
      <c r="N1912" t="str">
        <f>TEXT(Table2[[#This Row],[Order_Date]],"YYYY-MM")</f>
        <v>2025-06</v>
      </c>
      <c r="O1912" s="9">
        <f>IFERROR(Table2[[#This Row],[Profit]]/Table2[[#This Row],[Sales]],0)</f>
        <v>0.24920224818291498</v>
      </c>
      <c r="P1912" t="str">
        <f>_xlfn.XLOOKUP(Table2[[#This Row],[Product_ID]],Table4[Product_ID],Table4[Category],"Not Found")</f>
        <v>Technology</v>
      </c>
      <c r="Q1912" t="str">
        <f>_xlfn.XLOOKUP(Table2[[#This Row],[Product_ID]],Table4[Product_ID],Table4[Sub_Category],"Not Found")</f>
        <v>Audio</v>
      </c>
      <c r="R1912" t="str">
        <f>_xlfn.XLOOKUP(Table2[[#This Row],[Customer_ID]],Table1[Customer_ID],Table1[Region],"Not Found")</f>
        <v>North</v>
      </c>
      <c r="S1912" t="str">
        <f>_xlfn.XLOOKUP(Table2[[#This Row],[Customer_ID]],Table1[Customer_ID],Table1[Segment],"Not Found")</f>
        <v>Corporate</v>
      </c>
      <c r="T1912" t="str">
        <f>_xlfn.XLOOKUP(Table2[[#This Row],[Product_ID]],Table4[Product_ID],Table4[Product_Name],"Not Found")</f>
        <v>Bluetooth Speaker</v>
      </c>
    </row>
    <row r="1913" spans="1:20" x14ac:dyDescent="0.3">
      <c r="A1913" t="s">
        <v>2432</v>
      </c>
      <c r="B1913" s="4">
        <v>45961</v>
      </c>
      <c r="C1913" s="4">
        <v>45965</v>
      </c>
      <c r="D1913" t="s">
        <v>2433</v>
      </c>
      <c r="E1913" t="s">
        <v>29</v>
      </c>
      <c r="F1913" s="8">
        <v>1</v>
      </c>
      <c r="G1913" s="10">
        <v>0</v>
      </c>
      <c r="H1913" t="s">
        <v>17</v>
      </c>
      <c r="I1913" s="8">
        <v>399</v>
      </c>
      <c r="J1913" s="8">
        <v>120.24</v>
      </c>
      <c r="K1913" s="12">
        <f>YEAR(Table2[[#This Row],[Order_Date]])</f>
        <v>2025</v>
      </c>
      <c r="L1913" s="12">
        <f>MONTH(Table2[[#This Row],[Order_Date]])</f>
        <v>10</v>
      </c>
      <c r="M1913" t="str">
        <f>TEXT(Table2[[#This Row],[Order_Date]],"mmm")</f>
        <v>Oct</v>
      </c>
      <c r="N1913" t="str">
        <f>TEXT(Table2[[#This Row],[Order_Date]],"YYYY-MM")</f>
        <v>2025-10</v>
      </c>
      <c r="O1913" s="9">
        <f>IFERROR(Table2[[#This Row],[Profit]]/Table2[[#This Row],[Sales]],0)</f>
        <v>0.3013533834586466</v>
      </c>
      <c r="P1913" t="str">
        <f>_xlfn.XLOOKUP(Table2[[#This Row],[Product_ID]],Table4[Product_ID],Table4[Category],"Not Found")</f>
        <v>Office</v>
      </c>
      <c r="Q1913" t="str">
        <f>_xlfn.XLOOKUP(Table2[[#This Row],[Product_ID]],Table4[Product_ID],Table4[Sub_Category],"Not Found")</f>
        <v>Paper</v>
      </c>
      <c r="R1913" t="str">
        <f>_xlfn.XLOOKUP(Table2[[#This Row],[Customer_ID]],Table1[Customer_ID],Table1[Region],"Not Found")</f>
        <v>North</v>
      </c>
      <c r="S1913" t="str">
        <f>_xlfn.XLOOKUP(Table2[[#This Row],[Customer_ID]],Table1[Customer_ID],Table1[Segment],"Not Found")</f>
        <v>Consumer</v>
      </c>
      <c r="T1913" t="str">
        <f>_xlfn.XLOOKUP(Table2[[#This Row],[Product_ID]],Table4[Product_ID],Table4[Product_Name],"Not Found")</f>
        <v>Notebook Set</v>
      </c>
    </row>
    <row r="1914" spans="1:20" x14ac:dyDescent="0.3">
      <c r="A1914" t="s">
        <v>2434</v>
      </c>
      <c r="B1914" s="4">
        <v>45560</v>
      </c>
      <c r="C1914" s="4">
        <v>45561</v>
      </c>
      <c r="D1914" t="s">
        <v>401</v>
      </c>
      <c r="E1914" t="s">
        <v>116</v>
      </c>
      <c r="F1914" s="8">
        <v>2</v>
      </c>
      <c r="G1914" s="10">
        <v>0.2</v>
      </c>
      <c r="H1914" t="s">
        <v>21</v>
      </c>
      <c r="I1914" s="8">
        <v>638.4</v>
      </c>
      <c r="J1914" s="8">
        <v>173.65</v>
      </c>
      <c r="K1914" s="12">
        <f>YEAR(Table2[[#This Row],[Order_Date]])</f>
        <v>2024</v>
      </c>
      <c r="L1914" s="12">
        <f>MONTH(Table2[[#This Row],[Order_Date]])</f>
        <v>9</v>
      </c>
      <c r="M1914" t="str">
        <f>TEXT(Table2[[#This Row],[Order_Date]],"mmm")</f>
        <v>Sep</v>
      </c>
      <c r="N1914" t="str">
        <f>TEXT(Table2[[#This Row],[Order_Date]],"YYYY-MM")</f>
        <v>2024-09</v>
      </c>
      <c r="O1914" s="9">
        <f>IFERROR(Table2[[#This Row],[Profit]]/Table2[[#This Row],[Sales]],0)</f>
        <v>0.27200814536340856</v>
      </c>
      <c r="P1914" t="str">
        <f>_xlfn.XLOOKUP(Table2[[#This Row],[Product_ID]],Table4[Product_ID],Table4[Category],"Not Found")</f>
        <v>Technology</v>
      </c>
      <c r="Q1914" t="str">
        <f>_xlfn.XLOOKUP(Table2[[#This Row],[Product_ID]],Table4[Product_ID],Table4[Sub_Category],"Not Found")</f>
        <v>Accessories</v>
      </c>
      <c r="R1914" t="str">
        <f>_xlfn.XLOOKUP(Table2[[#This Row],[Customer_ID]],Table1[Customer_ID],Table1[Region],"Not Found")</f>
        <v>West</v>
      </c>
      <c r="S1914" t="str">
        <f>_xlfn.XLOOKUP(Table2[[#This Row],[Customer_ID]],Table1[Customer_ID],Table1[Segment],"Not Found")</f>
        <v>Home Office</v>
      </c>
      <c r="T1914" t="str">
        <f>_xlfn.XLOOKUP(Table2[[#This Row],[Product_ID]],Table4[Product_ID],Table4[Product_Name],"Not Found")</f>
        <v>Mobile Holder</v>
      </c>
    </row>
    <row r="1915" spans="1:20" x14ac:dyDescent="0.3">
      <c r="A1915" t="s">
        <v>2435</v>
      </c>
      <c r="B1915" s="4">
        <v>45453</v>
      </c>
      <c r="C1915" s="4">
        <v>45458</v>
      </c>
      <c r="D1915" t="s">
        <v>1204</v>
      </c>
      <c r="E1915" t="s">
        <v>45</v>
      </c>
      <c r="F1915" s="8">
        <v>2</v>
      </c>
      <c r="G1915" s="10">
        <v>0</v>
      </c>
      <c r="H1915" t="s">
        <v>13</v>
      </c>
      <c r="I1915" s="8">
        <v>4998</v>
      </c>
      <c r="J1915" s="8">
        <v>997.07</v>
      </c>
      <c r="K1915" s="12">
        <f>YEAR(Table2[[#This Row],[Order_Date]])</f>
        <v>2024</v>
      </c>
      <c r="L1915" s="12">
        <f>MONTH(Table2[[#This Row],[Order_Date]])</f>
        <v>6</v>
      </c>
      <c r="M1915" t="str">
        <f>TEXT(Table2[[#This Row],[Order_Date]],"mmm")</f>
        <v>Jun</v>
      </c>
      <c r="N1915" t="str">
        <f>TEXT(Table2[[#This Row],[Order_Date]],"YYYY-MM")</f>
        <v>2024-06</v>
      </c>
      <c r="O1915" s="9">
        <f>IFERROR(Table2[[#This Row],[Profit]]/Table2[[#This Row],[Sales]],0)</f>
        <v>0.19949379751900762</v>
      </c>
      <c r="P1915" t="str">
        <f>_xlfn.XLOOKUP(Table2[[#This Row],[Product_ID]],Table4[Product_ID],Table4[Category],"Not Found")</f>
        <v>Technology</v>
      </c>
      <c r="Q1915" t="str">
        <f>_xlfn.XLOOKUP(Table2[[#This Row],[Product_ID]],Table4[Product_ID],Table4[Sub_Category],"Not Found")</f>
        <v>Audio</v>
      </c>
      <c r="R1915" t="str">
        <f>_xlfn.XLOOKUP(Table2[[#This Row],[Customer_ID]],Table1[Customer_ID],Table1[Region],"Not Found")</f>
        <v>North</v>
      </c>
      <c r="S1915" t="str">
        <f>_xlfn.XLOOKUP(Table2[[#This Row],[Customer_ID]],Table1[Customer_ID],Table1[Segment],"Not Found")</f>
        <v>Consumer</v>
      </c>
      <c r="T1915" t="str">
        <f>_xlfn.XLOOKUP(Table2[[#This Row],[Product_ID]],Table4[Product_ID],Table4[Product_Name],"Not Found")</f>
        <v>Headphones</v>
      </c>
    </row>
    <row r="1916" spans="1:20" x14ac:dyDescent="0.3">
      <c r="A1916" t="s">
        <v>2436</v>
      </c>
      <c r="B1916" s="4">
        <v>45551</v>
      </c>
      <c r="C1916" s="4">
        <v>45554</v>
      </c>
      <c r="D1916" t="s">
        <v>212</v>
      </c>
      <c r="E1916" t="s">
        <v>12</v>
      </c>
      <c r="F1916" s="8">
        <v>1</v>
      </c>
      <c r="G1916" s="10">
        <v>0</v>
      </c>
      <c r="H1916" t="s">
        <v>13</v>
      </c>
      <c r="I1916" s="8">
        <v>599</v>
      </c>
      <c r="J1916" s="8">
        <v>134.36000000000001</v>
      </c>
      <c r="K1916" s="12">
        <f>YEAR(Table2[[#This Row],[Order_Date]])</f>
        <v>2024</v>
      </c>
      <c r="L1916" s="12">
        <f>MONTH(Table2[[#This Row],[Order_Date]])</f>
        <v>9</v>
      </c>
      <c r="M1916" t="str">
        <f>TEXT(Table2[[#This Row],[Order_Date]],"mmm")</f>
        <v>Sep</v>
      </c>
      <c r="N1916" t="str">
        <f>TEXT(Table2[[#This Row],[Order_Date]],"YYYY-MM")</f>
        <v>2024-09</v>
      </c>
      <c r="O1916" s="9">
        <f>IFERROR(Table2[[#This Row],[Profit]]/Table2[[#This Row],[Sales]],0)</f>
        <v>0.22430717863105176</v>
      </c>
      <c r="P1916" t="str">
        <f>_xlfn.XLOOKUP(Table2[[#This Row],[Product_ID]],Table4[Product_ID],Table4[Category],"Not Found")</f>
        <v>Home</v>
      </c>
      <c r="Q1916" t="str">
        <f>_xlfn.XLOOKUP(Table2[[#This Row],[Product_ID]],Table4[Product_ID],Table4[Sub_Category],"Not Found")</f>
        <v>Kitchen</v>
      </c>
      <c r="R1916" t="str">
        <f>_xlfn.XLOOKUP(Table2[[#This Row],[Customer_ID]],Table1[Customer_ID],Table1[Region],"Not Found")</f>
        <v>East</v>
      </c>
      <c r="S1916" t="str">
        <f>_xlfn.XLOOKUP(Table2[[#This Row],[Customer_ID]],Table1[Customer_ID],Table1[Segment],"Not Found")</f>
        <v>Consumer</v>
      </c>
      <c r="T1916" t="str">
        <f>_xlfn.XLOOKUP(Table2[[#This Row],[Product_ID]],Table4[Product_ID],Table4[Product_Name],"Not Found")</f>
        <v>Water Bottle</v>
      </c>
    </row>
    <row r="1917" spans="1:20" x14ac:dyDescent="0.3">
      <c r="A1917" t="s">
        <v>2437</v>
      </c>
      <c r="B1917" s="4">
        <v>45393</v>
      </c>
      <c r="C1917" s="4">
        <v>45397</v>
      </c>
      <c r="D1917" t="s">
        <v>103</v>
      </c>
      <c r="E1917" t="s">
        <v>35</v>
      </c>
      <c r="F1917" s="8">
        <v>2</v>
      </c>
      <c r="G1917" s="10">
        <v>0</v>
      </c>
      <c r="H1917" t="s">
        <v>17</v>
      </c>
      <c r="I1917" s="8">
        <v>3198</v>
      </c>
      <c r="J1917" s="8">
        <v>780.72</v>
      </c>
      <c r="K1917" s="12">
        <f>YEAR(Table2[[#This Row],[Order_Date]])</f>
        <v>2024</v>
      </c>
      <c r="L1917" s="12">
        <f>MONTH(Table2[[#This Row],[Order_Date]])</f>
        <v>4</v>
      </c>
      <c r="M1917" t="str">
        <f>TEXT(Table2[[#This Row],[Order_Date]],"mmm")</f>
        <v>Apr</v>
      </c>
      <c r="N1917" t="str">
        <f>TEXT(Table2[[#This Row],[Order_Date]],"YYYY-MM")</f>
        <v>2024-04</v>
      </c>
      <c r="O1917" s="9">
        <f>IFERROR(Table2[[#This Row],[Profit]]/Table2[[#This Row],[Sales]],0)</f>
        <v>0.24412757973733584</v>
      </c>
      <c r="P1917" t="str">
        <f>_xlfn.XLOOKUP(Table2[[#This Row],[Product_ID]],Table4[Product_ID],Table4[Category],"Not Found")</f>
        <v>Lifestyle</v>
      </c>
      <c r="Q1917" t="str">
        <f>_xlfn.XLOOKUP(Table2[[#This Row],[Product_ID]],Table4[Product_ID],Table4[Sub_Category],"Not Found")</f>
        <v>Bags</v>
      </c>
      <c r="R1917" t="str">
        <f>_xlfn.XLOOKUP(Table2[[#This Row],[Customer_ID]],Table1[Customer_ID],Table1[Region],"Not Found")</f>
        <v>West</v>
      </c>
      <c r="S1917" t="str">
        <f>_xlfn.XLOOKUP(Table2[[#This Row],[Customer_ID]],Table1[Customer_ID],Table1[Segment],"Not Found")</f>
        <v>Consumer</v>
      </c>
      <c r="T1917" t="str">
        <f>_xlfn.XLOOKUP(Table2[[#This Row],[Product_ID]],Table4[Product_ID],Table4[Product_Name],"Not Found")</f>
        <v>Backpack</v>
      </c>
    </row>
    <row r="1918" spans="1:20" x14ac:dyDescent="0.3">
      <c r="A1918" t="s">
        <v>2438</v>
      </c>
      <c r="B1918" s="4">
        <v>45797</v>
      </c>
      <c r="C1918" s="4">
        <v>45799</v>
      </c>
      <c r="D1918" t="s">
        <v>283</v>
      </c>
      <c r="E1918" t="s">
        <v>50</v>
      </c>
      <c r="F1918" s="8">
        <v>1</v>
      </c>
      <c r="G1918" s="10">
        <v>0.05</v>
      </c>
      <c r="H1918" t="s">
        <v>17</v>
      </c>
      <c r="I1918" s="8">
        <v>474.05</v>
      </c>
      <c r="J1918" s="8">
        <v>112.99</v>
      </c>
      <c r="K1918" s="12">
        <f>YEAR(Table2[[#This Row],[Order_Date]])</f>
        <v>2025</v>
      </c>
      <c r="L1918" s="12">
        <f>MONTH(Table2[[#This Row],[Order_Date]])</f>
        <v>5</v>
      </c>
      <c r="M1918" t="str">
        <f>TEXT(Table2[[#This Row],[Order_Date]],"mmm")</f>
        <v>May</v>
      </c>
      <c r="N1918" t="str">
        <f>TEXT(Table2[[#This Row],[Order_Date]],"YYYY-MM")</f>
        <v>2025-05</v>
      </c>
      <c r="O1918" s="9">
        <f>IFERROR(Table2[[#This Row],[Profit]]/Table2[[#This Row],[Sales]],0)</f>
        <v>0.23835038498048727</v>
      </c>
      <c r="P1918" t="str">
        <f>_xlfn.XLOOKUP(Table2[[#This Row],[Product_ID]],Table4[Product_ID],Table4[Category],"Not Found")</f>
        <v>Technology</v>
      </c>
      <c r="Q1918" t="str">
        <f>_xlfn.XLOOKUP(Table2[[#This Row],[Product_ID]],Table4[Product_ID],Table4[Sub_Category],"Not Found")</f>
        <v>Accessories</v>
      </c>
      <c r="R1918" t="str">
        <f>_xlfn.XLOOKUP(Table2[[#This Row],[Customer_ID]],Table1[Customer_ID],Table1[Region],"Not Found")</f>
        <v>West</v>
      </c>
      <c r="S1918" t="str">
        <f>_xlfn.XLOOKUP(Table2[[#This Row],[Customer_ID]],Table1[Customer_ID],Table1[Segment],"Not Found")</f>
        <v>Consumer</v>
      </c>
      <c r="T1918" t="str">
        <f>_xlfn.XLOOKUP(Table2[[#This Row],[Product_ID]],Table4[Product_ID],Table4[Product_Name],"Not Found")</f>
        <v>Wireless Mouse</v>
      </c>
    </row>
    <row r="1919" spans="1:20" x14ac:dyDescent="0.3">
      <c r="A1919" t="s">
        <v>2439</v>
      </c>
      <c r="B1919" s="4">
        <v>45862</v>
      </c>
      <c r="C1919" s="4">
        <v>45863</v>
      </c>
      <c r="D1919" t="s">
        <v>501</v>
      </c>
      <c r="E1919" t="s">
        <v>12</v>
      </c>
      <c r="F1919" s="8">
        <v>1</v>
      </c>
      <c r="G1919" s="10">
        <v>0.15</v>
      </c>
      <c r="H1919" t="s">
        <v>17</v>
      </c>
      <c r="I1919" s="8">
        <v>509.15</v>
      </c>
      <c r="J1919" s="8">
        <v>147.99</v>
      </c>
      <c r="K1919" s="12">
        <f>YEAR(Table2[[#This Row],[Order_Date]])</f>
        <v>2025</v>
      </c>
      <c r="L1919" s="12">
        <f>MONTH(Table2[[#This Row],[Order_Date]])</f>
        <v>7</v>
      </c>
      <c r="M1919" t="str">
        <f>TEXT(Table2[[#This Row],[Order_Date]],"mmm")</f>
        <v>Jul</v>
      </c>
      <c r="N1919" t="str">
        <f>TEXT(Table2[[#This Row],[Order_Date]],"YYYY-MM")</f>
        <v>2025-07</v>
      </c>
      <c r="O1919" s="9">
        <f>IFERROR(Table2[[#This Row],[Profit]]/Table2[[#This Row],[Sales]],0)</f>
        <v>0.29066090543061968</v>
      </c>
      <c r="P1919" t="str">
        <f>_xlfn.XLOOKUP(Table2[[#This Row],[Product_ID]],Table4[Product_ID],Table4[Category],"Not Found")</f>
        <v>Home</v>
      </c>
      <c r="Q1919" t="str">
        <f>_xlfn.XLOOKUP(Table2[[#This Row],[Product_ID]],Table4[Product_ID],Table4[Sub_Category],"Not Found")</f>
        <v>Kitchen</v>
      </c>
      <c r="R1919" t="str">
        <f>_xlfn.XLOOKUP(Table2[[#This Row],[Customer_ID]],Table1[Customer_ID],Table1[Region],"Not Found")</f>
        <v>West</v>
      </c>
      <c r="S1919" t="str">
        <f>_xlfn.XLOOKUP(Table2[[#This Row],[Customer_ID]],Table1[Customer_ID],Table1[Segment],"Not Found")</f>
        <v>Consumer</v>
      </c>
      <c r="T1919" t="str">
        <f>_xlfn.XLOOKUP(Table2[[#This Row],[Product_ID]],Table4[Product_ID],Table4[Product_Name],"Not Found")</f>
        <v>Water Bottle</v>
      </c>
    </row>
    <row r="1920" spans="1:20" x14ac:dyDescent="0.3">
      <c r="A1920" t="s">
        <v>2440</v>
      </c>
      <c r="B1920" s="4">
        <v>45538</v>
      </c>
      <c r="C1920" s="4">
        <v>45542</v>
      </c>
      <c r="D1920" t="s">
        <v>407</v>
      </c>
      <c r="E1920" t="s">
        <v>68</v>
      </c>
      <c r="F1920" s="8">
        <v>1</v>
      </c>
      <c r="G1920" s="10">
        <v>0</v>
      </c>
      <c r="H1920" t="s">
        <v>13</v>
      </c>
      <c r="I1920" s="8">
        <v>1299</v>
      </c>
      <c r="J1920" s="8">
        <v>277.49</v>
      </c>
      <c r="K1920" s="12">
        <f>YEAR(Table2[[#This Row],[Order_Date]])</f>
        <v>2024</v>
      </c>
      <c r="L1920" s="12">
        <f>MONTH(Table2[[#This Row],[Order_Date]])</f>
        <v>9</v>
      </c>
      <c r="M1920" t="str">
        <f>TEXT(Table2[[#This Row],[Order_Date]],"mmm")</f>
        <v>Sep</v>
      </c>
      <c r="N1920" t="str">
        <f>TEXT(Table2[[#This Row],[Order_Date]],"YYYY-MM")</f>
        <v>2024-09</v>
      </c>
      <c r="O1920" s="9">
        <f>IFERROR(Table2[[#This Row],[Profit]]/Table2[[#This Row],[Sales]],0)</f>
        <v>0.21361816782140108</v>
      </c>
      <c r="P1920" t="str">
        <f>_xlfn.XLOOKUP(Table2[[#This Row],[Product_ID]],Table4[Product_ID],Table4[Category],"Not Found")</f>
        <v>Home</v>
      </c>
      <c r="Q1920" t="str">
        <f>_xlfn.XLOOKUP(Table2[[#This Row],[Product_ID]],Table4[Product_ID],Table4[Sub_Category],"Not Found")</f>
        <v>Lighting</v>
      </c>
      <c r="R1920" t="str">
        <f>_xlfn.XLOOKUP(Table2[[#This Row],[Customer_ID]],Table1[Customer_ID],Table1[Region],"Not Found")</f>
        <v>West</v>
      </c>
      <c r="S1920" t="str">
        <f>_xlfn.XLOOKUP(Table2[[#This Row],[Customer_ID]],Table1[Customer_ID],Table1[Segment],"Not Found")</f>
        <v>Consumer</v>
      </c>
      <c r="T1920" t="str">
        <f>_xlfn.XLOOKUP(Table2[[#This Row],[Product_ID]],Table4[Product_ID],Table4[Product_Name],"Not Found")</f>
        <v>Table Lamp</v>
      </c>
    </row>
    <row r="1921" spans="1:20" x14ac:dyDescent="0.3">
      <c r="A1921" t="s">
        <v>2441</v>
      </c>
      <c r="B1921" s="4">
        <v>45931</v>
      </c>
      <c r="C1921" s="4">
        <v>45935</v>
      </c>
      <c r="D1921" t="s">
        <v>170</v>
      </c>
      <c r="E1921" t="s">
        <v>29</v>
      </c>
      <c r="F1921" s="8">
        <v>1</v>
      </c>
      <c r="G1921" s="10">
        <v>0.05</v>
      </c>
      <c r="H1921" t="s">
        <v>13</v>
      </c>
      <c r="I1921" s="8">
        <v>379.05</v>
      </c>
      <c r="J1921" s="8">
        <v>96.52</v>
      </c>
      <c r="K1921" s="12">
        <f>YEAR(Table2[[#This Row],[Order_Date]])</f>
        <v>2025</v>
      </c>
      <c r="L1921" s="12">
        <f>MONTH(Table2[[#This Row],[Order_Date]])</f>
        <v>10</v>
      </c>
      <c r="M1921" t="str">
        <f>TEXT(Table2[[#This Row],[Order_Date]],"mmm")</f>
        <v>Oct</v>
      </c>
      <c r="N1921" t="str">
        <f>TEXT(Table2[[#This Row],[Order_Date]],"YYYY-MM")</f>
        <v>2025-10</v>
      </c>
      <c r="O1921" s="9">
        <f>IFERROR(Table2[[#This Row],[Profit]]/Table2[[#This Row],[Sales]],0)</f>
        <v>0.25463659147869672</v>
      </c>
      <c r="P1921" t="str">
        <f>_xlfn.XLOOKUP(Table2[[#This Row],[Product_ID]],Table4[Product_ID],Table4[Category],"Not Found")</f>
        <v>Office</v>
      </c>
      <c r="Q1921" t="str">
        <f>_xlfn.XLOOKUP(Table2[[#This Row],[Product_ID]],Table4[Product_ID],Table4[Sub_Category],"Not Found")</f>
        <v>Paper</v>
      </c>
      <c r="R1921" t="str">
        <f>_xlfn.XLOOKUP(Table2[[#This Row],[Customer_ID]],Table1[Customer_ID],Table1[Region],"Not Found")</f>
        <v>South</v>
      </c>
      <c r="S1921" t="str">
        <f>_xlfn.XLOOKUP(Table2[[#This Row],[Customer_ID]],Table1[Customer_ID],Table1[Segment],"Not Found")</f>
        <v>Home Office</v>
      </c>
      <c r="T1921" t="str">
        <f>_xlfn.XLOOKUP(Table2[[#This Row],[Product_ID]],Table4[Product_ID],Table4[Product_Name],"Not Found")</f>
        <v>Notebook Set</v>
      </c>
    </row>
    <row r="1922" spans="1:20" x14ac:dyDescent="0.3">
      <c r="A1922" t="s">
        <v>2442</v>
      </c>
      <c r="B1922" s="4">
        <v>45828</v>
      </c>
      <c r="C1922" s="4">
        <v>45833</v>
      </c>
      <c r="D1922" t="s">
        <v>2426</v>
      </c>
      <c r="E1922" t="s">
        <v>29</v>
      </c>
      <c r="F1922" s="8">
        <v>1</v>
      </c>
      <c r="G1922" s="10">
        <v>0</v>
      </c>
      <c r="H1922" t="s">
        <v>21</v>
      </c>
      <c r="I1922" s="8">
        <v>399</v>
      </c>
      <c r="J1922" s="8">
        <v>131.84</v>
      </c>
      <c r="K1922" s="12">
        <f>YEAR(Table2[[#This Row],[Order_Date]])</f>
        <v>2025</v>
      </c>
      <c r="L1922" s="12">
        <f>MONTH(Table2[[#This Row],[Order_Date]])</f>
        <v>6</v>
      </c>
      <c r="M1922" t="str">
        <f>TEXT(Table2[[#This Row],[Order_Date]],"mmm")</f>
        <v>Jun</v>
      </c>
      <c r="N1922" t="str">
        <f>TEXT(Table2[[#This Row],[Order_Date]],"YYYY-MM")</f>
        <v>2025-06</v>
      </c>
      <c r="O1922" s="9">
        <f>IFERROR(Table2[[#This Row],[Profit]]/Table2[[#This Row],[Sales]],0)</f>
        <v>0.33042606516290729</v>
      </c>
      <c r="P1922" t="str">
        <f>_xlfn.XLOOKUP(Table2[[#This Row],[Product_ID]],Table4[Product_ID],Table4[Category],"Not Found")</f>
        <v>Office</v>
      </c>
      <c r="Q1922" t="str">
        <f>_xlfn.XLOOKUP(Table2[[#This Row],[Product_ID]],Table4[Product_ID],Table4[Sub_Category],"Not Found")</f>
        <v>Paper</v>
      </c>
      <c r="R1922" t="str">
        <f>_xlfn.XLOOKUP(Table2[[#This Row],[Customer_ID]],Table1[Customer_ID],Table1[Region],"Not Found")</f>
        <v>East</v>
      </c>
      <c r="S1922" t="str">
        <f>_xlfn.XLOOKUP(Table2[[#This Row],[Customer_ID]],Table1[Customer_ID],Table1[Segment],"Not Found")</f>
        <v>Consumer</v>
      </c>
      <c r="T1922" t="str">
        <f>_xlfn.XLOOKUP(Table2[[#This Row],[Product_ID]],Table4[Product_ID],Table4[Product_Name],"Not Found")</f>
        <v>Notebook Set</v>
      </c>
    </row>
    <row r="1923" spans="1:20" x14ac:dyDescent="0.3">
      <c r="A1923" t="s">
        <v>2443</v>
      </c>
      <c r="B1923" s="4">
        <v>45422</v>
      </c>
      <c r="C1923" s="4">
        <v>45427</v>
      </c>
      <c r="D1923" t="s">
        <v>1020</v>
      </c>
      <c r="E1923" t="s">
        <v>71</v>
      </c>
      <c r="F1923" s="8">
        <v>2</v>
      </c>
      <c r="G1923" s="10">
        <v>0.1</v>
      </c>
      <c r="H1923" t="s">
        <v>17</v>
      </c>
      <c r="I1923" s="8">
        <v>1438.2</v>
      </c>
      <c r="J1923" s="8">
        <v>394.5</v>
      </c>
      <c r="K1923" s="12">
        <f>YEAR(Table2[[#This Row],[Order_Date]])</f>
        <v>2024</v>
      </c>
      <c r="L1923" s="12">
        <f>MONTH(Table2[[#This Row],[Order_Date]])</f>
        <v>5</v>
      </c>
      <c r="M1923" t="str">
        <f>TEXT(Table2[[#This Row],[Order_Date]],"mmm")</f>
        <v>May</v>
      </c>
      <c r="N1923" t="str">
        <f>TEXT(Table2[[#This Row],[Order_Date]],"YYYY-MM")</f>
        <v>2024-05</v>
      </c>
      <c r="O1923" s="9">
        <f>IFERROR(Table2[[#This Row],[Profit]]/Table2[[#This Row],[Sales]],0)</f>
        <v>0.27430120984564038</v>
      </c>
      <c r="P1923" t="str">
        <f>_xlfn.XLOOKUP(Table2[[#This Row],[Product_ID]],Table4[Product_ID],Table4[Category],"Not Found")</f>
        <v>Home</v>
      </c>
      <c r="Q1923" t="str">
        <f>_xlfn.XLOOKUP(Table2[[#This Row],[Product_ID]],Table4[Product_ID],Table4[Sub_Category],"Not Found")</f>
        <v>Storage</v>
      </c>
      <c r="R1923" t="str">
        <f>_xlfn.XLOOKUP(Table2[[#This Row],[Customer_ID]],Table1[Customer_ID],Table1[Region],"Not Found")</f>
        <v>South</v>
      </c>
      <c r="S1923" t="str">
        <f>_xlfn.XLOOKUP(Table2[[#This Row],[Customer_ID]],Table1[Customer_ID],Table1[Segment],"Not Found")</f>
        <v>Consumer</v>
      </c>
      <c r="T1923" t="str">
        <f>_xlfn.XLOOKUP(Table2[[#This Row],[Product_ID]],Table4[Product_ID],Table4[Product_Name],"Not Found")</f>
        <v>Storage Box</v>
      </c>
    </row>
    <row r="1924" spans="1:20" x14ac:dyDescent="0.3">
      <c r="A1924" t="s">
        <v>2444</v>
      </c>
      <c r="B1924" s="4">
        <v>45644</v>
      </c>
      <c r="C1924" s="4">
        <v>45649</v>
      </c>
      <c r="D1924" t="s">
        <v>191</v>
      </c>
      <c r="E1924" t="s">
        <v>12</v>
      </c>
      <c r="F1924" s="8">
        <v>2</v>
      </c>
      <c r="G1924" s="10">
        <v>0</v>
      </c>
      <c r="H1924" t="s">
        <v>21</v>
      </c>
      <c r="I1924" s="8">
        <v>1198</v>
      </c>
      <c r="J1924" s="8">
        <v>326.77999999999997</v>
      </c>
      <c r="K1924" s="12">
        <f>YEAR(Table2[[#This Row],[Order_Date]])</f>
        <v>2024</v>
      </c>
      <c r="L1924" s="12">
        <f>MONTH(Table2[[#This Row],[Order_Date]])</f>
        <v>12</v>
      </c>
      <c r="M1924" t="str">
        <f>TEXT(Table2[[#This Row],[Order_Date]],"mmm")</f>
        <v>Dec</v>
      </c>
      <c r="N1924" t="str">
        <f>TEXT(Table2[[#This Row],[Order_Date]],"YYYY-MM")</f>
        <v>2024-12</v>
      </c>
      <c r="O1924" s="9">
        <f>IFERROR(Table2[[#This Row],[Profit]]/Table2[[#This Row],[Sales]],0)</f>
        <v>0.27277128547579299</v>
      </c>
      <c r="P1924" t="str">
        <f>_xlfn.XLOOKUP(Table2[[#This Row],[Product_ID]],Table4[Product_ID],Table4[Category],"Not Found")</f>
        <v>Home</v>
      </c>
      <c r="Q1924" t="str">
        <f>_xlfn.XLOOKUP(Table2[[#This Row],[Product_ID]],Table4[Product_ID],Table4[Sub_Category],"Not Found")</f>
        <v>Kitchen</v>
      </c>
      <c r="R1924" t="str">
        <f>_xlfn.XLOOKUP(Table2[[#This Row],[Customer_ID]],Table1[Customer_ID],Table1[Region],"Not Found")</f>
        <v>West</v>
      </c>
      <c r="S1924" t="str">
        <f>_xlfn.XLOOKUP(Table2[[#This Row],[Customer_ID]],Table1[Customer_ID],Table1[Segment],"Not Found")</f>
        <v>Consumer</v>
      </c>
      <c r="T1924" t="str">
        <f>_xlfn.XLOOKUP(Table2[[#This Row],[Product_ID]],Table4[Product_ID],Table4[Product_Name],"Not Found")</f>
        <v>Water Bottle</v>
      </c>
    </row>
    <row r="1925" spans="1:20" x14ac:dyDescent="0.3">
      <c r="A1925" t="s">
        <v>2445</v>
      </c>
      <c r="B1925" s="4">
        <v>45487</v>
      </c>
      <c r="C1925" s="4">
        <v>45489</v>
      </c>
      <c r="D1925" t="s">
        <v>73</v>
      </c>
      <c r="E1925" t="s">
        <v>16</v>
      </c>
      <c r="F1925" s="8">
        <v>3</v>
      </c>
      <c r="G1925" s="10">
        <v>0.05</v>
      </c>
      <c r="H1925" t="s">
        <v>17</v>
      </c>
      <c r="I1925" s="8">
        <v>3702.15</v>
      </c>
      <c r="J1925" s="8">
        <v>868.24</v>
      </c>
      <c r="K1925" s="12">
        <f>YEAR(Table2[[#This Row],[Order_Date]])</f>
        <v>2024</v>
      </c>
      <c r="L1925" s="12">
        <f>MONTH(Table2[[#This Row],[Order_Date]])</f>
        <v>7</v>
      </c>
      <c r="M1925" t="str">
        <f>TEXT(Table2[[#This Row],[Order_Date]],"mmm")</f>
        <v>Jul</v>
      </c>
      <c r="N1925" t="str">
        <f>TEXT(Table2[[#This Row],[Order_Date]],"YYYY-MM")</f>
        <v>2024-07</v>
      </c>
      <c r="O1925" s="9">
        <f>IFERROR(Table2[[#This Row],[Profit]]/Table2[[#This Row],[Sales]],0)</f>
        <v>0.23452318247504828</v>
      </c>
      <c r="P1925" t="str">
        <f>_xlfn.XLOOKUP(Table2[[#This Row],[Product_ID]],Table4[Product_ID],Table4[Category],"Not Found")</f>
        <v>Technology</v>
      </c>
      <c r="Q1925" t="str">
        <f>_xlfn.XLOOKUP(Table2[[#This Row],[Product_ID]],Table4[Product_ID],Table4[Sub_Category],"Not Found")</f>
        <v>Accessories</v>
      </c>
      <c r="R1925" t="str">
        <f>_xlfn.XLOOKUP(Table2[[#This Row],[Customer_ID]],Table1[Customer_ID],Table1[Region],"Not Found")</f>
        <v>West</v>
      </c>
      <c r="S1925" t="str">
        <f>_xlfn.XLOOKUP(Table2[[#This Row],[Customer_ID]],Table1[Customer_ID],Table1[Segment],"Not Found")</f>
        <v>Consumer</v>
      </c>
      <c r="T1925" t="str">
        <f>_xlfn.XLOOKUP(Table2[[#This Row],[Product_ID]],Table4[Product_ID],Table4[Product_Name],"Not Found")</f>
        <v>USB-C Hub</v>
      </c>
    </row>
    <row r="1926" spans="1:20" x14ac:dyDescent="0.3">
      <c r="A1926" t="s">
        <v>2446</v>
      </c>
      <c r="B1926" s="4">
        <v>45957</v>
      </c>
      <c r="C1926" s="4">
        <v>45962</v>
      </c>
      <c r="D1926" t="s">
        <v>2047</v>
      </c>
      <c r="E1926" t="s">
        <v>58</v>
      </c>
      <c r="F1926" s="8">
        <v>1</v>
      </c>
      <c r="G1926" s="10">
        <v>0.1</v>
      </c>
      <c r="H1926" t="s">
        <v>17</v>
      </c>
      <c r="I1926" s="8">
        <v>1799.1</v>
      </c>
      <c r="J1926" s="8">
        <v>382.45</v>
      </c>
      <c r="K1926" s="12">
        <f>YEAR(Table2[[#This Row],[Order_Date]])</f>
        <v>2025</v>
      </c>
      <c r="L1926" s="12">
        <f>MONTH(Table2[[#This Row],[Order_Date]])</f>
        <v>10</v>
      </c>
      <c r="M1926" t="str">
        <f>TEXT(Table2[[#This Row],[Order_Date]],"mmm")</f>
        <v>Oct</v>
      </c>
      <c r="N1926" t="str">
        <f>TEXT(Table2[[#This Row],[Order_Date]],"YYYY-MM")</f>
        <v>2025-10</v>
      </c>
      <c r="O1926" s="9">
        <f>IFERROR(Table2[[#This Row],[Profit]]/Table2[[#This Row],[Sales]],0)</f>
        <v>0.2125785114779612</v>
      </c>
      <c r="P1926" t="str">
        <f>_xlfn.XLOOKUP(Table2[[#This Row],[Product_ID]],Table4[Product_ID],Table4[Category],"Not Found")</f>
        <v>Technology</v>
      </c>
      <c r="Q1926" t="str">
        <f>_xlfn.XLOOKUP(Table2[[#This Row],[Product_ID]],Table4[Product_ID],Table4[Sub_Category],"Not Found")</f>
        <v>Audio</v>
      </c>
      <c r="R1926" t="str">
        <f>_xlfn.XLOOKUP(Table2[[#This Row],[Customer_ID]],Table1[Customer_ID],Table1[Region],"Not Found")</f>
        <v>North</v>
      </c>
      <c r="S1926" t="str">
        <f>_xlfn.XLOOKUP(Table2[[#This Row],[Customer_ID]],Table1[Customer_ID],Table1[Segment],"Not Found")</f>
        <v>Corporate</v>
      </c>
      <c r="T1926" t="str">
        <f>_xlfn.XLOOKUP(Table2[[#This Row],[Product_ID]],Table4[Product_ID],Table4[Product_Name],"Not Found")</f>
        <v>Bluetooth Speaker</v>
      </c>
    </row>
    <row r="1927" spans="1:20" x14ac:dyDescent="0.3">
      <c r="A1927" t="s">
        <v>2447</v>
      </c>
      <c r="B1927" s="4">
        <v>45673</v>
      </c>
      <c r="C1927" s="4">
        <v>45677</v>
      </c>
      <c r="D1927" t="s">
        <v>1724</v>
      </c>
      <c r="E1927" t="s">
        <v>99</v>
      </c>
      <c r="F1927" s="8">
        <v>2</v>
      </c>
      <c r="G1927" s="10">
        <v>0.05</v>
      </c>
      <c r="H1927" t="s">
        <v>30</v>
      </c>
      <c r="I1927" s="8">
        <v>473.1</v>
      </c>
      <c r="J1927" s="8">
        <v>106.72</v>
      </c>
      <c r="K1927" s="12">
        <f>YEAR(Table2[[#This Row],[Order_Date]])</f>
        <v>2025</v>
      </c>
      <c r="L1927" s="12">
        <f>MONTH(Table2[[#This Row],[Order_Date]])</f>
        <v>1</v>
      </c>
      <c r="M1927" t="str">
        <f>TEXT(Table2[[#This Row],[Order_Date]],"mmm")</f>
        <v>Jan</v>
      </c>
      <c r="N1927" t="str">
        <f>TEXT(Table2[[#This Row],[Order_Date]],"YYYY-MM")</f>
        <v>2025-01</v>
      </c>
      <c r="O1927" s="9">
        <f>IFERROR(Table2[[#This Row],[Profit]]/Table2[[#This Row],[Sales]],0)</f>
        <v>0.22557598816317903</v>
      </c>
      <c r="P1927" t="str">
        <f>_xlfn.XLOOKUP(Table2[[#This Row],[Product_ID]],Table4[Product_ID],Table4[Category],"Not Found")</f>
        <v>Office</v>
      </c>
      <c r="Q1927" t="str">
        <f>_xlfn.XLOOKUP(Table2[[#This Row],[Product_ID]],Table4[Product_ID],Table4[Sub_Category],"Not Found")</f>
        <v>Paper</v>
      </c>
      <c r="R1927" t="str">
        <f>_xlfn.XLOOKUP(Table2[[#This Row],[Customer_ID]],Table1[Customer_ID],Table1[Region],"Not Found")</f>
        <v>East</v>
      </c>
      <c r="S1927" t="str">
        <f>_xlfn.XLOOKUP(Table2[[#This Row],[Customer_ID]],Table1[Customer_ID],Table1[Segment],"Not Found")</f>
        <v>Home Office</v>
      </c>
      <c r="T1927" t="str">
        <f>_xlfn.XLOOKUP(Table2[[#This Row],[Product_ID]],Table4[Product_ID],Table4[Product_Name],"Not Found")</f>
        <v>Pen Set</v>
      </c>
    </row>
    <row r="1928" spans="1:20" x14ac:dyDescent="0.3">
      <c r="A1928" t="s">
        <v>2448</v>
      </c>
      <c r="B1928" s="4">
        <v>45936</v>
      </c>
      <c r="C1928" s="4">
        <v>45940</v>
      </c>
      <c r="D1928" t="s">
        <v>218</v>
      </c>
      <c r="E1928" t="s">
        <v>65</v>
      </c>
      <c r="F1928" s="8">
        <v>3</v>
      </c>
      <c r="G1928" s="10">
        <v>0</v>
      </c>
      <c r="H1928" t="s">
        <v>13</v>
      </c>
      <c r="I1928" s="8">
        <v>2097</v>
      </c>
      <c r="J1928" s="8">
        <v>630.62</v>
      </c>
      <c r="K1928" s="12">
        <f>YEAR(Table2[[#This Row],[Order_Date]])</f>
        <v>2025</v>
      </c>
      <c r="L1928" s="12">
        <f>MONTH(Table2[[#This Row],[Order_Date]])</f>
        <v>10</v>
      </c>
      <c r="M1928" t="str">
        <f>TEXT(Table2[[#This Row],[Order_Date]],"mmm")</f>
        <v>Oct</v>
      </c>
      <c r="N1928" t="str">
        <f>TEXT(Table2[[#This Row],[Order_Date]],"YYYY-MM")</f>
        <v>2025-10</v>
      </c>
      <c r="O1928" s="9">
        <f>IFERROR(Table2[[#This Row],[Profit]]/Table2[[#This Row],[Sales]],0)</f>
        <v>0.3007248450166905</v>
      </c>
      <c r="P1928" t="str">
        <f>_xlfn.XLOOKUP(Table2[[#This Row],[Product_ID]],Table4[Product_ID],Table4[Category],"Not Found")</f>
        <v>Office</v>
      </c>
      <c r="Q1928" t="str">
        <f>_xlfn.XLOOKUP(Table2[[#This Row],[Product_ID]],Table4[Product_ID],Table4[Sub_Category],"Not Found")</f>
        <v>Storage</v>
      </c>
      <c r="R1928" t="str">
        <f>_xlfn.XLOOKUP(Table2[[#This Row],[Customer_ID]],Table1[Customer_ID],Table1[Region],"Not Found")</f>
        <v>South</v>
      </c>
      <c r="S1928" t="str">
        <f>_xlfn.XLOOKUP(Table2[[#This Row],[Customer_ID]],Table1[Customer_ID],Table1[Segment],"Not Found")</f>
        <v>Consumer</v>
      </c>
      <c r="T1928" t="str">
        <f>_xlfn.XLOOKUP(Table2[[#This Row],[Product_ID]],Table4[Product_ID],Table4[Product_Name],"Not Found")</f>
        <v>Desk Organizer</v>
      </c>
    </row>
    <row r="1929" spans="1:20" x14ac:dyDescent="0.3">
      <c r="A1929" t="s">
        <v>2449</v>
      </c>
      <c r="B1929" s="4">
        <v>45518</v>
      </c>
      <c r="C1929" s="4">
        <v>45522</v>
      </c>
      <c r="D1929" t="s">
        <v>1630</v>
      </c>
      <c r="E1929" t="s">
        <v>65</v>
      </c>
      <c r="F1929" s="8">
        <v>1</v>
      </c>
      <c r="G1929" s="10">
        <v>0</v>
      </c>
      <c r="H1929" t="s">
        <v>17</v>
      </c>
      <c r="I1929" s="8">
        <v>699</v>
      </c>
      <c r="J1929" s="8">
        <v>247.87</v>
      </c>
      <c r="K1929" s="12">
        <f>YEAR(Table2[[#This Row],[Order_Date]])</f>
        <v>2024</v>
      </c>
      <c r="L1929" s="12">
        <f>MONTH(Table2[[#This Row],[Order_Date]])</f>
        <v>8</v>
      </c>
      <c r="M1929" t="str">
        <f>TEXT(Table2[[#This Row],[Order_Date]],"mmm")</f>
        <v>Aug</v>
      </c>
      <c r="N1929" t="str">
        <f>TEXT(Table2[[#This Row],[Order_Date]],"YYYY-MM")</f>
        <v>2024-08</v>
      </c>
      <c r="O1929" s="9">
        <f>IFERROR(Table2[[#This Row],[Profit]]/Table2[[#This Row],[Sales]],0)</f>
        <v>0.35460658082975682</v>
      </c>
      <c r="P1929" t="str">
        <f>_xlfn.XLOOKUP(Table2[[#This Row],[Product_ID]],Table4[Product_ID],Table4[Category],"Not Found")</f>
        <v>Office</v>
      </c>
      <c r="Q1929" t="str">
        <f>_xlfn.XLOOKUP(Table2[[#This Row],[Product_ID]],Table4[Product_ID],Table4[Sub_Category],"Not Found")</f>
        <v>Storage</v>
      </c>
      <c r="R1929" t="str">
        <f>_xlfn.XLOOKUP(Table2[[#This Row],[Customer_ID]],Table1[Customer_ID],Table1[Region],"Not Found")</f>
        <v>West</v>
      </c>
      <c r="S1929" t="str">
        <f>_xlfn.XLOOKUP(Table2[[#This Row],[Customer_ID]],Table1[Customer_ID],Table1[Segment],"Not Found")</f>
        <v>Consumer</v>
      </c>
      <c r="T1929" t="str">
        <f>_xlfn.XLOOKUP(Table2[[#This Row],[Product_ID]],Table4[Product_ID],Table4[Product_Name],"Not Found")</f>
        <v>Desk Organizer</v>
      </c>
    </row>
    <row r="1930" spans="1:20" x14ac:dyDescent="0.3">
      <c r="A1930" t="s">
        <v>2450</v>
      </c>
      <c r="B1930" s="4">
        <v>45992</v>
      </c>
      <c r="C1930" s="4">
        <v>45995</v>
      </c>
      <c r="D1930" t="s">
        <v>805</v>
      </c>
      <c r="E1930" t="s">
        <v>12</v>
      </c>
      <c r="F1930" s="8">
        <v>2</v>
      </c>
      <c r="G1930" s="10">
        <v>0.1</v>
      </c>
      <c r="H1930" t="s">
        <v>13</v>
      </c>
      <c r="I1930" s="8">
        <v>1078.2</v>
      </c>
      <c r="J1930" s="8">
        <v>280.83999999999997</v>
      </c>
      <c r="K1930" s="12">
        <f>YEAR(Table2[[#This Row],[Order_Date]])</f>
        <v>2025</v>
      </c>
      <c r="L1930" s="12">
        <f>MONTH(Table2[[#This Row],[Order_Date]])</f>
        <v>12</v>
      </c>
      <c r="M1930" t="str">
        <f>TEXT(Table2[[#This Row],[Order_Date]],"mmm")</f>
        <v>Dec</v>
      </c>
      <c r="N1930" t="str">
        <f>TEXT(Table2[[#This Row],[Order_Date]],"YYYY-MM")</f>
        <v>2025-12</v>
      </c>
      <c r="O1930" s="9">
        <f>IFERROR(Table2[[#This Row],[Profit]]/Table2[[#This Row],[Sales]],0)</f>
        <v>0.26047115562975326</v>
      </c>
      <c r="P1930" t="str">
        <f>_xlfn.XLOOKUP(Table2[[#This Row],[Product_ID]],Table4[Product_ID],Table4[Category],"Not Found")</f>
        <v>Home</v>
      </c>
      <c r="Q1930" t="str">
        <f>_xlfn.XLOOKUP(Table2[[#This Row],[Product_ID]],Table4[Product_ID],Table4[Sub_Category],"Not Found")</f>
        <v>Kitchen</v>
      </c>
      <c r="R1930" t="str">
        <f>_xlfn.XLOOKUP(Table2[[#This Row],[Customer_ID]],Table1[Customer_ID],Table1[Region],"Not Found")</f>
        <v>West</v>
      </c>
      <c r="S1930" t="str">
        <f>_xlfn.XLOOKUP(Table2[[#This Row],[Customer_ID]],Table1[Customer_ID],Table1[Segment],"Not Found")</f>
        <v>Home Office</v>
      </c>
      <c r="T1930" t="str">
        <f>_xlfn.XLOOKUP(Table2[[#This Row],[Product_ID]],Table4[Product_ID],Table4[Product_Name],"Not Found")</f>
        <v>Water Bottle</v>
      </c>
    </row>
    <row r="1931" spans="1:20" x14ac:dyDescent="0.3">
      <c r="A1931" t="s">
        <v>2451</v>
      </c>
      <c r="B1931" s="4">
        <v>45767</v>
      </c>
      <c r="C1931" s="4">
        <v>45770</v>
      </c>
      <c r="D1931" t="s">
        <v>667</v>
      </c>
      <c r="E1931" t="s">
        <v>20</v>
      </c>
      <c r="F1931" s="8">
        <v>3</v>
      </c>
      <c r="G1931" s="10">
        <v>0.1</v>
      </c>
      <c r="H1931" t="s">
        <v>13</v>
      </c>
      <c r="I1931" s="8">
        <v>18897.3</v>
      </c>
      <c r="J1931" s="8">
        <v>2645.19</v>
      </c>
      <c r="K1931" s="12">
        <f>YEAR(Table2[[#This Row],[Order_Date]])</f>
        <v>2025</v>
      </c>
      <c r="L1931" s="12">
        <f>MONTH(Table2[[#This Row],[Order_Date]])</f>
        <v>4</v>
      </c>
      <c r="M1931" t="str">
        <f>TEXT(Table2[[#This Row],[Order_Date]],"mmm")</f>
        <v>Apr</v>
      </c>
      <c r="N1931" t="str">
        <f>TEXT(Table2[[#This Row],[Order_Date]],"YYYY-MM")</f>
        <v>2025-04</v>
      </c>
      <c r="O1931" s="9">
        <f>IFERROR(Table2[[#This Row],[Profit]]/Table2[[#This Row],[Sales]],0)</f>
        <v>0.1399771395913702</v>
      </c>
      <c r="P1931" t="str">
        <f>_xlfn.XLOOKUP(Table2[[#This Row],[Product_ID]],Table4[Product_ID],Table4[Category],"Not Found")</f>
        <v>Furniture</v>
      </c>
      <c r="Q1931" t="str">
        <f>_xlfn.XLOOKUP(Table2[[#This Row],[Product_ID]],Table4[Product_ID],Table4[Sub_Category],"Not Found")</f>
        <v>Furniture</v>
      </c>
      <c r="R1931" t="str">
        <f>_xlfn.XLOOKUP(Table2[[#This Row],[Customer_ID]],Table1[Customer_ID],Table1[Region],"Not Found")</f>
        <v>South</v>
      </c>
      <c r="S1931" t="str">
        <f>_xlfn.XLOOKUP(Table2[[#This Row],[Customer_ID]],Table1[Customer_ID],Table1[Segment],"Not Found")</f>
        <v>Corporate</v>
      </c>
      <c r="T1931" t="str">
        <f>_xlfn.XLOOKUP(Table2[[#This Row],[Product_ID]],Table4[Product_ID],Table4[Product_Name],"Not Found")</f>
        <v>Office Chair</v>
      </c>
    </row>
    <row r="1932" spans="1:20" x14ac:dyDescent="0.3">
      <c r="A1932" t="s">
        <v>2452</v>
      </c>
      <c r="B1932" s="4">
        <v>45768</v>
      </c>
      <c r="C1932" s="4">
        <v>45770</v>
      </c>
      <c r="D1932" t="s">
        <v>189</v>
      </c>
      <c r="E1932" t="s">
        <v>55</v>
      </c>
      <c r="F1932" s="8">
        <v>2</v>
      </c>
      <c r="G1932" s="10">
        <v>0.15</v>
      </c>
      <c r="H1932" t="s">
        <v>13</v>
      </c>
      <c r="I1932" s="8">
        <v>10198.299999999999</v>
      </c>
      <c r="J1932" s="8">
        <v>1764.21</v>
      </c>
      <c r="K1932" s="12">
        <f>YEAR(Table2[[#This Row],[Order_Date]])</f>
        <v>2025</v>
      </c>
      <c r="L1932" s="12">
        <f>MONTH(Table2[[#This Row],[Order_Date]])</f>
        <v>4</v>
      </c>
      <c r="M1932" t="str">
        <f>TEXT(Table2[[#This Row],[Order_Date]],"mmm")</f>
        <v>Apr</v>
      </c>
      <c r="N1932" t="str">
        <f>TEXT(Table2[[#This Row],[Order_Date]],"YYYY-MM")</f>
        <v>2025-04</v>
      </c>
      <c r="O1932" s="9">
        <f>IFERROR(Table2[[#This Row],[Profit]]/Table2[[#This Row],[Sales]],0)</f>
        <v>0.17299059647196102</v>
      </c>
      <c r="P1932" t="str">
        <f>_xlfn.XLOOKUP(Table2[[#This Row],[Product_ID]],Table4[Product_ID],Table4[Category],"Not Found")</f>
        <v>Furniture</v>
      </c>
      <c r="Q1932" t="str">
        <f>_xlfn.XLOOKUP(Table2[[#This Row],[Product_ID]],Table4[Product_ID],Table4[Sub_Category],"Not Found")</f>
        <v>Furniture</v>
      </c>
      <c r="R1932" t="str">
        <f>_xlfn.XLOOKUP(Table2[[#This Row],[Customer_ID]],Table1[Customer_ID],Table1[Region],"Not Found")</f>
        <v>West</v>
      </c>
      <c r="S1932" t="str">
        <f>_xlfn.XLOOKUP(Table2[[#This Row],[Customer_ID]],Table1[Customer_ID],Table1[Segment],"Not Found")</f>
        <v>Consumer</v>
      </c>
      <c r="T1932" t="str">
        <f>_xlfn.XLOOKUP(Table2[[#This Row],[Product_ID]],Table4[Product_ID],Table4[Product_Name],"Not Found")</f>
        <v>Study Table</v>
      </c>
    </row>
    <row r="1933" spans="1:20" x14ac:dyDescent="0.3">
      <c r="A1933" t="s">
        <v>2453</v>
      </c>
      <c r="B1933" s="4">
        <v>45556</v>
      </c>
      <c r="C1933" s="4">
        <v>45561</v>
      </c>
      <c r="D1933" t="s">
        <v>1378</v>
      </c>
      <c r="E1933" t="s">
        <v>76</v>
      </c>
      <c r="F1933" s="8">
        <v>1</v>
      </c>
      <c r="G1933" s="10">
        <v>0.1</v>
      </c>
      <c r="H1933" t="s">
        <v>13</v>
      </c>
      <c r="I1933" s="8">
        <v>809.1</v>
      </c>
      <c r="J1933" s="8">
        <v>229.18</v>
      </c>
      <c r="K1933" s="12">
        <f>YEAR(Table2[[#This Row],[Order_Date]])</f>
        <v>2024</v>
      </c>
      <c r="L1933" s="12">
        <f>MONTH(Table2[[#This Row],[Order_Date]])</f>
        <v>9</v>
      </c>
      <c r="M1933" t="str">
        <f>TEXT(Table2[[#This Row],[Order_Date]],"mmm")</f>
        <v>Sep</v>
      </c>
      <c r="N1933" t="str">
        <f>TEXT(Table2[[#This Row],[Order_Date]],"YYYY-MM")</f>
        <v>2024-09</v>
      </c>
      <c r="O1933" s="9">
        <f>IFERROR(Table2[[#This Row],[Profit]]/Table2[[#This Row],[Sales]],0)</f>
        <v>0.28325299715733532</v>
      </c>
      <c r="P1933" t="str">
        <f>_xlfn.XLOOKUP(Table2[[#This Row],[Product_ID]],Table4[Product_ID],Table4[Category],"Not Found")</f>
        <v>Home</v>
      </c>
      <c r="Q1933" t="str">
        <f>_xlfn.XLOOKUP(Table2[[#This Row],[Product_ID]],Table4[Product_ID],Table4[Sub_Category],"Not Found")</f>
        <v>Decor</v>
      </c>
      <c r="R1933" t="str">
        <f>_xlfn.XLOOKUP(Table2[[#This Row],[Customer_ID]],Table1[Customer_ID],Table1[Region],"Not Found")</f>
        <v>West</v>
      </c>
      <c r="S1933" t="str">
        <f>_xlfn.XLOOKUP(Table2[[#This Row],[Customer_ID]],Table1[Customer_ID],Table1[Segment],"Not Found")</f>
        <v>Corporate</v>
      </c>
      <c r="T1933" t="str">
        <f>_xlfn.XLOOKUP(Table2[[#This Row],[Product_ID]],Table4[Product_ID],Table4[Product_Name],"Not Found")</f>
        <v>Wall Clock</v>
      </c>
    </row>
    <row r="1934" spans="1:20" x14ac:dyDescent="0.3">
      <c r="A1934" t="s">
        <v>2454</v>
      </c>
      <c r="B1934" s="4">
        <v>45663</v>
      </c>
      <c r="C1934" s="4">
        <v>45667</v>
      </c>
      <c r="D1934" t="s">
        <v>782</v>
      </c>
      <c r="E1934" t="s">
        <v>71</v>
      </c>
      <c r="F1934" s="8">
        <v>1</v>
      </c>
      <c r="G1934" s="10">
        <v>0.2</v>
      </c>
      <c r="H1934" t="s">
        <v>30</v>
      </c>
      <c r="I1934" s="8">
        <v>639.20000000000005</v>
      </c>
      <c r="J1934" s="8">
        <v>183.71</v>
      </c>
      <c r="K1934" s="12">
        <f>YEAR(Table2[[#This Row],[Order_Date]])</f>
        <v>2025</v>
      </c>
      <c r="L1934" s="12">
        <f>MONTH(Table2[[#This Row],[Order_Date]])</f>
        <v>1</v>
      </c>
      <c r="M1934" t="str">
        <f>TEXT(Table2[[#This Row],[Order_Date]],"mmm")</f>
        <v>Jan</v>
      </c>
      <c r="N1934" t="str">
        <f>TEXT(Table2[[#This Row],[Order_Date]],"YYYY-MM")</f>
        <v>2025-01</v>
      </c>
      <c r="O1934" s="9">
        <f>IFERROR(Table2[[#This Row],[Profit]]/Table2[[#This Row],[Sales]],0)</f>
        <v>0.28740613266583226</v>
      </c>
      <c r="P1934" t="str">
        <f>_xlfn.XLOOKUP(Table2[[#This Row],[Product_ID]],Table4[Product_ID],Table4[Category],"Not Found")</f>
        <v>Home</v>
      </c>
      <c r="Q1934" t="str">
        <f>_xlfn.XLOOKUP(Table2[[#This Row],[Product_ID]],Table4[Product_ID],Table4[Sub_Category],"Not Found")</f>
        <v>Storage</v>
      </c>
      <c r="R1934" t="str">
        <f>_xlfn.XLOOKUP(Table2[[#This Row],[Customer_ID]],Table1[Customer_ID],Table1[Region],"Not Found")</f>
        <v>West</v>
      </c>
      <c r="S1934" t="str">
        <f>_xlfn.XLOOKUP(Table2[[#This Row],[Customer_ID]],Table1[Customer_ID],Table1[Segment],"Not Found")</f>
        <v>Consumer</v>
      </c>
      <c r="T1934" t="str">
        <f>_xlfn.XLOOKUP(Table2[[#This Row],[Product_ID]],Table4[Product_ID],Table4[Product_Name],"Not Found")</f>
        <v>Storage Box</v>
      </c>
    </row>
    <row r="1935" spans="1:20" x14ac:dyDescent="0.3">
      <c r="A1935" t="s">
        <v>2455</v>
      </c>
      <c r="B1935" s="4">
        <v>45777</v>
      </c>
      <c r="C1935" s="4">
        <v>45782</v>
      </c>
      <c r="D1935" t="s">
        <v>803</v>
      </c>
      <c r="E1935" t="s">
        <v>50</v>
      </c>
      <c r="F1935" s="8">
        <v>2</v>
      </c>
      <c r="G1935" s="10">
        <v>0.05</v>
      </c>
      <c r="H1935" t="s">
        <v>17</v>
      </c>
      <c r="I1935" s="8">
        <v>948.1</v>
      </c>
      <c r="J1935" s="8">
        <v>260.27</v>
      </c>
      <c r="K1935" s="12">
        <f>YEAR(Table2[[#This Row],[Order_Date]])</f>
        <v>2025</v>
      </c>
      <c r="L1935" s="12">
        <f>MONTH(Table2[[#This Row],[Order_Date]])</f>
        <v>4</v>
      </c>
      <c r="M1935" t="str">
        <f>TEXT(Table2[[#This Row],[Order_Date]],"mmm")</f>
        <v>Apr</v>
      </c>
      <c r="N1935" t="str">
        <f>TEXT(Table2[[#This Row],[Order_Date]],"YYYY-MM")</f>
        <v>2025-04</v>
      </c>
      <c r="O1935" s="9">
        <f>IFERROR(Table2[[#This Row],[Profit]]/Table2[[#This Row],[Sales]],0)</f>
        <v>0.27451745596456067</v>
      </c>
      <c r="P1935" t="str">
        <f>_xlfn.XLOOKUP(Table2[[#This Row],[Product_ID]],Table4[Product_ID],Table4[Category],"Not Found")</f>
        <v>Technology</v>
      </c>
      <c r="Q1935" t="str">
        <f>_xlfn.XLOOKUP(Table2[[#This Row],[Product_ID]],Table4[Product_ID],Table4[Sub_Category],"Not Found")</f>
        <v>Accessories</v>
      </c>
      <c r="R1935" t="str">
        <f>_xlfn.XLOOKUP(Table2[[#This Row],[Customer_ID]],Table1[Customer_ID],Table1[Region],"Not Found")</f>
        <v>South</v>
      </c>
      <c r="S1935" t="str">
        <f>_xlfn.XLOOKUP(Table2[[#This Row],[Customer_ID]],Table1[Customer_ID],Table1[Segment],"Not Found")</f>
        <v>Consumer</v>
      </c>
      <c r="T1935" t="str">
        <f>_xlfn.XLOOKUP(Table2[[#This Row],[Product_ID]],Table4[Product_ID],Table4[Product_Name],"Not Found")</f>
        <v>Wireless Mouse</v>
      </c>
    </row>
    <row r="1936" spans="1:20" x14ac:dyDescent="0.3">
      <c r="A1936" t="s">
        <v>2456</v>
      </c>
      <c r="B1936" s="4">
        <v>45725</v>
      </c>
      <c r="C1936" s="4">
        <v>45729</v>
      </c>
      <c r="D1936" t="s">
        <v>1194</v>
      </c>
      <c r="E1936" t="s">
        <v>71</v>
      </c>
      <c r="F1936" s="8">
        <v>5</v>
      </c>
      <c r="G1936" s="10">
        <v>0</v>
      </c>
      <c r="H1936" t="s">
        <v>21</v>
      </c>
      <c r="I1936" s="8">
        <v>3995</v>
      </c>
      <c r="J1936" s="8">
        <v>1147.02</v>
      </c>
      <c r="K1936" s="12">
        <f>YEAR(Table2[[#This Row],[Order_Date]])</f>
        <v>2025</v>
      </c>
      <c r="L1936" s="12">
        <f>MONTH(Table2[[#This Row],[Order_Date]])</f>
        <v>3</v>
      </c>
      <c r="M1936" t="str">
        <f>TEXT(Table2[[#This Row],[Order_Date]],"mmm")</f>
        <v>Mar</v>
      </c>
      <c r="N1936" t="str">
        <f>TEXT(Table2[[#This Row],[Order_Date]],"YYYY-MM")</f>
        <v>2025-03</v>
      </c>
      <c r="O1936" s="9">
        <f>IFERROR(Table2[[#This Row],[Profit]]/Table2[[#This Row],[Sales]],0)</f>
        <v>0.28711389236545681</v>
      </c>
      <c r="P1936" t="str">
        <f>_xlfn.XLOOKUP(Table2[[#This Row],[Product_ID]],Table4[Product_ID],Table4[Category],"Not Found")</f>
        <v>Home</v>
      </c>
      <c r="Q1936" t="str">
        <f>_xlfn.XLOOKUP(Table2[[#This Row],[Product_ID]],Table4[Product_ID],Table4[Sub_Category],"Not Found")</f>
        <v>Storage</v>
      </c>
      <c r="R1936" t="str">
        <f>_xlfn.XLOOKUP(Table2[[#This Row],[Customer_ID]],Table1[Customer_ID],Table1[Region],"Not Found")</f>
        <v>West</v>
      </c>
      <c r="S1936" t="str">
        <f>_xlfn.XLOOKUP(Table2[[#This Row],[Customer_ID]],Table1[Customer_ID],Table1[Segment],"Not Found")</f>
        <v>Consumer</v>
      </c>
      <c r="T1936" t="str">
        <f>_xlfn.XLOOKUP(Table2[[#This Row],[Product_ID]],Table4[Product_ID],Table4[Product_Name],"Not Found")</f>
        <v>Storage Box</v>
      </c>
    </row>
    <row r="1937" spans="1:20" x14ac:dyDescent="0.3">
      <c r="A1937" t="s">
        <v>2457</v>
      </c>
      <c r="B1937" s="4">
        <v>45937</v>
      </c>
      <c r="C1937" s="4">
        <v>45940</v>
      </c>
      <c r="D1937" t="s">
        <v>648</v>
      </c>
      <c r="E1937" t="s">
        <v>71</v>
      </c>
      <c r="F1937" s="8">
        <v>1</v>
      </c>
      <c r="G1937" s="10">
        <v>0</v>
      </c>
      <c r="H1937" t="s">
        <v>17</v>
      </c>
      <c r="I1937" s="8">
        <v>799</v>
      </c>
      <c r="J1937" s="8">
        <v>143.88999999999999</v>
      </c>
      <c r="K1937" s="12">
        <f>YEAR(Table2[[#This Row],[Order_Date]])</f>
        <v>2025</v>
      </c>
      <c r="L1937" s="12">
        <f>MONTH(Table2[[#This Row],[Order_Date]])</f>
        <v>10</v>
      </c>
      <c r="M1937" t="str">
        <f>TEXT(Table2[[#This Row],[Order_Date]],"mmm")</f>
        <v>Oct</v>
      </c>
      <c r="N1937" t="str">
        <f>TEXT(Table2[[#This Row],[Order_Date]],"YYYY-MM")</f>
        <v>2025-10</v>
      </c>
      <c r="O1937" s="9">
        <f>IFERROR(Table2[[#This Row],[Profit]]/Table2[[#This Row],[Sales]],0)</f>
        <v>0.18008760951188985</v>
      </c>
      <c r="P1937" t="str">
        <f>_xlfn.XLOOKUP(Table2[[#This Row],[Product_ID]],Table4[Product_ID],Table4[Category],"Not Found")</f>
        <v>Home</v>
      </c>
      <c r="Q1937" t="str">
        <f>_xlfn.XLOOKUP(Table2[[#This Row],[Product_ID]],Table4[Product_ID],Table4[Sub_Category],"Not Found")</f>
        <v>Storage</v>
      </c>
      <c r="R1937" t="str">
        <f>_xlfn.XLOOKUP(Table2[[#This Row],[Customer_ID]],Table1[Customer_ID],Table1[Region],"Not Found")</f>
        <v>North</v>
      </c>
      <c r="S1937" t="str">
        <f>_xlfn.XLOOKUP(Table2[[#This Row],[Customer_ID]],Table1[Customer_ID],Table1[Segment],"Not Found")</f>
        <v>Consumer</v>
      </c>
      <c r="T1937" t="str">
        <f>_xlfn.XLOOKUP(Table2[[#This Row],[Product_ID]],Table4[Product_ID],Table4[Product_Name],"Not Found")</f>
        <v>Storage Box</v>
      </c>
    </row>
    <row r="1938" spans="1:20" x14ac:dyDescent="0.3">
      <c r="A1938" t="s">
        <v>2458</v>
      </c>
      <c r="B1938" s="4">
        <v>45502</v>
      </c>
      <c r="C1938" s="4">
        <v>45506</v>
      </c>
      <c r="D1938" t="s">
        <v>1017</v>
      </c>
      <c r="E1938" t="s">
        <v>29</v>
      </c>
      <c r="F1938" s="8">
        <v>5</v>
      </c>
      <c r="G1938" s="10">
        <v>0.05</v>
      </c>
      <c r="H1938" t="s">
        <v>17</v>
      </c>
      <c r="I1938" s="8">
        <v>1895.25</v>
      </c>
      <c r="J1938" s="8">
        <v>545.89</v>
      </c>
      <c r="K1938" s="12">
        <f>YEAR(Table2[[#This Row],[Order_Date]])</f>
        <v>2024</v>
      </c>
      <c r="L1938" s="12">
        <f>MONTH(Table2[[#This Row],[Order_Date]])</f>
        <v>7</v>
      </c>
      <c r="M1938" t="str">
        <f>TEXT(Table2[[#This Row],[Order_Date]],"mmm")</f>
        <v>Jul</v>
      </c>
      <c r="N1938" t="str">
        <f>TEXT(Table2[[#This Row],[Order_Date]],"YYYY-MM")</f>
        <v>2024-07</v>
      </c>
      <c r="O1938" s="9">
        <f>IFERROR(Table2[[#This Row],[Profit]]/Table2[[#This Row],[Sales]],0)</f>
        <v>0.28803060282284659</v>
      </c>
      <c r="P1938" t="str">
        <f>_xlfn.XLOOKUP(Table2[[#This Row],[Product_ID]],Table4[Product_ID],Table4[Category],"Not Found")</f>
        <v>Office</v>
      </c>
      <c r="Q1938" t="str">
        <f>_xlfn.XLOOKUP(Table2[[#This Row],[Product_ID]],Table4[Product_ID],Table4[Sub_Category],"Not Found")</f>
        <v>Paper</v>
      </c>
      <c r="R1938" t="str">
        <f>_xlfn.XLOOKUP(Table2[[#This Row],[Customer_ID]],Table1[Customer_ID],Table1[Region],"Not Found")</f>
        <v>West</v>
      </c>
      <c r="S1938" t="str">
        <f>_xlfn.XLOOKUP(Table2[[#This Row],[Customer_ID]],Table1[Customer_ID],Table1[Segment],"Not Found")</f>
        <v>Consumer</v>
      </c>
      <c r="T1938" t="str">
        <f>_xlfn.XLOOKUP(Table2[[#This Row],[Product_ID]],Table4[Product_ID],Table4[Product_Name],"Not Found")</f>
        <v>Notebook Set</v>
      </c>
    </row>
    <row r="1939" spans="1:20" x14ac:dyDescent="0.3">
      <c r="A1939" t="s">
        <v>2459</v>
      </c>
      <c r="B1939" s="4">
        <v>45863</v>
      </c>
      <c r="C1939" s="4">
        <v>45865</v>
      </c>
      <c r="D1939" t="s">
        <v>140</v>
      </c>
      <c r="E1939" t="s">
        <v>35</v>
      </c>
      <c r="F1939" s="8">
        <v>1</v>
      </c>
      <c r="G1939" s="10">
        <v>0.1</v>
      </c>
      <c r="H1939" t="s">
        <v>13</v>
      </c>
      <c r="I1939" s="8">
        <v>1439.1</v>
      </c>
      <c r="J1939" s="8">
        <v>359.1</v>
      </c>
      <c r="K1939" s="12">
        <f>YEAR(Table2[[#This Row],[Order_Date]])</f>
        <v>2025</v>
      </c>
      <c r="L1939" s="12">
        <f>MONTH(Table2[[#This Row],[Order_Date]])</f>
        <v>7</v>
      </c>
      <c r="M1939" t="str">
        <f>TEXT(Table2[[#This Row],[Order_Date]],"mmm")</f>
        <v>Jul</v>
      </c>
      <c r="N1939" t="str">
        <f>TEXT(Table2[[#This Row],[Order_Date]],"YYYY-MM")</f>
        <v>2025-07</v>
      </c>
      <c r="O1939" s="9">
        <f>IFERROR(Table2[[#This Row],[Profit]]/Table2[[#This Row],[Sales]],0)</f>
        <v>0.24953095684803006</v>
      </c>
      <c r="P1939" t="str">
        <f>_xlfn.XLOOKUP(Table2[[#This Row],[Product_ID]],Table4[Product_ID],Table4[Category],"Not Found")</f>
        <v>Lifestyle</v>
      </c>
      <c r="Q1939" t="str">
        <f>_xlfn.XLOOKUP(Table2[[#This Row],[Product_ID]],Table4[Product_ID],Table4[Sub_Category],"Not Found")</f>
        <v>Bags</v>
      </c>
      <c r="R1939" t="str">
        <f>_xlfn.XLOOKUP(Table2[[#This Row],[Customer_ID]],Table1[Customer_ID],Table1[Region],"Not Found")</f>
        <v>North</v>
      </c>
      <c r="S1939" t="str">
        <f>_xlfn.XLOOKUP(Table2[[#This Row],[Customer_ID]],Table1[Customer_ID],Table1[Segment],"Not Found")</f>
        <v>Consumer</v>
      </c>
      <c r="T1939" t="str">
        <f>_xlfn.XLOOKUP(Table2[[#This Row],[Product_ID]],Table4[Product_ID],Table4[Product_Name],"Not Found")</f>
        <v>Backpack</v>
      </c>
    </row>
    <row r="1940" spans="1:20" x14ac:dyDescent="0.3">
      <c r="A1940" t="s">
        <v>2460</v>
      </c>
      <c r="B1940" s="4">
        <v>45668</v>
      </c>
      <c r="C1940" s="4">
        <v>45669</v>
      </c>
      <c r="D1940" t="s">
        <v>1081</v>
      </c>
      <c r="E1940" t="s">
        <v>71</v>
      </c>
      <c r="F1940" s="8">
        <v>1</v>
      </c>
      <c r="G1940" s="10">
        <v>0.1</v>
      </c>
      <c r="H1940" t="s">
        <v>17</v>
      </c>
      <c r="I1940" s="8">
        <v>719.1</v>
      </c>
      <c r="J1940" s="8">
        <v>195.74</v>
      </c>
      <c r="K1940" s="12">
        <f>YEAR(Table2[[#This Row],[Order_Date]])</f>
        <v>2025</v>
      </c>
      <c r="L1940" s="12">
        <f>MONTH(Table2[[#This Row],[Order_Date]])</f>
        <v>1</v>
      </c>
      <c r="M1940" t="str">
        <f>TEXT(Table2[[#This Row],[Order_Date]],"mmm")</f>
        <v>Jan</v>
      </c>
      <c r="N1940" t="str">
        <f>TEXT(Table2[[#This Row],[Order_Date]],"YYYY-MM")</f>
        <v>2025-01</v>
      </c>
      <c r="O1940" s="9">
        <f>IFERROR(Table2[[#This Row],[Profit]]/Table2[[#This Row],[Sales]],0)</f>
        <v>0.27220136281462942</v>
      </c>
      <c r="P1940" t="str">
        <f>_xlfn.XLOOKUP(Table2[[#This Row],[Product_ID]],Table4[Product_ID],Table4[Category],"Not Found")</f>
        <v>Home</v>
      </c>
      <c r="Q1940" t="str">
        <f>_xlfn.XLOOKUP(Table2[[#This Row],[Product_ID]],Table4[Product_ID],Table4[Sub_Category],"Not Found")</f>
        <v>Storage</v>
      </c>
      <c r="R1940" t="str">
        <f>_xlfn.XLOOKUP(Table2[[#This Row],[Customer_ID]],Table1[Customer_ID],Table1[Region],"Not Found")</f>
        <v>East</v>
      </c>
      <c r="S1940" t="str">
        <f>_xlfn.XLOOKUP(Table2[[#This Row],[Customer_ID]],Table1[Customer_ID],Table1[Segment],"Not Found")</f>
        <v>Consumer</v>
      </c>
      <c r="T1940" t="str">
        <f>_xlfn.XLOOKUP(Table2[[#This Row],[Product_ID]],Table4[Product_ID],Table4[Product_Name],"Not Found")</f>
        <v>Storage Box</v>
      </c>
    </row>
    <row r="1941" spans="1:20" x14ac:dyDescent="0.3">
      <c r="A1941" t="s">
        <v>2461</v>
      </c>
      <c r="B1941" s="4">
        <v>45686</v>
      </c>
      <c r="C1941" s="4">
        <v>45690</v>
      </c>
      <c r="D1941" t="s">
        <v>279</v>
      </c>
      <c r="E1941" t="s">
        <v>50</v>
      </c>
      <c r="F1941" s="8">
        <v>1</v>
      </c>
      <c r="G1941" s="10">
        <v>0</v>
      </c>
      <c r="H1941" t="s">
        <v>17</v>
      </c>
      <c r="I1941" s="8">
        <v>499</v>
      </c>
      <c r="J1941" s="8">
        <v>122.57</v>
      </c>
      <c r="K1941" s="12">
        <f>YEAR(Table2[[#This Row],[Order_Date]])</f>
        <v>2025</v>
      </c>
      <c r="L1941" s="12">
        <f>MONTH(Table2[[#This Row],[Order_Date]])</f>
        <v>1</v>
      </c>
      <c r="M1941" t="str">
        <f>TEXT(Table2[[#This Row],[Order_Date]],"mmm")</f>
        <v>Jan</v>
      </c>
      <c r="N1941" t="str">
        <f>TEXT(Table2[[#This Row],[Order_Date]],"YYYY-MM")</f>
        <v>2025-01</v>
      </c>
      <c r="O1941" s="9">
        <f>IFERROR(Table2[[#This Row],[Profit]]/Table2[[#This Row],[Sales]],0)</f>
        <v>0.24563126252505008</v>
      </c>
      <c r="P1941" t="str">
        <f>_xlfn.XLOOKUP(Table2[[#This Row],[Product_ID]],Table4[Product_ID],Table4[Category],"Not Found")</f>
        <v>Technology</v>
      </c>
      <c r="Q1941" t="str">
        <f>_xlfn.XLOOKUP(Table2[[#This Row],[Product_ID]],Table4[Product_ID],Table4[Sub_Category],"Not Found")</f>
        <v>Accessories</v>
      </c>
      <c r="R1941" t="str">
        <f>_xlfn.XLOOKUP(Table2[[#This Row],[Customer_ID]],Table1[Customer_ID],Table1[Region],"Not Found")</f>
        <v>North</v>
      </c>
      <c r="S1941" t="str">
        <f>_xlfn.XLOOKUP(Table2[[#This Row],[Customer_ID]],Table1[Customer_ID],Table1[Segment],"Not Found")</f>
        <v>Consumer</v>
      </c>
      <c r="T1941" t="str">
        <f>_xlfn.XLOOKUP(Table2[[#This Row],[Product_ID]],Table4[Product_ID],Table4[Product_Name],"Not Found")</f>
        <v>Wireless Mouse</v>
      </c>
    </row>
    <row r="1942" spans="1:20" x14ac:dyDescent="0.3">
      <c r="A1942" t="s">
        <v>2462</v>
      </c>
      <c r="B1942" s="4">
        <v>45741</v>
      </c>
      <c r="C1942" s="4">
        <v>45743</v>
      </c>
      <c r="D1942" t="s">
        <v>710</v>
      </c>
      <c r="E1942" t="s">
        <v>35</v>
      </c>
      <c r="F1942" s="8">
        <v>2</v>
      </c>
      <c r="G1942" s="10">
        <v>0.05</v>
      </c>
      <c r="H1942" t="s">
        <v>13</v>
      </c>
      <c r="I1942" s="8">
        <v>3038.1</v>
      </c>
      <c r="J1942" s="8">
        <v>824.17</v>
      </c>
      <c r="K1942" s="12">
        <f>YEAR(Table2[[#This Row],[Order_Date]])</f>
        <v>2025</v>
      </c>
      <c r="L1942" s="12">
        <f>MONTH(Table2[[#This Row],[Order_Date]])</f>
        <v>3</v>
      </c>
      <c r="M1942" t="str">
        <f>TEXT(Table2[[#This Row],[Order_Date]],"mmm")</f>
        <v>Mar</v>
      </c>
      <c r="N1942" t="str">
        <f>TEXT(Table2[[#This Row],[Order_Date]],"YYYY-MM")</f>
        <v>2025-03</v>
      </c>
      <c r="O1942" s="9">
        <f>IFERROR(Table2[[#This Row],[Profit]]/Table2[[#This Row],[Sales]],0)</f>
        <v>0.27127810144498204</v>
      </c>
      <c r="P1942" t="str">
        <f>_xlfn.XLOOKUP(Table2[[#This Row],[Product_ID]],Table4[Product_ID],Table4[Category],"Not Found")</f>
        <v>Lifestyle</v>
      </c>
      <c r="Q1942" t="str">
        <f>_xlfn.XLOOKUP(Table2[[#This Row],[Product_ID]],Table4[Product_ID],Table4[Sub_Category],"Not Found")</f>
        <v>Bags</v>
      </c>
      <c r="R1942" t="str">
        <f>_xlfn.XLOOKUP(Table2[[#This Row],[Customer_ID]],Table1[Customer_ID],Table1[Region],"Not Found")</f>
        <v>North</v>
      </c>
      <c r="S1942" t="str">
        <f>_xlfn.XLOOKUP(Table2[[#This Row],[Customer_ID]],Table1[Customer_ID],Table1[Segment],"Not Found")</f>
        <v>Consumer</v>
      </c>
      <c r="T1942" t="str">
        <f>_xlfn.XLOOKUP(Table2[[#This Row],[Product_ID]],Table4[Product_ID],Table4[Product_Name],"Not Found")</f>
        <v>Backpack</v>
      </c>
    </row>
    <row r="1943" spans="1:20" x14ac:dyDescent="0.3">
      <c r="A1943" t="s">
        <v>2463</v>
      </c>
      <c r="B1943" s="4">
        <v>45655</v>
      </c>
      <c r="C1943" s="4">
        <v>45658</v>
      </c>
      <c r="D1943" t="s">
        <v>356</v>
      </c>
      <c r="E1943" t="s">
        <v>96</v>
      </c>
      <c r="F1943" s="8">
        <v>1</v>
      </c>
      <c r="G1943" s="10">
        <v>0.1</v>
      </c>
      <c r="H1943" t="s">
        <v>21</v>
      </c>
      <c r="I1943" s="8">
        <v>899.1</v>
      </c>
      <c r="J1943" s="8">
        <v>215.32</v>
      </c>
      <c r="K1943" s="12">
        <f>YEAR(Table2[[#This Row],[Order_Date]])</f>
        <v>2024</v>
      </c>
      <c r="L1943" s="12">
        <f>MONTH(Table2[[#This Row],[Order_Date]])</f>
        <v>12</v>
      </c>
      <c r="M1943" t="str">
        <f>TEXT(Table2[[#This Row],[Order_Date]],"mmm")</f>
        <v>Dec</v>
      </c>
      <c r="N1943" t="str">
        <f>TEXT(Table2[[#This Row],[Order_Date]],"YYYY-MM")</f>
        <v>2024-12</v>
      </c>
      <c r="O1943" s="9">
        <f>IFERROR(Table2[[#This Row],[Profit]]/Table2[[#This Row],[Sales]],0)</f>
        <v>0.23948392837281726</v>
      </c>
      <c r="P1943" t="str">
        <f>_xlfn.XLOOKUP(Table2[[#This Row],[Product_ID]],Table4[Product_ID],Table4[Category],"Not Found")</f>
        <v>Home</v>
      </c>
      <c r="Q1943" t="str">
        <f>_xlfn.XLOOKUP(Table2[[#This Row],[Product_ID]],Table4[Product_ID],Table4[Sub_Category],"Not Found")</f>
        <v>Lighting</v>
      </c>
      <c r="R1943" t="str">
        <f>_xlfn.XLOOKUP(Table2[[#This Row],[Customer_ID]],Table1[Customer_ID],Table1[Region],"Not Found")</f>
        <v>South</v>
      </c>
      <c r="S1943" t="str">
        <f>_xlfn.XLOOKUP(Table2[[#This Row],[Customer_ID]],Table1[Customer_ID],Table1[Segment],"Not Found")</f>
        <v>Home Office</v>
      </c>
      <c r="T1943" t="str">
        <f>_xlfn.XLOOKUP(Table2[[#This Row],[Product_ID]],Table4[Product_ID],Table4[Product_Name],"Not Found")</f>
        <v>LED Strip Light</v>
      </c>
    </row>
    <row r="1944" spans="1:20" x14ac:dyDescent="0.3">
      <c r="A1944" t="s">
        <v>2464</v>
      </c>
      <c r="B1944" s="4">
        <v>45748</v>
      </c>
      <c r="C1944" s="4">
        <v>45751</v>
      </c>
      <c r="D1944" t="s">
        <v>111</v>
      </c>
      <c r="E1944" t="s">
        <v>200</v>
      </c>
      <c r="F1944" s="8">
        <v>1</v>
      </c>
      <c r="G1944" s="10">
        <v>0.05</v>
      </c>
      <c r="H1944" t="s">
        <v>13</v>
      </c>
      <c r="I1944" s="8">
        <v>1044.05</v>
      </c>
      <c r="J1944" s="8">
        <v>268.83999999999997</v>
      </c>
      <c r="K1944" s="12">
        <f>YEAR(Table2[[#This Row],[Order_Date]])</f>
        <v>2025</v>
      </c>
      <c r="L1944" s="12">
        <f>MONTH(Table2[[#This Row],[Order_Date]])</f>
        <v>4</v>
      </c>
      <c r="M1944" t="str">
        <f>TEXT(Table2[[#This Row],[Order_Date]],"mmm")</f>
        <v>Apr</v>
      </c>
      <c r="N1944" t="str">
        <f>TEXT(Table2[[#This Row],[Order_Date]],"YYYY-MM")</f>
        <v>2025-04</v>
      </c>
      <c r="O1944" s="9">
        <f>IFERROR(Table2[[#This Row],[Profit]]/Table2[[#This Row],[Sales]],0)</f>
        <v>0.2574972463004645</v>
      </c>
      <c r="P1944" t="str">
        <f>_xlfn.XLOOKUP(Table2[[#This Row],[Product_ID]],Table4[Product_ID],Table4[Category],"Not Found")</f>
        <v>Office</v>
      </c>
      <c r="Q1944" t="str">
        <f>_xlfn.XLOOKUP(Table2[[#This Row],[Product_ID]],Table4[Product_ID],Table4[Sub_Category],"Not Found")</f>
        <v>Office Supplies</v>
      </c>
      <c r="R1944" t="str">
        <f>_xlfn.XLOOKUP(Table2[[#This Row],[Customer_ID]],Table1[Customer_ID],Table1[Region],"Not Found")</f>
        <v>East</v>
      </c>
      <c r="S1944" t="str">
        <f>_xlfn.XLOOKUP(Table2[[#This Row],[Customer_ID]],Table1[Customer_ID],Table1[Segment],"Not Found")</f>
        <v>Consumer</v>
      </c>
      <c r="T1944" t="str">
        <f>_xlfn.XLOOKUP(Table2[[#This Row],[Product_ID]],Table4[Product_ID],Table4[Product_Name],"Not Found")</f>
        <v>Laptop Stand</v>
      </c>
    </row>
    <row r="1945" spans="1:20" x14ac:dyDescent="0.3">
      <c r="A1945" t="s">
        <v>2465</v>
      </c>
      <c r="B1945" s="4">
        <v>46016</v>
      </c>
      <c r="C1945" s="4">
        <v>46017</v>
      </c>
      <c r="D1945" t="s">
        <v>390</v>
      </c>
      <c r="E1945" t="s">
        <v>65</v>
      </c>
      <c r="F1945" s="8">
        <v>3</v>
      </c>
      <c r="G1945" s="10">
        <v>0</v>
      </c>
      <c r="H1945" t="s">
        <v>17</v>
      </c>
      <c r="I1945" s="8">
        <v>2097</v>
      </c>
      <c r="J1945" s="8">
        <v>647.4</v>
      </c>
      <c r="K1945" s="12">
        <f>YEAR(Table2[[#This Row],[Order_Date]])</f>
        <v>2025</v>
      </c>
      <c r="L1945" s="12">
        <f>MONTH(Table2[[#This Row],[Order_Date]])</f>
        <v>12</v>
      </c>
      <c r="M1945" t="str">
        <f>TEXT(Table2[[#This Row],[Order_Date]],"mmm")</f>
        <v>Dec</v>
      </c>
      <c r="N1945" t="str">
        <f>TEXT(Table2[[#This Row],[Order_Date]],"YYYY-MM")</f>
        <v>2025-12</v>
      </c>
      <c r="O1945" s="9">
        <f>IFERROR(Table2[[#This Row],[Profit]]/Table2[[#This Row],[Sales]],0)</f>
        <v>0.30872675250357651</v>
      </c>
      <c r="P1945" t="str">
        <f>_xlfn.XLOOKUP(Table2[[#This Row],[Product_ID]],Table4[Product_ID],Table4[Category],"Not Found")</f>
        <v>Office</v>
      </c>
      <c r="Q1945" t="str">
        <f>_xlfn.XLOOKUP(Table2[[#This Row],[Product_ID]],Table4[Product_ID],Table4[Sub_Category],"Not Found")</f>
        <v>Storage</v>
      </c>
      <c r="R1945" t="str">
        <f>_xlfn.XLOOKUP(Table2[[#This Row],[Customer_ID]],Table1[Customer_ID],Table1[Region],"Not Found")</f>
        <v>West</v>
      </c>
      <c r="S1945" t="str">
        <f>_xlfn.XLOOKUP(Table2[[#This Row],[Customer_ID]],Table1[Customer_ID],Table1[Segment],"Not Found")</f>
        <v>Consumer</v>
      </c>
      <c r="T1945" t="str">
        <f>_xlfn.XLOOKUP(Table2[[#This Row],[Product_ID]],Table4[Product_ID],Table4[Product_Name],"Not Found")</f>
        <v>Desk Organizer</v>
      </c>
    </row>
    <row r="1946" spans="1:20" x14ac:dyDescent="0.3">
      <c r="A1946" t="s">
        <v>2466</v>
      </c>
      <c r="B1946" s="4">
        <v>46019</v>
      </c>
      <c r="C1946" s="4">
        <v>46024</v>
      </c>
      <c r="D1946" t="s">
        <v>317</v>
      </c>
      <c r="E1946" t="s">
        <v>81</v>
      </c>
      <c r="F1946" s="8">
        <v>5</v>
      </c>
      <c r="G1946" s="10">
        <v>0.1</v>
      </c>
      <c r="H1946" t="s">
        <v>17</v>
      </c>
      <c r="I1946" s="8">
        <v>3595.5</v>
      </c>
      <c r="J1946" s="8">
        <v>888.96</v>
      </c>
      <c r="K1946" s="12">
        <f>YEAR(Table2[[#This Row],[Order_Date]])</f>
        <v>2025</v>
      </c>
      <c r="L1946" s="12">
        <f>MONTH(Table2[[#This Row],[Order_Date]])</f>
        <v>12</v>
      </c>
      <c r="M1946" t="str">
        <f>TEXT(Table2[[#This Row],[Order_Date]],"mmm")</f>
        <v>Dec</v>
      </c>
      <c r="N1946" t="str">
        <f>TEXT(Table2[[#This Row],[Order_Date]],"YYYY-MM")</f>
        <v>2025-12</v>
      </c>
      <c r="O1946" s="9">
        <f>IFERROR(Table2[[#This Row],[Profit]]/Table2[[#This Row],[Sales]],0)</f>
        <v>0.24724238631622864</v>
      </c>
      <c r="P1946" t="str">
        <f>_xlfn.XLOOKUP(Table2[[#This Row],[Product_ID]],Table4[Product_ID],Table4[Category],"Not Found")</f>
        <v>Home</v>
      </c>
      <c r="Q1946" t="str">
        <f>_xlfn.XLOOKUP(Table2[[#This Row],[Product_ID]],Table4[Product_ID],Table4[Sub_Category],"Not Found")</f>
        <v>Kitchen</v>
      </c>
      <c r="R1946" t="str">
        <f>_xlfn.XLOOKUP(Table2[[#This Row],[Customer_ID]],Table1[Customer_ID],Table1[Region],"Not Found")</f>
        <v>East</v>
      </c>
      <c r="S1946" t="str">
        <f>_xlfn.XLOOKUP(Table2[[#This Row],[Customer_ID]],Table1[Customer_ID],Table1[Segment],"Not Found")</f>
        <v>Home Office</v>
      </c>
      <c r="T1946" t="str">
        <f>_xlfn.XLOOKUP(Table2[[#This Row],[Product_ID]],Table4[Product_ID],Table4[Product_Name],"Not Found")</f>
        <v>Travel Mug</v>
      </c>
    </row>
    <row r="1947" spans="1:20" x14ac:dyDescent="0.3">
      <c r="A1947" t="s">
        <v>2467</v>
      </c>
      <c r="B1947" s="4">
        <v>45517</v>
      </c>
      <c r="C1947" s="4">
        <v>45522</v>
      </c>
      <c r="D1947" t="s">
        <v>1254</v>
      </c>
      <c r="E1947" t="s">
        <v>116</v>
      </c>
      <c r="F1947" s="8">
        <v>1</v>
      </c>
      <c r="G1947" s="10">
        <v>0</v>
      </c>
      <c r="H1947" t="s">
        <v>30</v>
      </c>
      <c r="I1947" s="8">
        <v>399</v>
      </c>
      <c r="J1947" s="8">
        <v>78.81</v>
      </c>
      <c r="K1947" s="12">
        <f>YEAR(Table2[[#This Row],[Order_Date]])</f>
        <v>2024</v>
      </c>
      <c r="L1947" s="12">
        <f>MONTH(Table2[[#This Row],[Order_Date]])</f>
        <v>8</v>
      </c>
      <c r="M1947" t="str">
        <f>TEXT(Table2[[#This Row],[Order_Date]],"mmm")</f>
        <v>Aug</v>
      </c>
      <c r="N1947" t="str">
        <f>TEXT(Table2[[#This Row],[Order_Date]],"YYYY-MM")</f>
        <v>2024-08</v>
      </c>
      <c r="O1947" s="9">
        <f>IFERROR(Table2[[#This Row],[Profit]]/Table2[[#This Row],[Sales]],0)</f>
        <v>0.1975187969924812</v>
      </c>
      <c r="P1947" t="str">
        <f>_xlfn.XLOOKUP(Table2[[#This Row],[Product_ID]],Table4[Product_ID],Table4[Category],"Not Found")</f>
        <v>Technology</v>
      </c>
      <c r="Q1947" t="str">
        <f>_xlfn.XLOOKUP(Table2[[#This Row],[Product_ID]],Table4[Product_ID],Table4[Sub_Category],"Not Found")</f>
        <v>Accessories</v>
      </c>
      <c r="R1947" t="str">
        <f>_xlfn.XLOOKUP(Table2[[#This Row],[Customer_ID]],Table1[Customer_ID],Table1[Region],"Not Found")</f>
        <v>South</v>
      </c>
      <c r="S1947" t="str">
        <f>_xlfn.XLOOKUP(Table2[[#This Row],[Customer_ID]],Table1[Customer_ID],Table1[Segment],"Not Found")</f>
        <v>Corporate</v>
      </c>
      <c r="T1947" t="str">
        <f>_xlfn.XLOOKUP(Table2[[#This Row],[Product_ID]],Table4[Product_ID],Table4[Product_Name],"Not Found")</f>
        <v>Mobile Holder</v>
      </c>
    </row>
    <row r="1948" spans="1:20" x14ac:dyDescent="0.3">
      <c r="A1948" t="s">
        <v>2468</v>
      </c>
      <c r="B1948" s="4">
        <v>45422</v>
      </c>
      <c r="C1948" s="4">
        <v>45426</v>
      </c>
      <c r="D1948" t="s">
        <v>1101</v>
      </c>
      <c r="E1948" t="s">
        <v>12</v>
      </c>
      <c r="F1948" s="8">
        <v>1</v>
      </c>
      <c r="G1948" s="10">
        <v>0.15</v>
      </c>
      <c r="H1948" t="s">
        <v>13</v>
      </c>
      <c r="I1948" s="8">
        <v>509.15</v>
      </c>
      <c r="J1948" s="8">
        <v>141.28</v>
      </c>
      <c r="K1948" s="12">
        <f>YEAR(Table2[[#This Row],[Order_Date]])</f>
        <v>2024</v>
      </c>
      <c r="L1948" s="12">
        <f>MONTH(Table2[[#This Row],[Order_Date]])</f>
        <v>5</v>
      </c>
      <c r="M1948" t="str">
        <f>TEXT(Table2[[#This Row],[Order_Date]],"mmm")</f>
        <v>May</v>
      </c>
      <c r="N1948" t="str">
        <f>TEXT(Table2[[#This Row],[Order_Date]],"YYYY-MM")</f>
        <v>2024-05</v>
      </c>
      <c r="O1948" s="9">
        <f>IFERROR(Table2[[#This Row],[Profit]]/Table2[[#This Row],[Sales]],0)</f>
        <v>0.27748207797309243</v>
      </c>
      <c r="P1948" t="str">
        <f>_xlfn.XLOOKUP(Table2[[#This Row],[Product_ID]],Table4[Product_ID],Table4[Category],"Not Found")</f>
        <v>Home</v>
      </c>
      <c r="Q1948" t="str">
        <f>_xlfn.XLOOKUP(Table2[[#This Row],[Product_ID]],Table4[Product_ID],Table4[Sub_Category],"Not Found")</f>
        <v>Kitchen</v>
      </c>
      <c r="R1948" t="str">
        <f>_xlfn.XLOOKUP(Table2[[#This Row],[Customer_ID]],Table1[Customer_ID],Table1[Region],"Not Found")</f>
        <v>North</v>
      </c>
      <c r="S1948" t="str">
        <f>_xlfn.XLOOKUP(Table2[[#This Row],[Customer_ID]],Table1[Customer_ID],Table1[Segment],"Not Found")</f>
        <v>Consumer</v>
      </c>
      <c r="T1948" t="str">
        <f>_xlfn.XLOOKUP(Table2[[#This Row],[Product_ID]],Table4[Product_ID],Table4[Product_Name],"Not Found")</f>
        <v>Water Bottle</v>
      </c>
    </row>
    <row r="1949" spans="1:20" x14ac:dyDescent="0.3">
      <c r="A1949" t="s">
        <v>2469</v>
      </c>
      <c r="B1949" s="4">
        <v>45879</v>
      </c>
      <c r="C1949" s="4">
        <v>45882</v>
      </c>
      <c r="D1949" t="s">
        <v>723</v>
      </c>
      <c r="E1949" t="s">
        <v>20</v>
      </c>
      <c r="F1949" s="8">
        <v>3</v>
      </c>
      <c r="G1949" s="10">
        <v>0.2</v>
      </c>
      <c r="H1949" t="s">
        <v>17</v>
      </c>
      <c r="I1949" s="8">
        <v>16797.599999999999</v>
      </c>
      <c r="J1949" s="8">
        <v>3381.98</v>
      </c>
      <c r="K1949" s="12">
        <f>YEAR(Table2[[#This Row],[Order_Date]])</f>
        <v>2025</v>
      </c>
      <c r="L1949" s="12">
        <f>MONTH(Table2[[#This Row],[Order_Date]])</f>
        <v>8</v>
      </c>
      <c r="M1949" t="str">
        <f>TEXT(Table2[[#This Row],[Order_Date]],"mmm")</f>
        <v>Aug</v>
      </c>
      <c r="N1949" t="str">
        <f>TEXT(Table2[[#This Row],[Order_Date]],"YYYY-MM")</f>
        <v>2025-08</v>
      </c>
      <c r="O1949" s="9">
        <f>IFERROR(Table2[[#This Row],[Profit]]/Table2[[#This Row],[Sales]],0)</f>
        <v>0.201337095775587</v>
      </c>
      <c r="P1949" t="str">
        <f>_xlfn.XLOOKUP(Table2[[#This Row],[Product_ID]],Table4[Product_ID],Table4[Category],"Not Found")</f>
        <v>Furniture</v>
      </c>
      <c r="Q1949" t="str">
        <f>_xlfn.XLOOKUP(Table2[[#This Row],[Product_ID]],Table4[Product_ID],Table4[Sub_Category],"Not Found")</f>
        <v>Furniture</v>
      </c>
      <c r="R1949" t="str">
        <f>_xlfn.XLOOKUP(Table2[[#This Row],[Customer_ID]],Table1[Customer_ID],Table1[Region],"Not Found")</f>
        <v>West</v>
      </c>
      <c r="S1949" t="str">
        <f>_xlfn.XLOOKUP(Table2[[#This Row],[Customer_ID]],Table1[Customer_ID],Table1[Segment],"Not Found")</f>
        <v>Consumer</v>
      </c>
      <c r="T1949" t="str">
        <f>_xlfn.XLOOKUP(Table2[[#This Row],[Product_ID]],Table4[Product_ID],Table4[Product_Name],"Not Found")</f>
        <v>Office Chair</v>
      </c>
    </row>
    <row r="1950" spans="1:20" x14ac:dyDescent="0.3">
      <c r="A1950" t="s">
        <v>2470</v>
      </c>
      <c r="B1950" s="4">
        <v>45767</v>
      </c>
      <c r="C1950" s="4">
        <v>45769</v>
      </c>
      <c r="D1950" t="s">
        <v>392</v>
      </c>
      <c r="E1950" t="s">
        <v>65</v>
      </c>
      <c r="F1950" s="8">
        <v>2</v>
      </c>
      <c r="G1950" s="10">
        <v>0.05</v>
      </c>
      <c r="H1950" t="s">
        <v>17</v>
      </c>
      <c r="I1950" s="8">
        <v>1328.1</v>
      </c>
      <c r="J1950" s="8">
        <v>409.92</v>
      </c>
      <c r="K1950" s="12">
        <f>YEAR(Table2[[#This Row],[Order_Date]])</f>
        <v>2025</v>
      </c>
      <c r="L1950" s="12">
        <f>MONTH(Table2[[#This Row],[Order_Date]])</f>
        <v>4</v>
      </c>
      <c r="M1950" t="str">
        <f>TEXT(Table2[[#This Row],[Order_Date]],"mmm")</f>
        <v>Apr</v>
      </c>
      <c r="N1950" t="str">
        <f>TEXT(Table2[[#This Row],[Order_Date]],"YYYY-MM")</f>
        <v>2025-04</v>
      </c>
      <c r="O1950" s="9">
        <f>IFERROR(Table2[[#This Row],[Profit]]/Table2[[#This Row],[Sales]],0)</f>
        <v>0.3086514569686018</v>
      </c>
      <c r="P1950" t="str">
        <f>_xlfn.XLOOKUP(Table2[[#This Row],[Product_ID]],Table4[Product_ID],Table4[Category],"Not Found")</f>
        <v>Office</v>
      </c>
      <c r="Q1950" t="str">
        <f>_xlfn.XLOOKUP(Table2[[#This Row],[Product_ID]],Table4[Product_ID],Table4[Sub_Category],"Not Found")</f>
        <v>Storage</v>
      </c>
      <c r="R1950" t="str">
        <f>_xlfn.XLOOKUP(Table2[[#This Row],[Customer_ID]],Table1[Customer_ID],Table1[Region],"Not Found")</f>
        <v>South</v>
      </c>
      <c r="S1950" t="str">
        <f>_xlfn.XLOOKUP(Table2[[#This Row],[Customer_ID]],Table1[Customer_ID],Table1[Segment],"Not Found")</f>
        <v>Consumer</v>
      </c>
      <c r="T1950" t="str">
        <f>_xlfn.XLOOKUP(Table2[[#This Row],[Product_ID]],Table4[Product_ID],Table4[Product_Name],"Not Found")</f>
        <v>Desk Organizer</v>
      </c>
    </row>
    <row r="1951" spans="1:20" x14ac:dyDescent="0.3">
      <c r="A1951" t="s">
        <v>2471</v>
      </c>
      <c r="B1951" s="4">
        <v>45568</v>
      </c>
      <c r="C1951" s="4">
        <v>45569</v>
      </c>
      <c r="D1951" t="s">
        <v>216</v>
      </c>
      <c r="E1951" t="s">
        <v>16</v>
      </c>
      <c r="F1951" s="8">
        <v>1</v>
      </c>
      <c r="G1951" s="10">
        <v>0.05</v>
      </c>
      <c r="H1951" t="s">
        <v>13</v>
      </c>
      <c r="I1951" s="8">
        <v>1234.05</v>
      </c>
      <c r="J1951" s="8">
        <v>204.91</v>
      </c>
      <c r="K1951" s="12">
        <f>YEAR(Table2[[#This Row],[Order_Date]])</f>
        <v>2024</v>
      </c>
      <c r="L1951" s="12">
        <f>MONTH(Table2[[#This Row],[Order_Date]])</f>
        <v>10</v>
      </c>
      <c r="M1951" t="str">
        <f>TEXT(Table2[[#This Row],[Order_Date]],"mmm")</f>
        <v>Oct</v>
      </c>
      <c r="N1951" t="str">
        <f>TEXT(Table2[[#This Row],[Order_Date]],"YYYY-MM")</f>
        <v>2024-10</v>
      </c>
      <c r="O1951" s="9">
        <f>IFERROR(Table2[[#This Row],[Profit]]/Table2[[#This Row],[Sales]],0)</f>
        <v>0.16604675661439974</v>
      </c>
      <c r="P1951" t="str">
        <f>_xlfn.XLOOKUP(Table2[[#This Row],[Product_ID]],Table4[Product_ID],Table4[Category],"Not Found")</f>
        <v>Technology</v>
      </c>
      <c r="Q1951" t="str">
        <f>_xlfn.XLOOKUP(Table2[[#This Row],[Product_ID]],Table4[Product_ID],Table4[Sub_Category],"Not Found")</f>
        <v>Accessories</v>
      </c>
      <c r="R1951" t="str">
        <f>_xlfn.XLOOKUP(Table2[[#This Row],[Customer_ID]],Table1[Customer_ID],Table1[Region],"Not Found")</f>
        <v>South</v>
      </c>
      <c r="S1951" t="str">
        <f>_xlfn.XLOOKUP(Table2[[#This Row],[Customer_ID]],Table1[Customer_ID],Table1[Segment],"Not Found")</f>
        <v>Home Office</v>
      </c>
      <c r="T1951" t="str">
        <f>_xlfn.XLOOKUP(Table2[[#This Row],[Product_ID]],Table4[Product_ID],Table4[Product_Name],"Not Found")</f>
        <v>USB-C Hub</v>
      </c>
    </row>
    <row r="1952" spans="1:20" x14ac:dyDescent="0.3">
      <c r="A1952" t="s">
        <v>2472</v>
      </c>
      <c r="B1952" s="4">
        <v>45447</v>
      </c>
      <c r="C1952" s="4">
        <v>45452</v>
      </c>
      <c r="D1952" t="s">
        <v>1135</v>
      </c>
      <c r="E1952" t="s">
        <v>50</v>
      </c>
      <c r="F1952" s="8">
        <v>4</v>
      </c>
      <c r="G1952" s="10">
        <v>0.1</v>
      </c>
      <c r="H1952" t="s">
        <v>17</v>
      </c>
      <c r="I1952" s="8">
        <v>1796.4</v>
      </c>
      <c r="J1952" s="8">
        <v>358.7</v>
      </c>
      <c r="K1952" s="12">
        <f>YEAR(Table2[[#This Row],[Order_Date]])</f>
        <v>2024</v>
      </c>
      <c r="L1952" s="12">
        <f>MONTH(Table2[[#This Row],[Order_Date]])</f>
        <v>6</v>
      </c>
      <c r="M1952" t="str">
        <f>TEXT(Table2[[#This Row],[Order_Date]],"mmm")</f>
        <v>Jun</v>
      </c>
      <c r="N1952" t="str">
        <f>TEXT(Table2[[#This Row],[Order_Date]],"YYYY-MM")</f>
        <v>2024-06</v>
      </c>
      <c r="O1952" s="9">
        <f>IFERROR(Table2[[#This Row],[Profit]]/Table2[[#This Row],[Sales]],0)</f>
        <v>0.19967713204186149</v>
      </c>
      <c r="P1952" t="str">
        <f>_xlfn.XLOOKUP(Table2[[#This Row],[Product_ID]],Table4[Product_ID],Table4[Category],"Not Found")</f>
        <v>Technology</v>
      </c>
      <c r="Q1952" t="str">
        <f>_xlfn.XLOOKUP(Table2[[#This Row],[Product_ID]],Table4[Product_ID],Table4[Sub_Category],"Not Found")</f>
        <v>Accessories</v>
      </c>
      <c r="R1952" t="str">
        <f>_xlfn.XLOOKUP(Table2[[#This Row],[Customer_ID]],Table1[Customer_ID],Table1[Region],"Not Found")</f>
        <v>North</v>
      </c>
      <c r="S1952" t="str">
        <f>_xlfn.XLOOKUP(Table2[[#This Row],[Customer_ID]],Table1[Customer_ID],Table1[Segment],"Not Found")</f>
        <v>Home Office</v>
      </c>
      <c r="T1952" t="str">
        <f>_xlfn.XLOOKUP(Table2[[#This Row],[Product_ID]],Table4[Product_ID],Table4[Product_Name],"Not Found")</f>
        <v>Wireless Mouse</v>
      </c>
    </row>
    <row r="1953" spans="1:20" x14ac:dyDescent="0.3">
      <c r="A1953" t="s">
        <v>2473</v>
      </c>
      <c r="B1953" s="4">
        <v>45509</v>
      </c>
      <c r="C1953" s="4">
        <v>45513</v>
      </c>
      <c r="D1953" t="s">
        <v>159</v>
      </c>
      <c r="E1953" t="s">
        <v>35</v>
      </c>
      <c r="F1953" s="8">
        <v>1</v>
      </c>
      <c r="G1953" s="10">
        <v>0.05</v>
      </c>
      <c r="H1953" t="s">
        <v>13</v>
      </c>
      <c r="I1953" s="8">
        <v>1519.05</v>
      </c>
      <c r="J1953" s="8">
        <v>491.86</v>
      </c>
      <c r="K1953" s="12">
        <f>YEAR(Table2[[#This Row],[Order_Date]])</f>
        <v>2024</v>
      </c>
      <c r="L1953" s="12">
        <f>MONTH(Table2[[#This Row],[Order_Date]])</f>
        <v>8</v>
      </c>
      <c r="M1953" t="str">
        <f>TEXT(Table2[[#This Row],[Order_Date]],"mmm")</f>
        <v>Aug</v>
      </c>
      <c r="N1953" t="str">
        <f>TEXT(Table2[[#This Row],[Order_Date]],"YYYY-MM")</f>
        <v>2024-08</v>
      </c>
      <c r="O1953" s="9">
        <f>IFERROR(Table2[[#This Row],[Profit]]/Table2[[#This Row],[Sales]],0)</f>
        <v>0.32379447681116491</v>
      </c>
      <c r="P1953" t="str">
        <f>_xlfn.XLOOKUP(Table2[[#This Row],[Product_ID]],Table4[Product_ID],Table4[Category],"Not Found")</f>
        <v>Lifestyle</v>
      </c>
      <c r="Q1953" t="str">
        <f>_xlfn.XLOOKUP(Table2[[#This Row],[Product_ID]],Table4[Product_ID],Table4[Sub_Category],"Not Found")</f>
        <v>Bags</v>
      </c>
      <c r="R1953" t="str">
        <f>_xlfn.XLOOKUP(Table2[[#This Row],[Customer_ID]],Table1[Customer_ID],Table1[Region],"Not Found")</f>
        <v>South</v>
      </c>
      <c r="S1953" t="str">
        <f>_xlfn.XLOOKUP(Table2[[#This Row],[Customer_ID]],Table1[Customer_ID],Table1[Segment],"Not Found")</f>
        <v>Home Office</v>
      </c>
      <c r="T1953" t="str">
        <f>_xlfn.XLOOKUP(Table2[[#This Row],[Product_ID]],Table4[Product_ID],Table4[Product_Name],"Not Found")</f>
        <v>Backpack</v>
      </c>
    </row>
    <row r="1954" spans="1:20" x14ac:dyDescent="0.3">
      <c r="A1954" t="s">
        <v>2474</v>
      </c>
      <c r="B1954" s="4">
        <v>45481</v>
      </c>
      <c r="C1954" s="4">
        <v>45485</v>
      </c>
      <c r="D1954" t="s">
        <v>1465</v>
      </c>
      <c r="E1954" t="s">
        <v>29</v>
      </c>
      <c r="F1954" s="8">
        <v>2</v>
      </c>
      <c r="G1954" s="10">
        <v>0</v>
      </c>
      <c r="H1954" t="s">
        <v>13</v>
      </c>
      <c r="I1954" s="8">
        <v>798</v>
      </c>
      <c r="J1954" s="8">
        <v>177.01</v>
      </c>
      <c r="K1954" s="12">
        <f>YEAR(Table2[[#This Row],[Order_Date]])</f>
        <v>2024</v>
      </c>
      <c r="L1954" s="12">
        <f>MONTH(Table2[[#This Row],[Order_Date]])</f>
        <v>7</v>
      </c>
      <c r="M1954" t="str">
        <f>TEXT(Table2[[#This Row],[Order_Date]],"mmm")</f>
        <v>Jul</v>
      </c>
      <c r="N1954" t="str">
        <f>TEXT(Table2[[#This Row],[Order_Date]],"YYYY-MM")</f>
        <v>2024-07</v>
      </c>
      <c r="O1954" s="9">
        <f>IFERROR(Table2[[#This Row],[Profit]]/Table2[[#This Row],[Sales]],0)</f>
        <v>0.22181704260651627</v>
      </c>
      <c r="P1954" t="str">
        <f>_xlfn.XLOOKUP(Table2[[#This Row],[Product_ID]],Table4[Product_ID],Table4[Category],"Not Found")</f>
        <v>Office</v>
      </c>
      <c r="Q1954" t="str">
        <f>_xlfn.XLOOKUP(Table2[[#This Row],[Product_ID]],Table4[Product_ID],Table4[Sub_Category],"Not Found")</f>
        <v>Paper</v>
      </c>
      <c r="R1954" t="str">
        <f>_xlfn.XLOOKUP(Table2[[#This Row],[Customer_ID]],Table1[Customer_ID],Table1[Region],"Not Found")</f>
        <v>North</v>
      </c>
      <c r="S1954" t="str">
        <f>_xlfn.XLOOKUP(Table2[[#This Row],[Customer_ID]],Table1[Customer_ID],Table1[Segment],"Not Found")</f>
        <v>Consumer</v>
      </c>
      <c r="T1954" t="str">
        <f>_xlfn.XLOOKUP(Table2[[#This Row],[Product_ID]],Table4[Product_ID],Table4[Product_Name],"Not Found")</f>
        <v>Notebook Set</v>
      </c>
    </row>
    <row r="1955" spans="1:20" x14ac:dyDescent="0.3">
      <c r="A1955" t="s">
        <v>2475</v>
      </c>
      <c r="B1955" s="4">
        <v>45708</v>
      </c>
      <c r="C1955" s="4">
        <v>45711</v>
      </c>
      <c r="D1955" t="s">
        <v>258</v>
      </c>
      <c r="E1955" t="s">
        <v>12</v>
      </c>
      <c r="F1955" s="8">
        <v>1</v>
      </c>
      <c r="G1955" s="10">
        <v>0.15</v>
      </c>
      <c r="H1955" t="s">
        <v>13</v>
      </c>
      <c r="I1955" s="8">
        <v>509.15</v>
      </c>
      <c r="J1955" s="8">
        <v>98.16</v>
      </c>
      <c r="K1955" s="12">
        <f>YEAR(Table2[[#This Row],[Order_Date]])</f>
        <v>2025</v>
      </c>
      <c r="L1955" s="12">
        <f>MONTH(Table2[[#This Row],[Order_Date]])</f>
        <v>2</v>
      </c>
      <c r="M1955" t="str">
        <f>TEXT(Table2[[#This Row],[Order_Date]],"mmm")</f>
        <v>Feb</v>
      </c>
      <c r="N1955" t="str">
        <f>TEXT(Table2[[#This Row],[Order_Date]],"YYYY-MM")</f>
        <v>2025-02</v>
      </c>
      <c r="O1955" s="9">
        <f>IFERROR(Table2[[#This Row],[Profit]]/Table2[[#This Row],[Sales]],0)</f>
        <v>0.19279190808209762</v>
      </c>
      <c r="P1955" t="str">
        <f>_xlfn.XLOOKUP(Table2[[#This Row],[Product_ID]],Table4[Product_ID],Table4[Category],"Not Found")</f>
        <v>Home</v>
      </c>
      <c r="Q1955" t="str">
        <f>_xlfn.XLOOKUP(Table2[[#This Row],[Product_ID]],Table4[Product_ID],Table4[Sub_Category],"Not Found")</f>
        <v>Kitchen</v>
      </c>
      <c r="R1955" t="str">
        <f>_xlfn.XLOOKUP(Table2[[#This Row],[Customer_ID]],Table1[Customer_ID],Table1[Region],"Not Found")</f>
        <v>West</v>
      </c>
      <c r="S1955" t="str">
        <f>_xlfn.XLOOKUP(Table2[[#This Row],[Customer_ID]],Table1[Customer_ID],Table1[Segment],"Not Found")</f>
        <v>Consumer</v>
      </c>
      <c r="T1955" t="str">
        <f>_xlfn.XLOOKUP(Table2[[#This Row],[Product_ID]],Table4[Product_ID],Table4[Product_Name],"Not Found")</f>
        <v>Water Bottle</v>
      </c>
    </row>
    <row r="1956" spans="1:20" x14ac:dyDescent="0.3">
      <c r="A1956" t="s">
        <v>2476</v>
      </c>
      <c r="B1956" s="4">
        <v>45966</v>
      </c>
      <c r="C1956" s="4">
        <v>45968</v>
      </c>
      <c r="D1956" t="s">
        <v>64</v>
      </c>
      <c r="E1956" t="s">
        <v>29</v>
      </c>
      <c r="F1956" s="8">
        <v>2</v>
      </c>
      <c r="G1956" s="10">
        <v>0.05</v>
      </c>
      <c r="H1956" t="s">
        <v>21</v>
      </c>
      <c r="I1956" s="8">
        <v>758.1</v>
      </c>
      <c r="J1956" s="8">
        <v>192.79</v>
      </c>
      <c r="K1956" s="12">
        <f>YEAR(Table2[[#This Row],[Order_Date]])</f>
        <v>2025</v>
      </c>
      <c r="L1956" s="12">
        <f>MONTH(Table2[[#This Row],[Order_Date]])</f>
        <v>11</v>
      </c>
      <c r="M1956" t="str">
        <f>TEXT(Table2[[#This Row],[Order_Date]],"mmm")</f>
        <v>Nov</v>
      </c>
      <c r="N1956" t="str">
        <f>TEXT(Table2[[#This Row],[Order_Date]],"YYYY-MM")</f>
        <v>2025-11</v>
      </c>
      <c r="O1956" s="9">
        <f>IFERROR(Table2[[#This Row],[Profit]]/Table2[[#This Row],[Sales]],0)</f>
        <v>0.25430681968078089</v>
      </c>
      <c r="P1956" t="str">
        <f>_xlfn.XLOOKUP(Table2[[#This Row],[Product_ID]],Table4[Product_ID],Table4[Category],"Not Found")</f>
        <v>Office</v>
      </c>
      <c r="Q1956" t="str">
        <f>_xlfn.XLOOKUP(Table2[[#This Row],[Product_ID]],Table4[Product_ID],Table4[Sub_Category],"Not Found")</f>
        <v>Paper</v>
      </c>
      <c r="R1956" t="str">
        <f>_xlfn.XLOOKUP(Table2[[#This Row],[Customer_ID]],Table1[Customer_ID],Table1[Region],"Not Found")</f>
        <v>West</v>
      </c>
      <c r="S1956" t="str">
        <f>_xlfn.XLOOKUP(Table2[[#This Row],[Customer_ID]],Table1[Customer_ID],Table1[Segment],"Not Found")</f>
        <v>Consumer</v>
      </c>
      <c r="T1956" t="str">
        <f>_xlfn.XLOOKUP(Table2[[#This Row],[Product_ID]],Table4[Product_ID],Table4[Product_Name],"Not Found")</f>
        <v>Notebook Set</v>
      </c>
    </row>
    <row r="1957" spans="1:20" x14ac:dyDescent="0.3">
      <c r="A1957" t="s">
        <v>2477</v>
      </c>
      <c r="B1957" s="4">
        <v>45983</v>
      </c>
      <c r="C1957" s="4">
        <v>45985</v>
      </c>
      <c r="D1957" t="s">
        <v>1854</v>
      </c>
      <c r="E1957" t="s">
        <v>81</v>
      </c>
      <c r="F1957" s="8">
        <v>1</v>
      </c>
      <c r="G1957" s="10">
        <v>0</v>
      </c>
      <c r="H1957" t="s">
        <v>13</v>
      </c>
      <c r="I1957" s="8">
        <v>799</v>
      </c>
      <c r="J1957" s="8">
        <v>221.38</v>
      </c>
      <c r="K1957" s="12">
        <f>YEAR(Table2[[#This Row],[Order_Date]])</f>
        <v>2025</v>
      </c>
      <c r="L1957" s="12">
        <f>MONTH(Table2[[#This Row],[Order_Date]])</f>
        <v>11</v>
      </c>
      <c r="M1957" t="str">
        <f>TEXT(Table2[[#This Row],[Order_Date]],"mmm")</f>
        <v>Nov</v>
      </c>
      <c r="N1957" t="str">
        <f>TEXT(Table2[[#This Row],[Order_Date]],"YYYY-MM")</f>
        <v>2025-11</v>
      </c>
      <c r="O1957" s="9">
        <f>IFERROR(Table2[[#This Row],[Profit]]/Table2[[#This Row],[Sales]],0)</f>
        <v>0.27707133917396748</v>
      </c>
      <c r="P1957" t="str">
        <f>_xlfn.XLOOKUP(Table2[[#This Row],[Product_ID]],Table4[Product_ID],Table4[Category],"Not Found")</f>
        <v>Home</v>
      </c>
      <c r="Q1957" t="str">
        <f>_xlfn.XLOOKUP(Table2[[#This Row],[Product_ID]],Table4[Product_ID],Table4[Sub_Category],"Not Found")</f>
        <v>Kitchen</v>
      </c>
      <c r="R1957" t="str">
        <f>_xlfn.XLOOKUP(Table2[[#This Row],[Customer_ID]],Table1[Customer_ID],Table1[Region],"Not Found")</f>
        <v>East</v>
      </c>
      <c r="S1957" t="str">
        <f>_xlfn.XLOOKUP(Table2[[#This Row],[Customer_ID]],Table1[Customer_ID],Table1[Segment],"Not Found")</f>
        <v>Home Office</v>
      </c>
      <c r="T1957" t="str">
        <f>_xlfn.XLOOKUP(Table2[[#This Row],[Product_ID]],Table4[Product_ID],Table4[Product_Name],"Not Found")</f>
        <v>Travel Mug</v>
      </c>
    </row>
    <row r="1958" spans="1:20" x14ac:dyDescent="0.3">
      <c r="A1958" t="s">
        <v>2478</v>
      </c>
      <c r="B1958" s="4">
        <v>45837</v>
      </c>
      <c r="C1958" s="4">
        <v>45842</v>
      </c>
      <c r="D1958" t="s">
        <v>607</v>
      </c>
      <c r="E1958" t="s">
        <v>71</v>
      </c>
      <c r="F1958" s="8">
        <v>2</v>
      </c>
      <c r="G1958" s="10">
        <v>0.05</v>
      </c>
      <c r="H1958" t="s">
        <v>17</v>
      </c>
      <c r="I1958" s="8">
        <v>1518.1</v>
      </c>
      <c r="J1958" s="8">
        <v>380.13</v>
      </c>
      <c r="K1958" s="12">
        <f>YEAR(Table2[[#This Row],[Order_Date]])</f>
        <v>2025</v>
      </c>
      <c r="L1958" s="12">
        <f>MONTH(Table2[[#This Row],[Order_Date]])</f>
        <v>6</v>
      </c>
      <c r="M1958" t="str">
        <f>TEXT(Table2[[#This Row],[Order_Date]],"mmm")</f>
        <v>Jun</v>
      </c>
      <c r="N1958" t="str">
        <f>TEXT(Table2[[#This Row],[Order_Date]],"YYYY-MM")</f>
        <v>2025-06</v>
      </c>
      <c r="O1958" s="9">
        <f>IFERROR(Table2[[#This Row],[Profit]]/Table2[[#This Row],[Sales]],0)</f>
        <v>0.25039852447137873</v>
      </c>
      <c r="P1958" t="str">
        <f>_xlfn.XLOOKUP(Table2[[#This Row],[Product_ID]],Table4[Product_ID],Table4[Category],"Not Found")</f>
        <v>Home</v>
      </c>
      <c r="Q1958" t="str">
        <f>_xlfn.XLOOKUP(Table2[[#This Row],[Product_ID]],Table4[Product_ID],Table4[Sub_Category],"Not Found")</f>
        <v>Storage</v>
      </c>
      <c r="R1958" t="str">
        <f>_xlfn.XLOOKUP(Table2[[#This Row],[Customer_ID]],Table1[Customer_ID],Table1[Region],"Not Found")</f>
        <v>West</v>
      </c>
      <c r="S1958" t="str">
        <f>_xlfn.XLOOKUP(Table2[[#This Row],[Customer_ID]],Table1[Customer_ID],Table1[Segment],"Not Found")</f>
        <v>Home Office</v>
      </c>
      <c r="T1958" t="str">
        <f>_xlfn.XLOOKUP(Table2[[#This Row],[Product_ID]],Table4[Product_ID],Table4[Product_Name],"Not Found")</f>
        <v>Storage Box</v>
      </c>
    </row>
    <row r="1959" spans="1:20" x14ac:dyDescent="0.3">
      <c r="A1959" t="s">
        <v>2479</v>
      </c>
      <c r="B1959" s="4">
        <v>45332</v>
      </c>
      <c r="C1959" s="4">
        <v>45336</v>
      </c>
      <c r="D1959" t="s">
        <v>1046</v>
      </c>
      <c r="E1959" t="s">
        <v>200</v>
      </c>
      <c r="F1959" s="8">
        <v>4</v>
      </c>
      <c r="G1959" s="10">
        <v>0</v>
      </c>
      <c r="H1959" t="s">
        <v>13</v>
      </c>
      <c r="I1959" s="8">
        <v>4396</v>
      </c>
      <c r="J1959" s="8">
        <v>1308.8699999999999</v>
      </c>
      <c r="K1959" s="12">
        <f>YEAR(Table2[[#This Row],[Order_Date]])</f>
        <v>2024</v>
      </c>
      <c r="L1959" s="12">
        <f>MONTH(Table2[[#This Row],[Order_Date]])</f>
        <v>2</v>
      </c>
      <c r="M1959" t="str">
        <f>TEXT(Table2[[#This Row],[Order_Date]],"mmm")</f>
        <v>Feb</v>
      </c>
      <c r="N1959" t="str">
        <f>TEXT(Table2[[#This Row],[Order_Date]],"YYYY-MM")</f>
        <v>2024-02</v>
      </c>
      <c r="O1959" s="9">
        <f>IFERROR(Table2[[#This Row],[Profit]]/Table2[[#This Row],[Sales]],0)</f>
        <v>0.29774112829845312</v>
      </c>
      <c r="P1959" t="str">
        <f>_xlfn.XLOOKUP(Table2[[#This Row],[Product_ID]],Table4[Product_ID],Table4[Category],"Not Found")</f>
        <v>Office</v>
      </c>
      <c r="Q1959" t="str">
        <f>_xlfn.XLOOKUP(Table2[[#This Row],[Product_ID]],Table4[Product_ID],Table4[Sub_Category],"Not Found")</f>
        <v>Office Supplies</v>
      </c>
      <c r="R1959" t="str">
        <f>_xlfn.XLOOKUP(Table2[[#This Row],[Customer_ID]],Table1[Customer_ID],Table1[Region],"Not Found")</f>
        <v>South</v>
      </c>
      <c r="S1959" t="str">
        <f>_xlfn.XLOOKUP(Table2[[#This Row],[Customer_ID]],Table1[Customer_ID],Table1[Segment],"Not Found")</f>
        <v>Consumer</v>
      </c>
      <c r="T1959" t="str">
        <f>_xlfn.XLOOKUP(Table2[[#This Row],[Product_ID]],Table4[Product_ID],Table4[Product_Name],"Not Found")</f>
        <v>Laptop Stand</v>
      </c>
    </row>
    <row r="1960" spans="1:20" x14ac:dyDescent="0.3">
      <c r="A1960" t="s">
        <v>2480</v>
      </c>
      <c r="B1960" s="4">
        <v>45598</v>
      </c>
      <c r="C1960" s="4">
        <v>45601</v>
      </c>
      <c r="D1960" t="s">
        <v>1320</v>
      </c>
      <c r="E1960" t="s">
        <v>65</v>
      </c>
      <c r="F1960" s="8">
        <v>2</v>
      </c>
      <c r="G1960" s="10">
        <v>0</v>
      </c>
      <c r="H1960" t="s">
        <v>13</v>
      </c>
      <c r="I1960" s="8">
        <v>1398</v>
      </c>
      <c r="J1960" s="8">
        <v>343.3</v>
      </c>
      <c r="K1960" s="12">
        <f>YEAR(Table2[[#This Row],[Order_Date]])</f>
        <v>2024</v>
      </c>
      <c r="L1960" s="12">
        <f>MONTH(Table2[[#This Row],[Order_Date]])</f>
        <v>11</v>
      </c>
      <c r="M1960" t="str">
        <f>TEXT(Table2[[#This Row],[Order_Date]],"mmm")</f>
        <v>Nov</v>
      </c>
      <c r="N1960" t="str">
        <f>TEXT(Table2[[#This Row],[Order_Date]],"YYYY-MM")</f>
        <v>2024-11</v>
      </c>
      <c r="O1960" s="9">
        <f>IFERROR(Table2[[#This Row],[Profit]]/Table2[[#This Row],[Sales]],0)</f>
        <v>0.24556509298998569</v>
      </c>
      <c r="P1960" t="str">
        <f>_xlfn.XLOOKUP(Table2[[#This Row],[Product_ID]],Table4[Product_ID],Table4[Category],"Not Found")</f>
        <v>Office</v>
      </c>
      <c r="Q1960" t="str">
        <f>_xlfn.XLOOKUP(Table2[[#This Row],[Product_ID]],Table4[Product_ID],Table4[Sub_Category],"Not Found")</f>
        <v>Storage</v>
      </c>
      <c r="R1960" t="str">
        <f>_xlfn.XLOOKUP(Table2[[#This Row],[Customer_ID]],Table1[Customer_ID],Table1[Region],"Not Found")</f>
        <v>East</v>
      </c>
      <c r="S1960" t="str">
        <f>_xlfn.XLOOKUP(Table2[[#This Row],[Customer_ID]],Table1[Customer_ID],Table1[Segment],"Not Found")</f>
        <v>Corporate</v>
      </c>
      <c r="T1960" t="str">
        <f>_xlfn.XLOOKUP(Table2[[#This Row],[Product_ID]],Table4[Product_ID],Table4[Product_Name],"Not Found")</f>
        <v>Desk Organizer</v>
      </c>
    </row>
    <row r="1961" spans="1:20" x14ac:dyDescent="0.3">
      <c r="A1961" t="s">
        <v>2481</v>
      </c>
      <c r="B1961" s="4">
        <v>45629</v>
      </c>
      <c r="C1961" s="4">
        <v>45631</v>
      </c>
      <c r="D1961" t="s">
        <v>28</v>
      </c>
      <c r="E1961" t="s">
        <v>35</v>
      </c>
      <c r="F1961" s="8">
        <v>2</v>
      </c>
      <c r="G1961" s="10">
        <v>0.05</v>
      </c>
      <c r="H1961" t="s">
        <v>13</v>
      </c>
      <c r="I1961" s="8">
        <v>3038.1</v>
      </c>
      <c r="J1961" s="8">
        <v>805.74</v>
      </c>
      <c r="K1961" s="12">
        <f>YEAR(Table2[[#This Row],[Order_Date]])</f>
        <v>2024</v>
      </c>
      <c r="L1961" s="12">
        <f>MONTH(Table2[[#This Row],[Order_Date]])</f>
        <v>12</v>
      </c>
      <c r="M1961" t="str">
        <f>TEXT(Table2[[#This Row],[Order_Date]],"mmm")</f>
        <v>Dec</v>
      </c>
      <c r="N1961" t="str">
        <f>TEXT(Table2[[#This Row],[Order_Date]],"YYYY-MM")</f>
        <v>2024-12</v>
      </c>
      <c r="O1961" s="9">
        <f>IFERROR(Table2[[#This Row],[Profit]]/Table2[[#This Row],[Sales]],0)</f>
        <v>0.265211810012837</v>
      </c>
      <c r="P1961" t="str">
        <f>_xlfn.XLOOKUP(Table2[[#This Row],[Product_ID]],Table4[Product_ID],Table4[Category],"Not Found")</f>
        <v>Lifestyle</v>
      </c>
      <c r="Q1961" t="str">
        <f>_xlfn.XLOOKUP(Table2[[#This Row],[Product_ID]],Table4[Product_ID],Table4[Sub_Category],"Not Found")</f>
        <v>Bags</v>
      </c>
      <c r="R1961" t="str">
        <f>_xlfn.XLOOKUP(Table2[[#This Row],[Customer_ID]],Table1[Customer_ID],Table1[Region],"Not Found")</f>
        <v>West</v>
      </c>
      <c r="S1961" t="str">
        <f>_xlfn.XLOOKUP(Table2[[#This Row],[Customer_ID]],Table1[Customer_ID],Table1[Segment],"Not Found")</f>
        <v>Home Office</v>
      </c>
      <c r="T1961" t="str">
        <f>_xlfn.XLOOKUP(Table2[[#This Row],[Product_ID]],Table4[Product_ID],Table4[Product_Name],"Not Found")</f>
        <v>Backpack</v>
      </c>
    </row>
    <row r="1962" spans="1:20" x14ac:dyDescent="0.3">
      <c r="A1962" t="s">
        <v>2482</v>
      </c>
      <c r="B1962" s="4">
        <v>45605</v>
      </c>
      <c r="C1962" s="4">
        <v>45609</v>
      </c>
      <c r="D1962" t="s">
        <v>1064</v>
      </c>
      <c r="E1962" t="s">
        <v>116</v>
      </c>
      <c r="F1962" s="8">
        <v>1</v>
      </c>
      <c r="G1962" s="10">
        <v>0.05</v>
      </c>
      <c r="H1962" t="s">
        <v>17</v>
      </c>
      <c r="I1962" s="8">
        <v>379.05</v>
      </c>
      <c r="J1962" s="8">
        <v>101.86</v>
      </c>
      <c r="K1962" s="12">
        <f>YEAR(Table2[[#This Row],[Order_Date]])</f>
        <v>2024</v>
      </c>
      <c r="L1962" s="12">
        <f>MONTH(Table2[[#This Row],[Order_Date]])</f>
        <v>11</v>
      </c>
      <c r="M1962" t="str">
        <f>TEXT(Table2[[#This Row],[Order_Date]],"mmm")</f>
        <v>Nov</v>
      </c>
      <c r="N1962" t="str">
        <f>TEXT(Table2[[#This Row],[Order_Date]],"YYYY-MM")</f>
        <v>2024-11</v>
      </c>
      <c r="O1962" s="9">
        <f>IFERROR(Table2[[#This Row],[Profit]]/Table2[[#This Row],[Sales]],0)</f>
        <v>0.26872444268566154</v>
      </c>
      <c r="P1962" t="str">
        <f>_xlfn.XLOOKUP(Table2[[#This Row],[Product_ID]],Table4[Product_ID],Table4[Category],"Not Found")</f>
        <v>Technology</v>
      </c>
      <c r="Q1962" t="str">
        <f>_xlfn.XLOOKUP(Table2[[#This Row],[Product_ID]],Table4[Product_ID],Table4[Sub_Category],"Not Found")</f>
        <v>Accessories</v>
      </c>
      <c r="R1962" t="str">
        <f>_xlfn.XLOOKUP(Table2[[#This Row],[Customer_ID]],Table1[Customer_ID],Table1[Region],"Not Found")</f>
        <v>West</v>
      </c>
      <c r="S1962" t="str">
        <f>_xlfn.XLOOKUP(Table2[[#This Row],[Customer_ID]],Table1[Customer_ID],Table1[Segment],"Not Found")</f>
        <v>Consumer</v>
      </c>
      <c r="T1962" t="str">
        <f>_xlfn.XLOOKUP(Table2[[#This Row],[Product_ID]],Table4[Product_ID],Table4[Product_Name],"Not Found")</f>
        <v>Mobile Holder</v>
      </c>
    </row>
    <row r="1963" spans="1:20" x14ac:dyDescent="0.3">
      <c r="A1963" t="s">
        <v>2483</v>
      </c>
      <c r="B1963" s="4">
        <v>45366</v>
      </c>
      <c r="C1963" s="4">
        <v>45368</v>
      </c>
      <c r="D1963" t="s">
        <v>645</v>
      </c>
      <c r="E1963" t="s">
        <v>40</v>
      </c>
      <c r="F1963" s="8">
        <v>3</v>
      </c>
      <c r="G1963" s="10">
        <v>0.05</v>
      </c>
      <c r="H1963" t="s">
        <v>13</v>
      </c>
      <c r="I1963" s="8">
        <v>4272.1499999999996</v>
      </c>
      <c r="J1963" s="8">
        <v>1003.37</v>
      </c>
      <c r="K1963" s="12">
        <f>YEAR(Table2[[#This Row],[Order_Date]])</f>
        <v>2024</v>
      </c>
      <c r="L1963" s="12">
        <f>MONTH(Table2[[#This Row],[Order_Date]])</f>
        <v>3</v>
      </c>
      <c r="M1963" t="str">
        <f>TEXT(Table2[[#This Row],[Order_Date]],"mmm")</f>
        <v>Mar</v>
      </c>
      <c r="N1963" t="str">
        <f>TEXT(Table2[[#This Row],[Order_Date]],"YYYY-MM")</f>
        <v>2024-03</v>
      </c>
      <c r="O1963" s="9">
        <f>IFERROR(Table2[[#This Row],[Profit]]/Table2[[#This Row],[Sales]],0)</f>
        <v>0.23486300808726288</v>
      </c>
      <c r="P1963" t="str">
        <f>_xlfn.XLOOKUP(Table2[[#This Row],[Product_ID]],Table4[Product_ID],Table4[Category],"Not Found")</f>
        <v>Technology</v>
      </c>
      <c r="Q1963" t="str">
        <f>_xlfn.XLOOKUP(Table2[[#This Row],[Product_ID]],Table4[Product_ID],Table4[Sub_Category],"Not Found")</f>
        <v>Accessories</v>
      </c>
      <c r="R1963" t="str">
        <f>_xlfn.XLOOKUP(Table2[[#This Row],[Customer_ID]],Table1[Customer_ID],Table1[Region],"Not Found")</f>
        <v>West</v>
      </c>
      <c r="S1963" t="str">
        <f>_xlfn.XLOOKUP(Table2[[#This Row],[Customer_ID]],Table1[Customer_ID],Table1[Segment],"Not Found")</f>
        <v>Corporate</v>
      </c>
      <c r="T1963" t="str">
        <f>_xlfn.XLOOKUP(Table2[[#This Row],[Product_ID]],Table4[Product_ID],Table4[Product_Name],"Not Found")</f>
        <v>Power Bank</v>
      </c>
    </row>
    <row r="1964" spans="1:20" x14ac:dyDescent="0.3">
      <c r="A1964" t="s">
        <v>2484</v>
      </c>
      <c r="B1964" s="4">
        <v>45570</v>
      </c>
      <c r="C1964" s="4">
        <v>45571</v>
      </c>
      <c r="D1964" t="s">
        <v>407</v>
      </c>
      <c r="E1964" t="s">
        <v>50</v>
      </c>
      <c r="F1964" s="8">
        <v>5</v>
      </c>
      <c r="G1964" s="10">
        <v>0.2</v>
      </c>
      <c r="H1964" t="s">
        <v>13</v>
      </c>
      <c r="I1964" s="8">
        <v>1996</v>
      </c>
      <c r="J1964" s="8">
        <v>364.03</v>
      </c>
      <c r="K1964" s="12">
        <f>YEAR(Table2[[#This Row],[Order_Date]])</f>
        <v>2024</v>
      </c>
      <c r="L1964" s="12">
        <f>MONTH(Table2[[#This Row],[Order_Date]])</f>
        <v>10</v>
      </c>
      <c r="M1964" t="str">
        <f>TEXT(Table2[[#This Row],[Order_Date]],"mmm")</f>
        <v>Oct</v>
      </c>
      <c r="N1964" t="str">
        <f>TEXT(Table2[[#This Row],[Order_Date]],"YYYY-MM")</f>
        <v>2024-10</v>
      </c>
      <c r="O1964" s="9">
        <f>IFERROR(Table2[[#This Row],[Profit]]/Table2[[#This Row],[Sales]],0)</f>
        <v>0.18237975951903806</v>
      </c>
      <c r="P1964" t="str">
        <f>_xlfn.XLOOKUP(Table2[[#This Row],[Product_ID]],Table4[Product_ID],Table4[Category],"Not Found")</f>
        <v>Technology</v>
      </c>
      <c r="Q1964" t="str">
        <f>_xlfn.XLOOKUP(Table2[[#This Row],[Product_ID]],Table4[Product_ID],Table4[Sub_Category],"Not Found")</f>
        <v>Accessories</v>
      </c>
      <c r="R1964" t="str">
        <f>_xlfn.XLOOKUP(Table2[[#This Row],[Customer_ID]],Table1[Customer_ID],Table1[Region],"Not Found")</f>
        <v>West</v>
      </c>
      <c r="S1964" t="str">
        <f>_xlfn.XLOOKUP(Table2[[#This Row],[Customer_ID]],Table1[Customer_ID],Table1[Segment],"Not Found")</f>
        <v>Consumer</v>
      </c>
      <c r="T1964" t="str">
        <f>_xlfn.XLOOKUP(Table2[[#This Row],[Product_ID]],Table4[Product_ID],Table4[Product_Name],"Not Found")</f>
        <v>Wireless Mouse</v>
      </c>
    </row>
    <row r="1965" spans="1:20" x14ac:dyDescent="0.3">
      <c r="A1965" t="s">
        <v>2485</v>
      </c>
      <c r="B1965" s="4">
        <v>45467</v>
      </c>
      <c r="C1965" s="4">
        <v>45469</v>
      </c>
      <c r="D1965" t="s">
        <v>542</v>
      </c>
      <c r="E1965" t="s">
        <v>76</v>
      </c>
      <c r="F1965" s="8">
        <v>3</v>
      </c>
      <c r="G1965" s="10">
        <v>0.15</v>
      </c>
      <c r="H1965" t="s">
        <v>21</v>
      </c>
      <c r="I1965" s="8">
        <v>2292.4499999999998</v>
      </c>
      <c r="J1965" s="8">
        <v>414.41</v>
      </c>
      <c r="K1965" s="12">
        <f>YEAR(Table2[[#This Row],[Order_Date]])</f>
        <v>2024</v>
      </c>
      <c r="L1965" s="12">
        <f>MONTH(Table2[[#This Row],[Order_Date]])</f>
        <v>6</v>
      </c>
      <c r="M1965" t="str">
        <f>TEXT(Table2[[#This Row],[Order_Date]],"mmm")</f>
        <v>Jun</v>
      </c>
      <c r="N1965" t="str">
        <f>TEXT(Table2[[#This Row],[Order_Date]],"YYYY-MM")</f>
        <v>2024-06</v>
      </c>
      <c r="O1965" s="9">
        <f>IFERROR(Table2[[#This Row],[Profit]]/Table2[[#This Row],[Sales]],0)</f>
        <v>0.18077166350411134</v>
      </c>
      <c r="P1965" t="str">
        <f>_xlfn.XLOOKUP(Table2[[#This Row],[Product_ID]],Table4[Product_ID],Table4[Category],"Not Found")</f>
        <v>Home</v>
      </c>
      <c r="Q1965" t="str">
        <f>_xlfn.XLOOKUP(Table2[[#This Row],[Product_ID]],Table4[Product_ID],Table4[Sub_Category],"Not Found")</f>
        <v>Decor</v>
      </c>
      <c r="R1965" t="str">
        <f>_xlfn.XLOOKUP(Table2[[#This Row],[Customer_ID]],Table1[Customer_ID],Table1[Region],"Not Found")</f>
        <v>West</v>
      </c>
      <c r="S1965" t="str">
        <f>_xlfn.XLOOKUP(Table2[[#This Row],[Customer_ID]],Table1[Customer_ID],Table1[Segment],"Not Found")</f>
        <v>Home Office</v>
      </c>
      <c r="T1965" t="str">
        <f>_xlfn.XLOOKUP(Table2[[#This Row],[Product_ID]],Table4[Product_ID],Table4[Product_Name],"Not Found")</f>
        <v>Wall Clock</v>
      </c>
    </row>
    <row r="1966" spans="1:20" x14ac:dyDescent="0.3">
      <c r="A1966" t="s">
        <v>2486</v>
      </c>
      <c r="B1966" s="4">
        <v>45953</v>
      </c>
      <c r="C1966" s="4">
        <v>45955</v>
      </c>
      <c r="D1966" t="s">
        <v>548</v>
      </c>
      <c r="E1966" t="s">
        <v>96</v>
      </c>
      <c r="F1966" s="8">
        <v>2</v>
      </c>
      <c r="G1966" s="10">
        <v>0</v>
      </c>
      <c r="H1966" t="s">
        <v>17</v>
      </c>
      <c r="I1966" s="8">
        <v>1998</v>
      </c>
      <c r="J1966" s="8">
        <v>401.07</v>
      </c>
      <c r="K1966" s="12">
        <f>YEAR(Table2[[#This Row],[Order_Date]])</f>
        <v>2025</v>
      </c>
      <c r="L1966" s="12">
        <f>MONTH(Table2[[#This Row],[Order_Date]])</f>
        <v>10</v>
      </c>
      <c r="M1966" t="str">
        <f>TEXT(Table2[[#This Row],[Order_Date]],"mmm")</f>
        <v>Oct</v>
      </c>
      <c r="N1966" t="str">
        <f>TEXT(Table2[[#This Row],[Order_Date]],"YYYY-MM")</f>
        <v>2025-10</v>
      </c>
      <c r="O1966" s="9">
        <f>IFERROR(Table2[[#This Row],[Profit]]/Table2[[#This Row],[Sales]],0)</f>
        <v>0.20073573573573572</v>
      </c>
      <c r="P1966" t="str">
        <f>_xlfn.XLOOKUP(Table2[[#This Row],[Product_ID]],Table4[Product_ID],Table4[Category],"Not Found")</f>
        <v>Home</v>
      </c>
      <c r="Q1966" t="str">
        <f>_xlfn.XLOOKUP(Table2[[#This Row],[Product_ID]],Table4[Product_ID],Table4[Sub_Category],"Not Found")</f>
        <v>Lighting</v>
      </c>
      <c r="R1966" t="str">
        <f>_xlfn.XLOOKUP(Table2[[#This Row],[Customer_ID]],Table1[Customer_ID],Table1[Region],"Not Found")</f>
        <v>South</v>
      </c>
      <c r="S1966" t="str">
        <f>_xlfn.XLOOKUP(Table2[[#This Row],[Customer_ID]],Table1[Customer_ID],Table1[Segment],"Not Found")</f>
        <v>Consumer</v>
      </c>
      <c r="T1966" t="str">
        <f>_xlfn.XLOOKUP(Table2[[#This Row],[Product_ID]],Table4[Product_ID],Table4[Product_Name],"Not Found")</f>
        <v>LED Strip Light</v>
      </c>
    </row>
    <row r="1967" spans="1:20" x14ac:dyDescent="0.3">
      <c r="A1967" t="s">
        <v>2487</v>
      </c>
      <c r="B1967" s="4">
        <v>45564</v>
      </c>
      <c r="C1967" s="4">
        <v>45568</v>
      </c>
      <c r="D1967" t="s">
        <v>868</v>
      </c>
      <c r="E1967" t="s">
        <v>35</v>
      </c>
      <c r="F1967" s="8">
        <v>4</v>
      </c>
      <c r="G1967" s="10">
        <v>0</v>
      </c>
      <c r="H1967" t="s">
        <v>13</v>
      </c>
      <c r="I1967" s="8">
        <v>6396</v>
      </c>
      <c r="J1967" s="8">
        <v>1682.29</v>
      </c>
      <c r="K1967" s="12">
        <f>YEAR(Table2[[#This Row],[Order_Date]])</f>
        <v>2024</v>
      </c>
      <c r="L1967" s="12">
        <f>MONTH(Table2[[#This Row],[Order_Date]])</f>
        <v>9</v>
      </c>
      <c r="M1967" t="str">
        <f>TEXT(Table2[[#This Row],[Order_Date]],"mmm")</f>
        <v>Sep</v>
      </c>
      <c r="N1967" t="str">
        <f>TEXT(Table2[[#This Row],[Order_Date]],"YYYY-MM")</f>
        <v>2024-09</v>
      </c>
      <c r="O1967" s="9">
        <f>IFERROR(Table2[[#This Row],[Profit]]/Table2[[#This Row],[Sales]],0)</f>
        <v>0.26302220137585991</v>
      </c>
      <c r="P1967" t="str">
        <f>_xlfn.XLOOKUP(Table2[[#This Row],[Product_ID]],Table4[Product_ID],Table4[Category],"Not Found")</f>
        <v>Lifestyle</v>
      </c>
      <c r="Q1967" t="str">
        <f>_xlfn.XLOOKUP(Table2[[#This Row],[Product_ID]],Table4[Product_ID],Table4[Sub_Category],"Not Found")</f>
        <v>Bags</v>
      </c>
      <c r="R1967" t="str">
        <f>_xlfn.XLOOKUP(Table2[[#This Row],[Customer_ID]],Table1[Customer_ID],Table1[Region],"Not Found")</f>
        <v>West</v>
      </c>
      <c r="S1967" t="str">
        <f>_xlfn.XLOOKUP(Table2[[#This Row],[Customer_ID]],Table1[Customer_ID],Table1[Segment],"Not Found")</f>
        <v>Consumer</v>
      </c>
      <c r="T1967" t="str">
        <f>_xlfn.XLOOKUP(Table2[[#This Row],[Product_ID]],Table4[Product_ID],Table4[Product_Name],"Not Found")</f>
        <v>Backpack</v>
      </c>
    </row>
    <row r="1968" spans="1:20" x14ac:dyDescent="0.3">
      <c r="A1968" t="s">
        <v>2488</v>
      </c>
      <c r="B1968" s="4">
        <v>45911</v>
      </c>
      <c r="C1968" s="4">
        <v>45913</v>
      </c>
      <c r="D1968" t="s">
        <v>489</v>
      </c>
      <c r="E1968" t="s">
        <v>76</v>
      </c>
      <c r="F1968" s="8">
        <v>1</v>
      </c>
      <c r="G1968" s="10">
        <v>0.1</v>
      </c>
      <c r="H1968" t="s">
        <v>17</v>
      </c>
      <c r="I1968" s="8">
        <v>809.1</v>
      </c>
      <c r="J1968" s="8">
        <v>166.31</v>
      </c>
      <c r="K1968" s="12">
        <f>YEAR(Table2[[#This Row],[Order_Date]])</f>
        <v>2025</v>
      </c>
      <c r="L1968" s="12">
        <f>MONTH(Table2[[#This Row],[Order_Date]])</f>
        <v>9</v>
      </c>
      <c r="M1968" t="str">
        <f>TEXT(Table2[[#This Row],[Order_Date]],"mmm")</f>
        <v>Sep</v>
      </c>
      <c r="N1968" t="str">
        <f>TEXT(Table2[[#This Row],[Order_Date]],"YYYY-MM")</f>
        <v>2025-09</v>
      </c>
      <c r="O1968" s="9">
        <f>IFERROR(Table2[[#This Row],[Profit]]/Table2[[#This Row],[Sales]],0)</f>
        <v>0.20554937584970956</v>
      </c>
      <c r="P1968" t="str">
        <f>_xlfn.XLOOKUP(Table2[[#This Row],[Product_ID]],Table4[Product_ID],Table4[Category],"Not Found")</f>
        <v>Home</v>
      </c>
      <c r="Q1968" t="str">
        <f>_xlfn.XLOOKUP(Table2[[#This Row],[Product_ID]],Table4[Product_ID],Table4[Sub_Category],"Not Found")</f>
        <v>Decor</v>
      </c>
      <c r="R1968" t="str">
        <f>_xlfn.XLOOKUP(Table2[[#This Row],[Customer_ID]],Table1[Customer_ID],Table1[Region],"Not Found")</f>
        <v>West</v>
      </c>
      <c r="S1968" t="str">
        <f>_xlfn.XLOOKUP(Table2[[#This Row],[Customer_ID]],Table1[Customer_ID],Table1[Segment],"Not Found")</f>
        <v>Corporate</v>
      </c>
      <c r="T1968" t="str">
        <f>_xlfn.XLOOKUP(Table2[[#This Row],[Product_ID]],Table4[Product_ID],Table4[Product_Name],"Not Found")</f>
        <v>Wall Clock</v>
      </c>
    </row>
    <row r="1969" spans="1:20" x14ac:dyDescent="0.3">
      <c r="A1969" t="s">
        <v>2489</v>
      </c>
      <c r="B1969" s="4">
        <v>45942</v>
      </c>
      <c r="C1969" s="4">
        <v>45944</v>
      </c>
      <c r="D1969" t="s">
        <v>1404</v>
      </c>
      <c r="E1969" t="s">
        <v>99</v>
      </c>
      <c r="F1969" s="8">
        <v>2</v>
      </c>
      <c r="G1969" s="10">
        <v>0.1</v>
      </c>
      <c r="H1969" t="s">
        <v>13</v>
      </c>
      <c r="I1969" s="8">
        <v>448.2</v>
      </c>
      <c r="J1969" s="8">
        <v>124.97</v>
      </c>
      <c r="K1969" s="12">
        <f>YEAR(Table2[[#This Row],[Order_Date]])</f>
        <v>2025</v>
      </c>
      <c r="L1969" s="12">
        <f>MONTH(Table2[[#This Row],[Order_Date]])</f>
        <v>10</v>
      </c>
      <c r="M1969" t="str">
        <f>TEXT(Table2[[#This Row],[Order_Date]],"mmm")</f>
        <v>Oct</v>
      </c>
      <c r="N1969" t="str">
        <f>TEXT(Table2[[#This Row],[Order_Date]],"YYYY-MM")</f>
        <v>2025-10</v>
      </c>
      <c r="O1969" s="9">
        <f>IFERROR(Table2[[#This Row],[Profit]]/Table2[[#This Row],[Sales]],0)</f>
        <v>0.27882641677822401</v>
      </c>
      <c r="P1969" t="str">
        <f>_xlfn.XLOOKUP(Table2[[#This Row],[Product_ID]],Table4[Product_ID],Table4[Category],"Not Found")</f>
        <v>Office</v>
      </c>
      <c r="Q1969" t="str">
        <f>_xlfn.XLOOKUP(Table2[[#This Row],[Product_ID]],Table4[Product_ID],Table4[Sub_Category],"Not Found")</f>
        <v>Paper</v>
      </c>
      <c r="R1969" t="str">
        <f>_xlfn.XLOOKUP(Table2[[#This Row],[Customer_ID]],Table1[Customer_ID],Table1[Region],"Not Found")</f>
        <v>East</v>
      </c>
      <c r="S1969" t="str">
        <f>_xlfn.XLOOKUP(Table2[[#This Row],[Customer_ID]],Table1[Customer_ID],Table1[Segment],"Not Found")</f>
        <v>Home Office</v>
      </c>
      <c r="T1969" t="str">
        <f>_xlfn.XLOOKUP(Table2[[#This Row],[Product_ID]],Table4[Product_ID],Table4[Product_Name],"Not Found")</f>
        <v>Pen Set</v>
      </c>
    </row>
    <row r="1970" spans="1:20" x14ac:dyDescent="0.3">
      <c r="A1970" t="s">
        <v>2490</v>
      </c>
      <c r="B1970" s="4">
        <v>45580</v>
      </c>
      <c r="C1970" s="4">
        <v>45581</v>
      </c>
      <c r="D1970" t="s">
        <v>700</v>
      </c>
      <c r="E1970" t="s">
        <v>12</v>
      </c>
      <c r="F1970" s="8">
        <v>2</v>
      </c>
      <c r="G1970" s="10">
        <v>0.15</v>
      </c>
      <c r="H1970" t="s">
        <v>17</v>
      </c>
      <c r="I1970" s="8">
        <v>1018.3</v>
      </c>
      <c r="J1970" s="8">
        <v>-97.08</v>
      </c>
      <c r="K1970" s="12">
        <f>YEAR(Table2[[#This Row],[Order_Date]])</f>
        <v>2024</v>
      </c>
      <c r="L1970" s="12">
        <f>MONTH(Table2[[#This Row],[Order_Date]])</f>
        <v>10</v>
      </c>
      <c r="M1970" t="str">
        <f>TEXT(Table2[[#This Row],[Order_Date]],"mmm")</f>
        <v>Oct</v>
      </c>
      <c r="N1970" t="str">
        <f>TEXT(Table2[[#This Row],[Order_Date]],"YYYY-MM")</f>
        <v>2024-10</v>
      </c>
      <c r="O1970" s="9">
        <f>IFERROR(Table2[[#This Row],[Profit]]/Table2[[#This Row],[Sales]],0)</f>
        <v>-9.533536285966808E-2</v>
      </c>
      <c r="P1970" t="str">
        <f>_xlfn.XLOOKUP(Table2[[#This Row],[Product_ID]],Table4[Product_ID],Table4[Category],"Not Found")</f>
        <v>Home</v>
      </c>
      <c r="Q1970" t="str">
        <f>_xlfn.XLOOKUP(Table2[[#This Row],[Product_ID]],Table4[Product_ID],Table4[Sub_Category],"Not Found")</f>
        <v>Kitchen</v>
      </c>
      <c r="R1970" t="str">
        <f>_xlfn.XLOOKUP(Table2[[#This Row],[Customer_ID]],Table1[Customer_ID],Table1[Region],"Not Found")</f>
        <v>West</v>
      </c>
      <c r="S1970" t="str">
        <f>_xlfn.XLOOKUP(Table2[[#This Row],[Customer_ID]],Table1[Customer_ID],Table1[Segment],"Not Found")</f>
        <v>Home Office</v>
      </c>
      <c r="T1970" t="str">
        <f>_xlfn.XLOOKUP(Table2[[#This Row],[Product_ID]],Table4[Product_ID],Table4[Product_Name],"Not Found")</f>
        <v>Water Bottle</v>
      </c>
    </row>
    <row r="1971" spans="1:20" x14ac:dyDescent="0.3">
      <c r="A1971" t="s">
        <v>2491</v>
      </c>
      <c r="B1971" s="4">
        <v>46015</v>
      </c>
      <c r="C1971" s="4">
        <v>46017</v>
      </c>
      <c r="D1971" t="s">
        <v>1678</v>
      </c>
      <c r="E1971" t="s">
        <v>29</v>
      </c>
      <c r="F1971" s="8">
        <v>2</v>
      </c>
      <c r="G1971" s="10">
        <v>0.1</v>
      </c>
      <c r="H1971" t="s">
        <v>13</v>
      </c>
      <c r="I1971" s="8">
        <v>718.2</v>
      </c>
      <c r="J1971" s="8">
        <v>198.83</v>
      </c>
      <c r="K1971" s="12">
        <f>YEAR(Table2[[#This Row],[Order_Date]])</f>
        <v>2025</v>
      </c>
      <c r="L1971" s="12">
        <f>MONTH(Table2[[#This Row],[Order_Date]])</f>
        <v>12</v>
      </c>
      <c r="M1971" t="str">
        <f>TEXT(Table2[[#This Row],[Order_Date]],"mmm")</f>
        <v>Dec</v>
      </c>
      <c r="N1971" t="str">
        <f>TEXT(Table2[[#This Row],[Order_Date]],"YYYY-MM")</f>
        <v>2025-12</v>
      </c>
      <c r="O1971" s="9">
        <f>IFERROR(Table2[[#This Row],[Profit]]/Table2[[#This Row],[Sales]],0)</f>
        <v>0.27684489000278473</v>
      </c>
      <c r="P1971" t="str">
        <f>_xlfn.XLOOKUP(Table2[[#This Row],[Product_ID]],Table4[Product_ID],Table4[Category],"Not Found")</f>
        <v>Office</v>
      </c>
      <c r="Q1971" t="str">
        <f>_xlfn.XLOOKUP(Table2[[#This Row],[Product_ID]],Table4[Product_ID],Table4[Sub_Category],"Not Found")</f>
        <v>Paper</v>
      </c>
      <c r="R1971" t="str">
        <f>_xlfn.XLOOKUP(Table2[[#This Row],[Customer_ID]],Table1[Customer_ID],Table1[Region],"Not Found")</f>
        <v>West</v>
      </c>
      <c r="S1971" t="str">
        <f>_xlfn.XLOOKUP(Table2[[#This Row],[Customer_ID]],Table1[Customer_ID],Table1[Segment],"Not Found")</f>
        <v>Consumer</v>
      </c>
      <c r="T1971" t="str">
        <f>_xlfn.XLOOKUP(Table2[[#This Row],[Product_ID]],Table4[Product_ID],Table4[Product_Name],"Not Found")</f>
        <v>Notebook Set</v>
      </c>
    </row>
    <row r="1972" spans="1:20" x14ac:dyDescent="0.3">
      <c r="A1972" t="s">
        <v>2492</v>
      </c>
      <c r="B1972" s="4">
        <v>45563</v>
      </c>
      <c r="C1972" s="4">
        <v>45565</v>
      </c>
      <c r="D1972" t="s">
        <v>2493</v>
      </c>
      <c r="E1972" t="s">
        <v>50</v>
      </c>
      <c r="F1972" s="8">
        <v>3</v>
      </c>
      <c r="G1972" s="10">
        <v>0</v>
      </c>
      <c r="H1972" t="s">
        <v>13</v>
      </c>
      <c r="I1972" s="8">
        <v>1497</v>
      </c>
      <c r="J1972" s="8">
        <v>305.5</v>
      </c>
      <c r="K1972" s="12">
        <f>YEAR(Table2[[#This Row],[Order_Date]])</f>
        <v>2024</v>
      </c>
      <c r="L1972" s="12">
        <f>MONTH(Table2[[#This Row],[Order_Date]])</f>
        <v>9</v>
      </c>
      <c r="M1972" t="str">
        <f>TEXT(Table2[[#This Row],[Order_Date]],"mmm")</f>
        <v>Sep</v>
      </c>
      <c r="N1972" t="str">
        <f>TEXT(Table2[[#This Row],[Order_Date]],"YYYY-MM")</f>
        <v>2024-09</v>
      </c>
      <c r="O1972" s="9">
        <f>IFERROR(Table2[[#This Row],[Profit]]/Table2[[#This Row],[Sales]],0)</f>
        <v>0.20407481629926519</v>
      </c>
      <c r="P1972" t="str">
        <f>_xlfn.XLOOKUP(Table2[[#This Row],[Product_ID]],Table4[Product_ID],Table4[Category],"Not Found")</f>
        <v>Technology</v>
      </c>
      <c r="Q1972" t="str">
        <f>_xlfn.XLOOKUP(Table2[[#This Row],[Product_ID]],Table4[Product_ID],Table4[Sub_Category],"Not Found")</f>
        <v>Accessories</v>
      </c>
      <c r="R1972" t="str">
        <f>_xlfn.XLOOKUP(Table2[[#This Row],[Customer_ID]],Table1[Customer_ID],Table1[Region],"Not Found")</f>
        <v>East</v>
      </c>
      <c r="S1972" t="str">
        <f>_xlfn.XLOOKUP(Table2[[#This Row],[Customer_ID]],Table1[Customer_ID],Table1[Segment],"Not Found")</f>
        <v>Consumer</v>
      </c>
      <c r="T1972" t="str">
        <f>_xlfn.XLOOKUP(Table2[[#This Row],[Product_ID]],Table4[Product_ID],Table4[Product_Name],"Not Found")</f>
        <v>Wireless Mouse</v>
      </c>
    </row>
    <row r="1973" spans="1:20" x14ac:dyDescent="0.3">
      <c r="A1973" t="s">
        <v>2494</v>
      </c>
      <c r="B1973" s="4">
        <v>45357</v>
      </c>
      <c r="C1973" s="4">
        <v>45361</v>
      </c>
      <c r="D1973" t="s">
        <v>731</v>
      </c>
      <c r="E1973" t="s">
        <v>200</v>
      </c>
      <c r="F1973" s="8">
        <v>2</v>
      </c>
      <c r="G1973" s="10">
        <v>0.05</v>
      </c>
      <c r="H1973" t="s">
        <v>13</v>
      </c>
      <c r="I1973" s="8">
        <v>2088.1</v>
      </c>
      <c r="J1973" s="8">
        <v>609.77</v>
      </c>
      <c r="K1973" s="12">
        <f>YEAR(Table2[[#This Row],[Order_Date]])</f>
        <v>2024</v>
      </c>
      <c r="L1973" s="12">
        <f>MONTH(Table2[[#This Row],[Order_Date]])</f>
        <v>3</v>
      </c>
      <c r="M1973" t="str">
        <f>TEXT(Table2[[#This Row],[Order_Date]],"mmm")</f>
        <v>Mar</v>
      </c>
      <c r="N1973" t="str">
        <f>TEXT(Table2[[#This Row],[Order_Date]],"YYYY-MM")</f>
        <v>2024-03</v>
      </c>
      <c r="O1973" s="9">
        <f>IFERROR(Table2[[#This Row],[Profit]]/Table2[[#This Row],[Sales]],0)</f>
        <v>0.29202145491116327</v>
      </c>
      <c r="P1973" t="str">
        <f>_xlfn.XLOOKUP(Table2[[#This Row],[Product_ID]],Table4[Product_ID],Table4[Category],"Not Found")</f>
        <v>Office</v>
      </c>
      <c r="Q1973" t="str">
        <f>_xlfn.XLOOKUP(Table2[[#This Row],[Product_ID]],Table4[Product_ID],Table4[Sub_Category],"Not Found")</f>
        <v>Office Supplies</v>
      </c>
      <c r="R1973" t="str">
        <f>_xlfn.XLOOKUP(Table2[[#This Row],[Customer_ID]],Table1[Customer_ID],Table1[Region],"Not Found")</f>
        <v>North</v>
      </c>
      <c r="S1973" t="str">
        <f>_xlfn.XLOOKUP(Table2[[#This Row],[Customer_ID]],Table1[Customer_ID],Table1[Segment],"Not Found")</f>
        <v>Corporate</v>
      </c>
      <c r="T1973" t="str">
        <f>_xlfn.XLOOKUP(Table2[[#This Row],[Product_ID]],Table4[Product_ID],Table4[Product_Name],"Not Found")</f>
        <v>Laptop Stand</v>
      </c>
    </row>
    <row r="1974" spans="1:20" x14ac:dyDescent="0.3">
      <c r="A1974" t="s">
        <v>2495</v>
      </c>
      <c r="B1974" s="4">
        <v>45774</v>
      </c>
      <c r="C1974" s="4">
        <v>45777</v>
      </c>
      <c r="D1974" t="s">
        <v>187</v>
      </c>
      <c r="E1974" t="s">
        <v>65</v>
      </c>
      <c r="F1974" s="8">
        <v>1</v>
      </c>
      <c r="G1974" s="10">
        <v>0.1</v>
      </c>
      <c r="H1974" t="s">
        <v>13</v>
      </c>
      <c r="I1974" s="8">
        <v>629.1</v>
      </c>
      <c r="J1974" s="8">
        <v>168.7</v>
      </c>
      <c r="K1974" s="12">
        <f>YEAR(Table2[[#This Row],[Order_Date]])</f>
        <v>2025</v>
      </c>
      <c r="L1974" s="12">
        <f>MONTH(Table2[[#This Row],[Order_Date]])</f>
        <v>4</v>
      </c>
      <c r="M1974" t="str">
        <f>TEXT(Table2[[#This Row],[Order_Date]],"mmm")</f>
        <v>Apr</v>
      </c>
      <c r="N1974" t="str">
        <f>TEXT(Table2[[#This Row],[Order_Date]],"YYYY-MM")</f>
        <v>2025-04</v>
      </c>
      <c r="O1974" s="9">
        <f>IFERROR(Table2[[#This Row],[Profit]]/Table2[[#This Row],[Sales]],0)</f>
        <v>0.26816086472738832</v>
      </c>
      <c r="P1974" t="str">
        <f>_xlfn.XLOOKUP(Table2[[#This Row],[Product_ID]],Table4[Product_ID],Table4[Category],"Not Found")</f>
        <v>Office</v>
      </c>
      <c r="Q1974" t="str">
        <f>_xlfn.XLOOKUP(Table2[[#This Row],[Product_ID]],Table4[Product_ID],Table4[Sub_Category],"Not Found")</f>
        <v>Storage</v>
      </c>
      <c r="R1974" t="str">
        <f>_xlfn.XLOOKUP(Table2[[#This Row],[Customer_ID]],Table1[Customer_ID],Table1[Region],"Not Found")</f>
        <v>South</v>
      </c>
      <c r="S1974" t="str">
        <f>_xlfn.XLOOKUP(Table2[[#This Row],[Customer_ID]],Table1[Customer_ID],Table1[Segment],"Not Found")</f>
        <v>Consumer</v>
      </c>
      <c r="T1974" t="str">
        <f>_xlfn.XLOOKUP(Table2[[#This Row],[Product_ID]],Table4[Product_ID],Table4[Product_Name],"Not Found")</f>
        <v>Desk Organizer</v>
      </c>
    </row>
    <row r="1975" spans="1:20" x14ac:dyDescent="0.3">
      <c r="A1975" t="s">
        <v>2496</v>
      </c>
      <c r="B1975" s="4">
        <v>45539</v>
      </c>
      <c r="C1975" s="4">
        <v>45540</v>
      </c>
      <c r="D1975" t="s">
        <v>2126</v>
      </c>
      <c r="E1975" t="s">
        <v>12</v>
      </c>
      <c r="F1975" s="8">
        <v>1</v>
      </c>
      <c r="G1975" s="10">
        <v>0.15</v>
      </c>
      <c r="H1975" t="s">
        <v>21</v>
      </c>
      <c r="I1975" s="8">
        <v>509.15</v>
      </c>
      <c r="J1975" s="8">
        <v>96.75</v>
      </c>
      <c r="K1975" s="12">
        <f>YEAR(Table2[[#This Row],[Order_Date]])</f>
        <v>2024</v>
      </c>
      <c r="L1975" s="12">
        <f>MONTH(Table2[[#This Row],[Order_Date]])</f>
        <v>9</v>
      </c>
      <c r="M1975" t="str">
        <f>TEXT(Table2[[#This Row],[Order_Date]],"mmm")</f>
        <v>Sep</v>
      </c>
      <c r="N1975" t="str">
        <f>TEXT(Table2[[#This Row],[Order_Date]],"YYYY-MM")</f>
        <v>2024-09</v>
      </c>
      <c r="O1975" s="9">
        <f>IFERROR(Table2[[#This Row],[Profit]]/Table2[[#This Row],[Sales]],0)</f>
        <v>0.19002258666404792</v>
      </c>
      <c r="P1975" t="str">
        <f>_xlfn.XLOOKUP(Table2[[#This Row],[Product_ID]],Table4[Product_ID],Table4[Category],"Not Found")</f>
        <v>Home</v>
      </c>
      <c r="Q1975" t="str">
        <f>_xlfn.XLOOKUP(Table2[[#This Row],[Product_ID]],Table4[Product_ID],Table4[Sub_Category],"Not Found")</f>
        <v>Kitchen</v>
      </c>
      <c r="R1975" t="str">
        <f>_xlfn.XLOOKUP(Table2[[#This Row],[Customer_ID]],Table1[Customer_ID],Table1[Region],"Not Found")</f>
        <v>West</v>
      </c>
      <c r="S1975" t="str">
        <f>_xlfn.XLOOKUP(Table2[[#This Row],[Customer_ID]],Table1[Customer_ID],Table1[Segment],"Not Found")</f>
        <v>Consumer</v>
      </c>
      <c r="T1975" t="str">
        <f>_xlfn.XLOOKUP(Table2[[#This Row],[Product_ID]],Table4[Product_ID],Table4[Product_Name],"Not Found")</f>
        <v>Water Bottle</v>
      </c>
    </row>
    <row r="1976" spans="1:20" x14ac:dyDescent="0.3">
      <c r="A1976" t="s">
        <v>2497</v>
      </c>
      <c r="B1976" s="4">
        <v>45447</v>
      </c>
      <c r="C1976" s="4">
        <v>45449</v>
      </c>
      <c r="D1976" t="s">
        <v>2106</v>
      </c>
      <c r="E1976" t="s">
        <v>12</v>
      </c>
      <c r="F1976" s="8">
        <v>1</v>
      </c>
      <c r="G1976" s="10">
        <v>0</v>
      </c>
      <c r="H1976" t="s">
        <v>13</v>
      </c>
      <c r="I1976" s="8">
        <v>599</v>
      </c>
      <c r="J1976" s="8">
        <v>154</v>
      </c>
      <c r="K1976" s="12">
        <f>YEAR(Table2[[#This Row],[Order_Date]])</f>
        <v>2024</v>
      </c>
      <c r="L1976" s="12">
        <f>MONTH(Table2[[#This Row],[Order_Date]])</f>
        <v>6</v>
      </c>
      <c r="M1976" t="str">
        <f>TEXT(Table2[[#This Row],[Order_Date]],"mmm")</f>
        <v>Jun</v>
      </c>
      <c r="N1976" t="str">
        <f>TEXT(Table2[[#This Row],[Order_Date]],"YYYY-MM")</f>
        <v>2024-06</v>
      </c>
      <c r="O1976" s="9">
        <f>IFERROR(Table2[[#This Row],[Profit]]/Table2[[#This Row],[Sales]],0)</f>
        <v>0.2570951585976628</v>
      </c>
      <c r="P1976" t="str">
        <f>_xlfn.XLOOKUP(Table2[[#This Row],[Product_ID]],Table4[Product_ID],Table4[Category],"Not Found")</f>
        <v>Home</v>
      </c>
      <c r="Q1976" t="str">
        <f>_xlfn.XLOOKUP(Table2[[#This Row],[Product_ID]],Table4[Product_ID],Table4[Sub_Category],"Not Found")</f>
        <v>Kitchen</v>
      </c>
      <c r="R1976" t="str">
        <f>_xlfn.XLOOKUP(Table2[[#This Row],[Customer_ID]],Table1[Customer_ID],Table1[Region],"Not Found")</f>
        <v>South</v>
      </c>
      <c r="S1976" t="str">
        <f>_xlfn.XLOOKUP(Table2[[#This Row],[Customer_ID]],Table1[Customer_ID],Table1[Segment],"Not Found")</f>
        <v>Consumer</v>
      </c>
      <c r="T1976" t="str">
        <f>_xlfn.XLOOKUP(Table2[[#This Row],[Product_ID]],Table4[Product_ID],Table4[Product_Name],"Not Found")</f>
        <v>Water Bottle</v>
      </c>
    </row>
    <row r="1977" spans="1:20" x14ac:dyDescent="0.3">
      <c r="A1977" t="s">
        <v>2498</v>
      </c>
      <c r="B1977" s="4">
        <v>45338</v>
      </c>
      <c r="C1977" s="4">
        <v>45341</v>
      </c>
      <c r="D1977" t="s">
        <v>1627</v>
      </c>
      <c r="E1977" t="s">
        <v>20</v>
      </c>
      <c r="F1977" s="8">
        <v>2</v>
      </c>
      <c r="G1977" s="10">
        <v>0.05</v>
      </c>
      <c r="H1977" t="s">
        <v>13</v>
      </c>
      <c r="I1977" s="8">
        <v>13298.1</v>
      </c>
      <c r="J1977" s="8">
        <v>2576.36</v>
      </c>
      <c r="K1977" s="12">
        <f>YEAR(Table2[[#This Row],[Order_Date]])</f>
        <v>2024</v>
      </c>
      <c r="L1977" s="12">
        <f>MONTH(Table2[[#This Row],[Order_Date]])</f>
        <v>2</v>
      </c>
      <c r="M1977" t="str">
        <f>TEXT(Table2[[#This Row],[Order_Date]],"mmm")</f>
        <v>Feb</v>
      </c>
      <c r="N1977" t="str">
        <f>TEXT(Table2[[#This Row],[Order_Date]],"YYYY-MM")</f>
        <v>2024-02</v>
      </c>
      <c r="O1977" s="9">
        <f>IFERROR(Table2[[#This Row],[Profit]]/Table2[[#This Row],[Sales]],0)</f>
        <v>0.19373895518908718</v>
      </c>
      <c r="P1977" t="str">
        <f>_xlfn.XLOOKUP(Table2[[#This Row],[Product_ID]],Table4[Product_ID],Table4[Category],"Not Found")</f>
        <v>Furniture</v>
      </c>
      <c r="Q1977" t="str">
        <f>_xlfn.XLOOKUP(Table2[[#This Row],[Product_ID]],Table4[Product_ID],Table4[Sub_Category],"Not Found")</f>
        <v>Furniture</v>
      </c>
      <c r="R1977" t="str">
        <f>_xlfn.XLOOKUP(Table2[[#This Row],[Customer_ID]],Table1[Customer_ID],Table1[Region],"Not Found")</f>
        <v>South</v>
      </c>
      <c r="S1977" t="str">
        <f>_xlfn.XLOOKUP(Table2[[#This Row],[Customer_ID]],Table1[Customer_ID],Table1[Segment],"Not Found")</f>
        <v>Consumer</v>
      </c>
      <c r="T1977" t="str">
        <f>_xlfn.XLOOKUP(Table2[[#This Row],[Product_ID]],Table4[Product_ID],Table4[Product_Name],"Not Found")</f>
        <v>Office Chair</v>
      </c>
    </row>
    <row r="1978" spans="1:20" x14ac:dyDescent="0.3">
      <c r="A1978" t="s">
        <v>2499</v>
      </c>
      <c r="B1978" s="4">
        <v>45745</v>
      </c>
      <c r="C1978" s="4">
        <v>45749</v>
      </c>
      <c r="D1978" t="s">
        <v>1434</v>
      </c>
      <c r="E1978" t="s">
        <v>65</v>
      </c>
      <c r="F1978" s="8">
        <v>1</v>
      </c>
      <c r="G1978" s="10">
        <v>0</v>
      </c>
      <c r="H1978" t="s">
        <v>17</v>
      </c>
      <c r="I1978" s="8">
        <v>699</v>
      </c>
      <c r="J1978" s="8">
        <v>225.16</v>
      </c>
      <c r="K1978" s="12">
        <f>YEAR(Table2[[#This Row],[Order_Date]])</f>
        <v>2025</v>
      </c>
      <c r="L1978" s="12">
        <f>MONTH(Table2[[#This Row],[Order_Date]])</f>
        <v>3</v>
      </c>
      <c r="M1978" t="str">
        <f>TEXT(Table2[[#This Row],[Order_Date]],"mmm")</f>
        <v>Mar</v>
      </c>
      <c r="N1978" t="str">
        <f>TEXT(Table2[[#This Row],[Order_Date]],"YYYY-MM")</f>
        <v>2025-03</v>
      </c>
      <c r="O1978" s="9">
        <f>IFERROR(Table2[[#This Row],[Profit]]/Table2[[#This Row],[Sales]],0)</f>
        <v>0.32211731044349068</v>
      </c>
      <c r="P1978" t="str">
        <f>_xlfn.XLOOKUP(Table2[[#This Row],[Product_ID]],Table4[Product_ID],Table4[Category],"Not Found")</f>
        <v>Office</v>
      </c>
      <c r="Q1978" t="str">
        <f>_xlfn.XLOOKUP(Table2[[#This Row],[Product_ID]],Table4[Product_ID],Table4[Sub_Category],"Not Found")</f>
        <v>Storage</v>
      </c>
      <c r="R1978" t="str">
        <f>_xlfn.XLOOKUP(Table2[[#This Row],[Customer_ID]],Table1[Customer_ID],Table1[Region],"Not Found")</f>
        <v>South</v>
      </c>
      <c r="S1978" t="str">
        <f>_xlfn.XLOOKUP(Table2[[#This Row],[Customer_ID]],Table1[Customer_ID],Table1[Segment],"Not Found")</f>
        <v>Home Office</v>
      </c>
      <c r="T1978" t="str">
        <f>_xlfn.XLOOKUP(Table2[[#This Row],[Product_ID]],Table4[Product_ID],Table4[Product_Name],"Not Found")</f>
        <v>Desk Organizer</v>
      </c>
    </row>
    <row r="1979" spans="1:20" x14ac:dyDescent="0.3">
      <c r="A1979" t="s">
        <v>2500</v>
      </c>
      <c r="B1979" s="4">
        <v>45492</v>
      </c>
      <c r="C1979" s="4">
        <v>45493</v>
      </c>
      <c r="D1979" t="s">
        <v>387</v>
      </c>
      <c r="E1979" t="s">
        <v>58</v>
      </c>
      <c r="F1979" s="8">
        <v>1</v>
      </c>
      <c r="G1979" s="10">
        <v>0.05</v>
      </c>
      <c r="H1979" t="s">
        <v>17</v>
      </c>
      <c r="I1979" s="8">
        <v>1899.05</v>
      </c>
      <c r="J1979" s="8">
        <v>479.03</v>
      </c>
      <c r="K1979" s="12">
        <f>YEAR(Table2[[#This Row],[Order_Date]])</f>
        <v>2024</v>
      </c>
      <c r="L1979" s="12">
        <f>MONTH(Table2[[#This Row],[Order_Date]])</f>
        <v>7</v>
      </c>
      <c r="M1979" t="str">
        <f>TEXT(Table2[[#This Row],[Order_Date]],"mmm")</f>
        <v>Jul</v>
      </c>
      <c r="N1979" t="str">
        <f>TEXT(Table2[[#This Row],[Order_Date]],"YYYY-MM")</f>
        <v>2024-07</v>
      </c>
      <c r="O1979" s="9">
        <f>IFERROR(Table2[[#This Row],[Profit]]/Table2[[#This Row],[Sales]],0)</f>
        <v>0.25224717621968878</v>
      </c>
      <c r="P1979" t="str">
        <f>_xlfn.XLOOKUP(Table2[[#This Row],[Product_ID]],Table4[Product_ID],Table4[Category],"Not Found")</f>
        <v>Technology</v>
      </c>
      <c r="Q1979" t="str">
        <f>_xlfn.XLOOKUP(Table2[[#This Row],[Product_ID]],Table4[Product_ID],Table4[Sub_Category],"Not Found")</f>
        <v>Audio</v>
      </c>
      <c r="R1979" t="str">
        <f>_xlfn.XLOOKUP(Table2[[#This Row],[Customer_ID]],Table1[Customer_ID],Table1[Region],"Not Found")</f>
        <v>East</v>
      </c>
      <c r="S1979" t="str">
        <f>_xlfn.XLOOKUP(Table2[[#This Row],[Customer_ID]],Table1[Customer_ID],Table1[Segment],"Not Found")</f>
        <v>Consumer</v>
      </c>
      <c r="T1979" t="str">
        <f>_xlfn.XLOOKUP(Table2[[#This Row],[Product_ID]],Table4[Product_ID],Table4[Product_Name],"Not Found")</f>
        <v>Bluetooth Speaker</v>
      </c>
    </row>
    <row r="1980" spans="1:20" x14ac:dyDescent="0.3">
      <c r="A1980" t="s">
        <v>2501</v>
      </c>
      <c r="B1980" s="4">
        <v>45951</v>
      </c>
      <c r="C1980" s="4">
        <v>45955</v>
      </c>
      <c r="D1980" t="s">
        <v>1346</v>
      </c>
      <c r="E1980" t="s">
        <v>12</v>
      </c>
      <c r="F1980" s="8">
        <v>2</v>
      </c>
      <c r="G1980" s="10">
        <v>0</v>
      </c>
      <c r="H1980" t="s">
        <v>13</v>
      </c>
      <c r="I1980" s="8">
        <v>1198</v>
      </c>
      <c r="J1980" s="8">
        <v>276.02999999999997</v>
      </c>
      <c r="K1980" s="12">
        <f>YEAR(Table2[[#This Row],[Order_Date]])</f>
        <v>2025</v>
      </c>
      <c r="L1980" s="12">
        <f>MONTH(Table2[[#This Row],[Order_Date]])</f>
        <v>10</v>
      </c>
      <c r="M1980" t="str">
        <f>TEXT(Table2[[#This Row],[Order_Date]],"mmm")</f>
        <v>Oct</v>
      </c>
      <c r="N1980" t="str">
        <f>TEXT(Table2[[#This Row],[Order_Date]],"YYYY-MM")</f>
        <v>2025-10</v>
      </c>
      <c r="O1980" s="9">
        <f>IFERROR(Table2[[#This Row],[Profit]]/Table2[[#This Row],[Sales]],0)</f>
        <v>0.23040901502504171</v>
      </c>
      <c r="P1980" t="str">
        <f>_xlfn.XLOOKUP(Table2[[#This Row],[Product_ID]],Table4[Product_ID],Table4[Category],"Not Found")</f>
        <v>Home</v>
      </c>
      <c r="Q1980" t="str">
        <f>_xlfn.XLOOKUP(Table2[[#This Row],[Product_ID]],Table4[Product_ID],Table4[Sub_Category],"Not Found")</f>
        <v>Kitchen</v>
      </c>
      <c r="R1980" t="str">
        <f>_xlfn.XLOOKUP(Table2[[#This Row],[Customer_ID]],Table1[Customer_ID],Table1[Region],"Not Found")</f>
        <v>West</v>
      </c>
      <c r="S1980" t="str">
        <f>_xlfn.XLOOKUP(Table2[[#This Row],[Customer_ID]],Table1[Customer_ID],Table1[Segment],"Not Found")</f>
        <v>Corporate</v>
      </c>
      <c r="T1980" t="str">
        <f>_xlfn.XLOOKUP(Table2[[#This Row],[Product_ID]],Table4[Product_ID],Table4[Product_Name],"Not Found")</f>
        <v>Water Bottle</v>
      </c>
    </row>
    <row r="1981" spans="1:20" x14ac:dyDescent="0.3">
      <c r="A1981" t="s">
        <v>2502</v>
      </c>
      <c r="B1981" s="4">
        <v>45415</v>
      </c>
      <c r="C1981" s="4">
        <v>45418</v>
      </c>
      <c r="D1981" t="s">
        <v>1353</v>
      </c>
      <c r="E1981" t="s">
        <v>76</v>
      </c>
      <c r="F1981" s="8">
        <v>3</v>
      </c>
      <c r="G1981" s="10">
        <v>0.15</v>
      </c>
      <c r="H1981" t="s">
        <v>13</v>
      </c>
      <c r="I1981" s="8">
        <v>2292.4499999999998</v>
      </c>
      <c r="J1981" s="8">
        <v>555.70000000000005</v>
      </c>
      <c r="K1981" s="12">
        <f>YEAR(Table2[[#This Row],[Order_Date]])</f>
        <v>2024</v>
      </c>
      <c r="L1981" s="12">
        <f>MONTH(Table2[[#This Row],[Order_Date]])</f>
        <v>5</v>
      </c>
      <c r="M1981" t="str">
        <f>TEXT(Table2[[#This Row],[Order_Date]],"mmm")</f>
        <v>May</v>
      </c>
      <c r="N1981" t="str">
        <f>TEXT(Table2[[#This Row],[Order_Date]],"YYYY-MM")</f>
        <v>2024-05</v>
      </c>
      <c r="O1981" s="9">
        <f>IFERROR(Table2[[#This Row],[Profit]]/Table2[[#This Row],[Sales]],0)</f>
        <v>0.24240441449104674</v>
      </c>
      <c r="P1981" t="str">
        <f>_xlfn.XLOOKUP(Table2[[#This Row],[Product_ID]],Table4[Product_ID],Table4[Category],"Not Found")</f>
        <v>Home</v>
      </c>
      <c r="Q1981" t="str">
        <f>_xlfn.XLOOKUP(Table2[[#This Row],[Product_ID]],Table4[Product_ID],Table4[Sub_Category],"Not Found")</f>
        <v>Decor</v>
      </c>
      <c r="R1981" t="str">
        <f>_xlfn.XLOOKUP(Table2[[#This Row],[Customer_ID]],Table1[Customer_ID],Table1[Region],"Not Found")</f>
        <v>West</v>
      </c>
      <c r="S1981" t="str">
        <f>_xlfn.XLOOKUP(Table2[[#This Row],[Customer_ID]],Table1[Customer_ID],Table1[Segment],"Not Found")</f>
        <v>Corporate</v>
      </c>
      <c r="T1981" t="str">
        <f>_xlfn.XLOOKUP(Table2[[#This Row],[Product_ID]],Table4[Product_ID],Table4[Product_Name],"Not Found")</f>
        <v>Wall Clock</v>
      </c>
    </row>
    <row r="1982" spans="1:20" x14ac:dyDescent="0.3">
      <c r="A1982" t="s">
        <v>2503</v>
      </c>
      <c r="B1982" s="4">
        <v>45292</v>
      </c>
      <c r="C1982" s="4">
        <v>45293</v>
      </c>
      <c r="D1982" t="s">
        <v>1416</v>
      </c>
      <c r="E1982" t="s">
        <v>45</v>
      </c>
      <c r="F1982" s="8">
        <v>4</v>
      </c>
      <c r="G1982" s="10">
        <v>0.1</v>
      </c>
      <c r="H1982" t="s">
        <v>13</v>
      </c>
      <c r="I1982" s="8">
        <v>8996.4</v>
      </c>
      <c r="J1982" s="8">
        <v>1990.3</v>
      </c>
      <c r="K1982" s="12">
        <f>YEAR(Table2[[#This Row],[Order_Date]])</f>
        <v>2024</v>
      </c>
      <c r="L1982" s="12">
        <f>MONTH(Table2[[#This Row],[Order_Date]])</f>
        <v>1</v>
      </c>
      <c r="M1982" t="str">
        <f>TEXT(Table2[[#This Row],[Order_Date]],"mmm")</f>
        <v>Jan</v>
      </c>
      <c r="N1982" t="str">
        <f>TEXT(Table2[[#This Row],[Order_Date]],"YYYY-MM")</f>
        <v>2024-01</v>
      </c>
      <c r="O1982" s="9">
        <f>IFERROR(Table2[[#This Row],[Profit]]/Table2[[#This Row],[Sales]],0)</f>
        <v>0.22123293761949225</v>
      </c>
      <c r="P1982" t="str">
        <f>_xlfn.XLOOKUP(Table2[[#This Row],[Product_ID]],Table4[Product_ID],Table4[Category],"Not Found")</f>
        <v>Technology</v>
      </c>
      <c r="Q1982" t="str">
        <f>_xlfn.XLOOKUP(Table2[[#This Row],[Product_ID]],Table4[Product_ID],Table4[Sub_Category],"Not Found")</f>
        <v>Audio</v>
      </c>
      <c r="R1982" t="str">
        <f>_xlfn.XLOOKUP(Table2[[#This Row],[Customer_ID]],Table1[Customer_ID],Table1[Region],"Not Found")</f>
        <v>North</v>
      </c>
      <c r="S1982" t="str">
        <f>_xlfn.XLOOKUP(Table2[[#This Row],[Customer_ID]],Table1[Customer_ID],Table1[Segment],"Not Found")</f>
        <v>Corporate</v>
      </c>
      <c r="T1982" t="str">
        <f>_xlfn.XLOOKUP(Table2[[#This Row],[Product_ID]],Table4[Product_ID],Table4[Product_Name],"Not Found")</f>
        <v>Headphones</v>
      </c>
    </row>
    <row r="1983" spans="1:20" x14ac:dyDescent="0.3">
      <c r="A1983" t="s">
        <v>2504</v>
      </c>
      <c r="B1983" s="4">
        <v>45931</v>
      </c>
      <c r="C1983" s="4">
        <v>45933</v>
      </c>
      <c r="D1983" t="s">
        <v>174</v>
      </c>
      <c r="E1983" t="s">
        <v>200</v>
      </c>
      <c r="F1983" s="8">
        <v>5</v>
      </c>
      <c r="G1983" s="10">
        <v>0.15</v>
      </c>
      <c r="H1983" t="s">
        <v>13</v>
      </c>
      <c r="I1983" s="8">
        <v>4670.75</v>
      </c>
      <c r="J1983" s="8">
        <v>1342.73</v>
      </c>
      <c r="K1983" s="12">
        <f>YEAR(Table2[[#This Row],[Order_Date]])</f>
        <v>2025</v>
      </c>
      <c r="L1983" s="12">
        <f>MONTH(Table2[[#This Row],[Order_Date]])</f>
        <v>10</v>
      </c>
      <c r="M1983" t="str">
        <f>TEXT(Table2[[#This Row],[Order_Date]],"mmm")</f>
        <v>Oct</v>
      </c>
      <c r="N1983" t="str">
        <f>TEXT(Table2[[#This Row],[Order_Date]],"YYYY-MM")</f>
        <v>2025-10</v>
      </c>
      <c r="O1983" s="9">
        <f>IFERROR(Table2[[#This Row],[Profit]]/Table2[[#This Row],[Sales]],0)</f>
        <v>0.28747631536691109</v>
      </c>
      <c r="P1983" t="str">
        <f>_xlfn.XLOOKUP(Table2[[#This Row],[Product_ID]],Table4[Product_ID],Table4[Category],"Not Found")</f>
        <v>Office</v>
      </c>
      <c r="Q1983" t="str">
        <f>_xlfn.XLOOKUP(Table2[[#This Row],[Product_ID]],Table4[Product_ID],Table4[Sub_Category],"Not Found")</f>
        <v>Office Supplies</v>
      </c>
      <c r="R1983" t="str">
        <f>_xlfn.XLOOKUP(Table2[[#This Row],[Customer_ID]],Table1[Customer_ID],Table1[Region],"Not Found")</f>
        <v>South</v>
      </c>
      <c r="S1983" t="str">
        <f>_xlfn.XLOOKUP(Table2[[#This Row],[Customer_ID]],Table1[Customer_ID],Table1[Segment],"Not Found")</f>
        <v>Home Office</v>
      </c>
      <c r="T1983" t="str">
        <f>_xlfn.XLOOKUP(Table2[[#This Row],[Product_ID]],Table4[Product_ID],Table4[Product_Name],"Not Found")</f>
        <v>Laptop Stand</v>
      </c>
    </row>
    <row r="1984" spans="1:20" x14ac:dyDescent="0.3">
      <c r="A1984" t="s">
        <v>2505</v>
      </c>
      <c r="B1984" s="4">
        <v>45482</v>
      </c>
      <c r="C1984" s="4">
        <v>45485</v>
      </c>
      <c r="D1984" t="s">
        <v>57</v>
      </c>
      <c r="E1984" t="s">
        <v>29</v>
      </c>
      <c r="F1984" s="8">
        <v>3</v>
      </c>
      <c r="G1984" s="10">
        <v>0.2</v>
      </c>
      <c r="H1984" t="s">
        <v>13</v>
      </c>
      <c r="I1984" s="8">
        <v>957.6</v>
      </c>
      <c r="J1984" s="8">
        <v>318.20999999999998</v>
      </c>
      <c r="K1984" s="12">
        <f>YEAR(Table2[[#This Row],[Order_Date]])</f>
        <v>2024</v>
      </c>
      <c r="L1984" s="12">
        <f>MONTH(Table2[[#This Row],[Order_Date]])</f>
        <v>7</v>
      </c>
      <c r="M1984" t="str">
        <f>TEXT(Table2[[#This Row],[Order_Date]],"mmm")</f>
        <v>Jul</v>
      </c>
      <c r="N1984" t="str">
        <f>TEXT(Table2[[#This Row],[Order_Date]],"YYYY-MM")</f>
        <v>2024-07</v>
      </c>
      <c r="O1984" s="9">
        <f>IFERROR(Table2[[#This Row],[Profit]]/Table2[[#This Row],[Sales]],0)</f>
        <v>0.33229949874686715</v>
      </c>
      <c r="P1984" t="str">
        <f>_xlfn.XLOOKUP(Table2[[#This Row],[Product_ID]],Table4[Product_ID],Table4[Category],"Not Found")</f>
        <v>Office</v>
      </c>
      <c r="Q1984" t="str">
        <f>_xlfn.XLOOKUP(Table2[[#This Row],[Product_ID]],Table4[Product_ID],Table4[Sub_Category],"Not Found")</f>
        <v>Paper</v>
      </c>
      <c r="R1984" t="str">
        <f>_xlfn.XLOOKUP(Table2[[#This Row],[Customer_ID]],Table1[Customer_ID],Table1[Region],"Not Found")</f>
        <v>North</v>
      </c>
      <c r="S1984" t="str">
        <f>_xlfn.XLOOKUP(Table2[[#This Row],[Customer_ID]],Table1[Customer_ID],Table1[Segment],"Not Found")</f>
        <v>Home Office</v>
      </c>
      <c r="T1984" t="str">
        <f>_xlfn.XLOOKUP(Table2[[#This Row],[Product_ID]],Table4[Product_ID],Table4[Product_Name],"Not Found")</f>
        <v>Notebook Set</v>
      </c>
    </row>
    <row r="1985" spans="1:20" x14ac:dyDescent="0.3">
      <c r="A1985" t="s">
        <v>2506</v>
      </c>
      <c r="B1985" s="4">
        <v>45870</v>
      </c>
      <c r="C1985" s="4">
        <v>45874</v>
      </c>
      <c r="D1985" t="s">
        <v>938</v>
      </c>
      <c r="E1985" t="s">
        <v>45</v>
      </c>
      <c r="F1985" s="8">
        <v>1</v>
      </c>
      <c r="G1985" s="10">
        <v>0</v>
      </c>
      <c r="H1985" t="s">
        <v>13</v>
      </c>
      <c r="I1985" s="8">
        <v>2499</v>
      </c>
      <c r="J1985" s="8">
        <v>543.99</v>
      </c>
      <c r="K1985" s="12">
        <f>YEAR(Table2[[#This Row],[Order_Date]])</f>
        <v>2025</v>
      </c>
      <c r="L1985" s="12">
        <f>MONTH(Table2[[#This Row],[Order_Date]])</f>
        <v>8</v>
      </c>
      <c r="M1985" t="str">
        <f>TEXT(Table2[[#This Row],[Order_Date]],"mmm")</f>
        <v>Aug</v>
      </c>
      <c r="N1985" t="str">
        <f>TEXT(Table2[[#This Row],[Order_Date]],"YYYY-MM")</f>
        <v>2025-08</v>
      </c>
      <c r="O1985" s="9">
        <f>IFERROR(Table2[[#This Row],[Profit]]/Table2[[#This Row],[Sales]],0)</f>
        <v>0.21768307322929173</v>
      </c>
      <c r="P1985" t="str">
        <f>_xlfn.XLOOKUP(Table2[[#This Row],[Product_ID]],Table4[Product_ID],Table4[Category],"Not Found")</f>
        <v>Technology</v>
      </c>
      <c r="Q1985" t="str">
        <f>_xlfn.XLOOKUP(Table2[[#This Row],[Product_ID]],Table4[Product_ID],Table4[Sub_Category],"Not Found")</f>
        <v>Audio</v>
      </c>
      <c r="R1985" t="str">
        <f>_xlfn.XLOOKUP(Table2[[#This Row],[Customer_ID]],Table1[Customer_ID],Table1[Region],"Not Found")</f>
        <v>South</v>
      </c>
      <c r="S1985" t="str">
        <f>_xlfn.XLOOKUP(Table2[[#This Row],[Customer_ID]],Table1[Customer_ID],Table1[Segment],"Not Found")</f>
        <v>Consumer</v>
      </c>
      <c r="T1985" t="str">
        <f>_xlfn.XLOOKUP(Table2[[#This Row],[Product_ID]],Table4[Product_ID],Table4[Product_Name],"Not Found")</f>
        <v>Headphones</v>
      </c>
    </row>
    <row r="1986" spans="1:20" x14ac:dyDescent="0.3">
      <c r="A1986" t="s">
        <v>2507</v>
      </c>
      <c r="B1986" s="4">
        <v>45807</v>
      </c>
      <c r="C1986" s="4">
        <v>45808</v>
      </c>
      <c r="D1986" t="s">
        <v>2216</v>
      </c>
      <c r="E1986" t="s">
        <v>20</v>
      </c>
      <c r="F1986" s="8">
        <v>3</v>
      </c>
      <c r="G1986" s="10">
        <v>0.1</v>
      </c>
      <c r="H1986" t="s">
        <v>17</v>
      </c>
      <c r="I1986" s="8">
        <v>18897.3</v>
      </c>
      <c r="J1986" s="8">
        <v>3057.26</v>
      </c>
      <c r="K1986" s="12">
        <f>YEAR(Table2[[#This Row],[Order_Date]])</f>
        <v>2025</v>
      </c>
      <c r="L1986" s="12">
        <f>MONTH(Table2[[#This Row],[Order_Date]])</f>
        <v>5</v>
      </c>
      <c r="M1986" t="str">
        <f>TEXT(Table2[[#This Row],[Order_Date]],"mmm")</f>
        <v>May</v>
      </c>
      <c r="N1986" t="str">
        <f>TEXT(Table2[[#This Row],[Order_Date]],"YYYY-MM")</f>
        <v>2025-05</v>
      </c>
      <c r="O1986" s="9">
        <f>IFERROR(Table2[[#This Row],[Profit]]/Table2[[#This Row],[Sales]],0)</f>
        <v>0.16178290020267447</v>
      </c>
      <c r="P1986" t="str">
        <f>_xlfn.XLOOKUP(Table2[[#This Row],[Product_ID]],Table4[Product_ID],Table4[Category],"Not Found")</f>
        <v>Furniture</v>
      </c>
      <c r="Q1986" t="str">
        <f>_xlfn.XLOOKUP(Table2[[#This Row],[Product_ID]],Table4[Product_ID],Table4[Sub_Category],"Not Found")</f>
        <v>Furniture</v>
      </c>
      <c r="R1986" t="str">
        <f>_xlfn.XLOOKUP(Table2[[#This Row],[Customer_ID]],Table1[Customer_ID],Table1[Region],"Not Found")</f>
        <v>East</v>
      </c>
      <c r="S1986" t="str">
        <f>_xlfn.XLOOKUP(Table2[[#This Row],[Customer_ID]],Table1[Customer_ID],Table1[Segment],"Not Found")</f>
        <v>Consumer</v>
      </c>
      <c r="T1986" t="str">
        <f>_xlfn.XLOOKUP(Table2[[#This Row],[Product_ID]],Table4[Product_ID],Table4[Product_Name],"Not Found")</f>
        <v>Office Chair</v>
      </c>
    </row>
    <row r="1987" spans="1:20" x14ac:dyDescent="0.3">
      <c r="A1987" t="s">
        <v>2508</v>
      </c>
      <c r="B1987" s="4">
        <v>45733</v>
      </c>
      <c r="C1987" s="4">
        <v>45736</v>
      </c>
      <c r="D1987" t="s">
        <v>501</v>
      </c>
      <c r="E1987" t="s">
        <v>71</v>
      </c>
      <c r="F1987" s="8">
        <v>1</v>
      </c>
      <c r="G1987" s="10">
        <v>0.15</v>
      </c>
      <c r="H1987" t="s">
        <v>30</v>
      </c>
      <c r="I1987" s="8">
        <v>679.15</v>
      </c>
      <c r="J1987" s="8">
        <v>199.31</v>
      </c>
      <c r="K1987" s="12">
        <f>YEAR(Table2[[#This Row],[Order_Date]])</f>
        <v>2025</v>
      </c>
      <c r="L1987" s="12">
        <f>MONTH(Table2[[#This Row],[Order_Date]])</f>
        <v>3</v>
      </c>
      <c r="M1987" t="str">
        <f>TEXT(Table2[[#This Row],[Order_Date]],"mmm")</f>
        <v>Mar</v>
      </c>
      <c r="N1987" t="str">
        <f>TEXT(Table2[[#This Row],[Order_Date]],"YYYY-MM")</f>
        <v>2025-03</v>
      </c>
      <c r="O1987" s="9">
        <f>IFERROR(Table2[[#This Row],[Profit]]/Table2[[#This Row],[Sales]],0)</f>
        <v>0.29346977839946992</v>
      </c>
      <c r="P1987" t="str">
        <f>_xlfn.XLOOKUP(Table2[[#This Row],[Product_ID]],Table4[Product_ID],Table4[Category],"Not Found")</f>
        <v>Home</v>
      </c>
      <c r="Q1987" t="str">
        <f>_xlfn.XLOOKUP(Table2[[#This Row],[Product_ID]],Table4[Product_ID],Table4[Sub_Category],"Not Found")</f>
        <v>Storage</v>
      </c>
      <c r="R1987" t="str">
        <f>_xlfn.XLOOKUP(Table2[[#This Row],[Customer_ID]],Table1[Customer_ID],Table1[Region],"Not Found")</f>
        <v>West</v>
      </c>
      <c r="S1987" t="str">
        <f>_xlfn.XLOOKUP(Table2[[#This Row],[Customer_ID]],Table1[Customer_ID],Table1[Segment],"Not Found")</f>
        <v>Consumer</v>
      </c>
      <c r="T1987" t="str">
        <f>_xlfn.XLOOKUP(Table2[[#This Row],[Product_ID]],Table4[Product_ID],Table4[Product_Name],"Not Found")</f>
        <v>Storage Box</v>
      </c>
    </row>
    <row r="1988" spans="1:20" x14ac:dyDescent="0.3">
      <c r="A1988" t="s">
        <v>2509</v>
      </c>
      <c r="B1988" s="4">
        <v>45434</v>
      </c>
      <c r="C1988" s="4">
        <v>45437</v>
      </c>
      <c r="D1988" t="s">
        <v>39</v>
      </c>
      <c r="E1988" t="s">
        <v>76</v>
      </c>
      <c r="F1988" s="8">
        <v>2</v>
      </c>
      <c r="G1988" s="10">
        <v>0.05</v>
      </c>
      <c r="H1988" t="s">
        <v>17</v>
      </c>
      <c r="I1988" s="8">
        <v>1708.1</v>
      </c>
      <c r="J1988" s="8">
        <v>499.82</v>
      </c>
      <c r="K1988" s="12">
        <f>YEAR(Table2[[#This Row],[Order_Date]])</f>
        <v>2024</v>
      </c>
      <c r="L1988" s="12">
        <f>MONTH(Table2[[#This Row],[Order_Date]])</f>
        <v>5</v>
      </c>
      <c r="M1988" t="str">
        <f>TEXT(Table2[[#This Row],[Order_Date]],"mmm")</f>
        <v>May</v>
      </c>
      <c r="N1988" t="str">
        <f>TEXT(Table2[[#This Row],[Order_Date]],"YYYY-MM")</f>
        <v>2024-05</v>
      </c>
      <c r="O1988" s="9">
        <f>IFERROR(Table2[[#This Row],[Profit]]/Table2[[#This Row],[Sales]],0)</f>
        <v>0.29261752824776066</v>
      </c>
      <c r="P1988" t="str">
        <f>_xlfn.XLOOKUP(Table2[[#This Row],[Product_ID]],Table4[Product_ID],Table4[Category],"Not Found")</f>
        <v>Home</v>
      </c>
      <c r="Q1988" t="str">
        <f>_xlfn.XLOOKUP(Table2[[#This Row],[Product_ID]],Table4[Product_ID],Table4[Sub_Category],"Not Found")</f>
        <v>Decor</v>
      </c>
      <c r="R1988" t="str">
        <f>_xlfn.XLOOKUP(Table2[[#This Row],[Customer_ID]],Table1[Customer_ID],Table1[Region],"Not Found")</f>
        <v>East</v>
      </c>
      <c r="S1988" t="str">
        <f>_xlfn.XLOOKUP(Table2[[#This Row],[Customer_ID]],Table1[Customer_ID],Table1[Segment],"Not Found")</f>
        <v>Consumer</v>
      </c>
      <c r="T1988" t="str">
        <f>_xlfn.XLOOKUP(Table2[[#This Row],[Product_ID]],Table4[Product_ID],Table4[Product_Name],"Not Found")</f>
        <v>Wall Clock</v>
      </c>
    </row>
    <row r="1989" spans="1:20" x14ac:dyDescent="0.3">
      <c r="A1989" t="s">
        <v>2510</v>
      </c>
      <c r="B1989" s="4">
        <v>45482</v>
      </c>
      <c r="C1989" s="4">
        <v>45486</v>
      </c>
      <c r="D1989" t="s">
        <v>254</v>
      </c>
      <c r="E1989" t="s">
        <v>58</v>
      </c>
      <c r="F1989" s="8">
        <v>2</v>
      </c>
      <c r="G1989" s="10">
        <v>0.1</v>
      </c>
      <c r="H1989" t="s">
        <v>13</v>
      </c>
      <c r="I1989" s="8">
        <v>3598.2</v>
      </c>
      <c r="J1989" s="8">
        <v>904.95</v>
      </c>
      <c r="K1989" s="12">
        <f>YEAR(Table2[[#This Row],[Order_Date]])</f>
        <v>2024</v>
      </c>
      <c r="L1989" s="12">
        <f>MONTH(Table2[[#This Row],[Order_Date]])</f>
        <v>7</v>
      </c>
      <c r="M1989" t="str">
        <f>TEXT(Table2[[#This Row],[Order_Date]],"mmm")</f>
        <v>Jul</v>
      </c>
      <c r="N1989" t="str">
        <f>TEXT(Table2[[#This Row],[Order_Date]],"YYYY-MM")</f>
        <v>2024-07</v>
      </c>
      <c r="O1989" s="9">
        <f>IFERROR(Table2[[#This Row],[Profit]]/Table2[[#This Row],[Sales]],0)</f>
        <v>0.2515007503751876</v>
      </c>
      <c r="P1989" t="str">
        <f>_xlfn.XLOOKUP(Table2[[#This Row],[Product_ID]],Table4[Product_ID],Table4[Category],"Not Found")</f>
        <v>Technology</v>
      </c>
      <c r="Q1989" t="str">
        <f>_xlfn.XLOOKUP(Table2[[#This Row],[Product_ID]],Table4[Product_ID],Table4[Sub_Category],"Not Found")</f>
        <v>Audio</v>
      </c>
      <c r="R1989" t="str">
        <f>_xlfn.XLOOKUP(Table2[[#This Row],[Customer_ID]],Table1[Customer_ID],Table1[Region],"Not Found")</f>
        <v>North</v>
      </c>
      <c r="S1989" t="str">
        <f>_xlfn.XLOOKUP(Table2[[#This Row],[Customer_ID]],Table1[Customer_ID],Table1[Segment],"Not Found")</f>
        <v>Consumer</v>
      </c>
      <c r="T1989" t="str">
        <f>_xlfn.XLOOKUP(Table2[[#This Row],[Product_ID]],Table4[Product_ID],Table4[Product_Name],"Not Found")</f>
        <v>Bluetooth Speaker</v>
      </c>
    </row>
    <row r="1990" spans="1:20" x14ac:dyDescent="0.3">
      <c r="A1990" t="s">
        <v>2511</v>
      </c>
      <c r="B1990" s="4">
        <v>45824</v>
      </c>
      <c r="C1990" s="4">
        <v>45828</v>
      </c>
      <c r="D1990" t="s">
        <v>78</v>
      </c>
      <c r="E1990" t="s">
        <v>99</v>
      </c>
      <c r="F1990" s="8">
        <v>3</v>
      </c>
      <c r="G1990" s="10">
        <v>0.05</v>
      </c>
      <c r="H1990" t="s">
        <v>17</v>
      </c>
      <c r="I1990" s="8">
        <v>709.65</v>
      </c>
      <c r="J1990" s="8">
        <v>158.88</v>
      </c>
      <c r="K1990" s="12">
        <f>YEAR(Table2[[#This Row],[Order_Date]])</f>
        <v>2025</v>
      </c>
      <c r="L1990" s="12">
        <f>MONTH(Table2[[#This Row],[Order_Date]])</f>
        <v>6</v>
      </c>
      <c r="M1990" t="str">
        <f>TEXT(Table2[[#This Row],[Order_Date]],"mmm")</f>
        <v>Jun</v>
      </c>
      <c r="N1990" t="str">
        <f>TEXT(Table2[[#This Row],[Order_Date]],"YYYY-MM")</f>
        <v>2025-06</v>
      </c>
      <c r="O1990" s="9">
        <f>IFERROR(Table2[[#This Row],[Profit]]/Table2[[#This Row],[Sales]],0)</f>
        <v>0.22388501373916719</v>
      </c>
      <c r="P1990" t="str">
        <f>_xlfn.XLOOKUP(Table2[[#This Row],[Product_ID]],Table4[Product_ID],Table4[Category],"Not Found")</f>
        <v>Office</v>
      </c>
      <c r="Q1990" t="str">
        <f>_xlfn.XLOOKUP(Table2[[#This Row],[Product_ID]],Table4[Product_ID],Table4[Sub_Category],"Not Found")</f>
        <v>Paper</v>
      </c>
      <c r="R1990" t="str">
        <f>_xlfn.XLOOKUP(Table2[[#This Row],[Customer_ID]],Table1[Customer_ID],Table1[Region],"Not Found")</f>
        <v>East</v>
      </c>
      <c r="S1990" t="str">
        <f>_xlfn.XLOOKUP(Table2[[#This Row],[Customer_ID]],Table1[Customer_ID],Table1[Segment],"Not Found")</f>
        <v>Corporate</v>
      </c>
      <c r="T1990" t="str">
        <f>_xlfn.XLOOKUP(Table2[[#This Row],[Product_ID]],Table4[Product_ID],Table4[Product_Name],"Not Found")</f>
        <v>Pen Set</v>
      </c>
    </row>
    <row r="1991" spans="1:20" x14ac:dyDescent="0.3">
      <c r="A1991" t="s">
        <v>2512</v>
      </c>
      <c r="B1991" s="4">
        <v>45518</v>
      </c>
      <c r="C1991" s="4">
        <v>45520</v>
      </c>
      <c r="D1991" t="s">
        <v>1434</v>
      </c>
      <c r="E1991" t="s">
        <v>29</v>
      </c>
      <c r="F1991" s="8">
        <v>1</v>
      </c>
      <c r="G1991" s="10">
        <v>0.1</v>
      </c>
      <c r="H1991" t="s">
        <v>17</v>
      </c>
      <c r="I1991" s="8">
        <v>359.1</v>
      </c>
      <c r="J1991" s="8">
        <v>101.56</v>
      </c>
      <c r="K1991" s="12">
        <f>YEAR(Table2[[#This Row],[Order_Date]])</f>
        <v>2024</v>
      </c>
      <c r="L1991" s="12">
        <f>MONTH(Table2[[#This Row],[Order_Date]])</f>
        <v>8</v>
      </c>
      <c r="M1991" t="str">
        <f>TEXT(Table2[[#This Row],[Order_Date]],"mmm")</f>
        <v>Aug</v>
      </c>
      <c r="N1991" t="str">
        <f>TEXT(Table2[[#This Row],[Order_Date]],"YYYY-MM")</f>
        <v>2024-08</v>
      </c>
      <c r="O1991" s="9">
        <f>IFERROR(Table2[[#This Row],[Profit]]/Table2[[#This Row],[Sales]],0)</f>
        <v>0.28281815650236702</v>
      </c>
      <c r="P1991" t="str">
        <f>_xlfn.XLOOKUP(Table2[[#This Row],[Product_ID]],Table4[Product_ID],Table4[Category],"Not Found")</f>
        <v>Office</v>
      </c>
      <c r="Q1991" t="str">
        <f>_xlfn.XLOOKUP(Table2[[#This Row],[Product_ID]],Table4[Product_ID],Table4[Sub_Category],"Not Found")</f>
        <v>Paper</v>
      </c>
      <c r="R1991" t="str">
        <f>_xlfn.XLOOKUP(Table2[[#This Row],[Customer_ID]],Table1[Customer_ID],Table1[Region],"Not Found")</f>
        <v>South</v>
      </c>
      <c r="S1991" t="str">
        <f>_xlfn.XLOOKUP(Table2[[#This Row],[Customer_ID]],Table1[Customer_ID],Table1[Segment],"Not Found")</f>
        <v>Home Office</v>
      </c>
      <c r="T1991" t="str">
        <f>_xlfn.XLOOKUP(Table2[[#This Row],[Product_ID]],Table4[Product_ID],Table4[Product_Name],"Not Found")</f>
        <v>Notebook Set</v>
      </c>
    </row>
    <row r="1992" spans="1:20" x14ac:dyDescent="0.3">
      <c r="A1992" t="s">
        <v>2513</v>
      </c>
      <c r="B1992" s="4">
        <v>45604</v>
      </c>
      <c r="C1992" s="4">
        <v>45606</v>
      </c>
      <c r="D1992" t="s">
        <v>1090</v>
      </c>
      <c r="E1992" t="s">
        <v>81</v>
      </c>
      <c r="F1992" s="8">
        <v>1</v>
      </c>
      <c r="G1992" s="10">
        <v>0.05</v>
      </c>
      <c r="H1992" t="s">
        <v>21</v>
      </c>
      <c r="I1992" s="8">
        <v>759.05</v>
      </c>
      <c r="J1992" s="8">
        <v>183.54</v>
      </c>
      <c r="K1992" s="12">
        <f>YEAR(Table2[[#This Row],[Order_Date]])</f>
        <v>2024</v>
      </c>
      <c r="L1992" s="12">
        <f>MONTH(Table2[[#This Row],[Order_Date]])</f>
        <v>11</v>
      </c>
      <c r="M1992" t="str">
        <f>TEXT(Table2[[#This Row],[Order_Date]],"mmm")</f>
        <v>Nov</v>
      </c>
      <c r="N1992" t="str">
        <f>TEXT(Table2[[#This Row],[Order_Date]],"YYYY-MM")</f>
        <v>2024-11</v>
      </c>
      <c r="O1992" s="9">
        <f>IFERROR(Table2[[#This Row],[Profit]]/Table2[[#This Row],[Sales]],0)</f>
        <v>0.24180225281602002</v>
      </c>
      <c r="P1992" t="str">
        <f>_xlfn.XLOOKUP(Table2[[#This Row],[Product_ID]],Table4[Product_ID],Table4[Category],"Not Found")</f>
        <v>Home</v>
      </c>
      <c r="Q1992" t="str">
        <f>_xlfn.XLOOKUP(Table2[[#This Row],[Product_ID]],Table4[Product_ID],Table4[Sub_Category],"Not Found")</f>
        <v>Kitchen</v>
      </c>
      <c r="R1992" t="str">
        <f>_xlfn.XLOOKUP(Table2[[#This Row],[Customer_ID]],Table1[Customer_ID],Table1[Region],"Not Found")</f>
        <v>West</v>
      </c>
      <c r="S1992" t="str">
        <f>_xlfn.XLOOKUP(Table2[[#This Row],[Customer_ID]],Table1[Customer_ID],Table1[Segment],"Not Found")</f>
        <v>Consumer</v>
      </c>
      <c r="T1992" t="str">
        <f>_xlfn.XLOOKUP(Table2[[#This Row],[Product_ID]],Table4[Product_ID],Table4[Product_Name],"Not Found")</f>
        <v>Travel Mug</v>
      </c>
    </row>
    <row r="1993" spans="1:20" x14ac:dyDescent="0.3">
      <c r="A1993" t="s">
        <v>2514</v>
      </c>
      <c r="B1993" s="4">
        <v>45920</v>
      </c>
      <c r="C1993" s="4">
        <v>45923</v>
      </c>
      <c r="D1993" t="s">
        <v>499</v>
      </c>
      <c r="E1993" t="s">
        <v>29</v>
      </c>
      <c r="F1993" s="8">
        <v>2</v>
      </c>
      <c r="G1993" s="10">
        <v>0.05</v>
      </c>
      <c r="H1993" t="s">
        <v>17</v>
      </c>
      <c r="I1993" s="8">
        <v>758.1</v>
      </c>
      <c r="J1993" s="8">
        <v>223.85</v>
      </c>
      <c r="K1993" s="12">
        <f>YEAR(Table2[[#This Row],[Order_Date]])</f>
        <v>2025</v>
      </c>
      <c r="L1993" s="12">
        <f>MONTH(Table2[[#This Row],[Order_Date]])</f>
        <v>9</v>
      </c>
      <c r="M1993" t="str">
        <f>TEXT(Table2[[#This Row],[Order_Date]],"mmm")</f>
        <v>Sep</v>
      </c>
      <c r="N1993" t="str">
        <f>TEXT(Table2[[#This Row],[Order_Date]],"YYYY-MM")</f>
        <v>2025-09</v>
      </c>
      <c r="O1993" s="9">
        <f>IFERROR(Table2[[#This Row],[Profit]]/Table2[[#This Row],[Sales]],0)</f>
        <v>0.29527766785384513</v>
      </c>
      <c r="P1993" t="str">
        <f>_xlfn.XLOOKUP(Table2[[#This Row],[Product_ID]],Table4[Product_ID],Table4[Category],"Not Found")</f>
        <v>Office</v>
      </c>
      <c r="Q1993" t="str">
        <f>_xlfn.XLOOKUP(Table2[[#This Row],[Product_ID]],Table4[Product_ID],Table4[Sub_Category],"Not Found")</f>
        <v>Paper</v>
      </c>
      <c r="R1993" t="str">
        <f>_xlfn.XLOOKUP(Table2[[#This Row],[Customer_ID]],Table1[Customer_ID],Table1[Region],"Not Found")</f>
        <v>West</v>
      </c>
      <c r="S1993" t="str">
        <f>_xlfn.XLOOKUP(Table2[[#This Row],[Customer_ID]],Table1[Customer_ID],Table1[Segment],"Not Found")</f>
        <v>Consumer</v>
      </c>
      <c r="T1993" t="str">
        <f>_xlfn.XLOOKUP(Table2[[#This Row],[Product_ID]],Table4[Product_ID],Table4[Product_Name],"Not Found")</f>
        <v>Notebook Set</v>
      </c>
    </row>
    <row r="1994" spans="1:20" x14ac:dyDescent="0.3">
      <c r="A1994" t="s">
        <v>2515</v>
      </c>
      <c r="B1994" s="4">
        <v>45593</v>
      </c>
      <c r="C1994" s="4">
        <v>45597</v>
      </c>
      <c r="D1994" t="s">
        <v>2165</v>
      </c>
      <c r="E1994" t="s">
        <v>50</v>
      </c>
      <c r="F1994" s="8">
        <v>1</v>
      </c>
      <c r="G1994" s="10">
        <v>0</v>
      </c>
      <c r="H1994" t="s">
        <v>17</v>
      </c>
      <c r="I1994" s="8">
        <v>499</v>
      </c>
      <c r="J1994" s="8">
        <v>94.57</v>
      </c>
      <c r="K1994" s="12">
        <f>YEAR(Table2[[#This Row],[Order_Date]])</f>
        <v>2024</v>
      </c>
      <c r="L1994" s="12">
        <f>MONTH(Table2[[#This Row],[Order_Date]])</f>
        <v>10</v>
      </c>
      <c r="M1994" t="str">
        <f>TEXT(Table2[[#This Row],[Order_Date]],"mmm")</f>
        <v>Oct</v>
      </c>
      <c r="N1994" t="str">
        <f>TEXT(Table2[[#This Row],[Order_Date]],"YYYY-MM")</f>
        <v>2024-10</v>
      </c>
      <c r="O1994" s="9">
        <f>IFERROR(Table2[[#This Row],[Profit]]/Table2[[#This Row],[Sales]],0)</f>
        <v>0.18951903807615228</v>
      </c>
      <c r="P1994" t="str">
        <f>_xlfn.XLOOKUP(Table2[[#This Row],[Product_ID]],Table4[Product_ID],Table4[Category],"Not Found")</f>
        <v>Technology</v>
      </c>
      <c r="Q1994" t="str">
        <f>_xlfn.XLOOKUP(Table2[[#This Row],[Product_ID]],Table4[Product_ID],Table4[Sub_Category],"Not Found")</f>
        <v>Accessories</v>
      </c>
      <c r="R1994" t="str">
        <f>_xlfn.XLOOKUP(Table2[[#This Row],[Customer_ID]],Table1[Customer_ID],Table1[Region],"Not Found")</f>
        <v>East</v>
      </c>
      <c r="S1994" t="str">
        <f>_xlfn.XLOOKUP(Table2[[#This Row],[Customer_ID]],Table1[Customer_ID],Table1[Segment],"Not Found")</f>
        <v>Consumer</v>
      </c>
      <c r="T1994" t="str">
        <f>_xlfn.XLOOKUP(Table2[[#This Row],[Product_ID]],Table4[Product_ID],Table4[Product_Name],"Not Found")</f>
        <v>Wireless Mouse</v>
      </c>
    </row>
    <row r="1995" spans="1:20" x14ac:dyDescent="0.3">
      <c r="A1995" t="s">
        <v>2516</v>
      </c>
      <c r="B1995" s="4">
        <v>45945</v>
      </c>
      <c r="C1995" s="4">
        <v>45948</v>
      </c>
      <c r="D1995" t="s">
        <v>433</v>
      </c>
      <c r="E1995" t="s">
        <v>99</v>
      </c>
      <c r="F1995" s="8">
        <v>4</v>
      </c>
      <c r="G1995" s="10">
        <v>0</v>
      </c>
      <c r="H1995" t="s">
        <v>13</v>
      </c>
      <c r="I1995" s="8">
        <v>996</v>
      </c>
      <c r="J1995" s="8">
        <v>307.45999999999998</v>
      </c>
      <c r="K1995" s="12">
        <f>YEAR(Table2[[#This Row],[Order_Date]])</f>
        <v>2025</v>
      </c>
      <c r="L1995" s="12">
        <f>MONTH(Table2[[#This Row],[Order_Date]])</f>
        <v>10</v>
      </c>
      <c r="M1995" t="str">
        <f>TEXT(Table2[[#This Row],[Order_Date]],"mmm")</f>
        <v>Oct</v>
      </c>
      <c r="N1995" t="str">
        <f>TEXT(Table2[[#This Row],[Order_Date]],"YYYY-MM")</f>
        <v>2025-10</v>
      </c>
      <c r="O1995" s="9">
        <f>IFERROR(Table2[[#This Row],[Profit]]/Table2[[#This Row],[Sales]],0)</f>
        <v>0.30869477911646587</v>
      </c>
      <c r="P1995" t="str">
        <f>_xlfn.XLOOKUP(Table2[[#This Row],[Product_ID]],Table4[Product_ID],Table4[Category],"Not Found")</f>
        <v>Office</v>
      </c>
      <c r="Q1995" t="str">
        <f>_xlfn.XLOOKUP(Table2[[#This Row],[Product_ID]],Table4[Product_ID],Table4[Sub_Category],"Not Found")</f>
        <v>Paper</v>
      </c>
      <c r="R1995" t="str">
        <f>_xlfn.XLOOKUP(Table2[[#This Row],[Customer_ID]],Table1[Customer_ID],Table1[Region],"Not Found")</f>
        <v>West</v>
      </c>
      <c r="S1995" t="str">
        <f>_xlfn.XLOOKUP(Table2[[#This Row],[Customer_ID]],Table1[Customer_ID],Table1[Segment],"Not Found")</f>
        <v>Consumer</v>
      </c>
      <c r="T1995" t="str">
        <f>_xlfn.XLOOKUP(Table2[[#This Row],[Product_ID]],Table4[Product_ID],Table4[Product_Name],"Not Found")</f>
        <v>Pen Set</v>
      </c>
    </row>
    <row r="1996" spans="1:20" x14ac:dyDescent="0.3">
      <c r="A1996" t="s">
        <v>2517</v>
      </c>
      <c r="B1996" s="4">
        <v>45751</v>
      </c>
      <c r="C1996" s="4">
        <v>45756</v>
      </c>
      <c r="D1996" t="s">
        <v>712</v>
      </c>
      <c r="E1996" t="s">
        <v>26</v>
      </c>
      <c r="F1996" s="8">
        <v>2</v>
      </c>
      <c r="G1996" s="10">
        <v>0</v>
      </c>
      <c r="H1996" t="s">
        <v>17</v>
      </c>
      <c r="I1996" s="8">
        <v>1798</v>
      </c>
      <c r="J1996" s="8">
        <v>418.07</v>
      </c>
      <c r="K1996" s="12">
        <f>YEAR(Table2[[#This Row],[Order_Date]])</f>
        <v>2025</v>
      </c>
      <c r="L1996" s="12">
        <f>MONTH(Table2[[#This Row],[Order_Date]])</f>
        <v>4</v>
      </c>
      <c r="M1996" t="str">
        <f>TEXT(Table2[[#This Row],[Order_Date]],"mmm")</f>
        <v>Apr</v>
      </c>
      <c r="N1996" t="str">
        <f>TEXT(Table2[[#This Row],[Order_Date]],"YYYY-MM")</f>
        <v>2025-04</v>
      </c>
      <c r="O1996" s="9">
        <f>IFERROR(Table2[[#This Row],[Profit]]/Table2[[#This Row],[Sales]],0)</f>
        <v>0.23251946607341489</v>
      </c>
      <c r="P1996" t="str">
        <f>_xlfn.XLOOKUP(Table2[[#This Row],[Product_ID]],Table4[Product_ID],Table4[Category],"Not Found")</f>
        <v>Technology</v>
      </c>
      <c r="Q1996" t="str">
        <f>_xlfn.XLOOKUP(Table2[[#This Row],[Product_ID]],Table4[Product_ID],Table4[Sub_Category],"Not Found")</f>
        <v>Accessories</v>
      </c>
      <c r="R1996" t="str">
        <f>_xlfn.XLOOKUP(Table2[[#This Row],[Customer_ID]],Table1[Customer_ID],Table1[Region],"Not Found")</f>
        <v>East</v>
      </c>
      <c r="S1996" t="str">
        <f>_xlfn.XLOOKUP(Table2[[#This Row],[Customer_ID]],Table1[Customer_ID],Table1[Segment],"Not Found")</f>
        <v>Consumer</v>
      </c>
      <c r="T1996" t="str">
        <f>_xlfn.XLOOKUP(Table2[[#This Row],[Product_ID]],Table4[Product_ID],Table4[Product_Name],"Not Found")</f>
        <v>Keyboard</v>
      </c>
    </row>
    <row r="1997" spans="1:20" x14ac:dyDescent="0.3">
      <c r="A1997" t="s">
        <v>2518</v>
      </c>
      <c r="B1997" s="4">
        <v>45692</v>
      </c>
      <c r="C1997" s="4">
        <v>45696</v>
      </c>
      <c r="D1997" t="s">
        <v>542</v>
      </c>
      <c r="E1997" t="s">
        <v>58</v>
      </c>
      <c r="F1997" s="8">
        <v>2</v>
      </c>
      <c r="G1997" s="10">
        <v>0</v>
      </c>
      <c r="H1997" t="s">
        <v>13</v>
      </c>
      <c r="I1997" s="8">
        <v>3998</v>
      </c>
      <c r="J1997" s="8">
        <v>1002.04</v>
      </c>
      <c r="K1997" s="12">
        <f>YEAR(Table2[[#This Row],[Order_Date]])</f>
        <v>2025</v>
      </c>
      <c r="L1997" s="12">
        <f>MONTH(Table2[[#This Row],[Order_Date]])</f>
        <v>2</v>
      </c>
      <c r="M1997" t="str">
        <f>TEXT(Table2[[#This Row],[Order_Date]],"mmm")</f>
        <v>Feb</v>
      </c>
      <c r="N1997" t="str">
        <f>TEXT(Table2[[#This Row],[Order_Date]],"YYYY-MM")</f>
        <v>2025-02</v>
      </c>
      <c r="O1997" s="9">
        <f>IFERROR(Table2[[#This Row],[Profit]]/Table2[[#This Row],[Sales]],0)</f>
        <v>0.2506353176588294</v>
      </c>
      <c r="P1997" t="str">
        <f>_xlfn.XLOOKUP(Table2[[#This Row],[Product_ID]],Table4[Product_ID],Table4[Category],"Not Found")</f>
        <v>Technology</v>
      </c>
      <c r="Q1997" t="str">
        <f>_xlfn.XLOOKUP(Table2[[#This Row],[Product_ID]],Table4[Product_ID],Table4[Sub_Category],"Not Found")</f>
        <v>Audio</v>
      </c>
      <c r="R1997" t="str">
        <f>_xlfn.XLOOKUP(Table2[[#This Row],[Customer_ID]],Table1[Customer_ID],Table1[Region],"Not Found")</f>
        <v>West</v>
      </c>
      <c r="S1997" t="str">
        <f>_xlfn.XLOOKUP(Table2[[#This Row],[Customer_ID]],Table1[Customer_ID],Table1[Segment],"Not Found")</f>
        <v>Home Office</v>
      </c>
      <c r="T1997" t="str">
        <f>_xlfn.XLOOKUP(Table2[[#This Row],[Product_ID]],Table4[Product_ID],Table4[Product_Name],"Not Found")</f>
        <v>Bluetooth Speaker</v>
      </c>
    </row>
    <row r="1998" spans="1:20" x14ac:dyDescent="0.3">
      <c r="A1998" t="s">
        <v>2519</v>
      </c>
      <c r="B1998" s="4">
        <v>45842</v>
      </c>
      <c r="C1998" s="4">
        <v>45847</v>
      </c>
      <c r="D1998" t="s">
        <v>39</v>
      </c>
      <c r="E1998" t="s">
        <v>50</v>
      </c>
      <c r="F1998" s="8">
        <v>4</v>
      </c>
      <c r="G1998" s="10">
        <v>0.05</v>
      </c>
      <c r="H1998" t="s">
        <v>13</v>
      </c>
      <c r="I1998" s="8">
        <v>1896.2</v>
      </c>
      <c r="J1998" s="8">
        <v>367.52</v>
      </c>
      <c r="K1998" s="12">
        <f>YEAR(Table2[[#This Row],[Order_Date]])</f>
        <v>2025</v>
      </c>
      <c r="L1998" s="12">
        <f>MONTH(Table2[[#This Row],[Order_Date]])</f>
        <v>7</v>
      </c>
      <c r="M1998" t="str">
        <f>TEXT(Table2[[#This Row],[Order_Date]],"mmm")</f>
        <v>Jul</v>
      </c>
      <c r="N1998" t="str">
        <f>TEXT(Table2[[#This Row],[Order_Date]],"YYYY-MM")</f>
        <v>2025-07</v>
      </c>
      <c r="O1998" s="9">
        <f>IFERROR(Table2[[#This Row],[Profit]]/Table2[[#This Row],[Sales]],0)</f>
        <v>0.19381921738213267</v>
      </c>
      <c r="P1998" t="str">
        <f>_xlfn.XLOOKUP(Table2[[#This Row],[Product_ID]],Table4[Product_ID],Table4[Category],"Not Found")</f>
        <v>Technology</v>
      </c>
      <c r="Q1998" t="str">
        <f>_xlfn.XLOOKUP(Table2[[#This Row],[Product_ID]],Table4[Product_ID],Table4[Sub_Category],"Not Found")</f>
        <v>Accessories</v>
      </c>
      <c r="R1998" t="str">
        <f>_xlfn.XLOOKUP(Table2[[#This Row],[Customer_ID]],Table1[Customer_ID],Table1[Region],"Not Found")</f>
        <v>East</v>
      </c>
      <c r="S1998" t="str">
        <f>_xlfn.XLOOKUP(Table2[[#This Row],[Customer_ID]],Table1[Customer_ID],Table1[Segment],"Not Found")</f>
        <v>Consumer</v>
      </c>
      <c r="T1998" t="str">
        <f>_xlfn.XLOOKUP(Table2[[#This Row],[Product_ID]],Table4[Product_ID],Table4[Product_Name],"Not Found")</f>
        <v>Wireless Mouse</v>
      </c>
    </row>
    <row r="1999" spans="1:20" x14ac:dyDescent="0.3">
      <c r="A1999" t="s">
        <v>2520</v>
      </c>
      <c r="B1999" s="4">
        <v>45684</v>
      </c>
      <c r="C1999" s="4">
        <v>45689</v>
      </c>
      <c r="D1999" t="s">
        <v>2493</v>
      </c>
      <c r="E1999" t="s">
        <v>200</v>
      </c>
      <c r="F1999" s="8">
        <v>2</v>
      </c>
      <c r="G1999" s="10">
        <v>0</v>
      </c>
      <c r="H1999" t="s">
        <v>13</v>
      </c>
      <c r="I1999" s="8">
        <v>2198</v>
      </c>
      <c r="J1999" s="8">
        <v>635.83000000000004</v>
      </c>
      <c r="K1999" s="12">
        <f>YEAR(Table2[[#This Row],[Order_Date]])</f>
        <v>2025</v>
      </c>
      <c r="L1999" s="12">
        <f>MONTH(Table2[[#This Row],[Order_Date]])</f>
        <v>1</v>
      </c>
      <c r="M1999" t="str">
        <f>TEXT(Table2[[#This Row],[Order_Date]],"mmm")</f>
        <v>Jan</v>
      </c>
      <c r="N1999" t="str">
        <f>TEXT(Table2[[#This Row],[Order_Date]],"YYYY-MM")</f>
        <v>2025-01</v>
      </c>
      <c r="O1999" s="9">
        <f>IFERROR(Table2[[#This Row],[Profit]]/Table2[[#This Row],[Sales]],0)</f>
        <v>0.28927661510464059</v>
      </c>
      <c r="P1999" t="str">
        <f>_xlfn.XLOOKUP(Table2[[#This Row],[Product_ID]],Table4[Product_ID],Table4[Category],"Not Found")</f>
        <v>Office</v>
      </c>
      <c r="Q1999" t="str">
        <f>_xlfn.XLOOKUP(Table2[[#This Row],[Product_ID]],Table4[Product_ID],Table4[Sub_Category],"Not Found")</f>
        <v>Office Supplies</v>
      </c>
      <c r="R1999" t="str">
        <f>_xlfn.XLOOKUP(Table2[[#This Row],[Customer_ID]],Table1[Customer_ID],Table1[Region],"Not Found")</f>
        <v>East</v>
      </c>
      <c r="S1999" t="str">
        <f>_xlfn.XLOOKUP(Table2[[#This Row],[Customer_ID]],Table1[Customer_ID],Table1[Segment],"Not Found")</f>
        <v>Consumer</v>
      </c>
      <c r="T1999" t="str">
        <f>_xlfn.XLOOKUP(Table2[[#This Row],[Product_ID]],Table4[Product_ID],Table4[Product_Name],"Not Found")</f>
        <v>Laptop Stand</v>
      </c>
    </row>
    <row r="2000" spans="1:20" x14ac:dyDescent="0.3">
      <c r="A2000" t="s">
        <v>2521</v>
      </c>
      <c r="B2000" s="4">
        <v>45498</v>
      </c>
      <c r="C2000" s="4">
        <v>45502</v>
      </c>
      <c r="D2000" t="s">
        <v>901</v>
      </c>
      <c r="E2000" t="s">
        <v>50</v>
      </c>
      <c r="F2000" s="8">
        <v>1</v>
      </c>
      <c r="G2000" s="10">
        <v>0</v>
      </c>
      <c r="H2000" t="s">
        <v>17</v>
      </c>
      <c r="I2000" s="8">
        <v>499</v>
      </c>
      <c r="J2000" s="8">
        <v>123.55</v>
      </c>
      <c r="K2000" s="12">
        <f>YEAR(Table2[[#This Row],[Order_Date]])</f>
        <v>2024</v>
      </c>
      <c r="L2000" s="12">
        <f>MONTH(Table2[[#This Row],[Order_Date]])</f>
        <v>7</v>
      </c>
      <c r="M2000" t="str">
        <f>TEXT(Table2[[#This Row],[Order_Date]],"mmm")</f>
        <v>Jul</v>
      </c>
      <c r="N2000" t="str">
        <f>TEXT(Table2[[#This Row],[Order_Date]],"YYYY-MM")</f>
        <v>2024-07</v>
      </c>
      <c r="O2000" s="9">
        <f>IFERROR(Table2[[#This Row],[Profit]]/Table2[[#This Row],[Sales]],0)</f>
        <v>0.24759519038076153</v>
      </c>
      <c r="P2000" t="str">
        <f>_xlfn.XLOOKUP(Table2[[#This Row],[Product_ID]],Table4[Product_ID],Table4[Category],"Not Found")</f>
        <v>Technology</v>
      </c>
      <c r="Q2000" t="str">
        <f>_xlfn.XLOOKUP(Table2[[#This Row],[Product_ID]],Table4[Product_ID],Table4[Sub_Category],"Not Found")</f>
        <v>Accessories</v>
      </c>
      <c r="R2000" t="str">
        <f>_xlfn.XLOOKUP(Table2[[#This Row],[Customer_ID]],Table1[Customer_ID],Table1[Region],"Not Found")</f>
        <v>North</v>
      </c>
      <c r="S2000" t="str">
        <f>_xlfn.XLOOKUP(Table2[[#This Row],[Customer_ID]],Table1[Customer_ID],Table1[Segment],"Not Found")</f>
        <v>Consumer</v>
      </c>
      <c r="T2000" t="str">
        <f>_xlfn.XLOOKUP(Table2[[#This Row],[Product_ID]],Table4[Product_ID],Table4[Product_Name],"Not Found")</f>
        <v>Wireless Mouse</v>
      </c>
    </row>
    <row r="2001" spans="1:20" x14ac:dyDescent="0.3">
      <c r="A2001" t="s">
        <v>2522</v>
      </c>
      <c r="B2001" s="4">
        <v>45501</v>
      </c>
      <c r="C2001" s="4">
        <v>45503</v>
      </c>
      <c r="D2001" t="s">
        <v>193</v>
      </c>
      <c r="E2001" t="s">
        <v>20</v>
      </c>
      <c r="F2001" s="8">
        <v>1</v>
      </c>
      <c r="G2001" s="10">
        <v>0.1</v>
      </c>
      <c r="H2001" t="s">
        <v>17</v>
      </c>
      <c r="I2001" s="8">
        <v>6299.1</v>
      </c>
      <c r="J2001" s="8">
        <v>571.78</v>
      </c>
      <c r="K2001" s="12">
        <f>YEAR(Table2[[#This Row],[Order_Date]])</f>
        <v>2024</v>
      </c>
      <c r="L2001" s="12">
        <f>MONTH(Table2[[#This Row],[Order_Date]])</f>
        <v>7</v>
      </c>
      <c r="M2001" t="str">
        <f>TEXT(Table2[[#This Row],[Order_Date]],"mmm")</f>
        <v>Jul</v>
      </c>
      <c r="N2001" t="str">
        <f>TEXT(Table2[[#This Row],[Order_Date]],"YYYY-MM")</f>
        <v>2024-07</v>
      </c>
      <c r="O2001" s="9">
        <f>IFERROR(Table2[[#This Row],[Profit]]/Table2[[#This Row],[Sales]],0)</f>
        <v>9.0771697544093588E-2</v>
      </c>
      <c r="P2001" t="str">
        <f>_xlfn.XLOOKUP(Table2[[#This Row],[Product_ID]],Table4[Product_ID],Table4[Category],"Not Found")</f>
        <v>Furniture</v>
      </c>
      <c r="Q2001" t="str">
        <f>_xlfn.XLOOKUP(Table2[[#This Row],[Product_ID]],Table4[Product_ID],Table4[Sub_Category],"Not Found")</f>
        <v>Furniture</v>
      </c>
      <c r="R2001" t="str">
        <f>_xlfn.XLOOKUP(Table2[[#This Row],[Customer_ID]],Table1[Customer_ID],Table1[Region],"Not Found")</f>
        <v>South</v>
      </c>
      <c r="S2001" t="str">
        <f>_xlfn.XLOOKUP(Table2[[#This Row],[Customer_ID]],Table1[Customer_ID],Table1[Segment],"Not Found")</f>
        <v>Consumer</v>
      </c>
      <c r="T2001" t="str">
        <f>_xlfn.XLOOKUP(Table2[[#This Row],[Product_ID]],Table4[Product_ID],Table4[Product_Name],"Not Found")</f>
        <v>Office Chair</v>
      </c>
    </row>
    <row r="2002" spans="1:20" x14ac:dyDescent="0.3">
      <c r="A2002" t="s">
        <v>2523</v>
      </c>
      <c r="B2002" s="4">
        <v>45406</v>
      </c>
      <c r="C2002" s="4">
        <v>45409</v>
      </c>
      <c r="D2002" t="s">
        <v>421</v>
      </c>
      <c r="E2002" t="s">
        <v>16</v>
      </c>
      <c r="F2002" s="8">
        <v>2</v>
      </c>
      <c r="G2002" s="10">
        <v>0.1</v>
      </c>
      <c r="H2002" t="s">
        <v>30</v>
      </c>
      <c r="I2002" s="8">
        <v>2338.1999999999998</v>
      </c>
      <c r="J2002" s="8">
        <v>568.98</v>
      </c>
      <c r="K2002" s="12">
        <f>YEAR(Table2[[#This Row],[Order_Date]])</f>
        <v>2024</v>
      </c>
      <c r="L2002" s="12">
        <f>MONTH(Table2[[#This Row],[Order_Date]])</f>
        <v>4</v>
      </c>
      <c r="M2002" t="str">
        <f>TEXT(Table2[[#This Row],[Order_Date]],"mmm")</f>
        <v>Apr</v>
      </c>
      <c r="N2002" t="str">
        <f>TEXT(Table2[[#This Row],[Order_Date]],"YYYY-MM")</f>
        <v>2024-04</v>
      </c>
      <c r="O2002" s="9">
        <f>IFERROR(Table2[[#This Row],[Profit]]/Table2[[#This Row],[Sales]],0)</f>
        <v>0.24334103156274059</v>
      </c>
      <c r="P2002" t="str">
        <f>_xlfn.XLOOKUP(Table2[[#This Row],[Product_ID]],Table4[Product_ID],Table4[Category],"Not Found")</f>
        <v>Technology</v>
      </c>
      <c r="Q2002" t="str">
        <f>_xlfn.XLOOKUP(Table2[[#This Row],[Product_ID]],Table4[Product_ID],Table4[Sub_Category],"Not Found")</f>
        <v>Accessories</v>
      </c>
      <c r="R2002" t="str">
        <f>_xlfn.XLOOKUP(Table2[[#This Row],[Customer_ID]],Table1[Customer_ID],Table1[Region],"Not Found")</f>
        <v>West</v>
      </c>
      <c r="S2002" t="str">
        <f>_xlfn.XLOOKUP(Table2[[#This Row],[Customer_ID]],Table1[Customer_ID],Table1[Segment],"Not Found")</f>
        <v>Consumer</v>
      </c>
      <c r="T2002" t="str">
        <f>_xlfn.XLOOKUP(Table2[[#This Row],[Product_ID]],Table4[Product_ID],Table4[Product_Name],"Not Found")</f>
        <v>USB-C Hub</v>
      </c>
    </row>
    <row r="2003" spans="1:20" x14ac:dyDescent="0.3">
      <c r="A2003" t="s">
        <v>2524</v>
      </c>
      <c r="B2003" s="4">
        <v>45937</v>
      </c>
      <c r="C2003" s="4">
        <v>45938</v>
      </c>
      <c r="D2003" t="s">
        <v>1697</v>
      </c>
      <c r="E2003" t="s">
        <v>76</v>
      </c>
      <c r="F2003" s="8">
        <v>3</v>
      </c>
      <c r="G2003" s="10">
        <v>0.1</v>
      </c>
      <c r="H2003" t="s">
        <v>13</v>
      </c>
      <c r="I2003" s="8">
        <v>2427.3000000000002</v>
      </c>
      <c r="J2003" s="8">
        <v>576.20000000000005</v>
      </c>
      <c r="K2003" s="12">
        <f>YEAR(Table2[[#This Row],[Order_Date]])</f>
        <v>2025</v>
      </c>
      <c r="L2003" s="12">
        <f>MONTH(Table2[[#This Row],[Order_Date]])</f>
        <v>10</v>
      </c>
      <c r="M2003" t="str">
        <f>TEXT(Table2[[#This Row],[Order_Date]],"mmm")</f>
        <v>Oct</v>
      </c>
      <c r="N2003" t="str">
        <f>TEXT(Table2[[#This Row],[Order_Date]],"YYYY-MM")</f>
        <v>2025-10</v>
      </c>
      <c r="O2003" s="9">
        <f>IFERROR(Table2[[#This Row],[Profit]]/Table2[[#This Row],[Sales]],0)</f>
        <v>0.23738310056441314</v>
      </c>
      <c r="P2003" t="str">
        <f>_xlfn.XLOOKUP(Table2[[#This Row],[Product_ID]],Table4[Product_ID],Table4[Category],"Not Found")</f>
        <v>Home</v>
      </c>
      <c r="Q2003" t="str">
        <f>_xlfn.XLOOKUP(Table2[[#This Row],[Product_ID]],Table4[Product_ID],Table4[Sub_Category],"Not Found")</f>
        <v>Decor</v>
      </c>
      <c r="R2003" t="str">
        <f>_xlfn.XLOOKUP(Table2[[#This Row],[Customer_ID]],Table1[Customer_ID],Table1[Region],"Not Found")</f>
        <v>North</v>
      </c>
      <c r="S2003" t="str">
        <f>_xlfn.XLOOKUP(Table2[[#This Row],[Customer_ID]],Table1[Customer_ID],Table1[Segment],"Not Found")</f>
        <v>Consumer</v>
      </c>
      <c r="T2003" t="str">
        <f>_xlfn.XLOOKUP(Table2[[#This Row],[Product_ID]],Table4[Product_ID],Table4[Product_Name],"Not Found")</f>
        <v>Wall Clock</v>
      </c>
    </row>
    <row r="2004" spans="1:20" x14ac:dyDescent="0.3">
      <c r="A2004" t="s">
        <v>2525</v>
      </c>
      <c r="B2004" s="4">
        <v>45542</v>
      </c>
      <c r="C2004" s="4">
        <v>45543</v>
      </c>
      <c r="D2004" t="s">
        <v>130</v>
      </c>
      <c r="E2004" t="s">
        <v>116</v>
      </c>
      <c r="F2004" s="8">
        <v>3</v>
      </c>
      <c r="G2004" s="10">
        <v>0.15</v>
      </c>
      <c r="H2004" t="s">
        <v>13</v>
      </c>
      <c r="I2004" s="8">
        <v>1017.45</v>
      </c>
      <c r="J2004" s="8">
        <v>223</v>
      </c>
      <c r="K2004" s="12">
        <f>YEAR(Table2[[#This Row],[Order_Date]])</f>
        <v>2024</v>
      </c>
      <c r="L2004" s="12">
        <f>MONTH(Table2[[#This Row],[Order_Date]])</f>
        <v>9</v>
      </c>
      <c r="M2004" t="str">
        <f>TEXT(Table2[[#This Row],[Order_Date]],"mmm")</f>
        <v>Sep</v>
      </c>
      <c r="N2004" t="str">
        <f>TEXT(Table2[[#This Row],[Order_Date]],"YYYY-MM")</f>
        <v>2024-09</v>
      </c>
      <c r="O2004" s="9">
        <f>IFERROR(Table2[[#This Row],[Profit]]/Table2[[#This Row],[Sales]],0)</f>
        <v>0.2191753894540272</v>
      </c>
      <c r="P2004" t="str">
        <f>_xlfn.XLOOKUP(Table2[[#This Row],[Product_ID]],Table4[Product_ID],Table4[Category],"Not Found")</f>
        <v>Technology</v>
      </c>
      <c r="Q2004" t="str">
        <f>_xlfn.XLOOKUP(Table2[[#This Row],[Product_ID]],Table4[Product_ID],Table4[Sub_Category],"Not Found")</f>
        <v>Accessories</v>
      </c>
      <c r="R2004" t="str">
        <f>_xlfn.XLOOKUP(Table2[[#This Row],[Customer_ID]],Table1[Customer_ID],Table1[Region],"Not Found")</f>
        <v>East</v>
      </c>
      <c r="S2004" t="str">
        <f>_xlfn.XLOOKUP(Table2[[#This Row],[Customer_ID]],Table1[Customer_ID],Table1[Segment],"Not Found")</f>
        <v>Consumer</v>
      </c>
      <c r="T2004" t="str">
        <f>_xlfn.XLOOKUP(Table2[[#This Row],[Product_ID]],Table4[Product_ID],Table4[Product_Name],"Not Found")</f>
        <v>Mobile Holder</v>
      </c>
    </row>
    <row r="2005" spans="1:20" x14ac:dyDescent="0.3">
      <c r="A2005" t="s">
        <v>2526</v>
      </c>
      <c r="B2005" s="4">
        <v>45510</v>
      </c>
      <c r="C2005" s="4">
        <v>45514</v>
      </c>
      <c r="D2005" t="s">
        <v>640</v>
      </c>
      <c r="E2005" t="s">
        <v>65</v>
      </c>
      <c r="F2005" s="8">
        <v>4</v>
      </c>
      <c r="G2005" s="10">
        <v>0</v>
      </c>
      <c r="H2005" t="s">
        <v>21</v>
      </c>
      <c r="I2005" s="8">
        <v>2796</v>
      </c>
      <c r="J2005" s="8">
        <v>905.45</v>
      </c>
      <c r="K2005" s="12">
        <f>YEAR(Table2[[#This Row],[Order_Date]])</f>
        <v>2024</v>
      </c>
      <c r="L2005" s="12">
        <f>MONTH(Table2[[#This Row],[Order_Date]])</f>
        <v>8</v>
      </c>
      <c r="M2005" t="str">
        <f>TEXT(Table2[[#This Row],[Order_Date]],"mmm")</f>
        <v>Aug</v>
      </c>
      <c r="N2005" t="str">
        <f>TEXT(Table2[[#This Row],[Order_Date]],"YYYY-MM")</f>
        <v>2024-08</v>
      </c>
      <c r="O2005" s="9">
        <f>IFERROR(Table2[[#This Row],[Profit]]/Table2[[#This Row],[Sales]],0)</f>
        <v>0.32383762517882692</v>
      </c>
      <c r="P2005" t="str">
        <f>_xlfn.XLOOKUP(Table2[[#This Row],[Product_ID]],Table4[Product_ID],Table4[Category],"Not Found")</f>
        <v>Office</v>
      </c>
      <c r="Q2005" t="str">
        <f>_xlfn.XLOOKUP(Table2[[#This Row],[Product_ID]],Table4[Product_ID],Table4[Sub_Category],"Not Found")</f>
        <v>Storage</v>
      </c>
      <c r="R2005" t="str">
        <f>_xlfn.XLOOKUP(Table2[[#This Row],[Customer_ID]],Table1[Customer_ID],Table1[Region],"Not Found")</f>
        <v>East</v>
      </c>
      <c r="S2005" t="str">
        <f>_xlfn.XLOOKUP(Table2[[#This Row],[Customer_ID]],Table1[Customer_ID],Table1[Segment],"Not Found")</f>
        <v>Consumer</v>
      </c>
      <c r="T2005" t="str">
        <f>_xlfn.XLOOKUP(Table2[[#This Row],[Product_ID]],Table4[Product_ID],Table4[Product_Name],"Not Found")</f>
        <v>Desk Organizer</v>
      </c>
    </row>
    <row r="2006" spans="1:20" x14ac:dyDescent="0.3">
      <c r="A2006" t="s">
        <v>2527</v>
      </c>
      <c r="B2006" s="4">
        <v>45698</v>
      </c>
      <c r="C2006" s="4">
        <v>45700</v>
      </c>
      <c r="D2006" t="s">
        <v>1147</v>
      </c>
      <c r="E2006" t="s">
        <v>35</v>
      </c>
      <c r="F2006" s="8">
        <v>1</v>
      </c>
      <c r="G2006" s="10">
        <v>0</v>
      </c>
      <c r="H2006" t="s">
        <v>30</v>
      </c>
      <c r="I2006" s="8">
        <v>1599</v>
      </c>
      <c r="J2006" s="8">
        <v>540.79</v>
      </c>
      <c r="K2006" s="12">
        <f>YEAR(Table2[[#This Row],[Order_Date]])</f>
        <v>2025</v>
      </c>
      <c r="L2006" s="12">
        <f>MONTH(Table2[[#This Row],[Order_Date]])</f>
        <v>2</v>
      </c>
      <c r="M2006" t="str">
        <f>TEXT(Table2[[#This Row],[Order_Date]],"mmm")</f>
        <v>Feb</v>
      </c>
      <c r="N2006" t="str">
        <f>TEXT(Table2[[#This Row],[Order_Date]],"YYYY-MM")</f>
        <v>2025-02</v>
      </c>
      <c r="O2006" s="9">
        <f>IFERROR(Table2[[#This Row],[Profit]]/Table2[[#This Row],[Sales]],0)</f>
        <v>0.33820512820512816</v>
      </c>
      <c r="P2006" t="str">
        <f>_xlfn.XLOOKUP(Table2[[#This Row],[Product_ID]],Table4[Product_ID],Table4[Category],"Not Found")</f>
        <v>Lifestyle</v>
      </c>
      <c r="Q2006" t="str">
        <f>_xlfn.XLOOKUP(Table2[[#This Row],[Product_ID]],Table4[Product_ID],Table4[Sub_Category],"Not Found")</f>
        <v>Bags</v>
      </c>
      <c r="R2006" t="str">
        <f>_xlfn.XLOOKUP(Table2[[#This Row],[Customer_ID]],Table1[Customer_ID],Table1[Region],"Not Found")</f>
        <v>East</v>
      </c>
      <c r="S2006" t="str">
        <f>_xlfn.XLOOKUP(Table2[[#This Row],[Customer_ID]],Table1[Customer_ID],Table1[Segment],"Not Found")</f>
        <v>Corporate</v>
      </c>
      <c r="T2006" t="str">
        <f>_xlfn.XLOOKUP(Table2[[#This Row],[Product_ID]],Table4[Product_ID],Table4[Product_Name],"Not Found")</f>
        <v>Backpack</v>
      </c>
    </row>
    <row r="2007" spans="1:20" x14ac:dyDescent="0.3">
      <c r="A2007" t="s">
        <v>2528</v>
      </c>
      <c r="B2007" s="4">
        <v>45734</v>
      </c>
      <c r="C2007" s="4">
        <v>45736</v>
      </c>
      <c r="D2007" t="s">
        <v>1953</v>
      </c>
      <c r="E2007" t="s">
        <v>55</v>
      </c>
      <c r="F2007" s="8">
        <v>1</v>
      </c>
      <c r="G2007" s="10">
        <v>0</v>
      </c>
      <c r="H2007" t="s">
        <v>17</v>
      </c>
      <c r="I2007" s="8">
        <v>5999</v>
      </c>
      <c r="J2007" s="8">
        <v>958.23</v>
      </c>
      <c r="K2007" s="12">
        <f>YEAR(Table2[[#This Row],[Order_Date]])</f>
        <v>2025</v>
      </c>
      <c r="L2007" s="12">
        <f>MONTH(Table2[[#This Row],[Order_Date]])</f>
        <v>3</v>
      </c>
      <c r="M2007" t="str">
        <f>TEXT(Table2[[#This Row],[Order_Date]],"mmm")</f>
        <v>Mar</v>
      </c>
      <c r="N2007" t="str">
        <f>TEXT(Table2[[#This Row],[Order_Date]],"YYYY-MM")</f>
        <v>2025-03</v>
      </c>
      <c r="O2007" s="9">
        <f>IFERROR(Table2[[#This Row],[Profit]]/Table2[[#This Row],[Sales]],0)</f>
        <v>0.1597316219369895</v>
      </c>
      <c r="P2007" t="str">
        <f>_xlfn.XLOOKUP(Table2[[#This Row],[Product_ID]],Table4[Product_ID],Table4[Category],"Not Found")</f>
        <v>Furniture</v>
      </c>
      <c r="Q2007" t="str">
        <f>_xlfn.XLOOKUP(Table2[[#This Row],[Product_ID]],Table4[Product_ID],Table4[Sub_Category],"Not Found")</f>
        <v>Furniture</v>
      </c>
      <c r="R2007" t="str">
        <f>_xlfn.XLOOKUP(Table2[[#This Row],[Customer_ID]],Table1[Customer_ID],Table1[Region],"Not Found")</f>
        <v>West</v>
      </c>
      <c r="S2007" t="str">
        <f>_xlfn.XLOOKUP(Table2[[#This Row],[Customer_ID]],Table1[Customer_ID],Table1[Segment],"Not Found")</f>
        <v>Home Office</v>
      </c>
      <c r="T2007" t="str">
        <f>_xlfn.XLOOKUP(Table2[[#This Row],[Product_ID]],Table4[Product_ID],Table4[Product_Name],"Not Found")</f>
        <v>Study Table</v>
      </c>
    </row>
    <row r="2008" spans="1:20" x14ac:dyDescent="0.3">
      <c r="A2008" t="s">
        <v>2529</v>
      </c>
      <c r="B2008" s="4">
        <v>45894</v>
      </c>
      <c r="C2008" s="4">
        <v>45896</v>
      </c>
      <c r="D2008" t="s">
        <v>1029</v>
      </c>
      <c r="E2008" t="s">
        <v>40</v>
      </c>
      <c r="F2008" s="8">
        <v>1</v>
      </c>
      <c r="G2008" s="10">
        <v>0.15</v>
      </c>
      <c r="H2008" t="s">
        <v>13</v>
      </c>
      <c r="I2008" s="8">
        <v>1274.1500000000001</v>
      </c>
      <c r="J2008" s="8">
        <v>205.05</v>
      </c>
      <c r="K2008" s="12">
        <f>YEAR(Table2[[#This Row],[Order_Date]])</f>
        <v>2025</v>
      </c>
      <c r="L2008" s="12">
        <f>MONTH(Table2[[#This Row],[Order_Date]])</f>
        <v>8</v>
      </c>
      <c r="M2008" t="str">
        <f>TEXT(Table2[[#This Row],[Order_Date]],"mmm")</f>
        <v>Aug</v>
      </c>
      <c r="N2008" t="str">
        <f>TEXT(Table2[[#This Row],[Order_Date]],"YYYY-MM")</f>
        <v>2025-08</v>
      </c>
      <c r="O2008" s="9">
        <f>IFERROR(Table2[[#This Row],[Profit]]/Table2[[#This Row],[Sales]],0)</f>
        <v>0.16093081662284661</v>
      </c>
      <c r="P2008" t="str">
        <f>_xlfn.XLOOKUP(Table2[[#This Row],[Product_ID]],Table4[Product_ID],Table4[Category],"Not Found")</f>
        <v>Technology</v>
      </c>
      <c r="Q2008" t="str">
        <f>_xlfn.XLOOKUP(Table2[[#This Row],[Product_ID]],Table4[Product_ID],Table4[Sub_Category],"Not Found")</f>
        <v>Accessories</v>
      </c>
      <c r="R2008" t="str">
        <f>_xlfn.XLOOKUP(Table2[[#This Row],[Customer_ID]],Table1[Customer_ID],Table1[Region],"Not Found")</f>
        <v>North</v>
      </c>
      <c r="S2008" t="str">
        <f>_xlfn.XLOOKUP(Table2[[#This Row],[Customer_ID]],Table1[Customer_ID],Table1[Segment],"Not Found")</f>
        <v>Consumer</v>
      </c>
      <c r="T2008" t="str">
        <f>_xlfn.XLOOKUP(Table2[[#This Row],[Product_ID]],Table4[Product_ID],Table4[Product_Name],"Not Found")</f>
        <v>Power Bank</v>
      </c>
    </row>
    <row r="2009" spans="1:20" x14ac:dyDescent="0.3">
      <c r="A2009" t="s">
        <v>2530</v>
      </c>
      <c r="B2009" s="4">
        <v>45645</v>
      </c>
      <c r="C2009" s="4">
        <v>45646</v>
      </c>
      <c r="D2009" t="s">
        <v>478</v>
      </c>
      <c r="E2009" t="s">
        <v>81</v>
      </c>
      <c r="F2009" s="8">
        <v>3</v>
      </c>
      <c r="G2009" s="10">
        <v>0.1</v>
      </c>
      <c r="H2009" t="s">
        <v>17</v>
      </c>
      <c r="I2009" s="8">
        <v>2157.3000000000002</v>
      </c>
      <c r="J2009" s="8">
        <v>533.54</v>
      </c>
      <c r="K2009" s="12">
        <f>YEAR(Table2[[#This Row],[Order_Date]])</f>
        <v>2024</v>
      </c>
      <c r="L2009" s="12">
        <f>MONTH(Table2[[#This Row],[Order_Date]])</f>
        <v>12</v>
      </c>
      <c r="M2009" t="str">
        <f>TEXT(Table2[[#This Row],[Order_Date]],"mmm")</f>
        <v>Dec</v>
      </c>
      <c r="N2009" t="str">
        <f>TEXT(Table2[[#This Row],[Order_Date]],"YYYY-MM")</f>
        <v>2024-12</v>
      </c>
      <c r="O2009" s="9">
        <f>IFERROR(Table2[[#This Row],[Profit]]/Table2[[#This Row],[Sales]],0)</f>
        <v>0.24731840726834464</v>
      </c>
      <c r="P2009" t="str">
        <f>_xlfn.XLOOKUP(Table2[[#This Row],[Product_ID]],Table4[Product_ID],Table4[Category],"Not Found")</f>
        <v>Home</v>
      </c>
      <c r="Q2009" t="str">
        <f>_xlfn.XLOOKUP(Table2[[#This Row],[Product_ID]],Table4[Product_ID],Table4[Sub_Category],"Not Found")</f>
        <v>Kitchen</v>
      </c>
      <c r="R2009" t="str">
        <f>_xlfn.XLOOKUP(Table2[[#This Row],[Customer_ID]],Table1[Customer_ID],Table1[Region],"Not Found")</f>
        <v>East</v>
      </c>
      <c r="S2009" t="str">
        <f>_xlfn.XLOOKUP(Table2[[#This Row],[Customer_ID]],Table1[Customer_ID],Table1[Segment],"Not Found")</f>
        <v>Consumer</v>
      </c>
      <c r="T2009" t="str">
        <f>_xlfn.XLOOKUP(Table2[[#This Row],[Product_ID]],Table4[Product_ID],Table4[Product_Name],"Not Found")</f>
        <v>Travel Mug</v>
      </c>
    </row>
    <row r="2010" spans="1:20" x14ac:dyDescent="0.3">
      <c r="A2010" t="s">
        <v>2531</v>
      </c>
      <c r="B2010" s="4">
        <v>45849</v>
      </c>
      <c r="C2010" s="4">
        <v>45854</v>
      </c>
      <c r="D2010" t="s">
        <v>369</v>
      </c>
      <c r="E2010" t="s">
        <v>81</v>
      </c>
      <c r="F2010" s="8">
        <v>1</v>
      </c>
      <c r="G2010" s="10">
        <v>0</v>
      </c>
      <c r="H2010" t="s">
        <v>13</v>
      </c>
      <c r="I2010" s="8">
        <v>799</v>
      </c>
      <c r="J2010" s="8">
        <v>229.46</v>
      </c>
      <c r="K2010" s="12">
        <f>YEAR(Table2[[#This Row],[Order_Date]])</f>
        <v>2025</v>
      </c>
      <c r="L2010" s="12">
        <f>MONTH(Table2[[#This Row],[Order_Date]])</f>
        <v>7</v>
      </c>
      <c r="M2010" t="str">
        <f>TEXT(Table2[[#This Row],[Order_Date]],"mmm")</f>
        <v>Jul</v>
      </c>
      <c r="N2010" t="str">
        <f>TEXT(Table2[[#This Row],[Order_Date]],"YYYY-MM")</f>
        <v>2025-07</v>
      </c>
      <c r="O2010" s="9">
        <f>IFERROR(Table2[[#This Row],[Profit]]/Table2[[#This Row],[Sales]],0)</f>
        <v>0.2871839799749687</v>
      </c>
      <c r="P2010" t="str">
        <f>_xlfn.XLOOKUP(Table2[[#This Row],[Product_ID]],Table4[Product_ID],Table4[Category],"Not Found")</f>
        <v>Home</v>
      </c>
      <c r="Q2010" t="str">
        <f>_xlfn.XLOOKUP(Table2[[#This Row],[Product_ID]],Table4[Product_ID],Table4[Sub_Category],"Not Found")</f>
        <v>Kitchen</v>
      </c>
      <c r="R2010" t="str">
        <f>_xlfn.XLOOKUP(Table2[[#This Row],[Customer_ID]],Table1[Customer_ID],Table1[Region],"Not Found")</f>
        <v>North</v>
      </c>
      <c r="S2010" t="str">
        <f>_xlfn.XLOOKUP(Table2[[#This Row],[Customer_ID]],Table1[Customer_ID],Table1[Segment],"Not Found")</f>
        <v>Consumer</v>
      </c>
      <c r="T2010" t="str">
        <f>_xlfn.XLOOKUP(Table2[[#This Row],[Product_ID]],Table4[Product_ID],Table4[Product_Name],"Not Found")</f>
        <v>Travel Mug</v>
      </c>
    </row>
    <row r="2011" spans="1:20" x14ac:dyDescent="0.3">
      <c r="A2011" t="s">
        <v>2532</v>
      </c>
      <c r="B2011" s="4">
        <v>45841</v>
      </c>
      <c r="C2011" s="4">
        <v>45842</v>
      </c>
      <c r="D2011" t="s">
        <v>1404</v>
      </c>
      <c r="E2011" t="s">
        <v>116</v>
      </c>
      <c r="F2011" s="8">
        <v>1</v>
      </c>
      <c r="G2011" s="10">
        <v>0</v>
      </c>
      <c r="H2011" t="s">
        <v>21</v>
      </c>
      <c r="I2011" s="8">
        <v>399</v>
      </c>
      <c r="J2011" s="8">
        <v>106.14</v>
      </c>
      <c r="K2011" s="12">
        <f>YEAR(Table2[[#This Row],[Order_Date]])</f>
        <v>2025</v>
      </c>
      <c r="L2011" s="12">
        <f>MONTH(Table2[[#This Row],[Order_Date]])</f>
        <v>7</v>
      </c>
      <c r="M2011" t="str">
        <f>TEXT(Table2[[#This Row],[Order_Date]],"mmm")</f>
        <v>Jul</v>
      </c>
      <c r="N2011" t="str">
        <f>TEXT(Table2[[#This Row],[Order_Date]],"YYYY-MM")</f>
        <v>2025-07</v>
      </c>
      <c r="O2011" s="9">
        <f>IFERROR(Table2[[#This Row],[Profit]]/Table2[[#This Row],[Sales]],0)</f>
        <v>0.26601503759398498</v>
      </c>
      <c r="P2011" t="str">
        <f>_xlfn.XLOOKUP(Table2[[#This Row],[Product_ID]],Table4[Product_ID],Table4[Category],"Not Found")</f>
        <v>Technology</v>
      </c>
      <c r="Q2011" t="str">
        <f>_xlfn.XLOOKUP(Table2[[#This Row],[Product_ID]],Table4[Product_ID],Table4[Sub_Category],"Not Found")</f>
        <v>Accessories</v>
      </c>
      <c r="R2011" t="str">
        <f>_xlfn.XLOOKUP(Table2[[#This Row],[Customer_ID]],Table1[Customer_ID],Table1[Region],"Not Found")</f>
        <v>East</v>
      </c>
      <c r="S2011" t="str">
        <f>_xlfn.XLOOKUP(Table2[[#This Row],[Customer_ID]],Table1[Customer_ID],Table1[Segment],"Not Found")</f>
        <v>Home Office</v>
      </c>
      <c r="T2011" t="str">
        <f>_xlfn.XLOOKUP(Table2[[#This Row],[Product_ID]],Table4[Product_ID],Table4[Product_Name],"Not Found")</f>
        <v>Mobile Holder</v>
      </c>
    </row>
    <row r="2012" spans="1:20" x14ac:dyDescent="0.3">
      <c r="A2012" t="s">
        <v>2533</v>
      </c>
      <c r="B2012" s="4">
        <v>45433</v>
      </c>
      <c r="C2012" s="4">
        <v>45435</v>
      </c>
      <c r="D2012" t="s">
        <v>1353</v>
      </c>
      <c r="E2012" t="s">
        <v>96</v>
      </c>
      <c r="F2012" s="8">
        <v>2</v>
      </c>
      <c r="G2012" s="10">
        <v>0.1</v>
      </c>
      <c r="H2012" t="s">
        <v>21</v>
      </c>
      <c r="I2012" s="8">
        <v>1798.2</v>
      </c>
      <c r="J2012" s="8">
        <v>317.85000000000002</v>
      </c>
      <c r="K2012" s="12">
        <f>YEAR(Table2[[#This Row],[Order_Date]])</f>
        <v>2024</v>
      </c>
      <c r="L2012" s="12">
        <f>MONTH(Table2[[#This Row],[Order_Date]])</f>
        <v>5</v>
      </c>
      <c r="M2012" t="str">
        <f>TEXT(Table2[[#This Row],[Order_Date]],"mmm")</f>
        <v>May</v>
      </c>
      <c r="N2012" t="str">
        <f>TEXT(Table2[[#This Row],[Order_Date]],"YYYY-MM")</f>
        <v>2024-05</v>
      </c>
      <c r="O2012" s="9">
        <f>IFERROR(Table2[[#This Row],[Profit]]/Table2[[#This Row],[Sales]],0)</f>
        <v>0.17676009342676011</v>
      </c>
      <c r="P2012" t="str">
        <f>_xlfn.XLOOKUP(Table2[[#This Row],[Product_ID]],Table4[Product_ID],Table4[Category],"Not Found")</f>
        <v>Home</v>
      </c>
      <c r="Q2012" t="str">
        <f>_xlfn.XLOOKUP(Table2[[#This Row],[Product_ID]],Table4[Product_ID],Table4[Sub_Category],"Not Found")</f>
        <v>Lighting</v>
      </c>
      <c r="R2012" t="str">
        <f>_xlfn.XLOOKUP(Table2[[#This Row],[Customer_ID]],Table1[Customer_ID],Table1[Region],"Not Found")</f>
        <v>West</v>
      </c>
      <c r="S2012" t="str">
        <f>_xlfn.XLOOKUP(Table2[[#This Row],[Customer_ID]],Table1[Customer_ID],Table1[Segment],"Not Found")</f>
        <v>Corporate</v>
      </c>
      <c r="T2012" t="str">
        <f>_xlfn.XLOOKUP(Table2[[#This Row],[Product_ID]],Table4[Product_ID],Table4[Product_Name],"Not Found")</f>
        <v>LED Strip Light</v>
      </c>
    </row>
    <row r="2013" spans="1:20" x14ac:dyDescent="0.3">
      <c r="A2013" t="s">
        <v>2534</v>
      </c>
      <c r="B2013" s="4">
        <v>45903</v>
      </c>
      <c r="C2013" s="4">
        <v>45904</v>
      </c>
      <c r="D2013" t="s">
        <v>620</v>
      </c>
      <c r="E2013" t="s">
        <v>68</v>
      </c>
      <c r="F2013" s="8">
        <v>1</v>
      </c>
      <c r="G2013" s="10">
        <v>0</v>
      </c>
      <c r="H2013" t="s">
        <v>13</v>
      </c>
      <c r="I2013" s="8">
        <v>1299</v>
      </c>
      <c r="J2013" s="8">
        <v>351.92</v>
      </c>
      <c r="K2013" s="12">
        <f>YEAR(Table2[[#This Row],[Order_Date]])</f>
        <v>2025</v>
      </c>
      <c r="L2013" s="12">
        <f>MONTH(Table2[[#This Row],[Order_Date]])</f>
        <v>9</v>
      </c>
      <c r="M2013" t="str">
        <f>TEXT(Table2[[#This Row],[Order_Date]],"mmm")</f>
        <v>Sep</v>
      </c>
      <c r="N2013" t="str">
        <f>TEXT(Table2[[#This Row],[Order_Date]],"YYYY-MM")</f>
        <v>2025-09</v>
      </c>
      <c r="O2013" s="9">
        <f>IFERROR(Table2[[#This Row],[Profit]]/Table2[[#This Row],[Sales]],0)</f>
        <v>0.27091608929946115</v>
      </c>
      <c r="P2013" t="str">
        <f>_xlfn.XLOOKUP(Table2[[#This Row],[Product_ID]],Table4[Product_ID],Table4[Category],"Not Found")</f>
        <v>Home</v>
      </c>
      <c r="Q2013" t="str">
        <f>_xlfn.XLOOKUP(Table2[[#This Row],[Product_ID]],Table4[Product_ID],Table4[Sub_Category],"Not Found")</f>
        <v>Lighting</v>
      </c>
      <c r="R2013" t="str">
        <f>_xlfn.XLOOKUP(Table2[[#This Row],[Customer_ID]],Table1[Customer_ID],Table1[Region],"Not Found")</f>
        <v>East</v>
      </c>
      <c r="S2013" t="str">
        <f>_xlfn.XLOOKUP(Table2[[#This Row],[Customer_ID]],Table1[Customer_ID],Table1[Segment],"Not Found")</f>
        <v>Corporate</v>
      </c>
      <c r="T2013" t="str">
        <f>_xlfn.XLOOKUP(Table2[[#This Row],[Product_ID]],Table4[Product_ID],Table4[Product_Name],"Not Found")</f>
        <v>Table Lamp</v>
      </c>
    </row>
    <row r="2014" spans="1:20" x14ac:dyDescent="0.3">
      <c r="A2014" t="s">
        <v>2535</v>
      </c>
      <c r="B2014" s="4">
        <v>45792</v>
      </c>
      <c r="C2014" s="4">
        <v>45793</v>
      </c>
      <c r="D2014" t="s">
        <v>128</v>
      </c>
      <c r="E2014" t="s">
        <v>200</v>
      </c>
      <c r="F2014" s="8">
        <v>2</v>
      </c>
      <c r="G2014" s="10">
        <v>0.05</v>
      </c>
      <c r="H2014" t="s">
        <v>21</v>
      </c>
      <c r="I2014" s="8">
        <v>2088.1</v>
      </c>
      <c r="J2014" s="8">
        <v>618.42999999999995</v>
      </c>
      <c r="K2014" s="12">
        <f>YEAR(Table2[[#This Row],[Order_Date]])</f>
        <v>2025</v>
      </c>
      <c r="L2014" s="12">
        <f>MONTH(Table2[[#This Row],[Order_Date]])</f>
        <v>5</v>
      </c>
      <c r="M2014" t="str">
        <f>TEXT(Table2[[#This Row],[Order_Date]],"mmm")</f>
        <v>May</v>
      </c>
      <c r="N2014" t="str">
        <f>TEXT(Table2[[#This Row],[Order_Date]],"YYYY-MM")</f>
        <v>2025-05</v>
      </c>
      <c r="O2014" s="9">
        <f>IFERROR(Table2[[#This Row],[Profit]]/Table2[[#This Row],[Sales]],0)</f>
        <v>0.29616876586370383</v>
      </c>
      <c r="P2014" t="str">
        <f>_xlfn.XLOOKUP(Table2[[#This Row],[Product_ID]],Table4[Product_ID],Table4[Category],"Not Found")</f>
        <v>Office</v>
      </c>
      <c r="Q2014" t="str">
        <f>_xlfn.XLOOKUP(Table2[[#This Row],[Product_ID]],Table4[Product_ID],Table4[Sub_Category],"Not Found")</f>
        <v>Office Supplies</v>
      </c>
      <c r="R2014" t="str">
        <f>_xlfn.XLOOKUP(Table2[[#This Row],[Customer_ID]],Table1[Customer_ID],Table1[Region],"Not Found")</f>
        <v>West</v>
      </c>
      <c r="S2014" t="str">
        <f>_xlfn.XLOOKUP(Table2[[#This Row],[Customer_ID]],Table1[Customer_ID],Table1[Segment],"Not Found")</f>
        <v>Consumer</v>
      </c>
      <c r="T2014" t="str">
        <f>_xlfn.XLOOKUP(Table2[[#This Row],[Product_ID]],Table4[Product_ID],Table4[Product_Name],"Not Found")</f>
        <v>Laptop Stand</v>
      </c>
    </row>
    <row r="2015" spans="1:20" x14ac:dyDescent="0.3">
      <c r="A2015" t="s">
        <v>2536</v>
      </c>
      <c r="B2015" s="4">
        <v>45993</v>
      </c>
      <c r="C2015" s="4">
        <v>45996</v>
      </c>
      <c r="D2015" t="s">
        <v>472</v>
      </c>
      <c r="E2015" t="s">
        <v>55</v>
      </c>
      <c r="F2015" s="8">
        <v>2</v>
      </c>
      <c r="G2015" s="10">
        <v>0.15</v>
      </c>
      <c r="H2015" t="s">
        <v>17</v>
      </c>
      <c r="I2015" s="8">
        <v>10198.299999999999</v>
      </c>
      <c r="J2015" s="8">
        <v>2111.2600000000002</v>
      </c>
      <c r="K2015" s="12">
        <f>YEAR(Table2[[#This Row],[Order_Date]])</f>
        <v>2025</v>
      </c>
      <c r="L2015" s="12">
        <f>MONTH(Table2[[#This Row],[Order_Date]])</f>
        <v>12</v>
      </c>
      <c r="M2015" t="str">
        <f>TEXT(Table2[[#This Row],[Order_Date]],"mmm")</f>
        <v>Dec</v>
      </c>
      <c r="N2015" t="str">
        <f>TEXT(Table2[[#This Row],[Order_Date]],"YYYY-MM")</f>
        <v>2025-12</v>
      </c>
      <c r="O2015" s="9">
        <f>IFERROR(Table2[[#This Row],[Profit]]/Table2[[#This Row],[Sales]],0)</f>
        <v>0.20702077797279941</v>
      </c>
      <c r="P2015" t="str">
        <f>_xlfn.XLOOKUP(Table2[[#This Row],[Product_ID]],Table4[Product_ID],Table4[Category],"Not Found")</f>
        <v>Furniture</v>
      </c>
      <c r="Q2015" t="str">
        <f>_xlfn.XLOOKUP(Table2[[#This Row],[Product_ID]],Table4[Product_ID],Table4[Sub_Category],"Not Found")</f>
        <v>Furniture</v>
      </c>
      <c r="R2015" t="str">
        <f>_xlfn.XLOOKUP(Table2[[#This Row],[Customer_ID]],Table1[Customer_ID],Table1[Region],"Not Found")</f>
        <v>South</v>
      </c>
      <c r="S2015" t="str">
        <f>_xlfn.XLOOKUP(Table2[[#This Row],[Customer_ID]],Table1[Customer_ID],Table1[Segment],"Not Found")</f>
        <v>Consumer</v>
      </c>
      <c r="T2015" t="str">
        <f>_xlfn.XLOOKUP(Table2[[#This Row],[Product_ID]],Table4[Product_ID],Table4[Product_Name],"Not Found")</f>
        <v>Study Table</v>
      </c>
    </row>
    <row r="2016" spans="1:20" x14ac:dyDescent="0.3">
      <c r="A2016" t="s">
        <v>2537</v>
      </c>
      <c r="B2016" s="4">
        <v>45838</v>
      </c>
      <c r="C2016" s="4">
        <v>45842</v>
      </c>
      <c r="D2016" t="s">
        <v>2189</v>
      </c>
      <c r="E2016" t="s">
        <v>200</v>
      </c>
      <c r="F2016" s="8">
        <v>1</v>
      </c>
      <c r="G2016" s="10">
        <v>0.05</v>
      </c>
      <c r="H2016" t="s">
        <v>30</v>
      </c>
      <c r="I2016" s="8">
        <v>1044.05</v>
      </c>
      <c r="J2016" s="8">
        <v>292.81</v>
      </c>
      <c r="K2016" s="12">
        <f>YEAR(Table2[[#This Row],[Order_Date]])</f>
        <v>2025</v>
      </c>
      <c r="L2016" s="12">
        <f>MONTH(Table2[[#This Row],[Order_Date]])</f>
        <v>6</v>
      </c>
      <c r="M2016" t="str">
        <f>TEXT(Table2[[#This Row],[Order_Date]],"mmm")</f>
        <v>Jun</v>
      </c>
      <c r="N2016" t="str">
        <f>TEXT(Table2[[#This Row],[Order_Date]],"YYYY-MM")</f>
        <v>2025-06</v>
      </c>
      <c r="O2016" s="9">
        <f>IFERROR(Table2[[#This Row],[Profit]]/Table2[[#This Row],[Sales]],0)</f>
        <v>0.28045591686221927</v>
      </c>
      <c r="P2016" t="str">
        <f>_xlfn.XLOOKUP(Table2[[#This Row],[Product_ID]],Table4[Product_ID],Table4[Category],"Not Found")</f>
        <v>Office</v>
      </c>
      <c r="Q2016" t="str">
        <f>_xlfn.XLOOKUP(Table2[[#This Row],[Product_ID]],Table4[Product_ID],Table4[Sub_Category],"Not Found")</f>
        <v>Office Supplies</v>
      </c>
      <c r="R2016" t="str">
        <f>_xlfn.XLOOKUP(Table2[[#This Row],[Customer_ID]],Table1[Customer_ID],Table1[Region],"Not Found")</f>
        <v>East</v>
      </c>
      <c r="S2016" t="str">
        <f>_xlfn.XLOOKUP(Table2[[#This Row],[Customer_ID]],Table1[Customer_ID],Table1[Segment],"Not Found")</f>
        <v>Home Office</v>
      </c>
      <c r="T2016" t="str">
        <f>_xlfn.XLOOKUP(Table2[[#This Row],[Product_ID]],Table4[Product_ID],Table4[Product_Name],"Not Found")</f>
        <v>Laptop Stand</v>
      </c>
    </row>
    <row r="2017" spans="1:20" x14ac:dyDescent="0.3">
      <c r="A2017" t="s">
        <v>2538</v>
      </c>
      <c r="B2017" s="4">
        <v>45950</v>
      </c>
      <c r="C2017" s="4">
        <v>45955</v>
      </c>
      <c r="D2017" t="s">
        <v>34</v>
      </c>
      <c r="E2017" t="s">
        <v>45</v>
      </c>
      <c r="F2017" s="8">
        <v>1</v>
      </c>
      <c r="G2017" s="10">
        <v>0.15</v>
      </c>
      <c r="H2017" t="s">
        <v>30</v>
      </c>
      <c r="I2017" s="8">
        <v>2124.15</v>
      </c>
      <c r="J2017" s="8">
        <v>335.73</v>
      </c>
      <c r="K2017" s="12">
        <f>YEAR(Table2[[#This Row],[Order_Date]])</f>
        <v>2025</v>
      </c>
      <c r="L2017" s="12">
        <f>MONTH(Table2[[#This Row],[Order_Date]])</f>
        <v>10</v>
      </c>
      <c r="M2017" t="str">
        <f>TEXT(Table2[[#This Row],[Order_Date]],"mmm")</f>
        <v>Oct</v>
      </c>
      <c r="N2017" t="str">
        <f>TEXT(Table2[[#This Row],[Order_Date]],"YYYY-MM")</f>
        <v>2025-10</v>
      </c>
      <c r="O2017" s="9">
        <f>IFERROR(Table2[[#This Row],[Profit]]/Table2[[#This Row],[Sales]],0)</f>
        <v>0.15805380975919781</v>
      </c>
      <c r="P2017" t="str">
        <f>_xlfn.XLOOKUP(Table2[[#This Row],[Product_ID]],Table4[Product_ID],Table4[Category],"Not Found")</f>
        <v>Technology</v>
      </c>
      <c r="Q2017" t="str">
        <f>_xlfn.XLOOKUP(Table2[[#This Row],[Product_ID]],Table4[Product_ID],Table4[Sub_Category],"Not Found")</f>
        <v>Audio</v>
      </c>
      <c r="R2017" t="str">
        <f>_xlfn.XLOOKUP(Table2[[#This Row],[Customer_ID]],Table1[Customer_ID],Table1[Region],"Not Found")</f>
        <v>East</v>
      </c>
      <c r="S2017" t="str">
        <f>_xlfn.XLOOKUP(Table2[[#This Row],[Customer_ID]],Table1[Customer_ID],Table1[Segment],"Not Found")</f>
        <v>Consumer</v>
      </c>
      <c r="T2017" t="str">
        <f>_xlfn.XLOOKUP(Table2[[#This Row],[Product_ID]],Table4[Product_ID],Table4[Product_Name],"Not Found")</f>
        <v>Headphones</v>
      </c>
    </row>
    <row r="2018" spans="1:20" x14ac:dyDescent="0.3">
      <c r="A2018" t="s">
        <v>2539</v>
      </c>
      <c r="B2018" s="4">
        <v>45833</v>
      </c>
      <c r="C2018" s="4">
        <v>45836</v>
      </c>
      <c r="D2018" t="s">
        <v>1233</v>
      </c>
      <c r="E2018" t="s">
        <v>76</v>
      </c>
      <c r="F2018" s="8">
        <v>3</v>
      </c>
      <c r="G2018" s="10">
        <v>0.05</v>
      </c>
      <c r="H2018" t="s">
        <v>13</v>
      </c>
      <c r="I2018" s="8">
        <v>2562.15</v>
      </c>
      <c r="J2018" s="8">
        <v>599.45000000000005</v>
      </c>
      <c r="K2018" s="12">
        <f>YEAR(Table2[[#This Row],[Order_Date]])</f>
        <v>2025</v>
      </c>
      <c r="L2018" s="12">
        <f>MONTH(Table2[[#This Row],[Order_Date]])</f>
        <v>6</v>
      </c>
      <c r="M2018" t="str">
        <f>TEXT(Table2[[#This Row],[Order_Date]],"mmm")</f>
        <v>Jun</v>
      </c>
      <c r="N2018" t="str">
        <f>TEXT(Table2[[#This Row],[Order_Date]],"YYYY-MM")</f>
        <v>2025-06</v>
      </c>
      <c r="O2018" s="9">
        <f>IFERROR(Table2[[#This Row],[Profit]]/Table2[[#This Row],[Sales]],0)</f>
        <v>0.23396366332962551</v>
      </c>
      <c r="P2018" t="str">
        <f>_xlfn.XLOOKUP(Table2[[#This Row],[Product_ID]],Table4[Product_ID],Table4[Category],"Not Found")</f>
        <v>Home</v>
      </c>
      <c r="Q2018" t="str">
        <f>_xlfn.XLOOKUP(Table2[[#This Row],[Product_ID]],Table4[Product_ID],Table4[Sub_Category],"Not Found")</f>
        <v>Decor</v>
      </c>
      <c r="R2018" t="str">
        <f>_xlfn.XLOOKUP(Table2[[#This Row],[Customer_ID]],Table1[Customer_ID],Table1[Region],"Not Found")</f>
        <v>East</v>
      </c>
      <c r="S2018" t="str">
        <f>_xlfn.XLOOKUP(Table2[[#This Row],[Customer_ID]],Table1[Customer_ID],Table1[Segment],"Not Found")</f>
        <v>Consumer</v>
      </c>
      <c r="T2018" t="str">
        <f>_xlfn.XLOOKUP(Table2[[#This Row],[Product_ID]],Table4[Product_ID],Table4[Product_Name],"Not Found")</f>
        <v>Wall Clock</v>
      </c>
    </row>
    <row r="2019" spans="1:20" x14ac:dyDescent="0.3">
      <c r="A2019" t="s">
        <v>2540</v>
      </c>
      <c r="B2019" s="4">
        <v>45798</v>
      </c>
      <c r="C2019" s="4">
        <v>45802</v>
      </c>
      <c r="D2019" t="s">
        <v>1003</v>
      </c>
      <c r="E2019" t="s">
        <v>35</v>
      </c>
      <c r="F2019" s="8">
        <v>1</v>
      </c>
      <c r="G2019" s="10">
        <v>0.1</v>
      </c>
      <c r="H2019" t="s">
        <v>13</v>
      </c>
      <c r="I2019" s="8">
        <v>1439.1</v>
      </c>
      <c r="J2019" s="8">
        <v>385.41</v>
      </c>
      <c r="K2019" s="12">
        <f>YEAR(Table2[[#This Row],[Order_Date]])</f>
        <v>2025</v>
      </c>
      <c r="L2019" s="12">
        <f>MONTH(Table2[[#This Row],[Order_Date]])</f>
        <v>5</v>
      </c>
      <c r="M2019" t="str">
        <f>TEXT(Table2[[#This Row],[Order_Date]],"mmm")</f>
        <v>May</v>
      </c>
      <c r="N2019" t="str">
        <f>TEXT(Table2[[#This Row],[Order_Date]],"YYYY-MM")</f>
        <v>2025-05</v>
      </c>
      <c r="O2019" s="9">
        <f>IFERROR(Table2[[#This Row],[Profit]]/Table2[[#This Row],[Sales]],0)</f>
        <v>0.26781321659370444</v>
      </c>
      <c r="P2019" t="str">
        <f>_xlfn.XLOOKUP(Table2[[#This Row],[Product_ID]],Table4[Product_ID],Table4[Category],"Not Found")</f>
        <v>Lifestyle</v>
      </c>
      <c r="Q2019" t="str">
        <f>_xlfn.XLOOKUP(Table2[[#This Row],[Product_ID]],Table4[Product_ID],Table4[Sub_Category],"Not Found")</f>
        <v>Bags</v>
      </c>
      <c r="R2019" t="str">
        <f>_xlfn.XLOOKUP(Table2[[#This Row],[Customer_ID]],Table1[Customer_ID],Table1[Region],"Not Found")</f>
        <v>West</v>
      </c>
      <c r="S2019" t="str">
        <f>_xlfn.XLOOKUP(Table2[[#This Row],[Customer_ID]],Table1[Customer_ID],Table1[Segment],"Not Found")</f>
        <v>Consumer</v>
      </c>
      <c r="T2019" t="str">
        <f>_xlfn.XLOOKUP(Table2[[#This Row],[Product_ID]],Table4[Product_ID],Table4[Product_Name],"Not Found")</f>
        <v>Backpack</v>
      </c>
    </row>
    <row r="2020" spans="1:20" x14ac:dyDescent="0.3">
      <c r="A2020" t="s">
        <v>2541</v>
      </c>
      <c r="B2020" s="4">
        <v>45887</v>
      </c>
      <c r="C2020" s="4">
        <v>45889</v>
      </c>
      <c r="D2020" t="s">
        <v>685</v>
      </c>
      <c r="E2020" t="s">
        <v>96</v>
      </c>
      <c r="F2020" s="8">
        <v>1</v>
      </c>
      <c r="G2020" s="10">
        <v>0.15</v>
      </c>
      <c r="H2020" t="s">
        <v>17</v>
      </c>
      <c r="I2020" s="8">
        <v>849.15</v>
      </c>
      <c r="J2020" s="8">
        <v>181.56</v>
      </c>
      <c r="K2020" s="12">
        <f>YEAR(Table2[[#This Row],[Order_Date]])</f>
        <v>2025</v>
      </c>
      <c r="L2020" s="12">
        <f>MONTH(Table2[[#This Row],[Order_Date]])</f>
        <v>8</v>
      </c>
      <c r="M2020" t="str">
        <f>TEXT(Table2[[#This Row],[Order_Date]],"mmm")</f>
        <v>Aug</v>
      </c>
      <c r="N2020" t="str">
        <f>TEXT(Table2[[#This Row],[Order_Date]],"YYYY-MM")</f>
        <v>2025-08</v>
      </c>
      <c r="O2020" s="9">
        <f>IFERROR(Table2[[#This Row],[Profit]]/Table2[[#This Row],[Sales]],0)</f>
        <v>0.21381381381381381</v>
      </c>
      <c r="P2020" t="str">
        <f>_xlfn.XLOOKUP(Table2[[#This Row],[Product_ID]],Table4[Product_ID],Table4[Category],"Not Found")</f>
        <v>Home</v>
      </c>
      <c r="Q2020" t="str">
        <f>_xlfn.XLOOKUP(Table2[[#This Row],[Product_ID]],Table4[Product_ID],Table4[Sub_Category],"Not Found")</f>
        <v>Lighting</v>
      </c>
      <c r="R2020" t="str">
        <f>_xlfn.XLOOKUP(Table2[[#This Row],[Customer_ID]],Table1[Customer_ID],Table1[Region],"Not Found")</f>
        <v>North</v>
      </c>
      <c r="S2020" t="str">
        <f>_xlfn.XLOOKUP(Table2[[#This Row],[Customer_ID]],Table1[Customer_ID],Table1[Segment],"Not Found")</f>
        <v>Consumer</v>
      </c>
      <c r="T2020" t="str">
        <f>_xlfn.XLOOKUP(Table2[[#This Row],[Product_ID]],Table4[Product_ID],Table4[Product_Name],"Not Found")</f>
        <v>LED Strip Light</v>
      </c>
    </row>
    <row r="2021" spans="1:20" x14ac:dyDescent="0.3">
      <c r="A2021" t="s">
        <v>2542</v>
      </c>
      <c r="B2021" s="4">
        <v>45572</v>
      </c>
      <c r="C2021" s="4">
        <v>45575</v>
      </c>
      <c r="D2021" t="s">
        <v>513</v>
      </c>
      <c r="E2021" t="s">
        <v>16</v>
      </c>
      <c r="F2021" s="8">
        <v>1</v>
      </c>
      <c r="G2021" s="10">
        <v>0.05</v>
      </c>
      <c r="H2021" t="s">
        <v>30</v>
      </c>
      <c r="I2021" s="8">
        <v>1234.05</v>
      </c>
      <c r="J2021" s="8">
        <v>-53.49</v>
      </c>
      <c r="K2021" s="12">
        <f>YEAR(Table2[[#This Row],[Order_Date]])</f>
        <v>2024</v>
      </c>
      <c r="L2021" s="12">
        <f>MONTH(Table2[[#This Row],[Order_Date]])</f>
        <v>10</v>
      </c>
      <c r="M2021" t="str">
        <f>TEXT(Table2[[#This Row],[Order_Date]],"mmm")</f>
        <v>Oct</v>
      </c>
      <c r="N2021" t="str">
        <f>TEXT(Table2[[#This Row],[Order_Date]],"YYYY-MM")</f>
        <v>2024-10</v>
      </c>
      <c r="O2021" s="9">
        <f>IFERROR(Table2[[#This Row],[Profit]]/Table2[[#This Row],[Sales]],0)</f>
        <v>-4.3345083262428592E-2</v>
      </c>
      <c r="P2021" t="str">
        <f>_xlfn.XLOOKUP(Table2[[#This Row],[Product_ID]],Table4[Product_ID],Table4[Category],"Not Found")</f>
        <v>Technology</v>
      </c>
      <c r="Q2021" t="str">
        <f>_xlfn.XLOOKUP(Table2[[#This Row],[Product_ID]],Table4[Product_ID],Table4[Sub_Category],"Not Found")</f>
        <v>Accessories</v>
      </c>
      <c r="R2021" t="str">
        <f>_xlfn.XLOOKUP(Table2[[#This Row],[Customer_ID]],Table1[Customer_ID],Table1[Region],"Not Found")</f>
        <v>North</v>
      </c>
      <c r="S2021" t="str">
        <f>_xlfn.XLOOKUP(Table2[[#This Row],[Customer_ID]],Table1[Customer_ID],Table1[Segment],"Not Found")</f>
        <v>Corporate</v>
      </c>
      <c r="T2021" t="str">
        <f>_xlfn.XLOOKUP(Table2[[#This Row],[Product_ID]],Table4[Product_ID],Table4[Product_Name],"Not Found")</f>
        <v>USB-C Hub</v>
      </c>
    </row>
    <row r="2022" spans="1:20" x14ac:dyDescent="0.3">
      <c r="A2022" t="s">
        <v>2543</v>
      </c>
      <c r="B2022" s="4">
        <v>45715</v>
      </c>
      <c r="C2022" s="4">
        <v>45719</v>
      </c>
      <c r="D2022" t="s">
        <v>727</v>
      </c>
      <c r="E2022" t="s">
        <v>99</v>
      </c>
      <c r="F2022" s="8">
        <v>1</v>
      </c>
      <c r="G2022" s="10">
        <v>0.1</v>
      </c>
      <c r="H2022" t="s">
        <v>30</v>
      </c>
      <c r="I2022" s="8">
        <v>224.1</v>
      </c>
      <c r="J2022" s="8">
        <v>61.41</v>
      </c>
      <c r="K2022" s="12">
        <f>YEAR(Table2[[#This Row],[Order_Date]])</f>
        <v>2025</v>
      </c>
      <c r="L2022" s="12">
        <f>MONTH(Table2[[#This Row],[Order_Date]])</f>
        <v>2</v>
      </c>
      <c r="M2022" t="str">
        <f>TEXT(Table2[[#This Row],[Order_Date]],"mmm")</f>
        <v>Feb</v>
      </c>
      <c r="N2022" t="str">
        <f>TEXT(Table2[[#This Row],[Order_Date]],"YYYY-MM")</f>
        <v>2025-02</v>
      </c>
      <c r="O2022" s="9">
        <f>IFERROR(Table2[[#This Row],[Profit]]/Table2[[#This Row],[Sales]],0)</f>
        <v>0.27402945113788485</v>
      </c>
      <c r="P2022" t="str">
        <f>_xlfn.XLOOKUP(Table2[[#This Row],[Product_ID]],Table4[Product_ID],Table4[Category],"Not Found")</f>
        <v>Office</v>
      </c>
      <c r="Q2022" t="str">
        <f>_xlfn.XLOOKUP(Table2[[#This Row],[Product_ID]],Table4[Product_ID],Table4[Sub_Category],"Not Found")</f>
        <v>Paper</v>
      </c>
      <c r="R2022" t="str">
        <f>_xlfn.XLOOKUP(Table2[[#This Row],[Customer_ID]],Table1[Customer_ID],Table1[Region],"Not Found")</f>
        <v>North</v>
      </c>
      <c r="S2022" t="str">
        <f>_xlfn.XLOOKUP(Table2[[#This Row],[Customer_ID]],Table1[Customer_ID],Table1[Segment],"Not Found")</f>
        <v>Home Office</v>
      </c>
      <c r="T2022" t="str">
        <f>_xlfn.XLOOKUP(Table2[[#This Row],[Product_ID]],Table4[Product_ID],Table4[Product_Name],"Not Found")</f>
        <v>Pen Set</v>
      </c>
    </row>
    <row r="2023" spans="1:20" x14ac:dyDescent="0.3">
      <c r="A2023" t="s">
        <v>2544</v>
      </c>
      <c r="B2023" s="4">
        <v>45561</v>
      </c>
      <c r="C2023" s="4">
        <v>45564</v>
      </c>
      <c r="D2023" t="s">
        <v>1459</v>
      </c>
      <c r="E2023" t="s">
        <v>65</v>
      </c>
      <c r="F2023" s="8">
        <v>3</v>
      </c>
      <c r="G2023" s="10">
        <v>0.1</v>
      </c>
      <c r="H2023" t="s">
        <v>17</v>
      </c>
      <c r="I2023" s="8">
        <v>1887.3</v>
      </c>
      <c r="J2023" s="8">
        <v>554.45000000000005</v>
      </c>
      <c r="K2023" s="12">
        <f>YEAR(Table2[[#This Row],[Order_Date]])</f>
        <v>2024</v>
      </c>
      <c r="L2023" s="12">
        <f>MONTH(Table2[[#This Row],[Order_Date]])</f>
        <v>9</v>
      </c>
      <c r="M2023" t="str">
        <f>TEXT(Table2[[#This Row],[Order_Date]],"mmm")</f>
        <v>Sep</v>
      </c>
      <c r="N2023" t="str">
        <f>TEXT(Table2[[#This Row],[Order_Date]],"YYYY-MM")</f>
        <v>2024-09</v>
      </c>
      <c r="O2023" s="9">
        <f>IFERROR(Table2[[#This Row],[Profit]]/Table2[[#This Row],[Sales]],0)</f>
        <v>0.29377947332167648</v>
      </c>
      <c r="P2023" t="str">
        <f>_xlfn.XLOOKUP(Table2[[#This Row],[Product_ID]],Table4[Product_ID],Table4[Category],"Not Found")</f>
        <v>Office</v>
      </c>
      <c r="Q2023" t="str">
        <f>_xlfn.XLOOKUP(Table2[[#This Row],[Product_ID]],Table4[Product_ID],Table4[Sub_Category],"Not Found")</f>
        <v>Storage</v>
      </c>
      <c r="R2023" t="str">
        <f>_xlfn.XLOOKUP(Table2[[#This Row],[Customer_ID]],Table1[Customer_ID],Table1[Region],"Not Found")</f>
        <v>West</v>
      </c>
      <c r="S2023" t="str">
        <f>_xlfn.XLOOKUP(Table2[[#This Row],[Customer_ID]],Table1[Customer_ID],Table1[Segment],"Not Found")</f>
        <v>Corporate</v>
      </c>
      <c r="T2023" t="str">
        <f>_xlfn.XLOOKUP(Table2[[#This Row],[Product_ID]],Table4[Product_ID],Table4[Product_Name],"Not Found")</f>
        <v>Desk Organizer</v>
      </c>
    </row>
    <row r="2024" spans="1:20" x14ac:dyDescent="0.3">
      <c r="A2024" t="s">
        <v>2545</v>
      </c>
      <c r="B2024" s="4">
        <v>45445</v>
      </c>
      <c r="C2024" s="4">
        <v>45446</v>
      </c>
      <c r="D2024" t="s">
        <v>89</v>
      </c>
      <c r="E2024" t="s">
        <v>45</v>
      </c>
      <c r="F2024" s="8">
        <v>1</v>
      </c>
      <c r="G2024" s="10">
        <v>0.15</v>
      </c>
      <c r="H2024" t="s">
        <v>13</v>
      </c>
      <c r="I2024" s="8">
        <v>2124.15</v>
      </c>
      <c r="J2024" s="8">
        <v>545.84</v>
      </c>
      <c r="K2024" s="12">
        <f>YEAR(Table2[[#This Row],[Order_Date]])</f>
        <v>2024</v>
      </c>
      <c r="L2024" s="12">
        <f>MONTH(Table2[[#This Row],[Order_Date]])</f>
        <v>6</v>
      </c>
      <c r="M2024" t="str">
        <f>TEXT(Table2[[#This Row],[Order_Date]],"mmm")</f>
        <v>Jun</v>
      </c>
      <c r="N2024" t="str">
        <f>TEXT(Table2[[#This Row],[Order_Date]],"YYYY-MM")</f>
        <v>2024-06</v>
      </c>
      <c r="O2024" s="9">
        <f>IFERROR(Table2[[#This Row],[Profit]]/Table2[[#This Row],[Sales]],0)</f>
        <v>0.25696866982086952</v>
      </c>
      <c r="P2024" t="str">
        <f>_xlfn.XLOOKUP(Table2[[#This Row],[Product_ID]],Table4[Product_ID],Table4[Category],"Not Found")</f>
        <v>Technology</v>
      </c>
      <c r="Q2024" t="str">
        <f>_xlfn.XLOOKUP(Table2[[#This Row],[Product_ID]],Table4[Product_ID],Table4[Sub_Category],"Not Found")</f>
        <v>Audio</v>
      </c>
      <c r="R2024" t="str">
        <f>_xlfn.XLOOKUP(Table2[[#This Row],[Customer_ID]],Table1[Customer_ID],Table1[Region],"Not Found")</f>
        <v>North</v>
      </c>
      <c r="S2024" t="str">
        <f>_xlfn.XLOOKUP(Table2[[#This Row],[Customer_ID]],Table1[Customer_ID],Table1[Segment],"Not Found")</f>
        <v>Home Office</v>
      </c>
      <c r="T2024" t="str">
        <f>_xlfn.XLOOKUP(Table2[[#This Row],[Product_ID]],Table4[Product_ID],Table4[Product_Name],"Not Found")</f>
        <v>Headphones</v>
      </c>
    </row>
    <row r="2025" spans="1:20" x14ac:dyDescent="0.3">
      <c r="A2025" t="s">
        <v>2546</v>
      </c>
      <c r="B2025" s="4">
        <v>45905</v>
      </c>
      <c r="C2025" s="4">
        <v>45906</v>
      </c>
      <c r="D2025" t="s">
        <v>787</v>
      </c>
      <c r="E2025" t="s">
        <v>12</v>
      </c>
      <c r="F2025" s="8">
        <v>4</v>
      </c>
      <c r="G2025" s="10">
        <v>0</v>
      </c>
      <c r="H2025" t="s">
        <v>13</v>
      </c>
      <c r="I2025" s="8">
        <v>2396</v>
      </c>
      <c r="J2025" s="8">
        <v>454.32</v>
      </c>
      <c r="K2025" s="12">
        <f>YEAR(Table2[[#This Row],[Order_Date]])</f>
        <v>2025</v>
      </c>
      <c r="L2025" s="12">
        <f>MONTH(Table2[[#This Row],[Order_Date]])</f>
        <v>9</v>
      </c>
      <c r="M2025" t="str">
        <f>TEXT(Table2[[#This Row],[Order_Date]],"mmm")</f>
        <v>Sep</v>
      </c>
      <c r="N2025" t="str">
        <f>TEXT(Table2[[#This Row],[Order_Date]],"YYYY-MM")</f>
        <v>2025-09</v>
      </c>
      <c r="O2025" s="9">
        <f>IFERROR(Table2[[#This Row],[Profit]]/Table2[[#This Row],[Sales]],0)</f>
        <v>0.1896160267111853</v>
      </c>
      <c r="P2025" t="str">
        <f>_xlfn.XLOOKUP(Table2[[#This Row],[Product_ID]],Table4[Product_ID],Table4[Category],"Not Found")</f>
        <v>Home</v>
      </c>
      <c r="Q2025" t="str">
        <f>_xlfn.XLOOKUP(Table2[[#This Row],[Product_ID]],Table4[Product_ID],Table4[Sub_Category],"Not Found")</f>
        <v>Kitchen</v>
      </c>
      <c r="R2025" t="str">
        <f>_xlfn.XLOOKUP(Table2[[#This Row],[Customer_ID]],Table1[Customer_ID],Table1[Region],"Not Found")</f>
        <v>South</v>
      </c>
      <c r="S2025" t="str">
        <f>_xlfn.XLOOKUP(Table2[[#This Row],[Customer_ID]],Table1[Customer_ID],Table1[Segment],"Not Found")</f>
        <v>Home Office</v>
      </c>
      <c r="T2025" t="str">
        <f>_xlfn.XLOOKUP(Table2[[#This Row],[Product_ID]],Table4[Product_ID],Table4[Product_Name],"Not Found")</f>
        <v>Water Bottle</v>
      </c>
    </row>
    <row r="2026" spans="1:20" x14ac:dyDescent="0.3">
      <c r="A2026" t="s">
        <v>2547</v>
      </c>
      <c r="B2026" s="4">
        <v>46018</v>
      </c>
      <c r="C2026" s="4">
        <v>46021</v>
      </c>
      <c r="D2026" t="s">
        <v>233</v>
      </c>
      <c r="E2026" t="s">
        <v>116</v>
      </c>
      <c r="F2026" s="8">
        <v>1</v>
      </c>
      <c r="G2026" s="10">
        <v>0</v>
      </c>
      <c r="H2026" t="s">
        <v>21</v>
      </c>
      <c r="I2026" s="8">
        <v>399</v>
      </c>
      <c r="J2026" s="8">
        <v>110.17</v>
      </c>
      <c r="K2026" s="12">
        <f>YEAR(Table2[[#This Row],[Order_Date]])</f>
        <v>2025</v>
      </c>
      <c r="L2026" s="12">
        <f>MONTH(Table2[[#This Row],[Order_Date]])</f>
        <v>12</v>
      </c>
      <c r="M2026" t="str">
        <f>TEXT(Table2[[#This Row],[Order_Date]],"mmm")</f>
        <v>Dec</v>
      </c>
      <c r="N2026" t="str">
        <f>TEXT(Table2[[#This Row],[Order_Date]],"YYYY-MM")</f>
        <v>2025-12</v>
      </c>
      <c r="O2026" s="9">
        <f>IFERROR(Table2[[#This Row],[Profit]]/Table2[[#This Row],[Sales]],0)</f>
        <v>0.27611528822055137</v>
      </c>
      <c r="P2026" t="str">
        <f>_xlfn.XLOOKUP(Table2[[#This Row],[Product_ID]],Table4[Product_ID],Table4[Category],"Not Found")</f>
        <v>Technology</v>
      </c>
      <c r="Q2026" t="str">
        <f>_xlfn.XLOOKUP(Table2[[#This Row],[Product_ID]],Table4[Product_ID],Table4[Sub_Category],"Not Found")</f>
        <v>Accessories</v>
      </c>
      <c r="R2026" t="str">
        <f>_xlfn.XLOOKUP(Table2[[#This Row],[Customer_ID]],Table1[Customer_ID],Table1[Region],"Not Found")</f>
        <v>West</v>
      </c>
      <c r="S2026" t="str">
        <f>_xlfn.XLOOKUP(Table2[[#This Row],[Customer_ID]],Table1[Customer_ID],Table1[Segment],"Not Found")</f>
        <v>Corporate</v>
      </c>
      <c r="T2026" t="str">
        <f>_xlfn.XLOOKUP(Table2[[#This Row],[Product_ID]],Table4[Product_ID],Table4[Product_Name],"Not Found")</f>
        <v>Mobile Holder</v>
      </c>
    </row>
    <row r="2027" spans="1:20" x14ac:dyDescent="0.3">
      <c r="A2027" t="s">
        <v>2548</v>
      </c>
      <c r="B2027" s="4">
        <v>45953</v>
      </c>
      <c r="C2027" s="4">
        <v>45956</v>
      </c>
      <c r="D2027" t="s">
        <v>233</v>
      </c>
      <c r="E2027" t="s">
        <v>76</v>
      </c>
      <c r="F2027" s="8">
        <v>3</v>
      </c>
      <c r="G2027" s="10">
        <v>0.05</v>
      </c>
      <c r="H2027" t="s">
        <v>17</v>
      </c>
      <c r="I2027" s="8">
        <v>2562.15</v>
      </c>
      <c r="J2027" s="8">
        <v>800.75</v>
      </c>
      <c r="K2027" s="12">
        <f>YEAR(Table2[[#This Row],[Order_Date]])</f>
        <v>2025</v>
      </c>
      <c r="L2027" s="12">
        <f>MONTH(Table2[[#This Row],[Order_Date]])</f>
        <v>10</v>
      </c>
      <c r="M2027" t="str">
        <f>TEXT(Table2[[#This Row],[Order_Date]],"mmm")</f>
        <v>Oct</v>
      </c>
      <c r="N2027" t="str">
        <f>TEXT(Table2[[#This Row],[Order_Date]],"YYYY-MM")</f>
        <v>2025-10</v>
      </c>
      <c r="O2027" s="9">
        <f>IFERROR(Table2[[#This Row],[Profit]]/Table2[[#This Row],[Sales]],0)</f>
        <v>0.31253049196963484</v>
      </c>
      <c r="P2027" t="str">
        <f>_xlfn.XLOOKUP(Table2[[#This Row],[Product_ID]],Table4[Product_ID],Table4[Category],"Not Found")</f>
        <v>Home</v>
      </c>
      <c r="Q2027" t="str">
        <f>_xlfn.XLOOKUP(Table2[[#This Row],[Product_ID]],Table4[Product_ID],Table4[Sub_Category],"Not Found")</f>
        <v>Decor</v>
      </c>
      <c r="R2027" t="str">
        <f>_xlfn.XLOOKUP(Table2[[#This Row],[Customer_ID]],Table1[Customer_ID],Table1[Region],"Not Found")</f>
        <v>West</v>
      </c>
      <c r="S2027" t="str">
        <f>_xlfn.XLOOKUP(Table2[[#This Row],[Customer_ID]],Table1[Customer_ID],Table1[Segment],"Not Found")</f>
        <v>Corporate</v>
      </c>
      <c r="T2027" t="str">
        <f>_xlfn.XLOOKUP(Table2[[#This Row],[Product_ID]],Table4[Product_ID],Table4[Product_Name],"Not Found")</f>
        <v>Wall Clock</v>
      </c>
    </row>
    <row r="2028" spans="1:20" x14ac:dyDescent="0.3">
      <c r="A2028" t="s">
        <v>2549</v>
      </c>
      <c r="B2028" s="4">
        <v>45374</v>
      </c>
      <c r="C2028" s="4">
        <v>45379</v>
      </c>
      <c r="D2028" t="s">
        <v>399</v>
      </c>
      <c r="E2028" t="s">
        <v>45</v>
      </c>
      <c r="F2028" s="8">
        <v>3</v>
      </c>
      <c r="G2028" s="10">
        <v>0.15</v>
      </c>
      <c r="H2028" t="s">
        <v>17</v>
      </c>
      <c r="I2028" s="8">
        <v>6372.45</v>
      </c>
      <c r="J2028" s="8">
        <v>1005.86</v>
      </c>
      <c r="K2028" s="12">
        <f>YEAR(Table2[[#This Row],[Order_Date]])</f>
        <v>2024</v>
      </c>
      <c r="L2028" s="12">
        <f>MONTH(Table2[[#This Row],[Order_Date]])</f>
        <v>3</v>
      </c>
      <c r="M2028" t="str">
        <f>TEXT(Table2[[#This Row],[Order_Date]],"mmm")</f>
        <v>Mar</v>
      </c>
      <c r="N2028" t="str">
        <f>TEXT(Table2[[#This Row],[Order_Date]],"YYYY-MM")</f>
        <v>2024-03</v>
      </c>
      <c r="O2028" s="9">
        <f>IFERROR(Table2[[#This Row],[Profit]]/Table2[[#This Row],[Sales]],0)</f>
        <v>0.15784509882384326</v>
      </c>
      <c r="P2028" t="str">
        <f>_xlfn.XLOOKUP(Table2[[#This Row],[Product_ID]],Table4[Product_ID],Table4[Category],"Not Found")</f>
        <v>Technology</v>
      </c>
      <c r="Q2028" t="str">
        <f>_xlfn.XLOOKUP(Table2[[#This Row],[Product_ID]],Table4[Product_ID],Table4[Sub_Category],"Not Found")</f>
        <v>Audio</v>
      </c>
      <c r="R2028" t="str">
        <f>_xlfn.XLOOKUP(Table2[[#This Row],[Customer_ID]],Table1[Customer_ID],Table1[Region],"Not Found")</f>
        <v>West</v>
      </c>
      <c r="S2028" t="str">
        <f>_xlfn.XLOOKUP(Table2[[#This Row],[Customer_ID]],Table1[Customer_ID],Table1[Segment],"Not Found")</f>
        <v>Corporate</v>
      </c>
      <c r="T2028" t="str">
        <f>_xlfn.XLOOKUP(Table2[[#This Row],[Product_ID]],Table4[Product_ID],Table4[Product_Name],"Not Found")</f>
        <v>Headphones</v>
      </c>
    </row>
    <row r="2029" spans="1:20" x14ac:dyDescent="0.3">
      <c r="A2029" t="s">
        <v>2550</v>
      </c>
      <c r="B2029" s="4">
        <v>45913</v>
      </c>
      <c r="C2029" s="4">
        <v>45915</v>
      </c>
      <c r="D2029" t="s">
        <v>810</v>
      </c>
      <c r="E2029" t="s">
        <v>40</v>
      </c>
      <c r="F2029" s="8">
        <v>2</v>
      </c>
      <c r="G2029" s="10">
        <v>0.2</v>
      </c>
      <c r="H2029" t="s">
        <v>17</v>
      </c>
      <c r="I2029" s="8">
        <v>2398.4</v>
      </c>
      <c r="J2029" s="8">
        <v>585.79</v>
      </c>
      <c r="K2029" s="12">
        <f>YEAR(Table2[[#This Row],[Order_Date]])</f>
        <v>2025</v>
      </c>
      <c r="L2029" s="12">
        <f>MONTH(Table2[[#This Row],[Order_Date]])</f>
        <v>9</v>
      </c>
      <c r="M2029" t="str">
        <f>TEXT(Table2[[#This Row],[Order_Date]],"mmm")</f>
        <v>Sep</v>
      </c>
      <c r="N2029" t="str">
        <f>TEXT(Table2[[#This Row],[Order_Date]],"YYYY-MM")</f>
        <v>2025-09</v>
      </c>
      <c r="O2029" s="9">
        <f>IFERROR(Table2[[#This Row],[Profit]]/Table2[[#This Row],[Sales]],0)</f>
        <v>0.24424199466310872</v>
      </c>
      <c r="P2029" t="str">
        <f>_xlfn.XLOOKUP(Table2[[#This Row],[Product_ID]],Table4[Product_ID],Table4[Category],"Not Found")</f>
        <v>Technology</v>
      </c>
      <c r="Q2029" t="str">
        <f>_xlfn.XLOOKUP(Table2[[#This Row],[Product_ID]],Table4[Product_ID],Table4[Sub_Category],"Not Found")</f>
        <v>Accessories</v>
      </c>
      <c r="R2029" t="str">
        <f>_xlfn.XLOOKUP(Table2[[#This Row],[Customer_ID]],Table1[Customer_ID],Table1[Region],"Not Found")</f>
        <v>North</v>
      </c>
      <c r="S2029" t="str">
        <f>_xlfn.XLOOKUP(Table2[[#This Row],[Customer_ID]],Table1[Customer_ID],Table1[Segment],"Not Found")</f>
        <v>Consumer</v>
      </c>
      <c r="T2029" t="str">
        <f>_xlfn.XLOOKUP(Table2[[#This Row],[Product_ID]],Table4[Product_ID],Table4[Product_Name],"Not Found")</f>
        <v>Power Bank</v>
      </c>
    </row>
    <row r="2030" spans="1:20" x14ac:dyDescent="0.3">
      <c r="A2030" t="s">
        <v>2551</v>
      </c>
      <c r="B2030" s="4">
        <v>45717</v>
      </c>
      <c r="C2030" s="4">
        <v>45718</v>
      </c>
      <c r="D2030" t="s">
        <v>735</v>
      </c>
      <c r="E2030" t="s">
        <v>200</v>
      </c>
      <c r="F2030" s="8">
        <v>2</v>
      </c>
      <c r="G2030" s="10">
        <v>0</v>
      </c>
      <c r="H2030" t="s">
        <v>21</v>
      </c>
      <c r="I2030" s="8">
        <v>2198</v>
      </c>
      <c r="J2030" s="8">
        <v>768.49</v>
      </c>
      <c r="K2030" s="12">
        <f>YEAR(Table2[[#This Row],[Order_Date]])</f>
        <v>2025</v>
      </c>
      <c r="L2030" s="12">
        <f>MONTH(Table2[[#This Row],[Order_Date]])</f>
        <v>3</v>
      </c>
      <c r="M2030" t="str">
        <f>TEXT(Table2[[#This Row],[Order_Date]],"mmm")</f>
        <v>Mar</v>
      </c>
      <c r="N2030" t="str">
        <f>TEXT(Table2[[#This Row],[Order_Date]],"YYYY-MM")</f>
        <v>2025-03</v>
      </c>
      <c r="O2030" s="9">
        <f>IFERROR(Table2[[#This Row],[Profit]]/Table2[[#This Row],[Sales]],0)</f>
        <v>0.34963148316651504</v>
      </c>
      <c r="P2030" t="str">
        <f>_xlfn.XLOOKUP(Table2[[#This Row],[Product_ID]],Table4[Product_ID],Table4[Category],"Not Found")</f>
        <v>Office</v>
      </c>
      <c r="Q2030" t="str">
        <f>_xlfn.XLOOKUP(Table2[[#This Row],[Product_ID]],Table4[Product_ID],Table4[Sub_Category],"Not Found")</f>
        <v>Office Supplies</v>
      </c>
      <c r="R2030" t="str">
        <f>_xlfn.XLOOKUP(Table2[[#This Row],[Customer_ID]],Table1[Customer_ID],Table1[Region],"Not Found")</f>
        <v>West</v>
      </c>
      <c r="S2030" t="str">
        <f>_xlfn.XLOOKUP(Table2[[#This Row],[Customer_ID]],Table1[Customer_ID],Table1[Segment],"Not Found")</f>
        <v>Home Office</v>
      </c>
      <c r="T2030" t="str">
        <f>_xlfn.XLOOKUP(Table2[[#This Row],[Product_ID]],Table4[Product_ID],Table4[Product_Name],"Not Found")</f>
        <v>Laptop Stand</v>
      </c>
    </row>
    <row r="2031" spans="1:20" x14ac:dyDescent="0.3">
      <c r="A2031" t="s">
        <v>2552</v>
      </c>
      <c r="B2031" s="4">
        <v>45566</v>
      </c>
      <c r="C2031" s="4">
        <v>45569</v>
      </c>
      <c r="D2031" t="s">
        <v>1669</v>
      </c>
      <c r="E2031" t="s">
        <v>55</v>
      </c>
      <c r="F2031" s="8">
        <v>1</v>
      </c>
      <c r="G2031" s="10">
        <v>0</v>
      </c>
      <c r="H2031" t="s">
        <v>21</v>
      </c>
      <c r="I2031" s="8">
        <v>5999</v>
      </c>
      <c r="J2031" s="8">
        <v>786.59</v>
      </c>
      <c r="K2031" s="12">
        <f>YEAR(Table2[[#This Row],[Order_Date]])</f>
        <v>2024</v>
      </c>
      <c r="L2031" s="12">
        <f>MONTH(Table2[[#This Row],[Order_Date]])</f>
        <v>10</v>
      </c>
      <c r="M2031" t="str">
        <f>TEXT(Table2[[#This Row],[Order_Date]],"mmm")</f>
        <v>Oct</v>
      </c>
      <c r="N2031" t="str">
        <f>TEXT(Table2[[#This Row],[Order_Date]],"YYYY-MM")</f>
        <v>2024-10</v>
      </c>
      <c r="O2031" s="9">
        <f>IFERROR(Table2[[#This Row],[Profit]]/Table2[[#This Row],[Sales]],0)</f>
        <v>0.13112018669778297</v>
      </c>
      <c r="P2031" t="str">
        <f>_xlfn.XLOOKUP(Table2[[#This Row],[Product_ID]],Table4[Product_ID],Table4[Category],"Not Found")</f>
        <v>Furniture</v>
      </c>
      <c r="Q2031" t="str">
        <f>_xlfn.XLOOKUP(Table2[[#This Row],[Product_ID]],Table4[Product_ID],Table4[Sub_Category],"Not Found")</f>
        <v>Furniture</v>
      </c>
      <c r="R2031" t="str">
        <f>_xlfn.XLOOKUP(Table2[[#This Row],[Customer_ID]],Table1[Customer_ID],Table1[Region],"Not Found")</f>
        <v>East</v>
      </c>
      <c r="S2031" t="str">
        <f>_xlfn.XLOOKUP(Table2[[#This Row],[Customer_ID]],Table1[Customer_ID],Table1[Segment],"Not Found")</f>
        <v>Consumer</v>
      </c>
      <c r="T2031" t="str">
        <f>_xlfn.XLOOKUP(Table2[[#This Row],[Product_ID]],Table4[Product_ID],Table4[Product_Name],"Not Found")</f>
        <v>Study Table</v>
      </c>
    </row>
    <row r="2032" spans="1:20" x14ac:dyDescent="0.3">
      <c r="A2032" t="s">
        <v>2553</v>
      </c>
      <c r="B2032" s="4">
        <v>46004</v>
      </c>
      <c r="C2032" s="4">
        <v>46008</v>
      </c>
      <c r="D2032" t="s">
        <v>1061</v>
      </c>
      <c r="E2032" t="s">
        <v>35</v>
      </c>
      <c r="F2032" s="8">
        <v>2</v>
      </c>
      <c r="G2032" s="10">
        <v>0.15</v>
      </c>
      <c r="H2032" t="s">
        <v>13</v>
      </c>
      <c r="I2032" s="8">
        <v>2718.3</v>
      </c>
      <c r="J2032" s="8">
        <v>703.92</v>
      </c>
      <c r="K2032" s="12">
        <f>YEAR(Table2[[#This Row],[Order_Date]])</f>
        <v>2025</v>
      </c>
      <c r="L2032" s="12">
        <f>MONTH(Table2[[#This Row],[Order_Date]])</f>
        <v>12</v>
      </c>
      <c r="M2032" t="str">
        <f>TEXT(Table2[[#This Row],[Order_Date]],"mmm")</f>
        <v>Dec</v>
      </c>
      <c r="N2032" t="str">
        <f>TEXT(Table2[[#This Row],[Order_Date]],"YYYY-MM")</f>
        <v>2025-12</v>
      </c>
      <c r="O2032" s="9">
        <f>IFERROR(Table2[[#This Row],[Profit]]/Table2[[#This Row],[Sales]],0)</f>
        <v>0.25895596512526209</v>
      </c>
      <c r="P2032" t="str">
        <f>_xlfn.XLOOKUP(Table2[[#This Row],[Product_ID]],Table4[Product_ID],Table4[Category],"Not Found")</f>
        <v>Lifestyle</v>
      </c>
      <c r="Q2032" t="str">
        <f>_xlfn.XLOOKUP(Table2[[#This Row],[Product_ID]],Table4[Product_ID],Table4[Sub_Category],"Not Found")</f>
        <v>Bags</v>
      </c>
      <c r="R2032" t="str">
        <f>_xlfn.XLOOKUP(Table2[[#This Row],[Customer_ID]],Table1[Customer_ID],Table1[Region],"Not Found")</f>
        <v>South</v>
      </c>
      <c r="S2032" t="str">
        <f>_xlfn.XLOOKUP(Table2[[#This Row],[Customer_ID]],Table1[Customer_ID],Table1[Segment],"Not Found")</f>
        <v>Home Office</v>
      </c>
      <c r="T2032" t="str">
        <f>_xlfn.XLOOKUP(Table2[[#This Row],[Product_ID]],Table4[Product_ID],Table4[Product_Name],"Not Found")</f>
        <v>Backpack</v>
      </c>
    </row>
    <row r="2033" spans="1:20" x14ac:dyDescent="0.3">
      <c r="A2033" t="s">
        <v>2554</v>
      </c>
      <c r="B2033" s="4">
        <v>45575</v>
      </c>
      <c r="C2033" s="4">
        <v>45577</v>
      </c>
      <c r="D2033" t="s">
        <v>1346</v>
      </c>
      <c r="E2033" t="s">
        <v>29</v>
      </c>
      <c r="F2033" s="8">
        <v>1</v>
      </c>
      <c r="G2033" s="10">
        <v>0</v>
      </c>
      <c r="H2033" t="s">
        <v>13</v>
      </c>
      <c r="I2033" s="8">
        <v>399</v>
      </c>
      <c r="J2033" s="8">
        <v>123.08</v>
      </c>
      <c r="K2033" s="12">
        <f>YEAR(Table2[[#This Row],[Order_Date]])</f>
        <v>2024</v>
      </c>
      <c r="L2033" s="12">
        <f>MONTH(Table2[[#This Row],[Order_Date]])</f>
        <v>10</v>
      </c>
      <c r="M2033" t="str">
        <f>TEXT(Table2[[#This Row],[Order_Date]],"mmm")</f>
        <v>Oct</v>
      </c>
      <c r="N2033" t="str">
        <f>TEXT(Table2[[#This Row],[Order_Date]],"YYYY-MM")</f>
        <v>2024-10</v>
      </c>
      <c r="O2033" s="9">
        <f>IFERROR(Table2[[#This Row],[Profit]]/Table2[[#This Row],[Sales]],0)</f>
        <v>0.30847117794486217</v>
      </c>
      <c r="P2033" t="str">
        <f>_xlfn.XLOOKUP(Table2[[#This Row],[Product_ID]],Table4[Product_ID],Table4[Category],"Not Found")</f>
        <v>Office</v>
      </c>
      <c r="Q2033" t="str">
        <f>_xlfn.XLOOKUP(Table2[[#This Row],[Product_ID]],Table4[Product_ID],Table4[Sub_Category],"Not Found")</f>
        <v>Paper</v>
      </c>
      <c r="R2033" t="str">
        <f>_xlfn.XLOOKUP(Table2[[#This Row],[Customer_ID]],Table1[Customer_ID],Table1[Region],"Not Found")</f>
        <v>West</v>
      </c>
      <c r="S2033" t="str">
        <f>_xlfn.XLOOKUP(Table2[[#This Row],[Customer_ID]],Table1[Customer_ID],Table1[Segment],"Not Found")</f>
        <v>Corporate</v>
      </c>
      <c r="T2033" t="str">
        <f>_xlfn.XLOOKUP(Table2[[#This Row],[Product_ID]],Table4[Product_ID],Table4[Product_Name],"Not Found")</f>
        <v>Notebook Set</v>
      </c>
    </row>
    <row r="2034" spans="1:20" x14ac:dyDescent="0.3">
      <c r="A2034" t="s">
        <v>2555</v>
      </c>
      <c r="B2034" s="4">
        <v>45464</v>
      </c>
      <c r="C2034" s="4">
        <v>45468</v>
      </c>
      <c r="D2034" t="s">
        <v>122</v>
      </c>
      <c r="E2034" t="s">
        <v>20</v>
      </c>
      <c r="F2034" s="8">
        <v>1</v>
      </c>
      <c r="G2034" s="10">
        <v>0</v>
      </c>
      <c r="H2034" t="s">
        <v>17</v>
      </c>
      <c r="I2034" s="8">
        <v>6999</v>
      </c>
      <c r="J2034" s="8">
        <v>1372.15</v>
      </c>
      <c r="K2034" s="12">
        <f>YEAR(Table2[[#This Row],[Order_Date]])</f>
        <v>2024</v>
      </c>
      <c r="L2034" s="12">
        <f>MONTH(Table2[[#This Row],[Order_Date]])</f>
        <v>6</v>
      </c>
      <c r="M2034" t="str">
        <f>TEXT(Table2[[#This Row],[Order_Date]],"mmm")</f>
        <v>Jun</v>
      </c>
      <c r="N2034" t="str">
        <f>TEXT(Table2[[#This Row],[Order_Date]],"YYYY-MM")</f>
        <v>2024-06</v>
      </c>
      <c r="O2034" s="9">
        <f>IFERROR(Table2[[#This Row],[Profit]]/Table2[[#This Row],[Sales]],0)</f>
        <v>0.19604943563366198</v>
      </c>
      <c r="P2034" t="str">
        <f>_xlfn.XLOOKUP(Table2[[#This Row],[Product_ID]],Table4[Product_ID],Table4[Category],"Not Found")</f>
        <v>Furniture</v>
      </c>
      <c r="Q2034" t="str">
        <f>_xlfn.XLOOKUP(Table2[[#This Row],[Product_ID]],Table4[Product_ID],Table4[Sub_Category],"Not Found")</f>
        <v>Furniture</v>
      </c>
      <c r="R2034" t="str">
        <f>_xlfn.XLOOKUP(Table2[[#This Row],[Customer_ID]],Table1[Customer_ID],Table1[Region],"Not Found")</f>
        <v>North</v>
      </c>
      <c r="S2034" t="str">
        <f>_xlfn.XLOOKUP(Table2[[#This Row],[Customer_ID]],Table1[Customer_ID],Table1[Segment],"Not Found")</f>
        <v>Home Office</v>
      </c>
      <c r="T2034" t="str">
        <f>_xlfn.XLOOKUP(Table2[[#This Row],[Product_ID]],Table4[Product_ID],Table4[Product_Name],"Not Found")</f>
        <v>Office Chair</v>
      </c>
    </row>
    <row r="2035" spans="1:20" x14ac:dyDescent="0.3">
      <c r="A2035" t="s">
        <v>2556</v>
      </c>
      <c r="B2035" s="4">
        <v>45618</v>
      </c>
      <c r="C2035" s="4">
        <v>45620</v>
      </c>
      <c r="D2035" t="s">
        <v>1081</v>
      </c>
      <c r="E2035" t="s">
        <v>58</v>
      </c>
      <c r="F2035" s="8">
        <v>3</v>
      </c>
      <c r="G2035" s="10">
        <v>0</v>
      </c>
      <c r="H2035" t="s">
        <v>30</v>
      </c>
      <c r="I2035" s="8">
        <v>5997</v>
      </c>
      <c r="J2035" s="8">
        <v>1365.15</v>
      </c>
      <c r="K2035" s="12">
        <f>YEAR(Table2[[#This Row],[Order_Date]])</f>
        <v>2024</v>
      </c>
      <c r="L2035" s="12">
        <f>MONTH(Table2[[#This Row],[Order_Date]])</f>
        <v>11</v>
      </c>
      <c r="M2035" t="str">
        <f>TEXT(Table2[[#This Row],[Order_Date]],"mmm")</f>
        <v>Nov</v>
      </c>
      <c r="N2035" t="str">
        <f>TEXT(Table2[[#This Row],[Order_Date]],"YYYY-MM")</f>
        <v>2024-11</v>
      </c>
      <c r="O2035" s="9">
        <f>IFERROR(Table2[[#This Row],[Profit]]/Table2[[#This Row],[Sales]],0)</f>
        <v>0.22763881940970487</v>
      </c>
      <c r="P2035" t="str">
        <f>_xlfn.XLOOKUP(Table2[[#This Row],[Product_ID]],Table4[Product_ID],Table4[Category],"Not Found")</f>
        <v>Technology</v>
      </c>
      <c r="Q2035" t="str">
        <f>_xlfn.XLOOKUP(Table2[[#This Row],[Product_ID]],Table4[Product_ID],Table4[Sub_Category],"Not Found")</f>
        <v>Audio</v>
      </c>
      <c r="R2035" t="str">
        <f>_xlfn.XLOOKUP(Table2[[#This Row],[Customer_ID]],Table1[Customer_ID],Table1[Region],"Not Found")</f>
        <v>East</v>
      </c>
      <c r="S2035" t="str">
        <f>_xlfn.XLOOKUP(Table2[[#This Row],[Customer_ID]],Table1[Customer_ID],Table1[Segment],"Not Found")</f>
        <v>Consumer</v>
      </c>
      <c r="T2035" t="str">
        <f>_xlfn.XLOOKUP(Table2[[#This Row],[Product_ID]],Table4[Product_ID],Table4[Product_Name],"Not Found")</f>
        <v>Bluetooth Speaker</v>
      </c>
    </row>
    <row r="2036" spans="1:20" x14ac:dyDescent="0.3">
      <c r="A2036" t="s">
        <v>2557</v>
      </c>
      <c r="B2036" s="4">
        <v>46009</v>
      </c>
      <c r="C2036" s="4">
        <v>46013</v>
      </c>
      <c r="D2036" t="s">
        <v>1378</v>
      </c>
      <c r="E2036" t="s">
        <v>29</v>
      </c>
      <c r="F2036" s="8">
        <v>1</v>
      </c>
      <c r="G2036" s="10">
        <v>0</v>
      </c>
      <c r="H2036" t="s">
        <v>13</v>
      </c>
      <c r="I2036" s="8">
        <v>399</v>
      </c>
      <c r="J2036" s="8">
        <v>108.22</v>
      </c>
      <c r="K2036" s="12">
        <f>YEAR(Table2[[#This Row],[Order_Date]])</f>
        <v>2025</v>
      </c>
      <c r="L2036" s="12">
        <f>MONTH(Table2[[#This Row],[Order_Date]])</f>
        <v>12</v>
      </c>
      <c r="M2036" t="str">
        <f>TEXT(Table2[[#This Row],[Order_Date]],"mmm")</f>
        <v>Dec</v>
      </c>
      <c r="N2036" t="str">
        <f>TEXT(Table2[[#This Row],[Order_Date]],"YYYY-MM")</f>
        <v>2025-12</v>
      </c>
      <c r="O2036" s="9">
        <f>IFERROR(Table2[[#This Row],[Profit]]/Table2[[#This Row],[Sales]],0)</f>
        <v>0.2712280701754386</v>
      </c>
      <c r="P2036" t="str">
        <f>_xlfn.XLOOKUP(Table2[[#This Row],[Product_ID]],Table4[Product_ID],Table4[Category],"Not Found")</f>
        <v>Office</v>
      </c>
      <c r="Q2036" t="str">
        <f>_xlfn.XLOOKUP(Table2[[#This Row],[Product_ID]],Table4[Product_ID],Table4[Sub_Category],"Not Found")</f>
        <v>Paper</v>
      </c>
      <c r="R2036" t="str">
        <f>_xlfn.XLOOKUP(Table2[[#This Row],[Customer_ID]],Table1[Customer_ID],Table1[Region],"Not Found")</f>
        <v>West</v>
      </c>
      <c r="S2036" t="str">
        <f>_xlfn.XLOOKUP(Table2[[#This Row],[Customer_ID]],Table1[Customer_ID],Table1[Segment],"Not Found")</f>
        <v>Corporate</v>
      </c>
      <c r="T2036" t="str">
        <f>_xlfn.XLOOKUP(Table2[[#This Row],[Product_ID]],Table4[Product_ID],Table4[Product_Name],"Not Found")</f>
        <v>Notebook Set</v>
      </c>
    </row>
    <row r="2037" spans="1:20" x14ac:dyDescent="0.3">
      <c r="A2037" t="s">
        <v>2558</v>
      </c>
      <c r="B2037" s="4">
        <v>45354</v>
      </c>
      <c r="C2037" s="4">
        <v>45355</v>
      </c>
      <c r="D2037" t="s">
        <v>958</v>
      </c>
      <c r="E2037" t="s">
        <v>200</v>
      </c>
      <c r="F2037" s="8">
        <v>3</v>
      </c>
      <c r="G2037" s="10">
        <v>0.1</v>
      </c>
      <c r="H2037" t="s">
        <v>13</v>
      </c>
      <c r="I2037" s="8">
        <v>2967.3</v>
      </c>
      <c r="J2037" s="8">
        <v>846.97</v>
      </c>
      <c r="K2037" s="12">
        <f>YEAR(Table2[[#This Row],[Order_Date]])</f>
        <v>2024</v>
      </c>
      <c r="L2037" s="12">
        <f>MONTH(Table2[[#This Row],[Order_Date]])</f>
        <v>3</v>
      </c>
      <c r="M2037" t="str">
        <f>TEXT(Table2[[#This Row],[Order_Date]],"mmm")</f>
        <v>Mar</v>
      </c>
      <c r="N2037" t="str">
        <f>TEXT(Table2[[#This Row],[Order_Date]],"YYYY-MM")</f>
        <v>2024-03</v>
      </c>
      <c r="O2037" s="9">
        <f>IFERROR(Table2[[#This Row],[Profit]]/Table2[[#This Row],[Sales]],0)</f>
        <v>0.28543457014794593</v>
      </c>
      <c r="P2037" t="str">
        <f>_xlfn.XLOOKUP(Table2[[#This Row],[Product_ID]],Table4[Product_ID],Table4[Category],"Not Found")</f>
        <v>Office</v>
      </c>
      <c r="Q2037" t="str">
        <f>_xlfn.XLOOKUP(Table2[[#This Row],[Product_ID]],Table4[Product_ID],Table4[Sub_Category],"Not Found")</f>
        <v>Office Supplies</v>
      </c>
      <c r="R2037" t="str">
        <f>_xlfn.XLOOKUP(Table2[[#This Row],[Customer_ID]],Table1[Customer_ID],Table1[Region],"Not Found")</f>
        <v>West</v>
      </c>
      <c r="S2037" t="str">
        <f>_xlfn.XLOOKUP(Table2[[#This Row],[Customer_ID]],Table1[Customer_ID],Table1[Segment],"Not Found")</f>
        <v>Corporate</v>
      </c>
      <c r="T2037" t="str">
        <f>_xlfn.XLOOKUP(Table2[[#This Row],[Product_ID]],Table4[Product_ID],Table4[Product_Name],"Not Found")</f>
        <v>Laptop Stand</v>
      </c>
    </row>
    <row r="2038" spans="1:20" x14ac:dyDescent="0.3">
      <c r="A2038" t="s">
        <v>2559</v>
      </c>
      <c r="B2038" s="4">
        <v>45364</v>
      </c>
      <c r="C2038" s="4">
        <v>45367</v>
      </c>
      <c r="D2038" t="s">
        <v>57</v>
      </c>
      <c r="E2038" t="s">
        <v>65</v>
      </c>
      <c r="F2038" s="8">
        <v>1</v>
      </c>
      <c r="G2038" s="10">
        <v>0.05</v>
      </c>
      <c r="H2038" t="s">
        <v>13</v>
      </c>
      <c r="I2038" s="8">
        <v>664.05</v>
      </c>
      <c r="J2038" s="8">
        <v>127.47</v>
      </c>
      <c r="K2038" s="12">
        <f>YEAR(Table2[[#This Row],[Order_Date]])</f>
        <v>2024</v>
      </c>
      <c r="L2038" s="12">
        <f>MONTH(Table2[[#This Row],[Order_Date]])</f>
        <v>3</v>
      </c>
      <c r="M2038" t="str">
        <f>TEXT(Table2[[#This Row],[Order_Date]],"mmm")</f>
        <v>Mar</v>
      </c>
      <c r="N2038" t="str">
        <f>TEXT(Table2[[#This Row],[Order_Date]],"YYYY-MM")</f>
        <v>2024-03</v>
      </c>
      <c r="O2038" s="9">
        <f>IFERROR(Table2[[#This Row],[Profit]]/Table2[[#This Row],[Sales]],0)</f>
        <v>0.19195843686469394</v>
      </c>
      <c r="P2038" t="str">
        <f>_xlfn.XLOOKUP(Table2[[#This Row],[Product_ID]],Table4[Product_ID],Table4[Category],"Not Found")</f>
        <v>Office</v>
      </c>
      <c r="Q2038" t="str">
        <f>_xlfn.XLOOKUP(Table2[[#This Row],[Product_ID]],Table4[Product_ID],Table4[Sub_Category],"Not Found")</f>
        <v>Storage</v>
      </c>
      <c r="R2038" t="str">
        <f>_xlfn.XLOOKUP(Table2[[#This Row],[Customer_ID]],Table1[Customer_ID],Table1[Region],"Not Found")</f>
        <v>North</v>
      </c>
      <c r="S2038" t="str">
        <f>_xlfn.XLOOKUP(Table2[[#This Row],[Customer_ID]],Table1[Customer_ID],Table1[Segment],"Not Found")</f>
        <v>Home Office</v>
      </c>
      <c r="T2038" t="str">
        <f>_xlfn.XLOOKUP(Table2[[#This Row],[Product_ID]],Table4[Product_ID],Table4[Product_Name],"Not Found")</f>
        <v>Desk Organizer</v>
      </c>
    </row>
    <row r="2039" spans="1:20" x14ac:dyDescent="0.3">
      <c r="A2039" t="s">
        <v>2560</v>
      </c>
      <c r="B2039" s="4">
        <v>45927</v>
      </c>
      <c r="C2039" s="4">
        <v>45930</v>
      </c>
      <c r="D2039" t="s">
        <v>1669</v>
      </c>
      <c r="E2039" t="s">
        <v>16</v>
      </c>
      <c r="F2039" s="8">
        <v>2</v>
      </c>
      <c r="G2039" s="10">
        <v>0.05</v>
      </c>
      <c r="H2039" t="s">
        <v>13</v>
      </c>
      <c r="I2039" s="8">
        <v>2468.1</v>
      </c>
      <c r="J2039" s="8">
        <v>439.35</v>
      </c>
      <c r="K2039" s="12">
        <f>YEAR(Table2[[#This Row],[Order_Date]])</f>
        <v>2025</v>
      </c>
      <c r="L2039" s="12">
        <f>MONTH(Table2[[#This Row],[Order_Date]])</f>
        <v>9</v>
      </c>
      <c r="M2039" t="str">
        <f>TEXT(Table2[[#This Row],[Order_Date]],"mmm")</f>
        <v>Sep</v>
      </c>
      <c r="N2039" t="str">
        <f>TEXT(Table2[[#This Row],[Order_Date]],"YYYY-MM")</f>
        <v>2025-09</v>
      </c>
      <c r="O2039" s="9">
        <f>IFERROR(Table2[[#This Row],[Profit]]/Table2[[#This Row],[Sales]],0)</f>
        <v>0.17801142579312024</v>
      </c>
      <c r="P2039" t="str">
        <f>_xlfn.XLOOKUP(Table2[[#This Row],[Product_ID]],Table4[Product_ID],Table4[Category],"Not Found")</f>
        <v>Technology</v>
      </c>
      <c r="Q2039" t="str">
        <f>_xlfn.XLOOKUP(Table2[[#This Row],[Product_ID]],Table4[Product_ID],Table4[Sub_Category],"Not Found")</f>
        <v>Accessories</v>
      </c>
      <c r="R2039" t="str">
        <f>_xlfn.XLOOKUP(Table2[[#This Row],[Customer_ID]],Table1[Customer_ID],Table1[Region],"Not Found")</f>
        <v>East</v>
      </c>
      <c r="S2039" t="str">
        <f>_xlfn.XLOOKUP(Table2[[#This Row],[Customer_ID]],Table1[Customer_ID],Table1[Segment],"Not Found")</f>
        <v>Consumer</v>
      </c>
      <c r="T2039" t="str">
        <f>_xlfn.XLOOKUP(Table2[[#This Row],[Product_ID]],Table4[Product_ID],Table4[Product_Name],"Not Found")</f>
        <v>USB-C Hub</v>
      </c>
    </row>
    <row r="2040" spans="1:20" x14ac:dyDescent="0.3">
      <c r="A2040" t="s">
        <v>2561</v>
      </c>
      <c r="B2040" s="4">
        <v>45666</v>
      </c>
      <c r="C2040" s="4">
        <v>45671</v>
      </c>
      <c r="D2040" t="s">
        <v>924</v>
      </c>
      <c r="E2040" t="s">
        <v>81</v>
      </c>
      <c r="F2040" s="8">
        <v>4</v>
      </c>
      <c r="G2040" s="10">
        <v>0.15</v>
      </c>
      <c r="H2040" t="s">
        <v>13</v>
      </c>
      <c r="I2040" s="8">
        <v>2716.6</v>
      </c>
      <c r="J2040" s="8">
        <v>668.5</v>
      </c>
      <c r="K2040" s="12">
        <f>YEAR(Table2[[#This Row],[Order_Date]])</f>
        <v>2025</v>
      </c>
      <c r="L2040" s="12">
        <f>MONTH(Table2[[#This Row],[Order_Date]])</f>
        <v>1</v>
      </c>
      <c r="M2040" t="str">
        <f>TEXT(Table2[[#This Row],[Order_Date]],"mmm")</f>
        <v>Jan</v>
      </c>
      <c r="N2040" t="str">
        <f>TEXT(Table2[[#This Row],[Order_Date]],"YYYY-MM")</f>
        <v>2025-01</v>
      </c>
      <c r="O2040" s="9">
        <f>IFERROR(Table2[[#This Row],[Profit]]/Table2[[#This Row],[Sales]],0)</f>
        <v>0.24607965839652507</v>
      </c>
      <c r="P2040" t="str">
        <f>_xlfn.XLOOKUP(Table2[[#This Row],[Product_ID]],Table4[Product_ID],Table4[Category],"Not Found")</f>
        <v>Home</v>
      </c>
      <c r="Q2040" t="str">
        <f>_xlfn.XLOOKUP(Table2[[#This Row],[Product_ID]],Table4[Product_ID],Table4[Sub_Category],"Not Found")</f>
        <v>Kitchen</v>
      </c>
      <c r="R2040" t="str">
        <f>_xlfn.XLOOKUP(Table2[[#This Row],[Customer_ID]],Table1[Customer_ID],Table1[Region],"Not Found")</f>
        <v>South</v>
      </c>
      <c r="S2040" t="str">
        <f>_xlfn.XLOOKUP(Table2[[#This Row],[Customer_ID]],Table1[Customer_ID],Table1[Segment],"Not Found")</f>
        <v>Consumer</v>
      </c>
      <c r="T2040" t="str">
        <f>_xlfn.XLOOKUP(Table2[[#This Row],[Product_ID]],Table4[Product_ID],Table4[Product_Name],"Not Found")</f>
        <v>Travel Mug</v>
      </c>
    </row>
    <row r="2041" spans="1:20" x14ac:dyDescent="0.3">
      <c r="A2041" t="s">
        <v>2562</v>
      </c>
      <c r="B2041" s="4">
        <v>45924</v>
      </c>
      <c r="C2041" s="4">
        <v>45927</v>
      </c>
      <c r="D2041" t="s">
        <v>95</v>
      </c>
      <c r="E2041" t="s">
        <v>68</v>
      </c>
      <c r="F2041" s="8">
        <v>2</v>
      </c>
      <c r="G2041" s="10">
        <v>0</v>
      </c>
      <c r="H2041" t="s">
        <v>17</v>
      </c>
      <c r="I2041" s="8">
        <v>2598</v>
      </c>
      <c r="J2041" s="8">
        <v>457.62</v>
      </c>
      <c r="K2041" s="12">
        <f>YEAR(Table2[[#This Row],[Order_Date]])</f>
        <v>2025</v>
      </c>
      <c r="L2041" s="12">
        <f>MONTH(Table2[[#This Row],[Order_Date]])</f>
        <v>9</v>
      </c>
      <c r="M2041" t="str">
        <f>TEXT(Table2[[#This Row],[Order_Date]],"mmm")</f>
        <v>Sep</v>
      </c>
      <c r="N2041" t="str">
        <f>TEXT(Table2[[#This Row],[Order_Date]],"YYYY-MM")</f>
        <v>2025-09</v>
      </c>
      <c r="O2041" s="9">
        <f>IFERROR(Table2[[#This Row],[Profit]]/Table2[[#This Row],[Sales]],0)</f>
        <v>0.1761431870669746</v>
      </c>
      <c r="P2041" t="str">
        <f>_xlfn.XLOOKUP(Table2[[#This Row],[Product_ID]],Table4[Product_ID],Table4[Category],"Not Found")</f>
        <v>Home</v>
      </c>
      <c r="Q2041" t="str">
        <f>_xlfn.XLOOKUP(Table2[[#This Row],[Product_ID]],Table4[Product_ID],Table4[Sub_Category],"Not Found")</f>
        <v>Lighting</v>
      </c>
      <c r="R2041" t="str">
        <f>_xlfn.XLOOKUP(Table2[[#This Row],[Customer_ID]],Table1[Customer_ID],Table1[Region],"Not Found")</f>
        <v>East</v>
      </c>
      <c r="S2041" t="str">
        <f>_xlfn.XLOOKUP(Table2[[#This Row],[Customer_ID]],Table1[Customer_ID],Table1[Segment],"Not Found")</f>
        <v>Corporate</v>
      </c>
      <c r="T2041" t="str">
        <f>_xlfn.XLOOKUP(Table2[[#This Row],[Product_ID]],Table4[Product_ID],Table4[Product_Name],"Not Found")</f>
        <v>Table Lamp</v>
      </c>
    </row>
    <row r="2042" spans="1:20" x14ac:dyDescent="0.3">
      <c r="A2042" t="s">
        <v>2563</v>
      </c>
      <c r="B2042" s="4">
        <v>45799</v>
      </c>
      <c r="C2042" s="4">
        <v>45800</v>
      </c>
      <c r="D2042" t="s">
        <v>616</v>
      </c>
      <c r="E2042" t="s">
        <v>20</v>
      </c>
      <c r="F2042" s="8">
        <v>2</v>
      </c>
      <c r="G2042" s="10">
        <v>0</v>
      </c>
      <c r="H2042" t="s">
        <v>13</v>
      </c>
      <c r="I2042" s="8">
        <v>13998</v>
      </c>
      <c r="J2042" s="8">
        <v>2450.85</v>
      </c>
      <c r="K2042" s="12">
        <f>YEAR(Table2[[#This Row],[Order_Date]])</f>
        <v>2025</v>
      </c>
      <c r="L2042" s="12">
        <f>MONTH(Table2[[#This Row],[Order_Date]])</f>
        <v>5</v>
      </c>
      <c r="M2042" t="str">
        <f>TEXT(Table2[[#This Row],[Order_Date]],"mmm")</f>
        <v>May</v>
      </c>
      <c r="N2042" t="str">
        <f>TEXT(Table2[[#This Row],[Order_Date]],"YYYY-MM")</f>
        <v>2025-05</v>
      </c>
      <c r="O2042" s="9">
        <f>IFERROR(Table2[[#This Row],[Profit]]/Table2[[#This Row],[Sales]],0)</f>
        <v>0.17508572653236176</v>
      </c>
      <c r="P2042" t="str">
        <f>_xlfn.XLOOKUP(Table2[[#This Row],[Product_ID]],Table4[Product_ID],Table4[Category],"Not Found")</f>
        <v>Furniture</v>
      </c>
      <c r="Q2042" t="str">
        <f>_xlfn.XLOOKUP(Table2[[#This Row],[Product_ID]],Table4[Product_ID],Table4[Sub_Category],"Not Found")</f>
        <v>Furniture</v>
      </c>
      <c r="R2042" t="str">
        <f>_xlfn.XLOOKUP(Table2[[#This Row],[Customer_ID]],Table1[Customer_ID],Table1[Region],"Not Found")</f>
        <v>South</v>
      </c>
      <c r="S2042" t="str">
        <f>_xlfn.XLOOKUP(Table2[[#This Row],[Customer_ID]],Table1[Customer_ID],Table1[Segment],"Not Found")</f>
        <v>Corporate</v>
      </c>
      <c r="T2042" t="str">
        <f>_xlfn.XLOOKUP(Table2[[#This Row],[Product_ID]],Table4[Product_ID],Table4[Product_Name],"Not Found")</f>
        <v>Office Chair</v>
      </c>
    </row>
    <row r="2043" spans="1:20" x14ac:dyDescent="0.3">
      <c r="A2043" t="s">
        <v>2564</v>
      </c>
      <c r="B2043" s="4">
        <v>45689</v>
      </c>
      <c r="C2043" s="4">
        <v>45691</v>
      </c>
      <c r="D2043" t="s">
        <v>128</v>
      </c>
      <c r="E2043" t="s">
        <v>45</v>
      </c>
      <c r="F2043" s="8">
        <v>2</v>
      </c>
      <c r="G2043" s="10">
        <v>0.15</v>
      </c>
      <c r="H2043" t="s">
        <v>17</v>
      </c>
      <c r="I2043" s="8">
        <v>4248.3</v>
      </c>
      <c r="J2043" s="8">
        <v>932.07</v>
      </c>
      <c r="K2043" s="12">
        <f>YEAR(Table2[[#This Row],[Order_Date]])</f>
        <v>2025</v>
      </c>
      <c r="L2043" s="12">
        <f>MONTH(Table2[[#This Row],[Order_Date]])</f>
        <v>2</v>
      </c>
      <c r="M2043" t="str">
        <f>TEXT(Table2[[#This Row],[Order_Date]],"mmm")</f>
        <v>Feb</v>
      </c>
      <c r="N2043" t="str">
        <f>TEXT(Table2[[#This Row],[Order_Date]],"YYYY-MM")</f>
        <v>2025-02</v>
      </c>
      <c r="O2043" s="9">
        <f>IFERROR(Table2[[#This Row],[Profit]]/Table2[[#This Row],[Sales]],0)</f>
        <v>0.21939834757432386</v>
      </c>
      <c r="P2043" t="str">
        <f>_xlfn.XLOOKUP(Table2[[#This Row],[Product_ID]],Table4[Product_ID],Table4[Category],"Not Found")</f>
        <v>Technology</v>
      </c>
      <c r="Q2043" t="str">
        <f>_xlfn.XLOOKUP(Table2[[#This Row],[Product_ID]],Table4[Product_ID],Table4[Sub_Category],"Not Found")</f>
        <v>Audio</v>
      </c>
      <c r="R2043" t="str">
        <f>_xlfn.XLOOKUP(Table2[[#This Row],[Customer_ID]],Table1[Customer_ID],Table1[Region],"Not Found")</f>
        <v>West</v>
      </c>
      <c r="S2043" t="str">
        <f>_xlfn.XLOOKUP(Table2[[#This Row],[Customer_ID]],Table1[Customer_ID],Table1[Segment],"Not Found")</f>
        <v>Consumer</v>
      </c>
      <c r="T2043" t="str">
        <f>_xlfn.XLOOKUP(Table2[[#This Row],[Product_ID]],Table4[Product_ID],Table4[Product_Name],"Not Found")</f>
        <v>Headphones</v>
      </c>
    </row>
    <row r="2044" spans="1:20" x14ac:dyDescent="0.3">
      <c r="A2044" t="s">
        <v>2565</v>
      </c>
      <c r="B2044" s="4">
        <v>45411</v>
      </c>
      <c r="C2044" s="4">
        <v>45413</v>
      </c>
      <c r="D2044" t="s">
        <v>101</v>
      </c>
      <c r="E2044" t="s">
        <v>55</v>
      </c>
      <c r="F2044" s="8">
        <v>4</v>
      </c>
      <c r="G2044" s="10">
        <v>0.1</v>
      </c>
      <c r="H2044" t="s">
        <v>13</v>
      </c>
      <c r="I2044" s="8">
        <v>21596.400000000001</v>
      </c>
      <c r="J2044" s="8">
        <v>3330.07</v>
      </c>
      <c r="K2044" s="12">
        <f>YEAR(Table2[[#This Row],[Order_Date]])</f>
        <v>2024</v>
      </c>
      <c r="L2044" s="12">
        <f>MONTH(Table2[[#This Row],[Order_Date]])</f>
        <v>4</v>
      </c>
      <c r="M2044" t="str">
        <f>TEXT(Table2[[#This Row],[Order_Date]],"mmm")</f>
        <v>Apr</v>
      </c>
      <c r="N2044" t="str">
        <f>TEXT(Table2[[#This Row],[Order_Date]],"YYYY-MM")</f>
        <v>2024-04</v>
      </c>
      <c r="O2044" s="9">
        <f>IFERROR(Table2[[#This Row],[Profit]]/Table2[[#This Row],[Sales]],0)</f>
        <v>0.15419560667518661</v>
      </c>
      <c r="P2044" t="str">
        <f>_xlfn.XLOOKUP(Table2[[#This Row],[Product_ID]],Table4[Product_ID],Table4[Category],"Not Found")</f>
        <v>Furniture</v>
      </c>
      <c r="Q2044" t="str">
        <f>_xlfn.XLOOKUP(Table2[[#This Row],[Product_ID]],Table4[Product_ID],Table4[Sub_Category],"Not Found")</f>
        <v>Furniture</v>
      </c>
      <c r="R2044" t="str">
        <f>_xlfn.XLOOKUP(Table2[[#This Row],[Customer_ID]],Table1[Customer_ID],Table1[Region],"Not Found")</f>
        <v>South</v>
      </c>
      <c r="S2044" t="str">
        <f>_xlfn.XLOOKUP(Table2[[#This Row],[Customer_ID]],Table1[Customer_ID],Table1[Segment],"Not Found")</f>
        <v>Corporate</v>
      </c>
      <c r="T2044" t="str">
        <f>_xlfn.XLOOKUP(Table2[[#This Row],[Product_ID]],Table4[Product_ID],Table4[Product_Name],"Not Found")</f>
        <v>Study Table</v>
      </c>
    </row>
    <row r="2045" spans="1:20" x14ac:dyDescent="0.3">
      <c r="A2045" t="s">
        <v>2566</v>
      </c>
      <c r="B2045" s="4">
        <v>45728</v>
      </c>
      <c r="C2045" s="4">
        <v>45731</v>
      </c>
      <c r="D2045" t="s">
        <v>195</v>
      </c>
      <c r="E2045" t="s">
        <v>65</v>
      </c>
      <c r="F2045" s="8">
        <v>1</v>
      </c>
      <c r="G2045" s="10">
        <v>0</v>
      </c>
      <c r="H2045" t="s">
        <v>13</v>
      </c>
      <c r="I2045" s="8">
        <v>699</v>
      </c>
      <c r="J2045" s="8">
        <v>179.12</v>
      </c>
      <c r="K2045" s="12">
        <f>YEAR(Table2[[#This Row],[Order_Date]])</f>
        <v>2025</v>
      </c>
      <c r="L2045" s="12">
        <f>MONTH(Table2[[#This Row],[Order_Date]])</f>
        <v>3</v>
      </c>
      <c r="M2045" t="str">
        <f>TEXT(Table2[[#This Row],[Order_Date]],"mmm")</f>
        <v>Mar</v>
      </c>
      <c r="N2045" t="str">
        <f>TEXT(Table2[[#This Row],[Order_Date]],"YYYY-MM")</f>
        <v>2025-03</v>
      </c>
      <c r="O2045" s="9">
        <f>IFERROR(Table2[[#This Row],[Profit]]/Table2[[#This Row],[Sales]],0)</f>
        <v>0.25625178826895567</v>
      </c>
      <c r="P2045" t="str">
        <f>_xlfn.XLOOKUP(Table2[[#This Row],[Product_ID]],Table4[Product_ID],Table4[Category],"Not Found")</f>
        <v>Office</v>
      </c>
      <c r="Q2045" t="str">
        <f>_xlfn.XLOOKUP(Table2[[#This Row],[Product_ID]],Table4[Product_ID],Table4[Sub_Category],"Not Found")</f>
        <v>Storage</v>
      </c>
      <c r="R2045" t="str">
        <f>_xlfn.XLOOKUP(Table2[[#This Row],[Customer_ID]],Table1[Customer_ID],Table1[Region],"Not Found")</f>
        <v>North</v>
      </c>
      <c r="S2045" t="str">
        <f>_xlfn.XLOOKUP(Table2[[#This Row],[Customer_ID]],Table1[Customer_ID],Table1[Segment],"Not Found")</f>
        <v>Corporate</v>
      </c>
      <c r="T2045" t="str">
        <f>_xlfn.XLOOKUP(Table2[[#This Row],[Product_ID]],Table4[Product_ID],Table4[Product_Name],"Not Found")</f>
        <v>Desk Organizer</v>
      </c>
    </row>
    <row r="2046" spans="1:20" x14ac:dyDescent="0.3">
      <c r="A2046" t="s">
        <v>2567</v>
      </c>
      <c r="B2046" s="4">
        <v>45967</v>
      </c>
      <c r="C2046" s="4">
        <v>45971</v>
      </c>
      <c r="D2046" t="s">
        <v>15</v>
      </c>
      <c r="E2046" t="s">
        <v>71</v>
      </c>
      <c r="F2046" s="8">
        <v>2</v>
      </c>
      <c r="G2046" s="10">
        <v>0</v>
      </c>
      <c r="H2046" t="s">
        <v>17</v>
      </c>
      <c r="I2046" s="8">
        <v>1598</v>
      </c>
      <c r="J2046" s="8">
        <v>341.01</v>
      </c>
      <c r="K2046" s="12">
        <f>YEAR(Table2[[#This Row],[Order_Date]])</f>
        <v>2025</v>
      </c>
      <c r="L2046" s="12">
        <f>MONTH(Table2[[#This Row],[Order_Date]])</f>
        <v>11</v>
      </c>
      <c r="M2046" t="str">
        <f>TEXT(Table2[[#This Row],[Order_Date]],"mmm")</f>
        <v>Nov</v>
      </c>
      <c r="N2046" t="str">
        <f>TEXT(Table2[[#This Row],[Order_Date]],"YYYY-MM")</f>
        <v>2025-11</v>
      </c>
      <c r="O2046" s="9">
        <f>IFERROR(Table2[[#This Row],[Profit]]/Table2[[#This Row],[Sales]],0)</f>
        <v>0.21339799749687108</v>
      </c>
      <c r="P2046" t="str">
        <f>_xlfn.XLOOKUP(Table2[[#This Row],[Product_ID]],Table4[Product_ID],Table4[Category],"Not Found")</f>
        <v>Home</v>
      </c>
      <c r="Q2046" t="str">
        <f>_xlfn.XLOOKUP(Table2[[#This Row],[Product_ID]],Table4[Product_ID],Table4[Sub_Category],"Not Found")</f>
        <v>Storage</v>
      </c>
      <c r="R2046" t="str">
        <f>_xlfn.XLOOKUP(Table2[[#This Row],[Customer_ID]],Table1[Customer_ID],Table1[Region],"Not Found")</f>
        <v>East</v>
      </c>
      <c r="S2046" t="str">
        <f>_xlfn.XLOOKUP(Table2[[#This Row],[Customer_ID]],Table1[Customer_ID],Table1[Segment],"Not Found")</f>
        <v>Corporate</v>
      </c>
      <c r="T2046" t="str">
        <f>_xlfn.XLOOKUP(Table2[[#This Row],[Product_ID]],Table4[Product_ID],Table4[Product_Name],"Not Found")</f>
        <v>Storage Box</v>
      </c>
    </row>
    <row r="2047" spans="1:20" x14ac:dyDescent="0.3">
      <c r="A2047" t="s">
        <v>2568</v>
      </c>
      <c r="B2047" s="4">
        <v>45756</v>
      </c>
      <c r="C2047" s="4">
        <v>45759</v>
      </c>
      <c r="D2047" t="s">
        <v>1219</v>
      </c>
      <c r="E2047" t="s">
        <v>58</v>
      </c>
      <c r="F2047" s="8">
        <v>1</v>
      </c>
      <c r="G2047" s="10">
        <v>0</v>
      </c>
      <c r="H2047" t="s">
        <v>17</v>
      </c>
      <c r="I2047" s="8">
        <v>1999</v>
      </c>
      <c r="J2047" s="8">
        <v>405.9</v>
      </c>
      <c r="K2047" s="12">
        <f>YEAR(Table2[[#This Row],[Order_Date]])</f>
        <v>2025</v>
      </c>
      <c r="L2047" s="12">
        <f>MONTH(Table2[[#This Row],[Order_Date]])</f>
        <v>4</v>
      </c>
      <c r="M2047" t="str">
        <f>TEXT(Table2[[#This Row],[Order_Date]],"mmm")</f>
        <v>Apr</v>
      </c>
      <c r="N2047" t="str">
        <f>TEXT(Table2[[#This Row],[Order_Date]],"YYYY-MM")</f>
        <v>2025-04</v>
      </c>
      <c r="O2047" s="9">
        <f>IFERROR(Table2[[#This Row],[Profit]]/Table2[[#This Row],[Sales]],0)</f>
        <v>0.20305152576288144</v>
      </c>
      <c r="P2047" t="str">
        <f>_xlfn.XLOOKUP(Table2[[#This Row],[Product_ID]],Table4[Product_ID],Table4[Category],"Not Found")</f>
        <v>Technology</v>
      </c>
      <c r="Q2047" t="str">
        <f>_xlfn.XLOOKUP(Table2[[#This Row],[Product_ID]],Table4[Product_ID],Table4[Sub_Category],"Not Found")</f>
        <v>Audio</v>
      </c>
      <c r="R2047" t="str">
        <f>_xlfn.XLOOKUP(Table2[[#This Row],[Customer_ID]],Table1[Customer_ID],Table1[Region],"Not Found")</f>
        <v>South</v>
      </c>
      <c r="S2047" t="str">
        <f>_xlfn.XLOOKUP(Table2[[#This Row],[Customer_ID]],Table1[Customer_ID],Table1[Segment],"Not Found")</f>
        <v>Consumer</v>
      </c>
      <c r="T2047" t="str">
        <f>_xlfn.XLOOKUP(Table2[[#This Row],[Product_ID]],Table4[Product_ID],Table4[Product_Name],"Not Found")</f>
        <v>Bluetooth Speaker</v>
      </c>
    </row>
    <row r="2048" spans="1:20" x14ac:dyDescent="0.3">
      <c r="A2048" t="s">
        <v>2569</v>
      </c>
      <c r="B2048" s="4">
        <v>45577</v>
      </c>
      <c r="C2048" s="4">
        <v>45579</v>
      </c>
      <c r="D2048" t="s">
        <v>766</v>
      </c>
      <c r="E2048" t="s">
        <v>99</v>
      </c>
      <c r="F2048" s="8">
        <v>1</v>
      </c>
      <c r="G2048" s="10">
        <v>0.1</v>
      </c>
      <c r="H2048" t="s">
        <v>13</v>
      </c>
      <c r="I2048" s="8">
        <v>224.1</v>
      </c>
      <c r="J2048" s="8">
        <v>65.569999999999993</v>
      </c>
      <c r="K2048" s="12">
        <f>YEAR(Table2[[#This Row],[Order_Date]])</f>
        <v>2024</v>
      </c>
      <c r="L2048" s="12">
        <f>MONTH(Table2[[#This Row],[Order_Date]])</f>
        <v>10</v>
      </c>
      <c r="M2048" t="str">
        <f>TEXT(Table2[[#This Row],[Order_Date]],"mmm")</f>
        <v>Oct</v>
      </c>
      <c r="N2048" t="str">
        <f>TEXT(Table2[[#This Row],[Order_Date]],"YYYY-MM")</f>
        <v>2024-10</v>
      </c>
      <c r="O2048" s="9">
        <f>IFERROR(Table2[[#This Row],[Profit]]/Table2[[#This Row],[Sales]],0)</f>
        <v>0.29259259259259257</v>
      </c>
      <c r="P2048" t="str">
        <f>_xlfn.XLOOKUP(Table2[[#This Row],[Product_ID]],Table4[Product_ID],Table4[Category],"Not Found")</f>
        <v>Office</v>
      </c>
      <c r="Q2048" t="str">
        <f>_xlfn.XLOOKUP(Table2[[#This Row],[Product_ID]],Table4[Product_ID],Table4[Sub_Category],"Not Found")</f>
        <v>Paper</v>
      </c>
      <c r="R2048" t="str">
        <f>_xlfn.XLOOKUP(Table2[[#This Row],[Customer_ID]],Table1[Customer_ID],Table1[Region],"Not Found")</f>
        <v>North</v>
      </c>
      <c r="S2048" t="str">
        <f>_xlfn.XLOOKUP(Table2[[#This Row],[Customer_ID]],Table1[Customer_ID],Table1[Segment],"Not Found")</f>
        <v>Consumer</v>
      </c>
      <c r="T2048" t="str">
        <f>_xlfn.XLOOKUP(Table2[[#This Row],[Product_ID]],Table4[Product_ID],Table4[Product_Name],"Not Found")</f>
        <v>Pen Set</v>
      </c>
    </row>
    <row r="2049" spans="1:20" x14ac:dyDescent="0.3">
      <c r="A2049" t="s">
        <v>2570</v>
      </c>
      <c r="B2049" s="4">
        <v>45556</v>
      </c>
      <c r="C2049" s="4">
        <v>45561</v>
      </c>
      <c r="D2049" t="s">
        <v>990</v>
      </c>
      <c r="E2049" t="s">
        <v>26</v>
      </c>
      <c r="F2049" s="8">
        <v>1</v>
      </c>
      <c r="G2049" s="10">
        <v>0</v>
      </c>
      <c r="H2049" t="s">
        <v>21</v>
      </c>
      <c r="I2049" s="8">
        <v>899</v>
      </c>
      <c r="J2049" s="8">
        <v>211.29</v>
      </c>
      <c r="K2049" s="12">
        <f>YEAR(Table2[[#This Row],[Order_Date]])</f>
        <v>2024</v>
      </c>
      <c r="L2049" s="12">
        <f>MONTH(Table2[[#This Row],[Order_Date]])</f>
        <v>9</v>
      </c>
      <c r="M2049" t="str">
        <f>TEXT(Table2[[#This Row],[Order_Date]],"mmm")</f>
        <v>Sep</v>
      </c>
      <c r="N2049" t="str">
        <f>TEXT(Table2[[#This Row],[Order_Date]],"YYYY-MM")</f>
        <v>2024-09</v>
      </c>
      <c r="O2049" s="9">
        <f>IFERROR(Table2[[#This Row],[Profit]]/Table2[[#This Row],[Sales]],0)</f>
        <v>0.23502780867630699</v>
      </c>
      <c r="P2049" t="str">
        <f>_xlfn.XLOOKUP(Table2[[#This Row],[Product_ID]],Table4[Product_ID],Table4[Category],"Not Found")</f>
        <v>Technology</v>
      </c>
      <c r="Q2049" t="str">
        <f>_xlfn.XLOOKUP(Table2[[#This Row],[Product_ID]],Table4[Product_ID],Table4[Sub_Category],"Not Found")</f>
        <v>Accessories</v>
      </c>
      <c r="R2049" t="str">
        <f>_xlfn.XLOOKUP(Table2[[#This Row],[Customer_ID]],Table1[Customer_ID],Table1[Region],"Not Found")</f>
        <v>South</v>
      </c>
      <c r="S2049" t="str">
        <f>_xlfn.XLOOKUP(Table2[[#This Row],[Customer_ID]],Table1[Customer_ID],Table1[Segment],"Not Found")</f>
        <v>Home Office</v>
      </c>
      <c r="T2049" t="str">
        <f>_xlfn.XLOOKUP(Table2[[#This Row],[Product_ID]],Table4[Product_ID],Table4[Product_Name],"Not Found")</f>
        <v>Keyboard</v>
      </c>
    </row>
    <row r="2050" spans="1:20" x14ac:dyDescent="0.3">
      <c r="A2050" t="s">
        <v>2571</v>
      </c>
      <c r="B2050" s="4">
        <v>45611</v>
      </c>
      <c r="C2050" s="4">
        <v>45613</v>
      </c>
      <c r="D2050" t="s">
        <v>1624</v>
      </c>
      <c r="E2050" t="s">
        <v>76</v>
      </c>
      <c r="F2050" s="8">
        <v>1</v>
      </c>
      <c r="G2050" s="10">
        <v>0.05</v>
      </c>
      <c r="H2050" t="s">
        <v>13</v>
      </c>
      <c r="I2050" s="8">
        <v>854.05</v>
      </c>
      <c r="J2050" s="8">
        <v>244.14</v>
      </c>
      <c r="K2050" s="12">
        <f>YEAR(Table2[[#This Row],[Order_Date]])</f>
        <v>2024</v>
      </c>
      <c r="L2050" s="12">
        <f>MONTH(Table2[[#This Row],[Order_Date]])</f>
        <v>11</v>
      </c>
      <c r="M2050" t="str">
        <f>TEXT(Table2[[#This Row],[Order_Date]],"mmm")</f>
        <v>Nov</v>
      </c>
      <c r="N2050" t="str">
        <f>TEXT(Table2[[#This Row],[Order_Date]],"YYYY-MM")</f>
        <v>2024-11</v>
      </c>
      <c r="O2050" s="9">
        <f>IFERROR(Table2[[#This Row],[Profit]]/Table2[[#This Row],[Sales]],0)</f>
        <v>0.28586148351970025</v>
      </c>
      <c r="P2050" t="str">
        <f>_xlfn.XLOOKUP(Table2[[#This Row],[Product_ID]],Table4[Product_ID],Table4[Category],"Not Found")</f>
        <v>Home</v>
      </c>
      <c r="Q2050" t="str">
        <f>_xlfn.XLOOKUP(Table2[[#This Row],[Product_ID]],Table4[Product_ID],Table4[Sub_Category],"Not Found")</f>
        <v>Decor</v>
      </c>
      <c r="R2050" t="str">
        <f>_xlfn.XLOOKUP(Table2[[#This Row],[Customer_ID]],Table1[Customer_ID],Table1[Region],"Not Found")</f>
        <v>West</v>
      </c>
      <c r="S2050" t="str">
        <f>_xlfn.XLOOKUP(Table2[[#This Row],[Customer_ID]],Table1[Customer_ID],Table1[Segment],"Not Found")</f>
        <v>Consumer</v>
      </c>
      <c r="T2050" t="str">
        <f>_xlfn.XLOOKUP(Table2[[#This Row],[Product_ID]],Table4[Product_ID],Table4[Product_Name],"Not Found")</f>
        <v>Wall Clock</v>
      </c>
    </row>
    <row r="2051" spans="1:20" x14ac:dyDescent="0.3">
      <c r="A2051" t="s">
        <v>2572</v>
      </c>
      <c r="B2051" s="4">
        <v>45964</v>
      </c>
      <c r="C2051" s="4">
        <v>45968</v>
      </c>
      <c r="D2051" t="s">
        <v>221</v>
      </c>
      <c r="E2051" t="s">
        <v>50</v>
      </c>
      <c r="F2051" s="8">
        <v>2</v>
      </c>
      <c r="G2051" s="10">
        <v>0</v>
      </c>
      <c r="H2051" t="s">
        <v>13</v>
      </c>
      <c r="I2051" s="8">
        <v>998</v>
      </c>
      <c r="J2051" s="8">
        <v>214.08</v>
      </c>
      <c r="K2051" s="12">
        <f>YEAR(Table2[[#This Row],[Order_Date]])</f>
        <v>2025</v>
      </c>
      <c r="L2051" s="12">
        <f>MONTH(Table2[[#This Row],[Order_Date]])</f>
        <v>11</v>
      </c>
      <c r="M2051" t="str">
        <f>TEXT(Table2[[#This Row],[Order_Date]],"mmm")</f>
        <v>Nov</v>
      </c>
      <c r="N2051" t="str">
        <f>TEXT(Table2[[#This Row],[Order_Date]],"YYYY-MM")</f>
        <v>2025-11</v>
      </c>
      <c r="O2051" s="9">
        <f>IFERROR(Table2[[#This Row],[Profit]]/Table2[[#This Row],[Sales]],0)</f>
        <v>0.21450901803607217</v>
      </c>
      <c r="P2051" t="str">
        <f>_xlfn.XLOOKUP(Table2[[#This Row],[Product_ID]],Table4[Product_ID],Table4[Category],"Not Found")</f>
        <v>Technology</v>
      </c>
      <c r="Q2051" t="str">
        <f>_xlfn.XLOOKUP(Table2[[#This Row],[Product_ID]],Table4[Product_ID],Table4[Sub_Category],"Not Found")</f>
        <v>Accessories</v>
      </c>
      <c r="R2051" t="str">
        <f>_xlfn.XLOOKUP(Table2[[#This Row],[Customer_ID]],Table1[Customer_ID],Table1[Region],"Not Found")</f>
        <v>South</v>
      </c>
      <c r="S2051" t="str">
        <f>_xlfn.XLOOKUP(Table2[[#This Row],[Customer_ID]],Table1[Customer_ID],Table1[Segment],"Not Found")</f>
        <v>Consumer</v>
      </c>
      <c r="T2051" t="str">
        <f>_xlfn.XLOOKUP(Table2[[#This Row],[Product_ID]],Table4[Product_ID],Table4[Product_Name],"Not Found")</f>
        <v>Wireless Mouse</v>
      </c>
    </row>
    <row r="2052" spans="1:20" x14ac:dyDescent="0.3">
      <c r="A2052" t="s">
        <v>2573</v>
      </c>
      <c r="B2052" s="4">
        <v>45667</v>
      </c>
      <c r="C2052" s="4">
        <v>45671</v>
      </c>
      <c r="D2052" t="s">
        <v>293</v>
      </c>
      <c r="E2052" t="s">
        <v>99</v>
      </c>
      <c r="F2052" s="8">
        <v>3</v>
      </c>
      <c r="G2052" s="10">
        <v>0.1</v>
      </c>
      <c r="H2052" t="s">
        <v>17</v>
      </c>
      <c r="I2052" s="8">
        <v>672.3</v>
      </c>
      <c r="J2052" s="8">
        <v>199</v>
      </c>
      <c r="K2052" s="12">
        <f>YEAR(Table2[[#This Row],[Order_Date]])</f>
        <v>2025</v>
      </c>
      <c r="L2052" s="12">
        <f>MONTH(Table2[[#This Row],[Order_Date]])</f>
        <v>1</v>
      </c>
      <c r="M2052" t="str">
        <f>TEXT(Table2[[#This Row],[Order_Date]],"mmm")</f>
        <v>Jan</v>
      </c>
      <c r="N2052" t="str">
        <f>TEXT(Table2[[#This Row],[Order_Date]],"YYYY-MM")</f>
        <v>2025-01</v>
      </c>
      <c r="O2052" s="9">
        <f>IFERROR(Table2[[#This Row],[Profit]]/Table2[[#This Row],[Sales]],0)</f>
        <v>0.29599881005503498</v>
      </c>
      <c r="P2052" t="str">
        <f>_xlfn.XLOOKUP(Table2[[#This Row],[Product_ID]],Table4[Product_ID],Table4[Category],"Not Found")</f>
        <v>Office</v>
      </c>
      <c r="Q2052" t="str">
        <f>_xlfn.XLOOKUP(Table2[[#This Row],[Product_ID]],Table4[Product_ID],Table4[Sub_Category],"Not Found")</f>
        <v>Paper</v>
      </c>
      <c r="R2052" t="str">
        <f>_xlfn.XLOOKUP(Table2[[#This Row],[Customer_ID]],Table1[Customer_ID],Table1[Region],"Not Found")</f>
        <v>West</v>
      </c>
      <c r="S2052" t="str">
        <f>_xlfn.XLOOKUP(Table2[[#This Row],[Customer_ID]],Table1[Customer_ID],Table1[Segment],"Not Found")</f>
        <v>Consumer</v>
      </c>
      <c r="T2052" t="str">
        <f>_xlfn.XLOOKUP(Table2[[#This Row],[Product_ID]],Table4[Product_ID],Table4[Product_Name],"Not Found")</f>
        <v>Pen Set</v>
      </c>
    </row>
    <row r="2053" spans="1:20" x14ac:dyDescent="0.3">
      <c r="A2053" t="s">
        <v>2574</v>
      </c>
      <c r="B2053" s="4">
        <v>45380</v>
      </c>
      <c r="C2053" s="4">
        <v>45385</v>
      </c>
      <c r="D2053" t="s">
        <v>2493</v>
      </c>
      <c r="E2053" t="s">
        <v>45</v>
      </c>
      <c r="F2053" s="8">
        <v>3</v>
      </c>
      <c r="G2053" s="10">
        <v>0.05</v>
      </c>
      <c r="H2053" t="s">
        <v>21</v>
      </c>
      <c r="I2053" s="8">
        <v>7122.15</v>
      </c>
      <c r="J2053" s="8">
        <v>1205.0999999999999</v>
      </c>
      <c r="K2053" s="12">
        <f>YEAR(Table2[[#This Row],[Order_Date]])</f>
        <v>2024</v>
      </c>
      <c r="L2053" s="12">
        <f>MONTH(Table2[[#This Row],[Order_Date]])</f>
        <v>3</v>
      </c>
      <c r="M2053" t="str">
        <f>TEXT(Table2[[#This Row],[Order_Date]],"mmm")</f>
        <v>Mar</v>
      </c>
      <c r="N2053" t="str">
        <f>TEXT(Table2[[#This Row],[Order_Date]],"YYYY-MM")</f>
        <v>2024-03</v>
      </c>
      <c r="O2053" s="9">
        <f>IFERROR(Table2[[#This Row],[Profit]]/Table2[[#This Row],[Sales]],0)</f>
        <v>0.1692045239148291</v>
      </c>
      <c r="P2053" t="str">
        <f>_xlfn.XLOOKUP(Table2[[#This Row],[Product_ID]],Table4[Product_ID],Table4[Category],"Not Found")</f>
        <v>Technology</v>
      </c>
      <c r="Q2053" t="str">
        <f>_xlfn.XLOOKUP(Table2[[#This Row],[Product_ID]],Table4[Product_ID],Table4[Sub_Category],"Not Found")</f>
        <v>Audio</v>
      </c>
      <c r="R2053" t="str">
        <f>_xlfn.XLOOKUP(Table2[[#This Row],[Customer_ID]],Table1[Customer_ID],Table1[Region],"Not Found")</f>
        <v>East</v>
      </c>
      <c r="S2053" t="str">
        <f>_xlfn.XLOOKUP(Table2[[#This Row],[Customer_ID]],Table1[Customer_ID],Table1[Segment],"Not Found")</f>
        <v>Consumer</v>
      </c>
      <c r="T2053" t="str">
        <f>_xlfn.XLOOKUP(Table2[[#This Row],[Product_ID]],Table4[Product_ID],Table4[Product_Name],"Not Found")</f>
        <v>Headphones</v>
      </c>
    </row>
    <row r="2054" spans="1:20" x14ac:dyDescent="0.3">
      <c r="A2054" t="s">
        <v>2575</v>
      </c>
      <c r="B2054" s="4">
        <v>45945</v>
      </c>
      <c r="C2054" s="4">
        <v>45949</v>
      </c>
      <c r="D2054" t="s">
        <v>577</v>
      </c>
      <c r="E2054" t="s">
        <v>40</v>
      </c>
      <c r="F2054" s="8">
        <v>2</v>
      </c>
      <c r="G2054" s="10">
        <v>0.05</v>
      </c>
      <c r="H2054" t="s">
        <v>17</v>
      </c>
      <c r="I2054" s="8">
        <v>2848.1</v>
      </c>
      <c r="J2054" s="8">
        <v>647.30999999999995</v>
      </c>
      <c r="K2054" s="12">
        <f>YEAR(Table2[[#This Row],[Order_Date]])</f>
        <v>2025</v>
      </c>
      <c r="L2054" s="12">
        <f>MONTH(Table2[[#This Row],[Order_Date]])</f>
        <v>10</v>
      </c>
      <c r="M2054" t="str">
        <f>TEXT(Table2[[#This Row],[Order_Date]],"mmm")</f>
        <v>Oct</v>
      </c>
      <c r="N2054" t="str">
        <f>TEXT(Table2[[#This Row],[Order_Date]],"YYYY-MM")</f>
        <v>2025-10</v>
      </c>
      <c r="O2054" s="9">
        <f>IFERROR(Table2[[#This Row],[Profit]]/Table2[[#This Row],[Sales]],0)</f>
        <v>0.22727783434570414</v>
      </c>
      <c r="P2054" t="str">
        <f>_xlfn.XLOOKUP(Table2[[#This Row],[Product_ID]],Table4[Product_ID],Table4[Category],"Not Found")</f>
        <v>Technology</v>
      </c>
      <c r="Q2054" t="str">
        <f>_xlfn.XLOOKUP(Table2[[#This Row],[Product_ID]],Table4[Product_ID],Table4[Sub_Category],"Not Found")</f>
        <v>Accessories</v>
      </c>
      <c r="R2054" t="str">
        <f>_xlfn.XLOOKUP(Table2[[#This Row],[Customer_ID]],Table1[Customer_ID],Table1[Region],"Not Found")</f>
        <v>South</v>
      </c>
      <c r="S2054" t="str">
        <f>_xlfn.XLOOKUP(Table2[[#This Row],[Customer_ID]],Table1[Customer_ID],Table1[Segment],"Not Found")</f>
        <v>Corporate</v>
      </c>
      <c r="T2054" t="str">
        <f>_xlfn.XLOOKUP(Table2[[#This Row],[Product_ID]],Table4[Product_ID],Table4[Product_Name],"Not Found")</f>
        <v>Power Bank</v>
      </c>
    </row>
    <row r="2055" spans="1:20" x14ac:dyDescent="0.3">
      <c r="A2055" t="s">
        <v>2576</v>
      </c>
      <c r="B2055" s="4">
        <v>45494</v>
      </c>
      <c r="C2055" s="4">
        <v>45497</v>
      </c>
      <c r="D2055" t="s">
        <v>231</v>
      </c>
      <c r="E2055" t="s">
        <v>68</v>
      </c>
      <c r="F2055" s="8">
        <v>1</v>
      </c>
      <c r="G2055" s="10">
        <v>0</v>
      </c>
      <c r="H2055" t="s">
        <v>13</v>
      </c>
      <c r="I2055" s="8">
        <v>1299</v>
      </c>
      <c r="J2055" s="8">
        <v>314.62</v>
      </c>
      <c r="K2055" s="12">
        <f>YEAR(Table2[[#This Row],[Order_Date]])</f>
        <v>2024</v>
      </c>
      <c r="L2055" s="12">
        <f>MONTH(Table2[[#This Row],[Order_Date]])</f>
        <v>7</v>
      </c>
      <c r="M2055" t="str">
        <f>TEXT(Table2[[#This Row],[Order_Date]],"mmm")</f>
        <v>Jul</v>
      </c>
      <c r="N2055" t="str">
        <f>TEXT(Table2[[#This Row],[Order_Date]],"YYYY-MM")</f>
        <v>2024-07</v>
      </c>
      <c r="O2055" s="9">
        <f>IFERROR(Table2[[#This Row],[Profit]]/Table2[[#This Row],[Sales]],0)</f>
        <v>0.24220169361046959</v>
      </c>
      <c r="P2055" t="str">
        <f>_xlfn.XLOOKUP(Table2[[#This Row],[Product_ID]],Table4[Product_ID],Table4[Category],"Not Found")</f>
        <v>Home</v>
      </c>
      <c r="Q2055" t="str">
        <f>_xlfn.XLOOKUP(Table2[[#This Row],[Product_ID]],Table4[Product_ID],Table4[Sub_Category],"Not Found")</f>
        <v>Lighting</v>
      </c>
      <c r="R2055" t="str">
        <f>_xlfn.XLOOKUP(Table2[[#This Row],[Customer_ID]],Table1[Customer_ID],Table1[Region],"Not Found")</f>
        <v>West</v>
      </c>
      <c r="S2055" t="str">
        <f>_xlfn.XLOOKUP(Table2[[#This Row],[Customer_ID]],Table1[Customer_ID],Table1[Segment],"Not Found")</f>
        <v>Consumer</v>
      </c>
      <c r="T2055" t="str">
        <f>_xlfn.XLOOKUP(Table2[[#This Row],[Product_ID]],Table4[Product_ID],Table4[Product_Name],"Not Found")</f>
        <v>Table Lamp</v>
      </c>
    </row>
    <row r="2056" spans="1:20" x14ac:dyDescent="0.3">
      <c r="A2056" t="s">
        <v>2577</v>
      </c>
      <c r="B2056" s="4">
        <v>45625</v>
      </c>
      <c r="C2056" s="4">
        <v>45628</v>
      </c>
      <c r="D2056" t="s">
        <v>597</v>
      </c>
      <c r="E2056" t="s">
        <v>29</v>
      </c>
      <c r="F2056" s="8">
        <v>1</v>
      </c>
      <c r="G2056" s="10">
        <v>0</v>
      </c>
      <c r="H2056" t="s">
        <v>17</v>
      </c>
      <c r="I2056" s="8">
        <v>399</v>
      </c>
      <c r="J2056" s="8">
        <v>118.69</v>
      </c>
      <c r="K2056" s="12">
        <f>YEAR(Table2[[#This Row],[Order_Date]])</f>
        <v>2024</v>
      </c>
      <c r="L2056" s="12">
        <f>MONTH(Table2[[#This Row],[Order_Date]])</f>
        <v>11</v>
      </c>
      <c r="M2056" t="str">
        <f>TEXT(Table2[[#This Row],[Order_Date]],"mmm")</f>
        <v>Nov</v>
      </c>
      <c r="N2056" t="str">
        <f>TEXT(Table2[[#This Row],[Order_Date]],"YYYY-MM")</f>
        <v>2024-11</v>
      </c>
      <c r="O2056" s="9">
        <f>IFERROR(Table2[[#This Row],[Profit]]/Table2[[#This Row],[Sales]],0)</f>
        <v>0.29746867167919799</v>
      </c>
      <c r="P2056" t="str">
        <f>_xlfn.XLOOKUP(Table2[[#This Row],[Product_ID]],Table4[Product_ID],Table4[Category],"Not Found")</f>
        <v>Office</v>
      </c>
      <c r="Q2056" t="str">
        <f>_xlfn.XLOOKUP(Table2[[#This Row],[Product_ID]],Table4[Product_ID],Table4[Sub_Category],"Not Found")</f>
        <v>Paper</v>
      </c>
      <c r="R2056" t="str">
        <f>_xlfn.XLOOKUP(Table2[[#This Row],[Customer_ID]],Table1[Customer_ID],Table1[Region],"Not Found")</f>
        <v>East</v>
      </c>
      <c r="S2056" t="str">
        <f>_xlfn.XLOOKUP(Table2[[#This Row],[Customer_ID]],Table1[Customer_ID],Table1[Segment],"Not Found")</f>
        <v>Consumer</v>
      </c>
      <c r="T2056" t="str">
        <f>_xlfn.XLOOKUP(Table2[[#This Row],[Product_ID]],Table4[Product_ID],Table4[Product_Name],"Not Found")</f>
        <v>Notebook Set</v>
      </c>
    </row>
    <row r="2057" spans="1:20" x14ac:dyDescent="0.3">
      <c r="A2057" t="s">
        <v>2578</v>
      </c>
      <c r="B2057" s="4">
        <v>45513</v>
      </c>
      <c r="C2057" s="4">
        <v>45515</v>
      </c>
      <c r="D2057" t="s">
        <v>1583</v>
      </c>
      <c r="E2057" t="s">
        <v>200</v>
      </c>
      <c r="F2057" s="8">
        <v>1</v>
      </c>
      <c r="G2057" s="10">
        <v>0.1</v>
      </c>
      <c r="H2057" t="s">
        <v>13</v>
      </c>
      <c r="I2057" s="8">
        <v>989.1</v>
      </c>
      <c r="J2057" s="8">
        <v>267.18</v>
      </c>
      <c r="K2057" s="12">
        <f>YEAR(Table2[[#This Row],[Order_Date]])</f>
        <v>2024</v>
      </c>
      <c r="L2057" s="12">
        <f>MONTH(Table2[[#This Row],[Order_Date]])</f>
        <v>8</v>
      </c>
      <c r="M2057" t="str">
        <f>TEXT(Table2[[#This Row],[Order_Date]],"mmm")</f>
        <v>Aug</v>
      </c>
      <c r="N2057" t="str">
        <f>TEXT(Table2[[#This Row],[Order_Date]],"YYYY-MM")</f>
        <v>2024-08</v>
      </c>
      <c r="O2057" s="9">
        <f>IFERROR(Table2[[#This Row],[Profit]]/Table2[[#This Row],[Sales]],0)</f>
        <v>0.27012435547467395</v>
      </c>
      <c r="P2057" t="str">
        <f>_xlfn.XLOOKUP(Table2[[#This Row],[Product_ID]],Table4[Product_ID],Table4[Category],"Not Found")</f>
        <v>Office</v>
      </c>
      <c r="Q2057" t="str">
        <f>_xlfn.XLOOKUP(Table2[[#This Row],[Product_ID]],Table4[Product_ID],Table4[Sub_Category],"Not Found")</f>
        <v>Office Supplies</v>
      </c>
      <c r="R2057" t="str">
        <f>_xlfn.XLOOKUP(Table2[[#This Row],[Customer_ID]],Table1[Customer_ID],Table1[Region],"Not Found")</f>
        <v>South</v>
      </c>
      <c r="S2057" t="str">
        <f>_xlfn.XLOOKUP(Table2[[#This Row],[Customer_ID]],Table1[Customer_ID],Table1[Segment],"Not Found")</f>
        <v>Consumer</v>
      </c>
      <c r="T2057" t="str">
        <f>_xlfn.XLOOKUP(Table2[[#This Row],[Product_ID]],Table4[Product_ID],Table4[Product_Name],"Not Found")</f>
        <v>Laptop Stand</v>
      </c>
    </row>
    <row r="2058" spans="1:20" x14ac:dyDescent="0.3">
      <c r="A2058" t="s">
        <v>2579</v>
      </c>
      <c r="B2058" s="4">
        <v>45332</v>
      </c>
      <c r="C2058" s="4">
        <v>45333</v>
      </c>
      <c r="D2058" t="s">
        <v>168</v>
      </c>
      <c r="E2058" t="s">
        <v>58</v>
      </c>
      <c r="F2058" s="8">
        <v>2</v>
      </c>
      <c r="G2058" s="10">
        <v>0.1</v>
      </c>
      <c r="H2058" t="s">
        <v>21</v>
      </c>
      <c r="I2058" s="8">
        <v>3598.2</v>
      </c>
      <c r="J2058" s="8">
        <v>744.23</v>
      </c>
      <c r="K2058" s="12">
        <f>YEAR(Table2[[#This Row],[Order_Date]])</f>
        <v>2024</v>
      </c>
      <c r="L2058" s="12">
        <f>MONTH(Table2[[#This Row],[Order_Date]])</f>
        <v>2</v>
      </c>
      <c r="M2058" t="str">
        <f>TEXT(Table2[[#This Row],[Order_Date]],"mmm")</f>
        <v>Feb</v>
      </c>
      <c r="N2058" t="str">
        <f>TEXT(Table2[[#This Row],[Order_Date]],"YYYY-MM")</f>
        <v>2024-02</v>
      </c>
      <c r="O2058" s="9">
        <f>IFERROR(Table2[[#This Row],[Profit]]/Table2[[#This Row],[Sales]],0)</f>
        <v>0.20683397254182648</v>
      </c>
      <c r="P2058" t="str">
        <f>_xlfn.XLOOKUP(Table2[[#This Row],[Product_ID]],Table4[Product_ID],Table4[Category],"Not Found")</f>
        <v>Technology</v>
      </c>
      <c r="Q2058" t="str">
        <f>_xlfn.XLOOKUP(Table2[[#This Row],[Product_ID]],Table4[Product_ID],Table4[Sub_Category],"Not Found")</f>
        <v>Audio</v>
      </c>
      <c r="R2058" t="str">
        <f>_xlfn.XLOOKUP(Table2[[#This Row],[Customer_ID]],Table1[Customer_ID],Table1[Region],"Not Found")</f>
        <v>West</v>
      </c>
      <c r="S2058" t="str">
        <f>_xlfn.XLOOKUP(Table2[[#This Row],[Customer_ID]],Table1[Customer_ID],Table1[Segment],"Not Found")</f>
        <v>Home Office</v>
      </c>
      <c r="T2058" t="str">
        <f>_xlfn.XLOOKUP(Table2[[#This Row],[Product_ID]],Table4[Product_ID],Table4[Product_Name],"Not Found")</f>
        <v>Bluetooth Speaker</v>
      </c>
    </row>
    <row r="2059" spans="1:20" x14ac:dyDescent="0.3">
      <c r="A2059" t="s">
        <v>2580</v>
      </c>
      <c r="B2059" s="4">
        <v>45999</v>
      </c>
      <c r="C2059" s="4">
        <v>46002</v>
      </c>
      <c r="D2059" t="s">
        <v>497</v>
      </c>
      <c r="E2059" t="s">
        <v>40</v>
      </c>
      <c r="F2059" s="8">
        <v>1</v>
      </c>
      <c r="G2059" s="10">
        <v>0.1</v>
      </c>
      <c r="H2059" t="s">
        <v>13</v>
      </c>
      <c r="I2059" s="8">
        <v>1349.1</v>
      </c>
      <c r="J2059" s="8">
        <v>257.93</v>
      </c>
      <c r="K2059" s="12">
        <f>YEAR(Table2[[#This Row],[Order_Date]])</f>
        <v>2025</v>
      </c>
      <c r="L2059" s="12">
        <f>MONTH(Table2[[#This Row],[Order_Date]])</f>
        <v>12</v>
      </c>
      <c r="M2059" t="str">
        <f>TEXT(Table2[[#This Row],[Order_Date]],"mmm")</f>
        <v>Dec</v>
      </c>
      <c r="N2059" t="str">
        <f>TEXT(Table2[[#This Row],[Order_Date]],"YYYY-MM")</f>
        <v>2025-12</v>
      </c>
      <c r="O2059" s="9">
        <f>IFERROR(Table2[[#This Row],[Profit]]/Table2[[#This Row],[Sales]],0)</f>
        <v>0.19118671707063969</v>
      </c>
      <c r="P2059" t="str">
        <f>_xlfn.XLOOKUP(Table2[[#This Row],[Product_ID]],Table4[Product_ID],Table4[Category],"Not Found")</f>
        <v>Technology</v>
      </c>
      <c r="Q2059" t="str">
        <f>_xlfn.XLOOKUP(Table2[[#This Row],[Product_ID]],Table4[Product_ID],Table4[Sub_Category],"Not Found")</f>
        <v>Accessories</v>
      </c>
      <c r="R2059" t="str">
        <f>_xlfn.XLOOKUP(Table2[[#This Row],[Customer_ID]],Table1[Customer_ID],Table1[Region],"Not Found")</f>
        <v>South</v>
      </c>
      <c r="S2059" t="str">
        <f>_xlfn.XLOOKUP(Table2[[#This Row],[Customer_ID]],Table1[Customer_ID],Table1[Segment],"Not Found")</f>
        <v>Consumer</v>
      </c>
      <c r="T2059" t="str">
        <f>_xlfn.XLOOKUP(Table2[[#This Row],[Product_ID]],Table4[Product_ID],Table4[Product_Name],"Not Found")</f>
        <v>Power Bank</v>
      </c>
    </row>
    <row r="2060" spans="1:20" x14ac:dyDescent="0.3">
      <c r="A2060" t="s">
        <v>2581</v>
      </c>
      <c r="B2060" s="4">
        <v>45359</v>
      </c>
      <c r="C2060" s="4">
        <v>45362</v>
      </c>
      <c r="D2060" t="s">
        <v>998</v>
      </c>
      <c r="E2060" t="s">
        <v>35</v>
      </c>
      <c r="F2060" s="8">
        <v>2</v>
      </c>
      <c r="G2060" s="10">
        <v>0.1</v>
      </c>
      <c r="H2060" t="s">
        <v>21</v>
      </c>
      <c r="I2060" s="8">
        <v>2878.2</v>
      </c>
      <c r="J2060" s="8">
        <v>964.96</v>
      </c>
      <c r="K2060" s="12">
        <f>YEAR(Table2[[#This Row],[Order_Date]])</f>
        <v>2024</v>
      </c>
      <c r="L2060" s="12">
        <f>MONTH(Table2[[#This Row],[Order_Date]])</f>
        <v>3</v>
      </c>
      <c r="M2060" t="str">
        <f>TEXT(Table2[[#This Row],[Order_Date]],"mmm")</f>
        <v>Mar</v>
      </c>
      <c r="N2060" t="str">
        <f>TEXT(Table2[[#This Row],[Order_Date]],"YYYY-MM")</f>
        <v>2024-03</v>
      </c>
      <c r="O2060" s="9">
        <f>IFERROR(Table2[[#This Row],[Profit]]/Table2[[#This Row],[Sales]],0)</f>
        <v>0.33526509624070605</v>
      </c>
      <c r="P2060" t="str">
        <f>_xlfn.XLOOKUP(Table2[[#This Row],[Product_ID]],Table4[Product_ID],Table4[Category],"Not Found")</f>
        <v>Lifestyle</v>
      </c>
      <c r="Q2060" t="str">
        <f>_xlfn.XLOOKUP(Table2[[#This Row],[Product_ID]],Table4[Product_ID],Table4[Sub_Category],"Not Found")</f>
        <v>Bags</v>
      </c>
      <c r="R2060" t="str">
        <f>_xlfn.XLOOKUP(Table2[[#This Row],[Customer_ID]],Table1[Customer_ID],Table1[Region],"Not Found")</f>
        <v>East</v>
      </c>
      <c r="S2060" t="str">
        <f>_xlfn.XLOOKUP(Table2[[#This Row],[Customer_ID]],Table1[Customer_ID],Table1[Segment],"Not Found")</f>
        <v>Consumer</v>
      </c>
      <c r="T2060" t="str">
        <f>_xlfn.XLOOKUP(Table2[[#This Row],[Product_ID]],Table4[Product_ID],Table4[Product_Name],"Not Found")</f>
        <v>Backpack</v>
      </c>
    </row>
    <row r="2061" spans="1:20" x14ac:dyDescent="0.3">
      <c r="A2061" t="s">
        <v>2582</v>
      </c>
      <c r="B2061" s="4">
        <v>45805</v>
      </c>
      <c r="C2061" s="4">
        <v>45810</v>
      </c>
      <c r="D2061" t="s">
        <v>1808</v>
      </c>
      <c r="E2061" t="s">
        <v>99</v>
      </c>
      <c r="F2061" s="8">
        <v>4</v>
      </c>
      <c r="G2061" s="10">
        <v>0</v>
      </c>
      <c r="H2061" t="s">
        <v>13</v>
      </c>
      <c r="I2061" s="8">
        <v>996</v>
      </c>
      <c r="J2061" s="8">
        <v>257.5</v>
      </c>
      <c r="K2061" s="12">
        <f>YEAR(Table2[[#This Row],[Order_Date]])</f>
        <v>2025</v>
      </c>
      <c r="L2061" s="12">
        <f>MONTH(Table2[[#This Row],[Order_Date]])</f>
        <v>5</v>
      </c>
      <c r="M2061" t="str">
        <f>TEXT(Table2[[#This Row],[Order_Date]],"mmm")</f>
        <v>May</v>
      </c>
      <c r="N2061" t="str">
        <f>TEXT(Table2[[#This Row],[Order_Date]],"YYYY-MM")</f>
        <v>2025-05</v>
      </c>
      <c r="O2061" s="9">
        <f>IFERROR(Table2[[#This Row],[Profit]]/Table2[[#This Row],[Sales]],0)</f>
        <v>0.25853413654618473</v>
      </c>
      <c r="P2061" t="str">
        <f>_xlfn.XLOOKUP(Table2[[#This Row],[Product_ID]],Table4[Product_ID],Table4[Category],"Not Found")</f>
        <v>Office</v>
      </c>
      <c r="Q2061" t="str">
        <f>_xlfn.XLOOKUP(Table2[[#This Row],[Product_ID]],Table4[Product_ID],Table4[Sub_Category],"Not Found")</f>
        <v>Paper</v>
      </c>
      <c r="R2061" t="str">
        <f>_xlfn.XLOOKUP(Table2[[#This Row],[Customer_ID]],Table1[Customer_ID],Table1[Region],"Not Found")</f>
        <v>West</v>
      </c>
      <c r="S2061" t="str">
        <f>_xlfn.XLOOKUP(Table2[[#This Row],[Customer_ID]],Table1[Customer_ID],Table1[Segment],"Not Found")</f>
        <v>Consumer</v>
      </c>
      <c r="T2061" t="str">
        <f>_xlfn.XLOOKUP(Table2[[#This Row],[Product_ID]],Table4[Product_ID],Table4[Product_Name],"Not Found")</f>
        <v>Pen Set</v>
      </c>
    </row>
    <row r="2062" spans="1:20" x14ac:dyDescent="0.3">
      <c r="A2062" t="s">
        <v>2583</v>
      </c>
      <c r="B2062" s="4">
        <v>45928</v>
      </c>
      <c r="C2062" s="4">
        <v>45931</v>
      </c>
      <c r="D2062" t="s">
        <v>168</v>
      </c>
      <c r="E2062" t="s">
        <v>65</v>
      </c>
      <c r="F2062" s="8">
        <v>2</v>
      </c>
      <c r="G2062" s="10">
        <v>0.1</v>
      </c>
      <c r="H2062" t="s">
        <v>30</v>
      </c>
      <c r="I2062" s="8">
        <v>1258.2</v>
      </c>
      <c r="J2062" s="8">
        <v>434.4</v>
      </c>
      <c r="K2062" s="12">
        <f>YEAR(Table2[[#This Row],[Order_Date]])</f>
        <v>2025</v>
      </c>
      <c r="L2062" s="12">
        <f>MONTH(Table2[[#This Row],[Order_Date]])</f>
        <v>9</v>
      </c>
      <c r="M2062" t="str">
        <f>TEXT(Table2[[#This Row],[Order_Date]],"mmm")</f>
        <v>Sep</v>
      </c>
      <c r="N2062" t="str">
        <f>TEXT(Table2[[#This Row],[Order_Date]],"YYYY-MM")</f>
        <v>2025-09</v>
      </c>
      <c r="O2062" s="9">
        <f>IFERROR(Table2[[#This Row],[Profit]]/Table2[[#This Row],[Sales]],0)</f>
        <v>0.34525512637100619</v>
      </c>
      <c r="P2062" t="str">
        <f>_xlfn.XLOOKUP(Table2[[#This Row],[Product_ID]],Table4[Product_ID],Table4[Category],"Not Found")</f>
        <v>Office</v>
      </c>
      <c r="Q2062" t="str">
        <f>_xlfn.XLOOKUP(Table2[[#This Row],[Product_ID]],Table4[Product_ID],Table4[Sub_Category],"Not Found")</f>
        <v>Storage</v>
      </c>
      <c r="R2062" t="str">
        <f>_xlfn.XLOOKUP(Table2[[#This Row],[Customer_ID]],Table1[Customer_ID],Table1[Region],"Not Found")</f>
        <v>West</v>
      </c>
      <c r="S2062" t="str">
        <f>_xlfn.XLOOKUP(Table2[[#This Row],[Customer_ID]],Table1[Customer_ID],Table1[Segment],"Not Found")</f>
        <v>Home Office</v>
      </c>
      <c r="T2062" t="str">
        <f>_xlfn.XLOOKUP(Table2[[#This Row],[Product_ID]],Table4[Product_ID],Table4[Product_Name],"Not Found")</f>
        <v>Desk Organizer</v>
      </c>
    </row>
    <row r="2063" spans="1:20" x14ac:dyDescent="0.3">
      <c r="A2063" t="s">
        <v>2584</v>
      </c>
      <c r="B2063" s="4">
        <v>45913</v>
      </c>
      <c r="C2063" s="4">
        <v>45915</v>
      </c>
      <c r="D2063" t="s">
        <v>1228</v>
      </c>
      <c r="E2063" t="s">
        <v>71</v>
      </c>
      <c r="F2063" s="8">
        <v>3</v>
      </c>
      <c r="G2063" s="10">
        <v>0</v>
      </c>
      <c r="H2063" t="s">
        <v>13</v>
      </c>
      <c r="I2063" s="8">
        <v>2397</v>
      </c>
      <c r="J2063" s="8">
        <v>489.23</v>
      </c>
      <c r="K2063" s="12">
        <f>YEAR(Table2[[#This Row],[Order_Date]])</f>
        <v>2025</v>
      </c>
      <c r="L2063" s="12">
        <f>MONTH(Table2[[#This Row],[Order_Date]])</f>
        <v>9</v>
      </c>
      <c r="M2063" t="str">
        <f>TEXT(Table2[[#This Row],[Order_Date]],"mmm")</f>
        <v>Sep</v>
      </c>
      <c r="N2063" t="str">
        <f>TEXT(Table2[[#This Row],[Order_Date]],"YYYY-MM")</f>
        <v>2025-09</v>
      </c>
      <c r="O2063" s="9">
        <f>IFERROR(Table2[[#This Row],[Profit]]/Table2[[#This Row],[Sales]],0)</f>
        <v>0.20410095953274929</v>
      </c>
      <c r="P2063" t="str">
        <f>_xlfn.XLOOKUP(Table2[[#This Row],[Product_ID]],Table4[Product_ID],Table4[Category],"Not Found")</f>
        <v>Home</v>
      </c>
      <c r="Q2063" t="str">
        <f>_xlfn.XLOOKUP(Table2[[#This Row],[Product_ID]],Table4[Product_ID],Table4[Sub_Category],"Not Found")</f>
        <v>Storage</v>
      </c>
      <c r="R2063" t="str">
        <f>_xlfn.XLOOKUP(Table2[[#This Row],[Customer_ID]],Table1[Customer_ID],Table1[Region],"Not Found")</f>
        <v>North</v>
      </c>
      <c r="S2063" t="str">
        <f>_xlfn.XLOOKUP(Table2[[#This Row],[Customer_ID]],Table1[Customer_ID],Table1[Segment],"Not Found")</f>
        <v>Consumer</v>
      </c>
      <c r="T2063" t="str">
        <f>_xlfn.XLOOKUP(Table2[[#This Row],[Product_ID]],Table4[Product_ID],Table4[Product_Name],"Not Found")</f>
        <v>Storage Box</v>
      </c>
    </row>
    <row r="2064" spans="1:20" x14ac:dyDescent="0.3">
      <c r="A2064" t="s">
        <v>2585</v>
      </c>
      <c r="B2064" s="4">
        <v>45889</v>
      </c>
      <c r="C2064" s="4">
        <v>45894</v>
      </c>
      <c r="D2064" t="s">
        <v>52</v>
      </c>
      <c r="E2064" t="s">
        <v>76</v>
      </c>
      <c r="F2064" s="8">
        <v>2</v>
      </c>
      <c r="G2064" s="10">
        <v>0</v>
      </c>
      <c r="H2064" t="s">
        <v>21</v>
      </c>
      <c r="I2064" s="8">
        <v>1798</v>
      </c>
      <c r="J2064" s="8">
        <v>523.21</v>
      </c>
      <c r="K2064" s="12">
        <f>YEAR(Table2[[#This Row],[Order_Date]])</f>
        <v>2025</v>
      </c>
      <c r="L2064" s="12">
        <f>MONTH(Table2[[#This Row],[Order_Date]])</f>
        <v>8</v>
      </c>
      <c r="M2064" t="str">
        <f>TEXT(Table2[[#This Row],[Order_Date]],"mmm")</f>
        <v>Aug</v>
      </c>
      <c r="N2064" t="str">
        <f>TEXT(Table2[[#This Row],[Order_Date]],"YYYY-MM")</f>
        <v>2025-08</v>
      </c>
      <c r="O2064" s="9">
        <f>IFERROR(Table2[[#This Row],[Profit]]/Table2[[#This Row],[Sales]],0)</f>
        <v>0.29099555061179089</v>
      </c>
      <c r="P2064" t="str">
        <f>_xlfn.XLOOKUP(Table2[[#This Row],[Product_ID]],Table4[Product_ID],Table4[Category],"Not Found")</f>
        <v>Home</v>
      </c>
      <c r="Q2064" t="str">
        <f>_xlfn.XLOOKUP(Table2[[#This Row],[Product_ID]],Table4[Product_ID],Table4[Sub_Category],"Not Found")</f>
        <v>Decor</v>
      </c>
      <c r="R2064" t="str">
        <f>_xlfn.XLOOKUP(Table2[[#This Row],[Customer_ID]],Table1[Customer_ID],Table1[Region],"Not Found")</f>
        <v>East</v>
      </c>
      <c r="S2064" t="str">
        <f>_xlfn.XLOOKUP(Table2[[#This Row],[Customer_ID]],Table1[Customer_ID],Table1[Segment],"Not Found")</f>
        <v>Corporate</v>
      </c>
      <c r="T2064" t="str">
        <f>_xlfn.XLOOKUP(Table2[[#This Row],[Product_ID]],Table4[Product_ID],Table4[Product_Name],"Not Found")</f>
        <v>Wall Clock</v>
      </c>
    </row>
    <row r="2065" spans="1:20" x14ac:dyDescent="0.3">
      <c r="A2065" t="s">
        <v>2586</v>
      </c>
      <c r="B2065" s="4">
        <v>45923</v>
      </c>
      <c r="C2065" s="4">
        <v>45926</v>
      </c>
      <c r="D2065" t="s">
        <v>491</v>
      </c>
      <c r="E2065" t="s">
        <v>76</v>
      </c>
      <c r="F2065" s="8">
        <v>1</v>
      </c>
      <c r="G2065" s="10">
        <v>0.1</v>
      </c>
      <c r="H2065" t="s">
        <v>13</v>
      </c>
      <c r="I2065" s="8">
        <v>809.1</v>
      </c>
      <c r="J2065" s="8">
        <v>140.63999999999999</v>
      </c>
      <c r="K2065" s="12">
        <f>YEAR(Table2[[#This Row],[Order_Date]])</f>
        <v>2025</v>
      </c>
      <c r="L2065" s="12">
        <f>MONTH(Table2[[#This Row],[Order_Date]])</f>
        <v>9</v>
      </c>
      <c r="M2065" t="str">
        <f>TEXT(Table2[[#This Row],[Order_Date]],"mmm")</f>
        <v>Sep</v>
      </c>
      <c r="N2065" t="str">
        <f>TEXT(Table2[[#This Row],[Order_Date]],"YYYY-MM")</f>
        <v>2025-09</v>
      </c>
      <c r="O2065" s="9">
        <f>IFERROR(Table2[[#This Row],[Profit]]/Table2[[#This Row],[Sales]],0)</f>
        <v>0.17382276603633665</v>
      </c>
      <c r="P2065" t="str">
        <f>_xlfn.XLOOKUP(Table2[[#This Row],[Product_ID]],Table4[Product_ID],Table4[Category],"Not Found")</f>
        <v>Home</v>
      </c>
      <c r="Q2065" t="str">
        <f>_xlfn.XLOOKUP(Table2[[#This Row],[Product_ID]],Table4[Product_ID],Table4[Sub_Category],"Not Found")</f>
        <v>Decor</v>
      </c>
      <c r="R2065" t="str">
        <f>_xlfn.XLOOKUP(Table2[[#This Row],[Customer_ID]],Table1[Customer_ID],Table1[Region],"Not Found")</f>
        <v>South</v>
      </c>
      <c r="S2065" t="str">
        <f>_xlfn.XLOOKUP(Table2[[#This Row],[Customer_ID]],Table1[Customer_ID],Table1[Segment],"Not Found")</f>
        <v>Corporate</v>
      </c>
      <c r="T2065" t="str">
        <f>_xlfn.XLOOKUP(Table2[[#This Row],[Product_ID]],Table4[Product_ID],Table4[Product_Name],"Not Found")</f>
        <v>Wall Clock</v>
      </c>
    </row>
    <row r="2066" spans="1:20" x14ac:dyDescent="0.3">
      <c r="A2066" t="s">
        <v>2587</v>
      </c>
      <c r="B2066" s="4">
        <v>45418</v>
      </c>
      <c r="C2066" s="4">
        <v>45420</v>
      </c>
      <c r="D2066" t="s">
        <v>924</v>
      </c>
      <c r="E2066" t="s">
        <v>35</v>
      </c>
      <c r="F2066" s="8">
        <v>1</v>
      </c>
      <c r="G2066" s="10">
        <v>0.15</v>
      </c>
      <c r="H2066" t="s">
        <v>13</v>
      </c>
      <c r="I2066" s="8">
        <v>1359.15</v>
      </c>
      <c r="J2066" s="8">
        <v>399.69</v>
      </c>
      <c r="K2066" s="12">
        <f>YEAR(Table2[[#This Row],[Order_Date]])</f>
        <v>2024</v>
      </c>
      <c r="L2066" s="12">
        <f>MONTH(Table2[[#This Row],[Order_Date]])</f>
        <v>5</v>
      </c>
      <c r="M2066" t="str">
        <f>TEXT(Table2[[#This Row],[Order_Date]],"mmm")</f>
        <v>May</v>
      </c>
      <c r="N2066" t="str">
        <f>TEXT(Table2[[#This Row],[Order_Date]],"YYYY-MM")</f>
        <v>2024-05</v>
      </c>
      <c r="O2066" s="9">
        <f>IFERROR(Table2[[#This Row],[Profit]]/Table2[[#This Row],[Sales]],0)</f>
        <v>0.29407350182099101</v>
      </c>
      <c r="P2066" t="str">
        <f>_xlfn.XLOOKUP(Table2[[#This Row],[Product_ID]],Table4[Product_ID],Table4[Category],"Not Found")</f>
        <v>Lifestyle</v>
      </c>
      <c r="Q2066" t="str">
        <f>_xlfn.XLOOKUP(Table2[[#This Row],[Product_ID]],Table4[Product_ID],Table4[Sub_Category],"Not Found")</f>
        <v>Bags</v>
      </c>
      <c r="R2066" t="str">
        <f>_xlfn.XLOOKUP(Table2[[#This Row],[Customer_ID]],Table1[Customer_ID],Table1[Region],"Not Found")</f>
        <v>South</v>
      </c>
      <c r="S2066" t="str">
        <f>_xlfn.XLOOKUP(Table2[[#This Row],[Customer_ID]],Table1[Customer_ID],Table1[Segment],"Not Found")</f>
        <v>Consumer</v>
      </c>
      <c r="T2066" t="str">
        <f>_xlfn.XLOOKUP(Table2[[#This Row],[Product_ID]],Table4[Product_ID],Table4[Product_Name],"Not Found")</f>
        <v>Backpack</v>
      </c>
    </row>
    <row r="2067" spans="1:20" x14ac:dyDescent="0.3">
      <c r="A2067" t="s">
        <v>2588</v>
      </c>
      <c r="B2067" s="4">
        <v>45546</v>
      </c>
      <c r="C2067" s="4">
        <v>45551</v>
      </c>
      <c r="D2067" t="s">
        <v>397</v>
      </c>
      <c r="E2067" t="s">
        <v>65</v>
      </c>
      <c r="F2067" s="8">
        <v>3</v>
      </c>
      <c r="G2067" s="10">
        <v>0.1</v>
      </c>
      <c r="H2067" t="s">
        <v>13</v>
      </c>
      <c r="I2067" s="8">
        <v>1887.3</v>
      </c>
      <c r="J2067" s="8">
        <v>489.61</v>
      </c>
      <c r="K2067" s="12">
        <f>YEAR(Table2[[#This Row],[Order_Date]])</f>
        <v>2024</v>
      </c>
      <c r="L2067" s="12">
        <f>MONTH(Table2[[#This Row],[Order_Date]])</f>
        <v>9</v>
      </c>
      <c r="M2067" t="str">
        <f>TEXT(Table2[[#This Row],[Order_Date]],"mmm")</f>
        <v>Sep</v>
      </c>
      <c r="N2067" t="str">
        <f>TEXT(Table2[[#This Row],[Order_Date]],"YYYY-MM")</f>
        <v>2024-09</v>
      </c>
      <c r="O2067" s="9">
        <f>IFERROR(Table2[[#This Row],[Profit]]/Table2[[#This Row],[Sales]],0)</f>
        <v>0.259423515074445</v>
      </c>
      <c r="P2067" t="str">
        <f>_xlfn.XLOOKUP(Table2[[#This Row],[Product_ID]],Table4[Product_ID],Table4[Category],"Not Found")</f>
        <v>Office</v>
      </c>
      <c r="Q2067" t="str">
        <f>_xlfn.XLOOKUP(Table2[[#This Row],[Product_ID]],Table4[Product_ID],Table4[Sub_Category],"Not Found")</f>
        <v>Storage</v>
      </c>
      <c r="R2067" t="str">
        <f>_xlfn.XLOOKUP(Table2[[#This Row],[Customer_ID]],Table1[Customer_ID],Table1[Region],"Not Found")</f>
        <v>South</v>
      </c>
      <c r="S2067" t="str">
        <f>_xlfn.XLOOKUP(Table2[[#This Row],[Customer_ID]],Table1[Customer_ID],Table1[Segment],"Not Found")</f>
        <v>Consumer</v>
      </c>
      <c r="T2067" t="str">
        <f>_xlfn.XLOOKUP(Table2[[#This Row],[Product_ID]],Table4[Product_ID],Table4[Product_Name],"Not Found")</f>
        <v>Desk Organizer</v>
      </c>
    </row>
    <row r="2068" spans="1:20" x14ac:dyDescent="0.3">
      <c r="A2068" t="s">
        <v>2589</v>
      </c>
      <c r="B2068" s="4">
        <v>45986</v>
      </c>
      <c r="C2068" s="4">
        <v>45987</v>
      </c>
      <c r="D2068" t="s">
        <v>78</v>
      </c>
      <c r="E2068" t="s">
        <v>12</v>
      </c>
      <c r="F2068" s="8">
        <v>2</v>
      </c>
      <c r="G2068" s="10">
        <v>0.1</v>
      </c>
      <c r="H2068" t="s">
        <v>21</v>
      </c>
      <c r="I2068" s="8">
        <v>1078.2</v>
      </c>
      <c r="J2068" s="8">
        <v>286.13</v>
      </c>
      <c r="K2068" s="12">
        <f>YEAR(Table2[[#This Row],[Order_Date]])</f>
        <v>2025</v>
      </c>
      <c r="L2068" s="12">
        <f>MONTH(Table2[[#This Row],[Order_Date]])</f>
        <v>11</v>
      </c>
      <c r="M2068" t="str">
        <f>TEXT(Table2[[#This Row],[Order_Date]],"mmm")</f>
        <v>Nov</v>
      </c>
      <c r="N2068" t="str">
        <f>TEXT(Table2[[#This Row],[Order_Date]],"YYYY-MM")</f>
        <v>2025-11</v>
      </c>
      <c r="O2068" s="9">
        <f>IFERROR(Table2[[#This Row],[Profit]]/Table2[[#This Row],[Sales]],0)</f>
        <v>0.26537748098682989</v>
      </c>
      <c r="P2068" t="str">
        <f>_xlfn.XLOOKUP(Table2[[#This Row],[Product_ID]],Table4[Product_ID],Table4[Category],"Not Found")</f>
        <v>Home</v>
      </c>
      <c r="Q2068" t="str">
        <f>_xlfn.XLOOKUP(Table2[[#This Row],[Product_ID]],Table4[Product_ID],Table4[Sub_Category],"Not Found")</f>
        <v>Kitchen</v>
      </c>
      <c r="R2068" t="str">
        <f>_xlfn.XLOOKUP(Table2[[#This Row],[Customer_ID]],Table1[Customer_ID],Table1[Region],"Not Found")</f>
        <v>East</v>
      </c>
      <c r="S2068" t="str">
        <f>_xlfn.XLOOKUP(Table2[[#This Row],[Customer_ID]],Table1[Customer_ID],Table1[Segment],"Not Found")</f>
        <v>Corporate</v>
      </c>
      <c r="T2068" t="str">
        <f>_xlfn.XLOOKUP(Table2[[#This Row],[Product_ID]],Table4[Product_ID],Table4[Product_Name],"Not Found")</f>
        <v>Water Bottle</v>
      </c>
    </row>
    <row r="2069" spans="1:20" x14ac:dyDescent="0.3">
      <c r="A2069" t="s">
        <v>2590</v>
      </c>
      <c r="B2069" s="4">
        <v>45307</v>
      </c>
      <c r="C2069" s="4">
        <v>45309</v>
      </c>
      <c r="D2069" t="s">
        <v>1416</v>
      </c>
      <c r="E2069" t="s">
        <v>68</v>
      </c>
      <c r="F2069" s="8">
        <v>2</v>
      </c>
      <c r="G2069" s="10">
        <v>0.2</v>
      </c>
      <c r="H2069" t="s">
        <v>13</v>
      </c>
      <c r="I2069" s="8">
        <v>2078.4</v>
      </c>
      <c r="J2069" s="8">
        <v>579.02</v>
      </c>
      <c r="K2069" s="12">
        <f>YEAR(Table2[[#This Row],[Order_Date]])</f>
        <v>2024</v>
      </c>
      <c r="L2069" s="12">
        <f>MONTH(Table2[[#This Row],[Order_Date]])</f>
        <v>1</v>
      </c>
      <c r="M2069" t="str">
        <f>TEXT(Table2[[#This Row],[Order_Date]],"mmm")</f>
        <v>Jan</v>
      </c>
      <c r="N2069" t="str">
        <f>TEXT(Table2[[#This Row],[Order_Date]],"YYYY-MM")</f>
        <v>2024-01</v>
      </c>
      <c r="O2069" s="9">
        <f>IFERROR(Table2[[#This Row],[Profit]]/Table2[[#This Row],[Sales]],0)</f>
        <v>0.27858929946112393</v>
      </c>
      <c r="P2069" t="str">
        <f>_xlfn.XLOOKUP(Table2[[#This Row],[Product_ID]],Table4[Product_ID],Table4[Category],"Not Found")</f>
        <v>Home</v>
      </c>
      <c r="Q2069" t="str">
        <f>_xlfn.XLOOKUP(Table2[[#This Row],[Product_ID]],Table4[Product_ID],Table4[Sub_Category],"Not Found")</f>
        <v>Lighting</v>
      </c>
      <c r="R2069" t="str">
        <f>_xlfn.XLOOKUP(Table2[[#This Row],[Customer_ID]],Table1[Customer_ID],Table1[Region],"Not Found")</f>
        <v>North</v>
      </c>
      <c r="S2069" t="str">
        <f>_xlfn.XLOOKUP(Table2[[#This Row],[Customer_ID]],Table1[Customer_ID],Table1[Segment],"Not Found")</f>
        <v>Corporate</v>
      </c>
      <c r="T2069" t="str">
        <f>_xlfn.XLOOKUP(Table2[[#This Row],[Product_ID]],Table4[Product_ID],Table4[Product_Name],"Not Found")</f>
        <v>Table Lamp</v>
      </c>
    </row>
    <row r="2070" spans="1:20" x14ac:dyDescent="0.3">
      <c r="A2070" t="s">
        <v>2591</v>
      </c>
      <c r="B2070" s="4">
        <v>45768</v>
      </c>
      <c r="C2070" s="4">
        <v>45771</v>
      </c>
      <c r="D2070" t="s">
        <v>727</v>
      </c>
      <c r="E2070" t="s">
        <v>81</v>
      </c>
      <c r="F2070" s="8">
        <v>1</v>
      </c>
      <c r="G2070" s="10">
        <v>0</v>
      </c>
      <c r="H2070" t="s">
        <v>13</v>
      </c>
      <c r="I2070" s="8">
        <v>799</v>
      </c>
      <c r="J2070" s="8">
        <v>253.84</v>
      </c>
      <c r="K2070" s="12">
        <f>YEAR(Table2[[#This Row],[Order_Date]])</f>
        <v>2025</v>
      </c>
      <c r="L2070" s="12">
        <f>MONTH(Table2[[#This Row],[Order_Date]])</f>
        <v>4</v>
      </c>
      <c r="M2070" t="str">
        <f>TEXT(Table2[[#This Row],[Order_Date]],"mmm")</f>
        <v>Apr</v>
      </c>
      <c r="N2070" t="str">
        <f>TEXT(Table2[[#This Row],[Order_Date]],"YYYY-MM")</f>
        <v>2025-04</v>
      </c>
      <c r="O2070" s="9">
        <f>IFERROR(Table2[[#This Row],[Profit]]/Table2[[#This Row],[Sales]],0)</f>
        <v>0.31769712140175221</v>
      </c>
      <c r="P2070" t="str">
        <f>_xlfn.XLOOKUP(Table2[[#This Row],[Product_ID]],Table4[Product_ID],Table4[Category],"Not Found")</f>
        <v>Home</v>
      </c>
      <c r="Q2070" t="str">
        <f>_xlfn.XLOOKUP(Table2[[#This Row],[Product_ID]],Table4[Product_ID],Table4[Sub_Category],"Not Found")</f>
        <v>Kitchen</v>
      </c>
      <c r="R2070" t="str">
        <f>_xlfn.XLOOKUP(Table2[[#This Row],[Customer_ID]],Table1[Customer_ID],Table1[Region],"Not Found")</f>
        <v>North</v>
      </c>
      <c r="S2070" t="str">
        <f>_xlfn.XLOOKUP(Table2[[#This Row],[Customer_ID]],Table1[Customer_ID],Table1[Segment],"Not Found")</f>
        <v>Home Office</v>
      </c>
      <c r="T2070" t="str">
        <f>_xlfn.XLOOKUP(Table2[[#This Row],[Product_ID]],Table4[Product_ID],Table4[Product_Name],"Not Found")</f>
        <v>Travel Mug</v>
      </c>
    </row>
    <row r="2071" spans="1:20" x14ac:dyDescent="0.3">
      <c r="A2071" t="s">
        <v>2592</v>
      </c>
      <c r="B2071" s="4">
        <v>45353</v>
      </c>
      <c r="C2071" s="4">
        <v>45358</v>
      </c>
      <c r="D2071" t="s">
        <v>855</v>
      </c>
      <c r="E2071" t="s">
        <v>65</v>
      </c>
      <c r="F2071" s="8">
        <v>2</v>
      </c>
      <c r="G2071" s="10">
        <v>0.2</v>
      </c>
      <c r="H2071" t="s">
        <v>13</v>
      </c>
      <c r="I2071" s="8">
        <v>1118.4000000000001</v>
      </c>
      <c r="J2071" s="8">
        <v>292.33</v>
      </c>
      <c r="K2071" s="12">
        <f>YEAR(Table2[[#This Row],[Order_Date]])</f>
        <v>2024</v>
      </c>
      <c r="L2071" s="12">
        <f>MONTH(Table2[[#This Row],[Order_Date]])</f>
        <v>3</v>
      </c>
      <c r="M2071" t="str">
        <f>TEXT(Table2[[#This Row],[Order_Date]],"mmm")</f>
        <v>Mar</v>
      </c>
      <c r="N2071" t="str">
        <f>TEXT(Table2[[#This Row],[Order_Date]],"YYYY-MM")</f>
        <v>2024-03</v>
      </c>
      <c r="O2071" s="9">
        <f>IFERROR(Table2[[#This Row],[Profit]]/Table2[[#This Row],[Sales]],0)</f>
        <v>0.26138233190271815</v>
      </c>
      <c r="P2071" t="str">
        <f>_xlfn.XLOOKUP(Table2[[#This Row],[Product_ID]],Table4[Product_ID],Table4[Category],"Not Found")</f>
        <v>Office</v>
      </c>
      <c r="Q2071" t="str">
        <f>_xlfn.XLOOKUP(Table2[[#This Row],[Product_ID]],Table4[Product_ID],Table4[Sub_Category],"Not Found")</f>
        <v>Storage</v>
      </c>
      <c r="R2071" t="str">
        <f>_xlfn.XLOOKUP(Table2[[#This Row],[Customer_ID]],Table1[Customer_ID],Table1[Region],"Not Found")</f>
        <v>South</v>
      </c>
      <c r="S2071" t="str">
        <f>_xlfn.XLOOKUP(Table2[[#This Row],[Customer_ID]],Table1[Customer_ID],Table1[Segment],"Not Found")</f>
        <v>Consumer</v>
      </c>
      <c r="T2071" t="str">
        <f>_xlfn.XLOOKUP(Table2[[#This Row],[Product_ID]],Table4[Product_ID],Table4[Product_Name],"Not Found")</f>
        <v>Desk Organizer</v>
      </c>
    </row>
    <row r="2072" spans="1:20" x14ac:dyDescent="0.3">
      <c r="A2072" t="s">
        <v>2593</v>
      </c>
      <c r="B2072" s="4">
        <v>45723</v>
      </c>
      <c r="C2072" s="4">
        <v>45724</v>
      </c>
      <c r="D2072" t="s">
        <v>142</v>
      </c>
      <c r="E2072" t="s">
        <v>71</v>
      </c>
      <c r="F2072" s="8">
        <v>1</v>
      </c>
      <c r="G2072" s="10">
        <v>0.1</v>
      </c>
      <c r="H2072" t="s">
        <v>30</v>
      </c>
      <c r="I2072" s="8">
        <v>719.1</v>
      </c>
      <c r="J2072" s="8">
        <v>161.24</v>
      </c>
      <c r="K2072" s="12">
        <f>YEAR(Table2[[#This Row],[Order_Date]])</f>
        <v>2025</v>
      </c>
      <c r="L2072" s="12">
        <f>MONTH(Table2[[#This Row],[Order_Date]])</f>
        <v>3</v>
      </c>
      <c r="M2072" t="str">
        <f>TEXT(Table2[[#This Row],[Order_Date]],"mmm")</f>
        <v>Mar</v>
      </c>
      <c r="N2072" t="str">
        <f>TEXT(Table2[[#This Row],[Order_Date]],"YYYY-MM")</f>
        <v>2025-03</v>
      </c>
      <c r="O2072" s="9">
        <f>IFERROR(Table2[[#This Row],[Profit]]/Table2[[#This Row],[Sales]],0)</f>
        <v>0.22422472535113336</v>
      </c>
      <c r="P2072" t="str">
        <f>_xlfn.XLOOKUP(Table2[[#This Row],[Product_ID]],Table4[Product_ID],Table4[Category],"Not Found")</f>
        <v>Home</v>
      </c>
      <c r="Q2072" t="str">
        <f>_xlfn.XLOOKUP(Table2[[#This Row],[Product_ID]],Table4[Product_ID],Table4[Sub_Category],"Not Found")</f>
        <v>Storage</v>
      </c>
      <c r="R2072" t="str">
        <f>_xlfn.XLOOKUP(Table2[[#This Row],[Customer_ID]],Table1[Customer_ID],Table1[Region],"Not Found")</f>
        <v>North</v>
      </c>
      <c r="S2072" t="str">
        <f>_xlfn.XLOOKUP(Table2[[#This Row],[Customer_ID]],Table1[Customer_ID],Table1[Segment],"Not Found")</f>
        <v>Corporate</v>
      </c>
      <c r="T2072" t="str">
        <f>_xlfn.XLOOKUP(Table2[[#This Row],[Product_ID]],Table4[Product_ID],Table4[Product_Name],"Not Found")</f>
        <v>Storage Box</v>
      </c>
    </row>
    <row r="2073" spans="1:20" x14ac:dyDescent="0.3">
      <c r="A2073" t="s">
        <v>2594</v>
      </c>
      <c r="B2073" s="4">
        <v>45961</v>
      </c>
      <c r="C2073" s="4">
        <v>45963</v>
      </c>
      <c r="D2073" t="s">
        <v>1669</v>
      </c>
      <c r="E2073" t="s">
        <v>55</v>
      </c>
      <c r="F2073" s="8">
        <v>1</v>
      </c>
      <c r="G2073" s="10">
        <v>0.1</v>
      </c>
      <c r="H2073" t="s">
        <v>13</v>
      </c>
      <c r="I2073" s="8">
        <v>5399.1</v>
      </c>
      <c r="J2073" s="8">
        <v>1138.55</v>
      </c>
      <c r="K2073" s="12">
        <f>YEAR(Table2[[#This Row],[Order_Date]])</f>
        <v>2025</v>
      </c>
      <c r="L2073" s="12">
        <f>MONTH(Table2[[#This Row],[Order_Date]])</f>
        <v>10</v>
      </c>
      <c r="M2073" t="str">
        <f>TEXT(Table2[[#This Row],[Order_Date]],"mmm")</f>
        <v>Oct</v>
      </c>
      <c r="N2073" t="str">
        <f>TEXT(Table2[[#This Row],[Order_Date]],"YYYY-MM")</f>
        <v>2025-10</v>
      </c>
      <c r="O2073" s="9">
        <f>IFERROR(Table2[[#This Row],[Profit]]/Table2[[#This Row],[Sales]],0)</f>
        <v>0.2108777388824063</v>
      </c>
      <c r="P2073" t="str">
        <f>_xlfn.XLOOKUP(Table2[[#This Row],[Product_ID]],Table4[Product_ID],Table4[Category],"Not Found")</f>
        <v>Furniture</v>
      </c>
      <c r="Q2073" t="str">
        <f>_xlfn.XLOOKUP(Table2[[#This Row],[Product_ID]],Table4[Product_ID],Table4[Sub_Category],"Not Found")</f>
        <v>Furniture</v>
      </c>
      <c r="R2073" t="str">
        <f>_xlfn.XLOOKUP(Table2[[#This Row],[Customer_ID]],Table1[Customer_ID],Table1[Region],"Not Found")</f>
        <v>East</v>
      </c>
      <c r="S2073" t="str">
        <f>_xlfn.XLOOKUP(Table2[[#This Row],[Customer_ID]],Table1[Customer_ID],Table1[Segment],"Not Found")</f>
        <v>Consumer</v>
      </c>
      <c r="T2073" t="str">
        <f>_xlfn.XLOOKUP(Table2[[#This Row],[Product_ID]],Table4[Product_ID],Table4[Product_Name],"Not Found")</f>
        <v>Study Table</v>
      </c>
    </row>
    <row r="2074" spans="1:20" x14ac:dyDescent="0.3">
      <c r="A2074" t="s">
        <v>2595</v>
      </c>
      <c r="B2074" s="4">
        <v>45559</v>
      </c>
      <c r="C2074" s="4">
        <v>45560</v>
      </c>
      <c r="D2074" t="s">
        <v>1311</v>
      </c>
      <c r="E2074" t="s">
        <v>76</v>
      </c>
      <c r="F2074" s="8">
        <v>1</v>
      </c>
      <c r="G2074" s="10">
        <v>0.1</v>
      </c>
      <c r="H2074" t="s">
        <v>13</v>
      </c>
      <c r="I2074" s="8">
        <v>809.1</v>
      </c>
      <c r="J2074" s="8">
        <v>198.43</v>
      </c>
      <c r="K2074" s="12">
        <f>YEAR(Table2[[#This Row],[Order_Date]])</f>
        <v>2024</v>
      </c>
      <c r="L2074" s="12">
        <f>MONTH(Table2[[#This Row],[Order_Date]])</f>
        <v>9</v>
      </c>
      <c r="M2074" t="str">
        <f>TEXT(Table2[[#This Row],[Order_Date]],"mmm")</f>
        <v>Sep</v>
      </c>
      <c r="N2074" t="str">
        <f>TEXT(Table2[[#This Row],[Order_Date]],"YYYY-MM")</f>
        <v>2024-09</v>
      </c>
      <c r="O2074" s="9">
        <f>IFERROR(Table2[[#This Row],[Profit]]/Table2[[#This Row],[Sales]],0)</f>
        <v>0.24524780620442468</v>
      </c>
      <c r="P2074" t="str">
        <f>_xlfn.XLOOKUP(Table2[[#This Row],[Product_ID]],Table4[Product_ID],Table4[Category],"Not Found")</f>
        <v>Home</v>
      </c>
      <c r="Q2074" t="str">
        <f>_xlfn.XLOOKUP(Table2[[#This Row],[Product_ID]],Table4[Product_ID],Table4[Sub_Category],"Not Found")</f>
        <v>Decor</v>
      </c>
      <c r="R2074" t="str">
        <f>_xlfn.XLOOKUP(Table2[[#This Row],[Customer_ID]],Table1[Customer_ID],Table1[Region],"Not Found")</f>
        <v>South</v>
      </c>
      <c r="S2074" t="str">
        <f>_xlfn.XLOOKUP(Table2[[#This Row],[Customer_ID]],Table1[Customer_ID],Table1[Segment],"Not Found")</f>
        <v>Home Office</v>
      </c>
      <c r="T2074" t="str">
        <f>_xlfn.XLOOKUP(Table2[[#This Row],[Product_ID]],Table4[Product_ID],Table4[Product_Name],"Not Found")</f>
        <v>Wall Clock</v>
      </c>
    </row>
    <row r="2075" spans="1:20" x14ac:dyDescent="0.3">
      <c r="A2075" t="s">
        <v>2596</v>
      </c>
      <c r="B2075" s="4">
        <v>45326</v>
      </c>
      <c r="C2075" s="4">
        <v>45328</v>
      </c>
      <c r="D2075" t="s">
        <v>704</v>
      </c>
      <c r="E2075" t="s">
        <v>35</v>
      </c>
      <c r="F2075" s="8">
        <v>1</v>
      </c>
      <c r="G2075" s="10">
        <v>0.05</v>
      </c>
      <c r="H2075" t="s">
        <v>30</v>
      </c>
      <c r="I2075" s="8">
        <v>1519.05</v>
      </c>
      <c r="J2075" s="8">
        <v>421.94</v>
      </c>
      <c r="K2075" s="12">
        <f>YEAR(Table2[[#This Row],[Order_Date]])</f>
        <v>2024</v>
      </c>
      <c r="L2075" s="12">
        <f>MONTH(Table2[[#This Row],[Order_Date]])</f>
        <v>2</v>
      </c>
      <c r="M2075" t="str">
        <f>TEXT(Table2[[#This Row],[Order_Date]],"mmm")</f>
        <v>Feb</v>
      </c>
      <c r="N2075" t="str">
        <f>TEXT(Table2[[#This Row],[Order_Date]],"YYYY-MM")</f>
        <v>2024-02</v>
      </c>
      <c r="O2075" s="9">
        <f>IFERROR(Table2[[#This Row],[Profit]]/Table2[[#This Row],[Sales]],0)</f>
        <v>0.2777657088311774</v>
      </c>
      <c r="P2075" t="str">
        <f>_xlfn.XLOOKUP(Table2[[#This Row],[Product_ID]],Table4[Product_ID],Table4[Category],"Not Found")</f>
        <v>Lifestyle</v>
      </c>
      <c r="Q2075" t="str">
        <f>_xlfn.XLOOKUP(Table2[[#This Row],[Product_ID]],Table4[Product_ID],Table4[Sub_Category],"Not Found")</f>
        <v>Bags</v>
      </c>
      <c r="R2075" t="str">
        <f>_xlfn.XLOOKUP(Table2[[#This Row],[Customer_ID]],Table1[Customer_ID],Table1[Region],"Not Found")</f>
        <v>West</v>
      </c>
      <c r="S2075" t="str">
        <f>_xlfn.XLOOKUP(Table2[[#This Row],[Customer_ID]],Table1[Customer_ID],Table1[Segment],"Not Found")</f>
        <v>Consumer</v>
      </c>
      <c r="T2075" t="str">
        <f>_xlfn.XLOOKUP(Table2[[#This Row],[Product_ID]],Table4[Product_ID],Table4[Product_Name],"Not Found")</f>
        <v>Backpack</v>
      </c>
    </row>
    <row r="2076" spans="1:20" x14ac:dyDescent="0.3">
      <c r="A2076" t="s">
        <v>2597</v>
      </c>
      <c r="B2076" s="4">
        <v>45867</v>
      </c>
      <c r="C2076" s="4">
        <v>45870</v>
      </c>
      <c r="D2076" t="s">
        <v>480</v>
      </c>
      <c r="E2076" t="s">
        <v>65</v>
      </c>
      <c r="F2076" s="8">
        <v>1</v>
      </c>
      <c r="G2076" s="10">
        <v>0.1</v>
      </c>
      <c r="H2076" t="s">
        <v>30</v>
      </c>
      <c r="I2076" s="8">
        <v>629.1</v>
      </c>
      <c r="J2076" s="8">
        <v>166.34</v>
      </c>
      <c r="K2076" s="12">
        <f>YEAR(Table2[[#This Row],[Order_Date]])</f>
        <v>2025</v>
      </c>
      <c r="L2076" s="12">
        <f>MONTH(Table2[[#This Row],[Order_Date]])</f>
        <v>7</v>
      </c>
      <c r="M2076" t="str">
        <f>TEXT(Table2[[#This Row],[Order_Date]],"mmm")</f>
        <v>Jul</v>
      </c>
      <c r="N2076" t="str">
        <f>TEXT(Table2[[#This Row],[Order_Date]],"YYYY-MM")</f>
        <v>2025-07</v>
      </c>
      <c r="O2076" s="9">
        <f>IFERROR(Table2[[#This Row],[Profit]]/Table2[[#This Row],[Sales]],0)</f>
        <v>0.26440947385153396</v>
      </c>
      <c r="P2076" t="str">
        <f>_xlfn.XLOOKUP(Table2[[#This Row],[Product_ID]],Table4[Product_ID],Table4[Category],"Not Found")</f>
        <v>Office</v>
      </c>
      <c r="Q2076" t="str">
        <f>_xlfn.XLOOKUP(Table2[[#This Row],[Product_ID]],Table4[Product_ID],Table4[Sub_Category],"Not Found")</f>
        <v>Storage</v>
      </c>
      <c r="R2076" t="str">
        <f>_xlfn.XLOOKUP(Table2[[#This Row],[Customer_ID]],Table1[Customer_ID],Table1[Region],"Not Found")</f>
        <v>South</v>
      </c>
      <c r="S2076" t="str">
        <f>_xlfn.XLOOKUP(Table2[[#This Row],[Customer_ID]],Table1[Customer_ID],Table1[Segment],"Not Found")</f>
        <v>Corporate</v>
      </c>
      <c r="T2076" t="str">
        <f>_xlfn.XLOOKUP(Table2[[#This Row],[Product_ID]],Table4[Product_ID],Table4[Product_Name],"Not Found")</f>
        <v>Desk Organizer</v>
      </c>
    </row>
    <row r="2077" spans="1:20" x14ac:dyDescent="0.3">
      <c r="A2077" t="s">
        <v>2598</v>
      </c>
      <c r="B2077" s="4">
        <v>45785</v>
      </c>
      <c r="C2077" s="4">
        <v>45787</v>
      </c>
      <c r="D2077" t="s">
        <v>539</v>
      </c>
      <c r="E2077" t="s">
        <v>55</v>
      </c>
      <c r="F2077" s="8">
        <v>1</v>
      </c>
      <c r="G2077" s="10">
        <v>0</v>
      </c>
      <c r="H2077" t="s">
        <v>13</v>
      </c>
      <c r="I2077" s="8">
        <v>5999</v>
      </c>
      <c r="J2077" s="8">
        <v>930.63</v>
      </c>
      <c r="K2077" s="12">
        <f>YEAR(Table2[[#This Row],[Order_Date]])</f>
        <v>2025</v>
      </c>
      <c r="L2077" s="12">
        <f>MONTH(Table2[[#This Row],[Order_Date]])</f>
        <v>5</v>
      </c>
      <c r="M2077" t="str">
        <f>TEXT(Table2[[#This Row],[Order_Date]],"mmm")</f>
        <v>May</v>
      </c>
      <c r="N2077" t="str">
        <f>TEXT(Table2[[#This Row],[Order_Date]],"YYYY-MM")</f>
        <v>2025-05</v>
      </c>
      <c r="O2077" s="9">
        <f>IFERROR(Table2[[#This Row],[Profit]]/Table2[[#This Row],[Sales]],0)</f>
        <v>0.15513085514252375</v>
      </c>
      <c r="P2077" t="str">
        <f>_xlfn.XLOOKUP(Table2[[#This Row],[Product_ID]],Table4[Product_ID],Table4[Category],"Not Found")</f>
        <v>Furniture</v>
      </c>
      <c r="Q2077" t="str">
        <f>_xlfn.XLOOKUP(Table2[[#This Row],[Product_ID]],Table4[Product_ID],Table4[Sub_Category],"Not Found")</f>
        <v>Furniture</v>
      </c>
      <c r="R2077" t="str">
        <f>_xlfn.XLOOKUP(Table2[[#This Row],[Customer_ID]],Table1[Customer_ID],Table1[Region],"Not Found")</f>
        <v>North</v>
      </c>
      <c r="S2077" t="str">
        <f>_xlfn.XLOOKUP(Table2[[#This Row],[Customer_ID]],Table1[Customer_ID],Table1[Segment],"Not Found")</f>
        <v>Consumer</v>
      </c>
      <c r="T2077" t="str">
        <f>_xlfn.XLOOKUP(Table2[[#This Row],[Product_ID]],Table4[Product_ID],Table4[Product_Name],"Not Found")</f>
        <v>Study Table</v>
      </c>
    </row>
    <row r="2078" spans="1:20" x14ac:dyDescent="0.3">
      <c r="A2078" t="s">
        <v>2599</v>
      </c>
      <c r="B2078" s="4">
        <v>45853</v>
      </c>
      <c r="C2078" s="4">
        <v>45856</v>
      </c>
      <c r="D2078" t="s">
        <v>377</v>
      </c>
      <c r="E2078" t="s">
        <v>58</v>
      </c>
      <c r="F2078" s="8">
        <v>2</v>
      </c>
      <c r="G2078" s="10">
        <v>0.15</v>
      </c>
      <c r="H2078" t="s">
        <v>21</v>
      </c>
      <c r="I2078" s="8">
        <v>3398.3</v>
      </c>
      <c r="J2078" s="8">
        <v>549.09</v>
      </c>
      <c r="K2078" s="12">
        <f>YEAR(Table2[[#This Row],[Order_Date]])</f>
        <v>2025</v>
      </c>
      <c r="L2078" s="12">
        <f>MONTH(Table2[[#This Row],[Order_Date]])</f>
        <v>7</v>
      </c>
      <c r="M2078" t="str">
        <f>TEXT(Table2[[#This Row],[Order_Date]],"mmm")</f>
        <v>Jul</v>
      </c>
      <c r="N2078" t="str">
        <f>TEXT(Table2[[#This Row],[Order_Date]],"YYYY-MM")</f>
        <v>2025-07</v>
      </c>
      <c r="O2078" s="9">
        <f>IFERROR(Table2[[#This Row],[Profit]]/Table2[[#This Row],[Sales]],0)</f>
        <v>0.16157784774740311</v>
      </c>
      <c r="P2078" t="str">
        <f>_xlfn.XLOOKUP(Table2[[#This Row],[Product_ID]],Table4[Product_ID],Table4[Category],"Not Found")</f>
        <v>Technology</v>
      </c>
      <c r="Q2078" t="str">
        <f>_xlfn.XLOOKUP(Table2[[#This Row],[Product_ID]],Table4[Product_ID],Table4[Sub_Category],"Not Found")</f>
        <v>Audio</v>
      </c>
      <c r="R2078" t="str">
        <f>_xlfn.XLOOKUP(Table2[[#This Row],[Customer_ID]],Table1[Customer_ID],Table1[Region],"Not Found")</f>
        <v>West</v>
      </c>
      <c r="S2078" t="str">
        <f>_xlfn.XLOOKUP(Table2[[#This Row],[Customer_ID]],Table1[Customer_ID],Table1[Segment],"Not Found")</f>
        <v>Corporate</v>
      </c>
      <c r="T2078" t="str">
        <f>_xlfn.XLOOKUP(Table2[[#This Row],[Product_ID]],Table4[Product_ID],Table4[Product_Name],"Not Found")</f>
        <v>Bluetooth Speaker</v>
      </c>
    </row>
    <row r="2079" spans="1:20" x14ac:dyDescent="0.3">
      <c r="A2079" t="s">
        <v>2600</v>
      </c>
      <c r="B2079" s="4">
        <v>45760</v>
      </c>
      <c r="C2079" s="4">
        <v>45762</v>
      </c>
      <c r="D2079" t="s">
        <v>795</v>
      </c>
      <c r="E2079" t="s">
        <v>20</v>
      </c>
      <c r="F2079" s="8">
        <v>2</v>
      </c>
      <c r="G2079" s="10">
        <v>0</v>
      </c>
      <c r="H2079" t="s">
        <v>13</v>
      </c>
      <c r="I2079" s="8">
        <v>13998</v>
      </c>
      <c r="J2079" s="8">
        <v>3285.41</v>
      </c>
      <c r="K2079" s="12">
        <f>YEAR(Table2[[#This Row],[Order_Date]])</f>
        <v>2025</v>
      </c>
      <c r="L2079" s="12">
        <f>MONTH(Table2[[#This Row],[Order_Date]])</f>
        <v>4</v>
      </c>
      <c r="M2079" t="str">
        <f>TEXT(Table2[[#This Row],[Order_Date]],"mmm")</f>
        <v>Apr</v>
      </c>
      <c r="N2079" t="str">
        <f>TEXT(Table2[[#This Row],[Order_Date]],"YYYY-MM")</f>
        <v>2025-04</v>
      </c>
      <c r="O2079" s="9">
        <f>IFERROR(Table2[[#This Row],[Profit]]/Table2[[#This Row],[Sales]],0)</f>
        <v>0.23470567223889127</v>
      </c>
      <c r="P2079" t="str">
        <f>_xlfn.XLOOKUP(Table2[[#This Row],[Product_ID]],Table4[Product_ID],Table4[Category],"Not Found")</f>
        <v>Furniture</v>
      </c>
      <c r="Q2079" t="str">
        <f>_xlfn.XLOOKUP(Table2[[#This Row],[Product_ID]],Table4[Product_ID],Table4[Sub_Category],"Not Found")</f>
        <v>Furniture</v>
      </c>
      <c r="R2079" t="str">
        <f>_xlfn.XLOOKUP(Table2[[#This Row],[Customer_ID]],Table1[Customer_ID],Table1[Region],"Not Found")</f>
        <v>West</v>
      </c>
      <c r="S2079" t="str">
        <f>_xlfn.XLOOKUP(Table2[[#This Row],[Customer_ID]],Table1[Customer_ID],Table1[Segment],"Not Found")</f>
        <v>Consumer</v>
      </c>
      <c r="T2079" t="str">
        <f>_xlfn.XLOOKUP(Table2[[#This Row],[Product_ID]],Table4[Product_ID],Table4[Product_Name],"Not Found")</f>
        <v>Office Chair</v>
      </c>
    </row>
    <row r="2080" spans="1:20" x14ac:dyDescent="0.3">
      <c r="A2080" t="s">
        <v>2601</v>
      </c>
      <c r="B2080" s="4">
        <v>45952</v>
      </c>
      <c r="C2080" s="4">
        <v>45957</v>
      </c>
      <c r="D2080" t="s">
        <v>737</v>
      </c>
      <c r="E2080" t="s">
        <v>99</v>
      </c>
      <c r="F2080" s="8">
        <v>2</v>
      </c>
      <c r="G2080" s="10">
        <v>0</v>
      </c>
      <c r="H2080" t="s">
        <v>13</v>
      </c>
      <c r="I2080" s="8">
        <v>498</v>
      </c>
      <c r="J2080" s="8">
        <v>147.94999999999999</v>
      </c>
      <c r="K2080" s="12">
        <f>YEAR(Table2[[#This Row],[Order_Date]])</f>
        <v>2025</v>
      </c>
      <c r="L2080" s="12">
        <f>MONTH(Table2[[#This Row],[Order_Date]])</f>
        <v>10</v>
      </c>
      <c r="M2080" t="str">
        <f>TEXT(Table2[[#This Row],[Order_Date]],"mmm")</f>
        <v>Oct</v>
      </c>
      <c r="N2080" t="str">
        <f>TEXT(Table2[[#This Row],[Order_Date]],"YYYY-MM")</f>
        <v>2025-10</v>
      </c>
      <c r="O2080" s="9">
        <f>IFERROR(Table2[[#This Row],[Profit]]/Table2[[#This Row],[Sales]],0)</f>
        <v>0.29708835341365458</v>
      </c>
      <c r="P2080" t="str">
        <f>_xlfn.XLOOKUP(Table2[[#This Row],[Product_ID]],Table4[Product_ID],Table4[Category],"Not Found")</f>
        <v>Office</v>
      </c>
      <c r="Q2080" t="str">
        <f>_xlfn.XLOOKUP(Table2[[#This Row],[Product_ID]],Table4[Product_ID],Table4[Sub_Category],"Not Found")</f>
        <v>Paper</v>
      </c>
      <c r="R2080" t="str">
        <f>_xlfn.XLOOKUP(Table2[[#This Row],[Customer_ID]],Table1[Customer_ID],Table1[Region],"Not Found")</f>
        <v>West</v>
      </c>
      <c r="S2080" t="str">
        <f>_xlfn.XLOOKUP(Table2[[#This Row],[Customer_ID]],Table1[Customer_ID],Table1[Segment],"Not Found")</f>
        <v>Corporate</v>
      </c>
      <c r="T2080" t="str">
        <f>_xlfn.XLOOKUP(Table2[[#This Row],[Product_ID]],Table4[Product_ID],Table4[Product_Name],"Not Found")</f>
        <v>Pen Set</v>
      </c>
    </row>
    <row r="2081" spans="1:20" x14ac:dyDescent="0.3">
      <c r="A2081" t="s">
        <v>2602</v>
      </c>
      <c r="B2081" s="4">
        <v>45616</v>
      </c>
      <c r="C2081" s="4">
        <v>45618</v>
      </c>
      <c r="D2081" t="s">
        <v>1127</v>
      </c>
      <c r="E2081" t="s">
        <v>20</v>
      </c>
      <c r="F2081" s="8">
        <v>2</v>
      </c>
      <c r="G2081" s="10">
        <v>0</v>
      </c>
      <c r="H2081" t="s">
        <v>21</v>
      </c>
      <c r="I2081" s="8">
        <v>13998</v>
      </c>
      <c r="J2081" s="8">
        <v>1730.52</v>
      </c>
      <c r="K2081" s="12">
        <f>YEAR(Table2[[#This Row],[Order_Date]])</f>
        <v>2024</v>
      </c>
      <c r="L2081" s="12">
        <f>MONTH(Table2[[#This Row],[Order_Date]])</f>
        <v>11</v>
      </c>
      <c r="M2081" t="str">
        <f>TEXT(Table2[[#This Row],[Order_Date]],"mmm")</f>
        <v>Nov</v>
      </c>
      <c r="N2081" t="str">
        <f>TEXT(Table2[[#This Row],[Order_Date]],"YYYY-MM")</f>
        <v>2024-11</v>
      </c>
      <c r="O2081" s="9">
        <f>IFERROR(Table2[[#This Row],[Profit]]/Table2[[#This Row],[Sales]],0)</f>
        <v>0.1236262323189027</v>
      </c>
      <c r="P2081" t="str">
        <f>_xlfn.XLOOKUP(Table2[[#This Row],[Product_ID]],Table4[Product_ID],Table4[Category],"Not Found")</f>
        <v>Furniture</v>
      </c>
      <c r="Q2081" t="str">
        <f>_xlfn.XLOOKUP(Table2[[#This Row],[Product_ID]],Table4[Product_ID],Table4[Sub_Category],"Not Found")</f>
        <v>Furniture</v>
      </c>
      <c r="R2081" t="str">
        <f>_xlfn.XLOOKUP(Table2[[#This Row],[Customer_ID]],Table1[Customer_ID],Table1[Region],"Not Found")</f>
        <v>South</v>
      </c>
      <c r="S2081" t="str">
        <f>_xlfn.XLOOKUP(Table2[[#This Row],[Customer_ID]],Table1[Customer_ID],Table1[Segment],"Not Found")</f>
        <v>Home Office</v>
      </c>
      <c r="T2081" t="str">
        <f>_xlfn.XLOOKUP(Table2[[#This Row],[Product_ID]],Table4[Product_ID],Table4[Product_Name],"Not Found")</f>
        <v>Office Chair</v>
      </c>
    </row>
    <row r="2082" spans="1:20" x14ac:dyDescent="0.3">
      <c r="A2082" t="s">
        <v>2603</v>
      </c>
      <c r="B2082" s="4">
        <v>45595</v>
      </c>
      <c r="C2082" s="4">
        <v>45597</v>
      </c>
      <c r="D2082" t="s">
        <v>1492</v>
      </c>
      <c r="E2082" t="s">
        <v>99</v>
      </c>
      <c r="F2082" s="8">
        <v>5</v>
      </c>
      <c r="G2082" s="10">
        <v>0</v>
      </c>
      <c r="H2082" t="s">
        <v>21</v>
      </c>
      <c r="I2082" s="8">
        <v>1245</v>
      </c>
      <c r="J2082" s="8">
        <v>413.95</v>
      </c>
      <c r="K2082" s="12">
        <f>YEAR(Table2[[#This Row],[Order_Date]])</f>
        <v>2024</v>
      </c>
      <c r="L2082" s="12">
        <f>MONTH(Table2[[#This Row],[Order_Date]])</f>
        <v>10</v>
      </c>
      <c r="M2082" t="str">
        <f>TEXT(Table2[[#This Row],[Order_Date]],"mmm")</f>
        <v>Oct</v>
      </c>
      <c r="N2082" t="str">
        <f>TEXT(Table2[[#This Row],[Order_Date]],"YYYY-MM")</f>
        <v>2024-10</v>
      </c>
      <c r="O2082" s="9">
        <f>IFERROR(Table2[[#This Row],[Profit]]/Table2[[#This Row],[Sales]],0)</f>
        <v>0.33248995983935742</v>
      </c>
      <c r="P2082" t="str">
        <f>_xlfn.XLOOKUP(Table2[[#This Row],[Product_ID]],Table4[Product_ID],Table4[Category],"Not Found")</f>
        <v>Office</v>
      </c>
      <c r="Q2082" t="str">
        <f>_xlfn.XLOOKUP(Table2[[#This Row],[Product_ID]],Table4[Product_ID],Table4[Sub_Category],"Not Found")</f>
        <v>Paper</v>
      </c>
      <c r="R2082" t="str">
        <f>_xlfn.XLOOKUP(Table2[[#This Row],[Customer_ID]],Table1[Customer_ID],Table1[Region],"Not Found")</f>
        <v>East</v>
      </c>
      <c r="S2082" t="str">
        <f>_xlfn.XLOOKUP(Table2[[#This Row],[Customer_ID]],Table1[Customer_ID],Table1[Segment],"Not Found")</f>
        <v>Consumer</v>
      </c>
      <c r="T2082" t="str">
        <f>_xlfn.XLOOKUP(Table2[[#This Row],[Product_ID]],Table4[Product_ID],Table4[Product_Name],"Not Found")</f>
        <v>Pen Set</v>
      </c>
    </row>
    <row r="2083" spans="1:20" x14ac:dyDescent="0.3">
      <c r="A2083" t="s">
        <v>2604</v>
      </c>
      <c r="B2083" s="4">
        <v>45567</v>
      </c>
      <c r="C2083" s="4">
        <v>45571</v>
      </c>
      <c r="D2083" t="s">
        <v>2605</v>
      </c>
      <c r="E2083" t="s">
        <v>68</v>
      </c>
      <c r="F2083" s="8">
        <v>1</v>
      </c>
      <c r="G2083" s="10">
        <v>0</v>
      </c>
      <c r="H2083" t="s">
        <v>13</v>
      </c>
      <c r="I2083" s="8">
        <v>1299</v>
      </c>
      <c r="J2083" s="8">
        <v>332.8</v>
      </c>
      <c r="K2083" s="12">
        <f>YEAR(Table2[[#This Row],[Order_Date]])</f>
        <v>2024</v>
      </c>
      <c r="L2083" s="12">
        <f>MONTH(Table2[[#This Row],[Order_Date]])</f>
        <v>10</v>
      </c>
      <c r="M2083" t="str">
        <f>TEXT(Table2[[#This Row],[Order_Date]],"mmm")</f>
        <v>Oct</v>
      </c>
      <c r="N2083" t="str">
        <f>TEXT(Table2[[#This Row],[Order_Date]],"YYYY-MM")</f>
        <v>2024-10</v>
      </c>
      <c r="O2083" s="9">
        <f>IFERROR(Table2[[#This Row],[Profit]]/Table2[[#This Row],[Sales]],0)</f>
        <v>0.25619707467282526</v>
      </c>
      <c r="P2083" t="str">
        <f>_xlfn.XLOOKUP(Table2[[#This Row],[Product_ID]],Table4[Product_ID],Table4[Category],"Not Found")</f>
        <v>Home</v>
      </c>
      <c r="Q2083" t="str">
        <f>_xlfn.XLOOKUP(Table2[[#This Row],[Product_ID]],Table4[Product_ID],Table4[Sub_Category],"Not Found")</f>
        <v>Lighting</v>
      </c>
      <c r="R2083" t="str">
        <f>_xlfn.XLOOKUP(Table2[[#This Row],[Customer_ID]],Table1[Customer_ID],Table1[Region],"Not Found")</f>
        <v>West</v>
      </c>
      <c r="S2083" t="str">
        <f>_xlfn.XLOOKUP(Table2[[#This Row],[Customer_ID]],Table1[Customer_ID],Table1[Segment],"Not Found")</f>
        <v>Home Office</v>
      </c>
      <c r="T2083" t="str">
        <f>_xlfn.XLOOKUP(Table2[[#This Row],[Product_ID]],Table4[Product_ID],Table4[Product_Name],"Not Found")</f>
        <v>Table Lamp</v>
      </c>
    </row>
    <row r="2084" spans="1:20" x14ac:dyDescent="0.3">
      <c r="A2084" t="s">
        <v>2606</v>
      </c>
      <c r="B2084" s="4">
        <v>45975</v>
      </c>
      <c r="C2084" s="4">
        <v>45979</v>
      </c>
      <c r="D2084" t="s">
        <v>218</v>
      </c>
      <c r="E2084" t="s">
        <v>68</v>
      </c>
      <c r="F2084" s="8">
        <v>1</v>
      </c>
      <c r="G2084" s="10">
        <v>0</v>
      </c>
      <c r="H2084" t="s">
        <v>13</v>
      </c>
      <c r="I2084" s="8">
        <v>1299</v>
      </c>
      <c r="J2084" s="8">
        <v>315.13</v>
      </c>
      <c r="K2084" s="12">
        <f>YEAR(Table2[[#This Row],[Order_Date]])</f>
        <v>2025</v>
      </c>
      <c r="L2084" s="12">
        <f>MONTH(Table2[[#This Row],[Order_Date]])</f>
        <v>11</v>
      </c>
      <c r="M2084" t="str">
        <f>TEXT(Table2[[#This Row],[Order_Date]],"mmm")</f>
        <v>Nov</v>
      </c>
      <c r="N2084" t="str">
        <f>TEXT(Table2[[#This Row],[Order_Date]],"YYYY-MM")</f>
        <v>2025-11</v>
      </c>
      <c r="O2084" s="9">
        <f>IFERROR(Table2[[#This Row],[Profit]]/Table2[[#This Row],[Sales]],0)</f>
        <v>0.24259430331023865</v>
      </c>
      <c r="P2084" t="str">
        <f>_xlfn.XLOOKUP(Table2[[#This Row],[Product_ID]],Table4[Product_ID],Table4[Category],"Not Found")</f>
        <v>Home</v>
      </c>
      <c r="Q2084" t="str">
        <f>_xlfn.XLOOKUP(Table2[[#This Row],[Product_ID]],Table4[Product_ID],Table4[Sub_Category],"Not Found")</f>
        <v>Lighting</v>
      </c>
      <c r="R2084" t="str">
        <f>_xlfn.XLOOKUP(Table2[[#This Row],[Customer_ID]],Table1[Customer_ID],Table1[Region],"Not Found")</f>
        <v>South</v>
      </c>
      <c r="S2084" t="str">
        <f>_xlfn.XLOOKUP(Table2[[#This Row],[Customer_ID]],Table1[Customer_ID],Table1[Segment],"Not Found")</f>
        <v>Consumer</v>
      </c>
      <c r="T2084" t="str">
        <f>_xlfn.XLOOKUP(Table2[[#This Row],[Product_ID]],Table4[Product_ID],Table4[Product_Name],"Not Found")</f>
        <v>Table Lamp</v>
      </c>
    </row>
    <row r="2085" spans="1:20" x14ac:dyDescent="0.3">
      <c r="A2085" t="s">
        <v>2607</v>
      </c>
      <c r="B2085" s="4">
        <v>45492</v>
      </c>
      <c r="C2085" s="4">
        <v>45494</v>
      </c>
      <c r="D2085" t="s">
        <v>120</v>
      </c>
      <c r="E2085" t="s">
        <v>200</v>
      </c>
      <c r="F2085" s="8">
        <v>2</v>
      </c>
      <c r="G2085" s="10">
        <v>0.05</v>
      </c>
      <c r="H2085" t="s">
        <v>13</v>
      </c>
      <c r="I2085" s="8">
        <v>2088.1</v>
      </c>
      <c r="J2085" s="8">
        <v>623.38</v>
      </c>
      <c r="K2085" s="12">
        <f>YEAR(Table2[[#This Row],[Order_Date]])</f>
        <v>2024</v>
      </c>
      <c r="L2085" s="12">
        <f>MONTH(Table2[[#This Row],[Order_Date]])</f>
        <v>7</v>
      </c>
      <c r="M2085" t="str">
        <f>TEXT(Table2[[#This Row],[Order_Date]],"mmm")</f>
        <v>Jul</v>
      </c>
      <c r="N2085" t="str">
        <f>TEXT(Table2[[#This Row],[Order_Date]],"YYYY-MM")</f>
        <v>2024-07</v>
      </c>
      <c r="O2085" s="9">
        <f>IFERROR(Table2[[#This Row],[Profit]]/Table2[[#This Row],[Sales]],0)</f>
        <v>0.29853934198553711</v>
      </c>
      <c r="P2085" t="str">
        <f>_xlfn.XLOOKUP(Table2[[#This Row],[Product_ID]],Table4[Product_ID],Table4[Category],"Not Found")</f>
        <v>Office</v>
      </c>
      <c r="Q2085" t="str">
        <f>_xlfn.XLOOKUP(Table2[[#This Row],[Product_ID]],Table4[Product_ID],Table4[Sub_Category],"Not Found")</f>
        <v>Office Supplies</v>
      </c>
      <c r="R2085" t="str">
        <f>_xlfn.XLOOKUP(Table2[[#This Row],[Customer_ID]],Table1[Customer_ID],Table1[Region],"Not Found")</f>
        <v>East</v>
      </c>
      <c r="S2085" t="str">
        <f>_xlfn.XLOOKUP(Table2[[#This Row],[Customer_ID]],Table1[Customer_ID],Table1[Segment],"Not Found")</f>
        <v>Consumer</v>
      </c>
      <c r="T2085" t="str">
        <f>_xlfn.XLOOKUP(Table2[[#This Row],[Product_ID]],Table4[Product_ID],Table4[Product_Name],"Not Found")</f>
        <v>Laptop Stand</v>
      </c>
    </row>
    <row r="2086" spans="1:20" x14ac:dyDescent="0.3">
      <c r="A2086" t="s">
        <v>2608</v>
      </c>
      <c r="B2086" s="4">
        <v>45736</v>
      </c>
      <c r="C2086" s="4">
        <v>45740</v>
      </c>
      <c r="D2086" t="s">
        <v>206</v>
      </c>
      <c r="E2086" t="s">
        <v>55</v>
      </c>
      <c r="F2086" s="8">
        <v>1</v>
      </c>
      <c r="G2086" s="10">
        <v>0.05</v>
      </c>
      <c r="H2086" t="s">
        <v>21</v>
      </c>
      <c r="I2086" s="8">
        <v>5699.05</v>
      </c>
      <c r="J2086" s="8">
        <v>938.98</v>
      </c>
      <c r="K2086" s="12">
        <f>YEAR(Table2[[#This Row],[Order_Date]])</f>
        <v>2025</v>
      </c>
      <c r="L2086" s="12">
        <f>MONTH(Table2[[#This Row],[Order_Date]])</f>
        <v>3</v>
      </c>
      <c r="M2086" t="str">
        <f>TEXT(Table2[[#This Row],[Order_Date]],"mmm")</f>
        <v>Mar</v>
      </c>
      <c r="N2086" t="str">
        <f>TEXT(Table2[[#This Row],[Order_Date]],"YYYY-MM")</f>
        <v>2025-03</v>
      </c>
      <c r="O2086" s="9">
        <f>IFERROR(Table2[[#This Row],[Profit]]/Table2[[#This Row],[Sales]],0)</f>
        <v>0.16476079346557759</v>
      </c>
      <c r="P2086" t="str">
        <f>_xlfn.XLOOKUP(Table2[[#This Row],[Product_ID]],Table4[Product_ID],Table4[Category],"Not Found")</f>
        <v>Furniture</v>
      </c>
      <c r="Q2086" t="str">
        <f>_xlfn.XLOOKUP(Table2[[#This Row],[Product_ID]],Table4[Product_ID],Table4[Sub_Category],"Not Found")</f>
        <v>Furniture</v>
      </c>
      <c r="R2086" t="str">
        <f>_xlfn.XLOOKUP(Table2[[#This Row],[Customer_ID]],Table1[Customer_ID],Table1[Region],"Not Found")</f>
        <v>South</v>
      </c>
      <c r="S2086" t="str">
        <f>_xlfn.XLOOKUP(Table2[[#This Row],[Customer_ID]],Table1[Customer_ID],Table1[Segment],"Not Found")</f>
        <v>Consumer</v>
      </c>
      <c r="T2086" t="str">
        <f>_xlfn.XLOOKUP(Table2[[#This Row],[Product_ID]],Table4[Product_ID],Table4[Product_Name],"Not Found")</f>
        <v>Study Table</v>
      </c>
    </row>
    <row r="2087" spans="1:20" x14ac:dyDescent="0.3">
      <c r="A2087" t="s">
        <v>2609</v>
      </c>
      <c r="B2087" s="4">
        <v>45615</v>
      </c>
      <c r="C2087" s="4">
        <v>45618</v>
      </c>
      <c r="D2087" t="s">
        <v>333</v>
      </c>
      <c r="E2087" t="s">
        <v>58</v>
      </c>
      <c r="F2087" s="8">
        <v>2</v>
      </c>
      <c r="G2087" s="10">
        <v>0</v>
      </c>
      <c r="H2087" t="s">
        <v>30</v>
      </c>
      <c r="I2087" s="8">
        <v>3998</v>
      </c>
      <c r="J2087" s="8">
        <v>695.47</v>
      </c>
      <c r="K2087" s="12">
        <f>YEAR(Table2[[#This Row],[Order_Date]])</f>
        <v>2024</v>
      </c>
      <c r="L2087" s="12">
        <f>MONTH(Table2[[#This Row],[Order_Date]])</f>
        <v>11</v>
      </c>
      <c r="M2087" t="str">
        <f>TEXT(Table2[[#This Row],[Order_Date]],"mmm")</f>
        <v>Nov</v>
      </c>
      <c r="N2087" t="str">
        <f>TEXT(Table2[[#This Row],[Order_Date]],"YYYY-MM")</f>
        <v>2024-11</v>
      </c>
      <c r="O2087" s="9">
        <f>IFERROR(Table2[[#This Row],[Profit]]/Table2[[#This Row],[Sales]],0)</f>
        <v>0.17395447723861931</v>
      </c>
      <c r="P2087" t="str">
        <f>_xlfn.XLOOKUP(Table2[[#This Row],[Product_ID]],Table4[Product_ID],Table4[Category],"Not Found")</f>
        <v>Technology</v>
      </c>
      <c r="Q2087" t="str">
        <f>_xlfn.XLOOKUP(Table2[[#This Row],[Product_ID]],Table4[Product_ID],Table4[Sub_Category],"Not Found")</f>
        <v>Audio</v>
      </c>
      <c r="R2087" t="str">
        <f>_xlfn.XLOOKUP(Table2[[#This Row],[Customer_ID]],Table1[Customer_ID],Table1[Region],"Not Found")</f>
        <v>North</v>
      </c>
      <c r="S2087" t="str">
        <f>_xlfn.XLOOKUP(Table2[[#This Row],[Customer_ID]],Table1[Customer_ID],Table1[Segment],"Not Found")</f>
        <v>Consumer</v>
      </c>
      <c r="T2087" t="str">
        <f>_xlfn.XLOOKUP(Table2[[#This Row],[Product_ID]],Table4[Product_ID],Table4[Product_Name],"Not Found")</f>
        <v>Bluetooth Speaker</v>
      </c>
    </row>
    <row r="2088" spans="1:20" x14ac:dyDescent="0.3">
      <c r="A2088" t="s">
        <v>2610</v>
      </c>
      <c r="B2088" s="4">
        <v>45326</v>
      </c>
      <c r="C2088" s="4">
        <v>45330</v>
      </c>
      <c r="D2088" t="s">
        <v>363</v>
      </c>
      <c r="E2088" t="s">
        <v>45</v>
      </c>
      <c r="F2088" s="8">
        <v>2</v>
      </c>
      <c r="G2088" s="10">
        <v>0</v>
      </c>
      <c r="H2088" t="s">
        <v>13</v>
      </c>
      <c r="I2088" s="8">
        <v>4998</v>
      </c>
      <c r="J2088" s="8">
        <v>1005.27</v>
      </c>
      <c r="K2088" s="12">
        <f>YEAR(Table2[[#This Row],[Order_Date]])</f>
        <v>2024</v>
      </c>
      <c r="L2088" s="12">
        <f>MONTH(Table2[[#This Row],[Order_Date]])</f>
        <v>2</v>
      </c>
      <c r="M2088" t="str">
        <f>TEXT(Table2[[#This Row],[Order_Date]],"mmm")</f>
        <v>Feb</v>
      </c>
      <c r="N2088" t="str">
        <f>TEXT(Table2[[#This Row],[Order_Date]],"YYYY-MM")</f>
        <v>2024-02</v>
      </c>
      <c r="O2088" s="9">
        <f>IFERROR(Table2[[#This Row],[Profit]]/Table2[[#This Row],[Sales]],0)</f>
        <v>0.2011344537815126</v>
      </c>
      <c r="P2088" t="str">
        <f>_xlfn.XLOOKUP(Table2[[#This Row],[Product_ID]],Table4[Product_ID],Table4[Category],"Not Found")</f>
        <v>Technology</v>
      </c>
      <c r="Q2088" t="str">
        <f>_xlfn.XLOOKUP(Table2[[#This Row],[Product_ID]],Table4[Product_ID],Table4[Sub_Category],"Not Found")</f>
        <v>Audio</v>
      </c>
      <c r="R2088" t="str">
        <f>_xlfn.XLOOKUP(Table2[[#This Row],[Customer_ID]],Table1[Customer_ID],Table1[Region],"Not Found")</f>
        <v>East</v>
      </c>
      <c r="S2088" t="str">
        <f>_xlfn.XLOOKUP(Table2[[#This Row],[Customer_ID]],Table1[Customer_ID],Table1[Segment],"Not Found")</f>
        <v>Home Office</v>
      </c>
      <c r="T2088" t="str">
        <f>_xlfn.XLOOKUP(Table2[[#This Row],[Product_ID]],Table4[Product_ID],Table4[Product_Name],"Not Found")</f>
        <v>Headphones</v>
      </c>
    </row>
    <row r="2089" spans="1:20" x14ac:dyDescent="0.3">
      <c r="A2089" t="s">
        <v>2611</v>
      </c>
      <c r="B2089" s="4">
        <v>45773</v>
      </c>
      <c r="C2089" s="4">
        <v>45775</v>
      </c>
      <c r="D2089" t="s">
        <v>560</v>
      </c>
      <c r="E2089" t="s">
        <v>45</v>
      </c>
      <c r="F2089" s="8">
        <v>5</v>
      </c>
      <c r="G2089" s="10">
        <v>0.2</v>
      </c>
      <c r="H2089" t="s">
        <v>21</v>
      </c>
      <c r="I2089" s="8">
        <v>9996</v>
      </c>
      <c r="J2089" s="8">
        <v>2173.52</v>
      </c>
      <c r="K2089" s="12">
        <f>YEAR(Table2[[#This Row],[Order_Date]])</f>
        <v>2025</v>
      </c>
      <c r="L2089" s="12">
        <f>MONTH(Table2[[#This Row],[Order_Date]])</f>
        <v>4</v>
      </c>
      <c r="M2089" t="str">
        <f>TEXT(Table2[[#This Row],[Order_Date]],"mmm")</f>
        <v>Apr</v>
      </c>
      <c r="N2089" t="str">
        <f>TEXT(Table2[[#This Row],[Order_Date]],"YYYY-MM")</f>
        <v>2025-04</v>
      </c>
      <c r="O2089" s="9">
        <f>IFERROR(Table2[[#This Row],[Profit]]/Table2[[#This Row],[Sales]],0)</f>
        <v>0.21743897559023609</v>
      </c>
      <c r="P2089" t="str">
        <f>_xlfn.XLOOKUP(Table2[[#This Row],[Product_ID]],Table4[Product_ID],Table4[Category],"Not Found")</f>
        <v>Technology</v>
      </c>
      <c r="Q2089" t="str">
        <f>_xlfn.XLOOKUP(Table2[[#This Row],[Product_ID]],Table4[Product_ID],Table4[Sub_Category],"Not Found")</f>
        <v>Audio</v>
      </c>
      <c r="R2089" t="str">
        <f>_xlfn.XLOOKUP(Table2[[#This Row],[Customer_ID]],Table1[Customer_ID],Table1[Region],"Not Found")</f>
        <v>South</v>
      </c>
      <c r="S2089" t="str">
        <f>_xlfn.XLOOKUP(Table2[[#This Row],[Customer_ID]],Table1[Customer_ID],Table1[Segment],"Not Found")</f>
        <v>Consumer</v>
      </c>
      <c r="T2089" t="str">
        <f>_xlfn.XLOOKUP(Table2[[#This Row],[Product_ID]],Table4[Product_ID],Table4[Product_Name],"Not Found")</f>
        <v>Headphones</v>
      </c>
    </row>
    <row r="2090" spans="1:20" x14ac:dyDescent="0.3">
      <c r="A2090" t="s">
        <v>2612</v>
      </c>
      <c r="B2090" s="4">
        <v>46019</v>
      </c>
      <c r="C2090" s="4">
        <v>46020</v>
      </c>
      <c r="D2090" t="s">
        <v>508</v>
      </c>
      <c r="E2090" t="s">
        <v>68</v>
      </c>
      <c r="F2090" s="8">
        <v>3</v>
      </c>
      <c r="G2090" s="10">
        <v>0</v>
      </c>
      <c r="H2090" t="s">
        <v>13</v>
      </c>
      <c r="I2090" s="8">
        <v>3897</v>
      </c>
      <c r="J2090" s="8">
        <v>851.52</v>
      </c>
      <c r="K2090" s="12">
        <f>YEAR(Table2[[#This Row],[Order_Date]])</f>
        <v>2025</v>
      </c>
      <c r="L2090" s="12">
        <f>MONTH(Table2[[#This Row],[Order_Date]])</f>
        <v>12</v>
      </c>
      <c r="M2090" t="str">
        <f>TEXT(Table2[[#This Row],[Order_Date]],"mmm")</f>
        <v>Dec</v>
      </c>
      <c r="N2090" t="str">
        <f>TEXT(Table2[[#This Row],[Order_Date]],"YYYY-MM")</f>
        <v>2025-12</v>
      </c>
      <c r="O2090" s="9">
        <f>IFERROR(Table2[[#This Row],[Profit]]/Table2[[#This Row],[Sales]],0)</f>
        <v>0.21850654349499615</v>
      </c>
      <c r="P2090" t="str">
        <f>_xlfn.XLOOKUP(Table2[[#This Row],[Product_ID]],Table4[Product_ID],Table4[Category],"Not Found")</f>
        <v>Home</v>
      </c>
      <c r="Q2090" t="str">
        <f>_xlfn.XLOOKUP(Table2[[#This Row],[Product_ID]],Table4[Product_ID],Table4[Sub_Category],"Not Found")</f>
        <v>Lighting</v>
      </c>
      <c r="R2090" t="str">
        <f>_xlfn.XLOOKUP(Table2[[#This Row],[Customer_ID]],Table1[Customer_ID],Table1[Region],"Not Found")</f>
        <v>West</v>
      </c>
      <c r="S2090" t="str">
        <f>_xlfn.XLOOKUP(Table2[[#This Row],[Customer_ID]],Table1[Customer_ID],Table1[Segment],"Not Found")</f>
        <v>Corporate</v>
      </c>
      <c r="T2090" t="str">
        <f>_xlfn.XLOOKUP(Table2[[#This Row],[Product_ID]],Table4[Product_ID],Table4[Product_Name],"Not Found")</f>
        <v>Table Lamp</v>
      </c>
    </row>
    <row r="2091" spans="1:20" x14ac:dyDescent="0.3">
      <c r="A2091" t="s">
        <v>2613</v>
      </c>
      <c r="B2091" s="4">
        <v>45771</v>
      </c>
      <c r="C2091" s="4">
        <v>45772</v>
      </c>
      <c r="D2091" t="s">
        <v>1061</v>
      </c>
      <c r="E2091" t="s">
        <v>20</v>
      </c>
      <c r="F2091" s="8">
        <v>4</v>
      </c>
      <c r="G2091" s="10">
        <v>0</v>
      </c>
      <c r="H2091" t="s">
        <v>17</v>
      </c>
      <c r="I2091" s="8">
        <v>27996</v>
      </c>
      <c r="J2091" s="8">
        <v>5537.67</v>
      </c>
      <c r="K2091" s="12">
        <f>YEAR(Table2[[#This Row],[Order_Date]])</f>
        <v>2025</v>
      </c>
      <c r="L2091" s="12">
        <f>MONTH(Table2[[#This Row],[Order_Date]])</f>
        <v>4</v>
      </c>
      <c r="M2091" t="str">
        <f>TEXT(Table2[[#This Row],[Order_Date]],"mmm")</f>
        <v>Apr</v>
      </c>
      <c r="N2091" t="str">
        <f>TEXT(Table2[[#This Row],[Order_Date]],"YYYY-MM")</f>
        <v>2025-04</v>
      </c>
      <c r="O2091" s="9">
        <f>IFERROR(Table2[[#This Row],[Profit]]/Table2[[#This Row],[Sales]],0)</f>
        <v>0.19780218602657523</v>
      </c>
      <c r="P2091" t="str">
        <f>_xlfn.XLOOKUP(Table2[[#This Row],[Product_ID]],Table4[Product_ID],Table4[Category],"Not Found")</f>
        <v>Furniture</v>
      </c>
      <c r="Q2091" t="str">
        <f>_xlfn.XLOOKUP(Table2[[#This Row],[Product_ID]],Table4[Product_ID],Table4[Sub_Category],"Not Found")</f>
        <v>Furniture</v>
      </c>
      <c r="R2091" t="str">
        <f>_xlfn.XLOOKUP(Table2[[#This Row],[Customer_ID]],Table1[Customer_ID],Table1[Region],"Not Found")</f>
        <v>South</v>
      </c>
      <c r="S2091" t="str">
        <f>_xlfn.XLOOKUP(Table2[[#This Row],[Customer_ID]],Table1[Customer_ID],Table1[Segment],"Not Found")</f>
        <v>Home Office</v>
      </c>
      <c r="T2091" t="str">
        <f>_xlfn.XLOOKUP(Table2[[#This Row],[Product_ID]],Table4[Product_ID],Table4[Product_Name],"Not Found")</f>
        <v>Office Chair</v>
      </c>
    </row>
    <row r="2092" spans="1:20" x14ac:dyDescent="0.3">
      <c r="A2092" t="s">
        <v>2614</v>
      </c>
      <c r="B2092" s="4">
        <v>45356</v>
      </c>
      <c r="C2092" s="4">
        <v>45358</v>
      </c>
      <c r="D2092" t="s">
        <v>727</v>
      </c>
      <c r="E2092" t="s">
        <v>35</v>
      </c>
      <c r="F2092" s="8">
        <v>1</v>
      </c>
      <c r="G2092" s="10">
        <v>0</v>
      </c>
      <c r="H2092" t="s">
        <v>13</v>
      </c>
      <c r="I2092" s="8">
        <v>1599</v>
      </c>
      <c r="J2092" s="8">
        <v>551.30999999999995</v>
      </c>
      <c r="K2092" s="12">
        <f>YEAR(Table2[[#This Row],[Order_Date]])</f>
        <v>2024</v>
      </c>
      <c r="L2092" s="12">
        <f>MONTH(Table2[[#This Row],[Order_Date]])</f>
        <v>3</v>
      </c>
      <c r="M2092" t="str">
        <f>TEXT(Table2[[#This Row],[Order_Date]],"mmm")</f>
        <v>Mar</v>
      </c>
      <c r="N2092" t="str">
        <f>TEXT(Table2[[#This Row],[Order_Date]],"YYYY-MM")</f>
        <v>2024-03</v>
      </c>
      <c r="O2092" s="9">
        <f>IFERROR(Table2[[#This Row],[Profit]]/Table2[[#This Row],[Sales]],0)</f>
        <v>0.34478424015009379</v>
      </c>
      <c r="P2092" t="str">
        <f>_xlfn.XLOOKUP(Table2[[#This Row],[Product_ID]],Table4[Product_ID],Table4[Category],"Not Found")</f>
        <v>Lifestyle</v>
      </c>
      <c r="Q2092" t="str">
        <f>_xlfn.XLOOKUP(Table2[[#This Row],[Product_ID]],Table4[Product_ID],Table4[Sub_Category],"Not Found")</f>
        <v>Bags</v>
      </c>
      <c r="R2092" t="str">
        <f>_xlfn.XLOOKUP(Table2[[#This Row],[Customer_ID]],Table1[Customer_ID],Table1[Region],"Not Found")</f>
        <v>North</v>
      </c>
      <c r="S2092" t="str">
        <f>_xlfn.XLOOKUP(Table2[[#This Row],[Customer_ID]],Table1[Customer_ID],Table1[Segment],"Not Found")</f>
        <v>Home Office</v>
      </c>
      <c r="T2092" t="str">
        <f>_xlfn.XLOOKUP(Table2[[#This Row],[Product_ID]],Table4[Product_ID],Table4[Product_Name],"Not Found")</f>
        <v>Backpack</v>
      </c>
    </row>
    <row r="2093" spans="1:20" x14ac:dyDescent="0.3">
      <c r="A2093" t="s">
        <v>2615</v>
      </c>
      <c r="B2093" s="4">
        <v>45299</v>
      </c>
      <c r="C2093" s="4">
        <v>45301</v>
      </c>
      <c r="D2093" t="s">
        <v>1659</v>
      </c>
      <c r="E2093" t="s">
        <v>20</v>
      </c>
      <c r="F2093" s="8">
        <v>3</v>
      </c>
      <c r="G2093" s="10">
        <v>0</v>
      </c>
      <c r="H2093" t="s">
        <v>17</v>
      </c>
      <c r="I2093" s="8">
        <v>20997</v>
      </c>
      <c r="J2093" s="8">
        <v>3511</v>
      </c>
      <c r="K2093" s="12">
        <f>YEAR(Table2[[#This Row],[Order_Date]])</f>
        <v>2024</v>
      </c>
      <c r="L2093" s="12">
        <f>MONTH(Table2[[#This Row],[Order_Date]])</f>
        <v>1</v>
      </c>
      <c r="M2093" t="str">
        <f>TEXT(Table2[[#This Row],[Order_Date]],"mmm")</f>
        <v>Jan</v>
      </c>
      <c r="N2093" t="str">
        <f>TEXT(Table2[[#This Row],[Order_Date]],"YYYY-MM")</f>
        <v>2024-01</v>
      </c>
      <c r="O2093" s="9">
        <f>IFERROR(Table2[[#This Row],[Profit]]/Table2[[#This Row],[Sales]],0)</f>
        <v>0.16721436395675573</v>
      </c>
      <c r="P2093" t="str">
        <f>_xlfn.XLOOKUP(Table2[[#This Row],[Product_ID]],Table4[Product_ID],Table4[Category],"Not Found")</f>
        <v>Furniture</v>
      </c>
      <c r="Q2093" t="str">
        <f>_xlfn.XLOOKUP(Table2[[#This Row],[Product_ID]],Table4[Product_ID],Table4[Sub_Category],"Not Found")</f>
        <v>Furniture</v>
      </c>
      <c r="R2093" t="str">
        <f>_xlfn.XLOOKUP(Table2[[#This Row],[Customer_ID]],Table1[Customer_ID],Table1[Region],"Not Found")</f>
        <v>East</v>
      </c>
      <c r="S2093" t="str">
        <f>_xlfn.XLOOKUP(Table2[[#This Row],[Customer_ID]],Table1[Customer_ID],Table1[Segment],"Not Found")</f>
        <v>Consumer</v>
      </c>
      <c r="T2093" t="str">
        <f>_xlfn.XLOOKUP(Table2[[#This Row],[Product_ID]],Table4[Product_ID],Table4[Product_Name],"Not Found")</f>
        <v>Office Chair</v>
      </c>
    </row>
    <row r="2094" spans="1:20" x14ac:dyDescent="0.3">
      <c r="A2094" t="s">
        <v>2616</v>
      </c>
      <c r="B2094" s="4">
        <v>45592</v>
      </c>
      <c r="C2094" s="4">
        <v>45593</v>
      </c>
      <c r="D2094" t="s">
        <v>469</v>
      </c>
      <c r="E2094" t="s">
        <v>58</v>
      </c>
      <c r="F2094" s="8">
        <v>1</v>
      </c>
      <c r="G2094" s="10">
        <v>0.1</v>
      </c>
      <c r="H2094" t="s">
        <v>13</v>
      </c>
      <c r="I2094" s="8">
        <v>1799.1</v>
      </c>
      <c r="J2094" s="8">
        <v>251.68</v>
      </c>
      <c r="K2094" s="12">
        <f>YEAR(Table2[[#This Row],[Order_Date]])</f>
        <v>2024</v>
      </c>
      <c r="L2094" s="12">
        <f>MONTH(Table2[[#This Row],[Order_Date]])</f>
        <v>10</v>
      </c>
      <c r="M2094" t="str">
        <f>TEXT(Table2[[#This Row],[Order_Date]],"mmm")</f>
        <v>Oct</v>
      </c>
      <c r="N2094" t="str">
        <f>TEXT(Table2[[#This Row],[Order_Date]],"YYYY-MM")</f>
        <v>2024-10</v>
      </c>
      <c r="O2094" s="9">
        <f>IFERROR(Table2[[#This Row],[Profit]]/Table2[[#This Row],[Sales]],0)</f>
        <v>0.13989216830637541</v>
      </c>
      <c r="P2094" t="str">
        <f>_xlfn.XLOOKUP(Table2[[#This Row],[Product_ID]],Table4[Product_ID],Table4[Category],"Not Found")</f>
        <v>Technology</v>
      </c>
      <c r="Q2094" t="str">
        <f>_xlfn.XLOOKUP(Table2[[#This Row],[Product_ID]],Table4[Product_ID],Table4[Sub_Category],"Not Found")</f>
        <v>Audio</v>
      </c>
      <c r="R2094" t="str">
        <f>_xlfn.XLOOKUP(Table2[[#This Row],[Customer_ID]],Table1[Customer_ID],Table1[Region],"Not Found")</f>
        <v>South</v>
      </c>
      <c r="S2094" t="str">
        <f>_xlfn.XLOOKUP(Table2[[#This Row],[Customer_ID]],Table1[Customer_ID],Table1[Segment],"Not Found")</f>
        <v>Consumer</v>
      </c>
      <c r="T2094" t="str">
        <f>_xlfn.XLOOKUP(Table2[[#This Row],[Product_ID]],Table4[Product_ID],Table4[Product_Name],"Not Found")</f>
        <v>Bluetooth Speaker</v>
      </c>
    </row>
    <row r="2095" spans="1:20" x14ac:dyDescent="0.3">
      <c r="A2095" t="s">
        <v>2617</v>
      </c>
      <c r="B2095" s="4">
        <v>45634</v>
      </c>
      <c r="C2095" s="4">
        <v>45639</v>
      </c>
      <c r="D2095" t="s">
        <v>453</v>
      </c>
      <c r="E2095" t="s">
        <v>26</v>
      </c>
      <c r="F2095" s="8">
        <v>2</v>
      </c>
      <c r="G2095" s="10">
        <v>0.05</v>
      </c>
      <c r="H2095" t="s">
        <v>30</v>
      </c>
      <c r="I2095" s="8">
        <v>1708.1</v>
      </c>
      <c r="J2095" s="8">
        <v>365.85</v>
      </c>
      <c r="K2095" s="12">
        <f>YEAR(Table2[[#This Row],[Order_Date]])</f>
        <v>2024</v>
      </c>
      <c r="L2095" s="12">
        <f>MONTH(Table2[[#This Row],[Order_Date]])</f>
        <v>12</v>
      </c>
      <c r="M2095" t="str">
        <f>TEXT(Table2[[#This Row],[Order_Date]],"mmm")</f>
        <v>Dec</v>
      </c>
      <c r="N2095" t="str">
        <f>TEXT(Table2[[#This Row],[Order_Date]],"YYYY-MM")</f>
        <v>2024-12</v>
      </c>
      <c r="O2095" s="9">
        <f>IFERROR(Table2[[#This Row],[Profit]]/Table2[[#This Row],[Sales]],0)</f>
        <v>0.21418535214565895</v>
      </c>
      <c r="P2095" t="str">
        <f>_xlfn.XLOOKUP(Table2[[#This Row],[Product_ID]],Table4[Product_ID],Table4[Category],"Not Found")</f>
        <v>Technology</v>
      </c>
      <c r="Q2095" t="str">
        <f>_xlfn.XLOOKUP(Table2[[#This Row],[Product_ID]],Table4[Product_ID],Table4[Sub_Category],"Not Found")</f>
        <v>Accessories</v>
      </c>
      <c r="R2095" t="str">
        <f>_xlfn.XLOOKUP(Table2[[#This Row],[Customer_ID]],Table1[Customer_ID],Table1[Region],"Not Found")</f>
        <v>East</v>
      </c>
      <c r="S2095" t="str">
        <f>_xlfn.XLOOKUP(Table2[[#This Row],[Customer_ID]],Table1[Customer_ID],Table1[Segment],"Not Found")</f>
        <v>Corporate</v>
      </c>
      <c r="T2095" t="str">
        <f>_xlfn.XLOOKUP(Table2[[#This Row],[Product_ID]],Table4[Product_ID],Table4[Product_Name],"Not Found")</f>
        <v>Keyboard</v>
      </c>
    </row>
    <row r="2096" spans="1:20" x14ac:dyDescent="0.3">
      <c r="A2096" t="s">
        <v>2618</v>
      </c>
      <c r="B2096" s="4">
        <v>45722</v>
      </c>
      <c r="C2096" s="4">
        <v>45726</v>
      </c>
      <c r="D2096" t="s">
        <v>1429</v>
      </c>
      <c r="E2096" t="s">
        <v>71</v>
      </c>
      <c r="F2096" s="8">
        <v>2</v>
      </c>
      <c r="G2096" s="10">
        <v>0.05</v>
      </c>
      <c r="H2096" t="s">
        <v>13</v>
      </c>
      <c r="I2096" s="8">
        <v>1518.1</v>
      </c>
      <c r="J2096" s="8">
        <v>334.35</v>
      </c>
      <c r="K2096" s="12">
        <f>YEAR(Table2[[#This Row],[Order_Date]])</f>
        <v>2025</v>
      </c>
      <c r="L2096" s="12">
        <f>MONTH(Table2[[#This Row],[Order_Date]])</f>
        <v>3</v>
      </c>
      <c r="M2096" t="str">
        <f>TEXT(Table2[[#This Row],[Order_Date]],"mmm")</f>
        <v>Mar</v>
      </c>
      <c r="N2096" t="str">
        <f>TEXT(Table2[[#This Row],[Order_Date]],"YYYY-MM")</f>
        <v>2025-03</v>
      </c>
      <c r="O2096" s="9">
        <f>IFERROR(Table2[[#This Row],[Profit]]/Table2[[#This Row],[Sales]],0)</f>
        <v>0.22024240827349981</v>
      </c>
      <c r="P2096" t="str">
        <f>_xlfn.XLOOKUP(Table2[[#This Row],[Product_ID]],Table4[Product_ID],Table4[Category],"Not Found")</f>
        <v>Home</v>
      </c>
      <c r="Q2096" t="str">
        <f>_xlfn.XLOOKUP(Table2[[#This Row],[Product_ID]],Table4[Product_ID],Table4[Sub_Category],"Not Found")</f>
        <v>Storage</v>
      </c>
      <c r="R2096" t="str">
        <f>_xlfn.XLOOKUP(Table2[[#This Row],[Customer_ID]],Table1[Customer_ID],Table1[Region],"Not Found")</f>
        <v>North</v>
      </c>
      <c r="S2096" t="str">
        <f>_xlfn.XLOOKUP(Table2[[#This Row],[Customer_ID]],Table1[Customer_ID],Table1[Segment],"Not Found")</f>
        <v>Corporate</v>
      </c>
      <c r="T2096" t="str">
        <f>_xlfn.XLOOKUP(Table2[[#This Row],[Product_ID]],Table4[Product_ID],Table4[Product_Name],"Not Found")</f>
        <v>Storage Box</v>
      </c>
    </row>
    <row r="2097" spans="1:20" x14ac:dyDescent="0.3">
      <c r="A2097" t="s">
        <v>2619</v>
      </c>
      <c r="B2097" s="4">
        <v>45715</v>
      </c>
      <c r="C2097" s="4">
        <v>45720</v>
      </c>
      <c r="D2097" t="s">
        <v>2047</v>
      </c>
      <c r="E2097" t="s">
        <v>16</v>
      </c>
      <c r="F2097" s="8">
        <v>1</v>
      </c>
      <c r="G2097" s="10">
        <v>0</v>
      </c>
      <c r="H2097" t="s">
        <v>13</v>
      </c>
      <c r="I2097" s="8">
        <v>1299</v>
      </c>
      <c r="J2097" s="8">
        <v>276.04000000000002</v>
      </c>
      <c r="K2097" s="12">
        <f>YEAR(Table2[[#This Row],[Order_Date]])</f>
        <v>2025</v>
      </c>
      <c r="L2097" s="12">
        <f>MONTH(Table2[[#This Row],[Order_Date]])</f>
        <v>2</v>
      </c>
      <c r="M2097" t="str">
        <f>TEXT(Table2[[#This Row],[Order_Date]],"mmm")</f>
        <v>Feb</v>
      </c>
      <c r="N2097" t="str">
        <f>TEXT(Table2[[#This Row],[Order_Date]],"YYYY-MM")</f>
        <v>2025-02</v>
      </c>
      <c r="O2097" s="9">
        <f>IFERROR(Table2[[#This Row],[Profit]]/Table2[[#This Row],[Sales]],0)</f>
        <v>0.21250192455735181</v>
      </c>
      <c r="P2097" t="str">
        <f>_xlfn.XLOOKUP(Table2[[#This Row],[Product_ID]],Table4[Product_ID],Table4[Category],"Not Found")</f>
        <v>Technology</v>
      </c>
      <c r="Q2097" t="str">
        <f>_xlfn.XLOOKUP(Table2[[#This Row],[Product_ID]],Table4[Product_ID],Table4[Sub_Category],"Not Found")</f>
        <v>Accessories</v>
      </c>
      <c r="R2097" t="str">
        <f>_xlfn.XLOOKUP(Table2[[#This Row],[Customer_ID]],Table1[Customer_ID],Table1[Region],"Not Found")</f>
        <v>North</v>
      </c>
      <c r="S2097" t="str">
        <f>_xlfn.XLOOKUP(Table2[[#This Row],[Customer_ID]],Table1[Customer_ID],Table1[Segment],"Not Found")</f>
        <v>Corporate</v>
      </c>
      <c r="T2097" t="str">
        <f>_xlfn.XLOOKUP(Table2[[#This Row],[Product_ID]],Table4[Product_ID],Table4[Product_Name],"Not Found")</f>
        <v>USB-C Hub</v>
      </c>
    </row>
    <row r="2098" spans="1:20" x14ac:dyDescent="0.3">
      <c r="A2098" t="s">
        <v>2620</v>
      </c>
      <c r="B2098" s="4">
        <v>45623</v>
      </c>
      <c r="C2098" s="4">
        <v>45626</v>
      </c>
      <c r="D2098" t="s">
        <v>216</v>
      </c>
      <c r="E2098" t="s">
        <v>96</v>
      </c>
      <c r="F2098" s="8">
        <v>2</v>
      </c>
      <c r="G2098" s="10">
        <v>0.1</v>
      </c>
      <c r="H2098" t="s">
        <v>21</v>
      </c>
      <c r="I2098" s="8">
        <v>1798.2</v>
      </c>
      <c r="J2098" s="8">
        <v>435.24</v>
      </c>
      <c r="K2098" s="12">
        <f>YEAR(Table2[[#This Row],[Order_Date]])</f>
        <v>2024</v>
      </c>
      <c r="L2098" s="12">
        <f>MONTH(Table2[[#This Row],[Order_Date]])</f>
        <v>11</v>
      </c>
      <c r="M2098" t="str">
        <f>TEXT(Table2[[#This Row],[Order_Date]],"mmm")</f>
        <v>Nov</v>
      </c>
      <c r="N2098" t="str">
        <f>TEXT(Table2[[#This Row],[Order_Date]],"YYYY-MM")</f>
        <v>2024-11</v>
      </c>
      <c r="O2098" s="9">
        <f>IFERROR(Table2[[#This Row],[Profit]]/Table2[[#This Row],[Sales]],0)</f>
        <v>0.24204204204204205</v>
      </c>
      <c r="P2098" t="str">
        <f>_xlfn.XLOOKUP(Table2[[#This Row],[Product_ID]],Table4[Product_ID],Table4[Category],"Not Found")</f>
        <v>Home</v>
      </c>
      <c r="Q2098" t="str">
        <f>_xlfn.XLOOKUP(Table2[[#This Row],[Product_ID]],Table4[Product_ID],Table4[Sub_Category],"Not Found")</f>
        <v>Lighting</v>
      </c>
      <c r="R2098" t="str">
        <f>_xlfn.XLOOKUP(Table2[[#This Row],[Customer_ID]],Table1[Customer_ID],Table1[Region],"Not Found")</f>
        <v>South</v>
      </c>
      <c r="S2098" t="str">
        <f>_xlfn.XLOOKUP(Table2[[#This Row],[Customer_ID]],Table1[Customer_ID],Table1[Segment],"Not Found")</f>
        <v>Home Office</v>
      </c>
      <c r="T2098" t="str">
        <f>_xlfn.XLOOKUP(Table2[[#This Row],[Product_ID]],Table4[Product_ID],Table4[Product_Name],"Not Found")</f>
        <v>LED Strip Light</v>
      </c>
    </row>
    <row r="2099" spans="1:20" x14ac:dyDescent="0.3">
      <c r="A2099" t="s">
        <v>2621</v>
      </c>
      <c r="B2099" s="4">
        <v>45729</v>
      </c>
      <c r="C2099" s="4">
        <v>45730</v>
      </c>
      <c r="D2099" t="s">
        <v>640</v>
      </c>
      <c r="E2099" t="s">
        <v>40</v>
      </c>
      <c r="F2099" s="8">
        <v>1</v>
      </c>
      <c r="G2099" s="10">
        <v>0.1</v>
      </c>
      <c r="H2099" t="s">
        <v>17</v>
      </c>
      <c r="I2099" s="8">
        <v>1349.1</v>
      </c>
      <c r="J2099" s="8">
        <v>-96.35</v>
      </c>
      <c r="K2099" s="12">
        <f>YEAR(Table2[[#This Row],[Order_Date]])</f>
        <v>2025</v>
      </c>
      <c r="L2099" s="12">
        <f>MONTH(Table2[[#This Row],[Order_Date]])</f>
        <v>3</v>
      </c>
      <c r="M2099" t="str">
        <f>TEXT(Table2[[#This Row],[Order_Date]],"mmm")</f>
        <v>Mar</v>
      </c>
      <c r="N2099" t="str">
        <f>TEXT(Table2[[#This Row],[Order_Date]],"YYYY-MM")</f>
        <v>2025-03</v>
      </c>
      <c r="O2099" s="9">
        <f>IFERROR(Table2[[#This Row],[Profit]]/Table2[[#This Row],[Sales]],0)</f>
        <v>-7.1417982358609439E-2</v>
      </c>
      <c r="P2099" t="str">
        <f>_xlfn.XLOOKUP(Table2[[#This Row],[Product_ID]],Table4[Product_ID],Table4[Category],"Not Found")</f>
        <v>Technology</v>
      </c>
      <c r="Q2099" t="str">
        <f>_xlfn.XLOOKUP(Table2[[#This Row],[Product_ID]],Table4[Product_ID],Table4[Sub_Category],"Not Found")</f>
        <v>Accessories</v>
      </c>
      <c r="R2099" t="str">
        <f>_xlfn.XLOOKUP(Table2[[#This Row],[Customer_ID]],Table1[Customer_ID],Table1[Region],"Not Found")</f>
        <v>East</v>
      </c>
      <c r="S2099" t="str">
        <f>_xlfn.XLOOKUP(Table2[[#This Row],[Customer_ID]],Table1[Customer_ID],Table1[Segment],"Not Found")</f>
        <v>Consumer</v>
      </c>
      <c r="T2099" t="str">
        <f>_xlfn.XLOOKUP(Table2[[#This Row],[Product_ID]],Table4[Product_ID],Table4[Product_Name],"Not Found")</f>
        <v>Power Bank</v>
      </c>
    </row>
    <row r="2100" spans="1:20" x14ac:dyDescent="0.3">
      <c r="A2100" t="s">
        <v>2622</v>
      </c>
      <c r="B2100" s="4">
        <v>45879</v>
      </c>
      <c r="C2100" s="4">
        <v>45880</v>
      </c>
      <c r="D2100" t="s">
        <v>737</v>
      </c>
      <c r="E2100" t="s">
        <v>68</v>
      </c>
      <c r="F2100" s="8">
        <v>1</v>
      </c>
      <c r="G2100" s="10">
        <v>0</v>
      </c>
      <c r="H2100" t="s">
        <v>13</v>
      </c>
      <c r="I2100" s="8">
        <v>1299</v>
      </c>
      <c r="J2100" s="8">
        <v>262.58999999999997</v>
      </c>
      <c r="K2100" s="12">
        <f>YEAR(Table2[[#This Row],[Order_Date]])</f>
        <v>2025</v>
      </c>
      <c r="L2100" s="12">
        <f>MONTH(Table2[[#This Row],[Order_Date]])</f>
        <v>8</v>
      </c>
      <c r="M2100" t="str">
        <f>TEXT(Table2[[#This Row],[Order_Date]],"mmm")</f>
        <v>Aug</v>
      </c>
      <c r="N2100" t="str">
        <f>TEXT(Table2[[#This Row],[Order_Date]],"YYYY-MM")</f>
        <v>2025-08</v>
      </c>
      <c r="O2100" s="9">
        <f>IFERROR(Table2[[#This Row],[Profit]]/Table2[[#This Row],[Sales]],0)</f>
        <v>0.20214780600461893</v>
      </c>
      <c r="P2100" t="str">
        <f>_xlfn.XLOOKUP(Table2[[#This Row],[Product_ID]],Table4[Product_ID],Table4[Category],"Not Found")</f>
        <v>Home</v>
      </c>
      <c r="Q2100" t="str">
        <f>_xlfn.XLOOKUP(Table2[[#This Row],[Product_ID]],Table4[Product_ID],Table4[Sub_Category],"Not Found")</f>
        <v>Lighting</v>
      </c>
      <c r="R2100" t="str">
        <f>_xlfn.XLOOKUP(Table2[[#This Row],[Customer_ID]],Table1[Customer_ID],Table1[Region],"Not Found")</f>
        <v>West</v>
      </c>
      <c r="S2100" t="str">
        <f>_xlfn.XLOOKUP(Table2[[#This Row],[Customer_ID]],Table1[Customer_ID],Table1[Segment],"Not Found")</f>
        <v>Corporate</v>
      </c>
      <c r="T2100" t="str">
        <f>_xlfn.XLOOKUP(Table2[[#This Row],[Product_ID]],Table4[Product_ID],Table4[Product_Name],"Not Found")</f>
        <v>Table Lamp</v>
      </c>
    </row>
    <row r="2101" spans="1:20" x14ac:dyDescent="0.3">
      <c r="A2101" t="s">
        <v>2623</v>
      </c>
      <c r="B2101" s="4">
        <v>45465</v>
      </c>
      <c r="C2101" s="4">
        <v>45470</v>
      </c>
      <c r="D2101" t="s">
        <v>771</v>
      </c>
      <c r="E2101" t="s">
        <v>96</v>
      </c>
      <c r="F2101" s="8">
        <v>4</v>
      </c>
      <c r="G2101" s="10">
        <v>0</v>
      </c>
      <c r="H2101" t="s">
        <v>17</v>
      </c>
      <c r="I2101" s="8">
        <v>3996</v>
      </c>
      <c r="J2101" s="8">
        <v>1000.74</v>
      </c>
      <c r="K2101" s="12">
        <f>YEAR(Table2[[#This Row],[Order_Date]])</f>
        <v>2024</v>
      </c>
      <c r="L2101" s="12">
        <f>MONTH(Table2[[#This Row],[Order_Date]])</f>
        <v>6</v>
      </c>
      <c r="M2101" t="str">
        <f>TEXT(Table2[[#This Row],[Order_Date]],"mmm")</f>
        <v>Jun</v>
      </c>
      <c r="N2101" t="str">
        <f>TEXT(Table2[[#This Row],[Order_Date]],"YYYY-MM")</f>
        <v>2024-06</v>
      </c>
      <c r="O2101" s="9">
        <f>IFERROR(Table2[[#This Row],[Profit]]/Table2[[#This Row],[Sales]],0)</f>
        <v>0.25043543543543545</v>
      </c>
      <c r="P2101" t="str">
        <f>_xlfn.XLOOKUP(Table2[[#This Row],[Product_ID]],Table4[Product_ID],Table4[Category],"Not Found")</f>
        <v>Home</v>
      </c>
      <c r="Q2101" t="str">
        <f>_xlfn.XLOOKUP(Table2[[#This Row],[Product_ID]],Table4[Product_ID],Table4[Sub_Category],"Not Found")</f>
        <v>Lighting</v>
      </c>
      <c r="R2101" t="str">
        <f>_xlfn.XLOOKUP(Table2[[#This Row],[Customer_ID]],Table1[Customer_ID],Table1[Region],"Not Found")</f>
        <v>West</v>
      </c>
      <c r="S2101" t="str">
        <f>_xlfn.XLOOKUP(Table2[[#This Row],[Customer_ID]],Table1[Customer_ID],Table1[Segment],"Not Found")</f>
        <v>Consumer</v>
      </c>
      <c r="T2101" t="str">
        <f>_xlfn.XLOOKUP(Table2[[#This Row],[Product_ID]],Table4[Product_ID],Table4[Product_Name],"Not Found")</f>
        <v>LED Strip Light</v>
      </c>
    </row>
    <row r="2102" spans="1:20" x14ac:dyDescent="0.3">
      <c r="A2102" t="s">
        <v>2624</v>
      </c>
      <c r="B2102" s="4">
        <v>45850</v>
      </c>
      <c r="C2102" s="4">
        <v>45853</v>
      </c>
      <c r="D2102" t="s">
        <v>1143</v>
      </c>
      <c r="E2102" t="s">
        <v>76</v>
      </c>
      <c r="F2102" s="8">
        <v>1</v>
      </c>
      <c r="G2102" s="10">
        <v>0</v>
      </c>
      <c r="H2102" t="s">
        <v>21</v>
      </c>
      <c r="I2102" s="8">
        <v>899</v>
      </c>
      <c r="J2102" s="8">
        <v>200.59</v>
      </c>
      <c r="K2102" s="12">
        <f>YEAR(Table2[[#This Row],[Order_Date]])</f>
        <v>2025</v>
      </c>
      <c r="L2102" s="12">
        <f>MONTH(Table2[[#This Row],[Order_Date]])</f>
        <v>7</v>
      </c>
      <c r="M2102" t="str">
        <f>TEXT(Table2[[#This Row],[Order_Date]],"mmm")</f>
        <v>Jul</v>
      </c>
      <c r="N2102" t="str">
        <f>TEXT(Table2[[#This Row],[Order_Date]],"YYYY-MM")</f>
        <v>2025-07</v>
      </c>
      <c r="O2102" s="9">
        <f>IFERROR(Table2[[#This Row],[Profit]]/Table2[[#This Row],[Sales]],0)</f>
        <v>0.22312569521690767</v>
      </c>
      <c r="P2102" t="str">
        <f>_xlfn.XLOOKUP(Table2[[#This Row],[Product_ID]],Table4[Product_ID],Table4[Category],"Not Found")</f>
        <v>Home</v>
      </c>
      <c r="Q2102" t="str">
        <f>_xlfn.XLOOKUP(Table2[[#This Row],[Product_ID]],Table4[Product_ID],Table4[Sub_Category],"Not Found")</f>
        <v>Decor</v>
      </c>
      <c r="R2102" t="str">
        <f>_xlfn.XLOOKUP(Table2[[#This Row],[Customer_ID]],Table1[Customer_ID],Table1[Region],"Not Found")</f>
        <v>South</v>
      </c>
      <c r="S2102" t="str">
        <f>_xlfn.XLOOKUP(Table2[[#This Row],[Customer_ID]],Table1[Customer_ID],Table1[Segment],"Not Found")</f>
        <v>Corporate</v>
      </c>
      <c r="T2102" t="str">
        <f>_xlfn.XLOOKUP(Table2[[#This Row],[Product_ID]],Table4[Product_ID],Table4[Product_Name],"Not Found")</f>
        <v>Wall Clock</v>
      </c>
    </row>
    <row r="2103" spans="1:20" x14ac:dyDescent="0.3">
      <c r="A2103" t="s">
        <v>2625</v>
      </c>
      <c r="B2103" s="4">
        <v>45818</v>
      </c>
      <c r="C2103" s="4">
        <v>45823</v>
      </c>
      <c r="D2103" t="s">
        <v>165</v>
      </c>
      <c r="E2103" t="s">
        <v>45</v>
      </c>
      <c r="F2103" s="8">
        <v>1</v>
      </c>
      <c r="G2103" s="10">
        <v>0.1</v>
      </c>
      <c r="H2103" t="s">
        <v>17</v>
      </c>
      <c r="I2103" s="8">
        <v>2249.1</v>
      </c>
      <c r="J2103" s="8">
        <v>632.07000000000005</v>
      </c>
      <c r="K2103" s="12">
        <f>YEAR(Table2[[#This Row],[Order_Date]])</f>
        <v>2025</v>
      </c>
      <c r="L2103" s="12">
        <f>MONTH(Table2[[#This Row],[Order_Date]])</f>
        <v>6</v>
      </c>
      <c r="M2103" t="str">
        <f>TEXT(Table2[[#This Row],[Order_Date]],"mmm")</f>
        <v>Jun</v>
      </c>
      <c r="N2103" t="str">
        <f>TEXT(Table2[[#This Row],[Order_Date]],"YYYY-MM")</f>
        <v>2025-06</v>
      </c>
      <c r="O2103" s="9">
        <f>IFERROR(Table2[[#This Row],[Profit]]/Table2[[#This Row],[Sales]],0)</f>
        <v>0.28103241296518611</v>
      </c>
      <c r="P2103" t="str">
        <f>_xlfn.XLOOKUP(Table2[[#This Row],[Product_ID]],Table4[Product_ID],Table4[Category],"Not Found")</f>
        <v>Technology</v>
      </c>
      <c r="Q2103" t="str">
        <f>_xlfn.XLOOKUP(Table2[[#This Row],[Product_ID]],Table4[Product_ID],Table4[Sub_Category],"Not Found")</f>
        <v>Audio</v>
      </c>
      <c r="R2103" t="str">
        <f>_xlfn.XLOOKUP(Table2[[#This Row],[Customer_ID]],Table1[Customer_ID],Table1[Region],"Not Found")</f>
        <v>South</v>
      </c>
      <c r="S2103" t="str">
        <f>_xlfn.XLOOKUP(Table2[[#This Row],[Customer_ID]],Table1[Customer_ID],Table1[Segment],"Not Found")</f>
        <v>Corporate</v>
      </c>
      <c r="T2103" t="str">
        <f>_xlfn.XLOOKUP(Table2[[#This Row],[Product_ID]],Table4[Product_ID],Table4[Product_Name],"Not Found")</f>
        <v>Headphones</v>
      </c>
    </row>
    <row r="2104" spans="1:20" x14ac:dyDescent="0.3">
      <c r="A2104" t="s">
        <v>2626</v>
      </c>
      <c r="B2104" s="4">
        <v>45950</v>
      </c>
      <c r="C2104" s="4">
        <v>45953</v>
      </c>
      <c r="D2104" t="s">
        <v>399</v>
      </c>
      <c r="E2104" t="s">
        <v>20</v>
      </c>
      <c r="F2104" s="8">
        <v>1</v>
      </c>
      <c r="G2104" s="10">
        <v>0</v>
      </c>
      <c r="H2104" t="s">
        <v>13</v>
      </c>
      <c r="I2104" s="8">
        <v>6999</v>
      </c>
      <c r="J2104" s="8">
        <v>1320.17</v>
      </c>
      <c r="K2104" s="12">
        <f>YEAR(Table2[[#This Row],[Order_Date]])</f>
        <v>2025</v>
      </c>
      <c r="L2104" s="12">
        <f>MONTH(Table2[[#This Row],[Order_Date]])</f>
        <v>10</v>
      </c>
      <c r="M2104" t="str">
        <f>TEXT(Table2[[#This Row],[Order_Date]],"mmm")</f>
        <v>Oct</v>
      </c>
      <c r="N2104" t="str">
        <f>TEXT(Table2[[#This Row],[Order_Date]],"YYYY-MM")</f>
        <v>2025-10</v>
      </c>
      <c r="O2104" s="9">
        <f>IFERROR(Table2[[#This Row],[Profit]]/Table2[[#This Row],[Sales]],0)</f>
        <v>0.18862266038005429</v>
      </c>
      <c r="P2104" t="str">
        <f>_xlfn.XLOOKUP(Table2[[#This Row],[Product_ID]],Table4[Product_ID],Table4[Category],"Not Found")</f>
        <v>Furniture</v>
      </c>
      <c r="Q2104" t="str">
        <f>_xlfn.XLOOKUP(Table2[[#This Row],[Product_ID]],Table4[Product_ID],Table4[Sub_Category],"Not Found")</f>
        <v>Furniture</v>
      </c>
      <c r="R2104" t="str">
        <f>_xlfn.XLOOKUP(Table2[[#This Row],[Customer_ID]],Table1[Customer_ID],Table1[Region],"Not Found")</f>
        <v>West</v>
      </c>
      <c r="S2104" t="str">
        <f>_xlfn.XLOOKUP(Table2[[#This Row],[Customer_ID]],Table1[Customer_ID],Table1[Segment],"Not Found")</f>
        <v>Corporate</v>
      </c>
      <c r="T2104" t="str">
        <f>_xlfn.XLOOKUP(Table2[[#This Row],[Product_ID]],Table4[Product_ID],Table4[Product_Name],"Not Found")</f>
        <v>Office Chair</v>
      </c>
    </row>
    <row r="2105" spans="1:20" x14ac:dyDescent="0.3">
      <c r="A2105" t="s">
        <v>2627</v>
      </c>
      <c r="B2105" s="4">
        <v>45317</v>
      </c>
      <c r="C2105" s="4">
        <v>45319</v>
      </c>
      <c r="D2105" t="s">
        <v>1477</v>
      </c>
      <c r="E2105" t="s">
        <v>99</v>
      </c>
      <c r="F2105" s="8">
        <v>3</v>
      </c>
      <c r="G2105" s="10">
        <v>0.05</v>
      </c>
      <c r="H2105" t="s">
        <v>13</v>
      </c>
      <c r="I2105" s="8">
        <v>709.65</v>
      </c>
      <c r="J2105" s="8">
        <v>180.48</v>
      </c>
      <c r="K2105" s="12">
        <f>YEAR(Table2[[#This Row],[Order_Date]])</f>
        <v>2024</v>
      </c>
      <c r="L2105" s="12">
        <f>MONTH(Table2[[#This Row],[Order_Date]])</f>
        <v>1</v>
      </c>
      <c r="M2105" t="str">
        <f>TEXT(Table2[[#This Row],[Order_Date]],"mmm")</f>
        <v>Jan</v>
      </c>
      <c r="N2105" t="str">
        <f>TEXT(Table2[[#This Row],[Order_Date]],"YYYY-MM")</f>
        <v>2024-01</v>
      </c>
      <c r="O2105" s="9">
        <f>IFERROR(Table2[[#This Row],[Profit]]/Table2[[#This Row],[Sales]],0)</f>
        <v>0.25432255337138027</v>
      </c>
      <c r="P2105" t="str">
        <f>_xlfn.XLOOKUP(Table2[[#This Row],[Product_ID]],Table4[Product_ID],Table4[Category],"Not Found")</f>
        <v>Office</v>
      </c>
      <c r="Q2105" t="str">
        <f>_xlfn.XLOOKUP(Table2[[#This Row],[Product_ID]],Table4[Product_ID],Table4[Sub_Category],"Not Found")</f>
        <v>Paper</v>
      </c>
      <c r="R2105" t="str">
        <f>_xlfn.XLOOKUP(Table2[[#This Row],[Customer_ID]],Table1[Customer_ID],Table1[Region],"Not Found")</f>
        <v>West</v>
      </c>
      <c r="S2105" t="str">
        <f>_xlfn.XLOOKUP(Table2[[#This Row],[Customer_ID]],Table1[Customer_ID],Table1[Segment],"Not Found")</f>
        <v>Home Office</v>
      </c>
      <c r="T2105" t="str">
        <f>_xlfn.XLOOKUP(Table2[[#This Row],[Product_ID]],Table4[Product_ID],Table4[Product_Name],"Not Found")</f>
        <v>Pen Set</v>
      </c>
    </row>
    <row r="2106" spans="1:20" x14ac:dyDescent="0.3">
      <c r="A2106" t="s">
        <v>2628</v>
      </c>
      <c r="B2106" s="4">
        <v>45896</v>
      </c>
      <c r="C2106" s="4">
        <v>45898</v>
      </c>
      <c r="D2106" t="s">
        <v>1101</v>
      </c>
      <c r="E2106" t="s">
        <v>96</v>
      </c>
      <c r="F2106" s="8">
        <v>1</v>
      </c>
      <c r="G2106" s="10">
        <v>0</v>
      </c>
      <c r="H2106" t="s">
        <v>30</v>
      </c>
      <c r="I2106" s="8">
        <v>999</v>
      </c>
      <c r="J2106" s="8">
        <v>233.17</v>
      </c>
      <c r="K2106" s="12">
        <f>YEAR(Table2[[#This Row],[Order_Date]])</f>
        <v>2025</v>
      </c>
      <c r="L2106" s="12">
        <f>MONTH(Table2[[#This Row],[Order_Date]])</f>
        <v>8</v>
      </c>
      <c r="M2106" t="str">
        <f>TEXT(Table2[[#This Row],[Order_Date]],"mmm")</f>
        <v>Aug</v>
      </c>
      <c r="N2106" t="str">
        <f>TEXT(Table2[[#This Row],[Order_Date]],"YYYY-MM")</f>
        <v>2025-08</v>
      </c>
      <c r="O2106" s="9">
        <f>IFERROR(Table2[[#This Row],[Profit]]/Table2[[#This Row],[Sales]],0)</f>
        <v>0.2334034034034034</v>
      </c>
      <c r="P2106" t="str">
        <f>_xlfn.XLOOKUP(Table2[[#This Row],[Product_ID]],Table4[Product_ID],Table4[Category],"Not Found")</f>
        <v>Home</v>
      </c>
      <c r="Q2106" t="str">
        <f>_xlfn.XLOOKUP(Table2[[#This Row],[Product_ID]],Table4[Product_ID],Table4[Sub_Category],"Not Found")</f>
        <v>Lighting</v>
      </c>
      <c r="R2106" t="str">
        <f>_xlfn.XLOOKUP(Table2[[#This Row],[Customer_ID]],Table1[Customer_ID],Table1[Region],"Not Found")</f>
        <v>North</v>
      </c>
      <c r="S2106" t="str">
        <f>_xlfn.XLOOKUP(Table2[[#This Row],[Customer_ID]],Table1[Customer_ID],Table1[Segment],"Not Found")</f>
        <v>Consumer</v>
      </c>
      <c r="T2106" t="str">
        <f>_xlfn.XLOOKUP(Table2[[#This Row],[Product_ID]],Table4[Product_ID],Table4[Product_Name],"Not Found")</f>
        <v>LED Strip Light</v>
      </c>
    </row>
    <row r="2107" spans="1:20" x14ac:dyDescent="0.3">
      <c r="A2107" t="s">
        <v>2629</v>
      </c>
      <c r="B2107" s="4">
        <v>45697</v>
      </c>
      <c r="C2107" s="4">
        <v>45698</v>
      </c>
      <c r="D2107" t="s">
        <v>609</v>
      </c>
      <c r="E2107" t="s">
        <v>116</v>
      </c>
      <c r="F2107" s="8">
        <v>1</v>
      </c>
      <c r="G2107" s="10">
        <v>0</v>
      </c>
      <c r="H2107" t="s">
        <v>13</v>
      </c>
      <c r="I2107" s="8">
        <v>399</v>
      </c>
      <c r="J2107" s="8">
        <v>85.66</v>
      </c>
      <c r="K2107" s="12">
        <f>YEAR(Table2[[#This Row],[Order_Date]])</f>
        <v>2025</v>
      </c>
      <c r="L2107" s="12">
        <f>MONTH(Table2[[#This Row],[Order_Date]])</f>
        <v>2</v>
      </c>
      <c r="M2107" t="str">
        <f>TEXT(Table2[[#This Row],[Order_Date]],"mmm")</f>
        <v>Feb</v>
      </c>
      <c r="N2107" t="str">
        <f>TEXT(Table2[[#This Row],[Order_Date]],"YYYY-MM")</f>
        <v>2025-02</v>
      </c>
      <c r="O2107" s="9">
        <f>IFERROR(Table2[[#This Row],[Profit]]/Table2[[#This Row],[Sales]],0)</f>
        <v>0.21468671679197995</v>
      </c>
      <c r="P2107" t="str">
        <f>_xlfn.XLOOKUP(Table2[[#This Row],[Product_ID]],Table4[Product_ID],Table4[Category],"Not Found")</f>
        <v>Technology</v>
      </c>
      <c r="Q2107" t="str">
        <f>_xlfn.XLOOKUP(Table2[[#This Row],[Product_ID]],Table4[Product_ID],Table4[Sub_Category],"Not Found")</f>
        <v>Accessories</v>
      </c>
      <c r="R2107" t="str">
        <f>_xlfn.XLOOKUP(Table2[[#This Row],[Customer_ID]],Table1[Customer_ID],Table1[Region],"Not Found")</f>
        <v>North</v>
      </c>
      <c r="S2107" t="str">
        <f>_xlfn.XLOOKUP(Table2[[#This Row],[Customer_ID]],Table1[Customer_ID],Table1[Segment],"Not Found")</f>
        <v>Consumer</v>
      </c>
      <c r="T2107" t="str">
        <f>_xlfn.XLOOKUP(Table2[[#This Row],[Product_ID]],Table4[Product_ID],Table4[Product_Name],"Not Found")</f>
        <v>Mobile Holder</v>
      </c>
    </row>
    <row r="2108" spans="1:20" x14ac:dyDescent="0.3">
      <c r="A2108" t="s">
        <v>2630</v>
      </c>
      <c r="B2108" s="4">
        <v>45523</v>
      </c>
      <c r="C2108" s="4">
        <v>45525</v>
      </c>
      <c r="D2108" t="s">
        <v>1117</v>
      </c>
      <c r="E2108" t="s">
        <v>16</v>
      </c>
      <c r="F2108" s="8">
        <v>3</v>
      </c>
      <c r="G2108" s="10">
        <v>0</v>
      </c>
      <c r="H2108" t="s">
        <v>17</v>
      </c>
      <c r="I2108" s="8">
        <v>3897</v>
      </c>
      <c r="J2108" s="8">
        <v>870.7</v>
      </c>
      <c r="K2108" s="12">
        <f>YEAR(Table2[[#This Row],[Order_Date]])</f>
        <v>2024</v>
      </c>
      <c r="L2108" s="12">
        <f>MONTH(Table2[[#This Row],[Order_Date]])</f>
        <v>8</v>
      </c>
      <c r="M2108" t="str">
        <f>TEXT(Table2[[#This Row],[Order_Date]],"mmm")</f>
        <v>Aug</v>
      </c>
      <c r="N2108" t="str">
        <f>TEXT(Table2[[#This Row],[Order_Date]],"YYYY-MM")</f>
        <v>2024-08</v>
      </c>
      <c r="O2108" s="9">
        <f>IFERROR(Table2[[#This Row],[Profit]]/Table2[[#This Row],[Sales]],0)</f>
        <v>0.22342827816268926</v>
      </c>
      <c r="P2108" t="str">
        <f>_xlfn.XLOOKUP(Table2[[#This Row],[Product_ID]],Table4[Product_ID],Table4[Category],"Not Found")</f>
        <v>Technology</v>
      </c>
      <c r="Q2108" t="str">
        <f>_xlfn.XLOOKUP(Table2[[#This Row],[Product_ID]],Table4[Product_ID],Table4[Sub_Category],"Not Found")</f>
        <v>Accessories</v>
      </c>
      <c r="R2108" t="str">
        <f>_xlfn.XLOOKUP(Table2[[#This Row],[Customer_ID]],Table1[Customer_ID],Table1[Region],"Not Found")</f>
        <v>West</v>
      </c>
      <c r="S2108" t="str">
        <f>_xlfn.XLOOKUP(Table2[[#This Row],[Customer_ID]],Table1[Customer_ID],Table1[Segment],"Not Found")</f>
        <v>Consumer</v>
      </c>
      <c r="T2108" t="str">
        <f>_xlfn.XLOOKUP(Table2[[#This Row],[Product_ID]],Table4[Product_ID],Table4[Product_Name],"Not Found")</f>
        <v>USB-C Hub</v>
      </c>
    </row>
    <row r="2109" spans="1:20" x14ac:dyDescent="0.3">
      <c r="A2109" t="s">
        <v>2631</v>
      </c>
      <c r="B2109" s="4">
        <v>45824</v>
      </c>
      <c r="C2109" s="4">
        <v>45829</v>
      </c>
      <c r="D2109" t="s">
        <v>1242</v>
      </c>
      <c r="E2109" t="s">
        <v>20</v>
      </c>
      <c r="F2109" s="8">
        <v>1</v>
      </c>
      <c r="G2109" s="10">
        <v>0</v>
      </c>
      <c r="H2109" t="s">
        <v>17</v>
      </c>
      <c r="I2109" s="8">
        <v>6999</v>
      </c>
      <c r="J2109" s="8">
        <v>1410.81</v>
      </c>
      <c r="K2109" s="12">
        <f>YEAR(Table2[[#This Row],[Order_Date]])</f>
        <v>2025</v>
      </c>
      <c r="L2109" s="12">
        <f>MONTH(Table2[[#This Row],[Order_Date]])</f>
        <v>6</v>
      </c>
      <c r="M2109" t="str">
        <f>TEXT(Table2[[#This Row],[Order_Date]],"mmm")</f>
        <v>Jun</v>
      </c>
      <c r="N2109" t="str">
        <f>TEXT(Table2[[#This Row],[Order_Date]],"YYYY-MM")</f>
        <v>2025-06</v>
      </c>
      <c r="O2109" s="9">
        <f>IFERROR(Table2[[#This Row],[Profit]]/Table2[[#This Row],[Sales]],0)</f>
        <v>0.20157308186883841</v>
      </c>
      <c r="P2109" t="str">
        <f>_xlfn.XLOOKUP(Table2[[#This Row],[Product_ID]],Table4[Product_ID],Table4[Category],"Not Found")</f>
        <v>Furniture</v>
      </c>
      <c r="Q2109" t="str">
        <f>_xlfn.XLOOKUP(Table2[[#This Row],[Product_ID]],Table4[Product_ID],Table4[Sub_Category],"Not Found")</f>
        <v>Furniture</v>
      </c>
      <c r="R2109" t="str">
        <f>_xlfn.XLOOKUP(Table2[[#This Row],[Customer_ID]],Table1[Customer_ID],Table1[Region],"Not Found")</f>
        <v>North</v>
      </c>
      <c r="S2109" t="str">
        <f>_xlfn.XLOOKUP(Table2[[#This Row],[Customer_ID]],Table1[Customer_ID],Table1[Segment],"Not Found")</f>
        <v>Home Office</v>
      </c>
      <c r="T2109" t="str">
        <f>_xlfn.XLOOKUP(Table2[[#This Row],[Product_ID]],Table4[Product_ID],Table4[Product_Name],"Not Found")</f>
        <v>Office Chair</v>
      </c>
    </row>
    <row r="2110" spans="1:20" x14ac:dyDescent="0.3">
      <c r="A2110" t="s">
        <v>2632</v>
      </c>
      <c r="B2110" s="4">
        <v>45841</v>
      </c>
      <c r="C2110" s="4">
        <v>45844</v>
      </c>
      <c r="D2110" t="s">
        <v>397</v>
      </c>
      <c r="E2110" t="s">
        <v>58</v>
      </c>
      <c r="F2110" s="8">
        <v>1</v>
      </c>
      <c r="G2110" s="10">
        <v>0</v>
      </c>
      <c r="H2110" t="s">
        <v>13</v>
      </c>
      <c r="I2110" s="8">
        <v>1999</v>
      </c>
      <c r="J2110" s="8">
        <v>519.89</v>
      </c>
      <c r="K2110" s="12">
        <f>YEAR(Table2[[#This Row],[Order_Date]])</f>
        <v>2025</v>
      </c>
      <c r="L2110" s="12">
        <f>MONTH(Table2[[#This Row],[Order_Date]])</f>
        <v>7</v>
      </c>
      <c r="M2110" t="str">
        <f>TEXT(Table2[[#This Row],[Order_Date]],"mmm")</f>
        <v>Jul</v>
      </c>
      <c r="N2110" t="str">
        <f>TEXT(Table2[[#This Row],[Order_Date]],"YYYY-MM")</f>
        <v>2025-07</v>
      </c>
      <c r="O2110" s="9">
        <f>IFERROR(Table2[[#This Row],[Profit]]/Table2[[#This Row],[Sales]],0)</f>
        <v>0.26007503751875938</v>
      </c>
      <c r="P2110" t="str">
        <f>_xlfn.XLOOKUP(Table2[[#This Row],[Product_ID]],Table4[Product_ID],Table4[Category],"Not Found")</f>
        <v>Technology</v>
      </c>
      <c r="Q2110" t="str">
        <f>_xlfn.XLOOKUP(Table2[[#This Row],[Product_ID]],Table4[Product_ID],Table4[Sub_Category],"Not Found")</f>
        <v>Audio</v>
      </c>
      <c r="R2110" t="str">
        <f>_xlfn.XLOOKUP(Table2[[#This Row],[Customer_ID]],Table1[Customer_ID],Table1[Region],"Not Found")</f>
        <v>South</v>
      </c>
      <c r="S2110" t="str">
        <f>_xlfn.XLOOKUP(Table2[[#This Row],[Customer_ID]],Table1[Customer_ID],Table1[Segment],"Not Found")</f>
        <v>Consumer</v>
      </c>
      <c r="T2110" t="str">
        <f>_xlfn.XLOOKUP(Table2[[#This Row],[Product_ID]],Table4[Product_ID],Table4[Product_Name],"Not Found")</f>
        <v>Bluetooth Speaker</v>
      </c>
    </row>
    <row r="2111" spans="1:20" x14ac:dyDescent="0.3">
      <c r="A2111" t="s">
        <v>2633</v>
      </c>
      <c r="B2111" s="4">
        <v>45796</v>
      </c>
      <c r="C2111" s="4">
        <v>45797</v>
      </c>
      <c r="D2111" t="s">
        <v>369</v>
      </c>
      <c r="E2111" t="s">
        <v>81</v>
      </c>
      <c r="F2111" s="8">
        <v>3</v>
      </c>
      <c r="G2111" s="10">
        <v>0.05</v>
      </c>
      <c r="H2111" t="s">
        <v>13</v>
      </c>
      <c r="I2111" s="8">
        <v>2277.15</v>
      </c>
      <c r="J2111" s="8">
        <v>563.63</v>
      </c>
      <c r="K2111" s="12">
        <f>YEAR(Table2[[#This Row],[Order_Date]])</f>
        <v>2025</v>
      </c>
      <c r="L2111" s="12">
        <f>MONTH(Table2[[#This Row],[Order_Date]])</f>
        <v>5</v>
      </c>
      <c r="M2111" t="str">
        <f>TEXT(Table2[[#This Row],[Order_Date]],"mmm")</f>
        <v>May</v>
      </c>
      <c r="N2111" t="str">
        <f>TEXT(Table2[[#This Row],[Order_Date]],"YYYY-MM")</f>
        <v>2025-05</v>
      </c>
      <c r="O2111" s="9">
        <f>IFERROR(Table2[[#This Row],[Profit]]/Table2[[#This Row],[Sales]],0)</f>
        <v>0.24751553476933885</v>
      </c>
      <c r="P2111" t="str">
        <f>_xlfn.XLOOKUP(Table2[[#This Row],[Product_ID]],Table4[Product_ID],Table4[Category],"Not Found")</f>
        <v>Home</v>
      </c>
      <c r="Q2111" t="str">
        <f>_xlfn.XLOOKUP(Table2[[#This Row],[Product_ID]],Table4[Product_ID],Table4[Sub_Category],"Not Found")</f>
        <v>Kitchen</v>
      </c>
      <c r="R2111" t="str">
        <f>_xlfn.XLOOKUP(Table2[[#This Row],[Customer_ID]],Table1[Customer_ID],Table1[Region],"Not Found")</f>
        <v>North</v>
      </c>
      <c r="S2111" t="str">
        <f>_xlfn.XLOOKUP(Table2[[#This Row],[Customer_ID]],Table1[Customer_ID],Table1[Segment],"Not Found")</f>
        <v>Consumer</v>
      </c>
      <c r="T2111" t="str">
        <f>_xlfn.XLOOKUP(Table2[[#This Row],[Product_ID]],Table4[Product_ID],Table4[Product_Name],"Not Found")</f>
        <v>Travel Mug</v>
      </c>
    </row>
    <row r="2112" spans="1:20" x14ac:dyDescent="0.3">
      <c r="A2112" t="s">
        <v>2634</v>
      </c>
      <c r="B2112" s="4">
        <v>45960</v>
      </c>
      <c r="C2112" s="4">
        <v>45962</v>
      </c>
      <c r="D2112" t="s">
        <v>2635</v>
      </c>
      <c r="E2112" t="s">
        <v>81</v>
      </c>
      <c r="F2112" s="8">
        <v>2</v>
      </c>
      <c r="G2112" s="10">
        <v>0.05</v>
      </c>
      <c r="H2112" t="s">
        <v>30</v>
      </c>
      <c r="I2112" s="8">
        <v>1518.1</v>
      </c>
      <c r="J2112" s="8">
        <v>403.71</v>
      </c>
      <c r="K2112" s="12">
        <f>YEAR(Table2[[#This Row],[Order_Date]])</f>
        <v>2025</v>
      </c>
      <c r="L2112" s="12">
        <f>MONTH(Table2[[#This Row],[Order_Date]])</f>
        <v>10</v>
      </c>
      <c r="M2112" t="str">
        <f>TEXT(Table2[[#This Row],[Order_Date]],"mmm")</f>
        <v>Oct</v>
      </c>
      <c r="N2112" t="str">
        <f>TEXT(Table2[[#This Row],[Order_Date]],"YYYY-MM")</f>
        <v>2025-10</v>
      </c>
      <c r="O2112" s="9">
        <f>IFERROR(Table2[[#This Row],[Profit]]/Table2[[#This Row],[Sales]],0)</f>
        <v>0.26593109808313026</v>
      </c>
      <c r="P2112" t="str">
        <f>_xlfn.XLOOKUP(Table2[[#This Row],[Product_ID]],Table4[Product_ID],Table4[Category],"Not Found")</f>
        <v>Home</v>
      </c>
      <c r="Q2112" t="str">
        <f>_xlfn.XLOOKUP(Table2[[#This Row],[Product_ID]],Table4[Product_ID],Table4[Sub_Category],"Not Found")</f>
        <v>Kitchen</v>
      </c>
      <c r="R2112" t="str">
        <f>_xlfn.XLOOKUP(Table2[[#This Row],[Customer_ID]],Table1[Customer_ID],Table1[Region],"Not Found")</f>
        <v>South</v>
      </c>
      <c r="S2112" t="str">
        <f>_xlfn.XLOOKUP(Table2[[#This Row],[Customer_ID]],Table1[Customer_ID],Table1[Segment],"Not Found")</f>
        <v>Consumer</v>
      </c>
      <c r="T2112" t="str">
        <f>_xlfn.XLOOKUP(Table2[[#This Row],[Product_ID]],Table4[Product_ID],Table4[Product_Name],"Not Found")</f>
        <v>Travel Mug</v>
      </c>
    </row>
    <row r="2113" spans="1:20" x14ac:dyDescent="0.3">
      <c r="A2113" t="s">
        <v>2636</v>
      </c>
      <c r="B2113" s="4">
        <v>45470</v>
      </c>
      <c r="C2113" s="4">
        <v>45471</v>
      </c>
      <c r="D2113" t="s">
        <v>225</v>
      </c>
      <c r="E2113" t="s">
        <v>26</v>
      </c>
      <c r="F2113" s="8">
        <v>3</v>
      </c>
      <c r="G2113" s="10">
        <v>0.05</v>
      </c>
      <c r="H2113" t="s">
        <v>13</v>
      </c>
      <c r="I2113" s="8">
        <v>2562.15</v>
      </c>
      <c r="J2113" s="8">
        <v>601.91</v>
      </c>
      <c r="K2113" s="12">
        <f>YEAR(Table2[[#This Row],[Order_Date]])</f>
        <v>2024</v>
      </c>
      <c r="L2113" s="12">
        <f>MONTH(Table2[[#This Row],[Order_Date]])</f>
        <v>6</v>
      </c>
      <c r="M2113" t="str">
        <f>TEXT(Table2[[#This Row],[Order_Date]],"mmm")</f>
        <v>Jun</v>
      </c>
      <c r="N2113" t="str">
        <f>TEXT(Table2[[#This Row],[Order_Date]],"YYYY-MM")</f>
        <v>2024-06</v>
      </c>
      <c r="O2113" s="9">
        <f>IFERROR(Table2[[#This Row],[Profit]]/Table2[[#This Row],[Sales]],0)</f>
        <v>0.23492379446948849</v>
      </c>
      <c r="P2113" t="str">
        <f>_xlfn.XLOOKUP(Table2[[#This Row],[Product_ID]],Table4[Product_ID],Table4[Category],"Not Found")</f>
        <v>Technology</v>
      </c>
      <c r="Q2113" t="str">
        <f>_xlfn.XLOOKUP(Table2[[#This Row],[Product_ID]],Table4[Product_ID],Table4[Sub_Category],"Not Found")</f>
        <v>Accessories</v>
      </c>
      <c r="R2113" t="str">
        <f>_xlfn.XLOOKUP(Table2[[#This Row],[Customer_ID]],Table1[Customer_ID],Table1[Region],"Not Found")</f>
        <v>West</v>
      </c>
      <c r="S2113" t="str">
        <f>_xlfn.XLOOKUP(Table2[[#This Row],[Customer_ID]],Table1[Customer_ID],Table1[Segment],"Not Found")</f>
        <v>Consumer</v>
      </c>
      <c r="T2113" t="str">
        <f>_xlfn.XLOOKUP(Table2[[#This Row],[Product_ID]],Table4[Product_ID],Table4[Product_Name],"Not Found")</f>
        <v>Keyboard</v>
      </c>
    </row>
    <row r="2114" spans="1:20" x14ac:dyDescent="0.3">
      <c r="A2114" t="s">
        <v>2637</v>
      </c>
      <c r="B2114" s="4">
        <v>45423</v>
      </c>
      <c r="C2114" s="4">
        <v>45424</v>
      </c>
      <c r="D2114" t="s">
        <v>1131</v>
      </c>
      <c r="E2114" t="s">
        <v>20</v>
      </c>
      <c r="F2114" s="8">
        <v>1</v>
      </c>
      <c r="G2114" s="10">
        <v>0.1</v>
      </c>
      <c r="H2114" t="s">
        <v>21</v>
      </c>
      <c r="I2114" s="8">
        <v>6299.1</v>
      </c>
      <c r="J2114" s="8">
        <v>1155.6099999999999</v>
      </c>
      <c r="K2114" s="12">
        <f>YEAR(Table2[[#This Row],[Order_Date]])</f>
        <v>2024</v>
      </c>
      <c r="L2114" s="12">
        <f>MONTH(Table2[[#This Row],[Order_Date]])</f>
        <v>5</v>
      </c>
      <c r="M2114" t="str">
        <f>TEXT(Table2[[#This Row],[Order_Date]],"mmm")</f>
        <v>May</v>
      </c>
      <c r="N2114" t="str">
        <f>TEXT(Table2[[#This Row],[Order_Date]],"YYYY-MM")</f>
        <v>2024-05</v>
      </c>
      <c r="O2114" s="9">
        <f>IFERROR(Table2[[#This Row],[Profit]]/Table2[[#This Row],[Sales]],0)</f>
        <v>0.18345636678255622</v>
      </c>
      <c r="P2114" t="str">
        <f>_xlfn.XLOOKUP(Table2[[#This Row],[Product_ID]],Table4[Product_ID],Table4[Category],"Not Found")</f>
        <v>Furniture</v>
      </c>
      <c r="Q2114" t="str">
        <f>_xlfn.XLOOKUP(Table2[[#This Row],[Product_ID]],Table4[Product_ID],Table4[Sub_Category],"Not Found")</f>
        <v>Furniture</v>
      </c>
      <c r="R2114" t="str">
        <f>_xlfn.XLOOKUP(Table2[[#This Row],[Customer_ID]],Table1[Customer_ID],Table1[Region],"Not Found")</f>
        <v>East</v>
      </c>
      <c r="S2114" t="str">
        <f>_xlfn.XLOOKUP(Table2[[#This Row],[Customer_ID]],Table1[Customer_ID],Table1[Segment],"Not Found")</f>
        <v>Corporate</v>
      </c>
      <c r="T2114" t="str">
        <f>_xlfn.XLOOKUP(Table2[[#This Row],[Product_ID]],Table4[Product_ID],Table4[Product_Name],"Not Found")</f>
        <v>Office Chair</v>
      </c>
    </row>
    <row r="2115" spans="1:20" x14ac:dyDescent="0.3">
      <c r="A2115" t="s">
        <v>2638</v>
      </c>
      <c r="B2115" s="4">
        <v>45746</v>
      </c>
      <c r="C2115" s="4">
        <v>45749</v>
      </c>
      <c r="D2115" t="s">
        <v>210</v>
      </c>
      <c r="E2115" t="s">
        <v>20</v>
      </c>
      <c r="F2115" s="8">
        <v>4</v>
      </c>
      <c r="G2115" s="10">
        <v>0.1</v>
      </c>
      <c r="H2115" t="s">
        <v>21</v>
      </c>
      <c r="I2115" s="8">
        <v>25196.400000000001</v>
      </c>
      <c r="J2115" s="8">
        <v>4352.2299999999996</v>
      </c>
      <c r="K2115" s="12">
        <f>YEAR(Table2[[#This Row],[Order_Date]])</f>
        <v>2025</v>
      </c>
      <c r="L2115" s="12">
        <f>MONTH(Table2[[#This Row],[Order_Date]])</f>
        <v>3</v>
      </c>
      <c r="M2115" t="str">
        <f>TEXT(Table2[[#This Row],[Order_Date]],"mmm")</f>
        <v>Mar</v>
      </c>
      <c r="N2115" t="str">
        <f>TEXT(Table2[[#This Row],[Order_Date]],"YYYY-MM")</f>
        <v>2025-03</v>
      </c>
      <c r="O2115" s="9">
        <f>IFERROR(Table2[[#This Row],[Profit]]/Table2[[#This Row],[Sales]],0)</f>
        <v>0.17273221571335584</v>
      </c>
      <c r="P2115" t="str">
        <f>_xlfn.XLOOKUP(Table2[[#This Row],[Product_ID]],Table4[Product_ID],Table4[Category],"Not Found")</f>
        <v>Furniture</v>
      </c>
      <c r="Q2115" t="str">
        <f>_xlfn.XLOOKUP(Table2[[#This Row],[Product_ID]],Table4[Product_ID],Table4[Sub_Category],"Not Found")</f>
        <v>Furniture</v>
      </c>
      <c r="R2115" t="str">
        <f>_xlfn.XLOOKUP(Table2[[#This Row],[Customer_ID]],Table1[Customer_ID],Table1[Region],"Not Found")</f>
        <v>East</v>
      </c>
      <c r="S2115" t="str">
        <f>_xlfn.XLOOKUP(Table2[[#This Row],[Customer_ID]],Table1[Customer_ID],Table1[Segment],"Not Found")</f>
        <v>Home Office</v>
      </c>
      <c r="T2115" t="str">
        <f>_xlfn.XLOOKUP(Table2[[#This Row],[Product_ID]],Table4[Product_ID],Table4[Product_Name],"Not Found")</f>
        <v>Office Chair</v>
      </c>
    </row>
    <row r="2116" spans="1:20" x14ac:dyDescent="0.3">
      <c r="A2116" t="s">
        <v>2639</v>
      </c>
      <c r="B2116" s="4">
        <v>45639</v>
      </c>
      <c r="C2116" s="4">
        <v>45644</v>
      </c>
      <c r="D2116" t="s">
        <v>387</v>
      </c>
      <c r="E2116" t="s">
        <v>45</v>
      </c>
      <c r="F2116" s="8">
        <v>4</v>
      </c>
      <c r="G2116" s="10">
        <v>0.1</v>
      </c>
      <c r="H2116" t="s">
        <v>13</v>
      </c>
      <c r="I2116" s="8">
        <v>8996.4</v>
      </c>
      <c r="J2116" s="8">
        <v>2023.76</v>
      </c>
      <c r="K2116" s="12">
        <f>YEAR(Table2[[#This Row],[Order_Date]])</f>
        <v>2024</v>
      </c>
      <c r="L2116" s="12">
        <f>MONTH(Table2[[#This Row],[Order_Date]])</f>
        <v>12</v>
      </c>
      <c r="M2116" t="str">
        <f>TEXT(Table2[[#This Row],[Order_Date]],"mmm")</f>
        <v>Dec</v>
      </c>
      <c r="N2116" t="str">
        <f>TEXT(Table2[[#This Row],[Order_Date]],"YYYY-MM")</f>
        <v>2024-12</v>
      </c>
      <c r="O2116" s="9">
        <f>IFERROR(Table2[[#This Row],[Profit]]/Table2[[#This Row],[Sales]],0)</f>
        <v>0.22495220310346362</v>
      </c>
      <c r="P2116" t="str">
        <f>_xlfn.XLOOKUP(Table2[[#This Row],[Product_ID]],Table4[Product_ID],Table4[Category],"Not Found")</f>
        <v>Technology</v>
      </c>
      <c r="Q2116" t="str">
        <f>_xlfn.XLOOKUP(Table2[[#This Row],[Product_ID]],Table4[Product_ID],Table4[Sub_Category],"Not Found")</f>
        <v>Audio</v>
      </c>
      <c r="R2116" t="str">
        <f>_xlfn.XLOOKUP(Table2[[#This Row],[Customer_ID]],Table1[Customer_ID],Table1[Region],"Not Found")</f>
        <v>East</v>
      </c>
      <c r="S2116" t="str">
        <f>_xlfn.XLOOKUP(Table2[[#This Row],[Customer_ID]],Table1[Customer_ID],Table1[Segment],"Not Found")</f>
        <v>Consumer</v>
      </c>
      <c r="T2116" t="str">
        <f>_xlfn.XLOOKUP(Table2[[#This Row],[Product_ID]],Table4[Product_ID],Table4[Product_Name],"Not Found")</f>
        <v>Headphones</v>
      </c>
    </row>
    <row r="2117" spans="1:20" x14ac:dyDescent="0.3">
      <c r="A2117" t="s">
        <v>2640</v>
      </c>
      <c r="B2117" s="4">
        <v>45831</v>
      </c>
      <c r="C2117" s="4">
        <v>45836</v>
      </c>
      <c r="D2117" t="s">
        <v>204</v>
      </c>
      <c r="E2117" t="s">
        <v>65</v>
      </c>
      <c r="F2117" s="8">
        <v>1</v>
      </c>
      <c r="G2117" s="10">
        <v>0.15</v>
      </c>
      <c r="H2117" t="s">
        <v>13</v>
      </c>
      <c r="I2117" s="8">
        <v>594.15</v>
      </c>
      <c r="J2117" s="8">
        <v>152.78</v>
      </c>
      <c r="K2117" s="12">
        <f>YEAR(Table2[[#This Row],[Order_Date]])</f>
        <v>2025</v>
      </c>
      <c r="L2117" s="12">
        <f>MONTH(Table2[[#This Row],[Order_Date]])</f>
        <v>6</v>
      </c>
      <c r="M2117" t="str">
        <f>TEXT(Table2[[#This Row],[Order_Date]],"mmm")</f>
        <v>Jun</v>
      </c>
      <c r="N2117" t="str">
        <f>TEXT(Table2[[#This Row],[Order_Date]],"YYYY-MM")</f>
        <v>2025-06</v>
      </c>
      <c r="O2117" s="9">
        <f>IFERROR(Table2[[#This Row],[Profit]]/Table2[[#This Row],[Sales]],0)</f>
        <v>0.25714045274762265</v>
      </c>
      <c r="P2117" t="str">
        <f>_xlfn.XLOOKUP(Table2[[#This Row],[Product_ID]],Table4[Product_ID],Table4[Category],"Not Found")</f>
        <v>Office</v>
      </c>
      <c r="Q2117" t="str">
        <f>_xlfn.XLOOKUP(Table2[[#This Row],[Product_ID]],Table4[Product_ID],Table4[Sub_Category],"Not Found")</f>
        <v>Storage</v>
      </c>
      <c r="R2117" t="str">
        <f>_xlfn.XLOOKUP(Table2[[#This Row],[Customer_ID]],Table1[Customer_ID],Table1[Region],"Not Found")</f>
        <v>South</v>
      </c>
      <c r="S2117" t="str">
        <f>_xlfn.XLOOKUP(Table2[[#This Row],[Customer_ID]],Table1[Customer_ID],Table1[Segment],"Not Found")</f>
        <v>Consumer</v>
      </c>
      <c r="T2117" t="str">
        <f>_xlfn.XLOOKUP(Table2[[#This Row],[Product_ID]],Table4[Product_ID],Table4[Product_Name],"Not Found")</f>
        <v>Desk Organizer</v>
      </c>
    </row>
    <row r="2118" spans="1:20" x14ac:dyDescent="0.3">
      <c r="A2118" t="s">
        <v>2641</v>
      </c>
      <c r="B2118" s="4">
        <v>45697</v>
      </c>
      <c r="C2118" s="4">
        <v>45701</v>
      </c>
      <c r="D2118" t="s">
        <v>216</v>
      </c>
      <c r="E2118" t="s">
        <v>65</v>
      </c>
      <c r="F2118" s="8">
        <v>1</v>
      </c>
      <c r="G2118" s="10">
        <v>0</v>
      </c>
      <c r="H2118" t="s">
        <v>30</v>
      </c>
      <c r="I2118" s="8">
        <v>699</v>
      </c>
      <c r="J2118" s="8">
        <v>167.97</v>
      </c>
      <c r="K2118" s="12">
        <f>YEAR(Table2[[#This Row],[Order_Date]])</f>
        <v>2025</v>
      </c>
      <c r="L2118" s="12">
        <f>MONTH(Table2[[#This Row],[Order_Date]])</f>
        <v>2</v>
      </c>
      <c r="M2118" t="str">
        <f>TEXT(Table2[[#This Row],[Order_Date]],"mmm")</f>
        <v>Feb</v>
      </c>
      <c r="N2118" t="str">
        <f>TEXT(Table2[[#This Row],[Order_Date]],"YYYY-MM")</f>
        <v>2025-02</v>
      </c>
      <c r="O2118" s="9">
        <f>IFERROR(Table2[[#This Row],[Profit]]/Table2[[#This Row],[Sales]],0)</f>
        <v>0.24030042918454936</v>
      </c>
      <c r="P2118" t="str">
        <f>_xlfn.XLOOKUP(Table2[[#This Row],[Product_ID]],Table4[Product_ID],Table4[Category],"Not Found")</f>
        <v>Office</v>
      </c>
      <c r="Q2118" t="str">
        <f>_xlfn.XLOOKUP(Table2[[#This Row],[Product_ID]],Table4[Product_ID],Table4[Sub_Category],"Not Found")</f>
        <v>Storage</v>
      </c>
      <c r="R2118" t="str">
        <f>_xlfn.XLOOKUP(Table2[[#This Row],[Customer_ID]],Table1[Customer_ID],Table1[Region],"Not Found")</f>
        <v>South</v>
      </c>
      <c r="S2118" t="str">
        <f>_xlfn.XLOOKUP(Table2[[#This Row],[Customer_ID]],Table1[Customer_ID],Table1[Segment],"Not Found")</f>
        <v>Home Office</v>
      </c>
      <c r="T2118" t="str">
        <f>_xlfn.XLOOKUP(Table2[[#This Row],[Product_ID]],Table4[Product_ID],Table4[Product_Name],"Not Found")</f>
        <v>Desk Organizer</v>
      </c>
    </row>
    <row r="2119" spans="1:20" x14ac:dyDescent="0.3">
      <c r="A2119" t="s">
        <v>2642</v>
      </c>
      <c r="B2119" s="4">
        <v>45367</v>
      </c>
      <c r="C2119" s="4">
        <v>45372</v>
      </c>
      <c r="D2119" t="s">
        <v>1171</v>
      </c>
      <c r="E2119" t="s">
        <v>16</v>
      </c>
      <c r="F2119" s="8">
        <v>5</v>
      </c>
      <c r="G2119" s="10">
        <v>0</v>
      </c>
      <c r="H2119" t="s">
        <v>21</v>
      </c>
      <c r="I2119" s="8">
        <v>6495</v>
      </c>
      <c r="J2119" s="8">
        <v>-694.5</v>
      </c>
      <c r="K2119" s="12">
        <f>YEAR(Table2[[#This Row],[Order_Date]])</f>
        <v>2024</v>
      </c>
      <c r="L2119" s="12">
        <f>MONTH(Table2[[#This Row],[Order_Date]])</f>
        <v>3</v>
      </c>
      <c r="M2119" t="str">
        <f>TEXT(Table2[[#This Row],[Order_Date]],"mmm")</f>
        <v>Mar</v>
      </c>
      <c r="N2119" t="str">
        <f>TEXT(Table2[[#This Row],[Order_Date]],"YYYY-MM")</f>
        <v>2024-03</v>
      </c>
      <c r="O2119" s="9">
        <f>IFERROR(Table2[[#This Row],[Profit]]/Table2[[#This Row],[Sales]],0)</f>
        <v>-0.10692840646651271</v>
      </c>
      <c r="P2119" t="str">
        <f>_xlfn.XLOOKUP(Table2[[#This Row],[Product_ID]],Table4[Product_ID],Table4[Category],"Not Found")</f>
        <v>Technology</v>
      </c>
      <c r="Q2119" t="str">
        <f>_xlfn.XLOOKUP(Table2[[#This Row],[Product_ID]],Table4[Product_ID],Table4[Sub_Category],"Not Found")</f>
        <v>Accessories</v>
      </c>
      <c r="R2119" t="str">
        <f>_xlfn.XLOOKUP(Table2[[#This Row],[Customer_ID]],Table1[Customer_ID],Table1[Region],"Not Found")</f>
        <v>South</v>
      </c>
      <c r="S2119" t="str">
        <f>_xlfn.XLOOKUP(Table2[[#This Row],[Customer_ID]],Table1[Customer_ID],Table1[Segment],"Not Found")</f>
        <v>Corporate</v>
      </c>
      <c r="T2119" t="str">
        <f>_xlfn.XLOOKUP(Table2[[#This Row],[Product_ID]],Table4[Product_ID],Table4[Product_Name],"Not Found")</f>
        <v>USB-C Hub</v>
      </c>
    </row>
    <row r="2120" spans="1:20" x14ac:dyDescent="0.3">
      <c r="A2120" t="s">
        <v>2643</v>
      </c>
      <c r="B2120" s="4">
        <v>45870</v>
      </c>
      <c r="C2120" s="4">
        <v>45872</v>
      </c>
      <c r="D2120" t="s">
        <v>917</v>
      </c>
      <c r="E2120" t="s">
        <v>116</v>
      </c>
      <c r="F2120" s="8">
        <v>2</v>
      </c>
      <c r="G2120" s="10">
        <v>0.1</v>
      </c>
      <c r="H2120" t="s">
        <v>13</v>
      </c>
      <c r="I2120" s="8">
        <v>718.2</v>
      </c>
      <c r="J2120" s="8">
        <v>163.41999999999999</v>
      </c>
      <c r="K2120" s="12">
        <f>YEAR(Table2[[#This Row],[Order_Date]])</f>
        <v>2025</v>
      </c>
      <c r="L2120" s="12">
        <f>MONTH(Table2[[#This Row],[Order_Date]])</f>
        <v>8</v>
      </c>
      <c r="M2120" t="str">
        <f>TEXT(Table2[[#This Row],[Order_Date]],"mmm")</f>
        <v>Aug</v>
      </c>
      <c r="N2120" t="str">
        <f>TEXT(Table2[[#This Row],[Order_Date]],"YYYY-MM")</f>
        <v>2025-08</v>
      </c>
      <c r="O2120" s="9">
        <f>IFERROR(Table2[[#This Row],[Profit]]/Table2[[#This Row],[Sales]],0)</f>
        <v>0.22754107490949593</v>
      </c>
      <c r="P2120" t="str">
        <f>_xlfn.XLOOKUP(Table2[[#This Row],[Product_ID]],Table4[Product_ID],Table4[Category],"Not Found")</f>
        <v>Technology</v>
      </c>
      <c r="Q2120" t="str">
        <f>_xlfn.XLOOKUP(Table2[[#This Row],[Product_ID]],Table4[Product_ID],Table4[Sub_Category],"Not Found")</f>
        <v>Accessories</v>
      </c>
      <c r="R2120" t="str">
        <f>_xlfn.XLOOKUP(Table2[[#This Row],[Customer_ID]],Table1[Customer_ID],Table1[Region],"Not Found")</f>
        <v>West</v>
      </c>
      <c r="S2120" t="str">
        <f>_xlfn.XLOOKUP(Table2[[#This Row],[Customer_ID]],Table1[Customer_ID],Table1[Segment],"Not Found")</f>
        <v>Consumer</v>
      </c>
      <c r="T2120" t="str">
        <f>_xlfn.XLOOKUP(Table2[[#This Row],[Product_ID]],Table4[Product_ID],Table4[Product_Name],"Not Found")</f>
        <v>Mobile Holder</v>
      </c>
    </row>
    <row r="2121" spans="1:20" x14ac:dyDescent="0.3">
      <c r="A2121" t="s">
        <v>2644</v>
      </c>
      <c r="B2121" s="4">
        <v>45783</v>
      </c>
      <c r="C2121" s="4">
        <v>45787</v>
      </c>
      <c r="D2121" t="s">
        <v>339</v>
      </c>
      <c r="E2121" t="s">
        <v>16</v>
      </c>
      <c r="F2121" s="8">
        <v>2</v>
      </c>
      <c r="G2121" s="10">
        <v>0.05</v>
      </c>
      <c r="H2121" t="s">
        <v>13</v>
      </c>
      <c r="I2121" s="8">
        <v>2468.1</v>
      </c>
      <c r="J2121" s="8">
        <v>566.58000000000004</v>
      </c>
      <c r="K2121" s="12">
        <f>YEAR(Table2[[#This Row],[Order_Date]])</f>
        <v>2025</v>
      </c>
      <c r="L2121" s="12">
        <f>MONTH(Table2[[#This Row],[Order_Date]])</f>
        <v>5</v>
      </c>
      <c r="M2121" t="str">
        <f>TEXT(Table2[[#This Row],[Order_Date]],"mmm")</f>
        <v>May</v>
      </c>
      <c r="N2121" t="str">
        <f>TEXT(Table2[[#This Row],[Order_Date]],"YYYY-MM")</f>
        <v>2025-05</v>
      </c>
      <c r="O2121" s="9">
        <f>IFERROR(Table2[[#This Row],[Profit]]/Table2[[#This Row],[Sales]],0)</f>
        <v>0.22956120092378757</v>
      </c>
      <c r="P2121" t="str">
        <f>_xlfn.XLOOKUP(Table2[[#This Row],[Product_ID]],Table4[Product_ID],Table4[Category],"Not Found")</f>
        <v>Technology</v>
      </c>
      <c r="Q2121" t="str">
        <f>_xlfn.XLOOKUP(Table2[[#This Row],[Product_ID]],Table4[Product_ID],Table4[Sub_Category],"Not Found")</f>
        <v>Accessories</v>
      </c>
      <c r="R2121" t="str">
        <f>_xlfn.XLOOKUP(Table2[[#This Row],[Customer_ID]],Table1[Customer_ID],Table1[Region],"Not Found")</f>
        <v>North</v>
      </c>
      <c r="S2121" t="str">
        <f>_xlfn.XLOOKUP(Table2[[#This Row],[Customer_ID]],Table1[Customer_ID],Table1[Segment],"Not Found")</f>
        <v>Corporate</v>
      </c>
      <c r="T2121" t="str">
        <f>_xlfn.XLOOKUP(Table2[[#This Row],[Product_ID]],Table4[Product_ID],Table4[Product_Name],"Not Found")</f>
        <v>USB-C Hub</v>
      </c>
    </row>
    <row r="2122" spans="1:20" x14ac:dyDescent="0.3">
      <c r="A2122" t="s">
        <v>2645</v>
      </c>
      <c r="B2122" s="4">
        <v>45485</v>
      </c>
      <c r="C2122" s="4">
        <v>45489</v>
      </c>
      <c r="D2122" t="s">
        <v>971</v>
      </c>
      <c r="E2122" t="s">
        <v>40</v>
      </c>
      <c r="F2122" s="8">
        <v>2</v>
      </c>
      <c r="G2122" s="10">
        <v>0.05</v>
      </c>
      <c r="H2122" t="s">
        <v>17</v>
      </c>
      <c r="I2122" s="8">
        <v>2848.1</v>
      </c>
      <c r="J2122" s="8">
        <v>605</v>
      </c>
      <c r="K2122" s="12">
        <f>YEAR(Table2[[#This Row],[Order_Date]])</f>
        <v>2024</v>
      </c>
      <c r="L2122" s="12">
        <f>MONTH(Table2[[#This Row],[Order_Date]])</f>
        <v>7</v>
      </c>
      <c r="M2122" t="str">
        <f>TEXT(Table2[[#This Row],[Order_Date]],"mmm")</f>
        <v>Jul</v>
      </c>
      <c r="N2122" t="str">
        <f>TEXT(Table2[[#This Row],[Order_Date]],"YYYY-MM")</f>
        <v>2024-07</v>
      </c>
      <c r="O2122" s="9">
        <f>IFERROR(Table2[[#This Row],[Profit]]/Table2[[#This Row],[Sales]],0)</f>
        <v>0.21242231663214073</v>
      </c>
      <c r="P2122" t="str">
        <f>_xlfn.XLOOKUP(Table2[[#This Row],[Product_ID]],Table4[Product_ID],Table4[Category],"Not Found")</f>
        <v>Technology</v>
      </c>
      <c r="Q2122" t="str">
        <f>_xlfn.XLOOKUP(Table2[[#This Row],[Product_ID]],Table4[Product_ID],Table4[Sub_Category],"Not Found")</f>
        <v>Accessories</v>
      </c>
      <c r="R2122" t="str">
        <f>_xlfn.XLOOKUP(Table2[[#This Row],[Customer_ID]],Table1[Customer_ID],Table1[Region],"Not Found")</f>
        <v>West</v>
      </c>
      <c r="S2122" t="str">
        <f>_xlfn.XLOOKUP(Table2[[#This Row],[Customer_ID]],Table1[Customer_ID],Table1[Segment],"Not Found")</f>
        <v>Home Office</v>
      </c>
      <c r="T2122" t="str">
        <f>_xlfn.XLOOKUP(Table2[[#This Row],[Product_ID]],Table4[Product_ID],Table4[Product_Name],"Not Found")</f>
        <v>Power Bank</v>
      </c>
    </row>
    <row r="2123" spans="1:20" x14ac:dyDescent="0.3">
      <c r="A2123" t="s">
        <v>2646</v>
      </c>
      <c r="B2123" s="4">
        <v>45453</v>
      </c>
      <c r="C2123" s="4">
        <v>45457</v>
      </c>
      <c r="D2123" t="s">
        <v>554</v>
      </c>
      <c r="E2123" t="s">
        <v>58</v>
      </c>
      <c r="F2123" s="8">
        <v>3</v>
      </c>
      <c r="G2123" s="10">
        <v>0</v>
      </c>
      <c r="H2123" t="s">
        <v>17</v>
      </c>
      <c r="I2123" s="8">
        <v>5997</v>
      </c>
      <c r="J2123" s="8">
        <v>1423.91</v>
      </c>
      <c r="K2123" s="12">
        <f>YEAR(Table2[[#This Row],[Order_Date]])</f>
        <v>2024</v>
      </c>
      <c r="L2123" s="12">
        <f>MONTH(Table2[[#This Row],[Order_Date]])</f>
        <v>6</v>
      </c>
      <c r="M2123" t="str">
        <f>TEXT(Table2[[#This Row],[Order_Date]],"mmm")</f>
        <v>Jun</v>
      </c>
      <c r="N2123" t="str">
        <f>TEXT(Table2[[#This Row],[Order_Date]],"YYYY-MM")</f>
        <v>2024-06</v>
      </c>
      <c r="O2123" s="9">
        <f>IFERROR(Table2[[#This Row],[Profit]]/Table2[[#This Row],[Sales]],0)</f>
        <v>0.23743705185926298</v>
      </c>
      <c r="P2123" t="str">
        <f>_xlfn.XLOOKUP(Table2[[#This Row],[Product_ID]],Table4[Product_ID],Table4[Category],"Not Found")</f>
        <v>Technology</v>
      </c>
      <c r="Q2123" t="str">
        <f>_xlfn.XLOOKUP(Table2[[#This Row],[Product_ID]],Table4[Product_ID],Table4[Sub_Category],"Not Found")</f>
        <v>Audio</v>
      </c>
      <c r="R2123" t="str">
        <f>_xlfn.XLOOKUP(Table2[[#This Row],[Customer_ID]],Table1[Customer_ID],Table1[Region],"Not Found")</f>
        <v>West</v>
      </c>
      <c r="S2123" t="str">
        <f>_xlfn.XLOOKUP(Table2[[#This Row],[Customer_ID]],Table1[Customer_ID],Table1[Segment],"Not Found")</f>
        <v>Consumer</v>
      </c>
      <c r="T2123" t="str">
        <f>_xlfn.XLOOKUP(Table2[[#This Row],[Product_ID]],Table4[Product_ID],Table4[Product_Name],"Not Found")</f>
        <v>Bluetooth Speaker</v>
      </c>
    </row>
    <row r="2124" spans="1:20" x14ac:dyDescent="0.3">
      <c r="A2124" t="s">
        <v>2647</v>
      </c>
      <c r="B2124" s="4">
        <v>45638</v>
      </c>
      <c r="C2124" s="4">
        <v>45642</v>
      </c>
      <c r="D2124" t="s">
        <v>782</v>
      </c>
      <c r="E2124" t="s">
        <v>12</v>
      </c>
      <c r="F2124" s="8">
        <v>3</v>
      </c>
      <c r="G2124" s="10">
        <v>0.05</v>
      </c>
      <c r="H2124" t="s">
        <v>17</v>
      </c>
      <c r="I2124" s="8">
        <v>1707.15</v>
      </c>
      <c r="J2124" s="8">
        <v>416.04</v>
      </c>
      <c r="K2124" s="12">
        <f>YEAR(Table2[[#This Row],[Order_Date]])</f>
        <v>2024</v>
      </c>
      <c r="L2124" s="12">
        <f>MONTH(Table2[[#This Row],[Order_Date]])</f>
        <v>12</v>
      </c>
      <c r="M2124" t="str">
        <f>TEXT(Table2[[#This Row],[Order_Date]],"mmm")</f>
        <v>Dec</v>
      </c>
      <c r="N2124" t="str">
        <f>TEXT(Table2[[#This Row],[Order_Date]],"YYYY-MM")</f>
        <v>2024-12</v>
      </c>
      <c r="O2124" s="9">
        <f>IFERROR(Table2[[#This Row],[Profit]]/Table2[[#This Row],[Sales]],0)</f>
        <v>0.24370441964677972</v>
      </c>
      <c r="P2124" t="str">
        <f>_xlfn.XLOOKUP(Table2[[#This Row],[Product_ID]],Table4[Product_ID],Table4[Category],"Not Found")</f>
        <v>Home</v>
      </c>
      <c r="Q2124" t="str">
        <f>_xlfn.XLOOKUP(Table2[[#This Row],[Product_ID]],Table4[Product_ID],Table4[Sub_Category],"Not Found")</f>
        <v>Kitchen</v>
      </c>
      <c r="R2124" t="str">
        <f>_xlfn.XLOOKUP(Table2[[#This Row],[Customer_ID]],Table1[Customer_ID],Table1[Region],"Not Found")</f>
        <v>West</v>
      </c>
      <c r="S2124" t="str">
        <f>_xlfn.XLOOKUP(Table2[[#This Row],[Customer_ID]],Table1[Customer_ID],Table1[Segment],"Not Found")</f>
        <v>Consumer</v>
      </c>
      <c r="T2124" t="str">
        <f>_xlfn.XLOOKUP(Table2[[#This Row],[Product_ID]],Table4[Product_ID],Table4[Product_Name],"Not Found")</f>
        <v>Water Bottle</v>
      </c>
    </row>
    <row r="2125" spans="1:20" x14ac:dyDescent="0.3">
      <c r="A2125" t="s">
        <v>2648</v>
      </c>
      <c r="B2125" s="4">
        <v>45652</v>
      </c>
      <c r="C2125" s="4">
        <v>45657</v>
      </c>
      <c r="D2125" t="s">
        <v>67</v>
      </c>
      <c r="E2125" t="s">
        <v>12</v>
      </c>
      <c r="F2125" s="8">
        <v>1</v>
      </c>
      <c r="G2125" s="10">
        <v>0.15</v>
      </c>
      <c r="H2125" t="s">
        <v>30</v>
      </c>
      <c r="I2125" s="8">
        <v>509.15</v>
      </c>
      <c r="J2125" s="8">
        <v>100.25</v>
      </c>
      <c r="K2125" s="12">
        <f>YEAR(Table2[[#This Row],[Order_Date]])</f>
        <v>2024</v>
      </c>
      <c r="L2125" s="12">
        <f>MONTH(Table2[[#This Row],[Order_Date]])</f>
        <v>12</v>
      </c>
      <c r="M2125" t="str">
        <f>TEXT(Table2[[#This Row],[Order_Date]],"mmm")</f>
        <v>Dec</v>
      </c>
      <c r="N2125" t="str">
        <f>TEXT(Table2[[#This Row],[Order_Date]],"YYYY-MM")</f>
        <v>2024-12</v>
      </c>
      <c r="O2125" s="9">
        <f>IFERROR(Table2[[#This Row],[Profit]]/Table2[[#This Row],[Sales]],0)</f>
        <v>0.19689678876558972</v>
      </c>
      <c r="P2125" t="str">
        <f>_xlfn.XLOOKUP(Table2[[#This Row],[Product_ID]],Table4[Product_ID],Table4[Category],"Not Found")</f>
        <v>Home</v>
      </c>
      <c r="Q2125" t="str">
        <f>_xlfn.XLOOKUP(Table2[[#This Row],[Product_ID]],Table4[Product_ID],Table4[Sub_Category],"Not Found")</f>
        <v>Kitchen</v>
      </c>
      <c r="R2125" t="str">
        <f>_xlfn.XLOOKUP(Table2[[#This Row],[Customer_ID]],Table1[Customer_ID],Table1[Region],"Not Found")</f>
        <v>South</v>
      </c>
      <c r="S2125" t="str">
        <f>_xlfn.XLOOKUP(Table2[[#This Row],[Customer_ID]],Table1[Customer_ID],Table1[Segment],"Not Found")</f>
        <v>Corporate</v>
      </c>
      <c r="T2125" t="str">
        <f>_xlfn.XLOOKUP(Table2[[#This Row],[Product_ID]],Table4[Product_ID],Table4[Product_Name],"Not Found")</f>
        <v>Water Bottle</v>
      </c>
    </row>
    <row r="2126" spans="1:20" x14ac:dyDescent="0.3">
      <c r="A2126" t="s">
        <v>2649</v>
      </c>
      <c r="B2126" s="4">
        <v>45875</v>
      </c>
      <c r="C2126" s="4">
        <v>45879</v>
      </c>
      <c r="D2126" t="s">
        <v>1247</v>
      </c>
      <c r="E2126" t="s">
        <v>68</v>
      </c>
      <c r="F2126" s="8">
        <v>1</v>
      </c>
      <c r="G2126" s="10">
        <v>0</v>
      </c>
      <c r="H2126" t="s">
        <v>17</v>
      </c>
      <c r="I2126" s="8">
        <v>1299</v>
      </c>
      <c r="J2126" s="8">
        <v>300.44</v>
      </c>
      <c r="K2126" s="12">
        <f>YEAR(Table2[[#This Row],[Order_Date]])</f>
        <v>2025</v>
      </c>
      <c r="L2126" s="12">
        <f>MONTH(Table2[[#This Row],[Order_Date]])</f>
        <v>8</v>
      </c>
      <c r="M2126" t="str">
        <f>TEXT(Table2[[#This Row],[Order_Date]],"mmm")</f>
        <v>Aug</v>
      </c>
      <c r="N2126" t="str">
        <f>TEXT(Table2[[#This Row],[Order_Date]],"YYYY-MM")</f>
        <v>2025-08</v>
      </c>
      <c r="O2126" s="9">
        <f>IFERROR(Table2[[#This Row],[Profit]]/Table2[[#This Row],[Sales]],0)</f>
        <v>0.23128560431100847</v>
      </c>
      <c r="P2126" t="str">
        <f>_xlfn.XLOOKUP(Table2[[#This Row],[Product_ID]],Table4[Product_ID],Table4[Category],"Not Found")</f>
        <v>Home</v>
      </c>
      <c r="Q2126" t="str">
        <f>_xlfn.XLOOKUP(Table2[[#This Row],[Product_ID]],Table4[Product_ID],Table4[Sub_Category],"Not Found")</f>
        <v>Lighting</v>
      </c>
      <c r="R2126" t="str">
        <f>_xlfn.XLOOKUP(Table2[[#This Row],[Customer_ID]],Table1[Customer_ID],Table1[Region],"Not Found")</f>
        <v>West</v>
      </c>
      <c r="S2126" t="str">
        <f>_xlfn.XLOOKUP(Table2[[#This Row],[Customer_ID]],Table1[Customer_ID],Table1[Segment],"Not Found")</f>
        <v>Corporate</v>
      </c>
      <c r="T2126" t="str">
        <f>_xlfn.XLOOKUP(Table2[[#This Row],[Product_ID]],Table4[Product_ID],Table4[Product_Name],"Not Found")</f>
        <v>Table Lamp</v>
      </c>
    </row>
    <row r="2127" spans="1:20" x14ac:dyDescent="0.3">
      <c r="A2127" t="s">
        <v>2650</v>
      </c>
      <c r="B2127" s="4">
        <v>45378</v>
      </c>
      <c r="C2127" s="4">
        <v>45380</v>
      </c>
      <c r="D2127" t="s">
        <v>320</v>
      </c>
      <c r="E2127" t="s">
        <v>45</v>
      </c>
      <c r="F2127" s="8">
        <v>3</v>
      </c>
      <c r="G2127" s="10">
        <v>0.2</v>
      </c>
      <c r="H2127" t="s">
        <v>21</v>
      </c>
      <c r="I2127" s="8">
        <v>5997.6</v>
      </c>
      <c r="J2127" s="8">
        <v>1444.92</v>
      </c>
      <c r="K2127" s="12">
        <f>YEAR(Table2[[#This Row],[Order_Date]])</f>
        <v>2024</v>
      </c>
      <c r="L2127" s="12">
        <f>MONTH(Table2[[#This Row],[Order_Date]])</f>
        <v>3</v>
      </c>
      <c r="M2127" t="str">
        <f>TEXT(Table2[[#This Row],[Order_Date]],"mmm")</f>
        <v>Mar</v>
      </c>
      <c r="N2127" t="str">
        <f>TEXT(Table2[[#This Row],[Order_Date]],"YYYY-MM")</f>
        <v>2024-03</v>
      </c>
      <c r="O2127" s="9">
        <f>IFERROR(Table2[[#This Row],[Profit]]/Table2[[#This Row],[Sales]],0)</f>
        <v>0.24091636654661863</v>
      </c>
      <c r="P2127" t="str">
        <f>_xlfn.XLOOKUP(Table2[[#This Row],[Product_ID]],Table4[Product_ID],Table4[Category],"Not Found")</f>
        <v>Technology</v>
      </c>
      <c r="Q2127" t="str">
        <f>_xlfn.XLOOKUP(Table2[[#This Row],[Product_ID]],Table4[Product_ID],Table4[Sub_Category],"Not Found")</f>
        <v>Audio</v>
      </c>
      <c r="R2127" t="str">
        <f>_xlfn.XLOOKUP(Table2[[#This Row],[Customer_ID]],Table1[Customer_ID],Table1[Region],"Not Found")</f>
        <v>South</v>
      </c>
      <c r="S2127" t="str">
        <f>_xlfn.XLOOKUP(Table2[[#This Row],[Customer_ID]],Table1[Customer_ID],Table1[Segment],"Not Found")</f>
        <v>Corporate</v>
      </c>
      <c r="T2127" t="str">
        <f>_xlfn.XLOOKUP(Table2[[#This Row],[Product_ID]],Table4[Product_ID],Table4[Product_Name],"Not Found")</f>
        <v>Headphones</v>
      </c>
    </row>
    <row r="2128" spans="1:20" x14ac:dyDescent="0.3">
      <c r="A2128" t="s">
        <v>2651</v>
      </c>
      <c r="B2128" s="4">
        <v>45553</v>
      </c>
      <c r="C2128" s="4">
        <v>45555</v>
      </c>
      <c r="D2128" t="s">
        <v>373</v>
      </c>
      <c r="E2128" t="s">
        <v>50</v>
      </c>
      <c r="F2128" s="8">
        <v>3</v>
      </c>
      <c r="G2128" s="10">
        <v>0.05</v>
      </c>
      <c r="H2128" t="s">
        <v>17</v>
      </c>
      <c r="I2128" s="8">
        <v>1422.15</v>
      </c>
      <c r="J2128" s="8">
        <v>283.33</v>
      </c>
      <c r="K2128" s="12">
        <f>YEAR(Table2[[#This Row],[Order_Date]])</f>
        <v>2024</v>
      </c>
      <c r="L2128" s="12">
        <f>MONTH(Table2[[#This Row],[Order_Date]])</f>
        <v>9</v>
      </c>
      <c r="M2128" t="str">
        <f>TEXT(Table2[[#This Row],[Order_Date]],"mmm")</f>
        <v>Sep</v>
      </c>
      <c r="N2128" t="str">
        <f>TEXT(Table2[[#This Row],[Order_Date]],"YYYY-MM")</f>
        <v>2024-09</v>
      </c>
      <c r="O2128" s="9">
        <f>IFERROR(Table2[[#This Row],[Profit]]/Table2[[#This Row],[Sales]],0)</f>
        <v>0.19922652322188233</v>
      </c>
      <c r="P2128" t="str">
        <f>_xlfn.XLOOKUP(Table2[[#This Row],[Product_ID]],Table4[Product_ID],Table4[Category],"Not Found")</f>
        <v>Technology</v>
      </c>
      <c r="Q2128" t="str">
        <f>_xlfn.XLOOKUP(Table2[[#This Row],[Product_ID]],Table4[Product_ID],Table4[Sub_Category],"Not Found")</f>
        <v>Accessories</v>
      </c>
      <c r="R2128" t="str">
        <f>_xlfn.XLOOKUP(Table2[[#This Row],[Customer_ID]],Table1[Customer_ID],Table1[Region],"Not Found")</f>
        <v>South</v>
      </c>
      <c r="S2128" t="str">
        <f>_xlfn.XLOOKUP(Table2[[#This Row],[Customer_ID]],Table1[Customer_ID],Table1[Segment],"Not Found")</f>
        <v>Home Office</v>
      </c>
      <c r="T2128" t="str">
        <f>_xlfn.XLOOKUP(Table2[[#This Row],[Product_ID]],Table4[Product_ID],Table4[Product_Name],"Not Found")</f>
        <v>Wireless Mouse</v>
      </c>
    </row>
    <row r="2129" spans="1:20" x14ac:dyDescent="0.3">
      <c r="A2129" t="s">
        <v>2652</v>
      </c>
      <c r="B2129" s="4">
        <v>45505</v>
      </c>
      <c r="C2129" s="4">
        <v>45506</v>
      </c>
      <c r="D2129" t="s">
        <v>62</v>
      </c>
      <c r="E2129" t="s">
        <v>20</v>
      </c>
      <c r="F2129" s="8">
        <v>2</v>
      </c>
      <c r="G2129" s="10">
        <v>0</v>
      </c>
      <c r="H2129" t="s">
        <v>13</v>
      </c>
      <c r="I2129" s="8">
        <v>13998</v>
      </c>
      <c r="J2129" s="8">
        <v>1621.74</v>
      </c>
      <c r="K2129" s="12">
        <f>YEAR(Table2[[#This Row],[Order_Date]])</f>
        <v>2024</v>
      </c>
      <c r="L2129" s="12">
        <f>MONTH(Table2[[#This Row],[Order_Date]])</f>
        <v>8</v>
      </c>
      <c r="M2129" t="str">
        <f>TEXT(Table2[[#This Row],[Order_Date]],"mmm")</f>
        <v>Aug</v>
      </c>
      <c r="N2129" t="str">
        <f>TEXT(Table2[[#This Row],[Order_Date]],"YYYY-MM")</f>
        <v>2024-08</v>
      </c>
      <c r="O2129" s="9">
        <f>IFERROR(Table2[[#This Row],[Profit]]/Table2[[#This Row],[Sales]],0)</f>
        <v>0.11585512216030862</v>
      </c>
      <c r="P2129" t="str">
        <f>_xlfn.XLOOKUP(Table2[[#This Row],[Product_ID]],Table4[Product_ID],Table4[Category],"Not Found")</f>
        <v>Furniture</v>
      </c>
      <c r="Q2129" t="str">
        <f>_xlfn.XLOOKUP(Table2[[#This Row],[Product_ID]],Table4[Product_ID],Table4[Sub_Category],"Not Found")</f>
        <v>Furniture</v>
      </c>
      <c r="R2129" t="str">
        <f>_xlfn.XLOOKUP(Table2[[#This Row],[Customer_ID]],Table1[Customer_ID],Table1[Region],"Not Found")</f>
        <v>North</v>
      </c>
      <c r="S2129" t="str">
        <f>_xlfn.XLOOKUP(Table2[[#This Row],[Customer_ID]],Table1[Customer_ID],Table1[Segment],"Not Found")</f>
        <v>Home Office</v>
      </c>
      <c r="T2129" t="str">
        <f>_xlfn.XLOOKUP(Table2[[#This Row],[Product_ID]],Table4[Product_ID],Table4[Product_Name],"Not Found")</f>
        <v>Office Chair</v>
      </c>
    </row>
    <row r="2130" spans="1:20" x14ac:dyDescent="0.3">
      <c r="A2130" t="s">
        <v>2653</v>
      </c>
      <c r="B2130" s="4">
        <v>45956</v>
      </c>
      <c r="C2130" s="4">
        <v>45958</v>
      </c>
      <c r="D2130" t="s">
        <v>677</v>
      </c>
      <c r="E2130" t="s">
        <v>81</v>
      </c>
      <c r="F2130" s="8">
        <v>5</v>
      </c>
      <c r="G2130" s="10">
        <v>0.05</v>
      </c>
      <c r="H2130" t="s">
        <v>21</v>
      </c>
      <c r="I2130" s="8">
        <v>3795.25</v>
      </c>
      <c r="J2130" s="8">
        <v>909.84</v>
      </c>
      <c r="K2130" s="12">
        <f>YEAR(Table2[[#This Row],[Order_Date]])</f>
        <v>2025</v>
      </c>
      <c r="L2130" s="12">
        <f>MONTH(Table2[[#This Row],[Order_Date]])</f>
        <v>10</v>
      </c>
      <c r="M2130" t="str">
        <f>TEXT(Table2[[#This Row],[Order_Date]],"mmm")</f>
        <v>Oct</v>
      </c>
      <c r="N2130" t="str">
        <f>TEXT(Table2[[#This Row],[Order_Date]],"YYYY-MM")</f>
        <v>2025-10</v>
      </c>
      <c r="O2130" s="9">
        <f>IFERROR(Table2[[#This Row],[Profit]]/Table2[[#This Row],[Sales]],0)</f>
        <v>0.23973124300111984</v>
      </c>
      <c r="P2130" t="str">
        <f>_xlfn.XLOOKUP(Table2[[#This Row],[Product_ID]],Table4[Product_ID],Table4[Category],"Not Found")</f>
        <v>Home</v>
      </c>
      <c r="Q2130" t="str">
        <f>_xlfn.XLOOKUP(Table2[[#This Row],[Product_ID]],Table4[Product_ID],Table4[Sub_Category],"Not Found")</f>
        <v>Kitchen</v>
      </c>
      <c r="R2130" t="str">
        <f>_xlfn.XLOOKUP(Table2[[#This Row],[Customer_ID]],Table1[Customer_ID],Table1[Region],"Not Found")</f>
        <v>East</v>
      </c>
      <c r="S2130" t="str">
        <f>_xlfn.XLOOKUP(Table2[[#This Row],[Customer_ID]],Table1[Customer_ID],Table1[Segment],"Not Found")</f>
        <v>Consumer</v>
      </c>
      <c r="T2130" t="str">
        <f>_xlfn.XLOOKUP(Table2[[#This Row],[Product_ID]],Table4[Product_ID],Table4[Product_Name],"Not Found")</f>
        <v>Travel Mug</v>
      </c>
    </row>
    <row r="2131" spans="1:20" x14ac:dyDescent="0.3">
      <c r="A2131" t="s">
        <v>2654</v>
      </c>
      <c r="B2131" s="4">
        <v>46013</v>
      </c>
      <c r="C2131" s="4">
        <v>46014</v>
      </c>
      <c r="D2131" t="s">
        <v>156</v>
      </c>
      <c r="E2131" t="s">
        <v>50</v>
      </c>
      <c r="F2131" s="8">
        <v>2</v>
      </c>
      <c r="G2131" s="10">
        <v>0.05</v>
      </c>
      <c r="H2131" t="s">
        <v>17</v>
      </c>
      <c r="I2131" s="8">
        <v>948.1</v>
      </c>
      <c r="J2131" s="8">
        <v>151.15</v>
      </c>
      <c r="K2131" s="12">
        <f>YEAR(Table2[[#This Row],[Order_Date]])</f>
        <v>2025</v>
      </c>
      <c r="L2131" s="12">
        <f>MONTH(Table2[[#This Row],[Order_Date]])</f>
        <v>12</v>
      </c>
      <c r="M2131" t="str">
        <f>TEXT(Table2[[#This Row],[Order_Date]],"mmm")</f>
        <v>Dec</v>
      </c>
      <c r="N2131" t="str">
        <f>TEXT(Table2[[#This Row],[Order_Date]],"YYYY-MM")</f>
        <v>2025-12</v>
      </c>
      <c r="O2131" s="9">
        <f>IFERROR(Table2[[#This Row],[Profit]]/Table2[[#This Row],[Sales]],0)</f>
        <v>0.15942411138065604</v>
      </c>
      <c r="P2131" t="str">
        <f>_xlfn.XLOOKUP(Table2[[#This Row],[Product_ID]],Table4[Product_ID],Table4[Category],"Not Found")</f>
        <v>Technology</v>
      </c>
      <c r="Q2131" t="str">
        <f>_xlfn.XLOOKUP(Table2[[#This Row],[Product_ID]],Table4[Product_ID],Table4[Sub_Category],"Not Found")</f>
        <v>Accessories</v>
      </c>
      <c r="R2131" t="str">
        <f>_xlfn.XLOOKUP(Table2[[#This Row],[Customer_ID]],Table1[Customer_ID],Table1[Region],"Not Found")</f>
        <v>East</v>
      </c>
      <c r="S2131" t="str">
        <f>_xlfn.XLOOKUP(Table2[[#This Row],[Customer_ID]],Table1[Customer_ID],Table1[Segment],"Not Found")</f>
        <v>Home Office</v>
      </c>
      <c r="T2131" t="str">
        <f>_xlfn.XLOOKUP(Table2[[#This Row],[Product_ID]],Table4[Product_ID],Table4[Product_Name],"Not Found")</f>
        <v>Wireless Mouse</v>
      </c>
    </row>
    <row r="2132" spans="1:20" x14ac:dyDescent="0.3">
      <c r="A2132" t="s">
        <v>2655</v>
      </c>
      <c r="B2132" s="4">
        <v>45864</v>
      </c>
      <c r="C2132" s="4">
        <v>45866</v>
      </c>
      <c r="D2132" t="s">
        <v>98</v>
      </c>
      <c r="E2132" t="s">
        <v>16</v>
      </c>
      <c r="F2132" s="8">
        <v>1</v>
      </c>
      <c r="G2132" s="10">
        <v>0.1</v>
      </c>
      <c r="H2132" t="s">
        <v>13</v>
      </c>
      <c r="I2132" s="8">
        <v>1169.0999999999999</v>
      </c>
      <c r="J2132" s="8">
        <v>244.58</v>
      </c>
      <c r="K2132" s="12">
        <f>YEAR(Table2[[#This Row],[Order_Date]])</f>
        <v>2025</v>
      </c>
      <c r="L2132" s="12">
        <f>MONTH(Table2[[#This Row],[Order_Date]])</f>
        <v>7</v>
      </c>
      <c r="M2132" t="str">
        <f>TEXT(Table2[[#This Row],[Order_Date]],"mmm")</f>
        <v>Jul</v>
      </c>
      <c r="N2132" t="str">
        <f>TEXT(Table2[[#This Row],[Order_Date]],"YYYY-MM")</f>
        <v>2025-07</v>
      </c>
      <c r="O2132" s="9">
        <f>IFERROR(Table2[[#This Row],[Profit]]/Table2[[#This Row],[Sales]],0)</f>
        <v>0.20920366093576259</v>
      </c>
      <c r="P2132" t="str">
        <f>_xlfn.XLOOKUP(Table2[[#This Row],[Product_ID]],Table4[Product_ID],Table4[Category],"Not Found")</f>
        <v>Technology</v>
      </c>
      <c r="Q2132" t="str">
        <f>_xlfn.XLOOKUP(Table2[[#This Row],[Product_ID]],Table4[Product_ID],Table4[Sub_Category],"Not Found")</f>
        <v>Accessories</v>
      </c>
      <c r="R2132" t="str">
        <f>_xlfn.XLOOKUP(Table2[[#This Row],[Customer_ID]],Table1[Customer_ID],Table1[Region],"Not Found")</f>
        <v>West</v>
      </c>
      <c r="S2132" t="str">
        <f>_xlfn.XLOOKUP(Table2[[#This Row],[Customer_ID]],Table1[Customer_ID],Table1[Segment],"Not Found")</f>
        <v>Consumer</v>
      </c>
      <c r="T2132" t="str">
        <f>_xlfn.XLOOKUP(Table2[[#This Row],[Product_ID]],Table4[Product_ID],Table4[Product_Name],"Not Found")</f>
        <v>USB-C Hub</v>
      </c>
    </row>
    <row r="2133" spans="1:20" x14ac:dyDescent="0.3">
      <c r="A2133" t="s">
        <v>2656</v>
      </c>
      <c r="B2133" s="4">
        <v>45553</v>
      </c>
      <c r="C2133" s="4">
        <v>45557</v>
      </c>
      <c r="D2133" t="s">
        <v>1233</v>
      </c>
      <c r="E2133" t="s">
        <v>65</v>
      </c>
      <c r="F2133" s="8">
        <v>3</v>
      </c>
      <c r="G2133" s="10">
        <v>0.05</v>
      </c>
      <c r="H2133" t="s">
        <v>13</v>
      </c>
      <c r="I2133" s="8">
        <v>1992.15</v>
      </c>
      <c r="J2133" s="8">
        <v>640.45000000000005</v>
      </c>
      <c r="K2133" s="12">
        <f>YEAR(Table2[[#This Row],[Order_Date]])</f>
        <v>2024</v>
      </c>
      <c r="L2133" s="12">
        <f>MONTH(Table2[[#This Row],[Order_Date]])</f>
        <v>9</v>
      </c>
      <c r="M2133" t="str">
        <f>TEXT(Table2[[#This Row],[Order_Date]],"mmm")</f>
        <v>Sep</v>
      </c>
      <c r="N2133" t="str">
        <f>TEXT(Table2[[#This Row],[Order_Date]],"YYYY-MM")</f>
        <v>2024-09</v>
      </c>
      <c r="O2133" s="9">
        <f>IFERROR(Table2[[#This Row],[Profit]]/Table2[[#This Row],[Sales]],0)</f>
        <v>0.32148683583063525</v>
      </c>
      <c r="P2133" t="str">
        <f>_xlfn.XLOOKUP(Table2[[#This Row],[Product_ID]],Table4[Product_ID],Table4[Category],"Not Found")</f>
        <v>Office</v>
      </c>
      <c r="Q2133" t="str">
        <f>_xlfn.XLOOKUP(Table2[[#This Row],[Product_ID]],Table4[Product_ID],Table4[Sub_Category],"Not Found")</f>
        <v>Storage</v>
      </c>
      <c r="R2133" t="str">
        <f>_xlfn.XLOOKUP(Table2[[#This Row],[Customer_ID]],Table1[Customer_ID],Table1[Region],"Not Found")</f>
        <v>East</v>
      </c>
      <c r="S2133" t="str">
        <f>_xlfn.XLOOKUP(Table2[[#This Row],[Customer_ID]],Table1[Customer_ID],Table1[Segment],"Not Found")</f>
        <v>Consumer</v>
      </c>
      <c r="T2133" t="str">
        <f>_xlfn.XLOOKUP(Table2[[#This Row],[Product_ID]],Table4[Product_ID],Table4[Product_Name],"Not Found")</f>
        <v>Desk Organizer</v>
      </c>
    </row>
    <row r="2134" spans="1:20" x14ac:dyDescent="0.3">
      <c r="A2134" t="s">
        <v>2657</v>
      </c>
      <c r="B2134" s="4">
        <v>46021</v>
      </c>
      <c r="C2134" s="4">
        <v>46024</v>
      </c>
      <c r="D2134" t="s">
        <v>367</v>
      </c>
      <c r="E2134" t="s">
        <v>55</v>
      </c>
      <c r="F2134" s="8">
        <v>1</v>
      </c>
      <c r="G2134" s="10">
        <v>0.05</v>
      </c>
      <c r="H2134" t="s">
        <v>17</v>
      </c>
      <c r="I2134" s="8">
        <v>5699.05</v>
      </c>
      <c r="J2134" s="8">
        <v>772.16</v>
      </c>
      <c r="K2134" s="12">
        <f>YEAR(Table2[[#This Row],[Order_Date]])</f>
        <v>2025</v>
      </c>
      <c r="L2134" s="12">
        <f>MONTH(Table2[[#This Row],[Order_Date]])</f>
        <v>12</v>
      </c>
      <c r="M2134" t="str">
        <f>TEXT(Table2[[#This Row],[Order_Date]],"mmm")</f>
        <v>Dec</v>
      </c>
      <c r="N2134" t="str">
        <f>TEXT(Table2[[#This Row],[Order_Date]],"YYYY-MM")</f>
        <v>2025-12</v>
      </c>
      <c r="O2134" s="9">
        <f>IFERROR(Table2[[#This Row],[Profit]]/Table2[[#This Row],[Sales]],0)</f>
        <v>0.13548924820803465</v>
      </c>
      <c r="P2134" t="str">
        <f>_xlfn.XLOOKUP(Table2[[#This Row],[Product_ID]],Table4[Product_ID],Table4[Category],"Not Found")</f>
        <v>Furniture</v>
      </c>
      <c r="Q2134" t="str">
        <f>_xlfn.XLOOKUP(Table2[[#This Row],[Product_ID]],Table4[Product_ID],Table4[Sub_Category],"Not Found")</f>
        <v>Furniture</v>
      </c>
      <c r="R2134" t="str">
        <f>_xlfn.XLOOKUP(Table2[[#This Row],[Customer_ID]],Table1[Customer_ID],Table1[Region],"Not Found")</f>
        <v>West</v>
      </c>
      <c r="S2134" t="str">
        <f>_xlfn.XLOOKUP(Table2[[#This Row],[Customer_ID]],Table1[Customer_ID],Table1[Segment],"Not Found")</f>
        <v>Consumer</v>
      </c>
      <c r="T2134" t="str">
        <f>_xlfn.XLOOKUP(Table2[[#This Row],[Product_ID]],Table4[Product_ID],Table4[Product_Name],"Not Found")</f>
        <v>Study Table</v>
      </c>
    </row>
    <row r="2135" spans="1:20" x14ac:dyDescent="0.3">
      <c r="A2135" t="s">
        <v>2658</v>
      </c>
      <c r="B2135" s="4">
        <v>45574</v>
      </c>
      <c r="C2135" s="4">
        <v>45578</v>
      </c>
      <c r="D2135" t="s">
        <v>49</v>
      </c>
      <c r="E2135" t="s">
        <v>29</v>
      </c>
      <c r="F2135" s="8">
        <v>1</v>
      </c>
      <c r="G2135" s="10">
        <v>0</v>
      </c>
      <c r="H2135" t="s">
        <v>17</v>
      </c>
      <c r="I2135" s="8">
        <v>399</v>
      </c>
      <c r="J2135" s="8">
        <v>120.77</v>
      </c>
      <c r="K2135" s="12">
        <f>YEAR(Table2[[#This Row],[Order_Date]])</f>
        <v>2024</v>
      </c>
      <c r="L2135" s="12">
        <f>MONTH(Table2[[#This Row],[Order_Date]])</f>
        <v>10</v>
      </c>
      <c r="M2135" t="str">
        <f>TEXT(Table2[[#This Row],[Order_Date]],"mmm")</f>
        <v>Oct</v>
      </c>
      <c r="N2135" t="str">
        <f>TEXT(Table2[[#This Row],[Order_Date]],"YYYY-MM")</f>
        <v>2024-10</v>
      </c>
      <c r="O2135" s="9">
        <f>IFERROR(Table2[[#This Row],[Profit]]/Table2[[#This Row],[Sales]],0)</f>
        <v>0.30268170426065161</v>
      </c>
      <c r="P2135" t="str">
        <f>_xlfn.XLOOKUP(Table2[[#This Row],[Product_ID]],Table4[Product_ID],Table4[Category],"Not Found")</f>
        <v>Office</v>
      </c>
      <c r="Q2135" t="str">
        <f>_xlfn.XLOOKUP(Table2[[#This Row],[Product_ID]],Table4[Product_ID],Table4[Sub_Category],"Not Found")</f>
        <v>Paper</v>
      </c>
      <c r="R2135" t="str">
        <f>_xlfn.XLOOKUP(Table2[[#This Row],[Customer_ID]],Table1[Customer_ID],Table1[Region],"Not Found")</f>
        <v>West</v>
      </c>
      <c r="S2135" t="str">
        <f>_xlfn.XLOOKUP(Table2[[#This Row],[Customer_ID]],Table1[Customer_ID],Table1[Segment],"Not Found")</f>
        <v>Consumer</v>
      </c>
      <c r="T2135" t="str">
        <f>_xlfn.XLOOKUP(Table2[[#This Row],[Product_ID]],Table4[Product_ID],Table4[Product_Name],"Not Found")</f>
        <v>Notebook Set</v>
      </c>
    </row>
    <row r="2136" spans="1:20" x14ac:dyDescent="0.3">
      <c r="A2136" t="s">
        <v>2659</v>
      </c>
      <c r="B2136" s="4">
        <v>45939</v>
      </c>
      <c r="C2136" s="4">
        <v>45944</v>
      </c>
      <c r="D2136" t="s">
        <v>11</v>
      </c>
      <c r="E2136" t="s">
        <v>76</v>
      </c>
      <c r="F2136" s="8">
        <v>1</v>
      </c>
      <c r="G2136" s="10">
        <v>0</v>
      </c>
      <c r="H2136" t="s">
        <v>30</v>
      </c>
      <c r="I2136" s="8">
        <v>899</v>
      </c>
      <c r="J2136" s="8">
        <v>278.70999999999998</v>
      </c>
      <c r="K2136" s="12">
        <f>YEAR(Table2[[#This Row],[Order_Date]])</f>
        <v>2025</v>
      </c>
      <c r="L2136" s="12">
        <f>MONTH(Table2[[#This Row],[Order_Date]])</f>
        <v>10</v>
      </c>
      <c r="M2136" t="str">
        <f>TEXT(Table2[[#This Row],[Order_Date]],"mmm")</f>
        <v>Oct</v>
      </c>
      <c r="N2136" t="str">
        <f>TEXT(Table2[[#This Row],[Order_Date]],"YYYY-MM")</f>
        <v>2025-10</v>
      </c>
      <c r="O2136" s="9">
        <f>IFERROR(Table2[[#This Row],[Profit]]/Table2[[#This Row],[Sales]],0)</f>
        <v>0.31002224694104558</v>
      </c>
      <c r="P2136" t="str">
        <f>_xlfn.XLOOKUP(Table2[[#This Row],[Product_ID]],Table4[Product_ID],Table4[Category],"Not Found")</f>
        <v>Home</v>
      </c>
      <c r="Q2136" t="str">
        <f>_xlfn.XLOOKUP(Table2[[#This Row],[Product_ID]],Table4[Product_ID],Table4[Sub_Category],"Not Found")</f>
        <v>Decor</v>
      </c>
      <c r="R2136" t="str">
        <f>_xlfn.XLOOKUP(Table2[[#This Row],[Customer_ID]],Table1[Customer_ID],Table1[Region],"Not Found")</f>
        <v>West</v>
      </c>
      <c r="S2136" t="str">
        <f>_xlfn.XLOOKUP(Table2[[#This Row],[Customer_ID]],Table1[Customer_ID],Table1[Segment],"Not Found")</f>
        <v>Home Office</v>
      </c>
      <c r="T2136" t="str">
        <f>_xlfn.XLOOKUP(Table2[[#This Row],[Product_ID]],Table4[Product_ID],Table4[Product_Name],"Not Found")</f>
        <v>Wall Clock</v>
      </c>
    </row>
    <row r="2137" spans="1:20" x14ac:dyDescent="0.3">
      <c r="A2137" t="s">
        <v>2660</v>
      </c>
      <c r="B2137" s="4">
        <v>45758</v>
      </c>
      <c r="C2137" s="4">
        <v>45759</v>
      </c>
      <c r="D2137" t="s">
        <v>212</v>
      </c>
      <c r="E2137" t="s">
        <v>65</v>
      </c>
      <c r="F2137" s="8">
        <v>3</v>
      </c>
      <c r="G2137" s="10">
        <v>0</v>
      </c>
      <c r="H2137" t="s">
        <v>21</v>
      </c>
      <c r="I2137" s="8">
        <v>2097</v>
      </c>
      <c r="J2137" s="8">
        <v>680.59</v>
      </c>
      <c r="K2137" s="12">
        <f>YEAR(Table2[[#This Row],[Order_Date]])</f>
        <v>2025</v>
      </c>
      <c r="L2137" s="12">
        <f>MONTH(Table2[[#This Row],[Order_Date]])</f>
        <v>4</v>
      </c>
      <c r="M2137" t="str">
        <f>TEXT(Table2[[#This Row],[Order_Date]],"mmm")</f>
        <v>Apr</v>
      </c>
      <c r="N2137" t="str">
        <f>TEXT(Table2[[#This Row],[Order_Date]],"YYYY-MM")</f>
        <v>2025-04</v>
      </c>
      <c r="O2137" s="9">
        <f>IFERROR(Table2[[#This Row],[Profit]]/Table2[[#This Row],[Sales]],0)</f>
        <v>0.32455412494039104</v>
      </c>
      <c r="P2137" t="str">
        <f>_xlfn.XLOOKUP(Table2[[#This Row],[Product_ID]],Table4[Product_ID],Table4[Category],"Not Found")</f>
        <v>Office</v>
      </c>
      <c r="Q2137" t="str">
        <f>_xlfn.XLOOKUP(Table2[[#This Row],[Product_ID]],Table4[Product_ID],Table4[Sub_Category],"Not Found")</f>
        <v>Storage</v>
      </c>
      <c r="R2137" t="str">
        <f>_xlfn.XLOOKUP(Table2[[#This Row],[Customer_ID]],Table1[Customer_ID],Table1[Region],"Not Found")</f>
        <v>East</v>
      </c>
      <c r="S2137" t="str">
        <f>_xlfn.XLOOKUP(Table2[[#This Row],[Customer_ID]],Table1[Customer_ID],Table1[Segment],"Not Found")</f>
        <v>Consumer</v>
      </c>
      <c r="T2137" t="str">
        <f>_xlfn.XLOOKUP(Table2[[#This Row],[Product_ID]],Table4[Product_ID],Table4[Product_Name],"Not Found")</f>
        <v>Desk Organizer</v>
      </c>
    </row>
    <row r="2138" spans="1:20" x14ac:dyDescent="0.3">
      <c r="A2138" t="s">
        <v>2661</v>
      </c>
      <c r="B2138" s="4">
        <v>45671</v>
      </c>
      <c r="C2138" s="4">
        <v>45674</v>
      </c>
      <c r="D2138" t="s">
        <v>265</v>
      </c>
      <c r="E2138" t="s">
        <v>20</v>
      </c>
      <c r="F2138" s="8">
        <v>4</v>
      </c>
      <c r="G2138" s="10">
        <v>0.2</v>
      </c>
      <c r="H2138" t="s">
        <v>13</v>
      </c>
      <c r="I2138" s="8">
        <v>22396.799999999999</v>
      </c>
      <c r="J2138" s="8">
        <v>3852.99</v>
      </c>
      <c r="K2138" s="12">
        <f>YEAR(Table2[[#This Row],[Order_Date]])</f>
        <v>2025</v>
      </c>
      <c r="L2138" s="12">
        <f>MONTH(Table2[[#This Row],[Order_Date]])</f>
        <v>1</v>
      </c>
      <c r="M2138" t="str">
        <f>TEXT(Table2[[#This Row],[Order_Date]],"mmm")</f>
        <v>Jan</v>
      </c>
      <c r="N2138" t="str">
        <f>TEXT(Table2[[#This Row],[Order_Date]],"YYYY-MM")</f>
        <v>2025-01</v>
      </c>
      <c r="O2138" s="9">
        <f>IFERROR(Table2[[#This Row],[Profit]]/Table2[[#This Row],[Sales]],0)</f>
        <v>0.172033058294042</v>
      </c>
      <c r="P2138" t="str">
        <f>_xlfn.XLOOKUP(Table2[[#This Row],[Product_ID]],Table4[Product_ID],Table4[Category],"Not Found")</f>
        <v>Furniture</v>
      </c>
      <c r="Q2138" t="str">
        <f>_xlfn.XLOOKUP(Table2[[#This Row],[Product_ID]],Table4[Product_ID],Table4[Sub_Category],"Not Found")</f>
        <v>Furniture</v>
      </c>
      <c r="R2138" t="str">
        <f>_xlfn.XLOOKUP(Table2[[#This Row],[Customer_ID]],Table1[Customer_ID],Table1[Region],"Not Found")</f>
        <v>South</v>
      </c>
      <c r="S2138" t="str">
        <f>_xlfn.XLOOKUP(Table2[[#This Row],[Customer_ID]],Table1[Customer_ID],Table1[Segment],"Not Found")</f>
        <v>Consumer</v>
      </c>
      <c r="T2138" t="str">
        <f>_xlfn.XLOOKUP(Table2[[#This Row],[Product_ID]],Table4[Product_ID],Table4[Product_Name],"Not Found")</f>
        <v>Office Chair</v>
      </c>
    </row>
    <row r="2139" spans="1:20" x14ac:dyDescent="0.3">
      <c r="A2139" t="s">
        <v>2662</v>
      </c>
      <c r="B2139" s="4">
        <v>45653</v>
      </c>
      <c r="C2139" s="4">
        <v>45655</v>
      </c>
      <c r="D2139" t="s">
        <v>917</v>
      </c>
      <c r="E2139" t="s">
        <v>55</v>
      </c>
      <c r="F2139" s="8">
        <v>1</v>
      </c>
      <c r="G2139" s="10">
        <v>0</v>
      </c>
      <c r="H2139" t="s">
        <v>21</v>
      </c>
      <c r="I2139" s="8">
        <v>5999</v>
      </c>
      <c r="J2139" s="8">
        <v>887.66</v>
      </c>
      <c r="K2139" s="12">
        <f>YEAR(Table2[[#This Row],[Order_Date]])</f>
        <v>2024</v>
      </c>
      <c r="L2139" s="12">
        <f>MONTH(Table2[[#This Row],[Order_Date]])</f>
        <v>12</v>
      </c>
      <c r="M2139" t="str">
        <f>TEXT(Table2[[#This Row],[Order_Date]],"mmm")</f>
        <v>Dec</v>
      </c>
      <c r="N2139" t="str">
        <f>TEXT(Table2[[#This Row],[Order_Date]],"YYYY-MM")</f>
        <v>2024-12</v>
      </c>
      <c r="O2139" s="9">
        <f>IFERROR(Table2[[#This Row],[Profit]]/Table2[[#This Row],[Sales]],0)</f>
        <v>0.14796799466577762</v>
      </c>
      <c r="P2139" t="str">
        <f>_xlfn.XLOOKUP(Table2[[#This Row],[Product_ID]],Table4[Product_ID],Table4[Category],"Not Found")</f>
        <v>Furniture</v>
      </c>
      <c r="Q2139" t="str">
        <f>_xlfn.XLOOKUP(Table2[[#This Row],[Product_ID]],Table4[Product_ID],Table4[Sub_Category],"Not Found")</f>
        <v>Furniture</v>
      </c>
      <c r="R2139" t="str">
        <f>_xlfn.XLOOKUP(Table2[[#This Row],[Customer_ID]],Table1[Customer_ID],Table1[Region],"Not Found")</f>
        <v>West</v>
      </c>
      <c r="S2139" t="str">
        <f>_xlfn.XLOOKUP(Table2[[#This Row],[Customer_ID]],Table1[Customer_ID],Table1[Segment],"Not Found")</f>
        <v>Consumer</v>
      </c>
      <c r="T2139" t="str">
        <f>_xlfn.XLOOKUP(Table2[[#This Row],[Product_ID]],Table4[Product_ID],Table4[Product_Name],"Not Found")</f>
        <v>Study Table</v>
      </c>
    </row>
    <row r="2140" spans="1:20" x14ac:dyDescent="0.3">
      <c r="A2140" t="s">
        <v>2663</v>
      </c>
      <c r="B2140" s="4">
        <v>45740</v>
      </c>
      <c r="C2140" s="4">
        <v>45744</v>
      </c>
      <c r="D2140" t="s">
        <v>1093</v>
      </c>
      <c r="E2140" t="s">
        <v>99</v>
      </c>
      <c r="F2140" s="8">
        <v>1</v>
      </c>
      <c r="G2140" s="10">
        <v>0.15</v>
      </c>
      <c r="H2140" t="s">
        <v>13</v>
      </c>
      <c r="I2140" s="8">
        <v>211.65</v>
      </c>
      <c r="J2140" s="8">
        <v>60.56</v>
      </c>
      <c r="K2140" s="12">
        <f>YEAR(Table2[[#This Row],[Order_Date]])</f>
        <v>2025</v>
      </c>
      <c r="L2140" s="12">
        <f>MONTH(Table2[[#This Row],[Order_Date]])</f>
        <v>3</v>
      </c>
      <c r="M2140" t="str">
        <f>TEXT(Table2[[#This Row],[Order_Date]],"mmm")</f>
        <v>Mar</v>
      </c>
      <c r="N2140" t="str">
        <f>TEXT(Table2[[#This Row],[Order_Date]],"YYYY-MM")</f>
        <v>2025-03</v>
      </c>
      <c r="O2140" s="9">
        <f>IFERROR(Table2[[#This Row],[Profit]]/Table2[[#This Row],[Sales]],0)</f>
        <v>0.28613276635955587</v>
      </c>
      <c r="P2140" t="str">
        <f>_xlfn.XLOOKUP(Table2[[#This Row],[Product_ID]],Table4[Product_ID],Table4[Category],"Not Found")</f>
        <v>Office</v>
      </c>
      <c r="Q2140" t="str">
        <f>_xlfn.XLOOKUP(Table2[[#This Row],[Product_ID]],Table4[Product_ID],Table4[Sub_Category],"Not Found")</f>
        <v>Paper</v>
      </c>
      <c r="R2140" t="str">
        <f>_xlfn.XLOOKUP(Table2[[#This Row],[Customer_ID]],Table1[Customer_ID],Table1[Region],"Not Found")</f>
        <v>West</v>
      </c>
      <c r="S2140" t="str">
        <f>_xlfn.XLOOKUP(Table2[[#This Row],[Customer_ID]],Table1[Customer_ID],Table1[Segment],"Not Found")</f>
        <v>Home Office</v>
      </c>
      <c r="T2140" t="str">
        <f>_xlfn.XLOOKUP(Table2[[#This Row],[Product_ID]],Table4[Product_ID],Table4[Product_Name],"Not Found")</f>
        <v>Pen Set</v>
      </c>
    </row>
    <row r="2141" spans="1:20" x14ac:dyDescent="0.3">
      <c r="A2141" t="s">
        <v>2664</v>
      </c>
      <c r="B2141" s="4">
        <v>45732</v>
      </c>
      <c r="C2141" s="4">
        <v>45733</v>
      </c>
      <c r="D2141" t="s">
        <v>202</v>
      </c>
      <c r="E2141" t="s">
        <v>20</v>
      </c>
      <c r="F2141" s="8">
        <v>2</v>
      </c>
      <c r="G2141" s="10">
        <v>0</v>
      </c>
      <c r="H2141" t="s">
        <v>13</v>
      </c>
      <c r="I2141" s="8">
        <v>13998</v>
      </c>
      <c r="J2141" s="8">
        <v>2612.1</v>
      </c>
      <c r="K2141" s="12">
        <f>YEAR(Table2[[#This Row],[Order_Date]])</f>
        <v>2025</v>
      </c>
      <c r="L2141" s="12">
        <f>MONTH(Table2[[#This Row],[Order_Date]])</f>
        <v>3</v>
      </c>
      <c r="M2141" t="str">
        <f>TEXT(Table2[[#This Row],[Order_Date]],"mmm")</f>
        <v>Mar</v>
      </c>
      <c r="N2141" t="str">
        <f>TEXT(Table2[[#This Row],[Order_Date]],"YYYY-MM")</f>
        <v>2025-03</v>
      </c>
      <c r="O2141" s="9">
        <f>IFERROR(Table2[[#This Row],[Profit]]/Table2[[#This Row],[Sales]],0)</f>
        <v>0.18660522931847406</v>
      </c>
      <c r="P2141" t="str">
        <f>_xlfn.XLOOKUP(Table2[[#This Row],[Product_ID]],Table4[Product_ID],Table4[Category],"Not Found")</f>
        <v>Furniture</v>
      </c>
      <c r="Q2141" t="str">
        <f>_xlfn.XLOOKUP(Table2[[#This Row],[Product_ID]],Table4[Product_ID],Table4[Sub_Category],"Not Found")</f>
        <v>Furniture</v>
      </c>
      <c r="R2141" t="str">
        <f>_xlfn.XLOOKUP(Table2[[#This Row],[Customer_ID]],Table1[Customer_ID],Table1[Region],"Not Found")</f>
        <v>West</v>
      </c>
      <c r="S2141" t="str">
        <f>_xlfn.XLOOKUP(Table2[[#This Row],[Customer_ID]],Table1[Customer_ID],Table1[Segment],"Not Found")</f>
        <v>Consumer</v>
      </c>
      <c r="T2141" t="str">
        <f>_xlfn.XLOOKUP(Table2[[#This Row],[Product_ID]],Table4[Product_ID],Table4[Product_Name],"Not Found")</f>
        <v>Office Chair</v>
      </c>
    </row>
    <row r="2142" spans="1:20" x14ac:dyDescent="0.3">
      <c r="A2142" t="s">
        <v>2665</v>
      </c>
      <c r="B2142" s="4">
        <v>45384</v>
      </c>
      <c r="C2142" s="4">
        <v>45385</v>
      </c>
      <c r="D2142" t="s">
        <v>210</v>
      </c>
      <c r="E2142" t="s">
        <v>65</v>
      </c>
      <c r="F2142" s="8">
        <v>3</v>
      </c>
      <c r="G2142" s="10">
        <v>0</v>
      </c>
      <c r="H2142" t="s">
        <v>13</v>
      </c>
      <c r="I2142" s="8">
        <v>2097</v>
      </c>
      <c r="J2142" s="8">
        <v>654.79999999999995</v>
      </c>
      <c r="K2142" s="12">
        <f>YEAR(Table2[[#This Row],[Order_Date]])</f>
        <v>2024</v>
      </c>
      <c r="L2142" s="12">
        <f>MONTH(Table2[[#This Row],[Order_Date]])</f>
        <v>4</v>
      </c>
      <c r="M2142" t="str">
        <f>TEXT(Table2[[#This Row],[Order_Date]],"mmm")</f>
        <v>Apr</v>
      </c>
      <c r="N2142" t="str">
        <f>TEXT(Table2[[#This Row],[Order_Date]],"YYYY-MM")</f>
        <v>2024-04</v>
      </c>
      <c r="O2142" s="9">
        <f>IFERROR(Table2[[#This Row],[Profit]]/Table2[[#This Row],[Sales]],0)</f>
        <v>0.31225560324272766</v>
      </c>
      <c r="P2142" t="str">
        <f>_xlfn.XLOOKUP(Table2[[#This Row],[Product_ID]],Table4[Product_ID],Table4[Category],"Not Found")</f>
        <v>Office</v>
      </c>
      <c r="Q2142" t="str">
        <f>_xlfn.XLOOKUP(Table2[[#This Row],[Product_ID]],Table4[Product_ID],Table4[Sub_Category],"Not Found")</f>
        <v>Storage</v>
      </c>
      <c r="R2142" t="str">
        <f>_xlfn.XLOOKUP(Table2[[#This Row],[Customer_ID]],Table1[Customer_ID],Table1[Region],"Not Found")</f>
        <v>East</v>
      </c>
      <c r="S2142" t="str">
        <f>_xlfn.XLOOKUP(Table2[[#This Row],[Customer_ID]],Table1[Customer_ID],Table1[Segment],"Not Found")</f>
        <v>Home Office</v>
      </c>
      <c r="T2142" t="str">
        <f>_xlfn.XLOOKUP(Table2[[#This Row],[Product_ID]],Table4[Product_ID],Table4[Product_Name],"Not Found")</f>
        <v>Desk Organizer</v>
      </c>
    </row>
    <row r="2143" spans="1:20" x14ac:dyDescent="0.3">
      <c r="A2143" t="s">
        <v>2666</v>
      </c>
      <c r="B2143" s="4">
        <v>45912</v>
      </c>
      <c r="C2143" s="4">
        <v>45914</v>
      </c>
      <c r="D2143" t="s">
        <v>597</v>
      </c>
      <c r="E2143" t="s">
        <v>50</v>
      </c>
      <c r="F2143" s="8">
        <v>2</v>
      </c>
      <c r="G2143" s="10">
        <v>0</v>
      </c>
      <c r="H2143" t="s">
        <v>17</v>
      </c>
      <c r="I2143" s="8">
        <v>998</v>
      </c>
      <c r="J2143" s="8">
        <v>221.35</v>
      </c>
      <c r="K2143" s="12">
        <f>YEAR(Table2[[#This Row],[Order_Date]])</f>
        <v>2025</v>
      </c>
      <c r="L2143" s="12">
        <f>MONTH(Table2[[#This Row],[Order_Date]])</f>
        <v>9</v>
      </c>
      <c r="M2143" t="str">
        <f>TEXT(Table2[[#This Row],[Order_Date]],"mmm")</f>
        <v>Sep</v>
      </c>
      <c r="N2143" t="str">
        <f>TEXT(Table2[[#This Row],[Order_Date]],"YYYY-MM")</f>
        <v>2025-09</v>
      </c>
      <c r="O2143" s="9">
        <f>IFERROR(Table2[[#This Row],[Profit]]/Table2[[#This Row],[Sales]],0)</f>
        <v>0.22179358717434869</v>
      </c>
      <c r="P2143" t="str">
        <f>_xlfn.XLOOKUP(Table2[[#This Row],[Product_ID]],Table4[Product_ID],Table4[Category],"Not Found")</f>
        <v>Technology</v>
      </c>
      <c r="Q2143" t="str">
        <f>_xlfn.XLOOKUP(Table2[[#This Row],[Product_ID]],Table4[Product_ID],Table4[Sub_Category],"Not Found")</f>
        <v>Accessories</v>
      </c>
      <c r="R2143" t="str">
        <f>_xlfn.XLOOKUP(Table2[[#This Row],[Customer_ID]],Table1[Customer_ID],Table1[Region],"Not Found")</f>
        <v>East</v>
      </c>
      <c r="S2143" t="str">
        <f>_xlfn.XLOOKUP(Table2[[#This Row],[Customer_ID]],Table1[Customer_ID],Table1[Segment],"Not Found")</f>
        <v>Consumer</v>
      </c>
      <c r="T2143" t="str">
        <f>_xlfn.XLOOKUP(Table2[[#This Row],[Product_ID]],Table4[Product_ID],Table4[Product_Name],"Not Found")</f>
        <v>Wireless Mouse</v>
      </c>
    </row>
    <row r="2144" spans="1:20" x14ac:dyDescent="0.3">
      <c r="A2144" t="s">
        <v>2667</v>
      </c>
      <c r="B2144" s="4">
        <v>45715</v>
      </c>
      <c r="C2144" s="4">
        <v>45716</v>
      </c>
      <c r="D2144" t="s">
        <v>785</v>
      </c>
      <c r="E2144" t="s">
        <v>26</v>
      </c>
      <c r="F2144" s="8">
        <v>2</v>
      </c>
      <c r="G2144" s="10">
        <v>0</v>
      </c>
      <c r="H2144" t="s">
        <v>13</v>
      </c>
      <c r="I2144" s="8">
        <v>1798</v>
      </c>
      <c r="J2144" s="8">
        <v>420.9</v>
      </c>
      <c r="K2144" s="12">
        <f>YEAR(Table2[[#This Row],[Order_Date]])</f>
        <v>2025</v>
      </c>
      <c r="L2144" s="12">
        <f>MONTH(Table2[[#This Row],[Order_Date]])</f>
        <v>2</v>
      </c>
      <c r="M2144" t="str">
        <f>TEXT(Table2[[#This Row],[Order_Date]],"mmm")</f>
        <v>Feb</v>
      </c>
      <c r="N2144" t="str">
        <f>TEXT(Table2[[#This Row],[Order_Date]],"YYYY-MM")</f>
        <v>2025-02</v>
      </c>
      <c r="O2144" s="9">
        <f>IFERROR(Table2[[#This Row],[Profit]]/Table2[[#This Row],[Sales]],0)</f>
        <v>0.23409343715239153</v>
      </c>
      <c r="P2144" t="str">
        <f>_xlfn.XLOOKUP(Table2[[#This Row],[Product_ID]],Table4[Product_ID],Table4[Category],"Not Found")</f>
        <v>Technology</v>
      </c>
      <c r="Q2144" t="str">
        <f>_xlfn.XLOOKUP(Table2[[#This Row],[Product_ID]],Table4[Product_ID],Table4[Sub_Category],"Not Found")</f>
        <v>Accessories</v>
      </c>
      <c r="R2144" t="str">
        <f>_xlfn.XLOOKUP(Table2[[#This Row],[Customer_ID]],Table1[Customer_ID],Table1[Region],"Not Found")</f>
        <v>South</v>
      </c>
      <c r="S2144" t="str">
        <f>_xlfn.XLOOKUP(Table2[[#This Row],[Customer_ID]],Table1[Customer_ID],Table1[Segment],"Not Found")</f>
        <v>Consumer</v>
      </c>
      <c r="T2144" t="str">
        <f>_xlfn.XLOOKUP(Table2[[#This Row],[Product_ID]],Table4[Product_ID],Table4[Product_Name],"Not Found")</f>
        <v>Keyboard</v>
      </c>
    </row>
    <row r="2145" spans="1:20" x14ac:dyDescent="0.3">
      <c r="A2145" t="s">
        <v>2668</v>
      </c>
      <c r="B2145" s="4">
        <v>45433</v>
      </c>
      <c r="C2145" s="4">
        <v>45435</v>
      </c>
      <c r="D2145" t="s">
        <v>204</v>
      </c>
      <c r="E2145" t="s">
        <v>116</v>
      </c>
      <c r="F2145" s="8">
        <v>2</v>
      </c>
      <c r="G2145" s="10">
        <v>0.2</v>
      </c>
      <c r="H2145" t="s">
        <v>13</v>
      </c>
      <c r="I2145" s="8">
        <v>638.4</v>
      </c>
      <c r="J2145" s="8">
        <v>120.14</v>
      </c>
      <c r="K2145" s="12">
        <f>YEAR(Table2[[#This Row],[Order_Date]])</f>
        <v>2024</v>
      </c>
      <c r="L2145" s="12">
        <f>MONTH(Table2[[#This Row],[Order_Date]])</f>
        <v>5</v>
      </c>
      <c r="M2145" t="str">
        <f>TEXT(Table2[[#This Row],[Order_Date]],"mmm")</f>
        <v>May</v>
      </c>
      <c r="N2145" t="str">
        <f>TEXT(Table2[[#This Row],[Order_Date]],"YYYY-MM")</f>
        <v>2024-05</v>
      </c>
      <c r="O2145" s="9">
        <f>IFERROR(Table2[[#This Row],[Profit]]/Table2[[#This Row],[Sales]],0)</f>
        <v>0.18818922305764413</v>
      </c>
      <c r="P2145" t="str">
        <f>_xlfn.XLOOKUP(Table2[[#This Row],[Product_ID]],Table4[Product_ID],Table4[Category],"Not Found")</f>
        <v>Technology</v>
      </c>
      <c r="Q2145" t="str">
        <f>_xlfn.XLOOKUP(Table2[[#This Row],[Product_ID]],Table4[Product_ID],Table4[Sub_Category],"Not Found")</f>
        <v>Accessories</v>
      </c>
      <c r="R2145" t="str">
        <f>_xlfn.XLOOKUP(Table2[[#This Row],[Customer_ID]],Table1[Customer_ID],Table1[Region],"Not Found")</f>
        <v>South</v>
      </c>
      <c r="S2145" t="str">
        <f>_xlfn.XLOOKUP(Table2[[#This Row],[Customer_ID]],Table1[Customer_ID],Table1[Segment],"Not Found")</f>
        <v>Consumer</v>
      </c>
      <c r="T2145" t="str">
        <f>_xlfn.XLOOKUP(Table2[[#This Row],[Product_ID]],Table4[Product_ID],Table4[Product_Name],"Not Found")</f>
        <v>Mobile Holder</v>
      </c>
    </row>
    <row r="2146" spans="1:20" x14ac:dyDescent="0.3">
      <c r="A2146" t="s">
        <v>2669</v>
      </c>
      <c r="B2146" s="4">
        <v>45582</v>
      </c>
      <c r="C2146" s="4">
        <v>45584</v>
      </c>
      <c r="D2146" t="s">
        <v>421</v>
      </c>
      <c r="E2146" t="s">
        <v>71</v>
      </c>
      <c r="F2146" s="8">
        <v>1</v>
      </c>
      <c r="G2146" s="10">
        <v>0.1</v>
      </c>
      <c r="H2146" t="s">
        <v>13</v>
      </c>
      <c r="I2146" s="8">
        <v>719.1</v>
      </c>
      <c r="J2146" s="8">
        <v>-70.36</v>
      </c>
      <c r="K2146" s="12">
        <f>YEAR(Table2[[#This Row],[Order_Date]])</f>
        <v>2024</v>
      </c>
      <c r="L2146" s="12">
        <f>MONTH(Table2[[#This Row],[Order_Date]])</f>
        <v>10</v>
      </c>
      <c r="M2146" t="str">
        <f>TEXT(Table2[[#This Row],[Order_Date]],"mmm")</f>
        <v>Oct</v>
      </c>
      <c r="N2146" t="str">
        <f>TEXT(Table2[[#This Row],[Order_Date]],"YYYY-MM")</f>
        <v>2024-10</v>
      </c>
      <c r="O2146" s="9">
        <f>IFERROR(Table2[[#This Row],[Profit]]/Table2[[#This Row],[Sales]],0)</f>
        <v>-9.7844527882074817E-2</v>
      </c>
      <c r="P2146" t="str">
        <f>_xlfn.XLOOKUP(Table2[[#This Row],[Product_ID]],Table4[Product_ID],Table4[Category],"Not Found")</f>
        <v>Home</v>
      </c>
      <c r="Q2146" t="str">
        <f>_xlfn.XLOOKUP(Table2[[#This Row],[Product_ID]],Table4[Product_ID],Table4[Sub_Category],"Not Found")</f>
        <v>Storage</v>
      </c>
      <c r="R2146" t="str">
        <f>_xlfn.XLOOKUP(Table2[[#This Row],[Customer_ID]],Table1[Customer_ID],Table1[Region],"Not Found")</f>
        <v>West</v>
      </c>
      <c r="S2146" t="str">
        <f>_xlfn.XLOOKUP(Table2[[#This Row],[Customer_ID]],Table1[Customer_ID],Table1[Segment],"Not Found")</f>
        <v>Consumer</v>
      </c>
      <c r="T2146" t="str">
        <f>_xlfn.XLOOKUP(Table2[[#This Row],[Product_ID]],Table4[Product_ID],Table4[Product_Name],"Not Found")</f>
        <v>Storage Box</v>
      </c>
    </row>
    <row r="2147" spans="1:20" x14ac:dyDescent="0.3">
      <c r="A2147" t="s">
        <v>2670</v>
      </c>
      <c r="B2147" s="4">
        <v>45723</v>
      </c>
      <c r="C2147" s="4">
        <v>45727</v>
      </c>
      <c r="D2147" t="s">
        <v>696</v>
      </c>
      <c r="E2147" t="s">
        <v>29</v>
      </c>
      <c r="F2147" s="8">
        <v>1</v>
      </c>
      <c r="G2147" s="10">
        <v>0.15</v>
      </c>
      <c r="H2147" t="s">
        <v>13</v>
      </c>
      <c r="I2147" s="8">
        <v>339.15</v>
      </c>
      <c r="J2147" s="8">
        <v>79.819999999999993</v>
      </c>
      <c r="K2147" s="12">
        <f>YEAR(Table2[[#This Row],[Order_Date]])</f>
        <v>2025</v>
      </c>
      <c r="L2147" s="12">
        <f>MONTH(Table2[[#This Row],[Order_Date]])</f>
        <v>3</v>
      </c>
      <c r="M2147" t="str">
        <f>TEXT(Table2[[#This Row],[Order_Date]],"mmm")</f>
        <v>Mar</v>
      </c>
      <c r="N2147" t="str">
        <f>TEXT(Table2[[#This Row],[Order_Date]],"YYYY-MM")</f>
        <v>2025-03</v>
      </c>
      <c r="O2147" s="9">
        <f>IFERROR(Table2[[#This Row],[Profit]]/Table2[[#This Row],[Sales]],0)</f>
        <v>0.23535308860386259</v>
      </c>
      <c r="P2147" t="str">
        <f>_xlfn.XLOOKUP(Table2[[#This Row],[Product_ID]],Table4[Product_ID],Table4[Category],"Not Found")</f>
        <v>Office</v>
      </c>
      <c r="Q2147" t="str">
        <f>_xlfn.XLOOKUP(Table2[[#This Row],[Product_ID]],Table4[Product_ID],Table4[Sub_Category],"Not Found")</f>
        <v>Paper</v>
      </c>
      <c r="R2147" t="str">
        <f>_xlfn.XLOOKUP(Table2[[#This Row],[Customer_ID]],Table1[Customer_ID],Table1[Region],"Not Found")</f>
        <v>East</v>
      </c>
      <c r="S2147" t="str">
        <f>_xlfn.XLOOKUP(Table2[[#This Row],[Customer_ID]],Table1[Customer_ID],Table1[Segment],"Not Found")</f>
        <v>Home Office</v>
      </c>
      <c r="T2147" t="str">
        <f>_xlfn.XLOOKUP(Table2[[#This Row],[Product_ID]],Table4[Product_ID],Table4[Product_Name],"Not Found")</f>
        <v>Notebook Set</v>
      </c>
    </row>
    <row r="2148" spans="1:20" x14ac:dyDescent="0.3">
      <c r="A2148" t="s">
        <v>2671</v>
      </c>
      <c r="B2148" s="4">
        <v>45980</v>
      </c>
      <c r="C2148" s="4">
        <v>45981</v>
      </c>
      <c r="D2148" t="s">
        <v>577</v>
      </c>
      <c r="E2148" t="s">
        <v>40</v>
      </c>
      <c r="F2148" s="8">
        <v>1</v>
      </c>
      <c r="G2148" s="10">
        <v>0.1</v>
      </c>
      <c r="H2148" t="s">
        <v>30</v>
      </c>
      <c r="I2148" s="8">
        <v>1349.1</v>
      </c>
      <c r="J2148" s="8">
        <v>267.17</v>
      </c>
      <c r="K2148" s="12">
        <f>YEAR(Table2[[#This Row],[Order_Date]])</f>
        <v>2025</v>
      </c>
      <c r="L2148" s="12">
        <f>MONTH(Table2[[#This Row],[Order_Date]])</f>
        <v>11</v>
      </c>
      <c r="M2148" t="str">
        <f>TEXT(Table2[[#This Row],[Order_Date]],"mmm")</f>
        <v>Nov</v>
      </c>
      <c r="N2148" t="str">
        <f>TEXT(Table2[[#This Row],[Order_Date]],"YYYY-MM")</f>
        <v>2025-11</v>
      </c>
      <c r="O2148" s="9">
        <f>IFERROR(Table2[[#This Row],[Profit]]/Table2[[#This Row],[Sales]],0)</f>
        <v>0.19803572752205176</v>
      </c>
      <c r="P2148" t="str">
        <f>_xlfn.XLOOKUP(Table2[[#This Row],[Product_ID]],Table4[Product_ID],Table4[Category],"Not Found")</f>
        <v>Technology</v>
      </c>
      <c r="Q2148" t="str">
        <f>_xlfn.XLOOKUP(Table2[[#This Row],[Product_ID]],Table4[Product_ID],Table4[Sub_Category],"Not Found")</f>
        <v>Accessories</v>
      </c>
      <c r="R2148" t="str">
        <f>_xlfn.XLOOKUP(Table2[[#This Row],[Customer_ID]],Table1[Customer_ID],Table1[Region],"Not Found")</f>
        <v>South</v>
      </c>
      <c r="S2148" t="str">
        <f>_xlfn.XLOOKUP(Table2[[#This Row],[Customer_ID]],Table1[Customer_ID],Table1[Segment],"Not Found")</f>
        <v>Corporate</v>
      </c>
      <c r="T2148" t="str">
        <f>_xlfn.XLOOKUP(Table2[[#This Row],[Product_ID]],Table4[Product_ID],Table4[Product_Name],"Not Found")</f>
        <v>Power Bank</v>
      </c>
    </row>
    <row r="2149" spans="1:20" x14ac:dyDescent="0.3">
      <c r="A2149" t="s">
        <v>2672</v>
      </c>
      <c r="B2149" s="4">
        <v>45944</v>
      </c>
      <c r="C2149" s="4">
        <v>45949</v>
      </c>
      <c r="D2149" t="s">
        <v>206</v>
      </c>
      <c r="E2149" t="s">
        <v>76</v>
      </c>
      <c r="F2149" s="8">
        <v>3</v>
      </c>
      <c r="G2149" s="10">
        <v>0.05</v>
      </c>
      <c r="H2149" t="s">
        <v>30</v>
      </c>
      <c r="I2149" s="8">
        <v>2562.15</v>
      </c>
      <c r="J2149" s="8">
        <v>694.42</v>
      </c>
      <c r="K2149" s="12">
        <f>YEAR(Table2[[#This Row],[Order_Date]])</f>
        <v>2025</v>
      </c>
      <c r="L2149" s="12">
        <f>MONTH(Table2[[#This Row],[Order_Date]])</f>
        <v>10</v>
      </c>
      <c r="M2149" t="str">
        <f>TEXT(Table2[[#This Row],[Order_Date]],"mmm")</f>
        <v>Oct</v>
      </c>
      <c r="N2149" t="str">
        <f>TEXT(Table2[[#This Row],[Order_Date]],"YYYY-MM")</f>
        <v>2025-10</v>
      </c>
      <c r="O2149" s="9">
        <f>IFERROR(Table2[[#This Row],[Profit]]/Table2[[#This Row],[Sales]],0)</f>
        <v>0.27103018948929608</v>
      </c>
      <c r="P2149" t="str">
        <f>_xlfn.XLOOKUP(Table2[[#This Row],[Product_ID]],Table4[Product_ID],Table4[Category],"Not Found")</f>
        <v>Home</v>
      </c>
      <c r="Q2149" t="str">
        <f>_xlfn.XLOOKUP(Table2[[#This Row],[Product_ID]],Table4[Product_ID],Table4[Sub_Category],"Not Found")</f>
        <v>Decor</v>
      </c>
      <c r="R2149" t="str">
        <f>_xlfn.XLOOKUP(Table2[[#This Row],[Customer_ID]],Table1[Customer_ID],Table1[Region],"Not Found")</f>
        <v>South</v>
      </c>
      <c r="S2149" t="str">
        <f>_xlfn.XLOOKUP(Table2[[#This Row],[Customer_ID]],Table1[Customer_ID],Table1[Segment],"Not Found")</f>
        <v>Consumer</v>
      </c>
      <c r="T2149" t="str">
        <f>_xlfn.XLOOKUP(Table2[[#This Row],[Product_ID]],Table4[Product_ID],Table4[Product_Name],"Not Found")</f>
        <v>Wall Clock</v>
      </c>
    </row>
    <row r="2150" spans="1:20" x14ac:dyDescent="0.3">
      <c r="A2150" t="s">
        <v>2673</v>
      </c>
      <c r="B2150" s="4">
        <v>45992</v>
      </c>
      <c r="C2150" s="4">
        <v>45997</v>
      </c>
      <c r="D2150" t="s">
        <v>1583</v>
      </c>
      <c r="E2150" t="s">
        <v>65</v>
      </c>
      <c r="F2150" s="8">
        <v>1</v>
      </c>
      <c r="G2150" s="10">
        <v>0.1</v>
      </c>
      <c r="H2150" t="s">
        <v>17</v>
      </c>
      <c r="I2150" s="8">
        <v>629.1</v>
      </c>
      <c r="J2150" s="8">
        <v>204.57</v>
      </c>
      <c r="K2150" s="12">
        <f>YEAR(Table2[[#This Row],[Order_Date]])</f>
        <v>2025</v>
      </c>
      <c r="L2150" s="12">
        <f>MONTH(Table2[[#This Row],[Order_Date]])</f>
        <v>12</v>
      </c>
      <c r="M2150" t="str">
        <f>TEXT(Table2[[#This Row],[Order_Date]],"mmm")</f>
        <v>Dec</v>
      </c>
      <c r="N2150" t="str">
        <f>TEXT(Table2[[#This Row],[Order_Date]],"YYYY-MM")</f>
        <v>2025-12</v>
      </c>
      <c r="O2150" s="9">
        <f>IFERROR(Table2[[#This Row],[Profit]]/Table2[[#This Row],[Sales]],0)</f>
        <v>0.32517882689556504</v>
      </c>
      <c r="P2150" t="str">
        <f>_xlfn.XLOOKUP(Table2[[#This Row],[Product_ID]],Table4[Product_ID],Table4[Category],"Not Found")</f>
        <v>Office</v>
      </c>
      <c r="Q2150" t="str">
        <f>_xlfn.XLOOKUP(Table2[[#This Row],[Product_ID]],Table4[Product_ID],Table4[Sub_Category],"Not Found")</f>
        <v>Storage</v>
      </c>
      <c r="R2150" t="str">
        <f>_xlfn.XLOOKUP(Table2[[#This Row],[Customer_ID]],Table1[Customer_ID],Table1[Region],"Not Found")</f>
        <v>South</v>
      </c>
      <c r="S2150" t="str">
        <f>_xlfn.XLOOKUP(Table2[[#This Row],[Customer_ID]],Table1[Customer_ID],Table1[Segment],"Not Found")</f>
        <v>Consumer</v>
      </c>
      <c r="T2150" t="str">
        <f>_xlfn.XLOOKUP(Table2[[#This Row],[Product_ID]],Table4[Product_ID],Table4[Product_Name],"Not Found")</f>
        <v>Desk Organizer</v>
      </c>
    </row>
    <row r="2151" spans="1:20" x14ac:dyDescent="0.3">
      <c r="A2151" t="s">
        <v>2674</v>
      </c>
      <c r="B2151" s="4">
        <v>45340</v>
      </c>
      <c r="C2151" s="4">
        <v>45344</v>
      </c>
      <c r="D2151" t="s">
        <v>2075</v>
      </c>
      <c r="E2151" t="s">
        <v>71</v>
      </c>
      <c r="F2151" s="8">
        <v>2</v>
      </c>
      <c r="G2151" s="10">
        <v>0.1</v>
      </c>
      <c r="H2151" t="s">
        <v>17</v>
      </c>
      <c r="I2151" s="8">
        <v>1438.2</v>
      </c>
      <c r="J2151" s="8">
        <v>393.97</v>
      </c>
      <c r="K2151" s="12">
        <f>YEAR(Table2[[#This Row],[Order_Date]])</f>
        <v>2024</v>
      </c>
      <c r="L2151" s="12">
        <f>MONTH(Table2[[#This Row],[Order_Date]])</f>
        <v>2</v>
      </c>
      <c r="M2151" t="str">
        <f>TEXT(Table2[[#This Row],[Order_Date]],"mmm")</f>
        <v>Feb</v>
      </c>
      <c r="N2151" t="str">
        <f>TEXT(Table2[[#This Row],[Order_Date]],"YYYY-MM")</f>
        <v>2024-02</v>
      </c>
      <c r="O2151" s="9">
        <f>IFERROR(Table2[[#This Row],[Profit]]/Table2[[#This Row],[Sales]],0)</f>
        <v>0.27393269364483386</v>
      </c>
      <c r="P2151" t="str">
        <f>_xlfn.XLOOKUP(Table2[[#This Row],[Product_ID]],Table4[Product_ID],Table4[Category],"Not Found")</f>
        <v>Home</v>
      </c>
      <c r="Q2151" t="str">
        <f>_xlfn.XLOOKUP(Table2[[#This Row],[Product_ID]],Table4[Product_ID],Table4[Sub_Category],"Not Found")</f>
        <v>Storage</v>
      </c>
      <c r="R2151" t="str">
        <f>_xlfn.XLOOKUP(Table2[[#This Row],[Customer_ID]],Table1[Customer_ID],Table1[Region],"Not Found")</f>
        <v>West</v>
      </c>
      <c r="S2151" t="str">
        <f>_xlfn.XLOOKUP(Table2[[#This Row],[Customer_ID]],Table1[Customer_ID],Table1[Segment],"Not Found")</f>
        <v>Consumer</v>
      </c>
      <c r="T2151" t="str">
        <f>_xlfn.XLOOKUP(Table2[[#This Row],[Product_ID]],Table4[Product_ID],Table4[Product_Name],"Not Found")</f>
        <v>Storage Box</v>
      </c>
    </row>
    <row r="2152" spans="1:20" x14ac:dyDescent="0.3">
      <c r="A2152" t="s">
        <v>2675</v>
      </c>
      <c r="B2152" s="4">
        <v>45593</v>
      </c>
      <c r="C2152" s="4">
        <v>45597</v>
      </c>
      <c r="D2152" t="s">
        <v>113</v>
      </c>
      <c r="E2152" t="s">
        <v>50</v>
      </c>
      <c r="F2152" s="8">
        <v>1</v>
      </c>
      <c r="G2152" s="10">
        <v>0.1</v>
      </c>
      <c r="H2152" t="s">
        <v>21</v>
      </c>
      <c r="I2152" s="8">
        <v>449.1</v>
      </c>
      <c r="J2152" s="8">
        <v>98.29</v>
      </c>
      <c r="K2152" s="12">
        <f>YEAR(Table2[[#This Row],[Order_Date]])</f>
        <v>2024</v>
      </c>
      <c r="L2152" s="12">
        <f>MONTH(Table2[[#This Row],[Order_Date]])</f>
        <v>10</v>
      </c>
      <c r="M2152" t="str">
        <f>TEXT(Table2[[#This Row],[Order_Date]],"mmm")</f>
        <v>Oct</v>
      </c>
      <c r="N2152" t="str">
        <f>TEXT(Table2[[#This Row],[Order_Date]],"YYYY-MM")</f>
        <v>2024-10</v>
      </c>
      <c r="O2152" s="9">
        <f>IFERROR(Table2[[#This Row],[Profit]]/Table2[[#This Row],[Sales]],0)</f>
        <v>0.21885994210643508</v>
      </c>
      <c r="P2152" t="str">
        <f>_xlfn.XLOOKUP(Table2[[#This Row],[Product_ID]],Table4[Product_ID],Table4[Category],"Not Found")</f>
        <v>Technology</v>
      </c>
      <c r="Q2152" t="str">
        <f>_xlfn.XLOOKUP(Table2[[#This Row],[Product_ID]],Table4[Product_ID],Table4[Sub_Category],"Not Found")</f>
        <v>Accessories</v>
      </c>
      <c r="R2152" t="str">
        <f>_xlfn.XLOOKUP(Table2[[#This Row],[Customer_ID]],Table1[Customer_ID],Table1[Region],"Not Found")</f>
        <v>South</v>
      </c>
      <c r="S2152" t="str">
        <f>_xlfn.XLOOKUP(Table2[[#This Row],[Customer_ID]],Table1[Customer_ID],Table1[Segment],"Not Found")</f>
        <v>Consumer</v>
      </c>
      <c r="T2152" t="str">
        <f>_xlfn.XLOOKUP(Table2[[#This Row],[Product_ID]],Table4[Product_ID],Table4[Product_Name],"Not Found")</f>
        <v>Wireless Mouse</v>
      </c>
    </row>
    <row r="2153" spans="1:20" x14ac:dyDescent="0.3">
      <c r="A2153" t="s">
        <v>2676</v>
      </c>
      <c r="B2153" s="4">
        <v>45481</v>
      </c>
      <c r="C2153" s="4">
        <v>45483</v>
      </c>
      <c r="D2153" t="s">
        <v>883</v>
      </c>
      <c r="E2153" t="s">
        <v>68</v>
      </c>
      <c r="F2153" s="8">
        <v>2</v>
      </c>
      <c r="G2153" s="10">
        <v>0</v>
      </c>
      <c r="H2153" t="s">
        <v>21</v>
      </c>
      <c r="I2153" s="8">
        <v>2598</v>
      </c>
      <c r="J2153" s="8">
        <v>647.4</v>
      </c>
      <c r="K2153" s="12">
        <f>YEAR(Table2[[#This Row],[Order_Date]])</f>
        <v>2024</v>
      </c>
      <c r="L2153" s="12">
        <f>MONTH(Table2[[#This Row],[Order_Date]])</f>
        <v>7</v>
      </c>
      <c r="M2153" t="str">
        <f>TEXT(Table2[[#This Row],[Order_Date]],"mmm")</f>
        <v>Jul</v>
      </c>
      <c r="N2153" t="str">
        <f>TEXT(Table2[[#This Row],[Order_Date]],"YYYY-MM")</f>
        <v>2024-07</v>
      </c>
      <c r="O2153" s="9">
        <f>IFERROR(Table2[[#This Row],[Profit]]/Table2[[#This Row],[Sales]],0)</f>
        <v>0.24919168591224017</v>
      </c>
      <c r="P2153" t="str">
        <f>_xlfn.XLOOKUP(Table2[[#This Row],[Product_ID]],Table4[Product_ID],Table4[Category],"Not Found")</f>
        <v>Home</v>
      </c>
      <c r="Q2153" t="str">
        <f>_xlfn.XLOOKUP(Table2[[#This Row],[Product_ID]],Table4[Product_ID],Table4[Sub_Category],"Not Found")</f>
        <v>Lighting</v>
      </c>
      <c r="R2153" t="str">
        <f>_xlfn.XLOOKUP(Table2[[#This Row],[Customer_ID]],Table1[Customer_ID],Table1[Region],"Not Found")</f>
        <v>East</v>
      </c>
      <c r="S2153" t="str">
        <f>_xlfn.XLOOKUP(Table2[[#This Row],[Customer_ID]],Table1[Customer_ID],Table1[Segment],"Not Found")</f>
        <v>Corporate</v>
      </c>
      <c r="T2153" t="str">
        <f>_xlfn.XLOOKUP(Table2[[#This Row],[Product_ID]],Table4[Product_ID],Table4[Product_Name],"Not Found")</f>
        <v>Table Lamp</v>
      </c>
    </row>
    <row r="2154" spans="1:20" x14ac:dyDescent="0.3">
      <c r="A2154" t="s">
        <v>2677</v>
      </c>
      <c r="B2154" s="4">
        <v>45427</v>
      </c>
      <c r="C2154" s="4">
        <v>45432</v>
      </c>
      <c r="D2154" t="s">
        <v>223</v>
      </c>
      <c r="E2154" t="s">
        <v>16</v>
      </c>
      <c r="F2154" s="8">
        <v>1</v>
      </c>
      <c r="G2154" s="10">
        <v>0.05</v>
      </c>
      <c r="H2154" t="s">
        <v>21</v>
      </c>
      <c r="I2154" s="8">
        <v>1234.05</v>
      </c>
      <c r="J2154" s="8">
        <v>232.28</v>
      </c>
      <c r="K2154" s="12">
        <f>YEAR(Table2[[#This Row],[Order_Date]])</f>
        <v>2024</v>
      </c>
      <c r="L2154" s="12">
        <f>MONTH(Table2[[#This Row],[Order_Date]])</f>
        <v>5</v>
      </c>
      <c r="M2154" t="str">
        <f>TEXT(Table2[[#This Row],[Order_Date]],"mmm")</f>
        <v>May</v>
      </c>
      <c r="N2154" t="str">
        <f>TEXT(Table2[[#This Row],[Order_Date]],"YYYY-MM")</f>
        <v>2024-05</v>
      </c>
      <c r="O2154" s="9">
        <f>IFERROR(Table2[[#This Row],[Profit]]/Table2[[#This Row],[Sales]],0)</f>
        <v>0.18822576070661642</v>
      </c>
      <c r="P2154" t="str">
        <f>_xlfn.XLOOKUP(Table2[[#This Row],[Product_ID]],Table4[Product_ID],Table4[Category],"Not Found")</f>
        <v>Technology</v>
      </c>
      <c r="Q2154" t="str">
        <f>_xlfn.XLOOKUP(Table2[[#This Row],[Product_ID]],Table4[Product_ID],Table4[Sub_Category],"Not Found")</f>
        <v>Accessories</v>
      </c>
      <c r="R2154" t="str">
        <f>_xlfn.XLOOKUP(Table2[[#This Row],[Customer_ID]],Table1[Customer_ID],Table1[Region],"Not Found")</f>
        <v>North</v>
      </c>
      <c r="S2154" t="str">
        <f>_xlfn.XLOOKUP(Table2[[#This Row],[Customer_ID]],Table1[Customer_ID],Table1[Segment],"Not Found")</f>
        <v>Home Office</v>
      </c>
      <c r="T2154" t="str">
        <f>_xlfn.XLOOKUP(Table2[[#This Row],[Product_ID]],Table4[Product_ID],Table4[Product_Name],"Not Found")</f>
        <v>USB-C Hub</v>
      </c>
    </row>
    <row r="2155" spans="1:20" x14ac:dyDescent="0.3">
      <c r="A2155" t="s">
        <v>2678</v>
      </c>
      <c r="B2155" s="4">
        <v>45846</v>
      </c>
      <c r="C2155" s="4">
        <v>45847</v>
      </c>
      <c r="D2155" t="s">
        <v>2204</v>
      </c>
      <c r="E2155" t="s">
        <v>116</v>
      </c>
      <c r="F2155" s="8">
        <v>1</v>
      </c>
      <c r="G2155" s="10">
        <v>0.05</v>
      </c>
      <c r="H2155" t="s">
        <v>13</v>
      </c>
      <c r="I2155" s="8">
        <v>379.05</v>
      </c>
      <c r="J2155" s="8">
        <v>78.489999999999995</v>
      </c>
      <c r="K2155" s="12">
        <f>YEAR(Table2[[#This Row],[Order_Date]])</f>
        <v>2025</v>
      </c>
      <c r="L2155" s="12">
        <f>MONTH(Table2[[#This Row],[Order_Date]])</f>
        <v>7</v>
      </c>
      <c r="M2155" t="str">
        <f>TEXT(Table2[[#This Row],[Order_Date]],"mmm")</f>
        <v>Jul</v>
      </c>
      <c r="N2155" t="str">
        <f>TEXT(Table2[[#This Row],[Order_Date]],"YYYY-MM")</f>
        <v>2025-07</v>
      </c>
      <c r="O2155" s="9">
        <f>IFERROR(Table2[[#This Row],[Profit]]/Table2[[#This Row],[Sales]],0)</f>
        <v>0.20707030734731563</v>
      </c>
      <c r="P2155" t="str">
        <f>_xlfn.XLOOKUP(Table2[[#This Row],[Product_ID]],Table4[Product_ID],Table4[Category],"Not Found")</f>
        <v>Technology</v>
      </c>
      <c r="Q2155" t="str">
        <f>_xlfn.XLOOKUP(Table2[[#This Row],[Product_ID]],Table4[Product_ID],Table4[Sub_Category],"Not Found")</f>
        <v>Accessories</v>
      </c>
      <c r="R2155" t="str">
        <f>_xlfn.XLOOKUP(Table2[[#This Row],[Customer_ID]],Table1[Customer_ID],Table1[Region],"Not Found")</f>
        <v>North</v>
      </c>
      <c r="S2155" t="str">
        <f>_xlfn.XLOOKUP(Table2[[#This Row],[Customer_ID]],Table1[Customer_ID],Table1[Segment],"Not Found")</f>
        <v>Consumer</v>
      </c>
      <c r="T2155" t="str">
        <f>_xlfn.XLOOKUP(Table2[[#This Row],[Product_ID]],Table4[Product_ID],Table4[Product_Name],"Not Found")</f>
        <v>Mobile Holder</v>
      </c>
    </row>
    <row r="2156" spans="1:20" x14ac:dyDescent="0.3">
      <c r="A2156" t="s">
        <v>2679</v>
      </c>
      <c r="B2156" s="4">
        <v>45695</v>
      </c>
      <c r="C2156" s="4">
        <v>45700</v>
      </c>
      <c r="D2156" t="s">
        <v>377</v>
      </c>
      <c r="E2156" t="s">
        <v>96</v>
      </c>
      <c r="F2156" s="8">
        <v>1</v>
      </c>
      <c r="G2156" s="10">
        <v>0</v>
      </c>
      <c r="H2156" t="s">
        <v>13</v>
      </c>
      <c r="I2156" s="8">
        <v>999</v>
      </c>
      <c r="J2156" s="8">
        <v>182.76</v>
      </c>
      <c r="K2156" s="12">
        <f>YEAR(Table2[[#This Row],[Order_Date]])</f>
        <v>2025</v>
      </c>
      <c r="L2156" s="12">
        <f>MONTH(Table2[[#This Row],[Order_Date]])</f>
        <v>2</v>
      </c>
      <c r="M2156" t="str">
        <f>TEXT(Table2[[#This Row],[Order_Date]],"mmm")</f>
        <v>Feb</v>
      </c>
      <c r="N2156" t="str">
        <f>TEXT(Table2[[#This Row],[Order_Date]],"YYYY-MM")</f>
        <v>2025-02</v>
      </c>
      <c r="O2156" s="9">
        <f>IFERROR(Table2[[#This Row],[Profit]]/Table2[[#This Row],[Sales]],0)</f>
        <v>0.18294294294294294</v>
      </c>
      <c r="P2156" t="str">
        <f>_xlfn.XLOOKUP(Table2[[#This Row],[Product_ID]],Table4[Product_ID],Table4[Category],"Not Found")</f>
        <v>Home</v>
      </c>
      <c r="Q2156" t="str">
        <f>_xlfn.XLOOKUP(Table2[[#This Row],[Product_ID]],Table4[Product_ID],Table4[Sub_Category],"Not Found")</f>
        <v>Lighting</v>
      </c>
      <c r="R2156" t="str">
        <f>_xlfn.XLOOKUP(Table2[[#This Row],[Customer_ID]],Table1[Customer_ID],Table1[Region],"Not Found")</f>
        <v>West</v>
      </c>
      <c r="S2156" t="str">
        <f>_xlfn.XLOOKUP(Table2[[#This Row],[Customer_ID]],Table1[Customer_ID],Table1[Segment],"Not Found")</f>
        <v>Corporate</v>
      </c>
      <c r="T2156" t="str">
        <f>_xlfn.XLOOKUP(Table2[[#This Row],[Product_ID]],Table4[Product_ID],Table4[Product_Name],"Not Found")</f>
        <v>LED Strip Light</v>
      </c>
    </row>
    <row r="2157" spans="1:20" x14ac:dyDescent="0.3">
      <c r="A2157" t="s">
        <v>2680</v>
      </c>
      <c r="B2157" s="4">
        <v>45893</v>
      </c>
      <c r="C2157" s="4">
        <v>45897</v>
      </c>
      <c r="D2157" t="s">
        <v>1801</v>
      </c>
      <c r="E2157" t="s">
        <v>99</v>
      </c>
      <c r="F2157" s="8">
        <v>3</v>
      </c>
      <c r="G2157" s="10">
        <v>0.05</v>
      </c>
      <c r="H2157" t="s">
        <v>13</v>
      </c>
      <c r="I2157" s="8">
        <v>709.65</v>
      </c>
      <c r="J2157" s="8">
        <v>239.91</v>
      </c>
      <c r="K2157" s="12">
        <f>YEAR(Table2[[#This Row],[Order_Date]])</f>
        <v>2025</v>
      </c>
      <c r="L2157" s="12">
        <f>MONTH(Table2[[#This Row],[Order_Date]])</f>
        <v>8</v>
      </c>
      <c r="M2157" t="str">
        <f>TEXT(Table2[[#This Row],[Order_Date]],"mmm")</f>
        <v>Aug</v>
      </c>
      <c r="N2157" t="str">
        <f>TEXT(Table2[[#This Row],[Order_Date]],"YYYY-MM")</f>
        <v>2025-08</v>
      </c>
      <c r="O2157" s="9">
        <f>IFERROR(Table2[[#This Row],[Profit]]/Table2[[#This Row],[Sales]],0)</f>
        <v>0.33806806172056647</v>
      </c>
      <c r="P2157" t="str">
        <f>_xlfn.XLOOKUP(Table2[[#This Row],[Product_ID]],Table4[Product_ID],Table4[Category],"Not Found")</f>
        <v>Office</v>
      </c>
      <c r="Q2157" t="str">
        <f>_xlfn.XLOOKUP(Table2[[#This Row],[Product_ID]],Table4[Product_ID],Table4[Sub_Category],"Not Found")</f>
        <v>Paper</v>
      </c>
      <c r="R2157" t="str">
        <f>_xlfn.XLOOKUP(Table2[[#This Row],[Customer_ID]],Table1[Customer_ID],Table1[Region],"Not Found")</f>
        <v>South</v>
      </c>
      <c r="S2157" t="str">
        <f>_xlfn.XLOOKUP(Table2[[#This Row],[Customer_ID]],Table1[Customer_ID],Table1[Segment],"Not Found")</f>
        <v>Home Office</v>
      </c>
      <c r="T2157" t="str">
        <f>_xlfn.XLOOKUP(Table2[[#This Row],[Product_ID]],Table4[Product_ID],Table4[Product_Name],"Not Found")</f>
        <v>Pen Set</v>
      </c>
    </row>
    <row r="2158" spans="1:20" x14ac:dyDescent="0.3">
      <c r="A2158" t="s">
        <v>2681</v>
      </c>
      <c r="B2158" s="4">
        <v>45632</v>
      </c>
      <c r="C2158" s="4">
        <v>45636</v>
      </c>
      <c r="D2158" t="s">
        <v>1678</v>
      </c>
      <c r="E2158" t="s">
        <v>26</v>
      </c>
      <c r="F2158" s="8">
        <v>1</v>
      </c>
      <c r="G2158" s="10">
        <v>0.15</v>
      </c>
      <c r="H2158" t="s">
        <v>13</v>
      </c>
      <c r="I2158" s="8">
        <v>764.15</v>
      </c>
      <c r="J2158" s="8">
        <v>227.39</v>
      </c>
      <c r="K2158" s="12">
        <f>YEAR(Table2[[#This Row],[Order_Date]])</f>
        <v>2024</v>
      </c>
      <c r="L2158" s="12">
        <f>MONTH(Table2[[#This Row],[Order_Date]])</f>
        <v>12</v>
      </c>
      <c r="M2158" t="str">
        <f>TEXT(Table2[[#This Row],[Order_Date]],"mmm")</f>
        <v>Dec</v>
      </c>
      <c r="N2158" t="str">
        <f>TEXT(Table2[[#This Row],[Order_Date]],"YYYY-MM")</f>
        <v>2024-12</v>
      </c>
      <c r="O2158" s="9">
        <f>IFERROR(Table2[[#This Row],[Profit]]/Table2[[#This Row],[Sales]],0)</f>
        <v>0.29757246613884708</v>
      </c>
      <c r="P2158" t="str">
        <f>_xlfn.XLOOKUP(Table2[[#This Row],[Product_ID]],Table4[Product_ID],Table4[Category],"Not Found")</f>
        <v>Technology</v>
      </c>
      <c r="Q2158" t="str">
        <f>_xlfn.XLOOKUP(Table2[[#This Row],[Product_ID]],Table4[Product_ID],Table4[Sub_Category],"Not Found")</f>
        <v>Accessories</v>
      </c>
      <c r="R2158" t="str">
        <f>_xlfn.XLOOKUP(Table2[[#This Row],[Customer_ID]],Table1[Customer_ID],Table1[Region],"Not Found")</f>
        <v>West</v>
      </c>
      <c r="S2158" t="str">
        <f>_xlfn.XLOOKUP(Table2[[#This Row],[Customer_ID]],Table1[Customer_ID],Table1[Segment],"Not Found")</f>
        <v>Consumer</v>
      </c>
      <c r="T2158" t="str">
        <f>_xlfn.XLOOKUP(Table2[[#This Row],[Product_ID]],Table4[Product_ID],Table4[Product_Name],"Not Found")</f>
        <v>Keyboard</v>
      </c>
    </row>
    <row r="2159" spans="1:20" x14ac:dyDescent="0.3">
      <c r="A2159" t="s">
        <v>2682</v>
      </c>
      <c r="B2159" s="4">
        <v>45995</v>
      </c>
      <c r="C2159" s="4">
        <v>45997</v>
      </c>
      <c r="D2159" t="s">
        <v>702</v>
      </c>
      <c r="E2159" t="s">
        <v>200</v>
      </c>
      <c r="F2159" s="8">
        <v>2</v>
      </c>
      <c r="G2159" s="10">
        <v>0.05</v>
      </c>
      <c r="H2159" t="s">
        <v>13</v>
      </c>
      <c r="I2159" s="8">
        <v>2088.1</v>
      </c>
      <c r="J2159" s="8">
        <v>442.68</v>
      </c>
      <c r="K2159" s="12">
        <f>YEAR(Table2[[#This Row],[Order_Date]])</f>
        <v>2025</v>
      </c>
      <c r="L2159" s="12">
        <f>MONTH(Table2[[#This Row],[Order_Date]])</f>
        <v>12</v>
      </c>
      <c r="M2159" t="str">
        <f>TEXT(Table2[[#This Row],[Order_Date]],"mmm")</f>
        <v>Dec</v>
      </c>
      <c r="N2159" t="str">
        <f>TEXT(Table2[[#This Row],[Order_Date]],"YYYY-MM")</f>
        <v>2025-12</v>
      </c>
      <c r="O2159" s="9">
        <f>IFERROR(Table2[[#This Row],[Profit]]/Table2[[#This Row],[Sales]],0)</f>
        <v>0.21200134093194772</v>
      </c>
      <c r="P2159" t="str">
        <f>_xlfn.XLOOKUP(Table2[[#This Row],[Product_ID]],Table4[Product_ID],Table4[Category],"Not Found")</f>
        <v>Office</v>
      </c>
      <c r="Q2159" t="str">
        <f>_xlfn.XLOOKUP(Table2[[#This Row],[Product_ID]],Table4[Product_ID],Table4[Sub_Category],"Not Found")</f>
        <v>Office Supplies</v>
      </c>
      <c r="R2159" t="str">
        <f>_xlfn.XLOOKUP(Table2[[#This Row],[Customer_ID]],Table1[Customer_ID],Table1[Region],"Not Found")</f>
        <v>West</v>
      </c>
      <c r="S2159" t="str">
        <f>_xlfn.XLOOKUP(Table2[[#This Row],[Customer_ID]],Table1[Customer_ID],Table1[Segment],"Not Found")</f>
        <v>Corporate</v>
      </c>
      <c r="T2159" t="str">
        <f>_xlfn.XLOOKUP(Table2[[#This Row],[Product_ID]],Table4[Product_ID],Table4[Product_Name],"Not Found")</f>
        <v>Laptop Stand</v>
      </c>
    </row>
    <row r="2160" spans="1:20" x14ac:dyDescent="0.3">
      <c r="A2160" t="s">
        <v>2683</v>
      </c>
      <c r="B2160" s="4">
        <v>45609</v>
      </c>
      <c r="C2160" s="4">
        <v>45610</v>
      </c>
      <c r="D2160" t="s">
        <v>1017</v>
      </c>
      <c r="E2160" t="s">
        <v>29</v>
      </c>
      <c r="F2160" s="8">
        <v>2</v>
      </c>
      <c r="G2160" s="10">
        <v>0.05</v>
      </c>
      <c r="H2160" t="s">
        <v>21</v>
      </c>
      <c r="I2160" s="8">
        <v>758.1</v>
      </c>
      <c r="J2160" s="8">
        <v>174.21</v>
      </c>
      <c r="K2160" s="12">
        <f>YEAR(Table2[[#This Row],[Order_Date]])</f>
        <v>2024</v>
      </c>
      <c r="L2160" s="12">
        <f>MONTH(Table2[[#This Row],[Order_Date]])</f>
        <v>11</v>
      </c>
      <c r="M2160" t="str">
        <f>TEXT(Table2[[#This Row],[Order_Date]],"mmm")</f>
        <v>Nov</v>
      </c>
      <c r="N2160" t="str">
        <f>TEXT(Table2[[#This Row],[Order_Date]],"YYYY-MM")</f>
        <v>2024-11</v>
      </c>
      <c r="O2160" s="9">
        <f>IFERROR(Table2[[#This Row],[Profit]]/Table2[[#This Row],[Sales]],0)</f>
        <v>0.2297981796596755</v>
      </c>
      <c r="P2160" t="str">
        <f>_xlfn.XLOOKUP(Table2[[#This Row],[Product_ID]],Table4[Product_ID],Table4[Category],"Not Found")</f>
        <v>Office</v>
      </c>
      <c r="Q2160" t="str">
        <f>_xlfn.XLOOKUP(Table2[[#This Row],[Product_ID]],Table4[Product_ID],Table4[Sub_Category],"Not Found")</f>
        <v>Paper</v>
      </c>
      <c r="R2160" t="str">
        <f>_xlfn.XLOOKUP(Table2[[#This Row],[Customer_ID]],Table1[Customer_ID],Table1[Region],"Not Found")</f>
        <v>West</v>
      </c>
      <c r="S2160" t="str">
        <f>_xlfn.XLOOKUP(Table2[[#This Row],[Customer_ID]],Table1[Customer_ID],Table1[Segment],"Not Found")</f>
        <v>Consumer</v>
      </c>
      <c r="T2160" t="str">
        <f>_xlfn.XLOOKUP(Table2[[#This Row],[Product_ID]],Table4[Product_ID],Table4[Product_Name],"Not Found")</f>
        <v>Notebook Set</v>
      </c>
    </row>
    <row r="2161" spans="1:20" x14ac:dyDescent="0.3">
      <c r="A2161" t="s">
        <v>2684</v>
      </c>
      <c r="B2161" s="4">
        <v>45909</v>
      </c>
      <c r="C2161" s="4">
        <v>45913</v>
      </c>
      <c r="D2161" t="s">
        <v>2375</v>
      </c>
      <c r="E2161" t="s">
        <v>116</v>
      </c>
      <c r="F2161" s="8">
        <v>2</v>
      </c>
      <c r="G2161" s="10">
        <v>0</v>
      </c>
      <c r="H2161" t="s">
        <v>21</v>
      </c>
      <c r="I2161" s="8">
        <v>798</v>
      </c>
      <c r="J2161" s="8">
        <v>-36.07</v>
      </c>
      <c r="K2161" s="12">
        <f>YEAR(Table2[[#This Row],[Order_Date]])</f>
        <v>2025</v>
      </c>
      <c r="L2161" s="12">
        <f>MONTH(Table2[[#This Row],[Order_Date]])</f>
        <v>9</v>
      </c>
      <c r="M2161" t="str">
        <f>TEXT(Table2[[#This Row],[Order_Date]],"mmm")</f>
        <v>Sep</v>
      </c>
      <c r="N2161" t="str">
        <f>TEXT(Table2[[#This Row],[Order_Date]],"YYYY-MM")</f>
        <v>2025-09</v>
      </c>
      <c r="O2161" s="9">
        <f>IFERROR(Table2[[#This Row],[Profit]]/Table2[[#This Row],[Sales]],0)</f>
        <v>-4.5200501253132831E-2</v>
      </c>
      <c r="P2161" t="str">
        <f>_xlfn.XLOOKUP(Table2[[#This Row],[Product_ID]],Table4[Product_ID],Table4[Category],"Not Found")</f>
        <v>Technology</v>
      </c>
      <c r="Q2161" t="str">
        <f>_xlfn.XLOOKUP(Table2[[#This Row],[Product_ID]],Table4[Product_ID],Table4[Sub_Category],"Not Found")</f>
        <v>Accessories</v>
      </c>
      <c r="R2161" t="str">
        <f>_xlfn.XLOOKUP(Table2[[#This Row],[Customer_ID]],Table1[Customer_ID],Table1[Region],"Not Found")</f>
        <v>West</v>
      </c>
      <c r="S2161" t="str">
        <f>_xlfn.XLOOKUP(Table2[[#This Row],[Customer_ID]],Table1[Customer_ID],Table1[Segment],"Not Found")</f>
        <v>Home Office</v>
      </c>
      <c r="T2161" t="str">
        <f>_xlfn.XLOOKUP(Table2[[#This Row],[Product_ID]],Table4[Product_ID],Table4[Product_Name],"Not Found")</f>
        <v>Mobile Holder</v>
      </c>
    </row>
    <row r="2162" spans="1:20" x14ac:dyDescent="0.3">
      <c r="A2162" t="s">
        <v>2685</v>
      </c>
      <c r="B2162" s="4">
        <v>45654</v>
      </c>
      <c r="C2162" s="4">
        <v>45655</v>
      </c>
      <c r="D2162" t="s">
        <v>163</v>
      </c>
      <c r="E2162" t="s">
        <v>65</v>
      </c>
      <c r="F2162" s="8">
        <v>2</v>
      </c>
      <c r="G2162" s="10">
        <v>0.1</v>
      </c>
      <c r="H2162" t="s">
        <v>13</v>
      </c>
      <c r="I2162" s="8">
        <v>1258.2</v>
      </c>
      <c r="J2162" s="8">
        <v>317.74</v>
      </c>
      <c r="K2162" s="12">
        <f>YEAR(Table2[[#This Row],[Order_Date]])</f>
        <v>2024</v>
      </c>
      <c r="L2162" s="12">
        <f>MONTH(Table2[[#This Row],[Order_Date]])</f>
        <v>12</v>
      </c>
      <c r="M2162" t="str">
        <f>TEXT(Table2[[#This Row],[Order_Date]],"mmm")</f>
        <v>Dec</v>
      </c>
      <c r="N2162" t="str">
        <f>TEXT(Table2[[#This Row],[Order_Date]],"YYYY-MM")</f>
        <v>2024-12</v>
      </c>
      <c r="O2162" s="9">
        <f>IFERROR(Table2[[#This Row],[Profit]]/Table2[[#This Row],[Sales]],0)</f>
        <v>0.25253536798601178</v>
      </c>
      <c r="P2162" t="str">
        <f>_xlfn.XLOOKUP(Table2[[#This Row],[Product_ID]],Table4[Product_ID],Table4[Category],"Not Found")</f>
        <v>Office</v>
      </c>
      <c r="Q2162" t="str">
        <f>_xlfn.XLOOKUP(Table2[[#This Row],[Product_ID]],Table4[Product_ID],Table4[Sub_Category],"Not Found")</f>
        <v>Storage</v>
      </c>
      <c r="R2162" t="str">
        <f>_xlfn.XLOOKUP(Table2[[#This Row],[Customer_ID]],Table1[Customer_ID],Table1[Region],"Not Found")</f>
        <v>West</v>
      </c>
      <c r="S2162" t="str">
        <f>_xlfn.XLOOKUP(Table2[[#This Row],[Customer_ID]],Table1[Customer_ID],Table1[Segment],"Not Found")</f>
        <v>Consumer</v>
      </c>
      <c r="T2162" t="str">
        <f>_xlfn.XLOOKUP(Table2[[#This Row],[Product_ID]],Table4[Product_ID],Table4[Product_Name],"Not Found")</f>
        <v>Desk Organizer</v>
      </c>
    </row>
    <row r="2163" spans="1:20" x14ac:dyDescent="0.3">
      <c r="A2163" t="s">
        <v>2686</v>
      </c>
      <c r="B2163" s="4">
        <v>45673</v>
      </c>
      <c r="C2163" s="4">
        <v>45678</v>
      </c>
      <c r="D2163" t="s">
        <v>263</v>
      </c>
      <c r="E2163" t="s">
        <v>55</v>
      </c>
      <c r="F2163" s="8">
        <v>5</v>
      </c>
      <c r="G2163" s="10">
        <v>0.05</v>
      </c>
      <c r="H2163" t="s">
        <v>13</v>
      </c>
      <c r="I2163" s="8">
        <v>28495.25</v>
      </c>
      <c r="J2163" s="8">
        <v>6510.56</v>
      </c>
      <c r="K2163" s="12">
        <f>YEAR(Table2[[#This Row],[Order_Date]])</f>
        <v>2025</v>
      </c>
      <c r="L2163" s="12">
        <f>MONTH(Table2[[#This Row],[Order_Date]])</f>
        <v>1</v>
      </c>
      <c r="M2163" t="str">
        <f>TEXT(Table2[[#This Row],[Order_Date]],"mmm")</f>
        <v>Jan</v>
      </c>
      <c r="N2163" t="str">
        <f>TEXT(Table2[[#This Row],[Order_Date]],"YYYY-MM")</f>
        <v>2025-01</v>
      </c>
      <c r="O2163" s="9">
        <f>IFERROR(Table2[[#This Row],[Profit]]/Table2[[#This Row],[Sales]],0)</f>
        <v>0.22847878155131121</v>
      </c>
      <c r="P2163" t="str">
        <f>_xlfn.XLOOKUP(Table2[[#This Row],[Product_ID]],Table4[Product_ID],Table4[Category],"Not Found")</f>
        <v>Furniture</v>
      </c>
      <c r="Q2163" t="str">
        <f>_xlfn.XLOOKUP(Table2[[#This Row],[Product_ID]],Table4[Product_ID],Table4[Sub_Category],"Not Found")</f>
        <v>Furniture</v>
      </c>
      <c r="R2163" t="str">
        <f>_xlfn.XLOOKUP(Table2[[#This Row],[Customer_ID]],Table1[Customer_ID],Table1[Region],"Not Found")</f>
        <v>East</v>
      </c>
      <c r="S2163" t="str">
        <f>_xlfn.XLOOKUP(Table2[[#This Row],[Customer_ID]],Table1[Customer_ID],Table1[Segment],"Not Found")</f>
        <v>Corporate</v>
      </c>
      <c r="T2163" t="str">
        <f>_xlfn.XLOOKUP(Table2[[#This Row],[Product_ID]],Table4[Product_ID],Table4[Product_Name],"Not Found")</f>
        <v>Study Table</v>
      </c>
    </row>
    <row r="2164" spans="1:20" x14ac:dyDescent="0.3">
      <c r="A2164" t="s">
        <v>2687</v>
      </c>
      <c r="B2164" s="4">
        <v>45524</v>
      </c>
      <c r="C2164" s="4">
        <v>45526</v>
      </c>
      <c r="D2164" t="s">
        <v>618</v>
      </c>
      <c r="E2164" t="s">
        <v>50</v>
      </c>
      <c r="F2164" s="8">
        <v>1</v>
      </c>
      <c r="G2164" s="10">
        <v>0.2</v>
      </c>
      <c r="H2164" t="s">
        <v>17</v>
      </c>
      <c r="I2164" s="8">
        <v>399.2</v>
      </c>
      <c r="J2164" s="8">
        <v>98.36</v>
      </c>
      <c r="K2164" s="12">
        <f>YEAR(Table2[[#This Row],[Order_Date]])</f>
        <v>2024</v>
      </c>
      <c r="L2164" s="12">
        <f>MONTH(Table2[[#This Row],[Order_Date]])</f>
        <v>8</v>
      </c>
      <c r="M2164" t="str">
        <f>TEXT(Table2[[#This Row],[Order_Date]],"mmm")</f>
        <v>Aug</v>
      </c>
      <c r="N2164" t="str">
        <f>TEXT(Table2[[#This Row],[Order_Date]],"YYYY-MM")</f>
        <v>2024-08</v>
      </c>
      <c r="O2164" s="9">
        <f>IFERROR(Table2[[#This Row],[Profit]]/Table2[[#This Row],[Sales]],0)</f>
        <v>0.2463927855711423</v>
      </c>
      <c r="P2164" t="str">
        <f>_xlfn.XLOOKUP(Table2[[#This Row],[Product_ID]],Table4[Product_ID],Table4[Category],"Not Found")</f>
        <v>Technology</v>
      </c>
      <c r="Q2164" t="str">
        <f>_xlfn.XLOOKUP(Table2[[#This Row],[Product_ID]],Table4[Product_ID],Table4[Sub_Category],"Not Found")</f>
        <v>Accessories</v>
      </c>
      <c r="R2164" t="str">
        <f>_xlfn.XLOOKUP(Table2[[#This Row],[Customer_ID]],Table1[Customer_ID],Table1[Region],"Not Found")</f>
        <v>West</v>
      </c>
      <c r="S2164" t="str">
        <f>_xlfn.XLOOKUP(Table2[[#This Row],[Customer_ID]],Table1[Customer_ID],Table1[Segment],"Not Found")</f>
        <v>Consumer</v>
      </c>
      <c r="T2164" t="str">
        <f>_xlfn.XLOOKUP(Table2[[#This Row],[Product_ID]],Table4[Product_ID],Table4[Product_Name],"Not Found")</f>
        <v>Wireless Mouse</v>
      </c>
    </row>
    <row r="2165" spans="1:20" x14ac:dyDescent="0.3">
      <c r="A2165" t="s">
        <v>2688</v>
      </c>
      <c r="B2165" s="4">
        <v>45635</v>
      </c>
      <c r="C2165" s="4">
        <v>45640</v>
      </c>
      <c r="D2165" t="s">
        <v>945</v>
      </c>
      <c r="E2165" t="s">
        <v>40</v>
      </c>
      <c r="F2165" s="8">
        <v>1</v>
      </c>
      <c r="G2165" s="10">
        <v>0.2</v>
      </c>
      <c r="H2165" t="s">
        <v>13</v>
      </c>
      <c r="I2165" s="8">
        <v>1199.2</v>
      </c>
      <c r="J2165" s="8">
        <v>250.36</v>
      </c>
      <c r="K2165" s="12">
        <f>YEAR(Table2[[#This Row],[Order_Date]])</f>
        <v>2024</v>
      </c>
      <c r="L2165" s="12">
        <f>MONTH(Table2[[#This Row],[Order_Date]])</f>
        <v>12</v>
      </c>
      <c r="M2165" t="str">
        <f>TEXT(Table2[[#This Row],[Order_Date]],"mmm")</f>
        <v>Dec</v>
      </c>
      <c r="N2165" t="str">
        <f>TEXT(Table2[[#This Row],[Order_Date]],"YYYY-MM")</f>
        <v>2024-12</v>
      </c>
      <c r="O2165" s="9">
        <f>IFERROR(Table2[[#This Row],[Profit]]/Table2[[#This Row],[Sales]],0)</f>
        <v>0.20877251501000668</v>
      </c>
      <c r="P2165" t="str">
        <f>_xlfn.XLOOKUP(Table2[[#This Row],[Product_ID]],Table4[Product_ID],Table4[Category],"Not Found")</f>
        <v>Technology</v>
      </c>
      <c r="Q2165" t="str">
        <f>_xlfn.XLOOKUP(Table2[[#This Row],[Product_ID]],Table4[Product_ID],Table4[Sub_Category],"Not Found")</f>
        <v>Accessories</v>
      </c>
      <c r="R2165" t="str">
        <f>_xlfn.XLOOKUP(Table2[[#This Row],[Customer_ID]],Table1[Customer_ID],Table1[Region],"Not Found")</f>
        <v>West</v>
      </c>
      <c r="S2165" t="str">
        <f>_xlfn.XLOOKUP(Table2[[#This Row],[Customer_ID]],Table1[Customer_ID],Table1[Segment],"Not Found")</f>
        <v>Consumer</v>
      </c>
      <c r="T2165" t="str">
        <f>_xlfn.XLOOKUP(Table2[[#This Row],[Product_ID]],Table4[Product_ID],Table4[Product_Name],"Not Found")</f>
        <v>Power Bank</v>
      </c>
    </row>
    <row r="2166" spans="1:20" x14ac:dyDescent="0.3">
      <c r="A2166" t="s">
        <v>2689</v>
      </c>
      <c r="B2166" s="4">
        <v>45840</v>
      </c>
      <c r="C2166" s="4">
        <v>45844</v>
      </c>
      <c r="D2166" t="s">
        <v>341</v>
      </c>
      <c r="E2166" t="s">
        <v>12</v>
      </c>
      <c r="F2166" s="8">
        <v>4</v>
      </c>
      <c r="G2166" s="10">
        <v>0.15</v>
      </c>
      <c r="H2166" t="s">
        <v>13</v>
      </c>
      <c r="I2166" s="8">
        <v>2036.6</v>
      </c>
      <c r="J2166" s="8">
        <v>576.49</v>
      </c>
      <c r="K2166" s="12">
        <f>YEAR(Table2[[#This Row],[Order_Date]])</f>
        <v>2025</v>
      </c>
      <c r="L2166" s="12">
        <f>MONTH(Table2[[#This Row],[Order_Date]])</f>
        <v>7</v>
      </c>
      <c r="M2166" t="str">
        <f>TEXT(Table2[[#This Row],[Order_Date]],"mmm")</f>
        <v>Jul</v>
      </c>
      <c r="N2166" t="str">
        <f>TEXT(Table2[[#This Row],[Order_Date]],"YYYY-MM")</f>
        <v>2025-07</v>
      </c>
      <c r="O2166" s="9">
        <f>IFERROR(Table2[[#This Row],[Profit]]/Table2[[#This Row],[Sales]],0)</f>
        <v>0.283064912108416</v>
      </c>
      <c r="P2166" t="str">
        <f>_xlfn.XLOOKUP(Table2[[#This Row],[Product_ID]],Table4[Product_ID],Table4[Category],"Not Found")</f>
        <v>Home</v>
      </c>
      <c r="Q2166" t="str">
        <f>_xlfn.XLOOKUP(Table2[[#This Row],[Product_ID]],Table4[Product_ID],Table4[Sub_Category],"Not Found")</f>
        <v>Kitchen</v>
      </c>
      <c r="R2166" t="str">
        <f>_xlfn.XLOOKUP(Table2[[#This Row],[Customer_ID]],Table1[Customer_ID],Table1[Region],"Not Found")</f>
        <v>North</v>
      </c>
      <c r="S2166" t="str">
        <f>_xlfn.XLOOKUP(Table2[[#This Row],[Customer_ID]],Table1[Customer_ID],Table1[Segment],"Not Found")</f>
        <v>Corporate</v>
      </c>
      <c r="T2166" t="str">
        <f>_xlfn.XLOOKUP(Table2[[#This Row],[Product_ID]],Table4[Product_ID],Table4[Product_Name],"Not Found")</f>
        <v>Water Bottle</v>
      </c>
    </row>
    <row r="2167" spans="1:20" x14ac:dyDescent="0.3">
      <c r="A2167" t="s">
        <v>2690</v>
      </c>
      <c r="B2167" s="4">
        <v>45844</v>
      </c>
      <c r="C2167" s="4">
        <v>45848</v>
      </c>
      <c r="D2167" t="s">
        <v>138</v>
      </c>
      <c r="E2167" t="s">
        <v>71</v>
      </c>
      <c r="F2167" s="8">
        <v>1</v>
      </c>
      <c r="G2167" s="10">
        <v>0</v>
      </c>
      <c r="H2167" t="s">
        <v>21</v>
      </c>
      <c r="I2167" s="8">
        <v>799</v>
      </c>
      <c r="J2167" s="8">
        <v>198.73</v>
      </c>
      <c r="K2167" s="12">
        <f>YEAR(Table2[[#This Row],[Order_Date]])</f>
        <v>2025</v>
      </c>
      <c r="L2167" s="12">
        <f>MONTH(Table2[[#This Row],[Order_Date]])</f>
        <v>7</v>
      </c>
      <c r="M2167" t="str">
        <f>TEXT(Table2[[#This Row],[Order_Date]],"mmm")</f>
        <v>Jul</v>
      </c>
      <c r="N2167" t="str">
        <f>TEXT(Table2[[#This Row],[Order_Date]],"YYYY-MM")</f>
        <v>2025-07</v>
      </c>
      <c r="O2167" s="9">
        <f>IFERROR(Table2[[#This Row],[Profit]]/Table2[[#This Row],[Sales]],0)</f>
        <v>0.24872340425531914</v>
      </c>
      <c r="P2167" t="str">
        <f>_xlfn.XLOOKUP(Table2[[#This Row],[Product_ID]],Table4[Product_ID],Table4[Category],"Not Found")</f>
        <v>Home</v>
      </c>
      <c r="Q2167" t="str">
        <f>_xlfn.XLOOKUP(Table2[[#This Row],[Product_ID]],Table4[Product_ID],Table4[Sub_Category],"Not Found")</f>
        <v>Storage</v>
      </c>
      <c r="R2167" t="str">
        <f>_xlfn.XLOOKUP(Table2[[#This Row],[Customer_ID]],Table1[Customer_ID],Table1[Region],"Not Found")</f>
        <v>East</v>
      </c>
      <c r="S2167" t="str">
        <f>_xlfn.XLOOKUP(Table2[[#This Row],[Customer_ID]],Table1[Customer_ID],Table1[Segment],"Not Found")</f>
        <v>Consumer</v>
      </c>
      <c r="T2167" t="str">
        <f>_xlfn.XLOOKUP(Table2[[#This Row],[Product_ID]],Table4[Product_ID],Table4[Product_Name],"Not Found")</f>
        <v>Storage Box</v>
      </c>
    </row>
    <row r="2168" spans="1:20" x14ac:dyDescent="0.3">
      <c r="A2168" t="s">
        <v>2691</v>
      </c>
      <c r="B2168" s="4">
        <v>45820</v>
      </c>
      <c r="C2168" s="4">
        <v>45821</v>
      </c>
      <c r="D2168" t="s">
        <v>189</v>
      </c>
      <c r="E2168" t="s">
        <v>16</v>
      </c>
      <c r="F2168" s="8">
        <v>3</v>
      </c>
      <c r="G2168" s="10">
        <v>0</v>
      </c>
      <c r="H2168" t="s">
        <v>17</v>
      </c>
      <c r="I2168" s="8">
        <v>3897</v>
      </c>
      <c r="J2168" s="8">
        <v>849.97</v>
      </c>
      <c r="K2168" s="12">
        <f>YEAR(Table2[[#This Row],[Order_Date]])</f>
        <v>2025</v>
      </c>
      <c r="L2168" s="12">
        <f>MONTH(Table2[[#This Row],[Order_Date]])</f>
        <v>6</v>
      </c>
      <c r="M2168" t="str">
        <f>TEXT(Table2[[#This Row],[Order_Date]],"mmm")</f>
        <v>Jun</v>
      </c>
      <c r="N2168" t="str">
        <f>TEXT(Table2[[#This Row],[Order_Date]],"YYYY-MM")</f>
        <v>2025-06</v>
      </c>
      <c r="O2168" s="9">
        <f>IFERROR(Table2[[#This Row],[Profit]]/Table2[[#This Row],[Sales]],0)</f>
        <v>0.21810880164228894</v>
      </c>
      <c r="P2168" t="str">
        <f>_xlfn.XLOOKUP(Table2[[#This Row],[Product_ID]],Table4[Product_ID],Table4[Category],"Not Found")</f>
        <v>Technology</v>
      </c>
      <c r="Q2168" t="str">
        <f>_xlfn.XLOOKUP(Table2[[#This Row],[Product_ID]],Table4[Product_ID],Table4[Sub_Category],"Not Found")</f>
        <v>Accessories</v>
      </c>
      <c r="R2168" t="str">
        <f>_xlfn.XLOOKUP(Table2[[#This Row],[Customer_ID]],Table1[Customer_ID],Table1[Region],"Not Found")</f>
        <v>West</v>
      </c>
      <c r="S2168" t="str">
        <f>_xlfn.XLOOKUP(Table2[[#This Row],[Customer_ID]],Table1[Customer_ID],Table1[Segment],"Not Found")</f>
        <v>Consumer</v>
      </c>
      <c r="T2168" t="str">
        <f>_xlfn.XLOOKUP(Table2[[#This Row],[Product_ID]],Table4[Product_ID],Table4[Product_Name],"Not Found")</f>
        <v>USB-C Hub</v>
      </c>
    </row>
    <row r="2169" spans="1:20" x14ac:dyDescent="0.3">
      <c r="A2169" t="s">
        <v>2692</v>
      </c>
      <c r="B2169" s="4">
        <v>45862</v>
      </c>
      <c r="C2169" s="4">
        <v>45866</v>
      </c>
      <c r="D2169" t="s">
        <v>199</v>
      </c>
      <c r="E2169" t="s">
        <v>68</v>
      </c>
      <c r="F2169" s="8">
        <v>1</v>
      </c>
      <c r="G2169" s="10">
        <v>0.15</v>
      </c>
      <c r="H2169" t="s">
        <v>21</v>
      </c>
      <c r="I2169" s="8">
        <v>1104.1500000000001</v>
      </c>
      <c r="J2169" s="8">
        <v>296.47000000000003</v>
      </c>
      <c r="K2169" s="12">
        <f>YEAR(Table2[[#This Row],[Order_Date]])</f>
        <v>2025</v>
      </c>
      <c r="L2169" s="12">
        <f>MONTH(Table2[[#This Row],[Order_Date]])</f>
        <v>7</v>
      </c>
      <c r="M2169" t="str">
        <f>TEXT(Table2[[#This Row],[Order_Date]],"mmm")</f>
        <v>Jul</v>
      </c>
      <c r="N2169" t="str">
        <f>TEXT(Table2[[#This Row],[Order_Date]],"YYYY-MM")</f>
        <v>2025-07</v>
      </c>
      <c r="O2169" s="9">
        <f>IFERROR(Table2[[#This Row],[Profit]]/Table2[[#This Row],[Sales]],0)</f>
        <v>0.26850518498392428</v>
      </c>
      <c r="P2169" t="str">
        <f>_xlfn.XLOOKUP(Table2[[#This Row],[Product_ID]],Table4[Product_ID],Table4[Category],"Not Found")</f>
        <v>Home</v>
      </c>
      <c r="Q2169" t="str">
        <f>_xlfn.XLOOKUP(Table2[[#This Row],[Product_ID]],Table4[Product_ID],Table4[Sub_Category],"Not Found")</f>
        <v>Lighting</v>
      </c>
      <c r="R2169" t="str">
        <f>_xlfn.XLOOKUP(Table2[[#This Row],[Customer_ID]],Table1[Customer_ID],Table1[Region],"Not Found")</f>
        <v>South</v>
      </c>
      <c r="S2169" t="str">
        <f>_xlfn.XLOOKUP(Table2[[#This Row],[Customer_ID]],Table1[Customer_ID],Table1[Segment],"Not Found")</f>
        <v>Consumer</v>
      </c>
      <c r="T2169" t="str">
        <f>_xlfn.XLOOKUP(Table2[[#This Row],[Product_ID]],Table4[Product_ID],Table4[Product_Name],"Not Found")</f>
        <v>Table Lamp</v>
      </c>
    </row>
    <row r="2170" spans="1:20" x14ac:dyDescent="0.3">
      <c r="A2170" t="s">
        <v>2693</v>
      </c>
      <c r="B2170" s="4">
        <v>45474</v>
      </c>
      <c r="C2170" s="4">
        <v>45475</v>
      </c>
      <c r="D2170" t="s">
        <v>1487</v>
      </c>
      <c r="E2170" t="s">
        <v>16</v>
      </c>
      <c r="F2170" s="8">
        <v>2</v>
      </c>
      <c r="G2170" s="10">
        <v>0.1</v>
      </c>
      <c r="H2170" t="s">
        <v>21</v>
      </c>
      <c r="I2170" s="8">
        <v>2338.1999999999998</v>
      </c>
      <c r="J2170" s="8">
        <v>579.23</v>
      </c>
      <c r="K2170" s="12">
        <f>YEAR(Table2[[#This Row],[Order_Date]])</f>
        <v>2024</v>
      </c>
      <c r="L2170" s="12">
        <f>MONTH(Table2[[#This Row],[Order_Date]])</f>
        <v>7</v>
      </c>
      <c r="M2170" t="str">
        <f>TEXT(Table2[[#This Row],[Order_Date]],"mmm")</f>
        <v>Jul</v>
      </c>
      <c r="N2170" t="str">
        <f>TEXT(Table2[[#This Row],[Order_Date]],"YYYY-MM")</f>
        <v>2024-07</v>
      </c>
      <c r="O2170" s="9">
        <f>IFERROR(Table2[[#This Row],[Profit]]/Table2[[#This Row],[Sales]],0)</f>
        <v>0.24772474553075019</v>
      </c>
      <c r="P2170" t="str">
        <f>_xlfn.XLOOKUP(Table2[[#This Row],[Product_ID]],Table4[Product_ID],Table4[Category],"Not Found")</f>
        <v>Technology</v>
      </c>
      <c r="Q2170" t="str">
        <f>_xlfn.XLOOKUP(Table2[[#This Row],[Product_ID]],Table4[Product_ID],Table4[Sub_Category],"Not Found")</f>
        <v>Accessories</v>
      </c>
      <c r="R2170" t="str">
        <f>_xlfn.XLOOKUP(Table2[[#This Row],[Customer_ID]],Table1[Customer_ID],Table1[Region],"Not Found")</f>
        <v>East</v>
      </c>
      <c r="S2170" t="str">
        <f>_xlfn.XLOOKUP(Table2[[#This Row],[Customer_ID]],Table1[Customer_ID],Table1[Segment],"Not Found")</f>
        <v>Consumer</v>
      </c>
      <c r="T2170" t="str">
        <f>_xlfn.XLOOKUP(Table2[[#This Row],[Product_ID]],Table4[Product_ID],Table4[Product_Name],"Not Found")</f>
        <v>USB-C Hub</v>
      </c>
    </row>
    <row r="2171" spans="1:20" x14ac:dyDescent="0.3">
      <c r="A2171" t="s">
        <v>2694</v>
      </c>
      <c r="B2171" s="4">
        <v>45332</v>
      </c>
      <c r="C2171" s="4">
        <v>45335</v>
      </c>
      <c r="D2171" t="s">
        <v>910</v>
      </c>
      <c r="E2171" t="s">
        <v>116</v>
      </c>
      <c r="F2171" s="8">
        <v>1</v>
      </c>
      <c r="G2171" s="10">
        <v>0.15</v>
      </c>
      <c r="H2171" t="s">
        <v>21</v>
      </c>
      <c r="I2171" s="8">
        <v>339.15</v>
      </c>
      <c r="J2171" s="8">
        <v>86.51</v>
      </c>
      <c r="K2171" s="12">
        <f>YEAR(Table2[[#This Row],[Order_Date]])</f>
        <v>2024</v>
      </c>
      <c r="L2171" s="12">
        <f>MONTH(Table2[[#This Row],[Order_Date]])</f>
        <v>2</v>
      </c>
      <c r="M2171" t="str">
        <f>TEXT(Table2[[#This Row],[Order_Date]],"mmm")</f>
        <v>Feb</v>
      </c>
      <c r="N2171" t="str">
        <f>TEXT(Table2[[#This Row],[Order_Date]],"YYYY-MM")</f>
        <v>2024-02</v>
      </c>
      <c r="O2171" s="9">
        <f>IFERROR(Table2[[#This Row],[Profit]]/Table2[[#This Row],[Sales]],0)</f>
        <v>0.25507887365472509</v>
      </c>
      <c r="P2171" t="str">
        <f>_xlfn.XLOOKUP(Table2[[#This Row],[Product_ID]],Table4[Product_ID],Table4[Category],"Not Found")</f>
        <v>Technology</v>
      </c>
      <c r="Q2171" t="str">
        <f>_xlfn.XLOOKUP(Table2[[#This Row],[Product_ID]],Table4[Product_ID],Table4[Sub_Category],"Not Found")</f>
        <v>Accessories</v>
      </c>
      <c r="R2171" t="str">
        <f>_xlfn.XLOOKUP(Table2[[#This Row],[Customer_ID]],Table1[Customer_ID],Table1[Region],"Not Found")</f>
        <v>East</v>
      </c>
      <c r="S2171" t="str">
        <f>_xlfn.XLOOKUP(Table2[[#This Row],[Customer_ID]],Table1[Customer_ID],Table1[Segment],"Not Found")</f>
        <v>Home Office</v>
      </c>
      <c r="T2171" t="str">
        <f>_xlfn.XLOOKUP(Table2[[#This Row],[Product_ID]],Table4[Product_ID],Table4[Product_Name],"Not Found")</f>
        <v>Mobile Holder</v>
      </c>
    </row>
    <row r="2172" spans="1:20" x14ac:dyDescent="0.3">
      <c r="A2172" t="s">
        <v>2695</v>
      </c>
      <c r="B2172" s="4">
        <v>45842</v>
      </c>
      <c r="C2172" s="4">
        <v>45846</v>
      </c>
      <c r="D2172" t="s">
        <v>2696</v>
      </c>
      <c r="E2172" t="s">
        <v>55</v>
      </c>
      <c r="F2172" s="8">
        <v>4</v>
      </c>
      <c r="G2172" s="10">
        <v>0.05</v>
      </c>
      <c r="H2172" t="s">
        <v>13</v>
      </c>
      <c r="I2172" s="8">
        <v>22796.2</v>
      </c>
      <c r="J2172" s="8">
        <v>5982.35</v>
      </c>
      <c r="K2172" s="12">
        <f>YEAR(Table2[[#This Row],[Order_Date]])</f>
        <v>2025</v>
      </c>
      <c r="L2172" s="12">
        <f>MONTH(Table2[[#This Row],[Order_Date]])</f>
        <v>7</v>
      </c>
      <c r="M2172" t="str">
        <f>TEXT(Table2[[#This Row],[Order_Date]],"mmm")</f>
        <v>Jul</v>
      </c>
      <c r="N2172" t="str">
        <f>TEXT(Table2[[#This Row],[Order_Date]],"YYYY-MM")</f>
        <v>2025-07</v>
      </c>
      <c r="O2172" s="9">
        <f>IFERROR(Table2[[#This Row],[Profit]]/Table2[[#This Row],[Sales]],0)</f>
        <v>0.26242750984813257</v>
      </c>
      <c r="P2172" t="str">
        <f>_xlfn.XLOOKUP(Table2[[#This Row],[Product_ID]],Table4[Product_ID],Table4[Category],"Not Found")</f>
        <v>Furniture</v>
      </c>
      <c r="Q2172" t="str">
        <f>_xlfn.XLOOKUP(Table2[[#This Row],[Product_ID]],Table4[Product_ID],Table4[Sub_Category],"Not Found")</f>
        <v>Furniture</v>
      </c>
      <c r="R2172" t="str">
        <f>_xlfn.XLOOKUP(Table2[[#This Row],[Customer_ID]],Table1[Customer_ID],Table1[Region],"Not Found")</f>
        <v>West</v>
      </c>
      <c r="S2172" t="str">
        <f>_xlfn.XLOOKUP(Table2[[#This Row],[Customer_ID]],Table1[Customer_ID],Table1[Segment],"Not Found")</f>
        <v>Consumer</v>
      </c>
      <c r="T2172" t="str">
        <f>_xlfn.XLOOKUP(Table2[[#This Row],[Product_ID]],Table4[Product_ID],Table4[Product_Name],"Not Found")</f>
        <v>Study Table</v>
      </c>
    </row>
    <row r="2173" spans="1:20" x14ac:dyDescent="0.3">
      <c r="A2173" t="s">
        <v>2697</v>
      </c>
      <c r="B2173" s="4">
        <v>45688</v>
      </c>
      <c r="C2173" s="4">
        <v>45693</v>
      </c>
      <c r="D2173" t="s">
        <v>1465</v>
      </c>
      <c r="E2173" t="s">
        <v>65</v>
      </c>
      <c r="F2173" s="8">
        <v>2</v>
      </c>
      <c r="G2173" s="10">
        <v>0.05</v>
      </c>
      <c r="H2173" t="s">
        <v>13</v>
      </c>
      <c r="I2173" s="8">
        <v>1328.1</v>
      </c>
      <c r="J2173" s="8">
        <v>388.82</v>
      </c>
      <c r="K2173" s="12">
        <f>YEAR(Table2[[#This Row],[Order_Date]])</f>
        <v>2025</v>
      </c>
      <c r="L2173" s="12">
        <f>MONTH(Table2[[#This Row],[Order_Date]])</f>
        <v>1</v>
      </c>
      <c r="M2173" t="str">
        <f>TEXT(Table2[[#This Row],[Order_Date]],"mmm")</f>
        <v>Jan</v>
      </c>
      <c r="N2173" t="str">
        <f>TEXT(Table2[[#This Row],[Order_Date]],"YYYY-MM")</f>
        <v>2025-01</v>
      </c>
      <c r="O2173" s="9">
        <f>IFERROR(Table2[[#This Row],[Profit]]/Table2[[#This Row],[Sales]],0)</f>
        <v>0.29276409908892403</v>
      </c>
      <c r="P2173" t="str">
        <f>_xlfn.XLOOKUP(Table2[[#This Row],[Product_ID]],Table4[Product_ID],Table4[Category],"Not Found")</f>
        <v>Office</v>
      </c>
      <c r="Q2173" t="str">
        <f>_xlfn.XLOOKUP(Table2[[#This Row],[Product_ID]],Table4[Product_ID],Table4[Sub_Category],"Not Found")</f>
        <v>Storage</v>
      </c>
      <c r="R2173" t="str">
        <f>_xlfn.XLOOKUP(Table2[[#This Row],[Customer_ID]],Table1[Customer_ID],Table1[Region],"Not Found")</f>
        <v>North</v>
      </c>
      <c r="S2173" t="str">
        <f>_xlfn.XLOOKUP(Table2[[#This Row],[Customer_ID]],Table1[Customer_ID],Table1[Segment],"Not Found")</f>
        <v>Consumer</v>
      </c>
      <c r="T2173" t="str">
        <f>_xlfn.XLOOKUP(Table2[[#This Row],[Product_ID]],Table4[Product_ID],Table4[Product_Name],"Not Found")</f>
        <v>Desk Organizer</v>
      </c>
    </row>
    <row r="2174" spans="1:20" x14ac:dyDescent="0.3">
      <c r="A2174" t="s">
        <v>2698</v>
      </c>
      <c r="B2174" s="4">
        <v>45995</v>
      </c>
      <c r="C2174" s="4">
        <v>46000</v>
      </c>
      <c r="D2174" t="s">
        <v>1079</v>
      </c>
      <c r="E2174" t="s">
        <v>68</v>
      </c>
      <c r="F2174" s="8">
        <v>1</v>
      </c>
      <c r="G2174" s="10">
        <v>0</v>
      </c>
      <c r="H2174" t="s">
        <v>13</v>
      </c>
      <c r="I2174" s="8">
        <v>1299</v>
      </c>
      <c r="J2174" s="8">
        <v>383.53</v>
      </c>
      <c r="K2174" s="12">
        <f>YEAR(Table2[[#This Row],[Order_Date]])</f>
        <v>2025</v>
      </c>
      <c r="L2174" s="12">
        <f>MONTH(Table2[[#This Row],[Order_Date]])</f>
        <v>12</v>
      </c>
      <c r="M2174" t="str">
        <f>TEXT(Table2[[#This Row],[Order_Date]],"mmm")</f>
        <v>Dec</v>
      </c>
      <c r="N2174" t="str">
        <f>TEXT(Table2[[#This Row],[Order_Date]],"YYYY-MM")</f>
        <v>2025-12</v>
      </c>
      <c r="O2174" s="9">
        <f>IFERROR(Table2[[#This Row],[Profit]]/Table2[[#This Row],[Sales]],0)</f>
        <v>0.29525019245573514</v>
      </c>
      <c r="P2174" t="str">
        <f>_xlfn.XLOOKUP(Table2[[#This Row],[Product_ID]],Table4[Product_ID],Table4[Category],"Not Found")</f>
        <v>Home</v>
      </c>
      <c r="Q2174" t="str">
        <f>_xlfn.XLOOKUP(Table2[[#This Row],[Product_ID]],Table4[Product_ID],Table4[Sub_Category],"Not Found")</f>
        <v>Lighting</v>
      </c>
      <c r="R2174" t="str">
        <f>_xlfn.XLOOKUP(Table2[[#This Row],[Customer_ID]],Table1[Customer_ID],Table1[Region],"Not Found")</f>
        <v>West</v>
      </c>
      <c r="S2174" t="str">
        <f>_xlfn.XLOOKUP(Table2[[#This Row],[Customer_ID]],Table1[Customer_ID],Table1[Segment],"Not Found")</f>
        <v>Home Office</v>
      </c>
      <c r="T2174" t="str">
        <f>_xlfn.XLOOKUP(Table2[[#This Row],[Product_ID]],Table4[Product_ID],Table4[Product_Name],"Not Found")</f>
        <v>Table Lamp</v>
      </c>
    </row>
    <row r="2175" spans="1:20" x14ac:dyDescent="0.3">
      <c r="A2175" t="s">
        <v>2699</v>
      </c>
      <c r="B2175" s="4">
        <v>45785</v>
      </c>
      <c r="C2175" s="4">
        <v>45786</v>
      </c>
      <c r="D2175" t="s">
        <v>846</v>
      </c>
      <c r="E2175" t="s">
        <v>65</v>
      </c>
      <c r="F2175" s="8">
        <v>1</v>
      </c>
      <c r="G2175" s="10">
        <v>0.1</v>
      </c>
      <c r="H2175" t="s">
        <v>13</v>
      </c>
      <c r="I2175" s="8">
        <v>629.1</v>
      </c>
      <c r="J2175" s="8">
        <v>204</v>
      </c>
      <c r="K2175" s="12">
        <f>YEAR(Table2[[#This Row],[Order_Date]])</f>
        <v>2025</v>
      </c>
      <c r="L2175" s="12">
        <f>MONTH(Table2[[#This Row],[Order_Date]])</f>
        <v>5</v>
      </c>
      <c r="M2175" t="str">
        <f>TEXT(Table2[[#This Row],[Order_Date]],"mmm")</f>
        <v>May</v>
      </c>
      <c r="N2175" t="str">
        <f>TEXT(Table2[[#This Row],[Order_Date]],"YYYY-MM")</f>
        <v>2025-05</v>
      </c>
      <c r="O2175" s="9">
        <f>IFERROR(Table2[[#This Row],[Profit]]/Table2[[#This Row],[Sales]],0)</f>
        <v>0.32427277062470194</v>
      </c>
      <c r="P2175" t="str">
        <f>_xlfn.XLOOKUP(Table2[[#This Row],[Product_ID]],Table4[Product_ID],Table4[Category],"Not Found")</f>
        <v>Office</v>
      </c>
      <c r="Q2175" t="str">
        <f>_xlfn.XLOOKUP(Table2[[#This Row],[Product_ID]],Table4[Product_ID],Table4[Sub_Category],"Not Found")</f>
        <v>Storage</v>
      </c>
      <c r="R2175" t="str">
        <f>_xlfn.XLOOKUP(Table2[[#This Row],[Customer_ID]],Table1[Customer_ID],Table1[Region],"Not Found")</f>
        <v>East</v>
      </c>
      <c r="S2175" t="str">
        <f>_xlfn.XLOOKUP(Table2[[#This Row],[Customer_ID]],Table1[Customer_ID],Table1[Segment],"Not Found")</f>
        <v>Consumer</v>
      </c>
      <c r="T2175" t="str">
        <f>_xlfn.XLOOKUP(Table2[[#This Row],[Product_ID]],Table4[Product_ID],Table4[Product_Name],"Not Found")</f>
        <v>Desk Organizer</v>
      </c>
    </row>
    <row r="2176" spans="1:20" x14ac:dyDescent="0.3">
      <c r="A2176" t="s">
        <v>2700</v>
      </c>
      <c r="B2176" s="4">
        <v>45950</v>
      </c>
      <c r="C2176" s="4">
        <v>45953</v>
      </c>
      <c r="D2176" t="s">
        <v>956</v>
      </c>
      <c r="E2176" t="s">
        <v>12</v>
      </c>
      <c r="F2176" s="8">
        <v>1</v>
      </c>
      <c r="G2176" s="10">
        <v>0.1</v>
      </c>
      <c r="H2176" t="s">
        <v>17</v>
      </c>
      <c r="I2176" s="8">
        <v>539.1</v>
      </c>
      <c r="J2176" s="8">
        <v>147.69999999999999</v>
      </c>
      <c r="K2176" s="12">
        <f>YEAR(Table2[[#This Row],[Order_Date]])</f>
        <v>2025</v>
      </c>
      <c r="L2176" s="12">
        <f>MONTH(Table2[[#This Row],[Order_Date]])</f>
        <v>10</v>
      </c>
      <c r="M2176" t="str">
        <f>TEXT(Table2[[#This Row],[Order_Date]],"mmm")</f>
        <v>Oct</v>
      </c>
      <c r="N2176" t="str">
        <f>TEXT(Table2[[#This Row],[Order_Date]],"YYYY-MM")</f>
        <v>2025-10</v>
      </c>
      <c r="O2176" s="9">
        <f>IFERROR(Table2[[#This Row],[Profit]]/Table2[[#This Row],[Sales]],0)</f>
        <v>0.27397514375811532</v>
      </c>
      <c r="P2176" t="str">
        <f>_xlfn.XLOOKUP(Table2[[#This Row],[Product_ID]],Table4[Product_ID],Table4[Category],"Not Found")</f>
        <v>Home</v>
      </c>
      <c r="Q2176" t="str">
        <f>_xlfn.XLOOKUP(Table2[[#This Row],[Product_ID]],Table4[Product_ID],Table4[Sub_Category],"Not Found")</f>
        <v>Kitchen</v>
      </c>
      <c r="R2176" t="str">
        <f>_xlfn.XLOOKUP(Table2[[#This Row],[Customer_ID]],Table1[Customer_ID],Table1[Region],"Not Found")</f>
        <v>North</v>
      </c>
      <c r="S2176" t="str">
        <f>_xlfn.XLOOKUP(Table2[[#This Row],[Customer_ID]],Table1[Customer_ID],Table1[Segment],"Not Found")</f>
        <v>Corporate</v>
      </c>
      <c r="T2176" t="str">
        <f>_xlfn.XLOOKUP(Table2[[#This Row],[Product_ID]],Table4[Product_ID],Table4[Product_Name],"Not Found")</f>
        <v>Water Bottle</v>
      </c>
    </row>
    <row r="2177" spans="1:20" x14ac:dyDescent="0.3">
      <c r="A2177" t="s">
        <v>2701</v>
      </c>
      <c r="B2177" s="4">
        <v>45624</v>
      </c>
      <c r="C2177" s="4">
        <v>45628</v>
      </c>
      <c r="D2177" t="s">
        <v>1117</v>
      </c>
      <c r="E2177" t="s">
        <v>45</v>
      </c>
      <c r="F2177" s="8">
        <v>2</v>
      </c>
      <c r="G2177" s="10">
        <v>0</v>
      </c>
      <c r="H2177" t="s">
        <v>21</v>
      </c>
      <c r="I2177" s="8">
        <v>4998</v>
      </c>
      <c r="J2177" s="8">
        <v>1007.28</v>
      </c>
      <c r="K2177" s="12">
        <f>YEAR(Table2[[#This Row],[Order_Date]])</f>
        <v>2024</v>
      </c>
      <c r="L2177" s="12">
        <f>MONTH(Table2[[#This Row],[Order_Date]])</f>
        <v>11</v>
      </c>
      <c r="M2177" t="str">
        <f>TEXT(Table2[[#This Row],[Order_Date]],"mmm")</f>
        <v>Nov</v>
      </c>
      <c r="N2177" t="str">
        <f>TEXT(Table2[[#This Row],[Order_Date]],"YYYY-MM")</f>
        <v>2024-11</v>
      </c>
      <c r="O2177" s="9">
        <f>IFERROR(Table2[[#This Row],[Profit]]/Table2[[#This Row],[Sales]],0)</f>
        <v>0.20153661464585834</v>
      </c>
      <c r="P2177" t="str">
        <f>_xlfn.XLOOKUP(Table2[[#This Row],[Product_ID]],Table4[Product_ID],Table4[Category],"Not Found")</f>
        <v>Technology</v>
      </c>
      <c r="Q2177" t="str">
        <f>_xlfn.XLOOKUP(Table2[[#This Row],[Product_ID]],Table4[Product_ID],Table4[Sub_Category],"Not Found")</f>
        <v>Audio</v>
      </c>
      <c r="R2177" t="str">
        <f>_xlfn.XLOOKUP(Table2[[#This Row],[Customer_ID]],Table1[Customer_ID],Table1[Region],"Not Found")</f>
        <v>West</v>
      </c>
      <c r="S2177" t="str">
        <f>_xlfn.XLOOKUP(Table2[[#This Row],[Customer_ID]],Table1[Customer_ID],Table1[Segment],"Not Found")</f>
        <v>Consumer</v>
      </c>
      <c r="T2177" t="str">
        <f>_xlfn.XLOOKUP(Table2[[#This Row],[Product_ID]],Table4[Product_ID],Table4[Product_Name],"Not Found")</f>
        <v>Headphones</v>
      </c>
    </row>
    <row r="2178" spans="1:20" x14ac:dyDescent="0.3">
      <c r="A2178" t="s">
        <v>2702</v>
      </c>
      <c r="B2178" s="4">
        <v>45418</v>
      </c>
      <c r="C2178" s="4">
        <v>45420</v>
      </c>
      <c r="D2178" t="s">
        <v>269</v>
      </c>
      <c r="E2178" t="s">
        <v>58</v>
      </c>
      <c r="F2178" s="8">
        <v>1</v>
      </c>
      <c r="G2178" s="10">
        <v>0</v>
      </c>
      <c r="H2178" t="s">
        <v>30</v>
      </c>
      <c r="I2178" s="8">
        <v>1999</v>
      </c>
      <c r="J2178" s="8">
        <v>516.53</v>
      </c>
      <c r="K2178" s="12">
        <f>YEAR(Table2[[#This Row],[Order_Date]])</f>
        <v>2024</v>
      </c>
      <c r="L2178" s="12">
        <f>MONTH(Table2[[#This Row],[Order_Date]])</f>
        <v>5</v>
      </c>
      <c r="M2178" t="str">
        <f>TEXT(Table2[[#This Row],[Order_Date]],"mmm")</f>
        <v>May</v>
      </c>
      <c r="N2178" t="str">
        <f>TEXT(Table2[[#This Row],[Order_Date]],"YYYY-MM")</f>
        <v>2024-05</v>
      </c>
      <c r="O2178" s="9">
        <f>IFERROR(Table2[[#This Row],[Profit]]/Table2[[#This Row],[Sales]],0)</f>
        <v>0.25839419709854927</v>
      </c>
      <c r="P2178" t="str">
        <f>_xlfn.XLOOKUP(Table2[[#This Row],[Product_ID]],Table4[Product_ID],Table4[Category],"Not Found")</f>
        <v>Technology</v>
      </c>
      <c r="Q2178" t="str">
        <f>_xlfn.XLOOKUP(Table2[[#This Row],[Product_ID]],Table4[Product_ID],Table4[Sub_Category],"Not Found")</f>
        <v>Audio</v>
      </c>
      <c r="R2178" t="str">
        <f>_xlfn.XLOOKUP(Table2[[#This Row],[Customer_ID]],Table1[Customer_ID],Table1[Region],"Not Found")</f>
        <v>West</v>
      </c>
      <c r="S2178" t="str">
        <f>_xlfn.XLOOKUP(Table2[[#This Row],[Customer_ID]],Table1[Customer_ID],Table1[Segment],"Not Found")</f>
        <v>Consumer</v>
      </c>
      <c r="T2178" t="str">
        <f>_xlfn.XLOOKUP(Table2[[#This Row],[Product_ID]],Table4[Product_ID],Table4[Product_Name],"Not Found")</f>
        <v>Bluetooth Speaker</v>
      </c>
    </row>
    <row r="2179" spans="1:20" x14ac:dyDescent="0.3">
      <c r="A2179" t="s">
        <v>2703</v>
      </c>
      <c r="B2179" s="4">
        <v>45849</v>
      </c>
      <c r="C2179" s="4">
        <v>45851</v>
      </c>
      <c r="D2179" t="s">
        <v>907</v>
      </c>
      <c r="E2179" t="s">
        <v>12</v>
      </c>
      <c r="F2179" s="8">
        <v>1</v>
      </c>
      <c r="G2179" s="10">
        <v>0.05</v>
      </c>
      <c r="H2179" t="s">
        <v>21</v>
      </c>
      <c r="I2179" s="8">
        <v>569.04999999999995</v>
      </c>
      <c r="J2179" s="8">
        <v>151.13999999999999</v>
      </c>
      <c r="K2179" s="12">
        <f>YEAR(Table2[[#This Row],[Order_Date]])</f>
        <v>2025</v>
      </c>
      <c r="L2179" s="12">
        <f>MONTH(Table2[[#This Row],[Order_Date]])</f>
        <v>7</v>
      </c>
      <c r="M2179" t="str">
        <f>TEXT(Table2[[#This Row],[Order_Date]],"mmm")</f>
        <v>Jul</v>
      </c>
      <c r="N2179" t="str">
        <f>TEXT(Table2[[#This Row],[Order_Date]],"YYYY-MM")</f>
        <v>2025-07</v>
      </c>
      <c r="O2179" s="9">
        <f>IFERROR(Table2[[#This Row],[Profit]]/Table2[[#This Row],[Sales]],0)</f>
        <v>0.26560056234074336</v>
      </c>
      <c r="P2179" t="str">
        <f>_xlfn.XLOOKUP(Table2[[#This Row],[Product_ID]],Table4[Product_ID],Table4[Category],"Not Found")</f>
        <v>Home</v>
      </c>
      <c r="Q2179" t="str">
        <f>_xlfn.XLOOKUP(Table2[[#This Row],[Product_ID]],Table4[Product_ID],Table4[Sub_Category],"Not Found")</f>
        <v>Kitchen</v>
      </c>
      <c r="R2179" t="str">
        <f>_xlfn.XLOOKUP(Table2[[#This Row],[Customer_ID]],Table1[Customer_ID],Table1[Region],"Not Found")</f>
        <v>West</v>
      </c>
      <c r="S2179" t="str">
        <f>_xlfn.XLOOKUP(Table2[[#This Row],[Customer_ID]],Table1[Customer_ID],Table1[Segment],"Not Found")</f>
        <v>Consumer</v>
      </c>
      <c r="T2179" t="str">
        <f>_xlfn.XLOOKUP(Table2[[#This Row],[Product_ID]],Table4[Product_ID],Table4[Product_Name],"Not Found")</f>
        <v>Water Bottle</v>
      </c>
    </row>
    <row r="2180" spans="1:20" x14ac:dyDescent="0.3">
      <c r="A2180" t="s">
        <v>2704</v>
      </c>
      <c r="B2180" s="4">
        <v>45848</v>
      </c>
      <c r="C2180" s="4">
        <v>45853</v>
      </c>
      <c r="D2180" t="s">
        <v>397</v>
      </c>
      <c r="E2180" t="s">
        <v>20</v>
      </c>
      <c r="F2180" s="8">
        <v>2</v>
      </c>
      <c r="G2180" s="10">
        <v>0.1</v>
      </c>
      <c r="H2180" t="s">
        <v>17</v>
      </c>
      <c r="I2180" s="8">
        <v>12598.2</v>
      </c>
      <c r="J2180" s="8">
        <v>1699.44</v>
      </c>
      <c r="K2180" s="12">
        <f>YEAR(Table2[[#This Row],[Order_Date]])</f>
        <v>2025</v>
      </c>
      <c r="L2180" s="12">
        <f>MONTH(Table2[[#This Row],[Order_Date]])</f>
        <v>7</v>
      </c>
      <c r="M2180" t="str">
        <f>TEXT(Table2[[#This Row],[Order_Date]],"mmm")</f>
        <v>Jul</v>
      </c>
      <c r="N2180" t="str">
        <f>TEXT(Table2[[#This Row],[Order_Date]],"YYYY-MM")</f>
        <v>2025-07</v>
      </c>
      <c r="O2180" s="9">
        <f>IFERROR(Table2[[#This Row],[Profit]]/Table2[[#This Row],[Sales]],0)</f>
        <v>0.13489546125636995</v>
      </c>
      <c r="P2180" t="str">
        <f>_xlfn.XLOOKUP(Table2[[#This Row],[Product_ID]],Table4[Product_ID],Table4[Category],"Not Found")</f>
        <v>Furniture</v>
      </c>
      <c r="Q2180" t="str">
        <f>_xlfn.XLOOKUP(Table2[[#This Row],[Product_ID]],Table4[Product_ID],Table4[Sub_Category],"Not Found")</f>
        <v>Furniture</v>
      </c>
      <c r="R2180" t="str">
        <f>_xlfn.XLOOKUP(Table2[[#This Row],[Customer_ID]],Table1[Customer_ID],Table1[Region],"Not Found")</f>
        <v>South</v>
      </c>
      <c r="S2180" t="str">
        <f>_xlfn.XLOOKUP(Table2[[#This Row],[Customer_ID]],Table1[Customer_ID],Table1[Segment],"Not Found")</f>
        <v>Consumer</v>
      </c>
      <c r="T2180" t="str">
        <f>_xlfn.XLOOKUP(Table2[[#This Row],[Product_ID]],Table4[Product_ID],Table4[Product_Name],"Not Found")</f>
        <v>Office Chair</v>
      </c>
    </row>
    <row r="2181" spans="1:20" x14ac:dyDescent="0.3">
      <c r="A2181" t="s">
        <v>2705</v>
      </c>
      <c r="B2181" s="4">
        <v>45292</v>
      </c>
      <c r="C2181" s="4">
        <v>45296</v>
      </c>
      <c r="D2181" t="s">
        <v>180</v>
      </c>
      <c r="E2181" t="s">
        <v>81</v>
      </c>
      <c r="F2181" s="8">
        <v>1</v>
      </c>
      <c r="G2181" s="10">
        <v>0</v>
      </c>
      <c r="H2181" t="s">
        <v>17</v>
      </c>
      <c r="I2181" s="8">
        <v>799</v>
      </c>
      <c r="J2181" s="8">
        <v>228.1</v>
      </c>
      <c r="K2181" s="12">
        <f>YEAR(Table2[[#This Row],[Order_Date]])</f>
        <v>2024</v>
      </c>
      <c r="L2181" s="12">
        <f>MONTH(Table2[[#This Row],[Order_Date]])</f>
        <v>1</v>
      </c>
      <c r="M2181" t="str">
        <f>TEXT(Table2[[#This Row],[Order_Date]],"mmm")</f>
        <v>Jan</v>
      </c>
      <c r="N2181" t="str">
        <f>TEXT(Table2[[#This Row],[Order_Date]],"YYYY-MM")</f>
        <v>2024-01</v>
      </c>
      <c r="O2181" s="9">
        <f>IFERROR(Table2[[#This Row],[Profit]]/Table2[[#This Row],[Sales]],0)</f>
        <v>0.28548185231539425</v>
      </c>
      <c r="P2181" t="str">
        <f>_xlfn.XLOOKUP(Table2[[#This Row],[Product_ID]],Table4[Product_ID],Table4[Category],"Not Found")</f>
        <v>Home</v>
      </c>
      <c r="Q2181" t="str">
        <f>_xlfn.XLOOKUP(Table2[[#This Row],[Product_ID]],Table4[Product_ID],Table4[Sub_Category],"Not Found")</f>
        <v>Kitchen</v>
      </c>
      <c r="R2181" t="str">
        <f>_xlfn.XLOOKUP(Table2[[#This Row],[Customer_ID]],Table1[Customer_ID],Table1[Region],"Not Found")</f>
        <v>South</v>
      </c>
      <c r="S2181" t="str">
        <f>_xlfn.XLOOKUP(Table2[[#This Row],[Customer_ID]],Table1[Customer_ID],Table1[Segment],"Not Found")</f>
        <v>Consumer</v>
      </c>
      <c r="T2181" t="str">
        <f>_xlfn.XLOOKUP(Table2[[#This Row],[Product_ID]],Table4[Product_ID],Table4[Product_Name],"Not Found")</f>
        <v>Travel Mug</v>
      </c>
    </row>
    <row r="2182" spans="1:20" x14ac:dyDescent="0.3">
      <c r="A2182" t="s">
        <v>2706</v>
      </c>
      <c r="B2182" s="4">
        <v>45459</v>
      </c>
      <c r="C2182" s="4">
        <v>45461</v>
      </c>
      <c r="D2182" t="s">
        <v>858</v>
      </c>
      <c r="E2182" t="s">
        <v>26</v>
      </c>
      <c r="F2182" s="8">
        <v>1</v>
      </c>
      <c r="G2182" s="10">
        <v>0</v>
      </c>
      <c r="H2182" t="s">
        <v>13</v>
      </c>
      <c r="I2182" s="8">
        <v>899</v>
      </c>
      <c r="J2182" s="8">
        <v>146.61000000000001</v>
      </c>
      <c r="K2182" s="12">
        <f>YEAR(Table2[[#This Row],[Order_Date]])</f>
        <v>2024</v>
      </c>
      <c r="L2182" s="12">
        <f>MONTH(Table2[[#This Row],[Order_Date]])</f>
        <v>6</v>
      </c>
      <c r="M2182" t="str">
        <f>TEXT(Table2[[#This Row],[Order_Date]],"mmm")</f>
        <v>Jun</v>
      </c>
      <c r="N2182" t="str">
        <f>TEXT(Table2[[#This Row],[Order_Date]],"YYYY-MM")</f>
        <v>2024-06</v>
      </c>
      <c r="O2182" s="9">
        <f>IFERROR(Table2[[#This Row],[Profit]]/Table2[[#This Row],[Sales]],0)</f>
        <v>0.16308120133481649</v>
      </c>
      <c r="P2182" t="str">
        <f>_xlfn.XLOOKUP(Table2[[#This Row],[Product_ID]],Table4[Product_ID],Table4[Category],"Not Found")</f>
        <v>Technology</v>
      </c>
      <c r="Q2182" t="str">
        <f>_xlfn.XLOOKUP(Table2[[#This Row],[Product_ID]],Table4[Product_ID],Table4[Sub_Category],"Not Found")</f>
        <v>Accessories</v>
      </c>
      <c r="R2182" t="str">
        <f>_xlfn.XLOOKUP(Table2[[#This Row],[Customer_ID]],Table1[Customer_ID],Table1[Region],"Not Found")</f>
        <v>North</v>
      </c>
      <c r="S2182" t="str">
        <f>_xlfn.XLOOKUP(Table2[[#This Row],[Customer_ID]],Table1[Customer_ID],Table1[Segment],"Not Found")</f>
        <v>Home Office</v>
      </c>
      <c r="T2182" t="str">
        <f>_xlfn.XLOOKUP(Table2[[#This Row],[Product_ID]],Table4[Product_ID],Table4[Product_Name],"Not Found")</f>
        <v>Keyboard</v>
      </c>
    </row>
    <row r="2183" spans="1:20" x14ac:dyDescent="0.3">
      <c r="A2183" t="s">
        <v>2707</v>
      </c>
      <c r="B2183" s="4">
        <v>45911</v>
      </c>
      <c r="C2183" s="4">
        <v>45912</v>
      </c>
      <c r="D2183" t="s">
        <v>263</v>
      </c>
      <c r="E2183" t="s">
        <v>45</v>
      </c>
      <c r="F2183" s="8">
        <v>1</v>
      </c>
      <c r="G2183" s="10">
        <v>0</v>
      </c>
      <c r="H2183" t="s">
        <v>17</v>
      </c>
      <c r="I2183" s="8">
        <v>2499</v>
      </c>
      <c r="J2183" s="8">
        <v>606.41999999999996</v>
      </c>
      <c r="K2183" s="12">
        <f>YEAR(Table2[[#This Row],[Order_Date]])</f>
        <v>2025</v>
      </c>
      <c r="L2183" s="12">
        <f>MONTH(Table2[[#This Row],[Order_Date]])</f>
        <v>9</v>
      </c>
      <c r="M2183" t="str">
        <f>TEXT(Table2[[#This Row],[Order_Date]],"mmm")</f>
        <v>Sep</v>
      </c>
      <c r="N2183" t="str">
        <f>TEXT(Table2[[#This Row],[Order_Date]],"YYYY-MM")</f>
        <v>2025-09</v>
      </c>
      <c r="O2183" s="9">
        <f>IFERROR(Table2[[#This Row],[Profit]]/Table2[[#This Row],[Sales]],0)</f>
        <v>0.24266506602641055</v>
      </c>
      <c r="P2183" t="str">
        <f>_xlfn.XLOOKUP(Table2[[#This Row],[Product_ID]],Table4[Product_ID],Table4[Category],"Not Found")</f>
        <v>Technology</v>
      </c>
      <c r="Q2183" t="str">
        <f>_xlfn.XLOOKUP(Table2[[#This Row],[Product_ID]],Table4[Product_ID],Table4[Sub_Category],"Not Found")</f>
        <v>Audio</v>
      </c>
      <c r="R2183" t="str">
        <f>_xlfn.XLOOKUP(Table2[[#This Row],[Customer_ID]],Table1[Customer_ID],Table1[Region],"Not Found")</f>
        <v>East</v>
      </c>
      <c r="S2183" t="str">
        <f>_xlfn.XLOOKUP(Table2[[#This Row],[Customer_ID]],Table1[Customer_ID],Table1[Segment],"Not Found")</f>
        <v>Corporate</v>
      </c>
      <c r="T2183" t="str">
        <f>_xlfn.XLOOKUP(Table2[[#This Row],[Product_ID]],Table4[Product_ID],Table4[Product_Name],"Not Found")</f>
        <v>Headphones</v>
      </c>
    </row>
    <row r="2184" spans="1:20" x14ac:dyDescent="0.3">
      <c r="A2184" t="s">
        <v>2708</v>
      </c>
      <c r="B2184" s="4">
        <v>45310</v>
      </c>
      <c r="C2184" s="4">
        <v>45314</v>
      </c>
      <c r="D2184" t="s">
        <v>839</v>
      </c>
      <c r="E2184" t="s">
        <v>35</v>
      </c>
      <c r="F2184" s="8">
        <v>2</v>
      </c>
      <c r="G2184" s="10">
        <v>0</v>
      </c>
      <c r="H2184" t="s">
        <v>21</v>
      </c>
      <c r="I2184" s="8">
        <v>3198</v>
      </c>
      <c r="J2184" s="8">
        <v>897.6</v>
      </c>
      <c r="K2184" s="12">
        <f>YEAR(Table2[[#This Row],[Order_Date]])</f>
        <v>2024</v>
      </c>
      <c r="L2184" s="12">
        <f>MONTH(Table2[[#This Row],[Order_Date]])</f>
        <v>1</v>
      </c>
      <c r="M2184" t="str">
        <f>TEXT(Table2[[#This Row],[Order_Date]],"mmm")</f>
        <v>Jan</v>
      </c>
      <c r="N2184" t="str">
        <f>TEXT(Table2[[#This Row],[Order_Date]],"YYYY-MM")</f>
        <v>2024-01</v>
      </c>
      <c r="O2184" s="9">
        <f>IFERROR(Table2[[#This Row],[Profit]]/Table2[[#This Row],[Sales]],0)</f>
        <v>0.28067542213883678</v>
      </c>
      <c r="P2184" t="str">
        <f>_xlfn.XLOOKUP(Table2[[#This Row],[Product_ID]],Table4[Product_ID],Table4[Category],"Not Found")</f>
        <v>Lifestyle</v>
      </c>
      <c r="Q2184" t="str">
        <f>_xlfn.XLOOKUP(Table2[[#This Row],[Product_ID]],Table4[Product_ID],Table4[Sub_Category],"Not Found")</f>
        <v>Bags</v>
      </c>
      <c r="R2184" t="str">
        <f>_xlfn.XLOOKUP(Table2[[#This Row],[Customer_ID]],Table1[Customer_ID],Table1[Region],"Not Found")</f>
        <v>South</v>
      </c>
      <c r="S2184" t="str">
        <f>_xlfn.XLOOKUP(Table2[[#This Row],[Customer_ID]],Table1[Customer_ID],Table1[Segment],"Not Found")</f>
        <v>Consumer</v>
      </c>
      <c r="T2184" t="str">
        <f>_xlfn.XLOOKUP(Table2[[#This Row],[Product_ID]],Table4[Product_ID],Table4[Product_Name],"Not Found")</f>
        <v>Backpack</v>
      </c>
    </row>
    <row r="2185" spans="1:20" x14ac:dyDescent="0.3">
      <c r="A2185" t="s">
        <v>2709</v>
      </c>
      <c r="B2185" s="4">
        <v>45623</v>
      </c>
      <c r="C2185" s="4">
        <v>45628</v>
      </c>
      <c r="D2185" t="s">
        <v>1465</v>
      </c>
      <c r="E2185" t="s">
        <v>200</v>
      </c>
      <c r="F2185" s="8">
        <v>5</v>
      </c>
      <c r="G2185" s="10">
        <v>0.15</v>
      </c>
      <c r="H2185" t="s">
        <v>13</v>
      </c>
      <c r="I2185" s="8">
        <v>4670.75</v>
      </c>
      <c r="J2185" s="8">
        <v>1334.5</v>
      </c>
      <c r="K2185" s="12">
        <f>YEAR(Table2[[#This Row],[Order_Date]])</f>
        <v>2024</v>
      </c>
      <c r="L2185" s="12">
        <f>MONTH(Table2[[#This Row],[Order_Date]])</f>
        <v>11</v>
      </c>
      <c r="M2185" t="str">
        <f>TEXT(Table2[[#This Row],[Order_Date]],"mmm")</f>
        <v>Nov</v>
      </c>
      <c r="N2185" t="str">
        <f>TEXT(Table2[[#This Row],[Order_Date]],"YYYY-MM")</f>
        <v>2024-11</v>
      </c>
      <c r="O2185" s="9">
        <f>IFERROR(Table2[[#This Row],[Profit]]/Table2[[#This Row],[Sales]],0)</f>
        <v>0.2857142857142857</v>
      </c>
      <c r="P2185" t="str">
        <f>_xlfn.XLOOKUP(Table2[[#This Row],[Product_ID]],Table4[Product_ID],Table4[Category],"Not Found")</f>
        <v>Office</v>
      </c>
      <c r="Q2185" t="str">
        <f>_xlfn.XLOOKUP(Table2[[#This Row],[Product_ID]],Table4[Product_ID],Table4[Sub_Category],"Not Found")</f>
        <v>Office Supplies</v>
      </c>
      <c r="R2185" t="str">
        <f>_xlfn.XLOOKUP(Table2[[#This Row],[Customer_ID]],Table1[Customer_ID],Table1[Region],"Not Found")</f>
        <v>North</v>
      </c>
      <c r="S2185" t="str">
        <f>_xlfn.XLOOKUP(Table2[[#This Row],[Customer_ID]],Table1[Customer_ID],Table1[Segment],"Not Found")</f>
        <v>Consumer</v>
      </c>
      <c r="T2185" t="str">
        <f>_xlfn.XLOOKUP(Table2[[#This Row],[Product_ID]],Table4[Product_ID],Table4[Product_Name],"Not Found")</f>
        <v>Laptop Stand</v>
      </c>
    </row>
    <row r="2186" spans="1:20" x14ac:dyDescent="0.3">
      <c r="A2186" t="s">
        <v>2710</v>
      </c>
      <c r="B2186" s="4">
        <v>45875</v>
      </c>
      <c r="C2186" s="4">
        <v>45878</v>
      </c>
      <c r="D2186" t="s">
        <v>287</v>
      </c>
      <c r="E2186" t="s">
        <v>50</v>
      </c>
      <c r="F2186" s="8">
        <v>1</v>
      </c>
      <c r="G2186" s="10">
        <v>0.1</v>
      </c>
      <c r="H2186" t="s">
        <v>17</v>
      </c>
      <c r="I2186" s="8">
        <v>449.1</v>
      </c>
      <c r="J2186" s="8">
        <v>76.89</v>
      </c>
      <c r="K2186" s="12">
        <f>YEAR(Table2[[#This Row],[Order_Date]])</f>
        <v>2025</v>
      </c>
      <c r="L2186" s="12">
        <f>MONTH(Table2[[#This Row],[Order_Date]])</f>
        <v>8</v>
      </c>
      <c r="M2186" t="str">
        <f>TEXT(Table2[[#This Row],[Order_Date]],"mmm")</f>
        <v>Aug</v>
      </c>
      <c r="N2186" t="str">
        <f>TEXT(Table2[[#This Row],[Order_Date]],"YYYY-MM")</f>
        <v>2025-08</v>
      </c>
      <c r="O2186" s="9">
        <f>IFERROR(Table2[[#This Row],[Profit]]/Table2[[#This Row],[Sales]],0)</f>
        <v>0.17120908483633934</v>
      </c>
      <c r="P2186" t="str">
        <f>_xlfn.XLOOKUP(Table2[[#This Row],[Product_ID]],Table4[Product_ID],Table4[Category],"Not Found")</f>
        <v>Technology</v>
      </c>
      <c r="Q2186" t="str">
        <f>_xlfn.XLOOKUP(Table2[[#This Row],[Product_ID]],Table4[Product_ID],Table4[Sub_Category],"Not Found")</f>
        <v>Accessories</v>
      </c>
      <c r="R2186" t="str">
        <f>_xlfn.XLOOKUP(Table2[[#This Row],[Customer_ID]],Table1[Customer_ID],Table1[Region],"Not Found")</f>
        <v>South</v>
      </c>
      <c r="S2186" t="str">
        <f>_xlfn.XLOOKUP(Table2[[#This Row],[Customer_ID]],Table1[Customer_ID],Table1[Segment],"Not Found")</f>
        <v>Consumer</v>
      </c>
      <c r="T2186" t="str">
        <f>_xlfn.XLOOKUP(Table2[[#This Row],[Product_ID]],Table4[Product_ID],Table4[Product_Name],"Not Found")</f>
        <v>Wireless Mouse</v>
      </c>
    </row>
    <row r="2187" spans="1:20" x14ac:dyDescent="0.3">
      <c r="A2187" t="s">
        <v>2711</v>
      </c>
      <c r="B2187" s="4">
        <v>45747</v>
      </c>
      <c r="C2187" s="4">
        <v>45748</v>
      </c>
      <c r="D2187" t="s">
        <v>1669</v>
      </c>
      <c r="E2187" t="s">
        <v>76</v>
      </c>
      <c r="F2187" s="8">
        <v>3</v>
      </c>
      <c r="G2187" s="10">
        <v>0.1</v>
      </c>
      <c r="H2187" t="s">
        <v>21</v>
      </c>
      <c r="I2187" s="8">
        <v>2427.3000000000002</v>
      </c>
      <c r="J2187" s="8">
        <v>545.32000000000005</v>
      </c>
      <c r="K2187" s="12">
        <f>YEAR(Table2[[#This Row],[Order_Date]])</f>
        <v>2025</v>
      </c>
      <c r="L2187" s="12">
        <f>MONTH(Table2[[#This Row],[Order_Date]])</f>
        <v>3</v>
      </c>
      <c r="M2187" t="str">
        <f>TEXT(Table2[[#This Row],[Order_Date]],"mmm")</f>
        <v>Mar</v>
      </c>
      <c r="N2187" t="str">
        <f>TEXT(Table2[[#This Row],[Order_Date]],"YYYY-MM")</f>
        <v>2025-03</v>
      </c>
      <c r="O2187" s="9">
        <f>IFERROR(Table2[[#This Row],[Profit]]/Table2[[#This Row],[Sales]],0)</f>
        <v>0.22466114612944424</v>
      </c>
      <c r="P2187" t="str">
        <f>_xlfn.XLOOKUP(Table2[[#This Row],[Product_ID]],Table4[Product_ID],Table4[Category],"Not Found")</f>
        <v>Home</v>
      </c>
      <c r="Q2187" t="str">
        <f>_xlfn.XLOOKUP(Table2[[#This Row],[Product_ID]],Table4[Product_ID],Table4[Sub_Category],"Not Found")</f>
        <v>Decor</v>
      </c>
      <c r="R2187" t="str">
        <f>_xlfn.XLOOKUP(Table2[[#This Row],[Customer_ID]],Table1[Customer_ID],Table1[Region],"Not Found")</f>
        <v>East</v>
      </c>
      <c r="S2187" t="str">
        <f>_xlfn.XLOOKUP(Table2[[#This Row],[Customer_ID]],Table1[Customer_ID],Table1[Segment],"Not Found")</f>
        <v>Consumer</v>
      </c>
      <c r="T2187" t="str">
        <f>_xlfn.XLOOKUP(Table2[[#This Row],[Product_ID]],Table4[Product_ID],Table4[Product_Name],"Not Found")</f>
        <v>Wall Clock</v>
      </c>
    </row>
    <row r="2188" spans="1:20" x14ac:dyDescent="0.3">
      <c r="A2188" t="s">
        <v>2712</v>
      </c>
      <c r="B2188" s="4">
        <v>45400</v>
      </c>
      <c r="C2188" s="4">
        <v>45401</v>
      </c>
      <c r="D2188" t="s">
        <v>168</v>
      </c>
      <c r="E2188" t="s">
        <v>68</v>
      </c>
      <c r="F2188" s="8">
        <v>1</v>
      </c>
      <c r="G2188" s="10">
        <v>0.1</v>
      </c>
      <c r="H2188" t="s">
        <v>13</v>
      </c>
      <c r="I2188" s="8">
        <v>1169.0999999999999</v>
      </c>
      <c r="J2188" s="8">
        <v>270.86</v>
      </c>
      <c r="K2188" s="12">
        <f>YEAR(Table2[[#This Row],[Order_Date]])</f>
        <v>2024</v>
      </c>
      <c r="L2188" s="12">
        <f>MONTH(Table2[[#This Row],[Order_Date]])</f>
        <v>4</v>
      </c>
      <c r="M2188" t="str">
        <f>TEXT(Table2[[#This Row],[Order_Date]],"mmm")</f>
        <v>Apr</v>
      </c>
      <c r="N2188" t="str">
        <f>TEXT(Table2[[#This Row],[Order_Date]],"YYYY-MM")</f>
        <v>2024-04</v>
      </c>
      <c r="O2188" s="9">
        <f>IFERROR(Table2[[#This Row],[Profit]]/Table2[[#This Row],[Sales]],0)</f>
        <v>0.23168249080489267</v>
      </c>
      <c r="P2188" t="str">
        <f>_xlfn.XLOOKUP(Table2[[#This Row],[Product_ID]],Table4[Product_ID],Table4[Category],"Not Found")</f>
        <v>Home</v>
      </c>
      <c r="Q2188" t="str">
        <f>_xlfn.XLOOKUP(Table2[[#This Row],[Product_ID]],Table4[Product_ID],Table4[Sub_Category],"Not Found")</f>
        <v>Lighting</v>
      </c>
      <c r="R2188" t="str">
        <f>_xlfn.XLOOKUP(Table2[[#This Row],[Customer_ID]],Table1[Customer_ID],Table1[Region],"Not Found")</f>
        <v>West</v>
      </c>
      <c r="S2188" t="str">
        <f>_xlfn.XLOOKUP(Table2[[#This Row],[Customer_ID]],Table1[Customer_ID],Table1[Segment],"Not Found")</f>
        <v>Home Office</v>
      </c>
      <c r="T2188" t="str">
        <f>_xlfn.XLOOKUP(Table2[[#This Row],[Product_ID]],Table4[Product_ID],Table4[Product_Name],"Not Found")</f>
        <v>Table Lamp</v>
      </c>
    </row>
    <row r="2189" spans="1:20" x14ac:dyDescent="0.3">
      <c r="A2189" t="s">
        <v>2713</v>
      </c>
      <c r="B2189" s="4">
        <v>45559</v>
      </c>
      <c r="C2189" s="4">
        <v>45563</v>
      </c>
      <c r="D2189" t="s">
        <v>320</v>
      </c>
      <c r="E2189" t="s">
        <v>76</v>
      </c>
      <c r="F2189" s="8">
        <v>1</v>
      </c>
      <c r="G2189" s="10">
        <v>0.05</v>
      </c>
      <c r="H2189" t="s">
        <v>30</v>
      </c>
      <c r="I2189" s="8">
        <v>854.05</v>
      </c>
      <c r="J2189" s="8">
        <v>208.96</v>
      </c>
      <c r="K2189" s="12">
        <f>YEAR(Table2[[#This Row],[Order_Date]])</f>
        <v>2024</v>
      </c>
      <c r="L2189" s="12">
        <f>MONTH(Table2[[#This Row],[Order_Date]])</f>
        <v>9</v>
      </c>
      <c r="M2189" t="str">
        <f>TEXT(Table2[[#This Row],[Order_Date]],"mmm")</f>
        <v>Sep</v>
      </c>
      <c r="N2189" t="str">
        <f>TEXT(Table2[[#This Row],[Order_Date]],"YYYY-MM")</f>
        <v>2024-09</v>
      </c>
      <c r="O2189" s="9">
        <f>IFERROR(Table2[[#This Row],[Profit]]/Table2[[#This Row],[Sales]],0)</f>
        <v>0.24466951583630936</v>
      </c>
      <c r="P2189" t="str">
        <f>_xlfn.XLOOKUP(Table2[[#This Row],[Product_ID]],Table4[Product_ID],Table4[Category],"Not Found")</f>
        <v>Home</v>
      </c>
      <c r="Q2189" t="str">
        <f>_xlfn.XLOOKUP(Table2[[#This Row],[Product_ID]],Table4[Product_ID],Table4[Sub_Category],"Not Found")</f>
        <v>Decor</v>
      </c>
      <c r="R2189" t="str">
        <f>_xlfn.XLOOKUP(Table2[[#This Row],[Customer_ID]],Table1[Customer_ID],Table1[Region],"Not Found")</f>
        <v>South</v>
      </c>
      <c r="S2189" t="str">
        <f>_xlfn.XLOOKUP(Table2[[#This Row],[Customer_ID]],Table1[Customer_ID],Table1[Segment],"Not Found")</f>
        <v>Corporate</v>
      </c>
      <c r="T2189" t="str">
        <f>_xlfn.XLOOKUP(Table2[[#This Row],[Product_ID]],Table4[Product_ID],Table4[Product_Name],"Not Found")</f>
        <v>Wall Clock</v>
      </c>
    </row>
    <row r="2190" spans="1:20" x14ac:dyDescent="0.3">
      <c r="A2190" t="s">
        <v>2714</v>
      </c>
      <c r="B2190" s="4">
        <v>45736</v>
      </c>
      <c r="C2190" s="4">
        <v>45739</v>
      </c>
      <c r="D2190" t="s">
        <v>935</v>
      </c>
      <c r="E2190" t="s">
        <v>116</v>
      </c>
      <c r="F2190" s="8">
        <v>2</v>
      </c>
      <c r="G2190" s="10">
        <v>0.1</v>
      </c>
      <c r="H2190" t="s">
        <v>13</v>
      </c>
      <c r="I2190" s="8">
        <v>718.2</v>
      </c>
      <c r="J2190" s="8">
        <v>143.05000000000001</v>
      </c>
      <c r="K2190" s="12">
        <f>YEAR(Table2[[#This Row],[Order_Date]])</f>
        <v>2025</v>
      </c>
      <c r="L2190" s="12">
        <f>MONTH(Table2[[#This Row],[Order_Date]])</f>
        <v>3</v>
      </c>
      <c r="M2190" t="str">
        <f>TEXT(Table2[[#This Row],[Order_Date]],"mmm")</f>
        <v>Mar</v>
      </c>
      <c r="N2190" t="str">
        <f>TEXT(Table2[[#This Row],[Order_Date]],"YYYY-MM")</f>
        <v>2025-03</v>
      </c>
      <c r="O2190" s="9">
        <f>IFERROR(Table2[[#This Row],[Profit]]/Table2[[#This Row],[Sales]],0)</f>
        <v>0.19917850181008076</v>
      </c>
      <c r="P2190" t="str">
        <f>_xlfn.XLOOKUP(Table2[[#This Row],[Product_ID]],Table4[Product_ID],Table4[Category],"Not Found")</f>
        <v>Technology</v>
      </c>
      <c r="Q2190" t="str">
        <f>_xlfn.XLOOKUP(Table2[[#This Row],[Product_ID]],Table4[Product_ID],Table4[Sub_Category],"Not Found")</f>
        <v>Accessories</v>
      </c>
      <c r="R2190" t="str">
        <f>_xlfn.XLOOKUP(Table2[[#This Row],[Customer_ID]],Table1[Customer_ID],Table1[Region],"Not Found")</f>
        <v>North</v>
      </c>
      <c r="S2190" t="str">
        <f>_xlfn.XLOOKUP(Table2[[#This Row],[Customer_ID]],Table1[Customer_ID],Table1[Segment],"Not Found")</f>
        <v>Consumer</v>
      </c>
      <c r="T2190" t="str">
        <f>_xlfn.XLOOKUP(Table2[[#This Row],[Product_ID]],Table4[Product_ID],Table4[Product_Name],"Not Found")</f>
        <v>Mobile Holder</v>
      </c>
    </row>
    <row r="2191" spans="1:20" x14ac:dyDescent="0.3">
      <c r="A2191" t="s">
        <v>2715</v>
      </c>
      <c r="B2191" s="4">
        <v>45531</v>
      </c>
      <c r="C2191" s="4">
        <v>45532</v>
      </c>
      <c r="D2191" t="s">
        <v>671</v>
      </c>
      <c r="E2191" t="s">
        <v>76</v>
      </c>
      <c r="F2191" s="8">
        <v>1</v>
      </c>
      <c r="G2191" s="10">
        <v>0.2</v>
      </c>
      <c r="H2191" t="s">
        <v>21</v>
      </c>
      <c r="I2191" s="8">
        <v>719.2</v>
      </c>
      <c r="J2191" s="8">
        <v>188.56</v>
      </c>
      <c r="K2191" s="12">
        <f>YEAR(Table2[[#This Row],[Order_Date]])</f>
        <v>2024</v>
      </c>
      <c r="L2191" s="12">
        <f>MONTH(Table2[[#This Row],[Order_Date]])</f>
        <v>8</v>
      </c>
      <c r="M2191" t="str">
        <f>TEXT(Table2[[#This Row],[Order_Date]],"mmm")</f>
        <v>Aug</v>
      </c>
      <c r="N2191" t="str">
        <f>TEXT(Table2[[#This Row],[Order_Date]],"YYYY-MM")</f>
        <v>2024-08</v>
      </c>
      <c r="O2191" s="9">
        <f>IFERROR(Table2[[#This Row],[Profit]]/Table2[[#This Row],[Sales]],0)</f>
        <v>0.26218020022246941</v>
      </c>
      <c r="P2191" t="str">
        <f>_xlfn.XLOOKUP(Table2[[#This Row],[Product_ID]],Table4[Product_ID],Table4[Category],"Not Found")</f>
        <v>Home</v>
      </c>
      <c r="Q2191" t="str">
        <f>_xlfn.XLOOKUP(Table2[[#This Row],[Product_ID]],Table4[Product_ID],Table4[Sub_Category],"Not Found")</f>
        <v>Decor</v>
      </c>
      <c r="R2191" t="str">
        <f>_xlfn.XLOOKUP(Table2[[#This Row],[Customer_ID]],Table1[Customer_ID],Table1[Region],"Not Found")</f>
        <v>South</v>
      </c>
      <c r="S2191" t="str">
        <f>_xlfn.XLOOKUP(Table2[[#This Row],[Customer_ID]],Table1[Customer_ID],Table1[Segment],"Not Found")</f>
        <v>Consumer</v>
      </c>
      <c r="T2191" t="str">
        <f>_xlfn.XLOOKUP(Table2[[#This Row],[Product_ID]],Table4[Product_ID],Table4[Product_Name],"Not Found")</f>
        <v>Wall Clock</v>
      </c>
    </row>
    <row r="2192" spans="1:20" x14ac:dyDescent="0.3">
      <c r="A2192" t="s">
        <v>2716</v>
      </c>
      <c r="B2192" s="4">
        <v>45592</v>
      </c>
      <c r="C2192" s="4">
        <v>45595</v>
      </c>
      <c r="D2192" t="s">
        <v>782</v>
      </c>
      <c r="E2192" t="s">
        <v>76</v>
      </c>
      <c r="F2192" s="8">
        <v>2</v>
      </c>
      <c r="G2192" s="10">
        <v>0.1</v>
      </c>
      <c r="H2192" t="s">
        <v>13</v>
      </c>
      <c r="I2192" s="8">
        <v>1618.2</v>
      </c>
      <c r="J2192" s="8">
        <v>431.56</v>
      </c>
      <c r="K2192" s="12">
        <f>YEAR(Table2[[#This Row],[Order_Date]])</f>
        <v>2024</v>
      </c>
      <c r="L2192" s="12">
        <f>MONTH(Table2[[#This Row],[Order_Date]])</f>
        <v>10</v>
      </c>
      <c r="M2192" t="str">
        <f>TEXT(Table2[[#This Row],[Order_Date]],"mmm")</f>
        <v>Oct</v>
      </c>
      <c r="N2192" t="str">
        <f>TEXT(Table2[[#This Row],[Order_Date]],"YYYY-MM")</f>
        <v>2024-10</v>
      </c>
      <c r="O2192" s="9">
        <f>IFERROR(Table2[[#This Row],[Profit]]/Table2[[#This Row],[Sales]],0)</f>
        <v>0.26669138549005067</v>
      </c>
      <c r="P2192" t="str">
        <f>_xlfn.XLOOKUP(Table2[[#This Row],[Product_ID]],Table4[Product_ID],Table4[Category],"Not Found")</f>
        <v>Home</v>
      </c>
      <c r="Q2192" t="str">
        <f>_xlfn.XLOOKUP(Table2[[#This Row],[Product_ID]],Table4[Product_ID],Table4[Sub_Category],"Not Found")</f>
        <v>Decor</v>
      </c>
      <c r="R2192" t="str">
        <f>_xlfn.XLOOKUP(Table2[[#This Row],[Customer_ID]],Table1[Customer_ID],Table1[Region],"Not Found")</f>
        <v>West</v>
      </c>
      <c r="S2192" t="str">
        <f>_xlfn.XLOOKUP(Table2[[#This Row],[Customer_ID]],Table1[Customer_ID],Table1[Segment],"Not Found")</f>
        <v>Consumer</v>
      </c>
      <c r="T2192" t="str">
        <f>_xlfn.XLOOKUP(Table2[[#This Row],[Product_ID]],Table4[Product_ID],Table4[Product_Name],"Not Found")</f>
        <v>Wall Clock</v>
      </c>
    </row>
    <row r="2193" spans="1:20" x14ac:dyDescent="0.3">
      <c r="A2193" t="s">
        <v>2717</v>
      </c>
      <c r="B2193" s="4">
        <v>45893</v>
      </c>
      <c r="C2193" s="4">
        <v>45898</v>
      </c>
      <c r="D2193" t="s">
        <v>733</v>
      </c>
      <c r="E2193" t="s">
        <v>71</v>
      </c>
      <c r="F2193" s="8">
        <v>3</v>
      </c>
      <c r="G2193" s="10">
        <v>0.05</v>
      </c>
      <c r="H2193" t="s">
        <v>13</v>
      </c>
      <c r="I2193" s="8">
        <v>2277.15</v>
      </c>
      <c r="J2193" s="8">
        <v>533.70000000000005</v>
      </c>
      <c r="K2193" s="12">
        <f>YEAR(Table2[[#This Row],[Order_Date]])</f>
        <v>2025</v>
      </c>
      <c r="L2193" s="12">
        <f>MONTH(Table2[[#This Row],[Order_Date]])</f>
        <v>8</v>
      </c>
      <c r="M2193" t="str">
        <f>TEXT(Table2[[#This Row],[Order_Date]],"mmm")</f>
        <v>Aug</v>
      </c>
      <c r="N2193" t="str">
        <f>TEXT(Table2[[#This Row],[Order_Date]],"YYYY-MM")</f>
        <v>2025-08</v>
      </c>
      <c r="O2193" s="9">
        <f>IFERROR(Table2[[#This Row],[Profit]]/Table2[[#This Row],[Sales]],0)</f>
        <v>0.23437191225874449</v>
      </c>
      <c r="P2193" t="str">
        <f>_xlfn.XLOOKUP(Table2[[#This Row],[Product_ID]],Table4[Product_ID],Table4[Category],"Not Found")</f>
        <v>Home</v>
      </c>
      <c r="Q2193" t="str">
        <f>_xlfn.XLOOKUP(Table2[[#This Row],[Product_ID]],Table4[Product_ID],Table4[Sub_Category],"Not Found")</f>
        <v>Storage</v>
      </c>
      <c r="R2193" t="str">
        <f>_xlfn.XLOOKUP(Table2[[#This Row],[Customer_ID]],Table1[Customer_ID],Table1[Region],"Not Found")</f>
        <v>South</v>
      </c>
      <c r="S2193" t="str">
        <f>_xlfn.XLOOKUP(Table2[[#This Row],[Customer_ID]],Table1[Customer_ID],Table1[Segment],"Not Found")</f>
        <v>Consumer</v>
      </c>
      <c r="T2193" t="str">
        <f>_xlfn.XLOOKUP(Table2[[#This Row],[Product_ID]],Table4[Product_ID],Table4[Product_Name],"Not Found")</f>
        <v>Storage Box</v>
      </c>
    </row>
    <row r="2194" spans="1:20" x14ac:dyDescent="0.3">
      <c r="A2194" t="s">
        <v>2718</v>
      </c>
      <c r="B2194" s="4">
        <v>45394</v>
      </c>
      <c r="C2194" s="4">
        <v>45395</v>
      </c>
      <c r="D2194" t="s">
        <v>2605</v>
      </c>
      <c r="E2194" t="s">
        <v>26</v>
      </c>
      <c r="F2194" s="8">
        <v>4</v>
      </c>
      <c r="G2194" s="10">
        <v>0.1</v>
      </c>
      <c r="H2194" t="s">
        <v>13</v>
      </c>
      <c r="I2194" s="8">
        <v>3236.4</v>
      </c>
      <c r="J2194" s="8">
        <v>716.43</v>
      </c>
      <c r="K2194" s="12">
        <f>YEAR(Table2[[#This Row],[Order_Date]])</f>
        <v>2024</v>
      </c>
      <c r="L2194" s="12">
        <f>MONTH(Table2[[#This Row],[Order_Date]])</f>
        <v>4</v>
      </c>
      <c r="M2194" t="str">
        <f>TEXT(Table2[[#This Row],[Order_Date]],"mmm")</f>
        <v>Apr</v>
      </c>
      <c r="N2194" t="str">
        <f>TEXT(Table2[[#This Row],[Order_Date]],"YYYY-MM")</f>
        <v>2024-04</v>
      </c>
      <c r="O2194" s="9">
        <f>IFERROR(Table2[[#This Row],[Profit]]/Table2[[#This Row],[Sales]],0)</f>
        <v>0.22136633296255095</v>
      </c>
      <c r="P2194" t="str">
        <f>_xlfn.XLOOKUP(Table2[[#This Row],[Product_ID]],Table4[Product_ID],Table4[Category],"Not Found")</f>
        <v>Technology</v>
      </c>
      <c r="Q2194" t="str">
        <f>_xlfn.XLOOKUP(Table2[[#This Row],[Product_ID]],Table4[Product_ID],Table4[Sub_Category],"Not Found")</f>
        <v>Accessories</v>
      </c>
      <c r="R2194" t="str">
        <f>_xlfn.XLOOKUP(Table2[[#This Row],[Customer_ID]],Table1[Customer_ID],Table1[Region],"Not Found")</f>
        <v>West</v>
      </c>
      <c r="S2194" t="str">
        <f>_xlfn.XLOOKUP(Table2[[#This Row],[Customer_ID]],Table1[Customer_ID],Table1[Segment],"Not Found")</f>
        <v>Home Office</v>
      </c>
      <c r="T2194" t="str">
        <f>_xlfn.XLOOKUP(Table2[[#This Row],[Product_ID]],Table4[Product_ID],Table4[Product_Name],"Not Found")</f>
        <v>Keyboard</v>
      </c>
    </row>
    <row r="2195" spans="1:20" x14ac:dyDescent="0.3">
      <c r="A2195" t="s">
        <v>2719</v>
      </c>
      <c r="B2195" s="4">
        <v>45541</v>
      </c>
      <c r="C2195" s="4">
        <v>45543</v>
      </c>
      <c r="D2195" t="s">
        <v>126</v>
      </c>
      <c r="E2195" t="s">
        <v>26</v>
      </c>
      <c r="F2195" s="8">
        <v>1</v>
      </c>
      <c r="G2195" s="10">
        <v>0.15</v>
      </c>
      <c r="H2195" t="s">
        <v>21</v>
      </c>
      <c r="I2195" s="8">
        <v>764.15</v>
      </c>
      <c r="J2195" s="8">
        <v>182.33</v>
      </c>
      <c r="K2195" s="12">
        <f>YEAR(Table2[[#This Row],[Order_Date]])</f>
        <v>2024</v>
      </c>
      <c r="L2195" s="12">
        <f>MONTH(Table2[[#This Row],[Order_Date]])</f>
        <v>9</v>
      </c>
      <c r="M2195" t="str">
        <f>TEXT(Table2[[#This Row],[Order_Date]],"mmm")</f>
        <v>Sep</v>
      </c>
      <c r="N2195" t="str">
        <f>TEXT(Table2[[#This Row],[Order_Date]],"YYYY-MM")</f>
        <v>2024-09</v>
      </c>
      <c r="O2195" s="9">
        <f>IFERROR(Table2[[#This Row],[Profit]]/Table2[[#This Row],[Sales]],0)</f>
        <v>0.23860498593208143</v>
      </c>
      <c r="P2195" t="str">
        <f>_xlfn.XLOOKUP(Table2[[#This Row],[Product_ID]],Table4[Product_ID],Table4[Category],"Not Found")</f>
        <v>Technology</v>
      </c>
      <c r="Q2195" t="str">
        <f>_xlfn.XLOOKUP(Table2[[#This Row],[Product_ID]],Table4[Product_ID],Table4[Sub_Category],"Not Found")</f>
        <v>Accessories</v>
      </c>
      <c r="R2195" t="str">
        <f>_xlfn.XLOOKUP(Table2[[#This Row],[Customer_ID]],Table1[Customer_ID],Table1[Region],"Not Found")</f>
        <v>North</v>
      </c>
      <c r="S2195" t="str">
        <f>_xlfn.XLOOKUP(Table2[[#This Row],[Customer_ID]],Table1[Customer_ID],Table1[Segment],"Not Found")</f>
        <v>Consumer</v>
      </c>
      <c r="T2195" t="str">
        <f>_xlfn.XLOOKUP(Table2[[#This Row],[Product_ID]],Table4[Product_ID],Table4[Product_Name],"Not Found")</f>
        <v>Keyboard</v>
      </c>
    </row>
    <row r="2196" spans="1:20" x14ac:dyDescent="0.3">
      <c r="A2196" t="s">
        <v>2720</v>
      </c>
      <c r="B2196" s="4">
        <v>45744</v>
      </c>
      <c r="C2196" s="4">
        <v>45749</v>
      </c>
      <c r="D2196" t="s">
        <v>214</v>
      </c>
      <c r="E2196" t="s">
        <v>58</v>
      </c>
      <c r="F2196" s="8">
        <v>1</v>
      </c>
      <c r="G2196" s="10">
        <v>0</v>
      </c>
      <c r="H2196" t="s">
        <v>21</v>
      </c>
      <c r="I2196" s="8">
        <v>1999</v>
      </c>
      <c r="J2196" s="8">
        <v>282.74</v>
      </c>
      <c r="K2196" s="12">
        <f>YEAR(Table2[[#This Row],[Order_Date]])</f>
        <v>2025</v>
      </c>
      <c r="L2196" s="12">
        <f>MONTH(Table2[[#This Row],[Order_Date]])</f>
        <v>3</v>
      </c>
      <c r="M2196" t="str">
        <f>TEXT(Table2[[#This Row],[Order_Date]],"mmm")</f>
        <v>Mar</v>
      </c>
      <c r="N2196" t="str">
        <f>TEXT(Table2[[#This Row],[Order_Date]],"YYYY-MM")</f>
        <v>2025-03</v>
      </c>
      <c r="O2196" s="9">
        <f>IFERROR(Table2[[#This Row],[Profit]]/Table2[[#This Row],[Sales]],0)</f>
        <v>0.1414407203601801</v>
      </c>
      <c r="P2196" t="str">
        <f>_xlfn.XLOOKUP(Table2[[#This Row],[Product_ID]],Table4[Product_ID],Table4[Category],"Not Found")</f>
        <v>Technology</v>
      </c>
      <c r="Q2196" t="str">
        <f>_xlfn.XLOOKUP(Table2[[#This Row],[Product_ID]],Table4[Product_ID],Table4[Sub_Category],"Not Found")</f>
        <v>Audio</v>
      </c>
      <c r="R2196" t="str">
        <f>_xlfn.XLOOKUP(Table2[[#This Row],[Customer_ID]],Table1[Customer_ID],Table1[Region],"Not Found")</f>
        <v>West</v>
      </c>
      <c r="S2196" t="str">
        <f>_xlfn.XLOOKUP(Table2[[#This Row],[Customer_ID]],Table1[Customer_ID],Table1[Segment],"Not Found")</f>
        <v>Corporate</v>
      </c>
      <c r="T2196" t="str">
        <f>_xlfn.XLOOKUP(Table2[[#This Row],[Product_ID]],Table4[Product_ID],Table4[Product_Name],"Not Found")</f>
        <v>Bluetooth Speaker</v>
      </c>
    </row>
    <row r="2197" spans="1:20" x14ac:dyDescent="0.3">
      <c r="A2197" t="s">
        <v>2721</v>
      </c>
      <c r="B2197" s="4">
        <v>45811</v>
      </c>
      <c r="C2197" s="4">
        <v>45816</v>
      </c>
      <c r="D2197" t="s">
        <v>1247</v>
      </c>
      <c r="E2197" t="s">
        <v>99</v>
      </c>
      <c r="F2197" s="8">
        <v>5</v>
      </c>
      <c r="G2197" s="10">
        <v>0</v>
      </c>
      <c r="H2197" t="s">
        <v>17</v>
      </c>
      <c r="I2197" s="8">
        <v>1245</v>
      </c>
      <c r="J2197" s="8">
        <v>367.87</v>
      </c>
      <c r="K2197" s="12">
        <f>YEAR(Table2[[#This Row],[Order_Date]])</f>
        <v>2025</v>
      </c>
      <c r="L2197" s="12">
        <f>MONTH(Table2[[#This Row],[Order_Date]])</f>
        <v>6</v>
      </c>
      <c r="M2197" t="str">
        <f>TEXT(Table2[[#This Row],[Order_Date]],"mmm")</f>
        <v>Jun</v>
      </c>
      <c r="N2197" t="str">
        <f>TEXT(Table2[[#This Row],[Order_Date]],"YYYY-MM")</f>
        <v>2025-06</v>
      </c>
      <c r="O2197" s="9">
        <f>IFERROR(Table2[[#This Row],[Profit]]/Table2[[#This Row],[Sales]],0)</f>
        <v>0.29547791164658632</v>
      </c>
      <c r="P2197" t="str">
        <f>_xlfn.XLOOKUP(Table2[[#This Row],[Product_ID]],Table4[Product_ID],Table4[Category],"Not Found")</f>
        <v>Office</v>
      </c>
      <c r="Q2197" t="str">
        <f>_xlfn.XLOOKUP(Table2[[#This Row],[Product_ID]],Table4[Product_ID],Table4[Sub_Category],"Not Found")</f>
        <v>Paper</v>
      </c>
      <c r="R2197" t="str">
        <f>_xlfn.XLOOKUP(Table2[[#This Row],[Customer_ID]],Table1[Customer_ID],Table1[Region],"Not Found")</f>
        <v>West</v>
      </c>
      <c r="S2197" t="str">
        <f>_xlfn.XLOOKUP(Table2[[#This Row],[Customer_ID]],Table1[Customer_ID],Table1[Segment],"Not Found")</f>
        <v>Corporate</v>
      </c>
      <c r="T2197" t="str">
        <f>_xlfn.XLOOKUP(Table2[[#This Row],[Product_ID]],Table4[Product_ID],Table4[Product_Name],"Not Found")</f>
        <v>Pen Set</v>
      </c>
    </row>
    <row r="2198" spans="1:20" x14ac:dyDescent="0.3">
      <c r="A2198" t="s">
        <v>2722</v>
      </c>
      <c r="B2198" s="4">
        <v>45444</v>
      </c>
      <c r="C2198" s="4">
        <v>45445</v>
      </c>
      <c r="D2198" t="s">
        <v>1353</v>
      </c>
      <c r="E2198" t="s">
        <v>35</v>
      </c>
      <c r="F2198" s="8">
        <v>1</v>
      </c>
      <c r="G2198" s="10">
        <v>0.15</v>
      </c>
      <c r="H2198" t="s">
        <v>30</v>
      </c>
      <c r="I2198" s="8">
        <v>1359.15</v>
      </c>
      <c r="J2198" s="8">
        <v>377.22</v>
      </c>
      <c r="K2198" s="12">
        <f>YEAR(Table2[[#This Row],[Order_Date]])</f>
        <v>2024</v>
      </c>
      <c r="L2198" s="12">
        <f>MONTH(Table2[[#This Row],[Order_Date]])</f>
        <v>6</v>
      </c>
      <c r="M2198" t="str">
        <f>TEXT(Table2[[#This Row],[Order_Date]],"mmm")</f>
        <v>Jun</v>
      </c>
      <c r="N2198" t="str">
        <f>TEXT(Table2[[#This Row],[Order_Date]],"YYYY-MM")</f>
        <v>2024-06</v>
      </c>
      <c r="O2198" s="9">
        <f>IFERROR(Table2[[#This Row],[Profit]]/Table2[[#This Row],[Sales]],0)</f>
        <v>0.27754111025273148</v>
      </c>
      <c r="P2198" t="str">
        <f>_xlfn.XLOOKUP(Table2[[#This Row],[Product_ID]],Table4[Product_ID],Table4[Category],"Not Found")</f>
        <v>Lifestyle</v>
      </c>
      <c r="Q2198" t="str">
        <f>_xlfn.XLOOKUP(Table2[[#This Row],[Product_ID]],Table4[Product_ID],Table4[Sub_Category],"Not Found")</f>
        <v>Bags</v>
      </c>
      <c r="R2198" t="str">
        <f>_xlfn.XLOOKUP(Table2[[#This Row],[Customer_ID]],Table1[Customer_ID],Table1[Region],"Not Found")</f>
        <v>West</v>
      </c>
      <c r="S2198" t="str">
        <f>_xlfn.XLOOKUP(Table2[[#This Row],[Customer_ID]],Table1[Customer_ID],Table1[Segment],"Not Found")</f>
        <v>Corporate</v>
      </c>
      <c r="T2198" t="str">
        <f>_xlfn.XLOOKUP(Table2[[#This Row],[Product_ID]],Table4[Product_ID],Table4[Product_Name],"Not Found")</f>
        <v>Backpack</v>
      </c>
    </row>
    <row r="2199" spans="1:20" x14ac:dyDescent="0.3">
      <c r="A2199" t="s">
        <v>2723</v>
      </c>
      <c r="B2199" s="4">
        <v>45465</v>
      </c>
      <c r="C2199" s="4">
        <v>45467</v>
      </c>
      <c r="D2199" t="s">
        <v>669</v>
      </c>
      <c r="E2199" t="s">
        <v>55</v>
      </c>
      <c r="F2199" s="8">
        <v>2</v>
      </c>
      <c r="G2199" s="10">
        <v>0.15</v>
      </c>
      <c r="H2199" t="s">
        <v>21</v>
      </c>
      <c r="I2199" s="8">
        <v>10198.299999999999</v>
      </c>
      <c r="J2199" s="8">
        <v>884.88</v>
      </c>
      <c r="K2199" s="12">
        <f>YEAR(Table2[[#This Row],[Order_Date]])</f>
        <v>2024</v>
      </c>
      <c r="L2199" s="12">
        <f>MONTH(Table2[[#This Row],[Order_Date]])</f>
        <v>6</v>
      </c>
      <c r="M2199" t="str">
        <f>TEXT(Table2[[#This Row],[Order_Date]],"mmm")</f>
        <v>Jun</v>
      </c>
      <c r="N2199" t="str">
        <f>TEXT(Table2[[#This Row],[Order_Date]],"YYYY-MM")</f>
        <v>2024-06</v>
      </c>
      <c r="O2199" s="9">
        <f>IFERROR(Table2[[#This Row],[Profit]]/Table2[[#This Row],[Sales]],0)</f>
        <v>8.6767402410205627E-2</v>
      </c>
      <c r="P2199" t="str">
        <f>_xlfn.XLOOKUP(Table2[[#This Row],[Product_ID]],Table4[Product_ID],Table4[Category],"Not Found")</f>
        <v>Furniture</v>
      </c>
      <c r="Q2199" t="str">
        <f>_xlfn.XLOOKUP(Table2[[#This Row],[Product_ID]],Table4[Product_ID],Table4[Sub_Category],"Not Found")</f>
        <v>Furniture</v>
      </c>
      <c r="R2199" t="str">
        <f>_xlfn.XLOOKUP(Table2[[#This Row],[Customer_ID]],Table1[Customer_ID],Table1[Region],"Not Found")</f>
        <v>West</v>
      </c>
      <c r="S2199" t="str">
        <f>_xlfn.XLOOKUP(Table2[[#This Row],[Customer_ID]],Table1[Customer_ID],Table1[Segment],"Not Found")</f>
        <v>Home Office</v>
      </c>
      <c r="T2199" t="str">
        <f>_xlfn.XLOOKUP(Table2[[#This Row],[Product_ID]],Table4[Product_ID],Table4[Product_Name],"Not Found")</f>
        <v>Study Table</v>
      </c>
    </row>
    <row r="2200" spans="1:20" x14ac:dyDescent="0.3">
      <c r="A2200" t="s">
        <v>2724</v>
      </c>
      <c r="B2200" s="4">
        <v>45634</v>
      </c>
      <c r="C2200" s="4">
        <v>45637</v>
      </c>
      <c r="D2200" t="s">
        <v>2493</v>
      </c>
      <c r="E2200" t="s">
        <v>12</v>
      </c>
      <c r="F2200" s="8">
        <v>1</v>
      </c>
      <c r="G2200" s="10">
        <v>0.05</v>
      </c>
      <c r="H2200" t="s">
        <v>13</v>
      </c>
      <c r="I2200" s="8">
        <v>569.04999999999995</v>
      </c>
      <c r="J2200" s="8">
        <v>134.46</v>
      </c>
      <c r="K2200" s="12">
        <f>YEAR(Table2[[#This Row],[Order_Date]])</f>
        <v>2024</v>
      </c>
      <c r="L2200" s="12">
        <f>MONTH(Table2[[#This Row],[Order_Date]])</f>
        <v>12</v>
      </c>
      <c r="M2200" t="str">
        <f>TEXT(Table2[[#This Row],[Order_Date]],"mmm")</f>
        <v>Dec</v>
      </c>
      <c r="N2200" t="str">
        <f>TEXT(Table2[[#This Row],[Order_Date]],"YYYY-MM")</f>
        <v>2024-12</v>
      </c>
      <c r="O2200" s="9">
        <f>IFERROR(Table2[[#This Row],[Profit]]/Table2[[#This Row],[Sales]],0)</f>
        <v>0.23628855109392852</v>
      </c>
      <c r="P2200" t="str">
        <f>_xlfn.XLOOKUP(Table2[[#This Row],[Product_ID]],Table4[Product_ID],Table4[Category],"Not Found")</f>
        <v>Home</v>
      </c>
      <c r="Q2200" t="str">
        <f>_xlfn.XLOOKUP(Table2[[#This Row],[Product_ID]],Table4[Product_ID],Table4[Sub_Category],"Not Found")</f>
        <v>Kitchen</v>
      </c>
      <c r="R2200" t="str">
        <f>_xlfn.XLOOKUP(Table2[[#This Row],[Customer_ID]],Table1[Customer_ID],Table1[Region],"Not Found")</f>
        <v>East</v>
      </c>
      <c r="S2200" t="str">
        <f>_xlfn.XLOOKUP(Table2[[#This Row],[Customer_ID]],Table1[Customer_ID],Table1[Segment],"Not Found")</f>
        <v>Consumer</v>
      </c>
      <c r="T2200" t="str">
        <f>_xlfn.XLOOKUP(Table2[[#This Row],[Product_ID]],Table4[Product_ID],Table4[Product_Name],"Not Found")</f>
        <v>Water Bottle</v>
      </c>
    </row>
    <row r="2201" spans="1:20" x14ac:dyDescent="0.3">
      <c r="A2201" t="s">
        <v>2725</v>
      </c>
      <c r="B2201" s="4">
        <v>45961</v>
      </c>
      <c r="C2201" s="4">
        <v>45963</v>
      </c>
      <c r="D2201" t="s">
        <v>299</v>
      </c>
      <c r="E2201" t="s">
        <v>26</v>
      </c>
      <c r="F2201" s="8">
        <v>1</v>
      </c>
      <c r="G2201" s="10">
        <v>0.05</v>
      </c>
      <c r="H2201" t="s">
        <v>17</v>
      </c>
      <c r="I2201" s="8">
        <v>854.05</v>
      </c>
      <c r="J2201" s="8">
        <v>157.77000000000001</v>
      </c>
      <c r="K2201" s="12">
        <f>YEAR(Table2[[#This Row],[Order_Date]])</f>
        <v>2025</v>
      </c>
      <c r="L2201" s="12">
        <f>MONTH(Table2[[#This Row],[Order_Date]])</f>
        <v>10</v>
      </c>
      <c r="M2201" t="str">
        <f>TEXT(Table2[[#This Row],[Order_Date]],"mmm")</f>
        <v>Oct</v>
      </c>
      <c r="N2201" t="str">
        <f>TEXT(Table2[[#This Row],[Order_Date]],"YYYY-MM")</f>
        <v>2025-10</v>
      </c>
      <c r="O2201" s="9">
        <f>IFERROR(Table2[[#This Row],[Profit]]/Table2[[#This Row],[Sales]],0)</f>
        <v>0.18473157309291027</v>
      </c>
      <c r="P2201" t="str">
        <f>_xlfn.XLOOKUP(Table2[[#This Row],[Product_ID]],Table4[Product_ID],Table4[Category],"Not Found")</f>
        <v>Technology</v>
      </c>
      <c r="Q2201" t="str">
        <f>_xlfn.XLOOKUP(Table2[[#This Row],[Product_ID]],Table4[Product_ID],Table4[Sub_Category],"Not Found")</f>
        <v>Accessories</v>
      </c>
      <c r="R2201" t="str">
        <f>_xlfn.XLOOKUP(Table2[[#This Row],[Customer_ID]],Table1[Customer_ID],Table1[Region],"Not Found")</f>
        <v>East</v>
      </c>
      <c r="S2201" t="str">
        <f>_xlfn.XLOOKUP(Table2[[#This Row],[Customer_ID]],Table1[Customer_ID],Table1[Segment],"Not Found")</f>
        <v>Home Office</v>
      </c>
      <c r="T2201" t="str">
        <f>_xlfn.XLOOKUP(Table2[[#This Row],[Product_ID]],Table4[Product_ID],Table4[Product_Name],"Not Found")</f>
        <v>Keyboard</v>
      </c>
    </row>
    <row r="2202" spans="1:20" x14ac:dyDescent="0.3">
      <c r="A2202" t="s">
        <v>2726</v>
      </c>
      <c r="B2202" s="4">
        <v>45722</v>
      </c>
      <c r="C2202" s="4">
        <v>45727</v>
      </c>
      <c r="D2202" t="s">
        <v>1316</v>
      </c>
      <c r="E2202" t="s">
        <v>16</v>
      </c>
      <c r="F2202" s="8">
        <v>1</v>
      </c>
      <c r="G2202" s="10">
        <v>0</v>
      </c>
      <c r="H2202" t="s">
        <v>13</v>
      </c>
      <c r="I2202" s="8">
        <v>1299</v>
      </c>
      <c r="J2202" s="8">
        <v>264.44</v>
      </c>
      <c r="K2202" s="12">
        <f>YEAR(Table2[[#This Row],[Order_Date]])</f>
        <v>2025</v>
      </c>
      <c r="L2202" s="12">
        <f>MONTH(Table2[[#This Row],[Order_Date]])</f>
        <v>3</v>
      </c>
      <c r="M2202" t="str">
        <f>TEXT(Table2[[#This Row],[Order_Date]],"mmm")</f>
        <v>Mar</v>
      </c>
      <c r="N2202" t="str">
        <f>TEXT(Table2[[#This Row],[Order_Date]],"YYYY-MM")</f>
        <v>2025-03</v>
      </c>
      <c r="O2202" s="9">
        <f>IFERROR(Table2[[#This Row],[Profit]]/Table2[[#This Row],[Sales]],0)</f>
        <v>0.20357197844495767</v>
      </c>
      <c r="P2202" t="str">
        <f>_xlfn.XLOOKUP(Table2[[#This Row],[Product_ID]],Table4[Product_ID],Table4[Category],"Not Found")</f>
        <v>Technology</v>
      </c>
      <c r="Q2202" t="str">
        <f>_xlfn.XLOOKUP(Table2[[#This Row],[Product_ID]],Table4[Product_ID],Table4[Sub_Category],"Not Found")</f>
        <v>Accessories</v>
      </c>
      <c r="R2202" t="str">
        <f>_xlfn.XLOOKUP(Table2[[#This Row],[Customer_ID]],Table1[Customer_ID],Table1[Region],"Not Found")</f>
        <v>West</v>
      </c>
      <c r="S2202" t="str">
        <f>_xlfn.XLOOKUP(Table2[[#This Row],[Customer_ID]],Table1[Customer_ID],Table1[Segment],"Not Found")</f>
        <v>Consumer</v>
      </c>
      <c r="T2202" t="str">
        <f>_xlfn.XLOOKUP(Table2[[#This Row],[Product_ID]],Table4[Product_ID],Table4[Product_Name],"Not Found")</f>
        <v>USB-C Hub</v>
      </c>
    </row>
    <row r="2203" spans="1:20" x14ac:dyDescent="0.3">
      <c r="A2203" t="s">
        <v>2727</v>
      </c>
      <c r="B2203" s="4">
        <v>46018</v>
      </c>
      <c r="C2203" s="4">
        <v>46019</v>
      </c>
      <c r="D2203" t="s">
        <v>212</v>
      </c>
      <c r="E2203" t="s">
        <v>116</v>
      </c>
      <c r="F2203" s="8">
        <v>3</v>
      </c>
      <c r="G2203" s="10">
        <v>0.05</v>
      </c>
      <c r="H2203" t="s">
        <v>17</v>
      </c>
      <c r="I2203" s="8">
        <v>1137.1500000000001</v>
      </c>
      <c r="J2203" s="8">
        <v>268.76</v>
      </c>
      <c r="K2203" s="12">
        <f>YEAR(Table2[[#This Row],[Order_Date]])</f>
        <v>2025</v>
      </c>
      <c r="L2203" s="12">
        <f>MONTH(Table2[[#This Row],[Order_Date]])</f>
        <v>12</v>
      </c>
      <c r="M2203" t="str">
        <f>TEXT(Table2[[#This Row],[Order_Date]],"mmm")</f>
        <v>Dec</v>
      </c>
      <c r="N2203" t="str">
        <f>TEXT(Table2[[#This Row],[Order_Date]],"YYYY-MM")</f>
        <v>2025-12</v>
      </c>
      <c r="O2203" s="9">
        <f>IFERROR(Table2[[#This Row],[Profit]]/Table2[[#This Row],[Sales]],0)</f>
        <v>0.23634524908763133</v>
      </c>
      <c r="P2203" t="str">
        <f>_xlfn.XLOOKUP(Table2[[#This Row],[Product_ID]],Table4[Product_ID],Table4[Category],"Not Found")</f>
        <v>Technology</v>
      </c>
      <c r="Q2203" t="str">
        <f>_xlfn.XLOOKUP(Table2[[#This Row],[Product_ID]],Table4[Product_ID],Table4[Sub_Category],"Not Found")</f>
        <v>Accessories</v>
      </c>
      <c r="R2203" t="str">
        <f>_xlfn.XLOOKUP(Table2[[#This Row],[Customer_ID]],Table1[Customer_ID],Table1[Region],"Not Found")</f>
        <v>East</v>
      </c>
      <c r="S2203" t="str">
        <f>_xlfn.XLOOKUP(Table2[[#This Row],[Customer_ID]],Table1[Customer_ID],Table1[Segment],"Not Found")</f>
        <v>Consumer</v>
      </c>
      <c r="T2203" t="str">
        <f>_xlfn.XLOOKUP(Table2[[#This Row],[Product_ID]],Table4[Product_ID],Table4[Product_Name],"Not Found")</f>
        <v>Mobile Holder</v>
      </c>
    </row>
    <row r="2204" spans="1:20" x14ac:dyDescent="0.3">
      <c r="A2204" t="s">
        <v>2728</v>
      </c>
      <c r="B2204" s="4">
        <v>45980</v>
      </c>
      <c r="C2204" s="4">
        <v>45982</v>
      </c>
      <c r="D2204" t="s">
        <v>932</v>
      </c>
      <c r="E2204" t="s">
        <v>40</v>
      </c>
      <c r="F2204" s="8">
        <v>3</v>
      </c>
      <c r="G2204" s="10">
        <v>0.15</v>
      </c>
      <c r="H2204" t="s">
        <v>13</v>
      </c>
      <c r="I2204" s="8">
        <v>3822.45</v>
      </c>
      <c r="J2204" s="8">
        <v>954.72</v>
      </c>
      <c r="K2204" s="12">
        <f>YEAR(Table2[[#This Row],[Order_Date]])</f>
        <v>2025</v>
      </c>
      <c r="L2204" s="12">
        <f>MONTH(Table2[[#This Row],[Order_Date]])</f>
        <v>11</v>
      </c>
      <c r="M2204" t="str">
        <f>TEXT(Table2[[#This Row],[Order_Date]],"mmm")</f>
        <v>Nov</v>
      </c>
      <c r="N2204" t="str">
        <f>TEXT(Table2[[#This Row],[Order_Date]],"YYYY-MM")</f>
        <v>2025-11</v>
      </c>
      <c r="O2204" s="9">
        <f>IFERROR(Table2[[#This Row],[Profit]]/Table2[[#This Row],[Sales]],0)</f>
        <v>0.24976651100733824</v>
      </c>
      <c r="P2204" t="str">
        <f>_xlfn.XLOOKUP(Table2[[#This Row],[Product_ID]],Table4[Product_ID],Table4[Category],"Not Found")</f>
        <v>Technology</v>
      </c>
      <c r="Q2204" t="str">
        <f>_xlfn.XLOOKUP(Table2[[#This Row],[Product_ID]],Table4[Product_ID],Table4[Sub_Category],"Not Found")</f>
        <v>Accessories</v>
      </c>
      <c r="R2204" t="str">
        <f>_xlfn.XLOOKUP(Table2[[#This Row],[Customer_ID]],Table1[Customer_ID],Table1[Region],"Not Found")</f>
        <v>West</v>
      </c>
      <c r="S2204" t="str">
        <f>_xlfn.XLOOKUP(Table2[[#This Row],[Customer_ID]],Table1[Customer_ID],Table1[Segment],"Not Found")</f>
        <v>Consumer</v>
      </c>
      <c r="T2204" t="str">
        <f>_xlfn.XLOOKUP(Table2[[#This Row],[Product_ID]],Table4[Product_ID],Table4[Product_Name],"Not Found")</f>
        <v>Power Bank</v>
      </c>
    </row>
    <row r="2205" spans="1:20" x14ac:dyDescent="0.3">
      <c r="A2205" t="s">
        <v>2729</v>
      </c>
      <c r="B2205" s="4">
        <v>45978</v>
      </c>
      <c r="C2205" s="4">
        <v>45980</v>
      </c>
      <c r="D2205" t="s">
        <v>742</v>
      </c>
      <c r="E2205" t="s">
        <v>116</v>
      </c>
      <c r="F2205" s="8">
        <v>1</v>
      </c>
      <c r="G2205" s="10">
        <v>0</v>
      </c>
      <c r="H2205" t="s">
        <v>13</v>
      </c>
      <c r="I2205" s="8">
        <v>399</v>
      </c>
      <c r="J2205" s="8">
        <v>105.79</v>
      </c>
      <c r="K2205" s="12">
        <f>YEAR(Table2[[#This Row],[Order_Date]])</f>
        <v>2025</v>
      </c>
      <c r="L2205" s="12">
        <f>MONTH(Table2[[#This Row],[Order_Date]])</f>
        <v>11</v>
      </c>
      <c r="M2205" t="str">
        <f>TEXT(Table2[[#This Row],[Order_Date]],"mmm")</f>
        <v>Nov</v>
      </c>
      <c r="N2205" t="str">
        <f>TEXT(Table2[[#This Row],[Order_Date]],"YYYY-MM")</f>
        <v>2025-11</v>
      </c>
      <c r="O2205" s="9">
        <f>IFERROR(Table2[[#This Row],[Profit]]/Table2[[#This Row],[Sales]],0)</f>
        <v>0.26513784461152884</v>
      </c>
      <c r="P2205" t="str">
        <f>_xlfn.XLOOKUP(Table2[[#This Row],[Product_ID]],Table4[Product_ID],Table4[Category],"Not Found")</f>
        <v>Technology</v>
      </c>
      <c r="Q2205" t="str">
        <f>_xlfn.XLOOKUP(Table2[[#This Row],[Product_ID]],Table4[Product_ID],Table4[Sub_Category],"Not Found")</f>
        <v>Accessories</v>
      </c>
      <c r="R2205" t="str">
        <f>_xlfn.XLOOKUP(Table2[[#This Row],[Customer_ID]],Table1[Customer_ID],Table1[Region],"Not Found")</f>
        <v>South</v>
      </c>
      <c r="S2205" t="str">
        <f>_xlfn.XLOOKUP(Table2[[#This Row],[Customer_ID]],Table1[Customer_ID],Table1[Segment],"Not Found")</f>
        <v>Corporate</v>
      </c>
      <c r="T2205" t="str">
        <f>_xlfn.XLOOKUP(Table2[[#This Row],[Product_ID]],Table4[Product_ID],Table4[Product_Name],"Not Found")</f>
        <v>Mobile Holder</v>
      </c>
    </row>
    <row r="2206" spans="1:20" x14ac:dyDescent="0.3">
      <c r="A2206" t="s">
        <v>2730</v>
      </c>
      <c r="B2206" s="4">
        <v>45949</v>
      </c>
      <c r="C2206" s="4">
        <v>45954</v>
      </c>
      <c r="D2206" t="s">
        <v>47</v>
      </c>
      <c r="E2206" t="s">
        <v>99</v>
      </c>
      <c r="F2206" s="8">
        <v>3</v>
      </c>
      <c r="G2206" s="10">
        <v>0.05</v>
      </c>
      <c r="H2206" t="s">
        <v>17</v>
      </c>
      <c r="I2206" s="8">
        <v>709.65</v>
      </c>
      <c r="J2206" s="8">
        <v>232.25</v>
      </c>
      <c r="K2206" s="12">
        <f>YEAR(Table2[[#This Row],[Order_Date]])</f>
        <v>2025</v>
      </c>
      <c r="L2206" s="12">
        <f>MONTH(Table2[[#This Row],[Order_Date]])</f>
        <v>10</v>
      </c>
      <c r="M2206" t="str">
        <f>TEXT(Table2[[#This Row],[Order_Date]],"mmm")</f>
        <v>Oct</v>
      </c>
      <c r="N2206" t="str">
        <f>TEXT(Table2[[#This Row],[Order_Date]],"YYYY-MM")</f>
        <v>2025-10</v>
      </c>
      <c r="O2206" s="9">
        <f>IFERROR(Table2[[#This Row],[Profit]]/Table2[[#This Row],[Sales]],0)</f>
        <v>0.32727400831395759</v>
      </c>
      <c r="P2206" t="str">
        <f>_xlfn.XLOOKUP(Table2[[#This Row],[Product_ID]],Table4[Product_ID],Table4[Category],"Not Found")</f>
        <v>Office</v>
      </c>
      <c r="Q2206" t="str">
        <f>_xlfn.XLOOKUP(Table2[[#This Row],[Product_ID]],Table4[Product_ID],Table4[Sub_Category],"Not Found")</f>
        <v>Paper</v>
      </c>
      <c r="R2206" t="str">
        <f>_xlfn.XLOOKUP(Table2[[#This Row],[Customer_ID]],Table1[Customer_ID],Table1[Region],"Not Found")</f>
        <v>South</v>
      </c>
      <c r="S2206" t="str">
        <f>_xlfn.XLOOKUP(Table2[[#This Row],[Customer_ID]],Table1[Customer_ID],Table1[Segment],"Not Found")</f>
        <v>Consumer</v>
      </c>
      <c r="T2206" t="str">
        <f>_xlfn.XLOOKUP(Table2[[#This Row],[Product_ID]],Table4[Product_ID],Table4[Product_Name],"Not Found")</f>
        <v>Pen Set</v>
      </c>
    </row>
    <row r="2207" spans="1:20" x14ac:dyDescent="0.3">
      <c r="A2207" t="s">
        <v>2731</v>
      </c>
      <c r="B2207" s="4">
        <v>45615</v>
      </c>
      <c r="C2207" s="4">
        <v>45618</v>
      </c>
      <c r="D2207" t="s">
        <v>120</v>
      </c>
      <c r="E2207" t="s">
        <v>116</v>
      </c>
      <c r="F2207" s="8">
        <v>1</v>
      </c>
      <c r="G2207" s="10">
        <v>0.15</v>
      </c>
      <c r="H2207" t="s">
        <v>13</v>
      </c>
      <c r="I2207" s="8">
        <v>339.15</v>
      </c>
      <c r="J2207" s="8">
        <v>62.31</v>
      </c>
      <c r="K2207" s="12">
        <f>YEAR(Table2[[#This Row],[Order_Date]])</f>
        <v>2024</v>
      </c>
      <c r="L2207" s="12">
        <f>MONTH(Table2[[#This Row],[Order_Date]])</f>
        <v>11</v>
      </c>
      <c r="M2207" t="str">
        <f>TEXT(Table2[[#This Row],[Order_Date]],"mmm")</f>
        <v>Nov</v>
      </c>
      <c r="N2207" t="str">
        <f>TEXT(Table2[[#This Row],[Order_Date]],"YYYY-MM")</f>
        <v>2024-11</v>
      </c>
      <c r="O2207" s="9">
        <f>IFERROR(Table2[[#This Row],[Profit]]/Table2[[#This Row],[Sales]],0)</f>
        <v>0.18372401592215837</v>
      </c>
      <c r="P2207" t="str">
        <f>_xlfn.XLOOKUP(Table2[[#This Row],[Product_ID]],Table4[Product_ID],Table4[Category],"Not Found")</f>
        <v>Technology</v>
      </c>
      <c r="Q2207" t="str">
        <f>_xlfn.XLOOKUP(Table2[[#This Row],[Product_ID]],Table4[Product_ID],Table4[Sub_Category],"Not Found")</f>
        <v>Accessories</v>
      </c>
      <c r="R2207" t="str">
        <f>_xlfn.XLOOKUP(Table2[[#This Row],[Customer_ID]],Table1[Customer_ID],Table1[Region],"Not Found")</f>
        <v>East</v>
      </c>
      <c r="S2207" t="str">
        <f>_xlfn.XLOOKUP(Table2[[#This Row],[Customer_ID]],Table1[Customer_ID],Table1[Segment],"Not Found")</f>
        <v>Consumer</v>
      </c>
      <c r="T2207" t="str">
        <f>_xlfn.XLOOKUP(Table2[[#This Row],[Product_ID]],Table4[Product_ID],Table4[Product_Name],"Not Found")</f>
        <v>Mobile Holder</v>
      </c>
    </row>
    <row r="2208" spans="1:20" x14ac:dyDescent="0.3">
      <c r="A2208" t="s">
        <v>2732</v>
      </c>
      <c r="B2208" s="4">
        <v>45964</v>
      </c>
      <c r="C2208" s="4">
        <v>45966</v>
      </c>
      <c r="D2208" t="s">
        <v>1020</v>
      </c>
      <c r="E2208" t="s">
        <v>29</v>
      </c>
      <c r="F2208" s="8">
        <v>1</v>
      </c>
      <c r="G2208" s="10">
        <v>0</v>
      </c>
      <c r="H2208" t="s">
        <v>17</v>
      </c>
      <c r="I2208" s="8">
        <v>399</v>
      </c>
      <c r="J2208" s="8">
        <v>128.62</v>
      </c>
      <c r="K2208" s="12">
        <f>YEAR(Table2[[#This Row],[Order_Date]])</f>
        <v>2025</v>
      </c>
      <c r="L2208" s="12">
        <f>MONTH(Table2[[#This Row],[Order_Date]])</f>
        <v>11</v>
      </c>
      <c r="M2208" t="str">
        <f>TEXT(Table2[[#This Row],[Order_Date]],"mmm")</f>
        <v>Nov</v>
      </c>
      <c r="N2208" t="str">
        <f>TEXT(Table2[[#This Row],[Order_Date]],"YYYY-MM")</f>
        <v>2025-11</v>
      </c>
      <c r="O2208" s="9">
        <f>IFERROR(Table2[[#This Row],[Profit]]/Table2[[#This Row],[Sales]],0)</f>
        <v>0.32235588972431078</v>
      </c>
      <c r="P2208" t="str">
        <f>_xlfn.XLOOKUP(Table2[[#This Row],[Product_ID]],Table4[Product_ID],Table4[Category],"Not Found")</f>
        <v>Office</v>
      </c>
      <c r="Q2208" t="str">
        <f>_xlfn.XLOOKUP(Table2[[#This Row],[Product_ID]],Table4[Product_ID],Table4[Sub_Category],"Not Found")</f>
        <v>Paper</v>
      </c>
      <c r="R2208" t="str">
        <f>_xlfn.XLOOKUP(Table2[[#This Row],[Customer_ID]],Table1[Customer_ID],Table1[Region],"Not Found")</f>
        <v>South</v>
      </c>
      <c r="S2208" t="str">
        <f>_xlfn.XLOOKUP(Table2[[#This Row],[Customer_ID]],Table1[Customer_ID],Table1[Segment],"Not Found")</f>
        <v>Consumer</v>
      </c>
      <c r="T2208" t="str">
        <f>_xlfn.XLOOKUP(Table2[[#This Row],[Product_ID]],Table4[Product_ID],Table4[Product_Name],"Not Found")</f>
        <v>Notebook Set</v>
      </c>
    </row>
    <row r="2209" spans="1:20" x14ac:dyDescent="0.3">
      <c r="A2209" t="s">
        <v>2733</v>
      </c>
      <c r="B2209" s="4">
        <v>45930</v>
      </c>
      <c r="C2209" s="4">
        <v>45932</v>
      </c>
      <c r="D2209" t="s">
        <v>1489</v>
      </c>
      <c r="E2209" t="s">
        <v>71</v>
      </c>
      <c r="F2209" s="8">
        <v>3</v>
      </c>
      <c r="G2209" s="10">
        <v>0.1</v>
      </c>
      <c r="H2209" t="s">
        <v>30</v>
      </c>
      <c r="I2209" s="8">
        <v>2157.3000000000002</v>
      </c>
      <c r="J2209" s="8">
        <v>446.96</v>
      </c>
      <c r="K2209" s="12">
        <f>YEAR(Table2[[#This Row],[Order_Date]])</f>
        <v>2025</v>
      </c>
      <c r="L2209" s="12">
        <f>MONTH(Table2[[#This Row],[Order_Date]])</f>
        <v>9</v>
      </c>
      <c r="M2209" t="str">
        <f>TEXT(Table2[[#This Row],[Order_Date]],"mmm")</f>
        <v>Sep</v>
      </c>
      <c r="N2209" t="str">
        <f>TEXT(Table2[[#This Row],[Order_Date]],"YYYY-MM")</f>
        <v>2025-09</v>
      </c>
      <c r="O2209" s="9">
        <f>IFERROR(Table2[[#This Row],[Profit]]/Table2[[#This Row],[Sales]],0)</f>
        <v>0.20718490705975059</v>
      </c>
      <c r="P2209" t="str">
        <f>_xlfn.XLOOKUP(Table2[[#This Row],[Product_ID]],Table4[Product_ID],Table4[Category],"Not Found")</f>
        <v>Home</v>
      </c>
      <c r="Q2209" t="str">
        <f>_xlfn.XLOOKUP(Table2[[#This Row],[Product_ID]],Table4[Product_ID],Table4[Sub_Category],"Not Found")</f>
        <v>Storage</v>
      </c>
      <c r="R2209" t="str">
        <f>_xlfn.XLOOKUP(Table2[[#This Row],[Customer_ID]],Table1[Customer_ID],Table1[Region],"Not Found")</f>
        <v>South</v>
      </c>
      <c r="S2209" t="str">
        <f>_xlfn.XLOOKUP(Table2[[#This Row],[Customer_ID]],Table1[Customer_ID],Table1[Segment],"Not Found")</f>
        <v>Consumer</v>
      </c>
      <c r="T2209" t="str">
        <f>_xlfn.XLOOKUP(Table2[[#This Row],[Product_ID]],Table4[Product_ID],Table4[Product_Name],"Not Found")</f>
        <v>Storage Box</v>
      </c>
    </row>
    <row r="2210" spans="1:20" x14ac:dyDescent="0.3">
      <c r="A2210" t="s">
        <v>2734</v>
      </c>
      <c r="B2210" s="4">
        <v>45711</v>
      </c>
      <c r="C2210" s="4">
        <v>45715</v>
      </c>
      <c r="D2210" t="s">
        <v>1079</v>
      </c>
      <c r="E2210" t="s">
        <v>55</v>
      </c>
      <c r="F2210" s="8">
        <v>2</v>
      </c>
      <c r="G2210" s="10">
        <v>0.05</v>
      </c>
      <c r="H2210" t="s">
        <v>13</v>
      </c>
      <c r="I2210" s="8">
        <v>11398.1</v>
      </c>
      <c r="J2210" s="8">
        <v>2473.7399999999998</v>
      </c>
      <c r="K2210" s="12">
        <f>YEAR(Table2[[#This Row],[Order_Date]])</f>
        <v>2025</v>
      </c>
      <c r="L2210" s="12">
        <f>MONTH(Table2[[#This Row],[Order_Date]])</f>
        <v>2</v>
      </c>
      <c r="M2210" t="str">
        <f>TEXT(Table2[[#This Row],[Order_Date]],"mmm")</f>
        <v>Feb</v>
      </c>
      <c r="N2210" t="str">
        <f>TEXT(Table2[[#This Row],[Order_Date]],"YYYY-MM")</f>
        <v>2025-02</v>
      </c>
      <c r="O2210" s="9">
        <f>IFERROR(Table2[[#This Row],[Profit]]/Table2[[#This Row],[Sales]],0)</f>
        <v>0.21703090866021527</v>
      </c>
      <c r="P2210" t="str">
        <f>_xlfn.XLOOKUP(Table2[[#This Row],[Product_ID]],Table4[Product_ID],Table4[Category],"Not Found")</f>
        <v>Furniture</v>
      </c>
      <c r="Q2210" t="str">
        <f>_xlfn.XLOOKUP(Table2[[#This Row],[Product_ID]],Table4[Product_ID],Table4[Sub_Category],"Not Found")</f>
        <v>Furniture</v>
      </c>
      <c r="R2210" t="str">
        <f>_xlfn.XLOOKUP(Table2[[#This Row],[Customer_ID]],Table1[Customer_ID],Table1[Region],"Not Found")</f>
        <v>West</v>
      </c>
      <c r="S2210" t="str">
        <f>_xlfn.XLOOKUP(Table2[[#This Row],[Customer_ID]],Table1[Customer_ID],Table1[Segment],"Not Found")</f>
        <v>Home Office</v>
      </c>
      <c r="T2210" t="str">
        <f>_xlfn.XLOOKUP(Table2[[#This Row],[Product_ID]],Table4[Product_ID],Table4[Product_Name],"Not Found")</f>
        <v>Study Table</v>
      </c>
    </row>
    <row r="2211" spans="1:20" x14ac:dyDescent="0.3">
      <c r="A2211" t="s">
        <v>2735</v>
      </c>
      <c r="B2211" s="4">
        <v>45885</v>
      </c>
      <c r="C2211" s="4">
        <v>45890</v>
      </c>
      <c r="D2211" t="s">
        <v>70</v>
      </c>
      <c r="E2211" t="s">
        <v>16</v>
      </c>
      <c r="F2211" s="8">
        <v>1</v>
      </c>
      <c r="G2211" s="10">
        <v>0.1</v>
      </c>
      <c r="H2211" t="s">
        <v>21</v>
      </c>
      <c r="I2211" s="8">
        <v>1169.0999999999999</v>
      </c>
      <c r="J2211" s="8">
        <v>280.57</v>
      </c>
      <c r="K2211" s="12">
        <f>YEAR(Table2[[#This Row],[Order_Date]])</f>
        <v>2025</v>
      </c>
      <c r="L2211" s="12">
        <f>MONTH(Table2[[#This Row],[Order_Date]])</f>
        <v>8</v>
      </c>
      <c r="M2211" t="str">
        <f>TEXT(Table2[[#This Row],[Order_Date]],"mmm")</f>
        <v>Aug</v>
      </c>
      <c r="N2211" t="str">
        <f>TEXT(Table2[[#This Row],[Order_Date]],"YYYY-MM")</f>
        <v>2025-08</v>
      </c>
      <c r="O2211" s="9">
        <f>IFERROR(Table2[[#This Row],[Profit]]/Table2[[#This Row],[Sales]],0)</f>
        <v>0.23998802497647764</v>
      </c>
      <c r="P2211" t="str">
        <f>_xlfn.XLOOKUP(Table2[[#This Row],[Product_ID]],Table4[Product_ID],Table4[Category],"Not Found")</f>
        <v>Technology</v>
      </c>
      <c r="Q2211" t="str">
        <f>_xlfn.XLOOKUP(Table2[[#This Row],[Product_ID]],Table4[Product_ID],Table4[Sub_Category],"Not Found")</f>
        <v>Accessories</v>
      </c>
      <c r="R2211" t="str">
        <f>_xlfn.XLOOKUP(Table2[[#This Row],[Customer_ID]],Table1[Customer_ID],Table1[Region],"Not Found")</f>
        <v>South</v>
      </c>
      <c r="S2211" t="str">
        <f>_xlfn.XLOOKUP(Table2[[#This Row],[Customer_ID]],Table1[Customer_ID],Table1[Segment],"Not Found")</f>
        <v>Consumer</v>
      </c>
      <c r="T2211" t="str">
        <f>_xlfn.XLOOKUP(Table2[[#This Row],[Product_ID]],Table4[Product_ID],Table4[Product_Name],"Not Found")</f>
        <v>USB-C Hub</v>
      </c>
    </row>
    <row r="2212" spans="1:20" x14ac:dyDescent="0.3">
      <c r="A2212" t="s">
        <v>2736</v>
      </c>
      <c r="B2212" s="4">
        <v>45776</v>
      </c>
      <c r="C2212" s="4">
        <v>45780</v>
      </c>
      <c r="D2212" t="s">
        <v>669</v>
      </c>
      <c r="E2212" t="s">
        <v>40</v>
      </c>
      <c r="F2212" s="8">
        <v>1</v>
      </c>
      <c r="G2212" s="10">
        <v>0.2</v>
      </c>
      <c r="H2212" t="s">
        <v>17</v>
      </c>
      <c r="I2212" s="8">
        <v>1199.2</v>
      </c>
      <c r="J2212" s="8">
        <v>270.99</v>
      </c>
      <c r="K2212" s="12">
        <f>YEAR(Table2[[#This Row],[Order_Date]])</f>
        <v>2025</v>
      </c>
      <c r="L2212" s="12">
        <f>MONTH(Table2[[#This Row],[Order_Date]])</f>
        <v>4</v>
      </c>
      <c r="M2212" t="str">
        <f>TEXT(Table2[[#This Row],[Order_Date]],"mmm")</f>
        <v>Apr</v>
      </c>
      <c r="N2212" t="str">
        <f>TEXT(Table2[[#This Row],[Order_Date]],"YYYY-MM")</f>
        <v>2025-04</v>
      </c>
      <c r="O2212" s="9">
        <f>IFERROR(Table2[[#This Row],[Profit]]/Table2[[#This Row],[Sales]],0)</f>
        <v>0.22597565043362242</v>
      </c>
      <c r="P2212" t="str">
        <f>_xlfn.XLOOKUP(Table2[[#This Row],[Product_ID]],Table4[Product_ID],Table4[Category],"Not Found")</f>
        <v>Technology</v>
      </c>
      <c r="Q2212" t="str">
        <f>_xlfn.XLOOKUP(Table2[[#This Row],[Product_ID]],Table4[Product_ID],Table4[Sub_Category],"Not Found")</f>
        <v>Accessories</v>
      </c>
      <c r="R2212" t="str">
        <f>_xlfn.XLOOKUP(Table2[[#This Row],[Customer_ID]],Table1[Customer_ID],Table1[Region],"Not Found")</f>
        <v>West</v>
      </c>
      <c r="S2212" t="str">
        <f>_xlfn.XLOOKUP(Table2[[#This Row],[Customer_ID]],Table1[Customer_ID],Table1[Segment],"Not Found")</f>
        <v>Home Office</v>
      </c>
      <c r="T2212" t="str">
        <f>_xlfn.XLOOKUP(Table2[[#This Row],[Product_ID]],Table4[Product_ID],Table4[Product_Name],"Not Found")</f>
        <v>Power Bank</v>
      </c>
    </row>
    <row r="2213" spans="1:20" x14ac:dyDescent="0.3">
      <c r="A2213" t="s">
        <v>2737</v>
      </c>
      <c r="B2213" s="4">
        <v>45950</v>
      </c>
      <c r="C2213" s="4">
        <v>45955</v>
      </c>
      <c r="D2213" t="s">
        <v>225</v>
      </c>
      <c r="E2213" t="s">
        <v>65</v>
      </c>
      <c r="F2213" s="8">
        <v>5</v>
      </c>
      <c r="G2213" s="10">
        <v>0.05</v>
      </c>
      <c r="H2213" t="s">
        <v>13</v>
      </c>
      <c r="I2213" s="8">
        <v>3320.25</v>
      </c>
      <c r="J2213" s="8">
        <v>826.68</v>
      </c>
      <c r="K2213" s="12">
        <f>YEAR(Table2[[#This Row],[Order_Date]])</f>
        <v>2025</v>
      </c>
      <c r="L2213" s="12">
        <f>MONTH(Table2[[#This Row],[Order_Date]])</f>
        <v>10</v>
      </c>
      <c r="M2213" t="str">
        <f>TEXT(Table2[[#This Row],[Order_Date]],"mmm")</f>
        <v>Oct</v>
      </c>
      <c r="N2213" t="str">
        <f>TEXT(Table2[[#This Row],[Order_Date]],"YYYY-MM")</f>
        <v>2025-10</v>
      </c>
      <c r="O2213" s="9">
        <f>IFERROR(Table2[[#This Row],[Profit]]/Table2[[#This Row],[Sales]],0)</f>
        <v>0.24898125141179125</v>
      </c>
      <c r="P2213" t="str">
        <f>_xlfn.XLOOKUP(Table2[[#This Row],[Product_ID]],Table4[Product_ID],Table4[Category],"Not Found")</f>
        <v>Office</v>
      </c>
      <c r="Q2213" t="str">
        <f>_xlfn.XLOOKUP(Table2[[#This Row],[Product_ID]],Table4[Product_ID],Table4[Sub_Category],"Not Found")</f>
        <v>Storage</v>
      </c>
      <c r="R2213" t="str">
        <f>_xlfn.XLOOKUP(Table2[[#This Row],[Customer_ID]],Table1[Customer_ID],Table1[Region],"Not Found")</f>
        <v>West</v>
      </c>
      <c r="S2213" t="str">
        <f>_xlfn.XLOOKUP(Table2[[#This Row],[Customer_ID]],Table1[Customer_ID],Table1[Segment],"Not Found")</f>
        <v>Consumer</v>
      </c>
      <c r="T2213" t="str">
        <f>_xlfn.XLOOKUP(Table2[[#This Row],[Product_ID]],Table4[Product_ID],Table4[Product_Name],"Not Found")</f>
        <v>Desk Organizer</v>
      </c>
    </row>
    <row r="2214" spans="1:20" x14ac:dyDescent="0.3">
      <c r="A2214" t="s">
        <v>2738</v>
      </c>
      <c r="B2214" s="4">
        <v>45703</v>
      </c>
      <c r="C2214" s="4">
        <v>45708</v>
      </c>
      <c r="D2214" t="s">
        <v>297</v>
      </c>
      <c r="E2214" t="s">
        <v>96</v>
      </c>
      <c r="F2214" s="8">
        <v>3</v>
      </c>
      <c r="G2214" s="10">
        <v>0.1</v>
      </c>
      <c r="H2214" t="s">
        <v>21</v>
      </c>
      <c r="I2214" s="8">
        <v>2697.3</v>
      </c>
      <c r="J2214" s="8">
        <v>787.38</v>
      </c>
      <c r="K2214" s="12">
        <f>YEAR(Table2[[#This Row],[Order_Date]])</f>
        <v>2025</v>
      </c>
      <c r="L2214" s="12">
        <f>MONTH(Table2[[#This Row],[Order_Date]])</f>
        <v>2</v>
      </c>
      <c r="M2214" t="str">
        <f>TEXT(Table2[[#This Row],[Order_Date]],"mmm")</f>
        <v>Feb</v>
      </c>
      <c r="N2214" t="str">
        <f>TEXT(Table2[[#This Row],[Order_Date]],"YYYY-MM")</f>
        <v>2025-02</v>
      </c>
      <c r="O2214" s="9">
        <f>IFERROR(Table2[[#This Row],[Profit]]/Table2[[#This Row],[Sales]],0)</f>
        <v>0.29191413635858077</v>
      </c>
      <c r="P2214" t="str">
        <f>_xlfn.XLOOKUP(Table2[[#This Row],[Product_ID]],Table4[Product_ID],Table4[Category],"Not Found")</f>
        <v>Home</v>
      </c>
      <c r="Q2214" t="str">
        <f>_xlfn.XLOOKUP(Table2[[#This Row],[Product_ID]],Table4[Product_ID],Table4[Sub_Category],"Not Found")</f>
        <v>Lighting</v>
      </c>
      <c r="R2214" t="str">
        <f>_xlfn.XLOOKUP(Table2[[#This Row],[Customer_ID]],Table1[Customer_ID],Table1[Region],"Not Found")</f>
        <v>South</v>
      </c>
      <c r="S2214" t="str">
        <f>_xlfn.XLOOKUP(Table2[[#This Row],[Customer_ID]],Table1[Customer_ID],Table1[Segment],"Not Found")</f>
        <v>Consumer</v>
      </c>
      <c r="T2214" t="str">
        <f>_xlfn.XLOOKUP(Table2[[#This Row],[Product_ID]],Table4[Product_ID],Table4[Product_Name],"Not Found")</f>
        <v>LED Strip Light</v>
      </c>
    </row>
    <row r="2215" spans="1:20" x14ac:dyDescent="0.3">
      <c r="A2215" t="s">
        <v>2739</v>
      </c>
      <c r="B2215" s="4">
        <v>45375</v>
      </c>
      <c r="C2215" s="4">
        <v>45379</v>
      </c>
      <c r="D2215" t="s">
        <v>1097</v>
      </c>
      <c r="E2215" t="s">
        <v>71</v>
      </c>
      <c r="F2215" s="8">
        <v>3</v>
      </c>
      <c r="G2215" s="10">
        <v>0.2</v>
      </c>
      <c r="H2215" t="s">
        <v>13</v>
      </c>
      <c r="I2215" s="8">
        <v>1917.6</v>
      </c>
      <c r="J2215" s="8">
        <v>411.77</v>
      </c>
      <c r="K2215" s="12">
        <f>YEAR(Table2[[#This Row],[Order_Date]])</f>
        <v>2024</v>
      </c>
      <c r="L2215" s="12">
        <f>MONTH(Table2[[#This Row],[Order_Date]])</f>
        <v>3</v>
      </c>
      <c r="M2215" t="str">
        <f>TEXT(Table2[[#This Row],[Order_Date]],"mmm")</f>
        <v>Mar</v>
      </c>
      <c r="N2215" t="str">
        <f>TEXT(Table2[[#This Row],[Order_Date]],"YYYY-MM")</f>
        <v>2024-03</v>
      </c>
      <c r="O2215" s="9">
        <f>IFERROR(Table2[[#This Row],[Profit]]/Table2[[#This Row],[Sales]],0)</f>
        <v>0.21473195661243222</v>
      </c>
      <c r="P2215" t="str">
        <f>_xlfn.XLOOKUP(Table2[[#This Row],[Product_ID]],Table4[Product_ID],Table4[Category],"Not Found")</f>
        <v>Home</v>
      </c>
      <c r="Q2215" t="str">
        <f>_xlfn.XLOOKUP(Table2[[#This Row],[Product_ID]],Table4[Product_ID],Table4[Sub_Category],"Not Found")</f>
        <v>Storage</v>
      </c>
      <c r="R2215" t="str">
        <f>_xlfn.XLOOKUP(Table2[[#This Row],[Customer_ID]],Table1[Customer_ID],Table1[Region],"Not Found")</f>
        <v>East</v>
      </c>
      <c r="S2215" t="str">
        <f>_xlfn.XLOOKUP(Table2[[#This Row],[Customer_ID]],Table1[Customer_ID],Table1[Segment],"Not Found")</f>
        <v>Corporate</v>
      </c>
      <c r="T2215" t="str">
        <f>_xlfn.XLOOKUP(Table2[[#This Row],[Product_ID]],Table4[Product_ID],Table4[Product_Name],"Not Found")</f>
        <v>Storage Box</v>
      </c>
    </row>
    <row r="2216" spans="1:20" x14ac:dyDescent="0.3">
      <c r="A2216" t="s">
        <v>2740</v>
      </c>
      <c r="B2216" s="4">
        <v>45404</v>
      </c>
      <c r="C2216" s="4">
        <v>45407</v>
      </c>
      <c r="D2216" t="s">
        <v>508</v>
      </c>
      <c r="E2216" t="s">
        <v>116</v>
      </c>
      <c r="F2216" s="8">
        <v>1</v>
      </c>
      <c r="G2216" s="10">
        <v>0.2</v>
      </c>
      <c r="H2216" t="s">
        <v>13</v>
      </c>
      <c r="I2216" s="8">
        <v>319.2</v>
      </c>
      <c r="J2216" s="8">
        <v>69.97</v>
      </c>
      <c r="K2216" s="12">
        <f>YEAR(Table2[[#This Row],[Order_Date]])</f>
        <v>2024</v>
      </c>
      <c r="L2216" s="12">
        <f>MONTH(Table2[[#This Row],[Order_Date]])</f>
        <v>4</v>
      </c>
      <c r="M2216" t="str">
        <f>TEXT(Table2[[#This Row],[Order_Date]],"mmm")</f>
        <v>Apr</v>
      </c>
      <c r="N2216" t="str">
        <f>TEXT(Table2[[#This Row],[Order_Date]],"YYYY-MM")</f>
        <v>2024-04</v>
      </c>
      <c r="O2216" s="9">
        <f>IFERROR(Table2[[#This Row],[Profit]]/Table2[[#This Row],[Sales]],0)</f>
        <v>0.21920426065162907</v>
      </c>
      <c r="P2216" t="str">
        <f>_xlfn.XLOOKUP(Table2[[#This Row],[Product_ID]],Table4[Product_ID],Table4[Category],"Not Found")</f>
        <v>Technology</v>
      </c>
      <c r="Q2216" t="str">
        <f>_xlfn.XLOOKUP(Table2[[#This Row],[Product_ID]],Table4[Product_ID],Table4[Sub_Category],"Not Found")</f>
        <v>Accessories</v>
      </c>
      <c r="R2216" t="str">
        <f>_xlfn.XLOOKUP(Table2[[#This Row],[Customer_ID]],Table1[Customer_ID],Table1[Region],"Not Found")</f>
        <v>West</v>
      </c>
      <c r="S2216" t="str">
        <f>_xlfn.XLOOKUP(Table2[[#This Row],[Customer_ID]],Table1[Customer_ID],Table1[Segment],"Not Found")</f>
        <v>Corporate</v>
      </c>
      <c r="T2216" t="str">
        <f>_xlfn.XLOOKUP(Table2[[#This Row],[Product_ID]],Table4[Product_ID],Table4[Product_Name],"Not Found")</f>
        <v>Mobile Holder</v>
      </c>
    </row>
    <row r="2217" spans="1:20" x14ac:dyDescent="0.3">
      <c r="A2217" t="s">
        <v>2741</v>
      </c>
      <c r="B2217" s="4">
        <v>45623</v>
      </c>
      <c r="C2217" s="4">
        <v>45626</v>
      </c>
      <c r="D2217" t="s">
        <v>1242</v>
      </c>
      <c r="E2217" t="s">
        <v>55</v>
      </c>
      <c r="F2217" s="8">
        <v>3</v>
      </c>
      <c r="G2217" s="10">
        <v>0.05</v>
      </c>
      <c r="H2217" t="s">
        <v>13</v>
      </c>
      <c r="I2217" s="8">
        <v>17097.150000000001</v>
      </c>
      <c r="J2217" s="8">
        <v>3118.15</v>
      </c>
      <c r="K2217" s="12">
        <f>YEAR(Table2[[#This Row],[Order_Date]])</f>
        <v>2024</v>
      </c>
      <c r="L2217" s="12">
        <f>MONTH(Table2[[#This Row],[Order_Date]])</f>
        <v>11</v>
      </c>
      <c r="M2217" t="str">
        <f>TEXT(Table2[[#This Row],[Order_Date]],"mmm")</f>
        <v>Nov</v>
      </c>
      <c r="N2217" t="str">
        <f>TEXT(Table2[[#This Row],[Order_Date]],"YYYY-MM")</f>
        <v>2024-11</v>
      </c>
      <c r="O2217" s="9">
        <f>IFERROR(Table2[[#This Row],[Profit]]/Table2[[#This Row],[Sales]],0)</f>
        <v>0.18237834960797558</v>
      </c>
      <c r="P2217" t="str">
        <f>_xlfn.XLOOKUP(Table2[[#This Row],[Product_ID]],Table4[Product_ID],Table4[Category],"Not Found")</f>
        <v>Furniture</v>
      </c>
      <c r="Q2217" t="str">
        <f>_xlfn.XLOOKUP(Table2[[#This Row],[Product_ID]],Table4[Product_ID],Table4[Sub_Category],"Not Found")</f>
        <v>Furniture</v>
      </c>
      <c r="R2217" t="str">
        <f>_xlfn.XLOOKUP(Table2[[#This Row],[Customer_ID]],Table1[Customer_ID],Table1[Region],"Not Found")</f>
        <v>North</v>
      </c>
      <c r="S2217" t="str">
        <f>_xlfn.XLOOKUP(Table2[[#This Row],[Customer_ID]],Table1[Customer_ID],Table1[Segment],"Not Found")</f>
        <v>Home Office</v>
      </c>
      <c r="T2217" t="str">
        <f>_xlfn.XLOOKUP(Table2[[#This Row],[Product_ID]],Table4[Product_ID],Table4[Product_Name],"Not Found")</f>
        <v>Study Table</v>
      </c>
    </row>
    <row r="2218" spans="1:20" x14ac:dyDescent="0.3">
      <c r="A2218" t="s">
        <v>2742</v>
      </c>
      <c r="B2218" s="4">
        <v>45669</v>
      </c>
      <c r="C2218" s="4">
        <v>45674</v>
      </c>
      <c r="D2218" t="s">
        <v>858</v>
      </c>
      <c r="E2218" t="s">
        <v>65</v>
      </c>
      <c r="F2218" s="8">
        <v>1</v>
      </c>
      <c r="G2218" s="10">
        <v>0.05</v>
      </c>
      <c r="H2218" t="s">
        <v>17</v>
      </c>
      <c r="I2218" s="8">
        <v>664.05</v>
      </c>
      <c r="J2218" s="8">
        <v>146.47</v>
      </c>
      <c r="K2218" s="12">
        <f>YEAR(Table2[[#This Row],[Order_Date]])</f>
        <v>2025</v>
      </c>
      <c r="L2218" s="12">
        <f>MONTH(Table2[[#This Row],[Order_Date]])</f>
        <v>1</v>
      </c>
      <c r="M2218" t="str">
        <f>TEXT(Table2[[#This Row],[Order_Date]],"mmm")</f>
        <v>Jan</v>
      </c>
      <c r="N2218" t="str">
        <f>TEXT(Table2[[#This Row],[Order_Date]],"YYYY-MM")</f>
        <v>2025-01</v>
      </c>
      <c r="O2218" s="9">
        <f>IFERROR(Table2[[#This Row],[Profit]]/Table2[[#This Row],[Sales]],0)</f>
        <v>0.2205707401551088</v>
      </c>
      <c r="P2218" t="str">
        <f>_xlfn.XLOOKUP(Table2[[#This Row],[Product_ID]],Table4[Product_ID],Table4[Category],"Not Found")</f>
        <v>Office</v>
      </c>
      <c r="Q2218" t="str">
        <f>_xlfn.XLOOKUP(Table2[[#This Row],[Product_ID]],Table4[Product_ID],Table4[Sub_Category],"Not Found")</f>
        <v>Storage</v>
      </c>
      <c r="R2218" t="str">
        <f>_xlfn.XLOOKUP(Table2[[#This Row],[Customer_ID]],Table1[Customer_ID],Table1[Region],"Not Found")</f>
        <v>North</v>
      </c>
      <c r="S2218" t="str">
        <f>_xlfn.XLOOKUP(Table2[[#This Row],[Customer_ID]],Table1[Customer_ID],Table1[Segment],"Not Found")</f>
        <v>Home Office</v>
      </c>
      <c r="T2218" t="str">
        <f>_xlfn.XLOOKUP(Table2[[#This Row],[Product_ID]],Table4[Product_ID],Table4[Product_Name],"Not Found")</f>
        <v>Desk Organizer</v>
      </c>
    </row>
    <row r="2219" spans="1:20" x14ac:dyDescent="0.3">
      <c r="A2219" t="s">
        <v>2743</v>
      </c>
      <c r="B2219" s="4">
        <v>45946</v>
      </c>
      <c r="C2219" s="4">
        <v>45950</v>
      </c>
      <c r="D2219" t="s">
        <v>503</v>
      </c>
      <c r="E2219" t="s">
        <v>58</v>
      </c>
      <c r="F2219" s="8">
        <v>5</v>
      </c>
      <c r="G2219" s="10">
        <v>0</v>
      </c>
      <c r="H2219" t="s">
        <v>17</v>
      </c>
      <c r="I2219" s="8">
        <v>9995</v>
      </c>
      <c r="J2219" s="8">
        <v>2251.02</v>
      </c>
      <c r="K2219" s="12">
        <f>YEAR(Table2[[#This Row],[Order_Date]])</f>
        <v>2025</v>
      </c>
      <c r="L2219" s="12">
        <f>MONTH(Table2[[#This Row],[Order_Date]])</f>
        <v>10</v>
      </c>
      <c r="M2219" t="str">
        <f>TEXT(Table2[[#This Row],[Order_Date]],"mmm")</f>
        <v>Oct</v>
      </c>
      <c r="N2219" t="str">
        <f>TEXT(Table2[[#This Row],[Order_Date]],"YYYY-MM")</f>
        <v>2025-10</v>
      </c>
      <c r="O2219" s="9">
        <f>IFERROR(Table2[[#This Row],[Profit]]/Table2[[#This Row],[Sales]],0)</f>
        <v>0.22521460730365184</v>
      </c>
      <c r="P2219" t="str">
        <f>_xlfn.XLOOKUP(Table2[[#This Row],[Product_ID]],Table4[Product_ID],Table4[Category],"Not Found")</f>
        <v>Technology</v>
      </c>
      <c r="Q2219" t="str">
        <f>_xlfn.XLOOKUP(Table2[[#This Row],[Product_ID]],Table4[Product_ID],Table4[Sub_Category],"Not Found")</f>
        <v>Audio</v>
      </c>
      <c r="R2219" t="str">
        <f>_xlfn.XLOOKUP(Table2[[#This Row],[Customer_ID]],Table1[Customer_ID],Table1[Region],"Not Found")</f>
        <v>West</v>
      </c>
      <c r="S2219" t="str">
        <f>_xlfn.XLOOKUP(Table2[[#This Row],[Customer_ID]],Table1[Customer_ID],Table1[Segment],"Not Found")</f>
        <v>Corporate</v>
      </c>
      <c r="T2219" t="str">
        <f>_xlfn.XLOOKUP(Table2[[#This Row],[Product_ID]],Table4[Product_ID],Table4[Product_Name],"Not Found")</f>
        <v>Bluetooth Speaker</v>
      </c>
    </row>
    <row r="2220" spans="1:20" x14ac:dyDescent="0.3">
      <c r="A2220" t="s">
        <v>2744</v>
      </c>
      <c r="B2220" s="4">
        <v>45332</v>
      </c>
      <c r="C2220" s="4">
        <v>45334</v>
      </c>
      <c r="D2220" t="s">
        <v>281</v>
      </c>
      <c r="E2220" t="s">
        <v>26</v>
      </c>
      <c r="F2220" s="8">
        <v>1</v>
      </c>
      <c r="G2220" s="10">
        <v>0</v>
      </c>
      <c r="H2220" t="s">
        <v>13</v>
      </c>
      <c r="I2220" s="8">
        <v>899</v>
      </c>
      <c r="J2220" s="8">
        <v>163.31</v>
      </c>
      <c r="K2220" s="12">
        <f>YEAR(Table2[[#This Row],[Order_Date]])</f>
        <v>2024</v>
      </c>
      <c r="L2220" s="12">
        <f>MONTH(Table2[[#This Row],[Order_Date]])</f>
        <v>2</v>
      </c>
      <c r="M2220" t="str">
        <f>TEXT(Table2[[#This Row],[Order_Date]],"mmm")</f>
        <v>Feb</v>
      </c>
      <c r="N2220" t="str">
        <f>TEXT(Table2[[#This Row],[Order_Date]],"YYYY-MM")</f>
        <v>2024-02</v>
      </c>
      <c r="O2220" s="9">
        <f>IFERROR(Table2[[#This Row],[Profit]]/Table2[[#This Row],[Sales]],0)</f>
        <v>0.18165739710789766</v>
      </c>
      <c r="P2220" t="str">
        <f>_xlfn.XLOOKUP(Table2[[#This Row],[Product_ID]],Table4[Product_ID],Table4[Category],"Not Found")</f>
        <v>Technology</v>
      </c>
      <c r="Q2220" t="str">
        <f>_xlfn.XLOOKUP(Table2[[#This Row],[Product_ID]],Table4[Product_ID],Table4[Sub_Category],"Not Found")</f>
        <v>Accessories</v>
      </c>
      <c r="R2220" t="str">
        <f>_xlfn.XLOOKUP(Table2[[#This Row],[Customer_ID]],Table1[Customer_ID],Table1[Region],"Not Found")</f>
        <v>East</v>
      </c>
      <c r="S2220" t="str">
        <f>_xlfn.XLOOKUP(Table2[[#This Row],[Customer_ID]],Table1[Customer_ID],Table1[Segment],"Not Found")</f>
        <v>Home Office</v>
      </c>
      <c r="T2220" t="str">
        <f>_xlfn.XLOOKUP(Table2[[#This Row],[Product_ID]],Table4[Product_ID],Table4[Product_Name],"Not Found")</f>
        <v>Keyboard</v>
      </c>
    </row>
    <row r="2221" spans="1:20" x14ac:dyDescent="0.3">
      <c r="A2221" t="s">
        <v>2745</v>
      </c>
      <c r="B2221" s="4">
        <v>45396</v>
      </c>
      <c r="C2221" s="4">
        <v>45401</v>
      </c>
      <c r="D2221" t="s">
        <v>105</v>
      </c>
      <c r="E2221" t="s">
        <v>16</v>
      </c>
      <c r="F2221" s="8">
        <v>1</v>
      </c>
      <c r="G2221" s="10">
        <v>0.05</v>
      </c>
      <c r="H2221" t="s">
        <v>13</v>
      </c>
      <c r="I2221" s="8">
        <v>1234.05</v>
      </c>
      <c r="J2221" s="8">
        <v>333.72</v>
      </c>
      <c r="K2221" s="12">
        <f>YEAR(Table2[[#This Row],[Order_Date]])</f>
        <v>2024</v>
      </c>
      <c r="L2221" s="12">
        <f>MONTH(Table2[[#This Row],[Order_Date]])</f>
        <v>4</v>
      </c>
      <c r="M2221" t="str">
        <f>TEXT(Table2[[#This Row],[Order_Date]],"mmm")</f>
        <v>Apr</v>
      </c>
      <c r="N2221" t="str">
        <f>TEXT(Table2[[#This Row],[Order_Date]],"YYYY-MM")</f>
        <v>2024-04</v>
      </c>
      <c r="O2221" s="9">
        <f>IFERROR(Table2[[#This Row],[Profit]]/Table2[[#This Row],[Sales]],0)</f>
        <v>0.27042664397714844</v>
      </c>
      <c r="P2221" t="str">
        <f>_xlfn.XLOOKUP(Table2[[#This Row],[Product_ID]],Table4[Product_ID],Table4[Category],"Not Found")</f>
        <v>Technology</v>
      </c>
      <c r="Q2221" t="str">
        <f>_xlfn.XLOOKUP(Table2[[#This Row],[Product_ID]],Table4[Product_ID],Table4[Sub_Category],"Not Found")</f>
        <v>Accessories</v>
      </c>
      <c r="R2221" t="str">
        <f>_xlfn.XLOOKUP(Table2[[#This Row],[Customer_ID]],Table1[Customer_ID],Table1[Region],"Not Found")</f>
        <v>East</v>
      </c>
      <c r="S2221" t="str">
        <f>_xlfn.XLOOKUP(Table2[[#This Row],[Customer_ID]],Table1[Customer_ID],Table1[Segment],"Not Found")</f>
        <v>Home Office</v>
      </c>
      <c r="T2221" t="str">
        <f>_xlfn.XLOOKUP(Table2[[#This Row],[Product_ID]],Table4[Product_ID],Table4[Product_Name],"Not Found")</f>
        <v>USB-C Hub</v>
      </c>
    </row>
    <row r="2222" spans="1:20" x14ac:dyDescent="0.3">
      <c r="A2222" t="s">
        <v>2746</v>
      </c>
      <c r="B2222" s="4">
        <v>45493</v>
      </c>
      <c r="C2222" s="4">
        <v>45498</v>
      </c>
      <c r="D2222" t="s">
        <v>174</v>
      </c>
      <c r="E2222" t="s">
        <v>200</v>
      </c>
      <c r="F2222" s="8">
        <v>1</v>
      </c>
      <c r="G2222" s="10">
        <v>0</v>
      </c>
      <c r="H2222" t="s">
        <v>21</v>
      </c>
      <c r="I2222" s="8">
        <v>1099</v>
      </c>
      <c r="J2222" s="8">
        <v>411.72</v>
      </c>
      <c r="K2222" s="12">
        <f>YEAR(Table2[[#This Row],[Order_Date]])</f>
        <v>2024</v>
      </c>
      <c r="L2222" s="12">
        <f>MONTH(Table2[[#This Row],[Order_Date]])</f>
        <v>7</v>
      </c>
      <c r="M2222" t="str">
        <f>TEXT(Table2[[#This Row],[Order_Date]],"mmm")</f>
        <v>Jul</v>
      </c>
      <c r="N2222" t="str">
        <f>TEXT(Table2[[#This Row],[Order_Date]],"YYYY-MM")</f>
        <v>2024-07</v>
      </c>
      <c r="O2222" s="9">
        <f>IFERROR(Table2[[#This Row],[Profit]]/Table2[[#This Row],[Sales]],0)</f>
        <v>0.37463148316651501</v>
      </c>
      <c r="P2222" t="str">
        <f>_xlfn.XLOOKUP(Table2[[#This Row],[Product_ID]],Table4[Product_ID],Table4[Category],"Not Found")</f>
        <v>Office</v>
      </c>
      <c r="Q2222" t="str">
        <f>_xlfn.XLOOKUP(Table2[[#This Row],[Product_ID]],Table4[Product_ID],Table4[Sub_Category],"Not Found")</f>
        <v>Office Supplies</v>
      </c>
      <c r="R2222" t="str">
        <f>_xlfn.XLOOKUP(Table2[[#This Row],[Customer_ID]],Table1[Customer_ID],Table1[Region],"Not Found")</f>
        <v>South</v>
      </c>
      <c r="S2222" t="str">
        <f>_xlfn.XLOOKUP(Table2[[#This Row],[Customer_ID]],Table1[Customer_ID],Table1[Segment],"Not Found")</f>
        <v>Home Office</v>
      </c>
      <c r="T2222" t="str">
        <f>_xlfn.XLOOKUP(Table2[[#This Row],[Product_ID]],Table4[Product_ID],Table4[Product_Name],"Not Found")</f>
        <v>Laptop Stand</v>
      </c>
    </row>
    <row r="2223" spans="1:20" x14ac:dyDescent="0.3">
      <c r="A2223" t="s">
        <v>2747</v>
      </c>
      <c r="B2223" s="4">
        <v>45741</v>
      </c>
      <c r="C2223" s="4">
        <v>45742</v>
      </c>
      <c r="D2223" t="s">
        <v>1024</v>
      </c>
      <c r="E2223" t="s">
        <v>35</v>
      </c>
      <c r="F2223" s="8">
        <v>3</v>
      </c>
      <c r="G2223" s="10">
        <v>0.1</v>
      </c>
      <c r="H2223" t="s">
        <v>21</v>
      </c>
      <c r="I2223" s="8">
        <v>4317.3</v>
      </c>
      <c r="J2223" s="8">
        <v>1184.31</v>
      </c>
      <c r="K2223" s="12">
        <f>YEAR(Table2[[#This Row],[Order_Date]])</f>
        <v>2025</v>
      </c>
      <c r="L2223" s="12">
        <f>MONTH(Table2[[#This Row],[Order_Date]])</f>
        <v>3</v>
      </c>
      <c r="M2223" t="str">
        <f>TEXT(Table2[[#This Row],[Order_Date]],"mmm")</f>
        <v>Mar</v>
      </c>
      <c r="N2223" t="str">
        <f>TEXT(Table2[[#This Row],[Order_Date]],"YYYY-MM")</f>
        <v>2025-03</v>
      </c>
      <c r="O2223" s="9">
        <f>IFERROR(Table2[[#This Row],[Profit]]/Table2[[#This Row],[Sales]],0)</f>
        <v>0.27431728163435476</v>
      </c>
      <c r="P2223" t="str">
        <f>_xlfn.XLOOKUP(Table2[[#This Row],[Product_ID]],Table4[Product_ID],Table4[Category],"Not Found")</f>
        <v>Lifestyle</v>
      </c>
      <c r="Q2223" t="str">
        <f>_xlfn.XLOOKUP(Table2[[#This Row],[Product_ID]],Table4[Product_ID],Table4[Sub_Category],"Not Found")</f>
        <v>Bags</v>
      </c>
      <c r="R2223" t="str">
        <f>_xlfn.XLOOKUP(Table2[[#This Row],[Customer_ID]],Table1[Customer_ID],Table1[Region],"Not Found")</f>
        <v>North</v>
      </c>
      <c r="S2223" t="str">
        <f>_xlfn.XLOOKUP(Table2[[#This Row],[Customer_ID]],Table1[Customer_ID],Table1[Segment],"Not Found")</f>
        <v>Consumer</v>
      </c>
      <c r="T2223" t="str">
        <f>_xlfn.XLOOKUP(Table2[[#This Row],[Product_ID]],Table4[Product_ID],Table4[Product_Name],"Not Found")</f>
        <v>Backpack</v>
      </c>
    </row>
    <row r="2224" spans="1:20" x14ac:dyDescent="0.3">
      <c r="A2224" t="s">
        <v>2748</v>
      </c>
      <c r="B2224" s="4">
        <v>45557</v>
      </c>
      <c r="C2224" s="4">
        <v>45560</v>
      </c>
      <c r="D2224" t="s">
        <v>1630</v>
      </c>
      <c r="E2224" t="s">
        <v>55</v>
      </c>
      <c r="F2224" s="8">
        <v>3</v>
      </c>
      <c r="G2224" s="10">
        <v>0.05</v>
      </c>
      <c r="H2224" t="s">
        <v>17</v>
      </c>
      <c r="I2224" s="8">
        <v>17097.150000000001</v>
      </c>
      <c r="J2224" s="8">
        <v>2842.32</v>
      </c>
      <c r="K2224" s="12">
        <f>YEAR(Table2[[#This Row],[Order_Date]])</f>
        <v>2024</v>
      </c>
      <c r="L2224" s="12">
        <f>MONTH(Table2[[#This Row],[Order_Date]])</f>
        <v>9</v>
      </c>
      <c r="M2224" t="str">
        <f>TEXT(Table2[[#This Row],[Order_Date]],"mmm")</f>
        <v>Sep</v>
      </c>
      <c r="N2224" t="str">
        <f>TEXT(Table2[[#This Row],[Order_Date]],"YYYY-MM")</f>
        <v>2024-09</v>
      </c>
      <c r="O2224" s="9">
        <f>IFERROR(Table2[[#This Row],[Profit]]/Table2[[#This Row],[Sales]],0)</f>
        <v>0.16624525140154939</v>
      </c>
      <c r="P2224" t="str">
        <f>_xlfn.XLOOKUP(Table2[[#This Row],[Product_ID]],Table4[Product_ID],Table4[Category],"Not Found")</f>
        <v>Furniture</v>
      </c>
      <c r="Q2224" t="str">
        <f>_xlfn.XLOOKUP(Table2[[#This Row],[Product_ID]],Table4[Product_ID],Table4[Sub_Category],"Not Found")</f>
        <v>Furniture</v>
      </c>
      <c r="R2224" t="str">
        <f>_xlfn.XLOOKUP(Table2[[#This Row],[Customer_ID]],Table1[Customer_ID],Table1[Region],"Not Found")</f>
        <v>West</v>
      </c>
      <c r="S2224" t="str">
        <f>_xlfn.XLOOKUP(Table2[[#This Row],[Customer_ID]],Table1[Customer_ID],Table1[Segment],"Not Found")</f>
        <v>Consumer</v>
      </c>
      <c r="T2224" t="str">
        <f>_xlfn.XLOOKUP(Table2[[#This Row],[Product_ID]],Table4[Product_ID],Table4[Product_Name],"Not Found")</f>
        <v>Study Table</v>
      </c>
    </row>
    <row r="2225" spans="1:20" x14ac:dyDescent="0.3">
      <c r="A2225" t="s">
        <v>2749</v>
      </c>
      <c r="B2225" s="4">
        <v>45501</v>
      </c>
      <c r="C2225" s="4">
        <v>45505</v>
      </c>
      <c r="D2225" t="s">
        <v>960</v>
      </c>
      <c r="E2225" t="s">
        <v>116</v>
      </c>
      <c r="F2225" s="8">
        <v>1</v>
      </c>
      <c r="G2225" s="10">
        <v>0.15</v>
      </c>
      <c r="H2225" t="s">
        <v>13</v>
      </c>
      <c r="I2225" s="8">
        <v>339.15</v>
      </c>
      <c r="J2225" s="8">
        <v>76.59</v>
      </c>
      <c r="K2225" s="12">
        <f>YEAR(Table2[[#This Row],[Order_Date]])</f>
        <v>2024</v>
      </c>
      <c r="L2225" s="12">
        <f>MONTH(Table2[[#This Row],[Order_Date]])</f>
        <v>7</v>
      </c>
      <c r="M2225" t="str">
        <f>TEXT(Table2[[#This Row],[Order_Date]],"mmm")</f>
        <v>Jul</v>
      </c>
      <c r="N2225" t="str">
        <f>TEXT(Table2[[#This Row],[Order_Date]],"YYYY-MM")</f>
        <v>2024-07</v>
      </c>
      <c r="O2225" s="9">
        <f>IFERROR(Table2[[#This Row],[Profit]]/Table2[[#This Row],[Sales]],0)</f>
        <v>0.2258292790800531</v>
      </c>
      <c r="P2225" t="str">
        <f>_xlfn.XLOOKUP(Table2[[#This Row],[Product_ID]],Table4[Product_ID],Table4[Category],"Not Found")</f>
        <v>Technology</v>
      </c>
      <c r="Q2225" t="str">
        <f>_xlfn.XLOOKUP(Table2[[#This Row],[Product_ID]],Table4[Product_ID],Table4[Sub_Category],"Not Found")</f>
        <v>Accessories</v>
      </c>
      <c r="R2225" t="str">
        <f>_xlfn.XLOOKUP(Table2[[#This Row],[Customer_ID]],Table1[Customer_ID],Table1[Region],"Not Found")</f>
        <v>North</v>
      </c>
      <c r="S2225" t="str">
        <f>_xlfn.XLOOKUP(Table2[[#This Row],[Customer_ID]],Table1[Customer_ID],Table1[Segment],"Not Found")</f>
        <v>Corporate</v>
      </c>
      <c r="T2225" t="str">
        <f>_xlfn.XLOOKUP(Table2[[#This Row],[Product_ID]],Table4[Product_ID],Table4[Product_Name],"Not Found")</f>
        <v>Mobile Holder</v>
      </c>
    </row>
    <row r="2226" spans="1:20" x14ac:dyDescent="0.3">
      <c r="A2226" t="s">
        <v>2750</v>
      </c>
      <c r="B2226" s="4">
        <v>45854</v>
      </c>
      <c r="C2226" s="4">
        <v>45856</v>
      </c>
      <c r="D2226" t="s">
        <v>449</v>
      </c>
      <c r="E2226" t="s">
        <v>81</v>
      </c>
      <c r="F2226" s="8">
        <v>2</v>
      </c>
      <c r="G2226" s="10">
        <v>0.1</v>
      </c>
      <c r="H2226" t="s">
        <v>13</v>
      </c>
      <c r="I2226" s="8">
        <v>1438.2</v>
      </c>
      <c r="J2226" s="8">
        <v>255.83</v>
      </c>
      <c r="K2226" s="12">
        <f>YEAR(Table2[[#This Row],[Order_Date]])</f>
        <v>2025</v>
      </c>
      <c r="L2226" s="12">
        <f>MONTH(Table2[[#This Row],[Order_Date]])</f>
        <v>7</v>
      </c>
      <c r="M2226" t="str">
        <f>TEXT(Table2[[#This Row],[Order_Date]],"mmm")</f>
        <v>Jul</v>
      </c>
      <c r="N2226" t="str">
        <f>TEXT(Table2[[#This Row],[Order_Date]],"YYYY-MM")</f>
        <v>2025-07</v>
      </c>
      <c r="O2226" s="9">
        <f>IFERROR(Table2[[#This Row],[Profit]]/Table2[[#This Row],[Sales]],0)</f>
        <v>0.17788207481574189</v>
      </c>
      <c r="P2226" t="str">
        <f>_xlfn.XLOOKUP(Table2[[#This Row],[Product_ID]],Table4[Product_ID],Table4[Category],"Not Found")</f>
        <v>Home</v>
      </c>
      <c r="Q2226" t="str">
        <f>_xlfn.XLOOKUP(Table2[[#This Row],[Product_ID]],Table4[Product_ID],Table4[Sub_Category],"Not Found")</f>
        <v>Kitchen</v>
      </c>
      <c r="R2226" t="str">
        <f>_xlfn.XLOOKUP(Table2[[#This Row],[Customer_ID]],Table1[Customer_ID],Table1[Region],"Not Found")</f>
        <v>East</v>
      </c>
      <c r="S2226" t="str">
        <f>_xlfn.XLOOKUP(Table2[[#This Row],[Customer_ID]],Table1[Customer_ID],Table1[Segment],"Not Found")</f>
        <v>Corporate</v>
      </c>
      <c r="T2226" t="str">
        <f>_xlfn.XLOOKUP(Table2[[#This Row],[Product_ID]],Table4[Product_ID],Table4[Product_Name],"Not Found")</f>
        <v>Travel Mug</v>
      </c>
    </row>
    <row r="2227" spans="1:20" x14ac:dyDescent="0.3">
      <c r="A2227" t="s">
        <v>2751</v>
      </c>
      <c r="B2227" s="4">
        <v>45409</v>
      </c>
      <c r="C2227" s="4">
        <v>45411</v>
      </c>
      <c r="D2227" t="s">
        <v>852</v>
      </c>
      <c r="E2227" t="s">
        <v>116</v>
      </c>
      <c r="F2227" s="8">
        <v>3</v>
      </c>
      <c r="G2227" s="10">
        <v>0</v>
      </c>
      <c r="H2227" t="s">
        <v>21</v>
      </c>
      <c r="I2227" s="8">
        <v>1197</v>
      </c>
      <c r="J2227" s="8">
        <v>332.19</v>
      </c>
      <c r="K2227" s="12">
        <f>YEAR(Table2[[#This Row],[Order_Date]])</f>
        <v>2024</v>
      </c>
      <c r="L2227" s="12">
        <f>MONTH(Table2[[#This Row],[Order_Date]])</f>
        <v>4</v>
      </c>
      <c r="M2227" t="str">
        <f>TEXT(Table2[[#This Row],[Order_Date]],"mmm")</f>
        <v>Apr</v>
      </c>
      <c r="N2227" t="str">
        <f>TEXT(Table2[[#This Row],[Order_Date]],"YYYY-MM")</f>
        <v>2024-04</v>
      </c>
      <c r="O2227" s="9">
        <f>IFERROR(Table2[[#This Row],[Profit]]/Table2[[#This Row],[Sales]],0)</f>
        <v>0.27751879699248122</v>
      </c>
      <c r="P2227" t="str">
        <f>_xlfn.XLOOKUP(Table2[[#This Row],[Product_ID]],Table4[Product_ID],Table4[Category],"Not Found")</f>
        <v>Technology</v>
      </c>
      <c r="Q2227" t="str">
        <f>_xlfn.XLOOKUP(Table2[[#This Row],[Product_ID]],Table4[Product_ID],Table4[Sub_Category],"Not Found")</f>
        <v>Accessories</v>
      </c>
      <c r="R2227" t="str">
        <f>_xlfn.XLOOKUP(Table2[[#This Row],[Customer_ID]],Table1[Customer_ID],Table1[Region],"Not Found")</f>
        <v>South</v>
      </c>
      <c r="S2227" t="str">
        <f>_xlfn.XLOOKUP(Table2[[#This Row],[Customer_ID]],Table1[Customer_ID],Table1[Segment],"Not Found")</f>
        <v>Home Office</v>
      </c>
      <c r="T2227" t="str">
        <f>_xlfn.XLOOKUP(Table2[[#This Row],[Product_ID]],Table4[Product_ID],Table4[Product_Name],"Not Found")</f>
        <v>Mobile Holder</v>
      </c>
    </row>
    <row r="2228" spans="1:20" x14ac:dyDescent="0.3">
      <c r="A2228" t="s">
        <v>2752</v>
      </c>
      <c r="B2228" s="4">
        <v>46004</v>
      </c>
      <c r="C2228" s="4">
        <v>46009</v>
      </c>
      <c r="D2228" t="s">
        <v>685</v>
      </c>
      <c r="E2228" t="s">
        <v>45</v>
      </c>
      <c r="F2228" s="8">
        <v>1</v>
      </c>
      <c r="G2228" s="10">
        <v>0.05</v>
      </c>
      <c r="H2228" t="s">
        <v>13</v>
      </c>
      <c r="I2228" s="8">
        <v>2374.0500000000002</v>
      </c>
      <c r="J2228" s="8">
        <v>495.81</v>
      </c>
      <c r="K2228" s="12">
        <f>YEAR(Table2[[#This Row],[Order_Date]])</f>
        <v>2025</v>
      </c>
      <c r="L2228" s="12">
        <f>MONTH(Table2[[#This Row],[Order_Date]])</f>
        <v>12</v>
      </c>
      <c r="M2228" t="str">
        <f>TEXT(Table2[[#This Row],[Order_Date]],"mmm")</f>
        <v>Dec</v>
      </c>
      <c r="N2228" t="str">
        <f>TEXT(Table2[[#This Row],[Order_Date]],"YYYY-MM")</f>
        <v>2025-12</v>
      </c>
      <c r="O2228" s="9">
        <f>IFERROR(Table2[[#This Row],[Profit]]/Table2[[#This Row],[Sales]],0)</f>
        <v>0.20884564352056612</v>
      </c>
      <c r="P2228" t="str">
        <f>_xlfn.XLOOKUP(Table2[[#This Row],[Product_ID]],Table4[Product_ID],Table4[Category],"Not Found")</f>
        <v>Technology</v>
      </c>
      <c r="Q2228" t="str">
        <f>_xlfn.XLOOKUP(Table2[[#This Row],[Product_ID]],Table4[Product_ID],Table4[Sub_Category],"Not Found")</f>
        <v>Audio</v>
      </c>
      <c r="R2228" t="str">
        <f>_xlfn.XLOOKUP(Table2[[#This Row],[Customer_ID]],Table1[Customer_ID],Table1[Region],"Not Found")</f>
        <v>North</v>
      </c>
      <c r="S2228" t="str">
        <f>_xlfn.XLOOKUP(Table2[[#This Row],[Customer_ID]],Table1[Customer_ID],Table1[Segment],"Not Found")</f>
        <v>Consumer</v>
      </c>
      <c r="T2228" t="str">
        <f>_xlfn.XLOOKUP(Table2[[#This Row],[Product_ID]],Table4[Product_ID],Table4[Product_Name],"Not Found")</f>
        <v>Headphones</v>
      </c>
    </row>
    <row r="2229" spans="1:20" x14ac:dyDescent="0.3">
      <c r="A2229" t="s">
        <v>2753</v>
      </c>
      <c r="B2229" s="4">
        <v>45668</v>
      </c>
      <c r="C2229" s="4">
        <v>45670</v>
      </c>
      <c r="D2229" t="s">
        <v>785</v>
      </c>
      <c r="E2229" t="s">
        <v>99</v>
      </c>
      <c r="F2229" s="8">
        <v>3</v>
      </c>
      <c r="G2229" s="10">
        <v>0.1</v>
      </c>
      <c r="H2229" t="s">
        <v>13</v>
      </c>
      <c r="I2229" s="8">
        <v>672.3</v>
      </c>
      <c r="J2229" s="8">
        <v>178.84</v>
      </c>
      <c r="K2229" s="12">
        <f>YEAR(Table2[[#This Row],[Order_Date]])</f>
        <v>2025</v>
      </c>
      <c r="L2229" s="12">
        <f>MONTH(Table2[[#This Row],[Order_Date]])</f>
        <v>1</v>
      </c>
      <c r="M2229" t="str">
        <f>TEXT(Table2[[#This Row],[Order_Date]],"mmm")</f>
        <v>Jan</v>
      </c>
      <c r="N2229" t="str">
        <f>TEXT(Table2[[#This Row],[Order_Date]],"YYYY-MM")</f>
        <v>2025-01</v>
      </c>
      <c r="O2229" s="9">
        <f>IFERROR(Table2[[#This Row],[Profit]]/Table2[[#This Row],[Sales]],0)</f>
        <v>0.26601219693589173</v>
      </c>
      <c r="P2229" t="str">
        <f>_xlfn.XLOOKUP(Table2[[#This Row],[Product_ID]],Table4[Product_ID],Table4[Category],"Not Found")</f>
        <v>Office</v>
      </c>
      <c r="Q2229" t="str">
        <f>_xlfn.XLOOKUP(Table2[[#This Row],[Product_ID]],Table4[Product_ID],Table4[Sub_Category],"Not Found")</f>
        <v>Paper</v>
      </c>
      <c r="R2229" t="str">
        <f>_xlfn.XLOOKUP(Table2[[#This Row],[Customer_ID]],Table1[Customer_ID],Table1[Region],"Not Found")</f>
        <v>South</v>
      </c>
      <c r="S2229" t="str">
        <f>_xlfn.XLOOKUP(Table2[[#This Row],[Customer_ID]],Table1[Customer_ID],Table1[Segment],"Not Found")</f>
        <v>Consumer</v>
      </c>
      <c r="T2229" t="str">
        <f>_xlfn.XLOOKUP(Table2[[#This Row],[Product_ID]],Table4[Product_ID],Table4[Product_Name],"Not Found")</f>
        <v>Pen Set</v>
      </c>
    </row>
    <row r="2230" spans="1:20" x14ac:dyDescent="0.3">
      <c r="A2230" t="s">
        <v>2754</v>
      </c>
      <c r="B2230" s="4">
        <v>45842</v>
      </c>
      <c r="C2230" s="4">
        <v>45844</v>
      </c>
      <c r="D2230" t="s">
        <v>2755</v>
      </c>
      <c r="E2230" t="s">
        <v>12</v>
      </c>
      <c r="F2230" s="8">
        <v>4</v>
      </c>
      <c r="G2230" s="10">
        <v>0</v>
      </c>
      <c r="H2230" t="s">
        <v>17</v>
      </c>
      <c r="I2230" s="8">
        <v>2396</v>
      </c>
      <c r="J2230" s="8">
        <v>656.84</v>
      </c>
      <c r="K2230" s="12">
        <f>YEAR(Table2[[#This Row],[Order_Date]])</f>
        <v>2025</v>
      </c>
      <c r="L2230" s="12">
        <f>MONTH(Table2[[#This Row],[Order_Date]])</f>
        <v>7</v>
      </c>
      <c r="M2230" t="str">
        <f>TEXT(Table2[[#This Row],[Order_Date]],"mmm")</f>
        <v>Jul</v>
      </c>
      <c r="N2230" t="str">
        <f>TEXT(Table2[[#This Row],[Order_Date]],"YYYY-MM")</f>
        <v>2025-07</v>
      </c>
      <c r="O2230" s="9">
        <f>IFERROR(Table2[[#This Row],[Profit]]/Table2[[#This Row],[Sales]],0)</f>
        <v>0.27414023372287144</v>
      </c>
      <c r="P2230" t="str">
        <f>_xlfn.XLOOKUP(Table2[[#This Row],[Product_ID]],Table4[Product_ID],Table4[Category],"Not Found")</f>
        <v>Home</v>
      </c>
      <c r="Q2230" t="str">
        <f>_xlfn.XLOOKUP(Table2[[#This Row],[Product_ID]],Table4[Product_ID],Table4[Sub_Category],"Not Found")</f>
        <v>Kitchen</v>
      </c>
      <c r="R2230" t="str">
        <f>_xlfn.XLOOKUP(Table2[[#This Row],[Customer_ID]],Table1[Customer_ID],Table1[Region],"Not Found")</f>
        <v>East</v>
      </c>
      <c r="S2230" t="str">
        <f>_xlfn.XLOOKUP(Table2[[#This Row],[Customer_ID]],Table1[Customer_ID],Table1[Segment],"Not Found")</f>
        <v>Consumer</v>
      </c>
      <c r="T2230" t="str">
        <f>_xlfn.XLOOKUP(Table2[[#This Row],[Product_ID]],Table4[Product_ID],Table4[Product_Name],"Not Found")</f>
        <v>Water Bottle</v>
      </c>
    </row>
    <row r="2231" spans="1:20" x14ac:dyDescent="0.3">
      <c r="A2231" t="s">
        <v>2756</v>
      </c>
      <c r="B2231" s="4">
        <v>45831</v>
      </c>
      <c r="C2231" s="4">
        <v>45836</v>
      </c>
      <c r="D2231" t="s">
        <v>2426</v>
      </c>
      <c r="E2231" t="s">
        <v>12</v>
      </c>
      <c r="F2231" s="8">
        <v>1</v>
      </c>
      <c r="G2231" s="10">
        <v>0</v>
      </c>
      <c r="H2231" t="s">
        <v>21</v>
      </c>
      <c r="I2231" s="8">
        <v>599</v>
      </c>
      <c r="J2231" s="8">
        <v>151.53</v>
      </c>
      <c r="K2231" s="12">
        <f>YEAR(Table2[[#This Row],[Order_Date]])</f>
        <v>2025</v>
      </c>
      <c r="L2231" s="12">
        <f>MONTH(Table2[[#This Row],[Order_Date]])</f>
        <v>6</v>
      </c>
      <c r="M2231" t="str">
        <f>TEXT(Table2[[#This Row],[Order_Date]],"mmm")</f>
        <v>Jun</v>
      </c>
      <c r="N2231" t="str">
        <f>TEXT(Table2[[#This Row],[Order_Date]],"YYYY-MM")</f>
        <v>2025-06</v>
      </c>
      <c r="O2231" s="9">
        <f>IFERROR(Table2[[#This Row],[Profit]]/Table2[[#This Row],[Sales]],0)</f>
        <v>0.25297161936560936</v>
      </c>
      <c r="P2231" t="str">
        <f>_xlfn.XLOOKUP(Table2[[#This Row],[Product_ID]],Table4[Product_ID],Table4[Category],"Not Found")</f>
        <v>Home</v>
      </c>
      <c r="Q2231" t="str">
        <f>_xlfn.XLOOKUP(Table2[[#This Row],[Product_ID]],Table4[Product_ID],Table4[Sub_Category],"Not Found")</f>
        <v>Kitchen</v>
      </c>
      <c r="R2231" t="str">
        <f>_xlfn.XLOOKUP(Table2[[#This Row],[Customer_ID]],Table1[Customer_ID],Table1[Region],"Not Found")</f>
        <v>East</v>
      </c>
      <c r="S2231" t="str">
        <f>_xlfn.XLOOKUP(Table2[[#This Row],[Customer_ID]],Table1[Customer_ID],Table1[Segment],"Not Found")</f>
        <v>Consumer</v>
      </c>
      <c r="T2231" t="str">
        <f>_xlfn.XLOOKUP(Table2[[#This Row],[Product_ID]],Table4[Product_ID],Table4[Product_Name],"Not Found")</f>
        <v>Water Bottle</v>
      </c>
    </row>
    <row r="2232" spans="1:20" x14ac:dyDescent="0.3">
      <c r="A2232" t="s">
        <v>2757</v>
      </c>
      <c r="B2232" s="4">
        <v>45375</v>
      </c>
      <c r="C2232" s="4">
        <v>45378</v>
      </c>
      <c r="D2232" t="s">
        <v>618</v>
      </c>
      <c r="E2232" t="s">
        <v>68</v>
      </c>
      <c r="F2232" s="8">
        <v>1</v>
      </c>
      <c r="G2232" s="10">
        <v>0.15</v>
      </c>
      <c r="H2232" t="s">
        <v>17</v>
      </c>
      <c r="I2232" s="8">
        <v>1104.1500000000001</v>
      </c>
      <c r="J2232" s="8">
        <v>282.39</v>
      </c>
      <c r="K2232" s="12">
        <f>YEAR(Table2[[#This Row],[Order_Date]])</f>
        <v>2024</v>
      </c>
      <c r="L2232" s="12">
        <f>MONTH(Table2[[#This Row],[Order_Date]])</f>
        <v>3</v>
      </c>
      <c r="M2232" t="str">
        <f>TEXT(Table2[[#This Row],[Order_Date]],"mmm")</f>
        <v>Mar</v>
      </c>
      <c r="N2232" t="str">
        <f>TEXT(Table2[[#This Row],[Order_Date]],"YYYY-MM")</f>
        <v>2024-03</v>
      </c>
      <c r="O2232" s="9">
        <f>IFERROR(Table2[[#This Row],[Profit]]/Table2[[#This Row],[Sales]],0)</f>
        <v>0.25575329438934924</v>
      </c>
      <c r="P2232" t="str">
        <f>_xlfn.XLOOKUP(Table2[[#This Row],[Product_ID]],Table4[Product_ID],Table4[Category],"Not Found")</f>
        <v>Home</v>
      </c>
      <c r="Q2232" t="str">
        <f>_xlfn.XLOOKUP(Table2[[#This Row],[Product_ID]],Table4[Product_ID],Table4[Sub_Category],"Not Found")</f>
        <v>Lighting</v>
      </c>
      <c r="R2232" t="str">
        <f>_xlfn.XLOOKUP(Table2[[#This Row],[Customer_ID]],Table1[Customer_ID],Table1[Region],"Not Found")</f>
        <v>West</v>
      </c>
      <c r="S2232" t="str">
        <f>_xlfn.XLOOKUP(Table2[[#This Row],[Customer_ID]],Table1[Customer_ID],Table1[Segment],"Not Found")</f>
        <v>Consumer</v>
      </c>
      <c r="T2232" t="str">
        <f>_xlfn.XLOOKUP(Table2[[#This Row],[Product_ID]],Table4[Product_ID],Table4[Product_Name],"Not Found")</f>
        <v>Table Lamp</v>
      </c>
    </row>
    <row r="2233" spans="1:20" x14ac:dyDescent="0.3">
      <c r="A2233" t="s">
        <v>2758</v>
      </c>
      <c r="B2233" s="4">
        <v>45745</v>
      </c>
      <c r="C2233" s="4">
        <v>45746</v>
      </c>
      <c r="D2233" t="s">
        <v>1669</v>
      </c>
      <c r="E2233" t="s">
        <v>68</v>
      </c>
      <c r="F2233" s="8">
        <v>1</v>
      </c>
      <c r="G2233" s="10">
        <v>0</v>
      </c>
      <c r="H2233" t="s">
        <v>13</v>
      </c>
      <c r="I2233" s="8">
        <v>1299</v>
      </c>
      <c r="J2233" s="8">
        <v>363.1</v>
      </c>
      <c r="K2233" s="12">
        <f>YEAR(Table2[[#This Row],[Order_Date]])</f>
        <v>2025</v>
      </c>
      <c r="L2233" s="12">
        <f>MONTH(Table2[[#This Row],[Order_Date]])</f>
        <v>3</v>
      </c>
      <c r="M2233" t="str">
        <f>TEXT(Table2[[#This Row],[Order_Date]],"mmm")</f>
        <v>Mar</v>
      </c>
      <c r="N2233" t="str">
        <f>TEXT(Table2[[#This Row],[Order_Date]],"YYYY-MM")</f>
        <v>2025-03</v>
      </c>
      <c r="O2233" s="9">
        <f>IFERROR(Table2[[#This Row],[Profit]]/Table2[[#This Row],[Sales]],0)</f>
        <v>0.27952270977675137</v>
      </c>
      <c r="P2233" t="str">
        <f>_xlfn.XLOOKUP(Table2[[#This Row],[Product_ID]],Table4[Product_ID],Table4[Category],"Not Found")</f>
        <v>Home</v>
      </c>
      <c r="Q2233" t="str">
        <f>_xlfn.XLOOKUP(Table2[[#This Row],[Product_ID]],Table4[Product_ID],Table4[Sub_Category],"Not Found")</f>
        <v>Lighting</v>
      </c>
      <c r="R2233" t="str">
        <f>_xlfn.XLOOKUP(Table2[[#This Row],[Customer_ID]],Table1[Customer_ID],Table1[Region],"Not Found")</f>
        <v>East</v>
      </c>
      <c r="S2233" t="str">
        <f>_xlfn.XLOOKUP(Table2[[#This Row],[Customer_ID]],Table1[Customer_ID],Table1[Segment],"Not Found")</f>
        <v>Consumer</v>
      </c>
      <c r="T2233" t="str">
        <f>_xlfn.XLOOKUP(Table2[[#This Row],[Product_ID]],Table4[Product_ID],Table4[Product_Name],"Not Found")</f>
        <v>Table Lamp</v>
      </c>
    </row>
    <row r="2234" spans="1:20" x14ac:dyDescent="0.3">
      <c r="A2234" t="s">
        <v>2759</v>
      </c>
      <c r="B2234" s="4">
        <v>45958</v>
      </c>
      <c r="C2234" s="4">
        <v>45961</v>
      </c>
      <c r="D2234" t="s">
        <v>1336</v>
      </c>
      <c r="E2234" t="s">
        <v>35</v>
      </c>
      <c r="F2234" s="8">
        <v>1</v>
      </c>
      <c r="G2234" s="10">
        <v>0.15</v>
      </c>
      <c r="H2234" t="s">
        <v>17</v>
      </c>
      <c r="I2234" s="8">
        <v>1359.15</v>
      </c>
      <c r="J2234" s="8">
        <v>401.8</v>
      </c>
      <c r="K2234" s="12">
        <f>YEAR(Table2[[#This Row],[Order_Date]])</f>
        <v>2025</v>
      </c>
      <c r="L2234" s="12">
        <f>MONTH(Table2[[#This Row],[Order_Date]])</f>
        <v>10</v>
      </c>
      <c r="M2234" t="str">
        <f>TEXT(Table2[[#This Row],[Order_Date]],"mmm")</f>
        <v>Oct</v>
      </c>
      <c r="N2234" t="str">
        <f>TEXT(Table2[[#This Row],[Order_Date]],"YYYY-MM")</f>
        <v>2025-10</v>
      </c>
      <c r="O2234" s="9">
        <f>IFERROR(Table2[[#This Row],[Profit]]/Table2[[#This Row],[Sales]],0)</f>
        <v>0.29562594268476622</v>
      </c>
      <c r="P2234" t="str">
        <f>_xlfn.XLOOKUP(Table2[[#This Row],[Product_ID]],Table4[Product_ID],Table4[Category],"Not Found")</f>
        <v>Lifestyle</v>
      </c>
      <c r="Q2234" t="str">
        <f>_xlfn.XLOOKUP(Table2[[#This Row],[Product_ID]],Table4[Product_ID],Table4[Sub_Category],"Not Found")</f>
        <v>Bags</v>
      </c>
      <c r="R2234" t="str">
        <f>_xlfn.XLOOKUP(Table2[[#This Row],[Customer_ID]],Table1[Customer_ID],Table1[Region],"Not Found")</f>
        <v>West</v>
      </c>
      <c r="S2234" t="str">
        <f>_xlfn.XLOOKUP(Table2[[#This Row],[Customer_ID]],Table1[Customer_ID],Table1[Segment],"Not Found")</f>
        <v>Home Office</v>
      </c>
      <c r="T2234" t="str">
        <f>_xlfn.XLOOKUP(Table2[[#This Row],[Product_ID]],Table4[Product_ID],Table4[Product_Name],"Not Found")</f>
        <v>Backpack</v>
      </c>
    </row>
    <row r="2235" spans="1:20" x14ac:dyDescent="0.3">
      <c r="A2235" t="s">
        <v>2760</v>
      </c>
      <c r="B2235" s="4">
        <v>45920</v>
      </c>
      <c r="C2235" s="4">
        <v>45923</v>
      </c>
      <c r="D2235" t="s">
        <v>184</v>
      </c>
      <c r="E2235" t="s">
        <v>65</v>
      </c>
      <c r="F2235" s="8">
        <v>2</v>
      </c>
      <c r="G2235" s="10">
        <v>0.15</v>
      </c>
      <c r="H2235" t="s">
        <v>17</v>
      </c>
      <c r="I2235" s="8">
        <v>1188.3</v>
      </c>
      <c r="J2235" s="8">
        <v>286</v>
      </c>
      <c r="K2235" s="12">
        <f>YEAR(Table2[[#This Row],[Order_Date]])</f>
        <v>2025</v>
      </c>
      <c r="L2235" s="12">
        <f>MONTH(Table2[[#This Row],[Order_Date]])</f>
        <v>9</v>
      </c>
      <c r="M2235" t="str">
        <f>TEXT(Table2[[#This Row],[Order_Date]],"mmm")</f>
        <v>Sep</v>
      </c>
      <c r="N2235" t="str">
        <f>TEXT(Table2[[#This Row],[Order_Date]],"YYYY-MM")</f>
        <v>2025-09</v>
      </c>
      <c r="O2235" s="9">
        <f>IFERROR(Table2[[#This Row],[Profit]]/Table2[[#This Row],[Sales]],0)</f>
        <v>0.24067996297231339</v>
      </c>
      <c r="P2235" t="str">
        <f>_xlfn.XLOOKUP(Table2[[#This Row],[Product_ID]],Table4[Product_ID],Table4[Category],"Not Found")</f>
        <v>Office</v>
      </c>
      <c r="Q2235" t="str">
        <f>_xlfn.XLOOKUP(Table2[[#This Row],[Product_ID]],Table4[Product_ID],Table4[Sub_Category],"Not Found")</f>
        <v>Storage</v>
      </c>
      <c r="R2235" t="str">
        <f>_xlfn.XLOOKUP(Table2[[#This Row],[Customer_ID]],Table1[Customer_ID],Table1[Region],"Not Found")</f>
        <v>North</v>
      </c>
      <c r="S2235" t="str">
        <f>_xlfn.XLOOKUP(Table2[[#This Row],[Customer_ID]],Table1[Customer_ID],Table1[Segment],"Not Found")</f>
        <v>Corporate</v>
      </c>
      <c r="T2235" t="str">
        <f>_xlfn.XLOOKUP(Table2[[#This Row],[Product_ID]],Table4[Product_ID],Table4[Product_Name],"Not Found")</f>
        <v>Desk Organizer</v>
      </c>
    </row>
    <row r="2236" spans="1:20" x14ac:dyDescent="0.3">
      <c r="A2236" t="s">
        <v>2761</v>
      </c>
      <c r="B2236" s="4">
        <v>45805</v>
      </c>
      <c r="C2236" s="4">
        <v>45806</v>
      </c>
      <c r="D2236" t="s">
        <v>727</v>
      </c>
      <c r="E2236" t="s">
        <v>81</v>
      </c>
      <c r="F2236" s="8">
        <v>2</v>
      </c>
      <c r="G2236" s="10">
        <v>0.05</v>
      </c>
      <c r="H2236" t="s">
        <v>17</v>
      </c>
      <c r="I2236" s="8">
        <v>1518.1</v>
      </c>
      <c r="J2236" s="8">
        <v>444.56</v>
      </c>
      <c r="K2236" s="12">
        <f>YEAR(Table2[[#This Row],[Order_Date]])</f>
        <v>2025</v>
      </c>
      <c r="L2236" s="12">
        <f>MONTH(Table2[[#This Row],[Order_Date]])</f>
        <v>5</v>
      </c>
      <c r="M2236" t="str">
        <f>TEXT(Table2[[#This Row],[Order_Date]],"mmm")</f>
        <v>May</v>
      </c>
      <c r="N2236" t="str">
        <f>TEXT(Table2[[#This Row],[Order_Date]],"YYYY-MM")</f>
        <v>2025-05</v>
      </c>
      <c r="O2236" s="9">
        <f>IFERROR(Table2[[#This Row],[Profit]]/Table2[[#This Row],[Sales]],0)</f>
        <v>0.29283973387787365</v>
      </c>
      <c r="P2236" t="str">
        <f>_xlfn.XLOOKUP(Table2[[#This Row],[Product_ID]],Table4[Product_ID],Table4[Category],"Not Found")</f>
        <v>Home</v>
      </c>
      <c r="Q2236" t="str">
        <f>_xlfn.XLOOKUP(Table2[[#This Row],[Product_ID]],Table4[Product_ID],Table4[Sub_Category],"Not Found")</f>
        <v>Kitchen</v>
      </c>
      <c r="R2236" t="str">
        <f>_xlfn.XLOOKUP(Table2[[#This Row],[Customer_ID]],Table1[Customer_ID],Table1[Region],"Not Found")</f>
        <v>North</v>
      </c>
      <c r="S2236" t="str">
        <f>_xlfn.XLOOKUP(Table2[[#This Row],[Customer_ID]],Table1[Customer_ID],Table1[Segment],"Not Found")</f>
        <v>Home Office</v>
      </c>
      <c r="T2236" t="str">
        <f>_xlfn.XLOOKUP(Table2[[#This Row],[Product_ID]],Table4[Product_ID],Table4[Product_Name],"Not Found")</f>
        <v>Travel Mug</v>
      </c>
    </row>
    <row r="2237" spans="1:20" x14ac:dyDescent="0.3">
      <c r="A2237" t="s">
        <v>2762</v>
      </c>
      <c r="B2237" s="4">
        <v>45896</v>
      </c>
      <c r="C2237" s="4">
        <v>45901</v>
      </c>
      <c r="D2237" t="s">
        <v>924</v>
      </c>
      <c r="E2237" t="s">
        <v>96</v>
      </c>
      <c r="F2237" s="8">
        <v>2</v>
      </c>
      <c r="G2237" s="10">
        <v>0.1</v>
      </c>
      <c r="H2237" t="s">
        <v>13</v>
      </c>
      <c r="I2237" s="8">
        <v>1798.2</v>
      </c>
      <c r="J2237" s="8">
        <v>412.7</v>
      </c>
      <c r="K2237" s="12">
        <f>YEAR(Table2[[#This Row],[Order_Date]])</f>
        <v>2025</v>
      </c>
      <c r="L2237" s="12">
        <f>MONTH(Table2[[#This Row],[Order_Date]])</f>
        <v>8</v>
      </c>
      <c r="M2237" t="str">
        <f>TEXT(Table2[[#This Row],[Order_Date]],"mmm")</f>
        <v>Aug</v>
      </c>
      <c r="N2237" t="str">
        <f>TEXT(Table2[[#This Row],[Order_Date]],"YYYY-MM")</f>
        <v>2025-08</v>
      </c>
      <c r="O2237" s="9">
        <f>IFERROR(Table2[[#This Row],[Profit]]/Table2[[#This Row],[Sales]],0)</f>
        <v>0.2295072850628406</v>
      </c>
      <c r="P2237" t="str">
        <f>_xlfn.XLOOKUP(Table2[[#This Row],[Product_ID]],Table4[Product_ID],Table4[Category],"Not Found")</f>
        <v>Home</v>
      </c>
      <c r="Q2237" t="str">
        <f>_xlfn.XLOOKUP(Table2[[#This Row],[Product_ID]],Table4[Product_ID],Table4[Sub_Category],"Not Found")</f>
        <v>Lighting</v>
      </c>
      <c r="R2237" t="str">
        <f>_xlfn.XLOOKUP(Table2[[#This Row],[Customer_ID]],Table1[Customer_ID],Table1[Region],"Not Found")</f>
        <v>South</v>
      </c>
      <c r="S2237" t="str">
        <f>_xlfn.XLOOKUP(Table2[[#This Row],[Customer_ID]],Table1[Customer_ID],Table1[Segment],"Not Found")</f>
        <v>Consumer</v>
      </c>
      <c r="T2237" t="str">
        <f>_xlfn.XLOOKUP(Table2[[#This Row],[Product_ID]],Table4[Product_ID],Table4[Product_Name],"Not Found")</f>
        <v>LED Strip Light</v>
      </c>
    </row>
    <row r="2238" spans="1:20" x14ac:dyDescent="0.3">
      <c r="A2238" t="s">
        <v>2763</v>
      </c>
      <c r="B2238" s="4">
        <v>45969</v>
      </c>
      <c r="C2238" s="4">
        <v>45972</v>
      </c>
      <c r="D2238" t="s">
        <v>237</v>
      </c>
      <c r="E2238" t="s">
        <v>116</v>
      </c>
      <c r="F2238" s="8">
        <v>1</v>
      </c>
      <c r="G2238" s="10">
        <v>0.05</v>
      </c>
      <c r="H2238" t="s">
        <v>21</v>
      </c>
      <c r="I2238" s="8">
        <v>379.05</v>
      </c>
      <c r="J2238" s="8">
        <v>76.349999999999994</v>
      </c>
      <c r="K2238" s="12">
        <f>YEAR(Table2[[#This Row],[Order_Date]])</f>
        <v>2025</v>
      </c>
      <c r="L2238" s="12">
        <f>MONTH(Table2[[#This Row],[Order_Date]])</f>
        <v>11</v>
      </c>
      <c r="M2238" t="str">
        <f>TEXT(Table2[[#This Row],[Order_Date]],"mmm")</f>
        <v>Nov</v>
      </c>
      <c r="N2238" t="str">
        <f>TEXT(Table2[[#This Row],[Order_Date]],"YYYY-MM")</f>
        <v>2025-11</v>
      </c>
      <c r="O2238" s="9">
        <f>IFERROR(Table2[[#This Row],[Profit]]/Table2[[#This Row],[Sales]],0)</f>
        <v>0.20142461416699642</v>
      </c>
      <c r="P2238" t="str">
        <f>_xlfn.XLOOKUP(Table2[[#This Row],[Product_ID]],Table4[Product_ID],Table4[Category],"Not Found")</f>
        <v>Technology</v>
      </c>
      <c r="Q2238" t="str">
        <f>_xlfn.XLOOKUP(Table2[[#This Row],[Product_ID]],Table4[Product_ID],Table4[Sub_Category],"Not Found")</f>
        <v>Accessories</v>
      </c>
      <c r="R2238" t="str">
        <f>_xlfn.XLOOKUP(Table2[[#This Row],[Customer_ID]],Table1[Customer_ID],Table1[Region],"Not Found")</f>
        <v>West</v>
      </c>
      <c r="S2238" t="str">
        <f>_xlfn.XLOOKUP(Table2[[#This Row],[Customer_ID]],Table1[Customer_ID],Table1[Segment],"Not Found")</f>
        <v>Corporate</v>
      </c>
      <c r="T2238" t="str">
        <f>_xlfn.XLOOKUP(Table2[[#This Row],[Product_ID]],Table4[Product_ID],Table4[Product_Name],"Not Found")</f>
        <v>Mobile Holder</v>
      </c>
    </row>
    <row r="2239" spans="1:20" x14ac:dyDescent="0.3">
      <c r="A2239" t="s">
        <v>2764</v>
      </c>
      <c r="B2239" s="4">
        <v>45678</v>
      </c>
      <c r="C2239" s="4">
        <v>45682</v>
      </c>
      <c r="D2239" t="s">
        <v>83</v>
      </c>
      <c r="E2239" t="s">
        <v>58</v>
      </c>
      <c r="F2239" s="8">
        <v>2</v>
      </c>
      <c r="G2239" s="10">
        <v>0.15</v>
      </c>
      <c r="H2239" t="s">
        <v>17</v>
      </c>
      <c r="I2239" s="8">
        <v>3398.3</v>
      </c>
      <c r="J2239" s="8">
        <v>775.07</v>
      </c>
      <c r="K2239" s="12">
        <f>YEAR(Table2[[#This Row],[Order_Date]])</f>
        <v>2025</v>
      </c>
      <c r="L2239" s="12">
        <f>MONTH(Table2[[#This Row],[Order_Date]])</f>
        <v>1</v>
      </c>
      <c r="M2239" t="str">
        <f>TEXT(Table2[[#This Row],[Order_Date]],"mmm")</f>
        <v>Jan</v>
      </c>
      <c r="N2239" t="str">
        <f>TEXT(Table2[[#This Row],[Order_Date]],"YYYY-MM")</f>
        <v>2025-01</v>
      </c>
      <c r="O2239" s="9">
        <f>IFERROR(Table2[[#This Row],[Profit]]/Table2[[#This Row],[Sales]],0)</f>
        <v>0.22807580260718593</v>
      </c>
      <c r="P2239" t="str">
        <f>_xlfn.XLOOKUP(Table2[[#This Row],[Product_ID]],Table4[Product_ID],Table4[Category],"Not Found")</f>
        <v>Technology</v>
      </c>
      <c r="Q2239" t="str">
        <f>_xlfn.XLOOKUP(Table2[[#This Row],[Product_ID]],Table4[Product_ID],Table4[Sub_Category],"Not Found")</f>
        <v>Audio</v>
      </c>
      <c r="R2239" t="str">
        <f>_xlfn.XLOOKUP(Table2[[#This Row],[Customer_ID]],Table1[Customer_ID],Table1[Region],"Not Found")</f>
        <v>East</v>
      </c>
      <c r="S2239" t="str">
        <f>_xlfn.XLOOKUP(Table2[[#This Row],[Customer_ID]],Table1[Customer_ID],Table1[Segment],"Not Found")</f>
        <v>Consumer</v>
      </c>
      <c r="T2239" t="str">
        <f>_xlfn.XLOOKUP(Table2[[#This Row],[Product_ID]],Table4[Product_ID],Table4[Product_Name],"Not Found")</f>
        <v>Bluetooth Speaker</v>
      </c>
    </row>
    <row r="2240" spans="1:20" x14ac:dyDescent="0.3">
      <c r="A2240" t="s">
        <v>2765</v>
      </c>
      <c r="B2240" s="4">
        <v>45641</v>
      </c>
      <c r="C2240" s="4">
        <v>45645</v>
      </c>
      <c r="D2240" t="s">
        <v>98</v>
      </c>
      <c r="E2240" t="s">
        <v>45</v>
      </c>
      <c r="F2240" s="8">
        <v>2</v>
      </c>
      <c r="G2240" s="10">
        <v>0.1</v>
      </c>
      <c r="H2240" t="s">
        <v>17</v>
      </c>
      <c r="I2240" s="8">
        <v>4498.2</v>
      </c>
      <c r="J2240" s="8">
        <v>783.97</v>
      </c>
      <c r="K2240" s="12">
        <f>YEAR(Table2[[#This Row],[Order_Date]])</f>
        <v>2024</v>
      </c>
      <c r="L2240" s="12">
        <f>MONTH(Table2[[#This Row],[Order_Date]])</f>
        <v>12</v>
      </c>
      <c r="M2240" t="str">
        <f>TEXT(Table2[[#This Row],[Order_Date]],"mmm")</f>
        <v>Dec</v>
      </c>
      <c r="N2240" t="str">
        <f>TEXT(Table2[[#This Row],[Order_Date]],"YYYY-MM")</f>
        <v>2024-12</v>
      </c>
      <c r="O2240" s="9">
        <f>IFERROR(Table2[[#This Row],[Profit]]/Table2[[#This Row],[Sales]],0)</f>
        <v>0.17428526966342095</v>
      </c>
      <c r="P2240" t="str">
        <f>_xlfn.XLOOKUP(Table2[[#This Row],[Product_ID]],Table4[Product_ID],Table4[Category],"Not Found")</f>
        <v>Technology</v>
      </c>
      <c r="Q2240" t="str">
        <f>_xlfn.XLOOKUP(Table2[[#This Row],[Product_ID]],Table4[Product_ID],Table4[Sub_Category],"Not Found")</f>
        <v>Audio</v>
      </c>
      <c r="R2240" t="str">
        <f>_xlfn.XLOOKUP(Table2[[#This Row],[Customer_ID]],Table1[Customer_ID],Table1[Region],"Not Found")</f>
        <v>West</v>
      </c>
      <c r="S2240" t="str">
        <f>_xlfn.XLOOKUP(Table2[[#This Row],[Customer_ID]],Table1[Customer_ID],Table1[Segment],"Not Found")</f>
        <v>Consumer</v>
      </c>
      <c r="T2240" t="str">
        <f>_xlfn.XLOOKUP(Table2[[#This Row],[Product_ID]],Table4[Product_ID],Table4[Product_Name],"Not Found")</f>
        <v>Headphones</v>
      </c>
    </row>
    <row r="2241" spans="1:20" x14ac:dyDescent="0.3">
      <c r="A2241" t="s">
        <v>2766</v>
      </c>
      <c r="B2241" s="4">
        <v>45587</v>
      </c>
      <c r="C2241" s="4">
        <v>45588</v>
      </c>
      <c r="D2241" t="s">
        <v>1064</v>
      </c>
      <c r="E2241" t="s">
        <v>200</v>
      </c>
      <c r="F2241" s="8">
        <v>4</v>
      </c>
      <c r="G2241" s="10">
        <v>0</v>
      </c>
      <c r="H2241" t="s">
        <v>17</v>
      </c>
      <c r="I2241" s="8">
        <v>4396</v>
      </c>
      <c r="J2241" s="8">
        <v>1267.69</v>
      </c>
      <c r="K2241" s="12">
        <f>YEAR(Table2[[#This Row],[Order_Date]])</f>
        <v>2024</v>
      </c>
      <c r="L2241" s="12">
        <f>MONTH(Table2[[#This Row],[Order_Date]])</f>
        <v>10</v>
      </c>
      <c r="M2241" t="str">
        <f>TEXT(Table2[[#This Row],[Order_Date]],"mmm")</f>
        <v>Oct</v>
      </c>
      <c r="N2241" t="str">
        <f>TEXT(Table2[[#This Row],[Order_Date]],"YYYY-MM")</f>
        <v>2024-10</v>
      </c>
      <c r="O2241" s="9">
        <f>IFERROR(Table2[[#This Row],[Profit]]/Table2[[#This Row],[Sales]],0)</f>
        <v>0.28837352138307554</v>
      </c>
      <c r="P2241" t="str">
        <f>_xlfn.XLOOKUP(Table2[[#This Row],[Product_ID]],Table4[Product_ID],Table4[Category],"Not Found")</f>
        <v>Office</v>
      </c>
      <c r="Q2241" t="str">
        <f>_xlfn.XLOOKUP(Table2[[#This Row],[Product_ID]],Table4[Product_ID],Table4[Sub_Category],"Not Found")</f>
        <v>Office Supplies</v>
      </c>
      <c r="R2241" t="str">
        <f>_xlfn.XLOOKUP(Table2[[#This Row],[Customer_ID]],Table1[Customer_ID],Table1[Region],"Not Found")</f>
        <v>West</v>
      </c>
      <c r="S2241" t="str">
        <f>_xlfn.XLOOKUP(Table2[[#This Row],[Customer_ID]],Table1[Customer_ID],Table1[Segment],"Not Found")</f>
        <v>Consumer</v>
      </c>
      <c r="T2241" t="str">
        <f>_xlfn.XLOOKUP(Table2[[#This Row],[Product_ID]],Table4[Product_ID],Table4[Product_Name],"Not Found")</f>
        <v>Laptop Stand</v>
      </c>
    </row>
    <row r="2242" spans="1:20" x14ac:dyDescent="0.3">
      <c r="A2242" t="s">
        <v>2767</v>
      </c>
      <c r="B2242" s="4">
        <v>45549</v>
      </c>
      <c r="C2242" s="4">
        <v>45553</v>
      </c>
      <c r="D2242" t="s">
        <v>1687</v>
      </c>
      <c r="E2242" t="s">
        <v>26</v>
      </c>
      <c r="F2242" s="8">
        <v>1</v>
      </c>
      <c r="G2242" s="10">
        <v>0.05</v>
      </c>
      <c r="H2242" t="s">
        <v>13</v>
      </c>
      <c r="I2242" s="8">
        <v>854.05</v>
      </c>
      <c r="J2242" s="8">
        <v>216.22</v>
      </c>
      <c r="K2242" s="12">
        <f>YEAR(Table2[[#This Row],[Order_Date]])</f>
        <v>2024</v>
      </c>
      <c r="L2242" s="12">
        <f>MONTH(Table2[[#This Row],[Order_Date]])</f>
        <v>9</v>
      </c>
      <c r="M2242" t="str">
        <f>TEXT(Table2[[#This Row],[Order_Date]],"mmm")</f>
        <v>Sep</v>
      </c>
      <c r="N2242" t="str">
        <f>TEXT(Table2[[#This Row],[Order_Date]],"YYYY-MM")</f>
        <v>2024-09</v>
      </c>
      <c r="O2242" s="9">
        <f>IFERROR(Table2[[#This Row],[Profit]]/Table2[[#This Row],[Sales]],0)</f>
        <v>0.25317018909899891</v>
      </c>
      <c r="P2242" t="str">
        <f>_xlfn.XLOOKUP(Table2[[#This Row],[Product_ID]],Table4[Product_ID],Table4[Category],"Not Found")</f>
        <v>Technology</v>
      </c>
      <c r="Q2242" t="str">
        <f>_xlfn.XLOOKUP(Table2[[#This Row],[Product_ID]],Table4[Product_ID],Table4[Sub_Category],"Not Found")</f>
        <v>Accessories</v>
      </c>
      <c r="R2242" t="str">
        <f>_xlfn.XLOOKUP(Table2[[#This Row],[Customer_ID]],Table1[Customer_ID],Table1[Region],"Not Found")</f>
        <v>West</v>
      </c>
      <c r="S2242" t="str">
        <f>_xlfn.XLOOKUP(Table2[[#This Row],[Customer_ID]],Table1[Customer_ID],Table1[Segment],"Not Found")</f>
        <v>Consumer</v>
      </c>
      <c r="T2242" t="str">
        <f>_xlfn.XLOOKUP(Table2[[#This Row],[Product_ID]],Table4[Product_ID],Table4[Product_Name],"Not Found")</f>
        <v>Keyboard</v>
      </c>
    </row>
    <row r="2243" spans="1:20" x14ac:dyDescent="0.3">
      <c r="A2243" t="s">
        <v>2768</v>
      </c>
      <c r="B2243" s="4">
        <v>45372</v>
      </c>
      <c r="C2243" s="4">
        <v>45377</v>
      </c>
      <c r="D2243" t="s">
        <v>727</v>
      </c>
      <c r="E2243" t="s">
        <v>50</v>
      </c>
      <c r="F2243" s="8">
        <v>2</v>
      </c>
      <c r="G2243" s="10">
        <v>0.1</v>
      </c>
      <c r="H2243" t="s">
        <v>13</v>
      </c>
      <c r="I2243" s="8">
        <v>898.2</v>
      </c>
      <c r="J2243" s="8">
        <v>247.27</v>
      </c>
      <c r="K2243" s="12">
        <f>YEAR(Table2[[#This Row],[Order_Date]])</f>
        <v>2024</v>
      </c>
      <c r="L2243" s="12">
        <f>MONTH(Table2[[#This Row],[Order_Date]])</f>
        <v>3</v>
      </c>
      <c r="M2243" t="str">
        <f>TEXT(Table2[[#This Row],[Order_Date]],"mmm")</f>
        <v>Mar</v>
      </c>
      <c r="N2243" t="str">
        <f>TEXT(Table2[[#This Row],[Order_Date]],"YYYY-MM")</f>
        <v>2024-03</v>
      </c>
      <c r="O2243" s="9">
        <f>IFERROR(Table2[[#This Row],[Profit]]/Table2[[#This Row],[Sales]],0)</f>
        <v>0.27529503451347137</v>
      </c>
      <c r="P2243" t="str">
        <f>_xlfn.XLOOKUP(Table2[[#This Row],[Product_ID]],Table4[Product_ID],Table4[Category],"Not Found")</f>
        <v>Technology</v>
      </c>
      <c r="Q2243" t="str">
        <f>_xlfn.XLOOKUP(Table2[[#This Row],[Product_ID]],Table4[Product_ID],Table4[Sub_Category],"Not Found")</f>
        <v>Accessories</v>
      </c>
      <c r="R2243" t="str">
        <f>_xlfn.XLOOKUP(Table2[[#This Row],[Customer_ID]],Table1[Customer_ID],Table1[Region],"Not Found")</f>
        <v>North</v>
      </c>
      <c r="S2243" t="str">
        <f>_xlfn.XLOOKUP(Table2[[#This Row],[Customer_ID]],Table1[Customer_ID],Table1[Segment],"Not Found")</f>
        <v>Home Office</v>
      </c>
      <c r="T2243" t="str">
        <f>_xlfn.XLOOKUP(Table2[[#This Row],[Product_ID]],Table4[Product_ID],Table4[Product_Name],"Not Found")</f>
        <v>Wireless Mouse</v>
      </c>
    </row>
    <row r="2244" spans="1:20" x14ac:dyDescent="0.3">
      <c r="A2244" t="s">
        <v>2769</v>
      </c>
      <c r="B2244" s="4">
        <v>45559</v>
      </c>
      <c r="C2244" s="4">
        <v>45561</v>
      </c>
      <c r="D2244" t="s">
        <v>1434</v>
      </c>
      <c r="E2244" t="s">
        <v>76</v>
      </c>
      <c r="F2244" s="8">
        <v>4</v>
      </c>
      <c r="G2244" s="10">
        <v>0</v>
      </c>
      <c r="H2244" t="s">
        <v>13</v>
      </c>
      <c r="I2244" s="8">
        <v>3596</v>
      </c>
      <c r="J2244" s="8">
        <v>992.16</v>
      </c>
      <c r="K2244" s="12">
        <f>YEAR(Table2[[#This Row],[Order_Date]])</f>
        <v>2024</v>
      </c>
      <c r="L2244" s="12">
        <f>MONTH(Table2[[#This Row],[Order_Date]])</f>
        <v>9</v>
      </c>
      <c r="M2244" t="str">
        <f>TEXT(Table2[[#This Row],[Order_Date]],"mmm")</f>
        <v>Sep</v>
      </c>
      <c r="N2244" t="str">
        <f>TEXT(Table2[[#This Row],[Order_Date]],"YYYY-MM")</f>
        <v>2024-09</v>
      </c>
      <c r="O2244" s="9">
        <f>IFERROR(Table2[[#This Row],[Profit]]/Table2[[#This Row],[Sales]],0)</f>
        <v>0.27590656284760845</v>
      </c>
      <c r="P2244" t="str">
        <f>_xlfn.XLOOKUP(Table2[[#This Row],[Product_ID]],Table4[Product_ID],Table4[Category],"Not Found")</f>
        <v>Home</v>
      </c>
      <c r="Q2244" t="str">
        <f>_xlfn.XLOOKUP(Table2[[#This Row],[Product_ID]],Table4[Product_ID],Table4[Sub_Category],"Not Found")</f>
        <v>Decor</v>
      </c>
      <c r="R2244" t="str">
        <f>_xlfn.XLOOKUP(Table2[[#This Row],[Customer_ID]],Table1[Customer_ID],Table1[Region],"Not Found")</f>
        <v>South</v>
      </c>
      <c r="S2244" t="str">
        <f>_xlfn.XLOOKUP(Table2[[#This Row],[Customer_ID]],Table1[Customer_ID],Table1[Segment],"Not Found")</f>
        <v>Home Office</v>
      </c>
      <c r="T2244" t="str">
        <f>_xlfn.XLOOKUP(Table2[[#This Row],[Product_ID]],Table4[Product_ID],Table4[Product_Name],"Not Found")</f>
        <v>Wall Clock</v>
      </c>
    </row>
    <row r="2245" spans="1:20" x14ac:dyDescent="0.3">
      <c r="A2245" t="s">
        <v>2770</v>
      </c>
      <c r="B2245" s="4">
        <v>45710</v>
      </c>
      <c r="C2245" s="4">
        <v>45715</v>
      </c>
      <c r="D2245" t="s">
        <v>1119</v>
      </c>
      <c r="E2245" t="s">
        <v>55</v>
      </c>
      <c r="F2245" s="8">
        <v>2</v>
      </c>
      <c r="G2245" s="10">
        <v>0.2</v>
      </c>
      <c r="H2245" t="s">
        <v>13</v>
      </c>
      <c r="I2245" s="8">
        <v>9598.4</v>
      </c>
      <c r="J2245" s="8">
        <v>2088.19</v>
      </c>
      <c r="K2245" s="12">
        <f>YEAR(Table2[[#This Row],[Order_Date]])</f>
        <v>2025</v>
      </c>
      <c r="L2245" s="12">
        <f>MONTH(Table2[[#This Row],[Order_Date]])</f>
        <v>2</v>
      </c>
      <c r="M2245" t="str">
        <f>TEXT(Table2[[#This Row],[Order_Date]],"mmm")</f>
        <v>Feb</v>
      </c>
      <c r="N2245" t="str">
        <f>TEXT(Table2[[#This Row],[Order_Date]],"YYYY-MM")</f>
        <v>2025-02</v>
      </c>
      <c r="O2245" s="9">
        <f>IFERROR(Table2[[#This Row],[Profit]]/Table2[[#This Row],[Sales]],0)</f>
        <v>0.21755605100850142</v>
      </c>
      <c r="P2245" t="str">
        <f>_xlfn.XLOOKUP(Table2[[#This Row],[Product_ID]],Table4[Product_ID],Table4[Category],"Not Found")</f>
        <v>Furniture</v>
      </c>
      <c r="Q2245" t="str">
        <f>_xlfn.XLOOKUP(Table2[[#This Row],[Product_ID]],Table4[Product_ID],Table4[Sub_Category],"Not Found")</f>
        <v>Furniture</v>
      </c>
      <c r="R2245" t="str">
        <f>_xlfn.XLOOKUP(Table2[[#This Row],[Customer_ID]],Table1[Customer_ID],Table1[Region],"Not Found")</f>
        <v>East</v>
      </c>
      <c r="S2245" t="str">
        <f>_xlfn.XLOOKUP(Table2[[#This Row],[Customer_ID]],Table1[Customer_ID],Table1[Segment],"Not Found")</f>
        <v>Home Office</v>
      </c>
      <c r="T2245" t="str">
        <f>_xlfn.XLOOKUP(Table2[[#This Row],[Product_ID]],Table4[Product_ID],Table4[Product_Name],"Not Found")</f>
        <v>Study Table</v>
      </c>
    </row>
    <row r="2246" spans="1:20" x14ac:dyDescent="0.3">
      <c r="A2246" t="s">
        <v>2771</v>
      </c>
      <c r="B2246" s="4">
        <v>45526</v>
      </c>
      <c r="C2246" s="4">
        <v>45527</v>
      </c>
      <c r="D2246" t="s">
        <v>2493</v>
      </c>
      <c r="E2246" t="s">
        <v>29</v>
      </c>
      <c r="F2246" s="8">
        <v>1</v>
      </c>
      <c r="G2246" s="10">
        <v>0.05</v>
      </c>
      <c r="H2246" t="s">
        <v>17</v>
      </c>
      <c r="I2246" s="8">
        <v>379.05</v>
      </c>
      <c r="J2246" s="8">
        <v>97.65</v>
      </c>
      <c r="K2246" s="12">
        <f>YEAR(Table2[[#This Row],[Order_Date]])</f>
        <v>2024</v>
      </c>
      <c r="L2246" s="12">
        <f>MONTH(Table2[[#This Row],[Order_Date]])</f>
        <v>8</v>
      </c>
      <c r="M2246" t="str">
        <f>TEXT(Table2[[#This Row],[Order_Date]],"mmm")</f>
        <v>Aug</v>
      </c>
      <c r="N2246" t="str">
        <f>TEXT(Table2[[#This Row],[Order_Date]],"YYYY-MM")</f>
        <v>2024-08</v>
      </c>
      <c r="O2246" s="9">
        <f>IFERROR(Table2[[#This Row],[Profit]]/Table2[[#This Row],[Sales]],0)</f>
        <v>0.25761772853185594</v>
      </c>
      <c r="P2246" t="str">
        <f>_xlfn.XLOOKUP(Table2[[#This Row],[Product_ID]],Table4[Product_ID],Table4[Category],"Not Found")</f>
        <v>Office</v>
      </c>
      <c r="Q2246" t="str">
        <f>_xlfn.XLOOKUP(Table2[[#This Row],[Product_ID]],Table4[Product_ID],Table4[Sub_Category],"Not Found")</f>
        <v>Paper</v>
      </c>
      <c r="R2246" t="str">
        <f>_xlfn.XLOOKUP(Table2[[#This Row],[Customer_ID]],Table1[Customer_ID],Table1[Region],"Not Found")</f>
        <v>East</v>
      </c>
      <c r="S2246" t="str">
        <f>_xlfn.XLOOKUP(Table2[[#This Row],[Customer_ID]],Table1[Customer_ID],Table1[Segment],"Not Found")</f>
        <v>Consumer</v>
      </c>
      <c r="T2246" t="str">
        <f>_xlfn.XLOOKUP(Table2[[#This Row],[Product_ID]],Table4[Product_ID],Table4[Product_Name],"Not Found")</f>
        <v>Notebook Set</v>
      </c>
    </row>
    <row r="2247" spans="1:20" x14ac:dyDescent="0.3">
      <c r="A2247" t="s">
        <v>2772</v>
      </c>
      <c r="B2247" s="4">
        <v>45602</v>
      </c>
      <c r="C2247" s="4">
        <v>45604</v>
      </c>
      <c r="D2247" t="s">
        <v>785</v>
      </c>
      <c r="E2247" t="s">
        <v>50</v>
      </c>
      <c r="F2247" s="8">
        <v>1</v>
      </c>
      <c r="G2247" s="10">
        <v>0.05</v>
      </c>
      <c r="H2247" t="s">
        <v>21</v>
      </c>
      <c r="I2247" s="8">
        <v>474.05</v>
      </c>
      <c r="J2247" s="8">
        <v>117.99</v>
      </c>
      <c r="K2247" s="12">
        <f>YEAR(Table2[[#This Row],[Order_Date]])</f>
        <v>2024</v>
      </c>
      <c r="L2247" s="12">
        <f>MONTH(Table2[[#This Row],[Order_Date]])</f>
        <v>11</v>
      </c>
      <c r="M2247" t="str">
        <f>TEXT(Table2[[#This Row],[Order_Date]],"mmm")</f>
        <v>Nov</v>
      </c>
      <c r="N2247" t="str">
        <f>TEXT(Table2[[#This Row],[Order_Date]],"YYYY-MM")</f>
        <v>2024-11</v>
      </c>
      <c r="O2247" s="9">
        <f>IFERROR(Table2[[#This Row],[Profit]]/Table2[[#This Row],[Sales]],0)</f>
        <v>0.24889779559118236</v>
      </c>
      <c r="P2247" t="str">
        <f>_xlfn.XLOOKUP(Table2[[#This Row],[Product_ID]],Table4[Product_ID],Table4[Category],"Not Found")</f>
        <v>Technology</v>
      </c>
      <c r="Q2247" t="str">
        <f>_xlfn.XLOOKUP(Table2[[#This Row],[Product_ID]],Table4[Product_ID],Table4[Sub_Category],"Not Found")</f>
        <v>Accessories</v>
      </c>
      <c r="R2247" t="str">
        <f>_xlfn.XLOOKUP(Table2[[#This Row],[Customer_ID]],Table1[Customer_ID],Table1[Region],"Not Found")</f>
        <v>South</v>
      </c>
      <c r="S2247" t="str">
        <f>_xlfn.XLOOKUP(Table2[[#This Row],[Customer_ID]],Table1[Customer_ID],Table1[Segment],"Not Found")</f>
        <v>Consumer</v>
      </c>
      <c r="T2247" t="str">
        <f>_xlfn.XLOOKUP(Table2[[#This Row],[Product_ID]],Table4[Product_ID],Table4[Product_Name],"Not Found")</f>
        <v>Wireless Mouse</v>
      </c>
    </row>
    <row r="2248" spans="1:20" x14ac:dyDescent="0.3">
      <c r="A2248" t="s">
        <v>2773</v>
      </c>
      <c r="B2248" s="4">
        <v>45648</v>
      </c>
      <c r="C2248" s="4">
        <v>45652</v>
      </c>
      <c r="D2248" t="s">
        <v>52</v>
      </c>
      <c r="E2248" t="s">
        <v>76</v>
      </c>
      <c r="F2248" s="8">
        <v>3</v>
      </c>
      <c r="G2248" s="10">
        <v>0</v>
      </c>
      <c r="H2248" t="s">
        <v>13</v>
      </c>
      <c r="I2248" s="8">
        <v>2697</v>
      </c>
      <c r="J2248" s="8">
        <v>656.21</v>
      </c>
      <c r="K2248" s="12">
        <f>YEAR(Table2[[#This Row],[Order_Date]])</f>
        <v>2024</v>
      </c>
      <c r="L2248" s="12">
        <f>MONTH(Table2[[#This Row],[Order_Date]])</f>
        <v>12</v>
      </c>
      <c r="M2248" t="str">
        <f>TEXT(Table2[[#This Row],[Order_Date]],"mmm")</f>
        <v>Dec</v>
      </c>
      <c r="N2248" t="str">
        <f>TEXT(Table2[[#This Row],[Order_Date]],"YYYY-MM")</f>
        <v>2024-12</v>
      </c>
      <c r="O2248" s="9">
        <f>IFERROR(Table2[[#This Row],[Profit]]/Table2[[#This Row],[Sales]],0)</f>
        <v>0.24331108639228774</v>
      </c>
      <c r="P2248" t="str">
        <f>_xlfn.XLOOKUP(Table2[[#This Row],[Product_ID]],Table4[Product_ID],Table4[Category],"Not Found")</f>
        <v>Home</v>
      </c>
      <c r="Q2248" t="str">
        <f>_xlfn.XLOOKUP(Table2[[#This Row],[Product_ID]],Table4[Product_ID],Table4[Sub_Category],"Not Found")</f>
        <v>Decor</v>
      </c>
      <c r="R2248" t="str">
        <f>_xlfn.XLOOKUP(Table2[[#This Row],[Customer_ID]],Table1[Customer_ID],Table1[Region],"Not Found")</f>
        <v>East</v>
      </c>
      <c r="S2248" t="str">
        <f>_xlfn.XLOOKUP(Table2[[#This Row],[Customer_ID]],Table1[Customer_ID],Table1[Segment],"Not Found")</f>
        <v>Corporate</v>
      </c>
      <c r="T2248" t="str">
        <f>_xlfn.XLOOKUP(Table2[[#This Row],[Product_ID]],Table4[Product_ID],Table4[Product_Name],"Not Found")</f>
        <v>Wall Clock</v>
      </c>
    </row>
    <row r="2249" spans="1:20" x14ac:dyDescent="0.3">
      <c r="A2249" t="s">
        <v>2774</v>
      </c>
      <c r="B2249" s="4">
        <v>45504</v>
      </c>
      <c r="C2249" s="4">
        <v>45507</v>
      </c>
      <c r="D2249" t="s">
        <v>156</v>
      </c>
      <c r="E2249" t="s">
        <v>26</v>
      </c>
      <c r="F2249" s="8">
        <v>1</v>
      </c>
      <c r="G2249" s="10">
        <v>0.1</v>
      </c>
      <c r="H2249" t="s">
        <v>30</v>
      </c>
      <c r="I2249" s="8">
        <v>809.1</v>
      </c>
      <c r="J2249" s="8">
        <v>210.84</v>
      </c>
      <c r="K2249" s="12">
        <f>YEAR(Table2[[#This Row],[Order_Date]])</f>
        <v>2024</v>
      </c>
      <c r="L2249" s="12">
        <f>MONTH(Table2[[#This Row],[Order_Date]])</f>
        <v>7</v>
      </c>
      <c r="M2249" t="str">
        <f>TEXT(Table2[[#This Row],[Order_Date]],"mmm")</f>
        <v>Jul</v>
      </c>
      <c r="N2249" t="str">
        <f>TEXT(Table2[[#This Row],[Order_Date]],"YYYY-MM")</f>
        <v>2024-07</v>
      </c>
      <c r="O2249" s="9">
        <f>IFERROR(Table2[[#This Row],[Profit]]/Table2[[#This Row],[Sales]],0)</f>
        <v>0.26058583611420094</v>
      </c>
      <c r="P2249" t="str">
        <f>_xlfn.XLOOKUP(Table2[[#This Row],[Product_ID]],Table4[Product_ID],Table4[Category],"Not Found")</f>
        <v>Technology</v>
      </c>
      <c r="Q2249" t="str">
        <f>_xlfn.XLOOKUP(Table2[[#This Row],[Product_ID]],Table4[Product_ID],Table4[Sub_Category],"Not Found")</f>
        <v>Accessories</v>
      </c>
      <c r="R2249" t="str">
        <f>_xlfn.XLOOKUP(Table2[[#This Row],[Customer_ID]],Table1[Customer_ID],Table1[Region],"Not Found")</f>
        <v>East</v>
      </c>
      <c r="S2249" t="str">
        <f>_xlfn.XLOOKUP(Table2[[#This Row],[Customer_ID]],Table1[Customer_ID],Table1[Segment],"Not Found")</f>
        <v>Home Office</v>
      </c>
      <c r="T2249" t="str">
        <f>_xlfn.XLOOKUP(Table2[[#This Row],[Product_ID]],Table4[Product_ID],Table4[Product_Name],"Not Found")</f>
        <v>Keyboard</v>
      </c>
    </row>
    <row r="2250" spans="1:20" x14ac:dyDescent="0.3">
      <c r="A2250" t="s">
        <v>2775</v>
      </c>
      <c r="B2250" s="4">
        <v>45865</v>
      </c>
      <c r="C2250" s="4">
        <v>45869</v>
      </c>
      <c r="D2250" t="s">
        <v>544</v>
      </c>
      <c r="E2250" t="s">
        <v>55</v>
      </c>
      <c r="F2250" s="8">
        <v>4</v>
      </c>
      <c r="G2250" s="10">
        <v>0.1</v>
      </c>
      <c r="H2250" t="s">
        <v>13</v>
      </c>
      <c r="I2250" s="8">
        <v>21596.400000000001</v>
      </c>
      <c r="J2250" s="8">
        <v>3964.87</v>
      </c>
      <c r="K2250" s="12">
        <f>YEAR(Table2[[#This Row],[Order_Date]])</f>
        <v>2025</v>
      </c>
      <c r="L2250" s="12">
        <f>MONTH(Table2[[#This Row],[Order_Date]])</f>
        <v>7</v>
      </c>
      <c r="M2250" t="str">
        <f>TEXT(Table2[[#This Row],[Order_Date]],"mmm")</f>
        <v>Jul</v>
      </c>
      <c r="N2250" t="str">
        <f>TEXT(Table2[[#This Row],[Order_Date]],"YYYY-MM")</f>
        <v>2025-07</v>
      </c>
      <c r="O2250" s="9">
        <f>IFERROR(Table2[[#This Row],[Profit]]/Table2[[#This Row],[Sales]],0)</f>
        <v>0.18358939452871773</v>
      </c>
      <c r="P2250" t="str">
        <f>_xlfn.XLOOKUP(Table2[[#This Row],[Product_ID]],Table4[Product_ID],Table4[Category],"Not Found")</f>
        <v>Furniture</v>
      </c>
      <c r="Q2250" t="str">
        <f>_xlfn.XLOOKUP(Table2[[#This Row],[Product_ID]],Table4[Product_ID],Table4[Sub_Category],"Not Found")</f>
        <v>Furniture</v>
      </c>
      <c r="R2250" t="str">
        <f>_xlfn.XLOOKUP(Table2[[#This Row],[Customer_ID]],Table1[Customer_ID],Table1[Region],"Not Found")</f>
        <v>South</v>
      </c>
      <c r="S2250" t="str">
        <f>_xlfn.XLOOKUP(Table2[[#This Row],[Customer_ID]],Table1[Customer_ID],Table1[Segment],"Not Found")</f>
        <v>Corporate</v>
      </c>
      <c r="T2250" t="str">
        <f>_xlfn.XLOOKUP(Table2[[#This Row],[Product_ID]],Table4[Product_ID],Table4[Product_Name],"Not Found")</f>
        <v>Study Table</v>
      </c>
    </row>
    <row r="2251" spans="1:20" x14ac:dyDescent="0.3">
      <c r="A2251" t="s">
        <v>2776</v>
      </c>
      <c r="B2251" s="4">
        <v>45340</v>
      </c>
      <c r="C2251" s="4">
        <v>45345</v>
      </c>
      <c r="D2251" t="s">
        <v>136</v>
      </c>
      <c r="E2251" t="s">
        <v>81</v>
      </c>
      <c r="F2251" s="8">
        <v>3</v>
      </c>
      <c r="G2251" s="10">
        <v>0.05</v>
      </c>
      <c r="H2251" t="s">
        <v>13</v>
      </c>
      <c r="I2251" s="8">
        <v>2277.15</v>
      </c>
      <c r="J2251" s="8">
        <v>655.16999999999996</v>
      </c>
      <c r="K2251" s="12">
        <f>YEAR(Table2[[#This Row],[Order_Date]])</f>
        <v>2024</v>
      </c>
      <c r="L2251" s="12">
        <f>MONTH(Table2[[#This Row],[Order_Date]])</f>
        <v>2</v>
      </c>
      <c r="M2251" t="str">
        <f>TEXT(Table2[[#This Row],[Order_Date]],"mmm")</f>
        <v>Feb</v>
      </c>
      <c r="N2251" t="str">
        <f>TEXT(Table2[[#This Row],[Order_Date]],"YYYY-MM")</f>
        <v>2024-02</v>
      </c>
      <c r="O2251" s="9">
        <f>IFERROR(Table2[[#This Row],[Profit]]/Table2[[#This Row],[Sales]],0)</f>
        <v>0.28771490679138395</v>
      </c>
      <c r="P2251" t="str">
        <f>_xlfn.XLOOKUP(Table2[[#This Row],[Product_ID]],Table4[Product_ID],Table4[Category],"Not Found")</f>
        <v>Home</v>
      </c>
      <c r="Q2251" t="str">
        <f>_xlfn.XLOOKUP(Table2[[#This Row],[Product_ID]],Table4[Product_ID],Table4[Sub_Category],"Not Found")</f>
        <v>Kitchen</v>
      </c>
      <c r="R2251" t="str">
        <f>_xlfn.XLOOKUP(Table2[[#This Row],[Customer_ID]],Table1[Customer_ID],Table1[Region],"Not Found")</f>
        <v>West</v>
      </c>
      <c r="S2251" t="str">
        <f>_xlfn.XLOOKUP(Table2[[#This Row],[Customer_ID]],Table1[Customer_ID],Table1[Segment],"Not Found")</f>
        <v>Consumer</v>
      </c>
      <c r="T2251" t="str">
        <f>_xlfn.XLOOKUP(Table2[[#This Row],[Product_ID]],Table4[Product_ID],Table4[Product_Name],"Not Found")</f>
        <v>Travel Mug</v>
      </c>
    </row>
    <row r="2252" spans="1:20" x14ac:dyDescent="0.3">
      <c r="A2252" t="s">
        <v>2777</v>
      </c>
      <c r="B2252" s="4">
        <v>45418</v>
      </c>
      <c r="C2252" s="4">
        <v>45423</v>
      </c>
      <c r="D2252" t="s">
        <v>942</v>
      </c>
      <c r="E2252" t="s">
        <v>16</v>
      </c>
      <c r="F2252" s="8">
        <v>1</v>
      </c>
      <c r="G2252" s="10">
        <v>0.1</v>
      </c>
      <c r="H2252" t="s">
        <v>13</v>
      </c>
      <c r="I2252" s="8">
        <v>1169.0999999999999</v>
      </c>
      <c r="J2252" s="8">
        <v>263.8</v>
      </c>
      <c r="K2252" s="12">
        <f>YEAR(Table2[[#This Row],[Order_Date]])</f>
        <v>2024</v>
      </c>
      <c r="L2252" s="12">
        <f>MONTH(Table2[[#This Row],[Order_Date]])</f>
        <v>5</v>
      </c>
      <c r="M2252" t="str">
        <f>TEXT(Table2[[#This Row],[Order_Date]],"mmm")</f>
        <v>May</v>
      </c>
      <c r="N2252" t="str">
        <f>TEXT(Table2[[#This Row],[Order_Date]],"YYYY-MM")</f>
        <v>2024-05</v>
      </c>
      <c r="O2252" s="9">
        <f>IFERROR(Table2[[#This Row],[Profit]]/Table2[[#This Row],[Sales]],0)</f>
        <v>0.2256436575143273</v>
      </c>
      <c r="P2252" t="str">
        <f>_xlfn.XLOOKUP(Table2[[#This Row],[Product_ID]],Table4[Product_ID],Table4[Category],"Not Found")</f>
        <v>Technology</v>
      </c>
      <c r="Q2252" t="str">
        <f>_xlfn.XLOOKUP(Table2[[#This Row],[Product_ID]],Table4[Product_ID],Table4[Sub_Category],"Not Found")</f>
        <v>Accessories</v>
      </c>
      <c r="R2252" t="str">
        <f>_xlfn.XLOOKUP(Table2[[#This Row],[Customer_ID]],Table1[Customer_ID],Table1[Region],"Not Found")</f>
        <v>South</v>
      </c>
      <c r="S2252" t="str">
        <f>_xlfn.XLOOKUP(Table2[[#This Row],[Customer_ID]],Table1[Customer_ID],Table1[Segment],"Not Found")</f>
        <v>Consumer</v>
      </c>
      <c r="T2252" t="str">
        <f>_xlfn.XLOOKUP(Table2[[#This Row],[Product_ID]],Table4[Product_ID],Table4[Product_Name],"Not Found")</f>
        <v>USB-C Hub</v>
      </c>
    </row>
    <row r="2253" spans="1:20" x14ac:dyDescent="0.3">
      <c r="A2253" t="s">
        <v>2778</v>
      </c>
      <c r="B2253" s="4">
        <v>45514</v>
      </c>
      <c r="C2253" s="4">
        <v>45515</v>
      </c>
      <c r="D2253" t="s">
        <v>70</v>
      </c>
      <c r="E2253" t="s">
        <v>200</v>
      </c>
      <c r="F2253" s="8">
        <v>2</v>
      </c>
      <c r="G2253" s="10">
        <v>0.1</v>
      </c>
      <c r="H2253" t="s">
        <v>17</v>
      </c>
      <c r="I2253" s="8">
        <v>1978.2</v>
      </c>
      <c r="J2253" s="8">
        <v>-48.3</v>
      </c>
      <c r="K2253" s="12">
        <f>YEAR(Table2[[#This Row],[Order_Date]])</f>
        <v>2024</v>
      </c>
      <c r="L2253" s="12">
        <f>MONTH(Table2[[#This Row],[Order_Date]])</f>
        <v>8</v>
      </c>
      <c r="M2253" t="str">
        <f>TEXT(Table2[[#This Row],[Order_Date]],"mmm")</f>
        <v>Aug</v>
      </c>
      <c r="N2253" t="str">
        <f>TEXT(Table2[[#This Row],[Order_Date]],"YYYY-MM")</f>
        <v>2024-08</v>
      </c>
      <c r="O2253" s="9">
        <f>IFERROR(Table2[[#This Row],[Profit]]/Table2[[#This Row],[Sales]],0)</f>
        <v>-2.4416135881104032E-2</v>
      </c>
      <c r="P2253" t="str">
        <f>_xlfn.XLOOKUP(Table2[[#This Row],[Product_ID]],Table4[Product_ID],Table4[Category],"Not Found")</f>
        <v>Office</v>
      </c>
      <c r="Q2253" t="str">
        <f>_xlfn.XLOOKUP(Table2[[#This Row],[Product_ID]],Table4[Product_ID],Table4[Sub_Category],"Not Found")</f>
        <v>Office Supplies</v>
      </c>
      <c r="R2253" t="str">
        <f>_xlfn.XLOOKUP(Table2[[#This Row],[Customer_ID]],Table1[Customer_ID],Table1[Region],"Not Found")</f>
        <v>South</v>
      </c>
      <c r="S2253" t="str">
        <f>_xlfn.XLOOKUP(Table2[[#This Row],[Customer_ID]],Table1[Customer_ID],Table1[Segment],"Not Found")</f>
        <v>Consumer</v>
      </c>
      <c r="T2253" t="str">
        <f>_xlfn.XLOOKUP(Table2[[#This Row],[Product_ID]],Table4[Product_ID],Table4[Product_Name],"Not Found")</f>
        <v>Laptop Stand</v>
      </c>
    </row>
    <row r="2254" spans="1:20" x14ac:dyDescent="0.3">
      <c r="A2254" t="s">
        <v>2779</v>
      </c>
      <c r="B2254" s="4">
        <v>45570</v>
      </c>
      <c r="C2254" s="4">
        <v>45573</v>
      </c>
      <c r="D2254" t="s">
        <v>546</v>
      </c>
      <c r="E2254" t="s">
        <v>76</v>
      </c>
      <c r="F2254" s="8">
        <v>1</v>
      </c>
      <c r="G2254" s="10">
        <v>0</v>
      </c>
      <c r="H2254" t="s">
        <v>21</v>
      </c>
      <c r="I2254" s="8">
        <v>899</v>
      </c>
      <c r="J2254" s="8">
        <v>226</v>
      </c>
      <c r="K2254" s="12">
        <f>YEAR(Table2[[#This Row],[Order_Date]])</f>
        <v>2024</v>
      </c>
      <c r="L2254" s="12">
        <f>MONTH(Table2[[#This Row],[Order_Date]])</f>
        <v>10</v>
      </c>
      <c r="M2254" t="str">
        <f>TEXT(Table2[[#This Row],[Order_Date]],"mmm")</f>
        <v>Oct</v>
      </c>
      <c r="N2254" t="str">
        <f>TEXT(Table2[[#This Row],[Order_Date]],"YYYY-MM")</f>
        <v>2024-10</v>
      </c>
      <c r="O2254" s="9">
        <f>IFERROR(Table2[[#This Row],[Profit]]/Table2[[#This Row],[Sales]],0)</f>
        <v>0.25139043381535037</v>
      </c>
      <c r="P2254" t="str">
        <f>_xlfn.XLOOKUP(Table2[[#This Row],[Product_ID]],Table4[Product_ID],Table4[Category],"Not Found")</f>
        <v>Home</v>
      </c>
      <c r="Q2254" t="str">
        <f>_xlfn.XLOOKUP(Table2[[#This Row],[Product_ID]],Table4[Product_ID],Table4[Sub_Category],"Not Found")</f>
        <v>Decor</v>
      </c>
      <c r="R2254" t="str">
        <f>_xlfn.XLOOKUP(Table2[[#This Row],[Customer_ID]],Table1[Customer_ID],Table1[Region],"Not Found")</f>
        <v>North</v>
      </c>
      <c r="S2254" t="str">
        <f>_xlfn.XLOOKUP(Table2[[#This Row],[Customer_ID]],Table1[Customer_ID],Table1[Segment],"Not Found")</f>
        <v>Corporate</v>
      </c>
      <c r="T2254" t="str">
        <f>_xlfn.XLOOKUP(Table2[[#This Row],[Product_ID]],Table4[Product_ID],Table4[Product_Name],"Not Found")</f>
        <v>Wall Clock</v>
      </c>
    </row>
    <row r="2255" spans="1:20" x14ac:dyDescent="0.3">
      <c r="A2255" t="s">
        <v>2780</v>
      </c>
      <c r="B2255" s="4">
        <v>45699</v>
      </c>
      <c r="C2255" s="4">
        <v>45702</v>
      </c>
      <c r="D2255" t="s">
        <v>1024</v>
      </c>
      <c r="E2255" t="s">
        <v>29</v>
      </c>
      <c r="F2255" s="8">
        <v>1</v>
      </c>
      <c r="G2255" s="10">
        <v>0.05</v>
      </c>
      <c r="H2255" t="s">
        <v>30</v>
      </c>
      <c r="I2255" s="8">
        <v>379.05</v>
      </c>
      <c r="J2255" s="8">
        <v>101.75</v>
      </c>
      <c r="K2255" s="12">
        <f>YEAR(Table2[[#This Row],[Order_Date]])</f>
        <v>2025</v>
      </c>
      <c r="L2255" s="12">
        <f>MONTH(Table2[[#This Row],[Order_Date]])</f>
        <v>2</v>
      </c>
      <c r="M2255" t="str">
        <f>TEXT(Table2[[#This Row],[Order_Date]],"mmm")</f>
        <v>Feb</v>
      </c>
      <c r="N2255" t="str">
        <f>TEXT(Table2[[#This Row],[Order_Date]],"YYYY-MM")</f>
        <v>2025-02</v>
      </c>
      <c r="O2255" s="9">
        <f>IFERROR(Table2[[#This Row],[Profit]]/Table2[[#This Row],[Sales]],0)</f>
        <v>0.2684342435034956</v>
      </c>
      <c r="P2255" t="str">
        <f>_xlfn.XLOOKUP(Table2[[#This Row],[Product_ID]],Table4[Product_ID],Table4[Category],"Not Found")</f>
        <v>Office</v>
      </c>
      <c r="Q2255" t="str">
        <f>_xlfn.XLOOKUP(Table2[[#This Row],[Product_ID]],Table4[Product_ID],Table4[Sub_Category],"Not Found")</f>
        <v>Paper</v>
      </c>
      <c r="R2255" t="str">
        <f>_xlfn.XLOOKUP(Table2[[#This Row],[Customer_ID]],Table1[Customer_ID],Table1[Region],"Not Found")</f>
        <v>North</v>
      </c>
      <c r="S2255" t="str">
        <f>_xlfn.XLOOKUP(Table2[[#This Row],[Customer_ID]],Table1[Customer_ID],Table1[Segment],"Not Found")</f>
        <v>Consumer</v>
      </c>
      <c r="T2255" t="str">
        <f>_xlfn.XLOOKUP(Table2[[#This Row],[Product_ID]],Table4[Product_ID],Table4[Product_Name],"Not Found")</f>
        <v>Notebook Set</v>
      </c>
    </row>
    <row r="2256" spans="1:20" x14ac:dyDescent="0.3">
      <c r="A2256" t="s">
        <v>2781</v>
      </c>
      <c r="B2256" s="4">
        <v>45796</v>
      </c>
      <c r="C2256" s="4">
        <v>45798</v>
      </c>
      <c r="D2256" t="s">
        <v>554</v>
      </c>
      <c r="E2256" t="s">
        <v>99</v>
      </c>
      <c r="F2256" s="8">
        <v>2</v>
      </c>
      <c r="G2256" s="10">
        <v>0</v>
      </c>
      <c r="H2256" t="s">
        <v>13</v>
      </c>
      <c r="I2256" s="8">
        <v>498</v>
      </c>
      <c r="J2256" s="8">
        <v>162.05000000000001</v>
      </c>
      <c r="K2256" s="12">
        <f>YEAR(Table2[[#This Row],[Order_Date]])</f>
        <v>2025</v>
      </c>
      <c r="L2256" s="12">
        <f>MONTH(Table2[[#This Row],[Order_Date]])</f>
        <v>5</v>
      </c>
      <c r="M2256" t="str">
        <f>TEXT(Table2[[#This Row],[Order_Date]],"mmm")</f>
        <v>May</v>
      </c>
      <c r="N2256" t="str">
        <f>TEXT(Table2[[#This Row],[Order_Date]],"YYYY-MM")</f>
        <v>2025-05</v>
      </c>
      <c r="O2256" s="9">
        <f>IFERROR(Table2[[#This Row],[Profit]]/Table2[[#This Row],[Sales]],0)</f>
        <v>0.32540160642570282</v>
      </c>
      <c r="P2256" t="str">
        <f>_xlfn.XLOOKUP(Table2[[#This Row],[Product_ID]],Table4[Product_ID],Table4[Category],"Not Found")</f>
        <v>Office</v>
      </c>
      <c r="Q2256" t="str">
        <f>_xlfn.XLOOKUP(Table2[[#This Row],[Product_ID]],Table4[Product_ID],Table4[Sub_Category],"Not Found")</f>
        <v>Paper</v>
      </c>
      <c r="R2256" t="str">
        <f>_xlfn.XLOOKUP(Table2[[#This Row],[Customer_ID]],Table1[Customer_ID],Table1[Region],"Not Found")</f>
        <v>West</v>
      </c>
      <c r="S2256" t="str">
        <f>_xlfn.XLOOKUP(Table2[[#This Row],[Customer_ID]],Table1[Customer_ID],Table1[Segment],"Not Found")</f>
        <v>Consumer</v>
      </c>
      <c r="T2256" t="str">
        <f>_xlfn.XLOOKUP(Table2[[#This Row],[Product_ID]],Table4[Product_ID],Table4[Product_Name],"Not Found")</f>
        <v>Pen Set</v>
      </c>
    </row>
    <row r="2257" spans="1:20" x14ac:dyDescent="0.3">
      <c r="A2257" t="s">
        <v>2782</v>
      </c>
      <c r="B2257" s="4">
        <v>45585</v>
      </c>
      <c r="C2257" s="4">
        <v>45587</v>
      </c>
      <c r="D2257" t="s">
        <v>1198</v>
      </c>
      <c r="E2257" t="s">
        <v>76</v>
      </c>
      <c r="F2257" s="8">
        <v>2</v>
      </c>
      <c r="G2257" s="10">
        <v>0</v>
      </c>
      <c r="H2257" t="s">
        <v>13</v>
      </c>
      <c r="I2257" s="8">
        <v>1798</v>
      </c>
      <c r="J2257" s="8">
        <v>364.16</v>
      </c>
      <c r="K2257" s="12">
        <f>YEAR(Table2[[#This Row],[Order_Date]])</f>
        <v>2024</v>
      </c>
      <c r="L2257" s="12">
        <f>MONTH(Table2[[#This Row],[Order_Date]])</f>
        <v>10</v>
      </c>
      <c r="M2257" t="str">
        <f>TEXT(Table2[[#This Row],[Order_Date]],"mmm")</f>
        <v>Oct</v>
      </c>
      <c r="N2257" t="str">
        <f>TEXT(Table2[[#This Row],[Order_Date]],"YYYY-MM")</f>
        <v>2024-10</v>
      </c>
      <c r="O2257" s="9">
        <f>IFERROR(Table2[[#This Row],[Profit]]/Table2[[#This Row],[Sales]],0)</f>
        <v>0.20253615127919913</v>
      </c>
      <c r="P2257" t="str">
        <f>_xlfn.XLOOKUP(Table2[[#This Row],[Product_ID]],Table4[Product_ID],Table4[Category],"Not Found")</f>
        <v>Home</v>
      </c>
      <c r="Q2257" t="str">
        <f>_xlfn.XLOOKUP(Table2[[#This Row],[Product_ID]],Table4[Product_ID],Table4[Sub_Category],"Not Found")</f>
        <v>Decor</v>
      </c>
      <c r="R2257" t="str">
        <f>_xlfn.XLOOKUP(Table2[[#This Row],[Customer_ID]],Table1[Customer_ID],Table1[Region],"Not Found")</f>
        <v>West</v>
      </c>
      <c r="S2257" t="str">
        <f>_xlfn.XLOOKUP(Table2[[#This Row],[Customer_ID]],Table1[Customer_ID],Table1[Segment],"Not Found")</f>
        <v>Consumer</v>
      </c>
      <c r="T2257" t="str">
        <f>_xlfn.XLOOKUP(Table2[[#This Row],[Product_ID]],Table4[Product_ID],Table4[Product_Name],"Not Found")</f>
        <v>Wall Clock</v>
      </c>
    </row>
    <row r="2258" spans="1:20" x14ac:dyDescent="0.3">
      <c r="A2258" t="s">
        <v>2783</v>
      </c>
      <c r="B2258" s="4">
        <v>45568</v>
      </c>
      <c r="C2258" s="4">
        <v>45573</v>
      </c>
      <c r="D2258" t="s">
        <v>782</v>
      </c>
      <c r="E2258" t="s">
        <v>16</v>
      </c>
      <c r="F2258" s="8">
        <v>1</v>
      </c>
      <c r="G2258" s="10">
        <v>0</v>
      </c>
      <c r="H2258" t="s">
        <v>21</v>
      </c>
      <c r="I2258" s="8">
        <v>1299</v>
      </c>
      <c r="J2258" s="8">
        <v>209.52</v>
      </c>
      <c r="K2258" s="12">
        <f>YEAR(Table2[[#This Row],[Order_Date]])</f>
        <v>2024</v>
      </c>
      <c r="L2258" s="12">
        <f>MONTH(Table2[[#This Row],[Order_Date]])</f>
        <v>10</v>
      </c>
      <c r="M2258" t="str">
        <f>TEXT(Table2[[#This Row],[Order_Date]],"mmm")</f>
        <v>Oct</v>
      </c>
      <c r="N2258" t="str">
        <f>TEXT(Table2[[#This Row],[Order_Date]],"YYYY-MM")</f>
        <v>2024-10</v>
      </c>
      <c r="O2258" s="9">
        <f>IFERROR(Table2[[#This Row],[Profit]]/Table2[[#This Row],[Sales]],0)</f>
        <v>0.16129330254041571</v>
      </c>
      <c r="P2258" t="str">
        <f>_xlfn.XLOOKUP(Table2[[#This Row],[Product_ID]],Table4[Product_ID],Table4[Category],"Not Found")</f>
        <v>Technology</v>
      </c>
      <c r="Q2258" t="str">
        <f>_xlfn.XLOOKUP(Table2[[#This Row],[Product_ID]],Table4[Product_ID],Table4[Sub_Category],"Not Found")</f>
        <v>Accessories</v>
      </c>
      <c r="R2258" t="str">
        <f>_xlfn.XLOOKUP(Table2[[#This Row],[Customer_ID]],Table1[Customer_ID],Table1[Region],"Not Found")</f>
        <v>West</v>
      </c>
      <c r="S2258" t="str">
        <f>_xlfn.XLOOKUP(Table2[[#This Row],[Customer_ID]],Table1[Customer_ID],Table1[Segment],"Not Found")</f>
        <v>Consumer</v>
      </c>
      <c r="T2258" t="str">
        <f>_xlfn.XLOOKUP(Table2[[#This Row],[Product_ID]],Table4[Product_ID],Table4[Product_Name],"Not Found")</f>
        <v>USB-C Hub</v>
      </c>
    </row>
    <row r="2259" spans="1:20" x14ac:dyDescent="0.3">
      <c r="A2259" t="s">
        <v>2784</v>
      </c>
      <c r="B2259" s="4">
        <v>45729</v>
      </c>
      <c r="C2259" s="4">
        <v>45730</v>
      </c>
      <c r="D2259" t="s">
        <v>410</v>
      </c>
      <c r="E2259" t="s">
        <v>81</v>
      </c>
      <c r="F2259" s="8">
        <v>3</v>
      </c>
      <c r="G2259" s="10">
        <v>0.15</v>
      </c>
      <c r="H2259" t="s">
        <v>21</v>
      </c>
      <c r="I2259" s="8">
        <v>2037.45</v>
      </c>
      <c r="J2259" s="8">
        <v>530.20000000000005</v>
      </c>
      <c r="K2259" s="12">
        <f>YEAR(Table2[[#This Row],[Order_Date]])</f>
        <v>2025</v>
      </c>
      <c r="L2259" s="12">
        <f>MONTH(Table2[[#This Row],[Order_Date]])</f>
        <v>3</v>
      </c>
      <c r="M2259" t="str">
        <f>TEXT(Table2[[#This Row],[Order_Date]],"mmm")</f>
        <v>Mar</v>
      </c>
      <c r="N2259" t="str">
        <f>TEXT(Table2[[#This Row],[Order_Date]],"YYYY-MM")</f>
        <v>2025-03</v>
      </c>
      <c r="O2259" s="9">
        <f>IFERROR(Table2[[#This Row],[Profit]]/Table2[[#This Row],[Sales]],0)</f>
        <v>0.26022724484036419</v>
      </c>
      <c r="P2259" t="str">
        <f>_xlfn.XLOOKUP(Table2[[#This Row],[Product_ID]],Table4[Product_ID],Table4[Category],"Not Found")</f>
        <v>Home</v>
      </c>
      <c r="Q2259" t="str">
        <f>_xlfn.XLOOKUP(Table2[[#This Row],[Product_ID]],Table4[Product_ID],Table4[Sub_Category],"Not Found")</f>
        <v>Kitchen</v>
      </c>
      <c r="R2259" t="str">
        <f>_xlfn.XLOOKUP(Table2[[#This Row],[Customer_ID]],Table1[Customer_ID],Table1[Region],"Not Found")</f>
        <v>North</v>
      </c>
      <c r="S2259" t="str">
        <f>_xlfn.XLOOKUP(Table2[[#This Row],[Customer_ID]],Table1[Customer_ID],Table1[Segment],"Not Found")</f>
        <v>Consumer</v>
      </c>
      <c r="T2259" t="str">
        <f>_xlfn.XLOOKUP(Table2[[#This Row],[Product_ID]],Table4[Product_ID],Table4[Product_Name],"Not Found")</f>
        <v>Travel Mug</v>
      </c>
    </row>
    <row r="2260" spans="1:20" x14ac:dyDescent="0.3">
      <c r="A2260" t="s">
        <v>2785</v>
      </c>
      <c r="B2260" s="4">
        <v>45398</v>
      </c>
      <c r="C2260" s="4">
        <v>45403</v>
      </c>
      <c r="D2260" t="s">
        <v>1465</v>
      </c>
      <c r="E2260" t="s">
        <v>20</v>
      </c>
      <c r="F2260" s="8">
        <v>1</v>
      </c>
      <c r="G2260" s="10">
        <v>0.2</v>
      </c>
      <c r="H2260" t="s">
        <v>30</v>
      </c>
      <c r="I2260" s="8">
        <v>5599.2</v>
      </c>
      <c r="J2260" s="8">
        <v>944.49</v>
      </c>
      <c r="K2260" s="12">
        <f>YEAR(Table2[[#This Row],[Order_Date]])</f>
        <v>2024</v>
      </c>
      <c r="L2260" s="12">
        <f>MONTH(Table2[[#This Row],[Order_Date]])</f>
        <v>4</v>
      </c>
      <c r="M2260" t="str">
        <f>TEXT(Table2[[#This Row],[Order_Date]],"mmm")</f>
        <v>Apr</v>
      </c>
      <c r="N2260" t="str">
        <f>TEXT(Table2[[#This Row],[Order_Date]],"YYYY-MM")</f>
        <v>2024-04</v>
      </c>
      <c r="O2260" s="9">
        <f>IFERROR(Table2[[#This Row],[Profit]]/Table2[[#This Row],[Sales]],0)</f>
        <v>0.16868302614659239</v>
      </c>
      <c r="P2260" t="str">
        <f>_xlfn.XLOOKUP(Table2[[#This Row],[Product_ID]],Table4[Product_ID],Table4[Category],"Not Found")</f>
        <v>Furniture</v>
      </c>
      <c r="Q2260" t="str">
        <f>_xlfn.XLOOKUP(Table2[[#This Row],[Product_ID]],Table4[Product_ID],Table4[Sub_Category],"Not Found")</f>
        <v>Furniture</v>
      </c>
      <c r="R2260" t="str">
        <f>_xlfn.XLOOKUP(Table2[[#This Row],[Customer_ID]],Table1[Customer_ID],Table1[Region],"Not Found")</f>
        <v>North</v>
      </c>
      <c r="S2260" t="str">
        <f>_xlfn.XLOOKUP(Table2[[#This Row],[Customer_ID]],Table1[Customer_ID],Table1[Segment],"Not Found")</f>
        <v>Consumer</v>
      </c>
      <c r="T2260" t="str">
        <f>_xlfn.XLOOKUP(Table2[[#This Row],[Product_ID]],Table4[Product_ID],Table4[Product_Name],"Not Found")</f>
        <v>Office Chair</v>
      </c>
    </row>
    <row r="2261" spans="1:20" x14ac:dyDescent="0.3">
      <c r="A2261" t="s">
        <v>2786</v>
      </c>
      <c r="B2261" s="4">
        <v>45949</v>
      </c>
      <c r="C2261" s="4">
        <v>45952</v>
      </c>
      <c r="D2261" t="s">
        <v>354</v>
      </c>
      <c r="E2261" t="s">
        <v>55</v>
      </c>
      <c r="F2261" s="8">
        <v>2</v>
      </c>
      <c r="G2261" s="10">
        <v>0</v>
      </c>
      <c r="H2261" t="s">
        <v>13</v>
      </c>
      <c r="I2261" s="8">
        <v>11998</v>
      </c>
      <c r="J2261" s="8">
        <v>1678.53</v>
      </c>
      <c r="K2261" s="12">
        <f>YEAR(Table2[[#This Row],[Order_Date]])</f>
        <v>2025</v>
      </c>
      <c r="L2261" s="12">
        <f>MONTH(Table2[[#This Row],[Order_Date]])</f>
        <v>10</v>
      </c>
      <c r="M2261" t="str">
        <f>TEXT(Table2[[#This Row],[Order_Date]],"mmm")</f>
        <v>Oct</v>
      </c>
      <c r="N2261" t="str">
        <f>TEXT(Table2[[#This Row],[Order_Date]],"YYYY-MM")</f>
        <v>2025-10</v>
      </c>
      <c r="O2261" s="9">
        <f>IFERROR(Table2[[#This Row],[Profit]]/Table2[[#This Row],[Sales]],0)</f>
        <v>0.13990081680280048</v>
      </c>
      <c r="P2261" t="str">
        <f>_xlfn.XLOOKUP(Table2[[#This Row],[Product_ID]],Table4[Product_ID],Table4[Category],"Not Found")</f>
        <v>Furniture</v>
      </c>
      <c r="Q2261" t="str">
        <f>_xlfn.XLOOKUP(Table2[[#This Row],[Product_ID]],Table4[Product_ID],Table4[Sub_Category],"Not Found")</f>
        <v>Furniture</v>
      </c>
      <c r="R2261" t="str">
        <f>_xlfn.XLOOKUP(Table2[[#This Row],[Customer_ID]],Table1[Customer_ID],Table1[Region],"Not Found")</f>
        <v>South</v>
      </c>
      <c r="S2261" t="str">
        <f>_xlfn.XLOOKUP(Table2[[#This Row],[Customer_ID]],Table1[Customer_ID],Table1[Segment],"Not Found")</f>
        <v>Consumer</v>
      </c>
      <c r="T2261" t="str">
        <f>_xlfn.XLOOKUP(Table2[[#This Row],[Product_ID]],Table4[Product_ID],Table4[Product_Name],"Not Found")</f>
        <v>Study Table</v>
      </c>
    </row>
    <row r="2262" spans="1:20" x14ac:dyDescent="0.3">
      <c r="A2262" t="s">
        <v>2787</v>
      </c>
      <c r="B2262" s="4">
        <v>45711</v>
      </c>
      <c r="C2262" s="4">
        <v>45714</v>
      </c>
      <c r="D2262" t="s">
        <v>648</v>
      </c>
      <c r="E2262" t="s">
        <v>40</v>
      </c>
      <c r="F2262" s="8">
        <v>2</v>
      </c>
      <c r="G2262" s="10">
        <v>0</v>
      </c>
      <c r="H2262" t="s">
        <v>21</v>
      </c>
      <c r="I2262" s="8">
        <v>2998</v>
      </c>
      <c r="J2262" s="8">
        <v>655.87</v>
      </c>
      <c r="K2262" s="12">
        <f>YEAR(Table2[[#This Row],[Order_Date]])</f>
        <v>2025</v>
      </c>
      <c r="L2262" s="12">
        <f>MONTH(Table2[[#This Row],[Order_Date]])</f>
        <v>2</v>
      </c>
      <c r="M2262" t="str">
        <f>TEXT(Table2[[#This Row],[Order_Date]],"mmm")</f>
        <v>Feb</v>
      </c>
      <c r="N2262" t="str">
        <f>TEXT(Table2[[#This Row],[Order_Date]],"YYYY-MM")</f>
        <v>2025-02</v>
      </c>
      <c r="O2262" s="9">
        <f>IFERROR(Table2[[#This Row],[Profit]]/Table2[[#This Row],[Sales]],0)</f>
        <v>0.21876917945296864</v>
      </c>
      <c r="P2262" t="str">
        <f>_xlfn.XLOOKUP(Table2[[#This Row],[Product_ID]],Table4[Product_ID],Table4[Category],"Not Found")</f>
        <v>Technology</v>
      </c>
      <c r="Q2262" t="str">
        <f>_xlfn.XLOOKUP(Table2[[#This Row],[Product_ID]],Table4[Product_ID],Table4[Sub_Category],"Not Found")</f>
        <v>Accessories</v>
      </c>
      <c r="R2262" t="str">
        <f>_xlfn.XLOOKUP(Table2[[#This Row],[Customer_ID]],Table1[Customer_ID],Table1[Region],"Not Found")</f>
        <v>North</v>
      </c>
      <c r="S2262" t="str">
        <f>_xlfn.XLOOKUP(Table2[[#This Row],[Customer_ID]],Table1[Customer_ID],Table1[Segment],"Not Found")</f>
        <v>Consumer</v>
      </c>
      <c r="T2262" t="str">
        <f>_xlfn.XLOOKUP(Table2[[#This Row],[Product_ID]],Table4[Product_ID],Table4[Product_Name],"Not Found")</f>
        <v>Power Bank</v>
      </c>
    </row>
    <row r="2263" spans="1:20" x14ac:dyDescent="0.3">
      <c r="A2263" t="s">
        <v>2788</v>
      </c>
      <c r="B2263" s="4">
        <v>45902</v>
      </c>
      <c r="C2263" s="4">
        <v>45907</v>
      </c>
      <c r="D2263" t="s">
        <v>472</v>
      </c>
      <c r="E2263" t="s">
        <v>50</v>
      </c>
      <c r="F2263" s="8">
        <v>1</v>
      </c>
      <c r="G2263" s="10">
        <v>0</v>
      </c>
      <c r="H2263" t="s">
        <v>13</v>
      </c>
      <c r="I2263" s="8">
        <v>499</v>
      </c>
      <c r="J2263" s="8">
        <v>114.43</v>
      </c>
      <c r="K2263" s="12">
        <f>YEAR(Table2[[#This Row],[Order_Date]])</f>
        <v>2025</v>
      </c>
      <c r="L2263" s="12">
        <f>MONTH(Table2[[#This Row],[Order_Date]])</f>
        <v>9</v>
      </c>
      <c r="M2263" t="str">
        <f>TEXT(Table2[[#This Row],[Order_Date]],"mmm")</f>
        <v>Sep</v>
      </c>
      <c r="N2263" t="str">
        <f>TEXT(Table2[[#This Row],[Order_Date]],"YYYY-MM")</f>
        <v>2025-09</v>
      </c>
      <c r="O2263" s="9">
        <f>IFERROR(Table2[[#This Row],[Profit]]/Table2[[#This Row],[Sales]],0)</f>
        <v>0.22931863727454913</v>
      </c>
      <c r="P2263" t="str">
        <f>_xlfn.XLOOKUP(Table2[[#This Row],[Product_ID]],Table4[Product_ID],Table4[Category],"Not Found")</f>
        <v>Technology</v>
      </c>
      <c r="Q2263" t="str">
        <f>_xlfn.XLOOKUP(Table2[[#This Row],[Product_ID]],Table4[Product_ID],Table4[Sub_Category],"Not Found")</f>
        <v>Accessories</v>
      </c>
      <c r="R2263" t="str">
        <f>_xlfn.XLOOKUP(Table2[[#This Row],[Customer_ID]],Table1[Customer_ID],Table1[Region],"Not Found")</f>
        <v>South</v>
      </c>
      <c r="S2263" t="str">
        <f>_xlfn.XLOOKUP(Table2[[#This Row],[Customer_ID]],Table1[Customer_ID],Table1[Segment],"Not Found")</f>
        <v>Consumer</v>
      </c>
      <c r="T2263" t="str">
        <f>_xlfn.XLOOKUP(Table2[[#This Row],[Product_ID]],Table4[Product_ID],Table4[Product_Name],"Not Found")</f>
        <v>Wireless Mouse</v>
      </c>
    </row>
    <row r="2264" spans="1:20" x14ac:dyDescent="0.3">
      <c r="A2264" t="s">
        <v>2789</v>
      </c>
      <c r="B2264" s="4">
        <v>45720</v>
      </c>
      <c r="C2264" s="4">
        <v>45723</v>
      </c>
      <c r="D2264" t="s">
        <v>942</v>
      </c>
      <c r="E2264" t="s">
        <v>76</v>
      </c>
      <c r="F2264" s="8">
        <v>4</v>
      </c>
      <c r="G2264" s="10">
        <v>0.1</v>
      </c>
      <c r="H2264" t="s">
        <v>17</v>
      </c>
      <c r="I2264" s="8">
        <v>3236.4</v>
      </c>
      <c r="J2264" s="8">
        <v>948.26</v>
      </c>
      <c r="K2264" s="12">
        <f>YEAR(Table2[[#This Row],[Order_Date]])</f>
        <v>2025</v>
      </c>
      <c r="L2264" s="12">
        <f>MONTH(Table2[[#This Row],[Order_Date]])</f>
        <v>3</v>
      </c>
      <c r="M2264" t="str">
        <f>TEXT(Table2[[#This Row],[Order_Date]],"mmm")</f>
        <v>Mar</v>
      </c>
      <c r="N2264" t="str">
        <f>TEXT(Table2[[#This Row],[Order_Date]],"YYYY-MM")</f>
        <v>2025-03</v>
      </c>
      <c r="O2264" s="9">
        <f>IFERROR(Table2[[#This Row],[Profit]]/Table2[[#This Row],[Sales]],0)</f>
        <v>0.29299839327648003</v>
      </c>
      <c r="P2264" t="str">
        <f>_xlfn.XLOOKUP(Table2[[#This Row],[Product_ID]],Table4[Product_ID],Table4[Category],"Not Found")</f>
        <v>Home</v>
      </c>
      <c r="Q2264" t="str">
        <f>_xlfn.XLOOKUP(Table2[[#This Row],[Product_ID]],Table4[Product_ID],Table4[Sub_Category],"Not Found")</f>
        <v>Decor</v>
      </c>
      <c r="R2264" t="str">
        <f>_xlfn.XLOOKUP(Table2[[#This Row],[Customer_ID]],Table1[Customer_ID],Table1[Region],"Not Found")</f>
        <v>South</v>
      </c>
      <c r="S2264" t="str">
        <f>_xlfn.XLOOKUP(Table2[[#This Row],[Customer_ID]],Table1[Customer_ID],Table1[Segment],"Not Found")</f>
        <v>Consumer</v>
      </c>
      <c r="T2264" t="str">
        <f>_xlfn.XLOOKUP(Table2[[#This Row],[Product_ID]],Table4[Product_ID],Table4[Product_Name],"Not Found")</f>
        <v>Wall Clock</v>
      </c>
    </row>
    <row r="2265" spans="1:20" x14ac:dyDescent="0.3">
      <c r="A2265" t="s">
        <v>2790</v>
      </c>
      <c r="B2265" s="4">
        <v>45666</v>
      </c>
      <c r="C2265" s="4">
        <v>45668</v>
      </c>
      <c r="D2265" t="s">
        <v>427</v>
      </c>
      <c r="E2265" t="s">
        <v>45</v>
      </c>
      <c r="F2265" s="8">
        <v>2</v>
      </c>
      <c r="G2265" s="10">
        <v>0.05</v>
      </c>
      <c r="H2265" t="s">
        <v>13</v>
      </c>
      <c r="I2265" s="8">
        <v>4748.1000000000004</v>
      </c>
      <c r="J2265" s="8">
        <v>736.69</v>
      </c>
      <c r="K2265" s="12">
        <f>YEAR(Table2[[#This Row],[Order_Date]])</f>
        <v>2025</v>
      </c>
      <c r="L2265" s="12">
        <f>MONTH(Table2[[#This Row],[Order_Date]])</f>
        <v>1</v>
      </c>
      <c r="M2265" t="str">
        <f>TEXT(Table2[[#This Row],[Order_Date]],"mmm")</f>
        <v>Jan</v>
      </c>
      <c r="N2265" t="str">
        <f>TEXT(Table2[[#This Row],[Order_Date]],"YYYY-MM")</f>
        <v>2025-01</v>
      </c>
      <c r="O2265" s="9">
        <f>IFERROR(Table2[[#This Row],[Profit]]/Table2[[#This Row],[Sales]],0)</f>
        <v>0.1551546934563299</v>
      </c>
      <c r="P2265" t="str">
        <f>_xlfn.XLOOKUP(Table2[[#This Row],[Product_ID]],Table4[Product_ID],Table4[Category],"Not Found")</f>
        <v>Technology</v>
      </c>
      <c r="Q2265" t="str">
        <f>_xlfn.XLOOKUP(Table2[[#This Row],[Product_ID]],Table4[Product_ID],Table4[Sub_Category],"Not Found")</f>
        <v>Audio</v>
      </c>
      <c r="R2265" t="str">
        <f>_xlfn.XLOOKUP(Table2[[#This Row],[Customer_ID]],Table1[Customer_ID],Table1[Region],"Not Found")</f>
        <v>East</v>
      </c>
      <c r="S2265" t="str">
        <f>_xlfn.XLOOKUP(Table2[[#This Row],[Customer_ID]],Table1[Customer_ID],Table1[Segment],"Not Found")</f>
        <v>Corporate</v>
      </c>
      <c r="T2265" t="str">
        <f>_xlfn.XLOOKUP(Table2[[#This Row],[Product_ID]],Table4[Product_ID],Table4[Product_Name],"Not Found")</f>
        <v>Headphones</v>
      </c>
    </row>
    <row r="2266" spans="1:20" x14ac:dyDescent="0.3">
      <c r="A2266" t="s">
        <v>2791</v>
      </c>
      <c r="B2266" s="4">
        <v>45364</v>
      </c>
      <c r="C2266" s="4">
        <v>45367</v>
      </c>
      <c r="D2266" t="s">
        <v>317</v>
      </c>
      <c r="E2266" t="s">
        <v>12</v>
      </c>
      <c r="F2266" s="8">
        <v>2</v>
      </c>
      <c r="G2266" s="10">
        <v>0.1</v>
      </c>
      <c r="H2266" t="s">
        <v>17</v>
      </c>
      <c r="I2266" s="8">
        <v>1078.2</v>
      </c>
      <c r="J2266" s="8">
        <v>276.55</v>
      </c>
      <c r="K2266" s="12">
        <f>YEAR(Table2[[#This Row],[Order_Date]])</f>
        <v>2024</v>
      </c>
      <c r="L2266" s="12">
        <f>MONTH(Table2[[#This Row],[Order_Date]])</f>
        <v>3</v>
      </c>
      <c r="M2266" t="str">
        <f>TEXT(Table2[[#This Row],[Order_Date]],"mmm")</f>
        <v>Mar</v>
      </c>
      <c r="N2266" t="str">
        <f>TEXT(Table2[[#This Row],[Order_Date]],"YYYY-MM")</f>
        <v>2024-03</v>
      </c>
      <c r="O2266" s="9">
        <f>IFERROR(Table2[[#This Row],[Profit]]/Table2[[#This Row],[Sales]],0)</f>
        <v>0.25649230198478945</v>
      </c>
      <c r="P2266" t="str">
        <f>_xlfn.XLOOKUP(Table2[[#This Row],[Product_ID]],Table4[Product_ID],Table4[Category],"Not Found")</f>
        <v>Home</v>
      </c>
      <c r="Q2266" t="str">
        <f>_xlfn.XLOOKUP(Table2[[#This Row],[Product_ID]],Table4[Product_ID],Table4[Sub_Category],"Not Found")</f>
        <v>Kitchen</v>
      </c>
      <c r="R2266" t="str">
        <f>_xlfn.XLOOKUP(Table2[[#This Row],[Customer_ID]],Table1[Customer_ID],Table1[Region],"Not Found")</f>
        <v>East</v>
      </c>
      <c r="S2266" t="str">
        <f>_xlfn.XLOOKUP(Table2[[#This Row],[Customer_ID]],Table1[Customer_ID],Table1[Segment],"Not Found")</f>
        <v>Home Office</v>
      </c>
      <c r="T2266" t="str">
        <f>_xlfn.XLOOKUP(Table2[[#This Row],[Product_ID]],Table4[Product_ID],Table4[Product_Name],"Not Found")</f>
        <v>Water Bottle</v>
      </c>
    </row>
    <row r="2267" spans="1:20" x14ac:dyDescent="0.3">
      <c r="A2267" t="s">
        <v>2792</v>
      </c>
      <c r="B2267" s="4">
        <v>45925</v>
      </c>
      <c r="C2267" s="4">
        <v>45927</v>
      </c>
      <c r="D2267" t="s">
        <v>390</v>
      </c>
      <c r="E2267" t="s">
        <v>65</v>
      </c>
      <c r="F2267" s="8">
        <v>2</v>
      </c>
      <c r="G2267" s="10">
        <v>0.05</v>
      </c>
      <c r="H2267" t="s">
        <v>17</v>
      </c>
      <c r="I2267" s="8">
        <v>1328.1</v>
      </c>
      <c r="J2267" s="8">
        <v>448.16</v>
      </c>
      <c r="K2267" s="12">
        <f>YEAR(Table2[[#This Row],[Order_Date]])</f>
        <v>2025</v>
      </c>
      <c r="L2267" s="12">
        <f>MONTH(Table2[[#This Row],[Order_Date]])</f>
        <v>9</v>
      </c>
      <c r="M2267" t="str">
        <f>TEXT(Table2[[#This Row],[Order_Date]],"mmm")</f>
        <v>Sep</v>
      </c>
      <c r="N2267" t="str">
        <f>TEXT(Table2[[#This Row],[Order_Date]],"YYYY-MM")</f>
        <v>2025-09</v>
      </c>
      <c r="O2267" s="9">
        <f>IFERROR(Table2[[#This Row],[Profit]]/Table2[[#This Row],[Sales]],0)</f>
        <v>0.33744446954295615</v>
      </c>
      <c r="P2267" t="str">
        <f>_xlfn.XLOOKUP(Table2[[#This Row],[Product_ID]],Table4[Product_ID],Table4[Category],"Not Found")</f>
        <v>Office</v>
      </c>
      <c r="Q2267" t="str">
        <f>_xlfn.XLOOKUP(Table2[[#This Row],[Product_ID]],Table4[Product_ID],Table4[Sub_Category],"Not Found")</f>
        <v>Storage</v>
      </c>
      <c r="R2267" t="str">
        <f>_xlfn.XLOOKUP(Table2[[#This Row],[Customer_ID]],Table1[Customer_ID],Table1[Region],"Not Found")</f>
        <v>West</v>
      </c>
      <c r="S2267" t="str">
        <f>_xlfn.XLOOKUP(Table2[[#This Row],[Customer_ID]],Table1[Customer_ID],Table1[Segment],"Not Found")</f>
        <v>Consumer</v>
      </c>
      <c r="T2267" t="str">
        <f>_xlfn.XLOOKUP(Table2[[#This Row],[Product_ID]],Table4[Product_ID],Table4[Product_Name],"Not Found")</f>
        <v>Desk Organizer</v>
      </c>
    </row>
    <row r="2268" spans="1:20" x14ac:dyDescent="0.3">
      <c r="A2268" t="s">
        <v>2793</v>
      </c>
      <c r="B2268" s="4">
        <v>45321</v>
      </c>
      <c r="C2268" s="4">
        <v>45325</v>
      </c>
      <c r="D2268" t="s">
        <v>93</v>
      </c>
      <c r="E2268" t="s">
        <v>68</v>
      </c>
      <c r="F2268" s="8">
        <v>1</v>
      </c>
      <c r="G2268" s="10">
        <v>0.1</v>
      </c>
      <c r="H2268" t="s">
        <v>13</v>
      </c>
      <c r="I2268" s="8">
        <v>1169.0999999999999</v>
      </c>
      <c r="J2268" s="8">
        <v>357.5</v>
      </c>
      <c r="K2268" s="12">
        <f>YEAR(Table2[[#This Row],[Order_Date]])</f>
        <v>2024</v>
      </c>
      <c r="L2268" s="12">
        <f>MONTH(Table2[[#This Row],[Order_Date]])</f>
        <v>1</v>
      </c>
      <c r="M2268" t="str">
        <f>TEXT(Table2[[#This Row],[Order_Date]],"mmm")</f>
        <v>Jan</v>
      </c>
      <c r="N2268" t="str">
        <f>TEXT(Table2[[#This Row],[Order_Date]],"YYYY-MM")</f>
        <v>2024-01</v>
      </c>
      <c r="O2268" s="9">
        <f>IFERROR(Table2[[#This Row],[Profit]]/Table2[[#This Row],[Sales]],0)</f>
        <v>0.3057907792318878</v>
      </c>
      <c r="P2268" t="str">
        <f>_xlfn.XLOOKUP(Table2[[#This Row],[Product_ID]],Table4[Product_ID],Table4[Category],"Not Found")</f>
        <v>Home</v>
      </c>
      <c r="Q2268" t="str">
        <f>_xlfn.XLOOKUP(Table2[[#This Row],[Product_ID]],Table4[Product_ID],Table4[Sub_Category],"Not Found")</f>
        <v>Lighting</v>
      </c>
      <c r="R2268" t="str">
        <f>_xlfn.XLOOKUP(Table2[[#This Row],[Customer_ID]],Table1[Customer_ID],Table1[Region],"Not Found")</f>
        <v>West</v>
      </c>
      <c r="S2268" t="str">
        <f>_xlfn.XLOOKUP(Table2[[#This Row],[Customer_ID]],Table1[Customer_ID],Table1[Segment],"Not Found")</f>
        <v>Corporate</v>
      </c>
      <c r="T2268" t="str">
        <f>_xlfn.XLOOKUP(Table2[[#This Row],[Product_ID]],Table4[Product_ID],Table4[Product_Name],"Not Found")</f>
        <v>Table Lamp</v>
      </c>
    </row>
    <row r="2269" spans="1:20" x14ac:dyDescent="0.3">
      <c r="A2269" t="s">
        <v>2794</v>
      </c>
      <c r="B2269" s="4">
        <v>45479</v>
      </c>
      <c r="C2269" s="4">
        <v>45480</v>
      </c>
      <c r="D2269" t="s">
        <v>1854</v>
      </c>
      <c r="E2269" t="s">
        <v>29</v>
      </c>
      <c r="F2269" s="8">
        <v>1</v>
      </c>
      <c r="G2269" s="10">
        <v>0</v>
      </c>
      <c r="H2269" t="s">
        <v>13</v>
      </c>
      <c r="I2269" s="8">
        <v>399</v>
      </c>
      <c r="J2269" s="8">
        <v>113.01</v>
      </c>
      <c r="K2269" s="12">
        <f>YEAR(Table2[[#This Row],[Order_Date]])</f>
        <v>2024</v>
      </c>
      <c r="L2269" s="12">
        <f>MONTH(Table2[[#This Row],[Order_Date]])</f>
        <v>7</v>
      </c>
      <c r="M2269" t="str">
        <f>TEXT(Table2[[#This Row],[Order_Date]],"mmm")</f>
        <v>Jul</v>
      </c>
      <c r="N2269" t="str">
        <f>TEXT(Table2[[#This Row],[Order_Date]],"YYYY-MM")</f>
        <v>2024-07</v>
      </c>
      <c r="O2269" s="9">
        <f>IFERROR(Table2[[#This Row],[Profit]]/Table2[[#This Row],[Sales]],0)</f>
        <v>0.28323308270676695</v>
      </c>
      <c r="P2269" t="str">
        <f>_xlfn.XLOOKUP(Table2[[#This Row],[Product_ID]],Table4[Product_ID],Table4[Category],"Not Found")</f>
        <v>Office</v>
      </c>
      <c r="Q2269" t="str">
        <f>_xlfn.XLOOKUP(Table2[[#This Row],[Product_ID]],Table4[Product_ID],Table4[Sub_Category],"Not Found")</f>
        <v>Paper</v>
      </c>
      <c r="R2269" t="str">
        <f>_xlfn.XLOOKUP(Table2[[#This Row],[Customer_ID]],Table1[Customer_ID],Table1[Region],"Not Found")</f>
        <v>East</v>
      </c>
      <c r="S2269" t="str">
        <f>_xlfn.XLOOKUP(Table2[[#This Row],[Customer_ID]],Table1[Customer_ID],Table1[Segment],"Not Found")</f>
        <v>Home Office</v>
      </c>
      <c r="T2269" t="str">
        <f>_xlfn.XLOOKUP(Table2[[#This Row],[Product_ID]],Table4[Product_ID],Table4[Product_Name],"Not Found")</f>
        <v>Notebook Set</v>
      </c>
    </row>
    <row r="2270" spans="1:20" x14ac:dyDescent="0.3">
      <c r="A2270" t="s">
        <v>2795</v>
      </c>
      <c r="B2270" s="4">
        <v>45655</v>
      </c>
      <c r="C2270" s="4">
        <v>45656</v>
      </c>
      <c r="D2270" t="s">
        <v>981</v>
      </c>
      <c r="E2270" t="s">
        <v>45</v>
      </c>
      <c r="F2270" s="8">
        <v>2</v>
      </c>
      <c r="G2270" s="10">
        <v>0</v>
      </c>
      <c r="H2270" t="s">
        <v>13</v>
      </c>
      <c r="I2270" s="8">
        <v>4998</v>
      </c>
      <c r="J2270" s="8">
        <v>996.19</v>
      </c>
      <c r="K2270" s="12">
        <f>YEAR(Table2[[#This Row],[Order_Date]])</f>
        <v>2024</v>
      </c>
      <c r="L2270" s="12">
        <f>MONTH(Table2[[#This Row],[Order_Date]])</f>
        <v>12</v>
      </c>
      <c r="M2270" t="str">
        <f>TEXT(Table2[[#This Row],[Order_Date]],"mmm")</f>
        <v>Dec</v>
      </c>
      <c r="N2270" t="str">
        <f>TEXT(Table2[[#This Row],[Order_Date]],"YYYY-MM")</f>
        <v>2024-12</v>
      </c>
      <c r="O2270" s="9">
        <f>IFERROR(Table2[[#This Row],[Profit]]/Table2[[#This Row],[Sales]],0)</f>
        <v>0.19931772709083634</v>
      </c>
      <c r="P2270" t="str">
        <f>_xlfn.XLOOKUP(Table2[[#This Row],[Product_ID]],Table4[Product_ID],Table4[Category],"Not Found")</f>
        <v>Technology</v>
      </c>
      <c r="Q2270" t="str">
        <f>_xlfn.XLOOKUP(Table2[[#This Row],[Product_ID]],Table4[Product_ID],Table4[Sub_Category],"Not Found")</f>
        <v>Audio</v>
      </c>
      <c r="R2270" t="str">
        <f>_xlfn.XLOOKUP(Table2[[#This Row],[Customer_ID]],Table1[Customer_ID],Table1[Region],"Not Found")</f>
        <v>South</v>
      </c>
      <c r="S2270" t="str">
        <f>_xlfn.XLOOKUP(Table2[[#This Row],[Customer_ID]],Table1[Customer_ID],Table1[Segment],"Not Found")</f>
        <v>Corporate</v>
      </c>
      <c r="T2270" t="str">
        <f>_xlfn.XLOOKUP(Table2[[#This Row],[Product_ID]],Table4[Product_ID],Table4[Product_Name],"Not Found")</f>
        <v>Headphones</v>
      </c>
    </row>
    <row r="2271" spans="1:20" x14ac:dyDescent="0.3">
      <c r="A2271" t="s">
        <v>2796</v>
      </c>
      <c r="B2271" s="4">
        <v>45742</v>
      </c>
      <c r="C2271" s="4">
        <v>45745</v>
      </c>
      <c r="D2271" t="s">
        <v>373</v>
      </c>
      <c r="E2271" t="s">
        <v>26</v>
      </c>
      <c r="F2271" s="8">
        <v>4</v>
      </c>
      <c r="G2271" s="10">
        <v>0</v>
      </c>
      <c r="H2271" t="s">
        <v>13</v>
      </c>
      <c r="I2271" s="8">
        <v>3596</v>
      </c>
      <c r="J2271" s="8">
        <v>757.2</v>
      </c>
      <c r="K2271" s="12">
        <f>YEAR(Table2[[#This Row],[Order_Date]])</f>
        <v>2025</v>
      </c>
      <c r="L2271" s="12">
        <f>MONTH(Table2[[#This Row],[Order_Date]])</f>
        <v>3</v>
      </c>
      <c r="M2271" t="str">
        <f>TEXT(Table2[[#This Row],[Order_Date]],"mmm")</f>
        <v>Mar</v>
      </c>
      <c r="N2271" t="str">
        <f>TEXT(Table2[[#This Row],[Order_Date]],"YYYY-MM")</f>
        <v>2025-03</v>
      </c>
      <c r="O2271" s="9">
        <f>IFERROR(Table2[[#This Row],[Profit]]/Table2[[#This Row],[Sales]],0)</f>
        <v>0.21056729699666296</v>
      </c>
      <c r="P2271" t="str">
        <f>_xlfn.XLOOKUP(Table2[[#This Row],[Product_ID]],Table4[Product_ID],Table4[Category],"Not Found")</f>
        <v>Technology</v>
      </c>
      <c r="Q2271" t="str">
        <f>_xlfn.XLOOKUP(Table2[[#This Row],[Product_ID]],Table4[Product_ID],Table4[Sub_Category],"Not Found")</f>
        <v>Accessories</v>
      </c>
      <c r="R2271" t="str">
        <f>_xlfn.XLOOKUP(Table2[[#This Row],[Customer_ID]],Table1[Customer_ID],Table1[Region],"Not Found")</f>
        <v>South</v>
      </c>
      <c r="S2271" t="str">
        <f>_xlfn.XLOOKUP(Table2[[#This Row],[Customer_ID]],Table1[Customer_ID],Table1[Segment],"Not Found")</f>
        <v>Home Office</v>
      </c>
      <c r="T2271" t="str">
        <f>_xlfn.XLOOKUP(Table2[[#This Row],[Product_ID]],Table4[Product_ID],Table4[Product_Name],"Not Found")</f>
        <v>Keyboard</v>
      </c>
    </row>
    <row r="2272" spans="1:20" x14ac:dyDescent="0.3">
      <c r="A2272" t="s">
        <v>2797</v>
      </c>
      <c r="B2272" s="4">
        <v>45486</v>
      </c>
      <c r="C2272" s="4">
        <v>45487</v>
      </c>
      <c r="D2272" t="s">
        <v>418</v>
      </c>
      <c r="E2272" t="s">
        <v>76</v>
      </c>
      <c r="F2272" s="8">
        <v>3</v>
      </c>
      <c r="G2272" s="10">
        <v>0.05</v>
      </c>
      <c r="H2272" t="s">
        <v>13</v>
      </c>
      <c r="I2272" s="8">
        <v>2562.15</v>
      </c>
      <c r="J2272" s="8">
        <v>552.22</v>
      </c>
      <c r="K2272" s="12">
        <f>YEAR(Table2[[#This Row],[Order_Date]])</f>
        <v>2024</v>
      </c>
      <c r="L2272" s="12">
        <f>MONTH(Table2[[#This Row],[Order_Date]])</f>
        <v>7</v>
      </c>
      <c r="M2272" t="str">
        <f>TEXT(Table2[[#This Row],[Order_Date]],"mmm")</f>
        <v>Jul</v>
      </c>
      <c r="N2272" t="str">
        <f>TEXT(Table2[[#This Row],[Order_Date]],"YYYY-MM")</f>
        <v>2024-07</v>
      </c>
      <c r="O2272" s="9">
        <f>IFERROR(Table2[[#This Row],[Profit]]/Table2[[#This Row],[Sales]],0)</f>
        <v>0.21552992603867846</v>
      </c>
      <c r="P2272" t="str">
        <f>_xlfn.XLOOKUP(Table2[[#This Row],[Product_ID]],Table4[Product_ID],Table4[Category],"Not Found")</f>
        <v>Home</v>
      </c>
      <c r="Q2272" t="str">
        <f>_xlfn.XLOOKUP(Table2[[#This Row],[Product_ID]],Table4[Product_ID],Table4[Sub_Category],"Not Found")</f>
        <v>Decor</v>
      </c>
      <c r="R2272" t="str">
        <f>_xlfn.XLOOKUP(Table2[[#This Row],[Customer_ID]],Table1[Customer_ID],Table1[Region],"Not Found")</f>
        <v>North</v>
      </c>
      <c r="S2272" t="str">
        <f>_xlfn.XLOOKUP(Table2[[#This Row],[Customer_ID]],Table1[Customer_ID],Table1[Segment],"Not Found")</f>
        <v>Home Office</v>
      </c>
      <c r="T2272" t="str">
        <f>_xlfn.XLOOKUP(Table2[[#This Row],[Product_ID]],Table4[Product_ID],Table4[Product_Name],"Not Found")</f>
        <v>Wall Clock</v>
      </c>
    </row>
    <row r="2273" spans="1:20" x14ac:dyDescent="0.3">
      <c r="A2273" t="s">
        <v>2798</v>
      </c>
      <c r="B2273" s="4">
        <v>45447</v>
      </c>
      <c r="C2273" s="4">
        <v>45451</v>
      </c>
      <c r="D2273" t="s">
        <v>698</v>
      </c>
      <c r="E2273" t="s">
        <v>26</v>
      </c>
      <c r="F2273" s="8">
        <v>1</v>
      </c>
      <c r="G2273" s="10">
        <v>0.15</v>
      </c>
      <c r="H2273" t="s">
        <v>13</v>
      </c>
      <c r="I2273" s="8">
        <v>764.15</v>
      </c>
      <c r="J2273" s="8">
        <v>156.31</v>
      </c>
      <c r="K2273" s="12">
        <f>YEAR(Table2[[#This Row],[Order_Date]])</f>
        <v>2024</v>
      </c>
      <c r="L2273" s="12">
        <f>MONTH(Table2[[#This Row],[Order_Date]])</f>
        <v>6</v>
      </c>
      <c r="M2273" t="str">
        <f>TEXT(Table2[[#This Row],[Order_Date]],"mmm")</f>
        <v>Jun</v>
      </c>
      <c r="N2273" t="str">
        <f>TEXT(Table2[[#This Row],[Order_Date]],"YYYY-MM")</f>
        <v>2024-06</v>
      </c>
      <c r="O2273" s="9">
        <f>IFERROR(Table2[[#This Row],[Profit]]/Table2[[#This Row],[Sales]],0)</f>
        <v>0.20455407969639469</v>
      </c>
      <c r="P2273" t="str">
        <f>_xlfn.XLOOKUP(Table2[[#This Row],[Product_ID]],Table4[Product_ID],Table4[Category],"Not Found")</f>
        <v>Technology</v>
      </c>
      <c r="Q2273" t="str">
        <f>_xlfn.XLOOKUP(Table2[[#This Row],[Product_ID]],Table4[Product_ID],Table4[Sub_Category],"Not Found")</f>
        <v>Accessories</v>
      </c>
      <c r="R2273" t="str">
        <f>_xlfn.XLOOKUP(Table2[[#This Row],[Customer_ID]],Table1[Customer_ID],Table1[Region],"Not Found")</f>
        <v>East</v>
      </c>
      <c r="S2273" t="str">
        <f>_xlfn.XLOOKUP(Table2[[#This Row],[Customer_ID]],Table1[Customer_ID],Table1[Segment],"Not Found")</f>
        <v>Consumer</v>
      </c>
      <c r="T2273" t="str">
        <f>_xlfn.XLOOKUP(Table2[[#This Row],[Product_ID]],Table4[Product_ID],Table4[Product_Name],"Not Found")</f>
        <v>Keyboard</v>
      </c>
    </row>
    <row r="2274" spans="1:20" x14ac:dyDescent="0.3">
      <c r="A2274" t="s">
        <v>2799</v>
      </c>
      <c r="B2274" s="4">
        <v>45463</v>
      </c>
      <c r="C2274" s="4">
        <v>45466</v>
      </c>
      <c r="D2274" t="s">
        <v>690</v>
      </c>
      <c r="E2274" t="s">
        <v>35</v>
      </c>
      <c r="F2274" s="8">
        <v>1</v>
      </c>
      <c r="G2274" s="10">
        <v>0</v>
      </c>
      <c r="H2274" t="s">
        <v>21</v>
      </c>
      <c r="I2274" s="8">
        <v>1599</v>
      </c>
      <c r="J2274" s="8">
        <v>484.08</v>
      </c>
      <c r="K2274" s="12">
        <f>YEAR(Table2[[#This Row],[Order_Date]])</f>
        <v>2024</v>
      </c>
      <c r="L2274" s="12">
        <f>MONTH(Table2[[#This Row],[Order_Date]])</f>
        <v>6</v>
      </c>
      <c r="M2274" t="str">
        <f>TEXT(Table2[[#This Row],[Order_Date]],"mmm")</f>
        <v>Jun</v>
      </c>
      <c r="N2274" t="str">
        <f>TEXT(Table2[[#This Row],[Order_Date]],"YYYY-MM")</f>
        <v>2024-06</v>
      </c>
      <c r="O2274" s="9">
        <f>IFERROR(Table2[[#This Row],[Profit]]/Table2[[#This Row],[Sales]],0)</f>
        <v>0.3027392120075047</v>
      </c>
      <c r="P2274" t="str">
        <f>_xlfn.XLOOKUP(Table2[[#This Row],[Product_ID]],Table4[Product_ID],Table4[Category],"Not Found")</f>
        <v>Lifestyle</v>
      </c>
      <c r="Q2274" t="str">
        <f>_xlfn.XLOOKUP(Table2[[#This Row],[Product_ID]],Table4[Product_ID],Table4[Sub_Category],"Not Found")</f>
        <v>Bags</v>
      </c>
      <c r="R2274" t="str">
        <f>_xlfn.XLOOKUP(Table2[[#This Row],[Customer_ID]],Table1[Customer_ID],Table1[Region],"Not Found")</f>
        <v>East</v>
      </c>
      <c r="S2274" t="str">
        <f>_xlfn.XLOOKUP(Table2[[#This Row],[Customer_ID]],Table1[Customer_ID],Table1[Segment],"Not Found")</f>
        <v>Home Office</v>
      </c>
      <c r="T2274" t="str">
        <f>_xlfn.XLOOKUP(Table2[[#This Row],[Product_ID]],Table4[Product_ID],Table4[Product_Name],"Not Found")</f>
        <v>Backpack</v>
      </c>
    </row>
    <row r="2275" spans="1:20" x14ac:dyDescent="0.3">
      <c r="A2275" t="s">
        <v>2800</v>
      </c>
      <c r="B2275" s="4">
        <v>45332</v>
      </c>
      <c r="C2275" s="4">
        <v>45334</v>
      </c>
      <c r="D2275" t="s">
        <v>1003</v>
      </c>
      <c r="E2275" t="s">
        <v>16</v>
      </c>
      <c r="F2275" s="8">
        <v>1</v>
      </c>
      <c r="G2275" s="10">
        <v>0</v>
      </c>
      <c r="H2275" t="s">
        <v>13</v>
      </c>
      <c r="I2275" s="8">
        <v>1299</v>
      </c>
      <c r="J2275" s="8">
        <v>307.17</v>
      </c>
      <c r="K2275" s="12">
        <f>YEAR(Table2[[#This Row],[Order_Date]])</f>
        <v>2024</v>
      </c>
      <c r="L2275" s="12">
        <f>MONTH(Table2[[#This Row],[Order_Date]])</f>
        <v>2</v>
      </c>
      <c r="M2275" t="str">
        <f>TEXT(Table2[[#This Row],[Order_Date]],"mmm")</f>
        <v>Feb</v>
      </c>
      <c r="N2275" t="str">
        <f>TEXT(Table2[[#This Row],[Order_Date]],"YYYY-MM")</f>
        <v>2024-02</v>
      </c>
      <c r="O2275" s="9">
        <f>IFERROR(Table2[[#This Row],[Profit]]/Table2[[#This Row],[Sales]],0)</f>
        <v>0.23646651270207852</v>
      </c>
      <c r="P2275" t="str">
        <f>_xlfn.XLOOKUP(Table2[[#This Row],[Product_ID]],Table4[Product_ID],Table4[Category],"Not Found")</f>
        <v>Technology</v>
      </c>
      <c r="Q2275" t="str">
        <f>_xlfn.XLOOKUP(Table2[[#This Row],[Product_ID]],Table4[Product_ID],Table4[Sub_Category],"Not Found")</f>
        <v>Accessories</v>
      </c>
      <c r="R2275" t="str">
        <f>_xlfn.XLOOKUP(Table2[[#This Row],[Customer_ID]],Table1[Customer_ID],Table1[Region],"Not Found")</f>
        <v>West</v>
      </c>
      <c r="S2275" t="str">
        <f>_xlfn.XLOOKUP(Table2[[#This Row],[Customer_ID]],Table1[Customer_ID],Table1[Segment],"Not Found")</f>
        <v>Consumer</v>
      </c>
      <c r="T2275" t="str">
        <f>_xlfn.XLOOKUP(Table2[[#This Row],[Product_ID]],Table4[Product_ID],Table4[Product_Name],"Not Found")</f>
        <v>USB-C Hub</v>
      </c>
    </row>
    <row r="2276" spans="1:20" x14ac:dyDescent="0.3">
      <c r="A2276" t="s">
        <v>2801</v>
      </c>
      <c r="B2276" s="4">
        <v>45354</v>
      </c>
      <c r="C2276" s="4">
        <v>45358</v>
      </c>
      <c r="D2276" t="s">
        <v>579</v>
      </c>
      <c r="E2276" t="s">
        <v>55</v>
      </c>
      <c r="F2276" s="8">
        <v>1</v>
      </c>
      <c r="G2276" s="10">
        <v>0.15</v>
      </c>
      <c r="H2276" t="s">
        <v>13</v>
      </c>
      <c r="I2276" s="8">
        <v>5099.1499999999996</v>
      </c>
      <c r="J2276" s="8">
        <v>1070.1500000000001</v>
      </c>
      <c r="K2276" s="12">
        <f>YEAR(Table2[[#This Row],[Order_Date]])</f>
        <v>2024</v>
      </c>
      <c r="L2276" s="12">
        <f>MONTH(Table2[[#This Row],[Order_Date]])</f>
        <v>3</v>
      </c>
      <c r="M2276" t="str">
        <f>TEXT(Table2[[#This Row],[Order_Date]],"mmm")</f>
        <v>Mar</v>
      </c>
      <c r="N2276" t="str">
        <f>TEXT(Table2[[#This Row],[Order_Date]],"YYYY-MM")</f>
        <v>2024-03</v>
      </c>
      <c r="O2276" s="9">
        <f>IFERROR(Table2[[#This Row],[Profit]]/Table2[[#This Row],[Sales]],0)</f>
        <v>0.2098683113852309</v>
      </c>
      <c r="P2276" t="str">
        <f>_xlfn.XLOOKUP(Table2[[#This Row],[Product_ID]],Table4[Product_ID],Table4[Category],"Not Found")</f>
        <v>Furniture</v>
      </c>
      <c r="Q2276" t="str">
        <f>_xlfn.XLOOKUP(Table2[[#This Row],[Product_ID]],Table4[Product_ID],Table4[Sub_Category],"Not Found")</f>
        <v>Furniture</v>
      </c>
      <c r="R2276" t="str">
        <f>_xlfn.XLOOKUP(Table2[[#This Row],[Customer_ID]],Table1[Customer_ID],Table1[Region],"Not Found")</f>
        <v>West</v>
      </c>
      <c r="S2276" t="str">
        <f>_xlfn.XLOOKUP(Table2[[#This Row],[Customer_ID]],Table1[Customer_ID],Table1[Segment],"Not Found")</f>
        <v>Consumer</v>
      </c>
      <c r="T2276" t="str">
        <f>_xlfn.XLOOKUP(Table2[[#This Row],[Product_ID]],Table4[Product_ID],Table4[Product_Name],"Not Found")</f>
        <v>Study Table</v>
      </c>
    </row>
    <row r="2277" spans="1:20" x14ac:dyDescent="0.3">
      <c r="A2277" t="s">
        <v>2802</v>
      </c>
      <c r="B2277" s="4">
        <v>45314</v>
      </c>
      <c r="C2277" s="4">
        <v>45318</v>
      </c>
      <c r="D2277" t="s">
        <v>122</v>
      </c>
      <c r="E2277" t="s">
        <v>116</v>
      </c>
      <c r="F2277" s="8">
        <v>2</v>
      </c>
      <c r="G2277" s="10">
        <v>0</v>
      </c>
      <c r="H2277" t="s">
        <v>30</v>
      </c>
      <c r="I2277" s="8">
        <v>798</v>
      </c>
      <c r="J2277" s="8">
        <v>172.47</v>
      </c>
      <c r="K2277" s="12">
        <f>YEAR(Table2[[#This Row],[Order_Date]])</f>
        <v>2024</v>
      </c>
      <c r="L2277" s="12">
        <f>MONTH(Table2[[#This Row],[Order_Date]])</f>
        <v>1</v>
      </c>
      <c r="M2277" t="str">
        <f>TEXT(Table2[[#This Row],[Order_Date]],"mmm")</f>
        <v>Jan</v>
      </c>
      <c r="N2277" t="str">
        <f>TEXT(Table2[[#This Row],[Order_Date]],"YYYY-MM")</f>
        <v>2024-01</v>
      </c>
      <c r="O2277" s="9">
        <f>IFERROR(Table2[[#This Row],[Profit]]/Table2[[#This Row],[Sales]],0)</f>
        <v>0.21612781954887217</v>
      </c>
      <c r="P2277" t="str">
        <f>_xlfn.XLOOKUP(Table2[[#This Row],[Product_ID]],Table4[Product_ID],Table4[Category],"Not Found")</f>
        <v>Technology</v>
      </c>
      <c r="Q2277" t="str">
        <f>_xlfn.XLOOKUP(Table2[[#This Row],[Product_ID]],Table4[Product_ID],Table4[Sub_Category],"Not Found")</f>
        <v>Accessories</v>
      </c>
      <c r="R2277" t="str">
        <f>_xlfn.XLOOKUP(Table2[[#This Row],[Customer_ID]],Table1[Customer_ID],Table1[Region],"Not Found")</f>
        <v>North</v>
      </c>
      <c r="S2277" t="str">
        <f>_xlfn.XLOOKUP(Table2[[#This Row],[Customer_ID]],Table1[Customer_ID],Table1[Segment],"Not Found")</f>
        <v>Home Office</v>
      </c>
      <c r="T2277" t="str">
        <f>_xlfn.XLOOKUP(Table2[[#This Row],[Product_ID]],Table4[Product_ID],Table4[Product_Name],"Not Found")</f>
        <v>Mobile Holder</v>
      </c>
    </row>
    <row r="2278" spans="1:20" x14ac:dyDescent="0.3">
      <c r="A2278" t="s">
        <v>2803</v>
      </c>
      <c r="B2278" s="4">
        <v>45651</v>
      </c>
      <c r="C2278" s="4">
        <v>45652</v>
      </c>
      <c r="D2278" t="s">
        <v>75</v>
      </c>
      <c r="E2278" t="s">
        <v>29</v>
      </c>
      <c r="F2278" s="8">
        <v>2</v>
      </c>
      <c r="G2278" s="10">
        <v>0</v>
      </c>
      <c r="H2278" t="s">
        <v>13</v>
      </c>
      <c r="I2278" s="8">
        <v>798</v>
      </c>
      <c r="J2278" s="8">
        <v>218.29</v>
      </c>
      <c r="K2278" s="12">
        <f>YEAR(Table2[[#This Row],[Order_Date]])</f>
        <v>2024</v>
      </c>
      <c r="L2278" s="12">
        <f>MONTH(Table2[[#This Row],[Order_Date]])</f>
        <v>12</v>
      </c>
      <c r="M2278" t="str">
        <f>TEXT(Table2[[#This Row],[Order_Date]],"mmm")</f>
        <v>Dec</v>
      </c>
      <c r="N2278" t="str">
        <f>TEXT(Table2[[#This Row],[Order_Date]],"YYYY-MM")</f>
        <v>2024-12</v>
      </c>
      <c r="O2278" s="9">
        <f>IFERROR(Table2[[#This Row],[Profit]]/Table2[[#This Row],[Sales]],0)</f>
        <v>0.27354636591478698</v>
      </c>
      <c r="P2278" t="str">
        <f>_xlfn.XLOOKUP(Table2[[#This Row],[Product_ID]],Table4[Product_ID],Table4[Category],"Not Found")</f>
        <v>Office</v>
      </c>
      <c r="Q2278" t="str">
        <f>_xlfn.XLOOKUP(Table2[[#This Row],[Product_ID]],Table4[Product_ID],Table4[Sub_Category],"Not Found")</f>
        <v>Paper</v>
      </c>
      <c r="R2278" t="str">
        <f>_xlfn.XLOOKUP(Table2[[#This Row],[Customer_ID]],Table1[Customer_ID],Table1[Region],"Not Found")</f>
        <v>South</v>
      </c>
      <c r="S2278" t="str">
        <f>_xlfn.XLOOKUP(Table2[[#This Row],[Customer_ID]],Table1[Customer_ID],Table1[Segment],"Not Found")</f>
        <v>Corporate</v>
      </c>
      <c r="T2278" t="str">
        <f>_xlfn.XLOOKUP(Table2[[#This Row],[Product_ID]],Table4[Product_ID],Table4[Product_Name],"Not Found")</f>
        <v>Notebook Set</v>
      </c>
    </row>
    <row r="2279" spans="1:20" x14ac:dyDescent="0.3">
      <c r="A2279" t="s">
        <v>2804</v>
      </c>
      <c r="B2279" s="4">
        <v>45366</v>
      </c>
      <c r="C2279" s="4">
        <v>45368</v>
      </c>
      <c r="D2279" t="s">
        <v>275</v>
      </c>
      <c r="E2279" t="s">
        <v>200</v>
      </c>
      <c r="F2279" s="8">
        <v>1</v>
      </c>
      <c r="G2279" s="10">
        <v>0.15</v>
      </c>
      <c r="H2279" t="s">
        <v>21</v>
      </c>
      <c r="I2279" s="8">
        <v>934.15</v>
      </c>
      <c r="J2279" s="8">
        <v>290.22000000000003</v>
      </c>
      <c r="K2279" s="12">
        <f>YEAR(Table2[[#This Row],[Order_Date]])</f>
        <v>2024</v>
      </c>
      <c r="L2279" s="12">
        <f>MONTH(Table2[[#This Row],[Order_Date]])</f>
        <v>3</v>
      </c>
      <c r="M2279" t="str">
        <f>TEXT(Table2[[#This Row],[Order_Date]],"mmm")</f>
        <v>Mar</v>
      </c>
      <c r="N2279" t="str">
        <f>TEXT(Table2[[#This Row],[Order_Date]],"YYYY-MM")</f>
        <v>2024-03</v>
      </c>
      <c r="O2279" s="9">
        <f>IFERROR(Table2[[#This Row],[Profit]]/Table2[[#This Row],[Sales]],0)</f>
        <v>0.31067815661296372</v>
      </c>
      <c r="P2279" t="str">
        <f>_xlfn.XLOOKUP(Table2[[#This Row],[Product_ID]],Table4[Product_ID],Table4[Category],"Not Found")</f>
        <v>Office</v>
      </c>
      <c r="Q2279" t="str">
        <f>_xlfn.XLOOKUP(Table2[[#This Row],[Product_ID]],Table4[Product_ID],Table4[Sub_Category],"Not Found")</f>
        <v>Office Supplies</v>
      </c>
      <c r="R2279" t="str">
        <f>_xlfn.XLOOKUP(Table2[[#This Row],[Customer_ID]],Table1[Customer_ID],Table1[Region],"Not Found")</f>
        <v>South</v>
      </c>
      <c r="S2279" t="str">
        <f>_xlfn.XLOOKUP(Table2[[#This Row],[Customer_ID]],Table1[Customer_ID],Table1[Segment],"Not Found")</f>
        <v>Home Office</v>
      </c>
      <c r="T2279" t="str">
        <f>_xlfn.XLOOKUP(Table2[[#This Row],[Product_ID]],Table4[Product_ID],Table4[Product_Name],"Not Found")</f>
        <v>Laptop Stand</v>
      </c>
    </row>
    <row r="2280" spans="1:20" x14ac:dyDescent="0.3">
      <c r="A2280" t="s">
        <v>2805</v>
      </c>
      <c r="B2280" s="4">
        <v>45851</v>
      </c>
      <c r="C2280" s="4">
        <v>45856</v>
      </c>
      <c r="D2280" t="s">
        <v>124</v>
      </c>
      <c r="E2280" t="s">
        <v>50</v>
      </c>
      <c r="F2280" s="8">
        <v>2</v>
      </c>
      <c r="G2280" s="10">
        <v>0.1</v>
      </c>
      <c r="H2280" t="s">
        <v>17</v>
      </c>
      <c r="I2280" s="8">
        <v>898.2</v>
      </c>
      <c r="J2280" s="8">
        <v>186.82</v>
      </c>
      <c r="K2280" s="12">
        <f>YEAR(Table2[[#This Row],[Order_Date]])</f>
        <v>2025</v>
      </c>
      <c r="L2280" s="12">
        <f>MONTH(Table2[[#This Row],[Order_Date]])</f>
        <v>7</v>
      </c>
      <c r="M2280" t="str">
        <f>TEXT(Table2[[#This Row],[Order_Date]],"mmm")</f>
        <v>Jul</v>
      </c>
      <c r="N2280" t="str">
        <f>TEXT(Table2[[#This Row],[Order_Date]],"YYYY-MM")</f>
        <v>2025-07</v>
      </c>
      <c r="O2280" s="9">
        <f>IFERROR(Table2[[#This Row],[Profit]]/Table2[[#This Row],[Sales]],0)</f>
        <v>0.20799376530839456</v>
      </c>
      <c r="P2280" t="str">
        <f>_xlfn.XLOOKUP(Table2[[#This Row],[Product_ID]],Table4[Product_ID],Table4[Category],"Not Found")</f>
        <v>Technology</v>
      </c>
      <c r="Q2280" t="str">
        <f>_xlfn.XLOOKUP(Table2[[#This Row],[Product_ID]],Table4[Product_ID],Table4[Sub_Category],"Not Found")</f>
        <v>Accessories</v>
      </c>
      <c r="R2280" t="str">
        <f>_xlfn.XLOOKUP(Table2[[#This Row],[Customer_ID]],Table1[Customer_ID],Table1[Region],"Not Found")</f>
        <v>North</v>
      </c>
      <c r="S2280" t="str">
        <f>_xlfn.XLOOKUP(Table2[[#This Row],[Customer_ID]],Table1[Customer_ID],Table1[Segment],"Not Found")</f>
        <v>Consumer</v>
      </c>
      <c r="T2280" t="str">
        <f>_xlfn.XLOOKUP(Table2[[#This Row],[Product_ID]],Table4[Product_ID],Table4[Product_Name],"Not Found")</f>
        <v>Wireless Mouse</v>
      </c>
    </row>
    <row r="2281" spans="1:20" x14ac:dyDescent="0.3">
      <c r="A2281" t="s">
        <v>2806</v>
      </c>
      <c r="B2281" s="4">
        <v>45963</v>
      </c>
      <c r="C2281" s="4">
        <v>45967</v>
      </c>
      <c r="D2281" t="s">
        <v>460</v>
      </c>
      <c r="E2281" t="s">
        <v>76</v>
      </c>
      <c r="F2281" s="8">
        <v>2</v>
      </c>
      <c r="G2281" s="10">
        <v>0.05</v>
      </c>
      <c r="H2281" t="s">
        <v>30</v>
      </c>
      <c r="I2281" s="8">
        <v>1708.1</v>
      </c>
      <c r="J2281" s="8">
        <v>468.8</v>
      </c>
      <c r="K2281" s="12">
        <f>YEAR(Table2[[#This Row],[Order_Date]])</f>
        <v>2025</v>
      </c>
      <c r="L2281" s="12">
        <f>MONTH(Table2[[#This Row],[Order_Date]])</f>
        <v>11</v>
      </c>
      <c r="M2281" t="str">
        <f>TEXT(Table2[[#This Row],[Order_Date]],"mmm")</f>
        <v>Nov</v>
      </c>
      <c r="N2281" t="str">
        <f>TEXT(Table2[[#This Row],[Order_Date]],"YYYY-MM")</f>
        <v>2025-11</v>
      </c>
      <c r="O2281" s="9">
        <f>IFERROR(Table2[[#This Row],[Profit]]/Table2[[#This Row],[Sales]],0)</f>
        <v>0.27445699900474213</v>
      </c>
      <c r="P2281" t="str">
        <f>_xlfn.XLOOKUP(Table2[[#This Row],[Product_ID]],Table4[Product_ID],Table4[Category],"Not Found")</f>
        <v>Home</v>
      </c>
      <c r="Q2281" t="str">
        <f>_xlfn.XLOOKUP(Table2[[#This Row],[Product_ID]],Table4[Product_ID],Table4[Sub_Category],"Not Found")</f>
        <v>Decor</v>
      </c>
      <c r="R2281" t="str">
        <f>_xlfn.XLOOKUP(Table2[[#This Row],[Customer_ID]],Table1[Customer_ID],Table1[Region],"Not Found")</f>
        <v>South</v>
      </c>
      <c r="S2281" t="str">
        <f>_xlfn.XLOOKUP(Table2[[#This Row],[Customer_ID]],Table1[Customer_ID],Table1[Segment],"Not Found")</f>
        <v>Consumer</v>
      </c>
      <c r="T2281" t="str">
        <f>_xlfn.XLOOKUP(Table2[[#This Row],[Product_ID]],Table4[Product_ID],Table4[Product_Name],"Not Found")</f>
        <v>Wall Clock</v>
      </c>
    </row>
    <row r="2282" spans="1:20" x14ac:dyDescent="0.3">
      <c r="A2282" t="s">
        <v>2807</v>
      </c>
      <c r="B2282" s="4">
        <v>45409</v>
      </c>
      <c r="C2282" s="4">
        <v>45410</v>
      </c>
      <c r="D2282" t="s">
        <v>803</v>
      </c>
      <c r="E2282" t="s">
        <v>45</v>
      </c>
      <c r="F2282" s="8">
        <v>1</v>
      </c>
      <c r="G2282" s="10">
        <v>0.1</v>
      </c>
      <c r="H2282" t="s">
        <v>13</v>
      </c>
      <c r="I2282" s="8">
        <v>2249.1</v>
      </c>
      <c r="J2282" s="8">
        <v>364.77</v>
      </c>
      <c r="K2282" s="12">
        <f>YEAR(Table2[[#This Row],[Order_Date]])</f>
        <v>2024</v>
      </c>
      <c r="L2282" s="12">
        <f>MONTH(Table2[[#This Row],[Order_Date]])</f>
        <v>4</v>
      </c>
      <c r="M2282" t="str">
        <f>TEXT(Table2[[#This Row],[Order_Date]],"mmm")</f>
        <v>Apr</v>
      </c>
      <c r="N2282" t="str">
        <f>TEXT(Table2[[#This Row],[Order_Date]],"YYYY-MM")</f>
        <v>2024-04</v>
      </c>
      <c r="O2282" s="9">
        <f>IFERROR(Table2[[#This Row],[Profit]]/Table2[[#This Row],[Sales]],0)</f>
        <v>0.16218487394957984</v>
      </c>
      <c r="P2282" t="str">
        <f>_xlfn.XLOOKUP(Table2[[#This Row],[Product_ID]],Table4[Product_ID],Table4[Category],"Not Found")</f>
        <v>Technology</v>
      </c>
      <c r="Q2282" t="str">
        <f>_xlfn.XLOOKUP(Table2[[#This Row],[Product_ID]],Table4[Product_ID],Table4[Sub_Category],"Not Found")</f>
        <v>Audio</v>
      </c>
      <c r="R2282" t="str">
        <f>_xlfn.XLOOKUP(Table2[[#This Row],[Customer_ID]],Table1[Customer_ID],Table1[Region],"Not Found")</f>
        <v>South</v>
      </c>
      <c r="S2282" t="str">
        <f>_xlfn.XLOOKUP(Table2[[#This Row],[Customer_ID]],Table1[Customer_ID],Table1[Segment],"Not Found")</f>
        <v>Consumer</v>
      </c>
      <c r="T2282" t="str">
        <f>_xlfn.XLOOKUP(Table2[[#This Row],[Product_ID]],Table4[Product_ID],Table4[Product_Name],"Not Found")</f>
        <v>Headphones</v>
      </c>
    </row>
    <row r="2283" spans="1:20" x14ac:dyDescent="0.3">
      <c r="A2283" t="s">
        <v>2808</v>
      </c>
      <c r="B2283" s="4">
        <v>45903</v>
      </c>
      <c r="C2283" s="4">
        <v>45907</v>
      </c>
      <c r="D2283" t="s">
        <v>260</v>
      </c>
      <c r="E2283" t="s">
        <v>35</v>
      </c>
      <c r="F2283" s="8">
        <v>3</v>
      </c>
      <c r="G2283" s="10">
        <v>0.1</v>
      </c>
      <c r="H2283" t="s">
        <v>21</v>
      </c>
      <c r="I2283" s="8">
        <v>4317.3</v>
      </c>
      <c r="J2283" s="8">
        <v>1365.77</v>
      </c>
      <c r="K2283" s="12">
        <f>YEAR(Table2[[#This Row],[Order_Date]])</f>
        <v>2025</v>
      </c>
      <c r="L2283" s="12">
        <f>MONTH(Table2[[#This Row],[Order_Date]])</f>
        <v>9</v>
      </c>
      <c r="M2283" t="str">
        <f>TEXT(Table2[[#This Row],[Order_Date]],"mmm")</f>
        <v>Sep</v>
      </c>
      <c r="N2283" t="str">
        <f>TEXT(Table2[[#This Row],[Order_Date]],"YYYY-MM")</f>
        <v>2025-09</v>
      </c>
      <c r="O2283" s="9">
        <f>IFERROR(Table2[[#This Row],[Profit]]/Table2[[#This Row],[Sales]],0)</f>
        <v>0.31634818057582281</v>
      </c>
      <c r="P2283" t="str">
        <f>_xlfn.XLOOKUP(Table2[[#This Row],[Product_ID]],Table4[Product_ID],Table4[Category],"Not Found")</f>
        <v>Lifestyle</v>
      </c>
      <c r="Q2283" t="str">
        <f>_xlfn.XLOOKUP(Table2[[#This Row],[Product_ID]],Table4[Product_ID],Table4[Sub_Category],"Not Found")</f>
        <v>Bags</v>
      </c>
      <c r="R2283" t="str">
        <f>_xlfn.XLOOKUP(Table2[[#This Row],[Customer_ID]],Table1[Customer_ID],Table1[Region],"Not Found")</f>
        <v>West</v>
      </c>
      <c r="S2283" t="str">
        <f>_xlfn.XLOOKUP(Table2[[#This Row],[Customer_ID]],Table1[Customer_ID],Table1[Segment],"Not Found")</f>
        <v>Home Office</v>
      </c>
      <c r="T2283" t="str">
        <f>_xlfn.XLOOKUP(Table2[[#This Row],[Product_ID]],Table4[Product_ID],Table4[Product_Name],"Not Found")</f>
        <v>Backpack</v>
      </c>
    </row>
    <row r="2284" spans="1:20" x14ac:dyDescent="0.3">
      <c r="A2284" t="s">
        <v>2809</v>
      </c>
      <c r="B2284" s="4">
        <v>45671</v>
      </c>
      <c r="C2284" s="4">
        <v>45673</v>
      </c>
      <c r="D2284" t="s">
        <v>140</v>
      </c>
      <c r="E2284" t="s">
        <v>58</v>
      </c>
      <c r="F2284" s="8">
        <v>1</v>
      </c>
      <c r="G2284" s="10">
        <v>0</v>
      </c>
      <c r="H2284" t="s">
        <v>13</v>
      </c>
      <c r="I2284" s="8">
        <v>1999</v>
      </c>
      <c r="J2284" s="8">
        <v>587.63</v>
      </c>
      <c r="K2284" s="12">
        <f>YEAR(Table2[[#This Row],[Order_Date]])</f>
        <v>2025</v>
      </c>
      <c r="L2284" s="12">
        <f>MONTH(Table2[[#This Row],[Order_Date]])</f>
        <v>1</v>
      </c>
      <c r="M2284" t="str">
        <f>TEXT(Table2[[#This Row],[Order_Date]],"mmm")</f>
        <v>Jan</v>
      </c>
      <c r="N2284" t="str">
        <f>TEXT(Table2[[#This Row],[Order_Date]],"YYYY-MM")</f>
        <v>2025-01</v>
      </c>
      <c r="O2284" s="9">
        <f>IFERROR(Table2[[#This Row],[Profit]]/Table2[[#This Row],[Sales]],0)</f>
        <v>0.29396198099049525</v>
      </c>
      <c r="P2284" t="str">
        <f>_xlfn.XLOOKUP(Table2[[#This Row],[Product_ID]],Table4[Product_ID],Table4[Category],"Not Found")</f>
        <v>Technology</v>
      </c>
      <c r="Q2284" t="str">
        <f>_xlfn.XLOOKUP(Table2[[#This Row],[Product_ID]],Table4[Product_ID],Table4[Sub_Category],"Not Found")</f>
        <v>Audio</v>
      </c>
      <c r="R2284" t="str">
        <f>_xlfn.XLOOKUP(Table2[[#This Row],[Customer_ID]],Table1[Customer_ID],Table1[Region],"Not Found")</f>
        <v>North</v>
      </c>
      <c r="S2284" t="str">
        <f>_xlfn.XLOOKUP(Table2[[#This Row],[Customer_ID]],Table1[Customer_ID],Table1[Segment],"Not Found")</f>
        <v>Consumer</v>
      </c>
      <c r="T2284" t="str">
        <f>_xlfn.XLOOKUP(Table2[[#This Row],[Product_ID]],Table4[Product_ID],Table4[Product_Name],"Not Found")</f>
        <v>Bluetooth Speaker</v>
      </c>
    </row>
    <row r="2285" spans="1:20" x14ac:dyDescent="0.3">
      <c r="A2285" t="s">
        <v>2810</v>
      </c>
      <c r="B2285" s="4">
        <v>45970</v>
      </c>
      <c r="C2285" s="4">
        <v>45972</v>
      </c>
      <c r="D2285" t="s">
        <v>885</v>
      </c>
      <c r="E2285" t="s">
        <v>81</v>
      </c>
      <c r="F2285" s="8">
        <v>2</v>
      </c>
      <c r="G2285" s="10">
        <v>0.1</v>
      </c>
      <c r="H2285" t="s">
        <v>30</v>
      </c>
      <c r="I2285" s="8">
        <v>1438.2</v>
      </c>
      <c r="J2285" s="8">
        <v>312.91000000000003</v>
      </c>
      <c r="K2285" s="12">
        <f>YEAR(Table2[[#This Row],[Order_Date]])</f>
        <v>2025</v>
      </c>
      <c r="L2285" s="12">
        <f>MONTH(Table2[[#This Row],[Order_Date]])</f>
        <v>11</v>
      </c>
      <c r="M2285" t="str">
        <f>TEXT(Table2[[#This Row],[Order_Date]],"mmm")</f>
        <v>Nov</v>
      </c>
      <c r="N2285" t="str">
        <f>TEXT(Table2[[#This Row],[Order_Date]],"YYYY-MM")</f>
        <v>2025-11</v>
      </c>
      <c r="O2285" s="9">
        <f>IFERROR(Table2[[#This Row],[Profit]]/Table2[[#This Row],[Sales]],0)</f>
        <v>0.21757057432902241</v>
      </c>
      <c r="P2285" t="str">
        <f>_xlfn.XLOOKUP(Table2[[#This Row],[Product_ID]],Table4[Product_ID],Table4[Category],"Not Found")</f>
        <v>Home</v>
      </c>
      <c r="Q2285" t="str">
        <f>_xlfn.XLOOKUP(Table2[[#This Row],[Product_ID]],Table4[Product_ID],Table4[Sub_Category],"Not Found")</f>
        <v>Kitchen</v>
      </c>
      <c r="R2285" t="str">
        <f>_xlfn.XLOOKUP(Table2[[#This Row],[Customer_ID]],Table1[Customer_ID],Table1[Region],"Not Found")</f>
        <v>West</v>
      </c>
      <c r="S2285" t="str">
        <f>_xlfn.XLOOKUP(Table2[[#This Row],[Customer_ID]],Table1[Customer_ID],Table1[Segment],"Not Found")</f>
        <v>Corporate</v>
      </c>
      <c r="T2285" t="str">
        <f>_xlfn.XLOOKUP(Table2[[#This Row],[Product_ID]],Table4[Product_ID],Table4[Product_Name],"Not Found")</f>
        <v>Travel Mug</v>
      </c>
    </row>
    <row r="2286" spans="1:20" x14ac:dyDescent="0.3">
      <c r="A2286" t="s">
        <v>2811</v>
      </c>
      <c r="B2286" s="4">
        <v>45581</v>
      </c>
      <c r="C2286" s="4">
        <v>45584</v>
      </c>
      <c r="D2286" t="s">
        <v>178</v>
      </c>
      <c r="E2286" t="s">
        <v>26</v>
      </c>
      <c r="F2286" s="8">
        <v>3</v>
      </c>
      <c r="G2286" s="10">
        <v>0.1</v>
      </c>
      <c r="H2286" t="s">
        <v>13</v>
      </c>
      <c r="I2286" s="8">
        <v>2427.3000000000002</v>
      </c>
      <c r="J2286" s="8">
        <v>655.76</v>
      </c>
      <c r="K2286" s="12">
        <f>YEAR(Table2[[#This Row],[Order_Date]])</f>
        <v>2024</v>
      </c>
      <c r="L2286" s="12">
        <f>MONTH(Table2[[#This Row],[Order_Date]])</f>
        <v>10</v>
      </c>
      <c r="M2286" t="str">
        <f>TEXT(Table2[[#This Row],[Order_Date]],"mmm")</f>
        <v>Oct</v>
      </c>
      <c r="N2286" t="str">
        <f>TEXT(Table2[[#This Row],[Order_Date]],"YYYY-MM")</f>
        <v>2024-10</v>
      </c>
      <c r="O2286" s="9">
        <f>IFERROR(Table2[[#This Row],[Profit]]/Table2[[#This Row],[Sales]],0)</f>
        <v>0.27016026037160629</v>
      </c>
      <c r="P2286" t="str">
        <f>_xlfn.XLOOKUP(Table2[[#This Row],[Product_ID]],Table4[Product_ID],Table4[Category],"Not Found")</f>
        <v>Technology</v>
      </c>
      <c r="Q2286" t="str">
        <f>_xlfn.XLOOKUP(Table2[[#This Row],[Product_ID]],Table4[Product_ID],Table4[Sub_Category],"Not Found")</f>
        <v>Accessories</v>
      </c>
      <c r="R2286" t="str">
        <f>_xlfn.XLOOKUP(Table2[[#This Row],[Customer_ID]],Table1[Customer_ID],Table1[Region],"Not Found")</f>
        <v>South</v>
      </c>
      <c r="S2286" t="str">
        <f>_xlfn.XLOOKUP(Table2[[#This Row],[Customer_ID]],Table1[Customer_ID],Table1[Segment],"Not Found")</f>
        <v>Consumer</v>
      </c>
      <c r="T2286" t="str">
        <f>_xlfn.XLOOKUP(Table2[[#This Row],[Product_ID]],Table4[Product_ID],Table4[Product_Name],"Not Found")</f>
        <v>Keyboard</v>
      </c>
    </row>
    <row r="2287" spans="1:20" x14ac:dyDescent="0.3">
      <c r="A2287" t="s">
        <v>2812</v>
      </c>
      <c r="B2287" s="4">
        <v>45731</v>
      </c>
      <c r="C2287" s="4">
        <v>45736</v>
      </c>
      <c r="D2287" t="s">
        <v>252</v>
      </c>
      <c r="E2287" t="s">
        <v>76</v>
      </c>
      <c r="F2287" s="8">
        <v>2</v>
      </c>
      <c r="G2287" s="10">
        <v>0.2</v>
      </c>
      <c r="H2287" t="s">
        <v>17</v>
      </c>
      <c r="I2287" s="8">
        <v>1438.4</v>
      </c>
      <c r="J2287" s="8">
        <v>394.54</v>
      </c>
      <c r="K2287" s="12">
        <f>YEAR(Table2[[#This Row],[Order_Date]])</f>
        <v>2025</v>
      </c>
      <c r="L2287" s="12">
        <f>MONTH(Table2[[#This Row],[Order_Date]])</f>
        <v>3</v>
      </c>
      <c r="M2287" t="str">
        <f>TEXT(Table2[[#This Row],[Order_Date]],"mmm")</f>
        <v>Mar</v>
      </c>
      <c r="N2287" t="str">
        <f>TEXT(Table2[[#This Row],[Order_Date]],"YYYY-MM")</f>
        <v>2025-03</v>
      </c>
      <c r="O2287" s="9">
        <f>IFERROR(Table2[[#This Row],[Profit]]/Table2[[#This Row],[Sales]],0)</f>
        <v>0.2742908787541713</v>
      </c>
      <c r="P2287" t="str">
        <f>_xlfn.XLOOKUP(Table2[[#This Row],[Product_ID]],Table4[Product_ID],Table4[Category],"Not Found")</f>
        <v>Home</v>
      </c>
      <c r="Q2287" t="str">
        <f>_xlfn.XLOOKUP(Table2[[#This Row],[Product_ID]],Table4[Product_ID],Table4[Sub_Category],"Not Found")</f>
        <v>Decor</v>
      </c>
      <c r="R2287" t="str">
        <f>_xlfn.XLOOKUP(Table2[[#This Row],[Customer_ID]],Table1[Customer_ID],Table1[Region],"Not Found")</f>
        <v>West</v>
      </c>
      <c r="S2287" t="str">
        <f>_xlfn.XLOOKUP(Table2[[#This Row],[Customer_ID]],Table1[Customer_ID],Table1[Segment],"Not Found")</f>
        <v>Home Office</v>
      </c>
      <c r="T2287" t="str">
        <f>_xlfn.XLOOKUP(Table2[[#This Row],[Product_ID]],Table4[Product_ID],Table4[Product_Name],"Not Found")</f>
        <v>Wall Clock</v>
      </c>
    </row>
    <row r="2288" spans="1:20" x14ac:dyDescent="0.3">
      <c r="A2288" t="s">
        <v>2813</v>
      </c>
      <c r="B2288" s="4">
        <v>45959</v>
      </c>
      <c r="C2288" s="4">
        <v>45964</v>
      </c>
      <c r="D2288" t="s">
        <v>1683</v>
      </c>
      <c r="E2288" t="s">
        <v>50</v>
      </c>
      <c r="F2288" s="8">
        <v>4</v>
      </c>
      <c r="G2288" s="10">
        <v>0.2</v>
      </c>
      <c r="H2288" t="s">
        <v>13</v>
      </c>
      <c r="I2288" s="8">
        <v>1596.8</v>
      </c>
      <c r="J2288" s="8">
        <v>400.18</v>
      </c>
      <c r="K2288" s="12">
        <f>YEAR(Table2[[#This Row],[Order_Date]])</f>
        <v>2025</v>
      </c>
      <c r="L2288" s="12">
        <f>MONTH(Table2[[#This Row],[Order_Date]])</f>
        <v>10</v>
      </c>
      <c r="M2288" t="str">
        <f>TEXT(Table2[[#This Row],[Order_Date]],"mmm")</f>
        <v>Oct</v>
      </c>
      <c r="N2288" t="str">
        <f>TEXT(Table2[[#This Row],[Order_Date]],"YYYY-MM")</f>
        <v>2025-10</v>
      </c>
      <c r="O2288" s="9">
        <f>IFERROR(Table2[[#This Row],[Profit]]/Table2[[#This Row],[Sales]],0)</f>
        <v>0.25061372745490984</v>
      </c>
      <c r="P2288" t="str">
        <f>_xlfn.XLOOKUP(Table2[[#This Row],[Product_ID]],Table4[Product_ID],Table4[Category],"Not Found")</f>
        <v>Technology</v>
      </c>
      <c r="Q2288" t="str">
        <f>_xlfn.XLOOKUP(Table2[[#This Row],[Product_ID]],Table4[Product_ID],Table4[Sub_Category],"Not Found")</f>
        <v>Accessories</v>
      </c>
      <c r="R2288" t="str">
        <f>_xlfn.XLOOKUP(Table2[[#This Row],[Customer_ID]],Table1[Customer_ID],Table1[Region],"Not Found")</f>
        <v>West</v>
      </c>
      <c r="S2288" t="str">
        <f>_xlfn.XLOOKUP(Table2[[#This Row],[Customer_ID]],Table1[Customer_ID],Table1[Segment],"Not Found")</f>
        <v>Corporate</v>
      </c>
      <c r="T2288" t="str">
        <f>_xlfn.XLOOKUP(Table2[[#This Row],[Product_ID]],Table4[Product_ID],Table4[Product_Name],"Not Found")</f>
        <v>Wireless Mouse</v>
      </c>
    </row>
    <row r="2289" spans="1:20" x14ac:dyDescent="0.3">
      <c r="A2289" t="s">
        <v>2814</v>
      </c>
      <c r="B2289" s="4">
        <v>45298</v>
      </c>
      <c r="C2289" s="4">
        <v>45299</v>
      </c>
      <c r="D2289" t="s">
        <v>478</v>
      </c>
      <c r="E2289" t="s">
        <v>76</v>
      </c>
      <c r="F2289" s="8">
        <v>1</v>
      </c>
      <c r="G2289" s="10">
        <v>0.05</v>
      </c>
      <c r="H2289" t="s">
        <v>30</v>
      </c>
      <c r="I2289" s="8">
        <v>854.05</v>
      </c>
      <c r="J2289" s="8">
        <v>233.53</v>
      </c>
      <c r="K2289" s="12">
        <f>YEAR(Table2[[#This Row],[Order_Date]])</f>
        <v>2024</v>
      </c>
      <c r="L2289" s="12">
        <f>MONTH(Table2[[#This Row],[Order_Date]])</f>
        <v>1</v>
      </c>
      <c r="M2289" t="str">
        <f>TEXT(Table2[[#This Row],[Order_Date]],"mmm")</f>
        <v>Jan</v>
      </c>
      <c r="N2289" t="str">
        <f>TEXT(Table2[[#This Row],[Order_Date]],"YYYY-MM")</f>
        <v>2024-01</v>
      </c>
      <c r="O2289" s="9">
        <f>IFERROR(Table2[[#This Row],[Profit]]/Table2[[#This Row],[Sales]],0)</f>
        <v>0.27343832328318018</v>
      </c>
      <c r="P2289" t="str">
        <f>_xlfn.XLOOKUP(Table2[[#This Row],[Product_ID]],Table4[Product_ID],Table4[Category],"Not Found")</f>
        <v>Home</v>
      </c>
      <c r="Q2289" t="str">
        <f>_xlfn.XLOOKUP(Table2[[#This Row],[Product_ID]],Table4[Product_ID],Table4[Sub_Category],"Not Found")</f>
        <v>Decor</v>
      </c>
      <c r="R2289" t="str">
        <f>_xlfn.XLOOKUP(Table2[[#This Row],[Customer_ID]],Table1[Customer_ID],Table1[Region],"Not Found")</f>
        <v>East</v>
      </c>
      <c r="S2289" t="str">
        <f>_xlfn.XLOOKUP(Table2[[#This Row],[Customer_ID]],Table1[Customer_ID],Table1[Segment],"Not Found")</f>
        <v>Consumer</v>
      </c>
      <c r="T2289" t="str">
        <f>_xlfn.XLOOKUP(Table2[[#This Row],[Product_ID]],Table4[Product_ID],Table4[Product_Name],"Not Found")</f>
        <v>Wall Clock</v>
      </c>
    </row>
    <row r="2290" spans="1:20" x14ac:dyDescent="0.3">
      <c r="A2290" t="s">
        <v>2815</v>
      </c>
      <c r="B2290" s="4">
        <v>45487</v>
      </c>
      <c r="C2290" s="4">
        <v>45492</v>
      </c>
      <c r="D2290" t="s">
        <v>433</v>
      </c>
      <c r="E2290" t="s">
        <v>76</v>
      </c>
      <c r="F2290" s="8">
        <v>2</v>
      </c>
      <c r="G2290" s="10">
        <v>0.05</v>
      </c>
      <c r="H2290" t="s">
        <v>17</v>
      </c>
      <c r="I2290" s="8">
        <v>1708.1</v>
      </c>
      <c r="J2290" s="8">
        <v>389.05</v>
      </c>
      <c r="K2290" s="12">
        <f>YEAR(Table2[[#This Row],[Order_Date]])</f>
        <v>2024</v>
      </c>
      <c r="L2290" s="12">
        <f>MONTH(Table2[[#This Row],[Order_Date]])</f>
        <v>7</v>
      </c>
      <c r="M2290" t="str">
        <f>TEXT(Table2[[#This Row],[Order_Date]],"mmm")</f>
        <v>Jul</v>
      </c>
      <c r="N2290" t="str">
        <f>TEXT(Table2[[#This Row],[Order_Date]],"YYYY-MM")</f>
        <v>2024-07</v>
      </c>
      <c r="O2290" s="9">
        <f>IFERROR(Table2[[#This Row],[Profit]]/Table2[[#This Row],[Sales]],0)</f>
        <v>0.22776769509981853</v>
      </c>
      <c r="P2290" t="str">
        <f>_xlfn.XLOOKUP(Table2[[#This Row],[Product_ID]],Table4[Product_ID],Table4[Category],"Not Found")</f>
        <v>Home</v>
      </c>
      <c r="Q2290" t="str">
        <f>_xlfn.XLOOKUP(Table2[[#This Row],[Product_ID]],Table4[Product_ID],Table4[Sub_Category],"Not Found")</f>
        <v>Decor</v>
      </c>
      <c r="R2290" t="str">
        <f>_xlfn.XLOOKUP(Table2[[#This Row],[Customer_ID]],Table1[Customer_ID],Table1[Region],"Not Found")</f>
        <v>West</v>
      </c>
      <c r="S2290" t="str">
        <f>_xlfn.XLOOKUP(Table2[[#This Row],[Customer_ID]],Table1[Customer_ID],Table1[Segment],"Not Found")</f>
        <v>Consumer</v>
      </c>
      <c r="T2290" t="str">
        <f>_xlfn.XLOOKUP(Table2[[#This Row],[Product_ID]],Table4[Product_ID],Table4[Product_Name],"Not Found")</f>
        <v>Wall Clock</v>
      </c>
    </row>
    <row r="2291" spans="1:20" x14ac:dyDescent="0.3">
      <c r="A2291" t="s">
        <v>2816</v>
      </c>
      <c r="B2291" s="4">
        <v>45712</v>
      </c>
      <c r="C2291" s="4">
        <v>45714</v>
      </c>
      <c r="D2291" t="s">
        <v>1090</v>
      </c>
      <c r="E2291" t="s">
        <v>76</v>
      </c>
      <c r="F2291" s="8">
        <v>2</v>
      </c>
      <c r="G2291" s="10">
        <v>0</v>
      </c>
      <c r="H2291" t="s">
        <v>13</v>
      </c>
      <c r="I2291" s="8">
        <v>1798</v>
      </c>
      <c r="J2291" s="8">
        <v>367.47</v>
      </c>
      <c r="K2291" s="12">
        <f>YEAR(Table2[[#This Row],[Order_Date]])</f>
        <v>2025</v>
      </c>
      <c r="L2291" s="12">
        <f>MONTH(Table2[[#This Row],[Order_Date]])</f>
        <v>2</v>
      </c>
      <c r="M2291" t="str">
        <f>TEXT(Table2[[#This Row],[Order_Date]],"mmm")</f>
        <v>Feb</v>
      </c>
      <c r="N2291" t="str">
        <f>TEXT(Table2[[#This Row],[Order_Date]],"YYYY-MM")</f>
        <v>2025-02</v>
      </c>
      <c r="O2291" s="9">
        <f>IFERROR(Table2[[#This Row],[Profit]]/Table2[[#This Row],[Sales]],0)</f>
        <v>0.20437708565072304</v>
      </c>
      <c r="P2291" t="str">
        <f>_xlfn.XLOOKUP(Table2[[#This Row],[Product_ID]],Table4[Product_ID],Table4[Category],"Not Found")</f>
        <v>Home</v>
      </c>
      <c r="Q2291" t="str">
        <f>_xlfn.XLOOKUP(Table2[[#This Row],[Product_ID]],Table4[Product_ID],Table4[Sub_Category],"Not Found")</f>
        <v>Decor</v>
      </c>
      <c r="R2291" t="str">
        <f>_xlfn.XLOOKUP(Table2[[#This Row],[Customer_ID]],Table1[Customer_ID],Table1[Region],"Not Found")</f>
        <v>West</v>
      </c>
      <c r="S2291" t="str">
        <f>_xlfn.XLOOKUP(Table2[[#This Row],[Customer_ID]],Table1[Customer_ID],Table1[Segment],"Not Found")</f>
        <v>Consumer</v>
      </c>
      <c r="T2291" t="str">
        <f>_xlfn.XLOOKUP(Table2[[#This Row],[Product_ID]],Table4[Product_ID],Table4[Product_Name],"Not Found")</f>
        <v>Wall Clock</v>
      </c>
    </row>
    <row r="2292" spans="1:20" x14ac:dyDescent="0.3">
      <c r="A2292" t="s">
        <v>2817</v>
      </c>
      <c r="B2292" s="4">
        <v>45859</v>
      </c>
      <c r="C2292" s="4">
        <v>45864</v>
      </c>
      <c r="D2292" t="s">
        <v>401</v>
      </c>
      <c r="E2292" t="s">
        <v>116</v>
      </c>
      <c r="F2292" s="8">
        <v>2</v>
      </c>
      <c r="G2292" s="10">
        <v>0</v>
      </c>
      <c r="H2292" t="s">
        <v>13</v>
      </c>
      <c r="I2292" s="8">
        <v>798</v>
      </c>
      <c r="J2292" s="8">
        <v>188.81</v>
      </c>
      <c r="K2292" s="12">
        <f>YEAR(Table2[[#This Row],[Order_Date]])</f>
        <v>2025</v>
      </c>
      <c r="L2292" s="12">
        <f>MONTH(Table2[[#This Row],[Order_Date]])</f>
        <v>7</v>
      </c>
      <c r="M2292" t="str">
        <f>TEXT(Table2[[#This Row],[Order_Date]],"mmm")</f>
        <v>Jul</v>
      </c>
      <c r="N2292" t="str">
        <f>TEXT(Table2[[#This Row],[Order_Date]],"YYYY-MM")</f>
        <v>2025-07</v>
      </c>
      <c r="O2292" s="9">
        <f>IFERROR(Table2[[#This Row],[Profit]]/Table2[[#This Row],[Sales]],0)</f>
        <v>0.23660401002506265</v>
      </c>
      <c r="P2292" t="str">
        <f>_xlfn.XLOOKUP(Table2[[#This Row],[Product_ID]],Table4[Product_ID],Table4[Category],"Not Found")</f>
        <v>Technology</v>
      </c>
      <c r="Q2292" t="str">
        <f>_xlfn.XLOOKUP(Table2[[#This Row],[Product_ID]],Table4[Product_ID],Table4[Sub_Category],"Not Found")</f>
        <v>Accessories</v>
      </c>
      <c r="R2292" t="str">
        <f>_xlfn.XLOOKUP(Table2[[#This Row],[Customer_ID]],Table1[Customer_ID],Table1[Region],"Not Found")</f>
        <v>West</v>
      </c>
      <c r="S2292" t="str">
        <f>_xlfn.XLOOKUP(Table2[[#This Row],[Customer_ID]],Table1[Customer_ID],Table1[Segment],"Not Found")</f>
        <v>Home Office</v>
      </c>
      <c r="T2292" t="str">
        <f>_xlfn.XLOOKUP(Table2[[#This Row],[Product_ID]],Table4[Product_ID],Table4[Product_Name],"Not Found")</f>
        <v>Mobile Holder</v>
      </c>
    </row>
    <row r="2293" spans="1:20" x14ac:dyDescent="0.3">
      <c r="A2293" t="s">
        <v>2818</v>
      </c>
      <c r="B2293" s="4">
        <v>45484</v>
      </c>
      <c r="C2293" s="4">
        <v>45485</v>
      </c>
      <c r="D2293" t="s">
        <v>28</v>
      </c>
      <c r="E2293" t="s">
        <v>81</v>
      </c>
      <c r="F2293" s="8">
        <v>3</v>
      </c>
      <c r="G2293" s="10">
        <v>0.05</v>
      </c>
      <c r="H2293" t="s">
        <v>13</v>
      </c>
      <c r="I2293" s="8">
        <v>2277.15</v>
      </c>
      <c r="J2293" s="8">
        <v>559.5</v>
      </c>
      <c r="K2293" s="12">
        <f>YEAR(Table2[[#This Row],[Order_Date]])</f>
        <v>2024</v>
      </c>
      <c r="L2293" s="12">
        <f>MONTH(Table2[[#This Row],[Order_Date]])</f>
        <v>7</v>
      </c>
      <c r="M2293" t="str">
        <f>TEXT(Table2[[#This Row],[Order_Date]],"mmm")</f>
        <v>Jul</v>
      </c>
      <c r="N2293" t="str">
        <f>TEXT(Table2[[#This Row],[Order_Date]],"YYYY-MM")</f>
        <v>2024-07</v>
      </c>
      <c r="O2293" s="9">
        <f>IFERROR(Table2[[#This Row],[Profit]]/Table2[[#This Row],[Sales]],0)</f>
        <v>0.24570186417232065</v>
      </c>
      <c r="P2293" t="str">
        <f>_xlfn.XLOOKUP(Table2[[#This Row],[Product_ID]],Table4[Product_ID],Table4[Category],"Not Found")</f>
        <v>Home</v>
      </c>
      <c r="Q2293" t="str">
        <f>_xlfn.XLOOKUP(Table2[[#This Row],[Product_ID]],Table4[Product_ID],Table4[Sub_Category],"Not Found")</f>
        <v>Kitchen</v>
      </c>
      <c r="R2293" t="str">
        <f>_xlfn.XLOOKUP(Table2[[#This Row],[Customer_ID]],Table1[Customer_ID],Table1[Region],"Not Found")</f>
        <v>West</v>
      </c>
      <c r="S2293" t="str">
        <f>_xlfn.XLOOKUP(Table2[[#This Row],[Customer_ID]],Table1[Customer_ID],Table1[Segment],"Not Found")</f>
        <v>Home Office</v>
      </c>
      <c r="T2293" t="str">
        <f>_xlfn.XLOOKUP(Table2[[#This Row],[Product_ID]],Table4[Product_ID],Table4[Product_Name],"Not Found")</f>
        <v>Travel Mug</v>
      </c>
    </row>
    <row r="2294" spans="1:20" x14ac:dyDescent="0.3">
      <c r="A2294" t="s">
        <v>2819</v>
      </c>
      <c r="B2294" s="4">
        <v>45850</v>
      </c>
      <c r="C2294" s="4">
        <v>45854</v>
      </c>
      <c r="D2294" t="s">
        <v>269</v>
      </c>
      <c r="E2294" t="s">
        <v>99</v>
      </c>
      <c r="F2294" s="8">
        <v>2</v>
      </c>
      <c r="G2294" s="10">
        <v>0.1</v>
      </c>
      <c r="H2294" t="s">
        <v>13</v>
      </c>
      <c r="I2294" s="8">
        <v>448.2</v>
      </c>
      <c r="J2294" s="8">
        <v>103.66</v>
      </c>
      <c r="K2294" s="12">
        <f>YEAR(Table2[[#This Row],[Order_Date]])</f>
        <v>2025</v>
      </c>
      <c r="L2294" s="12">
        <f>MONTH(Table2[[#This Row],[Order_Date]])</f>
        <v>7</v>
      </c>
      <c r="M2294" t="str">
        <f>TEXT(Table2[[#This Row],[Order_Date]],"mmm")</f>
        <v>Jul</v>
      </c>
      <c r="N2294" t="str">
        <f>TEXT(Table2[[#This Row],[Order_Date]],"YYYY-MM")</f>
        <v>2025-07</v>
      </c>
      <c r="O2294" s="9">
        <f>IFERROR(Table2[[#This Row],[Profit]]/Table2[[#This Row],[Sales]],0)</f>
        <v>0.23128067826863008</v>
      </c>
      <c r="P2294" t="str">
        <f>_xlfn.XLOOKUP(Table2[[#This Row],[Product_ID]],Table4[Product_ID],Table4[Category],"Not Found")</f>
        <v>Office</v>
      </c>
      <c r="Q2294" t="str">
        <f>_xlfn.XLOOKUP(Table2[[#This Row],[Product_ID]],Table4[Product_ID],Table4[Sub_Category],"Not Found")</f>
        <v>Paper</v>
      </c>
      <c r="R2294" t="str">
        <f>_xlfn.XLOOKUP(Table2[[#This Row],[Customer_ID]],Table1[Customer_ID],Table1[Region],"Not Found")</f>
        <v>West</v>
      </c>
      <c r="S2294" t="str">
        <f>_xlfn.XLOOKUP(Table2[[#This Row],[Customer_ID]],Table1[Customer_ID],Table1[Segment],"Not Found")</f>
        <v>Consumer</v>
      </c>
      <c r="T2294" t="str">
        <f>_xlfn.XLOOKUP(Table2[[#This Row],[Product_ID]],Table4[Product_ID],Table4[Product_Name],"Not Found")</f>
        <v>Pen Set</v>
      </c>
    </row>
    <row r="2295" spans="1:20" x14ac:dyDescent="0.3">
      <c r="A2295" t="s">
        <v>2820</v>
      </c>
      <c r="B2295" s="4">
        <v>45439</v>
      </c>
      <c r="C2295" s="4">
        <v>45444</v>
      </c>
      <c r="D2295" t="s">
        <v>497</v>
      </c>
      <c r="E2295" t="s">
        <v>68</v>
      </c>
      <c r="F2295" s="8">
        <v>3</v>
      </c>
      <c r="G2295" s="10">
        <v>0.05</v>
      </c>
      <c r="H2295" t="s">
        <v>13</v>
      </c>
      <c r="I2295" s="8">
        <v>3702.15</v>
      </c>
      <c r="J2295" s="8">
        <v>866.72</v>
      </c>
      <c r="K2295" s="12">
        <f>YEAR(Table2[[#This Row],[Order_Date]])</f>
        <v>2024</v>
      </c>
      <c r="L2295" s="12">
        <f>MONTH(Table2[[#This Row],[Order_Date]])</f>
        <v>5</v>
      </c>
      <c r="M2295" t="str">
        <f>TEXT(Table2[[#This Row],[Order_Date]],"mmm")</f>
        <v>May</v>
      </c>
      <c r="N2295" t="str">
        <f>TEXT(Table2[[#This Row],[Order_Date]],"YYYY-MM")</f>
        <v>2024-05</v>
      </c>
      <c r="O2295" s="9">
        <f>IFERROR(Table2[[#This Row],[Profit]]/Table2[[#This Row],[Sales]],0)</f>
        <v>0.23411261023999569</v>
      </c>
      <c r="P2295" t="str">
        <f>_xlfn.XLOOKUP(Table2[[#This Row],[Product_ID]],Table4[Product_ID],Table4[Category],"Not Found")</f>
        <v>Home</v>
      </c>
      <c r="Q2295" t="str">
        <f>_xlfn.XLOOKUP(Table2[[#This Row],[Product_ID]],Table4[Product_ID],Table4[Sub_Category],"Not Found")</f>
        <v>Lighting</v>
      </c>
      <c r="R2295" t="str">
        <f>_xlfn.XLOOKUP(Table2[[#This Row],[Customer_ID]],Table1[Customer_ID],Table1[Region],"Not Found")</f>
        <v>South</v>
      </c>
      <c r="S2295" t="str">
        <f>_xlfn.XLOOKUP(Table2[[#This Row],[Customer_ID]],Table1[Customer_ID],Table1[Segment],"Not Found")</f>
        <v>Consumer</v>
      </c>
      <c r="T2295" t="str">
        <f>_xlfn.XLOOKUP(Table2[[#This Row],[Product_ID]],Table4[Product_ID],Table4[Product_Name],"Not Found")</f>
        <v>Table Lamp</v>
      </c>
    </row>
    <row r="2296" spans="1:20" x14ac:dyDescent="0.3">
      <c r="A2296" t="s">
        <v>2821</v>
      </c>
      <c r="B2296" s="4">
        <v>45960</v>
      </c>
      <c r="C2296" s="4">
        <v>45965</v>
      </c>
      <c r="D2296" t="s">
        <v>805</v>
      </c>
      <c r="E2296" t="s">
        <v>12</v>
      </c>
      <c r="F2296" s="8">
        <v>1</v>
      </c>
      <c r="G2296" s="10">
        <v>0.05</v>
      </c>
      <c r="H2296" t="s">
        <v>30</v>
      </c>
      <c r="I2296" s="8">
        <v>569.04999999999995</v>
      </c>
      <c r="J2296" s="8">
        <v>121.27</v>
      </c>
      <c r="K2296" s="12">
        <f>YEAR(Table2[[#This Row],[Order_Date]])</f>
        <v>2025</v>
      </c>
      <c r="L2296" s="12">
        <f>MONTH(Table2[[#This Row],[Order_Date]])</f>
        <v>10</v>
      </c>
      <c r="M2296" t="str">
        <f>TEXT(Table2[[#This Row],[Order_Date]],"mmm")</f>
        <v>Oct</v>
      </c>
      <c r="N2296" t="str">
        <f>TEXT(Table2[[#This Row],[Order_Date]],"YYYY-MM")</f>
        <v>2025-10</v>
      </c>
      <c r="O2296" s="9">
        <f>IFERROR(Table2[[#This Row],[Profit]]/Table2[[#This Row],[Sales]],0)</f>
        <v>0.21310956857921098</v>
      </c>
      <c r="P2296" t="str">
        <f>_xlfn.XLOOKUP(Table2[[#This Row],[Product_ID]],Table4[Product_ID],Table4[Category],"Not Found")</f>
        <v>Home</v>
      </c>
      <c r="Q2296" t="str">
        <f>_xlfn.XLOOKUP(Table2[[#This Row],[Product_ID]],Table4[Product_ID],Table4[Sub_Category],"Not Found")</f>
        <v>Kitchen</v>
      </c>
      <c r="R2296" t="str">
        <f>_xlfn.XLOOKUP(Table2[[#This Row],[Customer_ID]],Table1[Customer_ID],Table1[Region],"Not Found")</f>
        <v>West</v>
      </c>
      <c r="S2296" t="str">
        <f>_xlfn.XLOOKUP(Table2[[#This Row],[Customer_ID]],Table1[Customer_ID],Table1[Segment],"Not Found")</f>
        <v>Home Office</v>
      </c>
      <c r="T2296" t="str">
        <f>_xlfn.XLOOKUP(Table2[[#This Row],[Product_ID]],Table4[Product_ID],Table4[Product_Name],"Not Found")</f>
        <v>Water Bottle</v>
      </c>
    </row>
    <row r="2297" spans="1:20" x14ac:dyDescent="0.3">
      <c r="A2297" t="s">
        <v>2822</v>
      </c>
      <c r="B2297" s="4">
        <v>45493</v>
      </c>
      <c r="C2297" s="4">
        <v>45495</v>
      </c>
      <c r="D2297" t="s">
        <v>1819</v>
      </c>
      <c r="E2297" t="s">
        <v>29</v>
      </c>
      <c r="F2297" s="8">
        <v>1</v>
      </c>
      <c r="G2297" s="10">
        <v>0.1</v>
      </c>
      <c r="H2297" t="s">
        <v>17</v>
      </c>
      <c r="I2297" s="8">
        <v>359.1</v>
      </c>
      <c r="J2297" s="8">
        <v>124.65</v>
      </c>
      <c r="K2297" s="12">
        <f>YEAR(Table2[[#This Row],[Order_Date]])</f>
        <v>2024</v>
      </c>
      <c r="L2297" s="12">
        <f>MONTH(Table2[[#This Row],[Order_Date]])</f>
        <v>7</v>
      </c>
      <c r="M2297" t="str">
        <f>TEXT(Table2[[#This Row],[Order_Date]],"mmm")</f>
        <v>Jul</v>
      </c>
      <c r="N2297" t="str">
        <f>TEXT(Table2[[#This Row],[Order_Date]],"YYYY-MM")</f>
        <v>2024-07</v>
      </c>
      <c r="O2297" s="9">
        <f>IFERROR(Table2[[#This Row],[Profit]]/Table2[[#This Row],[Sales]],0)</f>
        <v>0.34711779448621555</v>
      </c>
      <c r="P2297" t="str">
        <f>_xlfn.XLOOKUP(Table2[[#This Row],[Product_ID]],Table4[Product_ID],Table4[Category],"Not Found")</f>
        <v>Office</v>
      </c>
      <c r="Q2297" t="str">
        <f>_xlfn.XLOOKUP(Table2[[#This Row],[Product_ID]],Table4[Product_ID],Table4[Sub_Category],"Not Found")</f>
        <v>Paper</v>
      </c>
      <c r="R2297" t="str">
        <f>_xlfn.XLOOKUP(Table2[[#This Row],[Customer_ID]],Table1[Customer_ID],Table1[Region],"Not Found")</f>
        <v>West</v>
      </c>
      <c r="S2297" t="str">
        <f>_xlfn.XLOOKUP(Table2[[#This Row],[Customer_ID]],Table1[Customer_ID],Table1[Segment],"Not Found")</f>
        <v>Consumer</v>
      </c>
      <c r="T2297" t="str">
        <f>_xlfn.XLOOKUP(Table2[[#This Row],[Product_ID]],Table4[Product_ID],Table4[Product_Name],"Not Found")</f>
        <v>Notebook Set</v>
      </c>
    </row>
    <row r="2298" spans="1:20" x14ac:dyDescent="0.3">
      <c r="A2298" t="s">
        <v>2823</v>
      </c>
      <c r="B2298" s="4">
        <v>45735</v>
      </c>
      <c r="C2298" s="4">
        <v>45737</v>
      </c>
      <c r="D2298" t="s">
        <v>609</v>
      </c>
      <c r="E2298" t="s">
        <v>55</v>
      </c>
      <c r="F2298" s="8">
        <v>2</v>
      </c>
      <c r="G2298" s="10">
        <v>0.1</v>
      </c>
      <c r="H2298" t="s">
        <v>30</v>
      </c>
      <c r="I2298" s="8">
        <v>10798.2</v>
      </c>
      <c r="J2298" s="8">
        <v>2261.8200000000002</v>
      </c>
      <c r="K2298" s="12">
        <f>YEAR(Table2[[#This Row],[Order_Date]])</f>
        <v>2025</v>
      </c>
      <c r="L2298" s="12">
        <f>MONTH(Table2[[#This Row],[Order_Date]])</f>
        <v>3</v>
      </c>
      <c r="M2298" t="str">
        <f>TEXT(Table2[[#This Row],[Order_Date]],"mmm")</f>
        <v>Mar</v>
      </c>
      <c r="N2298" t="str">
        <f>TEXT(Table2[[#This Row],[Order_Date]],"YYYY-MM")</f>
        <v>2025-03</v>
      </c>
      <c r="O2298" s="9">
        <f>IFERROR(Table2[[#This Row],[Profit]]/Table2[[#This Row],[Sales]],0)</f>
        <v>0.2094626882258154</v>
      </c>
      <c r="P2298" t="str">
        <f>_xlfn.XLOOKUP(Table2[[#This Row],[Product_ID]],Table4[Product_ID],Table4[Category],"Not Found")</f>
        <v>Furniture</v>
      </c>
      <c r="Q2298" t="str">
        <f>_xlfn.XLOOKUP(Table2[[#This Row],[Product_ID]],Table4[Product_ID],Table4[Sub_Category],"Not Found")</f>
        <v>Furniture</v>
      </c>
      <c r="R2298" t="str">
        <f>_xlfn.XLOOKUP(Table2[[#This Row],[Customer_ID]],Table1[Customer_ID],Table1[Region],"Not Found")</f>
        <v>North</v>
      </c>
      <c r="S2298" t="str">
        <f>_xlfn.XLOOKUP(Table2[[#This Row],[Customer_ID]],Table1[Customer_ID],Table1[Segment],"Not Found")</f>
        <v>Consumer</v>
      </c>
      <c r="T2298" t="str">
        <f>_xlfn.XLOOKUP(Table2[[#This Row],[Product_ID]],Table4[Product_ID],Table4[Product_Name],"Not Found")</f>
        <v>Study Table</v>
      </c>
    </row>
    <row r="2299" spans="1:20" x14ac:dyDescent="0.3">
      <c r="A2299" t="s">
        <v>2824</v>
      </c>
      <c r="B2299" s="4">
        <v>45710</v>
      </c>
      <c r="C2299" s="4">
        <v>45714</v>
      </c>
      <c r="D2299" t="s">
        <v>766</v>
      </c>
      <c r="E2299" t="s">
        <v>29</v>
      </c>
      <c r="F2299" s="8">
        <v>2</v>
      </c>
      <c r="G2299" s="10">
        <v>0.1</v>
      </c>
      <c r="H2299" t="s">
        <v>17</v>
      </c>
      <c r="I2299" s="8">
        <v>718.2</v>
      </c>
      <c r="J2299" s="8">
        <v>176.51</v>
      </c>
      <c r="K2299" s="12">
        <f>YEAR(Table2[[#This Row],[Order_Date]])</f>
        <v>2025</v>
      </c>
      <c r="L2299" s="12">
        <f>MONTH(Table2[[#This Row],[Order_Date]])</f>
        <v>2</v>
      </c>
      <c r="M2299" t="str">
        <f>TEXT(Table2[[#This Row],[Order_Date]],"mmm")</f>
        <v>Feb</v>
      </c>
      <c r="N2299" t="str">
        <f>TEXT(Table2[[#This Row],[Order_Date]],"YYYY-MM")</f>
        <v>2025-02</v>
      </c>
      <c r="O2299" s="9">
        <f>IFERROR(Table2[[#This Row],[Profit]]/Table2[[#This Row],[Sales]],0)</f>
        <v>0.24576719576719575</v>
      </c>
      <c r="P2299" t="str">
        <f>_xlfn.XLOOKUP(Table2[[#This Row],[Product_ID]],Table4[Product_ID],Table4[Category],"Not Found")</f>
        <v>Office</v>
      </c>
      <c r="Q2299" t="str">
        <f>_xlfn.XLOOKUP(Table2[[#This Row],[Product_ID]],Table4[Product_ID],Table4[Sub_Category],"Not Found")</f>
        <v>Paper</v>
      </c>
      <c r="R2299" t="str">
        <f>_xlfn.XLOOKUP(Table2[[#This Row],[Customer_ID]],Table1[Customer_ID],Table1[Region],"Not Found")</f>
        <v>North</v>
      </c>
      <c r="S2299" t="str">
        <f>_xlfn.XLOOKUP(Table2[[#This Row],[Customer_ID]],Table1[Customer_ID],Table1[Segment],"Not Found")</f>
        <v>Consumer</v>
      </c>
      <c r="T2299" t="str">
        <f>_xlfn.XLOOKUP(Table2[[#This Row],[Product_ID]],Table4[Product_ID],Table4[Product_Name],"Not Found")</f>
        <v>Notebook Set</v>
      </c>
    </row>
    <row r="2300" spans="1:20" x14ac:dyDescent="0.3">
      <c r="A2300" t="s">
        <v>2825</v>
      </c>
      <c r="B2300" s="4">
        <v>45718</v>
      </c>
      <c r="C2300" s="4">
        <v>45721</v>
      </c>
      <c r="D2300" t="s">
        <v>818</v>
      </c>
      <c r="E2300" t="s">
        <v>99</v>
      </c>
      <c r="F2300" s="8">
        <v>4</v>
      </c>
      <c r="G2300" s="10">
        <v>0</v>
      </c>
      <c r="H2300" t="s">
        <v>21</v>
      </c>
      <c r="I2300" s="8">
        <v>996</v>
      </c>
      <c r="J2300" s="8">
        <v>296.36</v>
      </c>
      <c r="K2300" s="12">
        <f>YEAR(Table2[[#This Row],[Order_Date]])</f>
        <v>2025</v>
      </c>
      <c r="L2300" s="12">
        <f>MONTH(Table2[[#This Row],[Order_Date]])</f>
        <v>3</v>
      </c>
      <c r="M2300" t="str">
        <f>TEXT(Table2[[#This Row],[Order_Date]],"mmm")</f>
        <v>Mar</v>
      </c>
      <c r="N2300" t="str">
        <f>TEXT(Table2[[#This Row],[Order_Date]],"YYYY-MM")</f>
        <v>2025-03</v>
      </c>
      <c r="O2300" s="9">
        <f>IFERROR(Table2[[#This Row],[Profit]]/Table2[[#This Row],[Sales]],0)</f>
        <v>0.29755020080321287</v>
      </c>
      <c r="P2300" t="str">
        <f>_xlfn.XLOOKUP(Table2[[#This Row],[Product_ID]],Table4[Product_ID],Table4[Category],"Not Found")</f>
        <v>Office</v>
      </c>
      <c r="Q2300" t="str">
        <f>_xlfn.XLOOKUP(Table2[[#This Row],[Product_ID]],Table4[Product_ID],Table4[Sub_Category],"Not Found")</f>
        <v>Paper</v>
      </c>
      <c r="R2300" t="str">
        <f>_xlfn.XLOOKUP(Table2[[#This Row],[Customer_ID]],Table1[Customer_ID],Table1[Region],"Not Found")</f>
        <v>South</v>
      </c>
      <c r="S2300" t="str">
        <f>_xlfn.XLOOKUP(Table2[[#This Row],[Customer_ID]],Table1[Customer_ID],Table1[Segment],"Not Found")</f>
        <v>Consumer</v>
      </c>
      <c r="T2300" t="str">
        <f>_xlfn.XLOOKUP(Table2[[#This Row],[Product_ID]],Table4[Product_ID],Table4[Product_Name],"Not Found")</f>
        <v>Pen Set</v>
      </c>
    </row>
    <row r="2301" spans="1:20" x14ac:dyDescent="0.3">
      <c r="A2301" t="s">
        <v>2826</v>
      </c>
      <c r="B2301" s="4">
        <v>45770</v>
      </c>
      <c r="C2301" s="4">
        <v>45775</v>
      </c>
      <c r="D2301" t="s">
        <v>671</v>
      </c>
      <c r="E2301" t="s">
        <v>29</v>
      </c>
      <c r="F2301" s="8">
        <v>1</v>
      </c>
      <c r="G2301" s="10">
        <v>0.1</v>
      </c>
      <c r="H2301" t="s">
        <v>17</v>
      </c>
      <c r="I2301" s="8">
        <v>359.1</v>
      </c>
      <c r="J2301" s="8">
        <v>85.99</v>
      </c>
      <c r="K2301" s="12">
        <f>YEAR(Table2[[#This Row],[Order_Date]])</f>
        <v>2025</v>
      </c>
      <c r="L2301" s="12">
        <f>MONTH(Table2[[#This Row],[Order_Date]])</f>
        <v>4</v>
      </c>
      <c r="M2301" t="str">
        <f>TEXT(Table2[[#This Row],[Order_Date]],"mmm")</f>
        <v>Apr</v>
      </c>
      <c r="N2301" t="str">
        <f>TEXT(Table2[[#This Row],[Order_Date]],"YYYY-MM")</f>
        <v>2025-04</v>
      </c>
      <c r="O2301" s="9">
        <f>IFERROR(Table2[[#This Row],[Profit]]/Table2[[#This Row],[Sales]],0)</f>
        <v>0.23945976051239207</v>
      </c>
      <c r="P2301" t="str">
        <f>_xlfn.XLOOKUP(Table2[[#This Row],[Product_ID]],Table4[Product_ID],Table4[Category],"Not Found")</f>
        <v>Office</v>
      </c>
      <c r="Q2301" t="str">
        <f>_xlfn.XLOOKUP(Table2[[#This Row],[Product_ID]],Table4[Product_ID],Table4[Sub_Category],"Not Found")</f>
        <v>Paper</v>
      </c>
      <c r="R2301" t="str">
        <f>_xlfn.XLOOKUP(Table2[[#This Row],[Customer_ID]],Table1[Customer_ID],Table1[Region],"Not Found")</f>
        <v>South</v>
      </c>
      <c r="S2301" t="str">
        <f>_xlfn.XLOOKUP(Table2[[#This Row],[Customer_ID]],Table1[Customer_ID],Table1[Segment],"Not Found")</f>
        <v>Consumer</v>
      </c>
      <c r="T2301" t="str">
        <f>_xlfn.XLOOKUP(Table2[[#This Row],[Product_ID]],Table4[Product_ID],Table4[Product_Name],"Not Found")</f>
        <v>Notebook Set</v>
      </c>
    </row>
    <row r="2302" spans="1:20" x14ac:dyDescent="0.3">
      <c r="A2302" t="s">
        <v>2827</v>
      </c>
      <c r="B2302" s="4">
        <v>45766</v>
      </c>
      <c r="C2302" s="4">
        <v>45768</v>
      </c>
      <c r="D2302" t="s">
        <v>607</v>
      </c>
      <c r="E2302" t="s">
        <v>20</v>
      </c>
      <c r="F2302" s="8">
        <v>1</v>
      </c>
      <c r="G2302" s="10">
        <v>0.15</v>
      </c>
      <c r="H2302" t="s">
        <v>13</v>
      </c>
      <c r="I2302" s="8">
        <v>5949.15</v>
      </c>
      <c r="J2302" s="8">
        <v>692.31</v>
      </c>
      <c r="K2302" s="12">
        <f>YEAR(Table2[[#This Row],[Order_Date]])</f>
        <v>2025</v>
      </c>
      <c r="L2302" s="12">
        <f>MONTH(Table2[[#This Row],[Order_Date]])</f>
        <v>4</v>
      </c>
      <c r="M2302" t="str">
        <f>TEXT(Table2[[#This Row],[Order_Date]],"mmm")</f>
        <v>Apr</v>
      </c>
      <c r="N2302" t="str">
        <f>TEXT(Table2[[#This Row],[Order_Date]],"YYYY-MM")</f>
        <v>2025-04</v>
      </c>
      <c r="O2302" s="9">
        <f>IFERROR(Table2[[#This Row],[Profit]]/Table2[[#This Row],[Sales]],0)</f>
        <v>0.11637124631249843</v>
      </c>
      <c r="P2302" t="str">
        <f>_xlfn.XLOOKUP(Table2[[#This Row],[Product_ID]],Table4[Product_ID],Table4[Category],"Not Found")</f>
        <v>Furniture</v>
      </c>
      <c r="Q2302" t="str">
        <f>_xlfn.XLOOKUP(Table2[[#This Row],[Product_ID]],Table4[Product_ID],Table4[Sub_Category],"Not Found")</f>
        <v>Furniture</v>
      </c>
      <c r="R2302" t="str">
        <f>_xlfn.XLOOKUP(Table2[[#This Row],[Customer_ID]],Table1[Customer_ID],Table1[Region],"Not Found")</f>
        <v>West</v>
      </c>
      <c r="S2302" t="str">
        <f>_xlfn.XLOOKUP(Table2[[#This Row],[Customer_ID]],Table1[Customer_ID],Table1[Segment],"Not Found")</f>
        <v>Home Office</v>
      </c>
      <c r="T2302" t="str">
        <f>_xlfn.XLOOKUP(Table2[[#This Row],[Product_ID]],Table4[Product_ID],Table4[Product_Name],"Not Found")</f>
        <v>Office Chair</v>
      </c>
    </row>
    <row r="2303" spans="1:20" x14ac:dyDescent="0.3">
      <c r="A2303" t="s">
        <v>2828</v>
      </c>
      <c r="B2303" s="4">
        <v>45417</v>
      </c>
      <c r="C2303" s="4">
        <v>45420</v>
      </c>
      <c r="D2303" t="s">
        <v>1462</v>
      </c>
      <c r="E2303" t="s">
        <v>200</v>
      </c>
      <c r="F2303" s="8">
        <v>2</v>
      </c>
      <c r="G2303" s="10">
        <v>0</v>
      </c>
      <c r="H2303" t="s">
        <v>17</v>
      </c>
      <c r="I2303" s="8">
        <v>2198</v>
      </c>
      <c r="J2303" s="8">
        <v>561.71</v>
      </c>
      <c r="K2303" s="12">
        <f>YEAR(Table2[[#This Row],[Order_Date]])</f>
        <v>2024</v>
      </c>
      <c r="L2303" s="12">
        <f>MONTH(Table2[[#This Row],[Order_Date]])</f>
        <v>5</v>
      </c>
      <c r="M2303" t="str">
        <f>TEXT(Table2[[#This Row],[Order_Date]],"mmm")</f>
        <v>May</v>
      </c>
      <c r="N2303" t="str">
        <f>TEXT(Table2[[#This Row],[Order_Date]],"YYYY-MM")</f>
        <v>2024-05</v>
      </c>
      <c r="O2303" s="9">
        <f>IFERROR(Table2[[#This Row],[Profit]]/Table2[[#This Row],[Sales]],0)</f>
        <v>0.25555505004549595</v>
      </c>
      <c r="P2303" t="str">
        <f>_xlfn.XLOOKUP(Table2[[#This Row],[Product_ID]],Table4[Product_ID],Table4[Category],"Not Found")</f>
        <v>Office</v>
      </c>
      <c r="Q2303" t="str">
        <f>_xlfn.XLOOKUP(Table2[[#This Row],[Product_ID]],Table4[Product_ID],Table4[Sub_Category],"Not Found")</f>
        <v>Office Supplies</v>
      </c>
      <c r="R2303" t="str">
        <f>_xlfn.XLOOKUP(Table2[[#This Row],[Customer_ID]],Table1[Customer_ID],Table1[Region],"Not Found")</f>
        <v>East</v>
      </c>
      <c r="S2303" t="str">
        <f>_xlfn.XLOOKUP(Table2[[#This Row],[Customer_ID]],Table1[Customer_ID],Table1[Segment],"Not Found")</f>
        <v>Consumer</v>
      </c>
      <c r="T2303" t="str">
        <f>_xlfn.XLOOKUP(Table2[[#This Row],[Product_ID]],Table4[Product_ID],Table4[Product_Name],"Not Found")</f>
        <v>Laptop Stand</v>
      </c>
    </row>
    <row r="2304" spans="1:20" x14ac:dyDescent="0.3">
      <c r="A2304" t="s">
        <v>2829</v>
      </c>
      <c r="B2304" s="4">
        <v>45686</v>
      </c>
      <c r="C2304" s="4">
        <v>45691</v>
      </c>
      <c r="D2304" t="s">
        <v>901</v>
      </c>
      <c r="E2304" t="s">
        <v>71</v>
      </c>
      <c r="F2304" s="8">
        <v>3</v>
      </c>
      <c r="G2304" s="10">
        <v>0.05</v>
      </c>
      <c r="H2304" t="s">
        <v>17</v>
      </c>
      <c r="I2304" s="8">
        <v>2277.15</v>
      </c>
      <c r="J2304" s="8">
        <v>557.28</v>
      </c>
      <c r="K2304" s="12">
        <f>YEAR(Table2[[#This Row],[Order_Date]])</f>
        <v>2025</v>
      </c>
      <c r="L2304" s="12">
        <f>MONTH(Table2[[#This Row],[Order_Date]])</f>
        <v>1</v>
      </c>
      <c r="M2304" t="str">
        <f>TEXT(Table2[[#This Row],[Order_Date]],"mmm")</f>
        <v>Jan</v>
      </c>
      <c r="N2304" t="str">
        <f>TEXT(Table2[[#This Row],[Order_Date]],"YYYY-MM")</f>
        <v>2025-01</v>
      </c>
      <c r="O2304" s="9">
        <f>IFERROR(Table2[[#This Row],[Profit]]/Table2[[#This Row],[Sales]],0)</f>
        <v>0.24472696133324548</v>
      </c>
      <c r="P2304" t="str">
        <f>_xlfn.XLOOKUP(Table2[[#This Row],[Product_ID]],Table4[Product_ID],Table4[Category],"Not Found")</f>
        <v>Home</v>
      </c>
      <c r="Q2304" t="str">
        <f>_xlfn.XLOOKUP(Table2[[#This Row],[Product_ID]],Table4[Product_ID],Table4[Sub_Category],"Not Found")</f>
        <v>Storage</v>
      </c>
      <c r="R2304" t="str">
        <f>_xlfn.XLOOKUP(Table2[[#This Row],[Customer_ID]],Table1[Customer_ID],Table1[Region],"Not Found")</f>
        <v>North</v>
      </c>
      <c r="S2304" t="str">
        <f>_xlfn.XLOOKUP(Table2[[#This Row],[Customer_ID]],Table1[Customer_ID],Table1[Segment],"Not Found")</f>
        <v>Consumer</v>
      </c>
      <c r="T2304" t="str">
        <f>_xlfn.XLOOKUP(Table2[[#This Row],[Product_ID]],Table4[Product_ID],Table4[Product_Name],"Not Found")</f>
        <v>Storage Box</v>
      </c>
    </row>
    <row r="2305" spans="1:20" x14ac:dyDescent="0.3">
      <c r="A2305" t="s">
        <v>2830</v>
      </c>
      <c r="B2305" s="4">
        <v>45867</v>
      </c>
      <c r="C2305" s="4">
        <v>45872</v>
      </c>
      <c r="D2305" t="s">
        <v>855</v>
      </c>
      <c r="E2305" t="s">
        <v>26</v>
      </c>
      <c r="F2305" s="8">
        <v>4</v>
      </c>
      <c r="G2305" s="10">
        <v>0.2</v>
      </c>
      <c r="H2305" t="s">
        <v>30</v>
      </c>
      <c r="I2305" s="8">
        <v>2876.8</v>
      </c>
      <c r="J2305" s="8">
        <v>671.42</v>
      </c>
      <c r="K2305" s="12">
        <f>YEAR(Table2[[#This Row],[Order_Date]])</f>
        <v>2025</v>
      </c>
      <c r="L2305" s="12">
        <f>MONTH(Table2[[#This Row],[Order_Date]])</f>
        <v>7</v>
      </c>
      <c r="M2305" t="str">
        <f>TEXT(Table2[[#This Row],[Order_Date]],"mmm")</f>
        <v>Jul</v>
      </c>
      <c r="N2305" t="str">
        <f>TEXT(Table2[[#This Row],[Order_Date]],"YYYY-MM")</f>
        <v>2025-07</v>
      </c>
      <c r="O2305" s="9">
        <f>IFERROR(Table2[[#This Row],[Profit]]/Table2[[#This Row],[Sales]],0)</f>
        <v>0.23339126807563956</v>
      </c>
      <c r="P2305" t="str">
        <f>_xlfn.XLOOKUP(Table2[[#This Row],[Product_ID]],Table4[Product_ID],Table4[Category],"Not Found")</f>
        <v>Technology</v>
      </c>
      <c r="Q2305" t="str">
        <f>_xlfn.XLOOKUP(Table2[[#This Row],[Product_ID]],Table4[Product_ID],Table4[Sub_Category],"Not Found")</f>
        <v>Accessories</v>
      </c>
      <c r="R2305" t="str">
        <f>_xlfn.XLOOKUP(Table2[[#This Row],[Customer_ID]],Table1[Customer_ID],Table1[Region],"Not Found")</f>
        <v>South</v>
      </c>
      <c r="S2305" t="str">
        <f>_xlfn.XLOOKUP(Table2[[#This Row],[Customer_ID]],Table1[Customer_ID],Table1[Segment],"Not Found")</f>
        <v>Consumer</v>
      </c>
      <c r="T2305" t="str">
        <f>_xlfn.XLOOKUP(Table2[[#This Row],[Product_ID]],Table4[Product_ID],Table4[Product_Name],"Not Found")</f>
        <v>Keyboard</v>
      </c>
    </row>
    <row r="2306" spans="1:20" x14ac:dyDescent="0.3">
      <c r="A2306" t="s">
        <v>2831</v>
      </c>
      <c r="B2306" s="4">
        <v>45616</v>
      </c>
      <c r="C2306" s="4">
        <v>45619</v>
      </c>
      <c r="D2306" t="s">
        <v>818</v>
      </c>
      <c r="E2306" t="s">
        <v>68</v>
      </c>
      <c r="F2306" s="8">
        <v>1</v>
      </c>
      <c r="G2306" s="10">
        <v>0.05</v>
      </c>
      <c r="H2306" t="s">
        <v>17</v>
      </c>
      <c r="I2306" s="8">
        <v>1234.05</v>
      </c>
      <c r="J2306" s="8">
        <v>346.08</v>
      </c>
      <c r="K2306" s="12">
        <f>YEAR(Table2[[#This Row],[Order_Date]])</f>
        <v>2024</v>
      </c>
      <c r="L2306" s="12">
        <f>MONTH(Table2[[#This Row],[Order_Date]])</f>
        <v>11</v>
      </c>
      <c r="M2306" t="str">
        <f>TEXT(Table2[[#This Row],[Order_Date]],"mmm")</f>
        <v>Nov</v>
      </c>
      <c r="N2306" t="str">
        <f>TEXT(Table2[[#This Row],[Order_Date]],"YYYY-MM")</f>
        <v>2024-11</v>
      </c>
      <c r="O2306" s="9">
        <f>IFERROR(Table2[[#This Row],[Profit]]/Table2[[#This Row],[Sales]],0)</f>
        <v>0.28044244560593168</v>
      </c>
      <c r="P2306" t="str">
        <f>_xlfn.XLOOKUP(Table2[[#This Row],[Product_ID]],Table4[Product_ID],Table4[Category],"Not Found")</f>
        <v>Home</v>
      </c>
      <c r="Q2306" t="str">
        <f>_xlfn.XLOOKUP(Table2[[#This Row],[Product_ID]],Table4[Product_ID],Table4[Sub_Category],"Not Found")</f>
        <v>Lighting</v>
      </c>
      <c r="R2306" t="str">
        <f>_xlfn.XLOOKUP(Table2[[#This Row],[Customer_ID]],Table1[Customer_ID],Table1[Region],"Not Found")</f>
        <v>South</v>
      </c>
      <c r="S2306" t="str">
        <f>_xlfn.XLOOKUP(Table2[[#This Row],[Customer_ID]],Table1[Customer_ID],Table1[Segment],"Not Found")</f>
        <v>Consumer</v>
      </c>
      <c r="T2306" t="str">
        <f>_xlfn.XLOOKUP(Table2[[#This Row],[Product_ID]],Table4[Product_ID],Table4[Product_Name],"Not Found")</f>
        <v>Table Lamp</v>
      </c>
    </row>
    <row r="2307" spans="1:20" x14ac:dyDescent="0.3">
      <c r="A2307" t="s">
        <v>2832</v>
      </c>
      <c r="B2307" s="4">
        <v>45683</v>
      </c>
      <c r="C2307" s="4">
        <v>45685</v>
      </c>
      <c r="D2307" t="s">
        <v>1627</v>
      </c>
      <c r="E2307" t="s">
        <v>29</v>
      </c>
      <c r="F2307" s="8">
        <v>1</v>
      </c>
      <c r="G2307" s="10">
        <v>0.05</v>
      </c>
      <c r="H2307" t="s">
        <v>21</v>
      </c>
      <c r="I2307" s="8">
        <v>379.05</v>
      </c>
      <c r="J2307" s="8">
        <v>101.39</v>
      </c>
      <c r="K2307" s="12">
        <f>YEAR(Table2[[#This Row],[Order_Date]])</f>
        <v>2025</v>
      </c>
      <c r="L2307" s="12">
        <f>MONTH(Table2[[#This Row],[Order_Date]])</f>
        <v>1</v>
      </c>
      <c r="M2307" t="str">
        <f>TEXT(Table2[[#This Row],[Order_Date]],"mmm")</f>
        <v>Jan</v>
      </c>
      <c r="N2307" t="str">
        <f>TEXT(Table2[[#This Row],[Order_Date]],"YYYY-MM")</f>
        <v>2025-01</v>
      </c>
      <c r="O2307" s="9">
        <f>IFERROR(Table2[[#This Row],[Profit]]/Table2[[#This Row],[Sales]],0)</f>
        <v>0.26748450072549795</v>
      </c>
      <c r="P2307" t="str">
        <f>_xlfn.XLOOKUP(Table2[[#This Row],[Product_ID]],Table4[Product_ID],Table4[Category],"Not Found")</f>
        <v>Office</v>
      </c>
      <c r="Q2307" t="str">
        <f>_xlfn.XLOOKUP(Table2[[#This Row],[Product_ID]],Table4[Product_ID],Table4[Sub_Category],"Not Found")</f>
        <v>Paper</v>
      </c>
      <c r="R2307" t="str">
        <f>_xlfn.XLOOKUP(Table2[[#This Row],[Customer_ID]],Table1[Customer_ID],Table1[Region],"Not Found")</f>
        <v>South</v>
      </c>
      <c r="S2307" t="str">
        <f>_xlfn.XLOOKUP(Table2[[#This Row],[Customer_ID]],Table1[Customer_ID],Table1[Segment],"Not Found")</f>
        <v>Consumer</v>
      </c>
      <c r="T2307" t="str">
        <f>_xlfn.XLOOKUP(Table2[[#This Row],[Product_ID]],Table4[Product_ID],Table4[Product_Name],"Not Found")</f>
        <v>Notebook Set</v>
      </c>
    </row>
    <row r="2308" spans="1:20" x14ac:dyDescent="0.3">
      <c r="A2308" t="s">
        <v>2833</v>
      </c>
      <c r="B2308" s="4">
        <v>45979</v>
      </c>
      <c r="C2308" s="4">
        <v>45983</v>
      </c>
      <c r="D2308" t="s">
        <v>83</v>
      </c>
      <c r="E2308" t="s">
        <v>12</v>
      </c>
      <c r="F2308" s="8">
        <v>1</v>
      </c>
      <c r="G2308" s="10">
        <v>0</v>
      </c>
      <c r="H2308" t="s">
        <v>17</v>
      </c>
      <c r="I2308" s="8">
        <v>599</v>
      </c>
      <c r="J2308" s="8">
        <v>163.87</v>
      </c>
      <c r="K2308" s="12">
        <f>YEAR(Table2[[#This Row],[Order_Date]])</f>
        <v>2025</v>
      </c>
      <c r="L2308" s="12">
        <f>MONTH(Table2[[#This Row],[Order_Date]])</f>
        <v>11</v>
      </c>
      <c r="M2308" t="str">
        <f>TEXT(Table2[[#This Row],[Order_Date]],"mmm")</f>
        <v>Nov</v>
      </c>
      <c r="N2308" t="str">
        <f>TEXT(Table2[[#This Row],[Order_Date]],"YYYY-MM")</f>
        <v>2025-11</v>
      </c>
      <c r="O2308" s="9">
        <f>IFERROR(Table2[[#This Row],[Profit]]/Table2[[#This Row],[Sales]],0)</f>
        <v>0.27357262103505842</v>
      </c>
      <c r="P2308" t="str">
        <f>_xlfn.XLOOKUP(Table2[[#This Row],[Product_ID]],Table4[Product_ID],Table4[Category],"Not Found")</f>
        <v>Home</v>
      </c>
      <c r="Q2308" t="str">
        <f>_xlfn.XLOOKUP(Table2[[#This Row],[Product_ID]],Table4[Product_ID],Table4[Sub_Category],"Not Found")</f>
        <v>Kitchen</v>
      </c>
      <c r="R2308" t="str">
        <f>_xlfn.XLOOKUP(Table2[[#This Row],[Customer_ID]],Table1[Customer_ID],Table1[Region],"Not Found")</f>
        <v>East</v>
      </c>
      <c r="S2308" t="str">
        <f>_xlfn.XLOOKUP(Table2[[#This Row],[Customer_ID]],Table1[Customer_ID],Table1[Segment],"Not Found")</f>
        <v>Consumer</v>
      </c>
      <c r="T2308" t="str">
        <f>_xlfn.XLOOKUP(Table2[[#This Row],[Product_ID]],Table4[Product_ID],Table4[Product_Name],"Not Found")</f>
        <v>Water Bottle</v>
      </c>
    </row>
    <row r="2309" spans="1:20" x14ac:dyDescent="0.3">
      <c r="A2309" t="s">
        <v>2834</v>
      </c>
      <c r="B2309" s="4">
        <v>45919</v>
      </c>
      <c r="C2309" s="4">
        <v>45924</v>
      </c>
      <c r="D2309" t="s">
        <v>2216</v>
      </c>
      <c r="E2309" t="s">
        <v>65</v>
      </c>
      <c r="F2309" s="8">
        <v>1</v>
      </c>
      <c r="G2309" s="10">
        <v>0.05</v>
      </c>
      <c r="H2309" t="s">
        <v>17</v>
      </c>
      <c r="I2309" s="8">
        <v>664.05</v>
      </c>
      <c r="J2309" s="8">
        <v>148.80000000000001</v>
      </c>
      <c r="K2309" s="12">
        <f>YEAR(Table2[[#This Row],[Order_Date]])</f>
        <v>2025</v>
      </c>
      <c r="L2309" s="12">
        <f>MONTH(Table2[[#This Row],[Order_Date]])</f>
        <v>9</v>
      </c>
      <c r="M2309" t="str">
        <f>TEXT(Table2[[#This Row],[Order_Date]],"mmm")</f>
        <v>Sep</v>
      </c>
      <c r="N2309" t="str">
        <f>TEXT(Table2[[#This Row],[Order_Date]],"YYYY-MM")</f>
        <v>2025-09</v>
      </c>
      <c r="O2309" s="9">
        <f>IFERROR(Table2[[#This Row],[Profit]]/Table2[[#This Row],[Sales]],0)</f>
        <v>0.2240795120849334</v>
      </c>
      <c r="P2309" t="str">
        <f>_xlfn.XLOOKUP(Table2[[#This Row],[Product_ID]],Table4[Product_ID],Table4[Category],"Not Found")</f>
        <v>Office</v>
      </c>
      <c r="Q2309" t="str">
        <f>_xlfn.XLOOKUP(Table2[[#This Row],[Product_ID]],Table4[Product_ID],Table4[Sub_Category],"Not Found")</f>
        <v>Storage</v>
      </c>
      <c r="R2309" t="str">
        <f>_xlfn.XLOOKUP(Table2[[#This Row],[Customer_ID]],Table1[Customer_ID],Table1[Region],"Not Found")</f>
        <v>East</v>
      </c>
      <c r="S2309" t="str">
        <f>_xlfn.XLOOKUP(Table2[[#This Row],[Customer_ID]],Table1[Customer_ID],Table1[Segment],"Not Found")</f>
        <v>Consumer</v>
      </c>
      <c r="T2309" t="str">
        <f>_xlfn.XLOOKUP(Table2[[#This Row],[Product_ID]],Table4[Product_ID],Table4[Product_Name],"Not Found")</f>
        <v>Desk Organizer</v>
      </c>
    </row>
    <row r="2310" spans="1:20" x14ac:dyDescent="0.3">
      <c r="A2310" t="s">
        <v>2835</v>
      </c>
      <c r="B2310" s="4">
        <v>45731</v>
      </c>
      <c r="C2310" s="4">
        <v>45732</v>
      </c>
      <c r="D2310" t="s">
        <v>1416</v>
      </c>
      <c r="E2310" t="s">
        <v>16</v>
      </c>
      <c r="F2310" s="8">
        <v>5</v>
      </c>
      <c r="G2310" s="10">
        <v>0.05</v>
      </c>
      <c r="H2310" t="s">
        <v>17</v>
      </c>
      <c r="I2310" s="8">
        <v>6170.25</v>
      </c>
      <c r="J2310" s="8">
        <v>1674.09</v>
      </c>
      <c r="K2310" s="12">
        <f>YEAR(Table2[[#This Row],[Order_Date]])</f>
        <v>2025</v>
      </c>
      <c r="L2310" s="12">
        <f>MONTH(Table2[[#This Row],[Order_Date]])</f>
        <v>3</v>
      </c>
      <c r="M2310" t="str">
        <f>TEXT(Table2[[#This Row],[Order_Date]],"mmm")</f>
        <v>Mar</v>
      </c>
      <c r="N2310" t="str">
        <f>TEXT(Table2[[#This Row],[Order_Date]],"YYYY-MM")</f>
        <v>2025-03</v>
      </c>
      <c r="O2310" s="9">
        <f>IFERROR(Table2[[#This Row],[Profit]]/Table2[[#This Row],[Sales]],0)</f>
        <v>0.27131639722863737</v>
      </c>
      <c r="P2310" t="str">
        <f>_xlfn.XLOOKUP(Table2[[#This Row],[Product_ID]],Table4[Product_ID],Table4[Category],"Not Found")</f>
        <v>Technology</v>
      </c>
      <c r="Q2310" t="str">
        <f>_xlfn.XLOOKUP(Table2[[#This Row],[Product_ID]],Table4[Product_ID],Table4[Sub_Category],"Not Found")</f>
        <v>Accessories</v>
      </c>
      <c r="R2310" t="str">
        <f>_xlfn.XLOOKUP(Table2[[#This Row],[Customer_ID]],Table1[Customer_ID],Table1[Region],"Not Found")</f>
        <v>North</v>
      </c>
      <c r="S2310" t="str">
        <f>_xlfn.XLOOKUP(Table2[[#This Row],[Customer_ID]],Table1[Customer_ID],Table1[Segment],"Not Found")</f>
        <v>Corporate</v>
      </c>
      <c r="T2310" t="str">
        <f>_xlfn.XLOOKUP(Table2[[#This Row],[Product_ID]],Table4[Product_ID],Table4[Product_Name],"Not Found")</f>
        <v>USB-C Hub</v>
      </c>
    </row>
    <row r="2311" spans="1:20" x14ac:dyDescent="0.3">
      <c r="A2311" t="s">
        <v>2836</v>
      </c>
      <c r="B2311" s="4">
        <v>45495</v>
      </c>
      <c r="C2311" s="4">
        <v>45496</v>
      </c>
      <c r="D2311" t="s">
        <v>2165</v>
      </c>
      <c r="E2311" t="s">
        <v>71</v>
      </c>
      <c r="F2311" s="8">
        <v>1</v>
      </c>
      <c r="G2311" s="10">
        <v>0</v>
      </c>
      <c r="H2311" t="s">
        <v>13</v>
      </c>
      <c r="I2311" s="8">
        <v>799</v>
      </c>
      <c r="J2311" s="8">
        <v>156.05000000000001</v>
      </c>
      <c r="K2311" s="12">
        <f>YEAR(Table2[[#This Row],[Order_Date]])</f>
        <v>2024</v>
      </c>
      <c r="L2311" s="12">
        <f>MONTH(Table2[[#This Row],[Order_Date]])</f>
        <v>7</v>
      </c>
      <c r="M2311" t="str">
        <f>TEXT(Table2[[#This Row],[Order_Date]],"mmm")</f>
        <v>Jul</v>
      </c>
      <c r="N2311" t="str">
        <f>TEXT(Table2[[#This Row],[Order_Date]],"YYYY-MM")</f>
        <v>2024-07</v>
      </c>
      <c r="O2311" s="9">
        <f>IFERROR(Table2[[#This Row],[Profit]]/Table2[[#This Row],[Sales]],0)</f>
        <v>0.19530663329161455</v>
      </c>
      <c r="P2311" t="str">
        <f>_xlfn.XLOOKUP(Table2[[#This Row],[Product_ID]],Table4[Product_ID],Table4[Category],"Not Found")</f>
        <v>Home</v>
      </c>
      <c r="Q2311" t="str">
        <f>_xlfn.XLOOKUP(Table2[[#This Row],[Product_ID]],Table4[Product_ID],Table4[Sub_Category],"Not Found")</f>
        <v>Storage</v>
      </c>
      <c r="R2311" t="str">
        <f>_xlfn.XLOOKUP(Table2[[#This Row],[Customer_ID]],Table1[Customer_ID],Table1[Region],"Not Found")</f>
        <v>East</v>
      </c>
      <c r="S2311" t="str">
        <f>_xlfn.XLOOKUP(Table2[[#This Row],[Customer_ID]],Table1[Customer_ID],Table1[Segment],"Not Found")</f>
        <v>Consumer</v>
      </c>
      <c r="T2311" t="str">
        <f>_xlfn.XLOOKUP(Table2[[#This Row],[Product_ID]],Table4[Product_ID],Table4[Product_Name],"Not Found")</f>
        <v>Storage Box</v>
      </c>
    </row>
    <row r="2312" spans="1:20" x14ac:dyDescent="0.3">
      <c r="A2312" t="s">
        <v>2837</v>
      </c>
      <c r="B2312" s="4">
        <v>45777</v>
      </c>
      <c r="C2312" s="4">
        <v>45778</v>
      </c>
      <c r="D2312" t="s">
        <v>493</v>
      </c>
      <c r="E2312" t="s">
        <v>65</v>
      </c>
      <c r="F2312" s="8">
        <v>1</v>
      </c>
      <c r="G2312" s="10">
        <v>0.05</v>
      </c>
      <c r="H2312" t="s">
        <v>13</v>
      </c>
      <c r="I2312" s="8">
        <v>664.05</v>
      </c>
      <c r="J2312" s="8">
        <v>174.46</v>
      </c>
      <c r="K2312" s="12">
        <f>YEAR(Table2[[#This Row],[Order_Date]])</f>
        <v>2025</v>
      </c>
      <c r="L2312" s="12">
        <f>MONTH(Table2[[#This Row],[Order_Date]])</f>
        <v>4</v>
      </c>
      <c r="M2312" t="str">
        <f>TEXT(Table2[[#This Row],[Order_Date]],"mmm")</f>
        <v>Apr</v>
      </c>
      <c r="N2312" t="str">
        <f>TEXT(Table2[[#This Row],[Order_Date]],"YYYY-MM")</f>
        <v>2025-04</v>
      </c>
      <c r="O2312" s="9">
        <f>IFERROR(Table2[[#This Row],[Profit]]/Table2[[#This Row],[Sales]],0)</f>
        <v>0.26272118063398842</v>
      </c>
      <c r="P2312" t="str">
        <f>_xlfn.XLOOKUP(Table2[[#This Row],[Product_ID]],Table4[Product_ID],Table4[Category],"Not Found")</f>
        <v>Office</v>
      </c>
      <c r="Q2312" t="str">
        <f>_xlfn.XLOOKUP(Table2[[#This Row],[Product_ID]],Table4[Product_ID],Table4[Sub_Category],"Not Found")</f>
        <v>Storage</v>
      </c>
      <c r="R2312" t="str">
        <f>_xlfn.XLOOKUP(Table2[[#This Row],[Customer_ID]],Table1[Customer_ID],Table1[Region],"Not Found")</f>
        <v>West</v>
      </c>
      <c r="S2312" t="str">
        <f>_xlfn.XLOOKUP(Table2[[#This Row],[Customer_ID]],Table1[Customer_ID],Table1[Segment],"Not Found")</f>
        <v>Corporate</v>
      </c>
      <c r="T2312" t="str">
        <f>_xlfn.XLOOKUP(Table2[[#This Row],[Product_ID]],Table4[Product_ID],Table4[Product_Name],"Not Found")</f>
        <v>Desk Organizer</v>
      </c>
    </row>
    <row r="2313" spans="1:20" x14ac:dyDescent="0.3">
      <c r="A2313" t="s">
        <v>2838</v>
      </c>
      <c r="B2313" s="4">
        <v>45322</v>
      </c>
      <c r="C2313" s="4">
        <v>45326</v>
      </c>
      <c r="D2313" t="s">
        <v>744</v>
      </c>
      <c r="E2313" t="s">
        <v>26</v>
      </c>
      <c r="F2313" s="8">
        <v>1</v>
      </c>
      <c r="G2313" s="10">
        <v>0</v>
      </c>
      <c r="H2313" t="s">
        <v>21</v>
      </c>
      <c r="I2313" s="8">
        <v>899</v>
      </c>
      <c r="J2313" s="8">
        <v>175.62</v>
      </c>
      <c r="K2313" s="12">
        <f>YEAR(Table2[[#This Row],[Order_Date]])</f>
        <v>2024</v>
      </c>
      <c r="L2313" s="12">
        <f>MONTH(Table2[[#This Row],[Order_Date]])</f>
        <v>1</v>
      </c>
      <c r="M2313" t="str">
        <f>TEXT(Table2[[#This Row],[Order_Date]],"mmm")</f>
        <v>Jan</v>
      </c>
      <c r="N2313" t="str">
        <f>TEXT(Table2[[#This Row],[Order_Date]],"YYYY-MM")</f>
        <v>2024-01</v>
      </c>
      <c r="O2313" s="9">
        <f>IFERROR(Table2[[#This Row],[Profit]]/Table2[[#This Row],[Sales]],0)</f>
        <v>0.19535038932146831</v>
      </c>
      <c r="P2313" t="str">
        <f>_xlfn.XLOOKUP(Table2[[#This Row],[Product_ID]],Table4[Product_ID],Table4[Category],"Not Found")</f>
        <v>Technology</v>
      </c>
      <c r="Q2313" t="str">
        <f>_xlfn.XLOOKUP(Table2[[#This Row],[Product_ID]],Table4[Product_ID],Table4[Sub_Category],"Not Found")</f>
        <v>Accessories</v>
      </c>
      <c r="R2313" t="str">
        <f>_xlfn.XLOOKUP(Table2[[#This Row],[Customer_ID]],Table1[Customer_ID],Table1[Region],"Not Found")</f>
        <v>West</v>
      </c>
      <c r="S2313" t="str">
        <f>_xlfn.XLOOKUP(Table2[[#This Row],[Customer_ID]],Table1[Customer_ID],Table1[Segment],"Not Found")</f>
        <v>Corporate</v>
      </c>
      <c r="T2313" t="str">
        <f>_xlfn.XLOOKUP(Table2[[#This Row],[Product_ID]],Table4[Product_ID],Table4[Product_Name],"Not Found")</f>
        <v>Keyboard</v>
      </c>
    </row>
    <row r="2314" spans="1:20" x14ac:dyDescent="0.3">
      <c r="A2314" t="s">
        <v>2839</v>
      </c>
      <c r="B2314" s="4">
        <v>45679</v>
      </c>
      <c r="C2314" s="4">
        <v>45684</v>
      </c>
      <c r="D2314" t="s">
        <v>1204</v>
      </c>
      <c r="E2314" t="s">
        <v>116</v>
      </c>
      <c r="F2314" s="8">
        <v>1</v>
      </c>
      <c r="G2314" s="10">
        <v>0.1</v>
      </c>
      <c r="H2314" t="s">
        <v>30</v>
      </c>
      <c r="I2314" s="8">
        <v>359.1</v>
      </c>
      <c r="J2314" s="8">
        <v>60.94</v>
      </c>
      <c r="K2314" s="12">
        <f>YEAR(Table2[[#This Row],[Order_Date]])</f>
        <v>2025</v>
      </c>
      <c r="L2314" s="12">
        <f>MONTH(Table2[[#This Row],[Order_Date]])</f>
        <v>1</v>
      </c>
      <c r="M2314" t="str">
        <f>TEXT(Table2[[#This Row],[Order_Date]],"mmm")</f>
        <v>Jan</v>
      </c>
      <c r="N2314" t="str">
        <f>TEXT(Table2[[#This Row],[Order_Date]],"YYYY-MM")</f>
        <v>2025-01</v>
      </c>
      <c r="O2314" s="9">
        <f>IFERROR(Table2[[#This Row],[Profit]]/Table2[[#This Row],[Sales]],0)</f>
        <v>0.16970203285992758</v>
      </c>
      <c r="P2314" t="str">
        <f>_xlfn.XLOOKUP(Table2[[#This Row],[Product_ID]],Table4[Product_ID],Table4[Category],"Not Found")</f>
        <v>Technology</v>
      </c>
      <c r="Q2314" t="str">
        <f>_xlfn.XLOOKUP(Table2[[#This Row],[Product_ID]],Table4[Product_ID],Table4[Sub_Category],"Not Found")</f>
        <v>Accessories</v>
      </c>
      <c r="R2314" t="str">
        <f>_xlfn.XLOOKUP(Table2[[#This Row],[Customer_ID]],Table1[Customer_ID],Table1[Region],"Not Found")</f>
        <v>North</v>
      </c>
      <c r="S2314" t="str">
        <f>_xlfn.XLOOKUP(Table2[[#This Row],[Customer_ID]],Table1[Customer_ID],Table1[Segment],"Not Found")</f>
        <v>Consumer</v>
      </c>
      <c r="T2314" t="str">
        <f>_xlfn.XLOOKUP(Table2[[#This Row],[Product_ID]],Table4[Product_ID],Table4[Product_Name],"Not Found")</f>
        <v>Mobile Holder</v>
      </c>
    </row>
    <row r="2315" spans="1:20" x14ac:dyDescent="0.3">
      <c r="A2315" t="s">
        <v>2840</v>
      </c>
      <c r="B2315" s="4">
        <v>45916</v>
      </c>
      <c r="C2315" s="4">
        <v>45918</v>
      </c>
      <c r="D2315" t="s">
        <v>563</v>
      </c>
      <c r="E2315" t="s">
        <v>76</v>
      </c>
      <c r="F2315" s="8">
        <v>3</v>
      </c>
      <c r="G2315" s="10">
        <v>0.2</v>
      </c>
      <c r="H2315" t="s">
        <v>13</v>
      </c>
      <c r="I2315" s="8">
        <v>2157.6</v>
      </c>
      <c r="J2315" s="8">
        <v>564.4</v>
      </c>
      <c r="K2315" s="12">
        <f>YEAR(Table2[[#This Row],[Order_Date]])</f>
        <v>2025</v>
      </c>
      <c r="L2315" s="12">
        <f>MONTH(Table2[[#This Row],[Order_Date]])</f>
        <v>9</v>
      </c>
      <c r="M2315" t="str">
        <f>TEXT(Table2[[#This Row],[Order_Date]],"mmm")</f>
        <v>Sep</v>
      </c>
      <c r="N2315" t="str">
        <f>TEXT(Table2[[#This Row],[Order_Date]],"YYYY-MM")</f>
        <v>2025-09</v>
      </c>
      <c r="O2315" s="9">
        <f>IFERROR(Table2[[#This Row],[Profit]]/Table2[[#This Row],[Sales]],0)</f>
        <v>0.26158694846125324</v>
      </c>
      <c r="P2315" t="str">
        <f>_xlfn.XLOOKUP(Table2[[#This Row],[Product_ID]],Table4[Product_ID],Table4[Category],"Not Found")</f>
        <v>Home</v>
      </c>
      <c r="Q2315" t="str">
        <f>_xlfn.XLOOKUP(Table2[[#This Row],[Product_ID]],Table4[Product_ID],Table4[Sub_Category],"Not Found")</f>
        <v>Decor</v>
      </c>
      <c r="R2315" t="str">
        <f>_xlfn.XLOOKUP(Table2[[#This Row],[Customer_ID]],Table1[Customer_ID],Table1[Region],"Not Found")</f>
        <v>West</v>
      </c>
      <c r="S2315" t="str">
        <f>_xlfn.XLOOKUP(Table2[[#This Row],[Customer_ID]],Table1[Customer_ID],Table1[Segment],"Not Found")</f>
        <v>Consumer</v>
      </c>
      <c r="T2315" t="str">
        <f>_xlfn.XLOOKUP(Table2[[#This Row],[Product_ID]],Table4[Product_ID],Table4[Product_Name],"Not Found")</f>
        <v>Wall Clock</v>
      </c>
    </row>
    <row r="2316" spans="1:20" x14ac:dyDescent="0.3">
      <c r="A2316" t="s">
        <v>2841</v>
      </c>
      <c r="B2316" s="4">
        <v>45725</v>
      </c>
      <c r="C2316" s="4">
        <v>45727</v>
      </c>
      <c r="D2316" t="s">
        <v>265</v>
      </c>
      <c r="E2316" t="s">
        <v>99</v>
      </c>
      <c r="F2316" s="8">
        <v>1</v>
      </c>
      <c r="G2316" s="10">
        <v>0.05</v>
      </c>
      <c r="H2316" t="s">
        <v>30</v>
      </c>
      <c r="I2316" s="8">
        <v>236.55</v>
      </c>
      <c r="J2316" s="8">
        <v>80.37</v>
      </c>
      <c r="K2316" s="12">
        <f>YEAR(Table2[[#This Row],[Order_Date]])</f>
        <v>2025</v>
      </c>
      <c r="L2316" s="12">
        <f>MONTH(Table2[[#This Row],[Order_Date]])</f>
        <v>3</v>
      </c>
      <c r="M2316" t="str">
        <f>TEXT(Table2[[#This Row],[Order_Date]],"mmm")</f>
        <v>Mar</v>
      </c>
      <c r="N2316" t="str">
        <f>TEXT(Table2[[#This Row],[Order_Date]],"YYYY-MM")</f>
        <v>2025-03</v>
      </c>
      <c r="O2316" s="9">
        <f>IFERROR(Table2[[#This Row],[Profit]]/Table2[[#This Row],[Sales]],0)</f>
        <v>0.33975903614457831</v>
      </c>
      <c r="P2316" t="str">
        <f>_xlfn.XLOOKUP(Table2[[#This Row],[Product_ID]],Table4[Product_ID],Table4[Category],"Not Found")</f>
        <v>Office</v>
      </c>
      <c r="Q2316" t="str">
        <f>_xlfn.XLOOKUP(Table2[[#This Row],[Product_ID]],Table4[Product_ID],Table4[Sub_Category],"Not Found")</f>
        <v>Paper</v>
      </c>
      <c r="R2316" t="str">
        <f>_xlfn.XLOOKUP(Table2[[#This Row],[Customer_ID]],Table1[Customer_ID],Table1[Region],"Not Found")</f>
        <v>South</v>
      </c>
      <c r="S2316" t="str">
        <f>_xlfn.XLOOKUP(Table2[[#This Row],[Customer_ID]],Table1[Customer_ID],Table1[Segment],"Not Found")</f>
        <v>Consumer</v>
      </c>
      <c r="T2316" t="str">
        <f>_xlfn.XLOOKUP(Table2[[#This Row],[Product_ID]],Table4[Product_ID],Table4[Product_Name],"Not Found")</f>
        <v>Pen Set</v>
      </c>
    </row>
    <row r="2317" spans="1:20" x14ac:dyDescent="0.3">
      <c r="A2317" t="s">
        <v>2842</v>
      </c>
      <c r="B2317" s="4">
        <v>45667</v>
      </c>
      <c r="C2317" s="4">
        <v>45671</v>
      </c>
      <c r="D2317" t="s">
        <v>136</v>
      </c>
      <c r="E2317" t="s">
        <v>58</v>
      </c>
      <c r="F2317" s="8">
        <v>1</v>
      </c>
      <c r="G2317" s="10">
        <v>0.1</v>
      </c>
      <c r="H2317" t="s">
        <v>13</v>
      </c>
      <c r="I2317" s="8">
        <v>1799.1</v>
      </c>
      <c r="J2317" s="8">
        <v>281.58</v>
      </c>
      <c r="K2317" s="12">
        <f>YEAR(Table2[[#This Row],[Order_Date]])</f>
        <v>2025</v>
      </c>
      <c r="L2317" s="12">
        <f>MONTH(Table2[[#This Row],[Order_Date]])</f>
        <v>1</v>
      </c>
      <c r="M2317" t="str">
        <f>TEXT(Table2[[#This Row],[Order_Date]],"mmm")</f>
        <v>Jan</v>
      </c>
      <c r="N2317" t="str">
        <f>TEXT(Table2[[#This Row],[Order_Date]],"YYYY-MM")</f>
        <v>2025-01</v>
      </c>
      <c r="O2317" s="9">
        <f>IFERROR(Table2[[#This Row],[Profit]]/Table2[[#This Row],[Sales]],0)</f>
        <v>0.15651158912789728</v>
      </c>
      <c r="P2317" t="str">
        <f>_xlfn.XLOOKUP(Table2[[#This Row],[Product_ID]],Table4[Product_ID],Table4[Category],"Not Found")</f>
        <v>Technology</v>
      </c>
      <c r="Q2317" t="str">
        <f>_xlfn.XLOOKUP(Table2[[#This Row],[Product_ID]],Table4[Product_ID],Table4[Sub_Category],"Not Found")</f>
        <v>Audio</v>
      </c>
      <c r="R2317" t="str">
        <f>_xlfn.XLOOKUP(Table2[[#This Row],[Customer_ID]],Table1[Customer_ID],Table1[Region],"Not Found")</f>
        <v>West</v>
      </c>
      <c r="S2317" t="str">
        <f>_xlfn.XLOOKUP(Table2[[#This Row],[Customer_ID]],Table1[Customer_ID],Table1[Segment],"Not Found")</f>
        <v>Consumer</v>
      </c>
      <c r="T2317" t="str">
        <f>_xlfn.XLOOKUP(Table2[[#This Row],[Product_ID]],Table4[Product_ID],Table4[Product_Name],"Not Found")</f>
        <v>Bluetooth Speaker</v>
      </c>
    </row>
    <row r="2318" spans="1:20" x14ac:dyDescent="0.3">
      <c r="A2318" t="s">
        <v>2843</v>
      </c>
      <c r="B2318" s="4">
        <v>45635</v>
      </c>
      <c r="C2318" s="4">
        <v>45640</v>
      </c>
      <c r="D2318" t="s">
        <v>852</v>
      </c>
      <c r="E2318" t="s">
        <v>16</v>
      </c>
      <c r="F2318" s="8">
        <v>4</v>
      </c>
      <c r="G2318" s="10">
        <v>0.05</v>
      </c>
      <c r="H2318" t="s">
        <v>17</v>
      </c>
      <c r="I2318" s="8">
        <v>4936.2</v>
      </c>
      <c r="J2318" s="8">
        <v>689.95</v>
      </c>
      <c r="K2318" s="12">
        <f>YEAR(Table2[[#This Row],[Order_Date]])</f>
        <v>2024</v>
      </c>
      <c r="L2318" s="12">
        <f>MONTH(Table2[[#This Row],[Order_Date]])</f>
        <v>12</v>
      </c>
      <c r="M2318" t="str">
        <f>TEXT(Table2[[#This Row],[Order_Date]],"mmm")</f>
        <v>Dec</v>
      </c>
      <c r="N2318" t="str">
        <f>TEXT(Table2[[#This Row],[Order_Date]],"YYYY-MM")</f>
        <v>2024-12</v>
      </c>
      <c r="O2318" s="9">
        <f>IFERROR(Table2[[#This Row],[Profit]]/Table2[[#This Row],[Sales]],0)</f>
        <v>0.13977350998743976</v>
      </c>
      <c r="P2318" t="str">
        <f>_xlfn.XLOOKUP(Table2[[#This Row],[Product_ID]],Table4[Product_ID],Table4[Category],"Not Found")</f>
        <v>Technology</v>
      </c>
      <c r="Q2318" t="str">
        <f>_xlfn.XLOOKUP(Table2[[#This Row],[Product_ID]],Table4[Product_ID],Table4[Sub_Category],"Not Found")</f>
        <v>Accessories</v>
      </c>
      <c r="R2318" t="str">
        <f>_xlfn.XLOOKUP(Table2[[#This Row],[Customer_ID]],Table1[Customer_ID],Table1[Region],"Not Found")</f>
        <v>South</v>
      </c>
      <c r="S2318" t="str">
        <f>_xlfn.XLOOKUP(Table2[[#This Row],[Customer_ID]],Table1[Customer_ID],Table1[Segment],"Not Found")</f>
        <v>Home Office</v>
      </c>
      <c r="T2318" t="str">
        <f>_xlfn.XLOOKUP(Table2[[#This Row],[Product_ID]],Table4[Product_ID],Table4[Product_Name],"Not Found")</f>
        <v>USB-C Hub</v>
      </c>
    </row>
    <row r="2319" spans="1:20" x14ac:dyDescent="0.3">
      <c r="A2319" t="s">
        <v>2844</v>
      </c>
      <c r="B2319" s="4">
        <v>45734</v>
      </c>
      <c r="C2319" s="4">
        <v>45737</v>
      </c>
      <c r="D2319" t="s">
        <v>2106</v>
      </c>
      <c r="E2319" t="s">
        <v>45</v>
      </c>
      <c r="F2319" s="8">
        <v>1</v>
      </c>
      <c r="G2319" s="10">
        <v>0</v>
      </c>
      <c r="H2319" t="s">
        <v>13</v>
      </c>
      <c r="I2319" s="8">
        <v>2499</v>
      </c>
      <c r="J2319" s="8">
        <v>473.27</v>
      </c>
      <c r="K2319" s="12">
        <f>YEAR(Table2[[#This Row],[Order_Date]])</f>
        <v>2025</v>
      </c>
      <c r="L2319" s="12">
        <f>MONTH(Table2[[#This Row],[Order_Date]])</f>
        <v>3</v>
      </c>
      <c r="M2319" t="str">
        <f>TEXT(Table2[[#This Row],[Order_Date]],"mmm")</f>
        <v>Mar</v>
      </c>
      <c r="N2319" t="str">
        <f>TEXT(Table2[[#This Row],[Order_Date]],"YYYY-MM")</f>
        <v>2025-03</v>
      </c>
      <c r="O2319" s="9">
        <f>IFERROR(Table2[[#This Row],[Profit]]/Table2[[#This Row],[Sales]],0)</f>
        <v>0.18938375350140055</v>
      </c>
      <c r="P2319" t="str">
        <f>_xlfn.XLOOKUP(Table2[[#This Row],[Product_ID]],Table4[Product_ID],Table4[Category],"Not Found")</f>
        <v>Technology</v>
      </c>
      <c r="Q2319" t="str">
        <f>_xlfn.XLOOKUP(Table2[[#This Row],[Product_ID]],Table4[Product_ID],Table4[Sub_Category],"Not Found")</f>
        <v>Audio</v>
      </c>
      <c r="R2319" t="str">
        <f>_xlfn.XLOOKUP(Table2[[#This Row],[Customer_ID]],Table1[Customer_ID],Table1[Region],"Not Found")</f>
        <v>South</v>
      </c>
      <c r="S2319" t="str">
        <f>_xlfn.XLOOKUP(Table2[[#This Row],[Customer_ID]],Table1[Customer_ID],Table1[Segment],"Not Found")</f>
        <v>Consumer</v>
      </c>
      <c r="T2319" t="str">
        <f>_xlfn.XLOOKUP(Table2[[#This Row],[Product_ID]],Table4[Product_ID],Table4[Product_Name],"Not Found")</f>
        <v>Headphones</v>
      </c>
    </row>
    <row r="2320" spans="1:20" x14ac:dyDescent="0.3">
      <c r="A2320" t="s">
        <v>2845</v>
      </c>
      <c r="B2320" s="4">
        <v>45870</v>
      </c>
      <c r="C2320" s="4">
        <v>45873</v>
      </c>
      <c r="D2320" t="s">
        <v>1788</v>
      </c>
      <c r="E2320" t="s">
        <v>16</v>
      </c>
      <c r="F2320" s="8">
        <v>2</v>
      </c>
      <c r="G2320" s="10">
        <v>0.2</v>
      </c>
      <c r="H2320" t="s">
        <v>13</v>
      </c>
      <c r="I2320" s="8">
        <v>2078.4</v>
      </c>
      <c r="J2320" s="8">
        <v>440.14</v>
      </c>
      <c r="K2320" s="12">
        <f>YEAR(Table2[[#This Row],[Order_Date]])</f>
        <v>2025</v>
      </c>
      <c r="L2320" s="12">
        <f>MONTH(Table2[[#This Row],[Order_Date]])</f>
        <v>8</v>
      </c>
      <c r="M2320" t="str">
        <f>TEXT(Table2[[#This Row],[Order_Date]],"mmm")</f>
        <v>Aug</v>
      </c>
      <c r="N2320" t="str">
        <f>TEXT(Table2[[#This Row],[Order_Date]],"YYYY-MM")</f>
        <v>2025-08</v>
      </c>
      <c r="O2320" s="9">
        <f>IFERROR(Table2[[#This Row],[Profit]]/Table2[[#This Row],[Sales]],0)</f>
        <v>0.21176866820631254</v>
      </c>
      <c r="P2320" t="str">
        <f>_xlfn.XLOOKUP(Table2[[#This Row],[Product_ID]],Table4[Product_ID],Table4[Category],"Not Found")</f>
        <v>Technology</v>
      </c>
      <c r="Q2320" t="str">
        <f>_xlfn.XLOOKUP(Table2[[#This Row],[Product_ID]],Table4[Product_ID],Table4[Sub_Category],"Not Found")</f>
        <v>Accessories</v>
      </c>
      <c r="R2320" t="str">
        <f>_xlfn.XLOOKUP(Table2[[#This Row],[Customer_ID]],Table1[Customer_ID],Table1[Region],"Not Found")</f>
        <v>East</v>
      </c>
      <c r="S2320" t="str">
        <f>_xlfn.XLOOKUP(Table2[[#This Row],[Customer_ID]],Table1[Customer_ID],Table1[Segment],"Not Found")</f>
        <v>Consumer</v>
      </c>
      <c r="T2320" t="str">
        <f>_xlfn.XLOOKUP(Table2[[#This Row],[Product_ID]],Table4[Product_ID],Table4[Product_Name],"Not Found")</f>
        <v>USB-C Hub</v>
      </c>
    </row>
    <row r="2321" spans="1:20" x14ac:dyDescent="0.3">
      <c r="A2321" t="s">
        <v>2846</v>
      </c>
      <c r="B2321" s="4">
        <v>45366</v>
      </c>
      <c r="C2321" s="4">
        <v>45371</v>
      </c>
      <c r="D2321" t="s">
        <v>161</v>
      </c>
      <c r="E2321" t="s">
        <v>65</v>
      </c>
      <c r="F2321" s="8">
        <v>1</v>
      </c>
      <c r="G2321" s="10">
        <v>0</v>
      </c>
      <c r="H2321" t="s">
        <v>13</v>
      </c>
      <c r="I2321" s="8">
        <v>699</v>
      </c>
      <c r="J2321" s="8">
        <v>214.48</v>
      </c>
      <c r="K2321" s="12">
        <f>YEAR(Table2[[#This Row],[Order_Date]])</f>
        <v>2024</v>
      </c>
      <c r="L2321" s="12">
        <f>MONTH(Table2[[#This Row],[Order_Date]])</f>
        <v>3</v>
      </c>
      <c r="M2321" t="str">
        <f>TEXT(Table2[[#This Row],[Order_Date]],"mmm")</f>
        <v>Mar</v>
      </c>
      <c r="N2321" t="str">
        <f>TEXT(Table2[[#This Row],[Order_Date]],"YYYY-MM")</f>
        <v>2024-03</v>
      </c>
      <c r="O2321" s="9">
        <f>IFERROR(Table2[[#This Row],[Profit]]/Table2[[#This Row],[Sales]],0)</f>
        <v>0.30683834048640912</v>
      </c>
      <c r="P2321" t="str">
        <f>_xlfn.XLOOKUP(Table2[[#This Row],[Product_ID]],Table4[Product_ID],Table4[Category],"Not Found")</f>
        <v>Office</v>
      </c>
      <c r="Q2321" t="str">
        <f>_xlfn.XLOOKUP(Table2[[#This Row],[Product_ID]],Table4[Product_ID],Table4[Sub_Category],"Not Found")</f>
        <v>Storage</v>
      </c>
      <c r="R2321" t="str">
        <f>_xlfn.XLOOKUP(Table2[[#This Row],[Customer_ID]],Table1[Customer_ID],Table1[Region],"Not Found")</f>
        <v>West</v>
      </c>
      <c r="S2321" t="str">
        <f>_xlfn.XLOOKUP(Table2[[#This Row],[Customer_ID]],Table1[Customer_ID],Table1[Segment],"Not Found")</f>
        <v>Corporate</v>
      </c>
      <c r="T2321" t="str">
        <f>_xlfn.XLOOKUP(Table2[[#This Row],[Product_ID]],Table4[Product_ID],Table4[Product_Name],"Not Found")</f>
        <v>Desk Organizer</v>
      </c>
    </row>
    <row r="2322" spans="1:20" x14ac:dyDescent="0.3">
      <c r="A2322" t="s">
        <v>2847</v>
      </c>
      <c r="B2322" s="4">
        <v>45848</v>
      </c>
      <c r="C2322" s="4">
        <v>45853</v>
      </c>
      <c r="D2322" t="s">
        <v>932</v>
      </c>
      <c r="E2322" t="s">
        <v>116</v>
      </c>
      <c r="F2322" s="8">
        <v>2</v>
      </c>
      <c r="G2322" s="10">
        <v>0</v>
      </c>
      <c r="H2322" t="s">
        <v>13</v>
      </c>
      <c r="I2322" s="8">
        <v>798</v>
      </c>
      <c r="J2322" s="8">
        <v>162.15</v>
      </c>
      <c r="K2322" s="12">
        <f>YEAR(Table2[[#This Row],[Order_Date]])</f>
        <v>2025</v>
      </c>
      <c r="L2322" s="12">
        <f>MONTH(Table2[[#This Row],[Order_Date]])</f>
        <v>7</v>
      </c>
      <c r="M2322" t="str">
        <f>TEXT(Table2[[#This Row],[Order_Date]],"mmm")</f>
        <v>Jul</v>
      </c>
      <c r="N2322" t="str">
        <f>TEXT(Table2[[#This Row],[Order_Date]],"YYYY-MM")</f>
        <v>2025-07</v>
      </c>
      <c r="O2322" s="9">
        <f>IFERROR(Table2[[#This Row],[Profit]]/Table2[[#This Row],[Sales]],0)</f>
        <v>0.20319548872180451</v>
      </c>
      <c r="P2322" t="str">
        <f>_xlfn.XLOOKUP(Table2[[#This Row],[Product_ID]],Table4[Product_ID],Table4[Category],"Not Found")</f>
        <v>Technology</v>
      </c>
      <c r="Q2322" t="str">
        <f>_xlfn.XLOOKUP(Table2[[#This Row],[Product_ID]],Table4[Product_ID],Table4[Sub_Category],"Not Found")</f>
        <v>Accessories</v>
      </c>
      <c r="R2322" t="str">
        <f>_xlfn.XLOOKUP(Table2[[#This Row],[Customer_ID]],Table1[Customer_ID],Table1[Region],"Not Found")</f>
        <v>West</v>
      </c>
      <c r="S2322" t="str">
        <f>_xlfn.XLOOKUP(Table2[[#This Row],[Customer_ID]],Table1[Customer_ID],Table1[Segment],"Not Found")</f>
        <v>Consumer</v>
      </c>
      <c r="T2322" t="str">
        <f>_xlfn.XLOOKUP(Table2[[#This Row],[Product_ID]],Table4[Product_ID],Table4[Product_Name],"Not Found")</f>
        <v>Mobile Holder</v>
      </c>
    </row>
    <row r="2323" spans="1:20" x14ac:dyDescent="0.3">
      <c r="A2323" t="s">
        <v>2848</v>
      </c>
      <c r="B2323" s="4">
        <v>45957</v>
      </c>
      <c r="C2323" s="4">
        <v>45959</v>
      </c>
      <c r="D2323" t="s">
        <v>320</v>
      </c>
      <c r="E2323" t="s">
        <v>26</v>
      </c>
      <c r="F2323" s="8">
        <v>1</v>
      </c>
      <c r="G2323" s="10">
        <v>0.05</v>
      </c>
      <c r="H2323" t="s">
        <v>13</v>
      </c>
      <c r="I2323" s="8">
        <v>854.05</v>
      </c>
      <c r="J2323" s="8">
        <v>132.79</v>
      </c>
      <c r="K2323" s="12">
        <f>YEAR(Table2[[#This Row],[Order_Date]])</f>
        <v>2025</v>
      </c>
      <c r="L2323" s="12">
        <f>MONTH(Table2[[#This Row],[Order_Date]])</f>
        <v>10</v>
      </c>
      <c r="M2323" t="str">
        <f>TEXT(Table2[[#This Row],[Order_Date]],"mmm")</f>
        <v>Oct</v>
      </c>
      <c r="N2323" t="str">
        <f>TEXT(Table2[[#This Row],[Order_Date]],"YYYY-MM")</f>
        <v>2025-10</v>
      </c>
      <c r="O2323" s="9">
        <f>IFERROR(Table2[[#This Row],[Profit]]/Table2[[#This Row],[Sales]],0)</f>
        <v>0.15548270007610795</v>
      </c>
      <c r="P2323" t="str">
        <f>_xlfn.XLOOKUP(Table2[[#This Row],[Product_ID]],Table4[Product_ID],Table4[Category],"Not Found")</f>
        <v>Technology</v>
      </c>
      <c r="Q2323" t="str">
        <f>_xlfn.XLOOKUP(Table2[[#This Row],[Product_ID]],Table4[Product_ID],Table4[Sub_Category],"Not Found")</f>
        <v>Accessories</v>
      </c>
      <c r="R2323" t="str">
        <f>_xlfn.XLOOKUP(Table2[[#This Row],[Customer_ID]],Table1[Customer_ID],Table1[Region],"Not Found")</f>
        <v>South</v>
      </c>
      <c r="S2323" t="str">
        <f>_xlfn.XLOOKUP(Table2[[#This Row],[Customer_ID]],Table1[Customer_ID],Table1[Segment],"Not Found")</f>
        <v>Corporate</v>
      </c>
      <c r="T2323" t="str">
        <f>_xlfn.XLOOKUP(Table2[[#This Row],[Product_ID]],Table4[Product_ID],Table4[Product_Name],"Not Found")</f>
        <v>Keyboard</v>
      </c>
    </row>
    <row r="2324" spans="1:20" x14ac:dyDescent="0.3">
      <c r="A2324" t="s">
        <v>2849</v>
      </c>
      <c r="B2324" s="4">
        <v>45446</v>
      </c>
      <c r="C2324" s="4">
        <v>45450</v>
      </c>
      <c r="D2324" t="s">
        <v>118</v>
      </c>
      <c r="E2324" t="s">
        <v>76</v>
      </c>
      <c r="F2324" s="8">
        <v>1</v>
      </c>
      <c r="G2324" s="10">
        <v>0.1</v>
      </c>
      <c r="H2324" t="s">
        <v>13</v>
      </c>
      <c r="I2324" s="8">
        <v>809.1</v>
      </c>
      <c r="J2324" s="8">
        <v>238.61</v>
      </c>
      <c r="K2324" s="12">
        <f>YEAR(Table2[[#This Row],[Order_Date]])</f>
        <v>2024</v>
      </c>
      <c r="L2324" s="12">
        <f>MONTH(Table2[[#This Row],[Order_Date]])</f>
        <v>6</v>
      </c>
      <c r="M2324" t="str">
        <f>TEXT(Table2[[#This Row],[Order_Date]],"mmm")</f>
        <v>Jun</v>
      </c>
      <c r="N2324" t="str">
        <f>TEXT(Table2[[#This Row],[Order_Date]],"YYYY-MM")</f>
        <v>2024-06</v>
      </c>
      <c r="O2324" s="9">
        <f>IFERROR(Table2[[#This Row],[Profit]]/Table2[[#This Row],[Sales]],0)</f>
        <v>0.29490792238289459</v>
      </c>
      <c r="P2324" t="str">
        <f>_xlfn.XLOOKUP(Table2[[#This Row],[Product_ID]],Table4[Product_ID],Table4[Category],"Not Found")</f>
        <v>Home</v>
      </c>
      <c r="Q2324" t="str">
        <f>_xlfn.XLOOKUP(Table2[[#This Row],[Product_ID]],Table4[Product_ID],Table4[Sub_Category],"Not Found")</f>
        <v>Decor</v>
      </c>
      <c r="R2324" t="str">
        <f>_xlfn.XLOOKUP(Table2[[#This Row],[Customer_ID]],Table1[Customer_ID],Table1[Region],"Not Found")</f>
        <v>West</v>
      </c>
      <c r="S2324" t="str">
        <f>_xlfn.XLOOKUP(Table2[[#This Row],[Customer_ID]],Table1[Customer_ID],Table1[Segment],"Not Found")</f>
        <v>Consumer</v>
      </c>
      <c r="T2324" t="str">
        <f>_xlfn.XLOOKUP(Table2[[#This Row],[Product_ID]],Table4[Product_ID],Table4[Product_Name],"Not Found")</f>
        <v>Wall Clock</v>
      </c>
    </row>
    <row r="2325" spans="1:20" x14ac:dyDescent="0.3">
      <c r="A2325" t="s">
        <v>2850</v>
      </c>
      <c r="B2325" s="4">
        <v>45721</v>
      </c>
      <c r="C2325" s="4">
        <v>45725</v>
      </c>
      <c r="D2325" t="s">
        <v>1029</v>
      </c>
      <c r="E2325" t="s">
        <v>45</v>
      </c>
      <c r="F2325" s="8">
        <v>2</v>
      </c>
      <c r="G2325" s="10">
        <v>0.05</v>
      </c>
      <c r="H2325" t="s">
        <v>13</v>
      </c>
      <c r="I2325" s="8">
        <v>4748.1000000000004</v>
      </c>
      <c r="J2325" s="8">
        <v>892.57</v>
      </c>
      <c r="K2325" s="12">
        <f>YEAR(Table2[[#This Row],[Order_Date]])</f>
        <v>2025</v>
      </c>
      <c r="L2325" s="12">
        <f>MONTH(Table2[[#This Row],[Order_Date]])</f>
        <v>3</v>
      </c>
      <c r="M2325" t="str">
        <f>TEXT(Table2[[#This Row],[Order_Date]],"mmm")</f>
        <v>Mar</v>
      </c>
      <c r="N2325" t="str">
        <f>TEXT(Table2[[#This Row],[Order_Date]],"YYYY-MM")</f>
        <v>2025-03</v>
      </c>
      <c r="O2325" s="9">
        <f>IFERROR(Table2[[#This Row],[Profit]]/Table2[[#This Row],[Sales]],0)</f>
        <v>0.18798466755123103</v>
      </c>
      <c r="P2325" t="str">
        <f>_xlfn.XLOOKUP(Table2[[#This Row],[Product_ID]],Table4[Product_ID],Table4[Category],"Not Found")</f>
        <v>Technology</v>
      </c>
      <c r="Q2325" t="str">
        <f>_xlfn.XLOOKUP(Table2[[#This Row],[Product_ID]],Table4[Product_ID],Table4[Sub_Category],"Not Found")</f>
        <v>Audio</v>
      </c>
      <c r="R2325" t="str">
        <f>_xlfn.XLOOKUP(Table2[[#This Row],[Customer_ID]],Table1[Customer_ID],Table1[Region],"Not Found")</f>
        <v>North</v>
      </c>
      <c r="S2325" t="str">
        <f>_xlfn.XLOOKUP(Table2[[#This Row],[Customer_ID]],Table1[Customer_ID],Table1[Segment],"Not Found")</f>
        <v>Consumer</v>
      </c>
      <c r="T2325" t="str">
        <f>_xlfn.XLOOKUP(Table2[[#This Row],[Product_ID]],Table4[Product_ID],Table4[Product_Name],"Not Found")</f>
        <v>Headphones</v>
      </c>
    </row>
    <row r="2326" spans="1:20" x14ac:dyDescent="0.3">
      <c r="A2326" t="s">
        <v>2851</v>
      </c>
      <c r="B2326" s="4">
        <v>45654</v>
      </c>
      <c r="C2326" s="4">
        <v>45656</v>
      </c>
      <c r="D2326" t="s">
        <v>2069</v>
      </c>
      <c r="E2326" t="s">
        <v>81</v>
      </c>
      <c r="F2326" s="8">
        <v>1</v>
      </c>
      <c r="G2326" s="10">
        <v>0</v>
      </c>
      <c r="H2326" t="s">
        <v>13</v>
      </c>
      <c r="I2326" s="8">
        <v>799</v>
      </c>
      <c r="J2326" s="8">
        <v>217.38</v>
      </c>
      <c r="K2326" s="12">
        <f>YEAR(Table2[[#This Row],[Order_Date]])</f>
        <v>2024</v>
      </c>
      <c r="L2326" s="12">
        <f>MONTH(Table2[[#This Row],[Order_Date]])</f>
        <v>12</v>
      </c>
      <c r="M2326" t="str">
        <f>TEXT(Table2[[#This Row],[Order_Date]],"mmm")</f>
        <v>Dec</v>
      </c>
      <c r="N2326" t="str">
        <f>TEXT(Table2[[#This Row],[Order_Date]],"YYYY-MM")</f>
        <v>2024-12</v>
      </c>
      <c r="O2326" s="9">
        <f>IFERROR(Table2[[#This Row],[Profit]]/Table2[[#This Row],[Sales]],0)</f>
        <v>0.27206508135168961</v>
      </c>
      <c r="P2326" t="str">
        <f>_xlfn.XLOOKUP(Table2[[#This Row],[Product_ID]],Table4[Product_ID],Table4[Category],"Not Found")</f>
        <v>Home</v>
      </c>
      <c r="Q2326" t="str">
        <f>_xlfn.XLOOKUP(Table2[[#This Row],[Product_ID]],Table4[Product_ID],Table4[Sub_Category],"Not Found")</f>
        <v>Kitchen</v>
      </c>
      <c r="R2326" t="str">
        <f>_xlfn.XLOOKUP(Table2[[#This Row],[Customer_ID]],Table1[Customer_ID],Table1[Region],"Not Found")</f>
        <v>South</v>
      </c>
      <c r="S2326" t="str">
        <f>_xlfn.XLOOKUP(Table2[[#This Row],[Customer_ID]],Table1[Customer_ID],Table1[Segment],"Not Found")</f>
        <v>Consumer</v>
      </c>
      <c r="T2326" t="str">
        <f>_xlfn.XLOOKUP(Table2[[#This Row],[Product_ID]],Table4[Product_ID],Table4[Product_Name],"Not Found")</f>
        <v>Travel Mug</v>
      </c>
    </row>
    <row r="2327" spans="1:20" x14ac:dyDescent="0.3">
      <c r="A2327" t="s">
        <v>2852</v>
      </c>
      <c r="B2327" s="4">
        <v>45739</v>
      </c>
      <c r="C2327" s="4">
        <v>45740</v>
      </c>
      <c r="D2327" t="s">
        <v>1289</v>
      </c>
      <c r="E2327" t="s">
        <v>71</v>
      </c>
      <c r="F2327" s="8">
        <v>2</v>
      </c>
      <c r="G2327" s="10">
        <v>0.1</v>
      </c>
      <c r="H2327" t="s">
        <v>13</v>
      </c>
      <c r="I2327" s="8">
        <v>1438.2</v>
      </c>
      <c r="J2327" s="8">
        <v>302.26</v>
      </c>
      <c r="K2327" s="12">
        <f>YEAR(Table2[[#This Row],[Order_Date]])</f>
        <v>2025</v>
      </c>
      <c r="L2327" s="12">
        <f>MONTH(Table2[[#This Row],[Order_Date]])</f>
        <v>3</v>
      </c>
      <c r="M2327" t="str">
        <f>TEXT(Table2[[#This Row],[Order_Date]],"mmm")</f>
        <v>Mar</v>
      </c>
      <c r="N2327" t="str">
        <f>TEXT(Table2[[#This Row],[Order_Date]],"YYYY-MM")</f>
        <v>2025-03</v>
      </c>
      <c r="O2327" s="9">
        <f>IFERROR(Table2[[#This Row],[Profit]]/Table2[[#This Row],[Sales]],0)</f>
        <v>0.21016548463356974</v>
      </c>
      <c r="P2327" t="str">
        <f>_xlfn.XLOOKUP(Table2[[#This Row],[Product_ID]],Table4[Product_ID],Table4[Category],"Not Found")</f>
        <v>Home</v>
      </c>
      <c r="Q2327" t="str">
        <f>_xlfn.XLOOKUP(Table2[[#This Row],[Product_ID]],Table4[Product_ID],Table4[Sub_Category],"Not Found")</f>
        <v>Storage</v>
      </c>
      <c r="R2327" t="str">
        <f>_xlfn.XLOOKUP(Table2[[#This Row],[Customer_ID]],Table1[Customer_ID],Table1[Region],"Not Found")</f>
        <v>South</v>
      </c>
      <c r="S2327" t="str">
        <f>_xlfn.XLOOKUP(Table2[[#This Row],[Customer_ID]],Table1[Customer_ID],Table1[Segment],"Not Found")</f>
        <v>Corporate</v>
      </c>
      <c r="T2327" t="str">
        <f>_xlfn.XLOOKUP(Table2[[#This Row],[Product_ID]],Table4[Product_ID],Table4[Product_Name],"Not Found")</f>
        <v>Storage Box</v>
      </c>
    </row>
    <row r="2328" spans="1:20" x14ac:dyDescent="0.3">
      <c r="A2328" t="s">
        <v>2853</v>
      </c>
      <c r="B2328" s="4">
        <v>45525</v>
      </c>
      <c r="C2328" s="4">
        <v>45528</v>
      </c>
      <c r="D2328" t="s">
        <v>1104</v>
      </c>
      <c r="E2328" t="s">
        <v>55</v>
      </c>
      <c r="F2328" s="8">
        <v>1</v>
      </c>
      <c r="G2328" s="10">
        <v>0.05</v>
      </c>
      <c r="H2328" t="s">
        <v>17</v>
      </c>
      <c r="I2328" s="8">
        <v>5699.05</v>
      </c>
      <c r="J2328" s="8">
        <v>989.25</v>
      </c>
      <c r="K2328" s="12">
        <f>YEAR(Table2[[#This Row],[Order_Date]])</f>
        <v>2024</v>
      </c>
      <c r="L2328" s="12">
        <f>MONTH(Table2[[#This Row],[Order_Date]])</f>
        <v>8</v>
      </c>
      <c r="M2328" t="str">
        <f>TEXT(Table2[[#This Row],[Order_Date]],"mmm")</f>
        <v>Aug</v>
      </c>
      <c r="N2328" t="str">
        <f>TEXT(Table2[[#This Row],[Order_Date]],"YYYY-MM")</f>
        <v>2024-08</v>
      </c>
      <c r="O2328" s="9">
        <f>IFERROR(Table2[[#This Row],[Profit]]/Table2[[#This Row],[Sales]],0)</f>
        <v>0.17358156183925391</v>
      </c>
      <c r="P2328" t="str">
        <f>_xlfn.XLOOKUP(Table2[[#This Row],[Product_ID]],Table4[Product_ID],Table4[Category],"Not Found")</f>
        <v>Furniture</v>
      </c>
      <c r="Q2328" t="str">
        <f>_xlfn.XLOOKUP(Table2[[#This Row],[Product_ID]],Table4[Product_ID],Table4[Sub_Category],"Not Found")</f>
        <v>Furniture</v>
      </c>
      <c r="R2328" t="str">
        <f>_xlfn.XLOOKUP(Table2[[#This Row],[Customer_ID]],Table1[Customer_ID],Table1[Region],"Not Found")</f>
        <v>North</v>
      </c>
      <c r="S2328" t="str">
        <f>_xlfn.XLOOKUP(Table2[[#This Row],[Customer_ID]],Table1[Customer_ID],Table1[Segment],"Not Found")</f>
        <v>Consumer</v>
      </c>
      <c r="T2328" t="str">
        <f>_xlfn.XLOOKUP(Table2[[#This Row],[Product_ID]],Table4[Product_ID],Table4[Product_Name],"Not Found")</f>
        <v>Study Table</v>
      </c>
    </row>
    <row r="2329" spans="1:20" x14ac:dyDescent="0.3">
      <c r="A2329" t="s">
        <v>2854</v>
      </c>
      <c r="B2329" s="4">
        <v>45854</v>
      </c>
      <c r="C2329" s="4">
        <v>45859</v>
      </c>
      <c r="D2329" t="s">
        <v>1247</v>
      </c>
      <c r="E2329" t="s">
        <v>16</v>
      </c>
      <c r="F2329" s="8">
        <v>2</v>
      </c>
      <c r="G2329" s="10">
        <v>0</v>
      </c>
      <c r="H2329" t="s">
        <v>21</v>
      </c>
      <c r="I2329" s="8">
        <v>2598</v>
      </c>
      <c r="J2329" s="8">
        <v>603.91</v>
      </c>
      <c r="K2329" s="12">
        <f>YEAR(Table2[[#This Row],[Order_Date]])</f>
        <v>2025</v>
      </c>
      <c r="L2329" s="12">
        <f>MONTH(Table2[[#This Row],[Order_Date]])</f>
        <v>7</v>
      </c>
      <c r="M2329" t="str">
        <f>TEXT(Table2[[#This Row],[Order_Date]],"mmm")</f>
        <v>Jul</v>
      </c>
      <c r="N2329" t="str">
        <f>TEXT(Table2[[#This Row],[Order_Date]],"YYYY-MM")</f>
        <v>2025-07</v>
      </c>
      <c r="O2329" s="9">
        <f>IFERROR(Table2[[#This Row],[Profit]]/Table2[[#This Row],[Sales]],0)</f>
        <v>0.23245188606620476</v>
      </c>
      <c r="P2329" t="str">
        <f>_xlfn.XLOOKUP(Table2[[#This Row],[Product_ID]],Table4[Product_ID],Table4[Category],"Not Found")</f>
        <v>Technology</v>
      </c>
      <c r="Q2329" t="str">
        <f>_xlfn.XLOOKUP(Table2[[#This Row],[Product_ID]],Table4[Product_ID],Table4[Sub_Category],"Not Found")</f>
        <v>Accessories</v>
      </c>
      <c r="R2329" t="str">
        <f>_xlfn.XLOOKUP(Table2[[#This Row],[Customer_ID]],Table1[Customer_ID],Table1[Region],"Not Found")</f>
        <v>West</v>
      </c>
      <c r="S2329" t="str">
        <f>_xlfn.XLOOKUP(Table2[[#This Row],[Customer_ID]],Table1[Customer_ID],Table1[Segment],"Not Found")</f>
        <v>Corporate</v>
      </c>
      <c r="T2329" t="str">
        <f>_xlfn.XLOOKUP(Table2[[#This Row],[Product_ID]],Table4[Product_ID],Table4[Product_Name],"Not Found")</f>
        <v>USB-C Hub</v>
      </c>
    </row>
    <row r="2330" spans="1:20" x14ac:dyDescent="0.3">
      <c r="A2330" t="s">
        <v>2855</v>
      </c>
      <c r="B2330" s="4">
        <v>45553</v>
      </c>
      <c r="C2330" s="4">
        <v>45556</v>
      </c>
      <c r="D2330" t="s">
        <v>281</v>
      </c>
      <c r="E2330" t="s">
        <v>58</v>
      </c>
      <c r="F2330" s="8">
        <v>4</v>
      </c>
      <c r="G2330" s="10">
        <v>0.05</v>
      </c>
      <c r="H2330" t="s">
        <v>13</v>
      </c>
      <c r="I2330" s="8">
        <v>7596.2</v>
      </c>
      <c r="J2330" s="8">
        <v>1443.55</v>
      </c>
      <c r="K2330" s="12">
        <f>YEAR(Table2[[#This Row],[Order_Date]])</f>
        <v>2024</v>
      </c>
      <c r="L2330" s="12">
        <f>MONTH(Table2[[#This Row],[Order_Date]])</f>
        <v>9</v>
      </c>
      <c r="M2330" t="str">
        <f>TEXT(Table2[[#This Row],[Order_Date]],"mmm")</f>
        <v>Sep</v>
      </c>
      <c r="N2330" t="str">
        <f>TEXT(Table2[[#This Row],[Order_Date]],"YYYY-MM")</f>
        <v>2024-09</v>
      </c>
      <c r="O2330" s="9">
        <f>IFERROR(Table2[[#This Row],[Profit]]/Table2[[#This Row],[Sales]],0)</f>
        <v>0.19003580737737288</v>
      </c>
      <c r="P2330" t="str">
        <f>_xlfn.XLOOKUP(Table2[[#This Row],[Product_ID]],Table4[Product_ID],Table4[Category],"Not Found")</f>
        <v>Technology</v>
      </c>
      <c r="Q2330" t="str">
        <f>_xlfn.XLOOKUP(Table2[[#This Row],[Product_ID]],Table4[Product_ID],Table4[Sub_Category],"Not Found")</f>
        <v>Audio</v>
      </c>
      <c r="R2330" t="str">
        <f>_xlfn.XLOOKUP(Table2[[#This Row],[Customer_ID]],Table1[Customer_ID],Table1[Region],"Not Found")</f>
        <v>East</v>
      </c>
      <c r="S2330" t="str">
        <f>_xlfn.XLOOKUP(Table2[[#This Row],[Customer_ID]],Table1[Customer_ID],Table1[Segment],"Not Found")</f>
        <v>Home Office</v>
      </c>
      <c r="T2330" t="str">
        <f>_xlfn.XLOOKUP(Table2[[#This Row],[Product_ID]],Table4[Product_ID],Table4[Product_Name],"Not Found")</f>
        <v>Bluetooth Speaker</v>
      </c>
    </row>
    <row r="2331" spans="1:20" x14ac:dyDescent="0.3">
      <c r="A2331" t="s">
        <v>2856</v>
      </c>
      <c r="B2331" s="4">
        <v>45416</v>
      </c>
      <c r="C2331" s="4">
        <v>45419</v>
      </c>
      <c r="D2331" t="s">
        <v>49</v>
      </c>
      <c r="E2331" t="s">
        <v>40</v>
      </c>
      <c r="F2331" s="8">
        <v>1</v>
      </c>
      <c r="G2331" s="10">
        <v>0</v>
      </c>
      <c r="H2331" t="s">
        <v>13</v>
      </c>
      <c r="I2331" s="8">
        <v>1499</v>
      </c>
      <c r="J2331" s="8">
        <v>352.07</v>
      </c>
      <c r="K2331" s="12">
        <f>YEAR(Table2[[#This Row],[Order_Date]])</f>
        <v>2024</v>
      </c>
      <c r="L2331" s="12">
        <f>MONTH(Table2[[#This Row],[Order_Date]])</f>
        <v>5</v>
      </c>
      <c r="M2331" t="str">
        <f>TEXT(Table2[[#This Row],[Order_Date]],"mmm")</f>
        <v>May</v>
      </c>
      <c r="N2331" t="str">
        <f>TEXT(Table2[[#This Row],[Order_Date]],"YYYY-MM")</f>
        <v>2024-05</v>
      </c>
      <c r="O2331" s="9">
        <f>IFERROR(Table2[[#This Row],[Profit]]/Table2[[#This Row],[Sales]],0)</f>
        <v>0.23486991327551701</v>
      </c>
      <c r="P2331" t="str">
        <f>_xlfn.XLOOKUP(Table2[[#This Row],[Product_ID]],Table4[Product_ID],Table4[Category],"Not Found")</f>
        <v>Technology</v>
      </c>
      <c r="Q2331" t="str">
        <f>_xlfn.XLOOKUP(Table2[[#This Row],[Product_ID]],Table4[Product_ID],Table4[Sub_Category],"Not Found")</f>
        <v>Accessories</v>
      </c>
      <c r="R2331" t="str">
        <f>_xlfn.XLOOKUP(Table2[[#This Row],[Customer_ID]],Table1[Customer_ID],Table1[Region],"Not Found")</f>
        <v>West</v>
      </c>
      <c r="S2331" t="str">
        <f>_xlfn.XLOOKUP(Table2[[#This Row],[Customer_ID]],Table1[Customer_ID],Table1[Segment],"Not Found")</f>
        <v>Consumer</v>
      </c>
      <c r="T2331" t="str">
        <f>_xlfn.XLOOKUP(Table2[[#This Row],[Product_ID]],Table4[Product_ID],Table4[Product_Name],"Not Found")</f>
        <v>Power Bank</v>
      </c>
    </row>
    <row r="2332" spans="1:20" x14ac:dyDescent="0.3">
      <c r="A2332" t="s">
        <v>2857</v>
      </c>
      <c r="B2332" s="4">
        <v>45536</v>
      </c>
      <c r="C2332" s="4">
        <v>45540</v>
      </c>
      <c r="D2332" t="s">
        <v>1394</v>
      </c>
      <c r="E2332" t="s">
        <v>35</v>
      </c>
      <c r="F2332" s="8">
        <v>1</v>
      </c>
      <c r="G2332" s="10">
        <v>0.05</v>
      </c>
      <c r="H2332" t="s">
        <v>21</v>
      </c>
      <c r="I2332" s="8">
        <v>1519.05</v>
      </c>
      <c r="J2332" s="8">
        <v>436.65</v>
      </c>
      <c r="K2332" s="12">
        <f>YEAR(Table2[[#This Row],[Order_Date]])</f>
        <v>2024</v>
      </c>
      <c r="L2332" s="12">
        <f>MONTH(Table2[[#This Row],[Order_Date]])</f>
        <v>9</v>
      </c>
      <c r="M2332" t="str">
        <f>TEXT(Table2[[#This Row],[Order_Date]],"mmm")</f>
        <v>Sep</v>
      </c>
      <c r="N2332" t="str">
        <f>TEXT(Table2[[#This Row],[Order_Date]],"YYYY-MM")</f>
        <v>2024-09</v>
      </c>
      <c r="O2332" s="9">
        <f>IFERROR(Table2[[#This Row],[Profit]]/Table2[[#This Row],[Sales]],0)</f>
        <v>0.2874493927125506</v>
      </c>
      <c r="P2332" t="str">
        <f>_xlfn.XLOOKUP(Table2[[#This Row],[Product_ID]],Table4[Product_ID],Table4[Category],"Not Found")</f>
        <v>Lifestyle</v>
      </c>
      <c r="Q2332" t="str">
        <f>_xlfn.XLOOKUP(Table2[[#This Row],[Product_ID]],Table4[Product_ID],Table4[Sub_Category],"Not Found")</f>
        <v>Bags</v>
      </c>
      <c r="R2332" t="str">
        <f>_xlfn.XLOOKUP(Table2[[#This Row],[Customer_ID]],Table1[Customer_ID],Table1[Region],"Not Found")</f>
        <v>North</v>
      </c>
      <c r="S2332" t="str">
        <f>_xlfn.XLOOKUP(Table2[[#This Row],[Customer_ID]],Table1[Customer_ID],Table1[Segment],"Not Found")</f>
        <v>Corporate</v>
      </c>
      <c r="T2332" t="str">
        <f>_xlfn.XLOOKUP(Table2[[#This Row],[Product_ID]],Table4[Product_ID],Table4[Product_Name],"Not Found")</f>
        <v>Backpack</v>
      </c>
    </row>
    <row r="2333" spans="1:20" x14ac:dyDescent="0.3">
      <c r="A2333" t="s">
        <v>2858</v>
      </c>
      <c r="B2333" s="4">
        <v>45833</v>
      </c>
      <c r="C2333" s="4">
        <v>45835</v>
      </c>
      <c r="D2333" t="s">
        <v>681</v>
      </c>
      <c r="E2333" t="s">
        <v>200</v>
      </c>
      <c r="F2333" s="8">
        <v>3</v>
      </c>
      <c r="G2333" s="10">
        <v>0.1</v>
      </c>
      <c r="H2333" t="s">
        <v>13</v>
      </c>
      <c r="I2333" s="8">
        <v>2967.3</v>
      </c>
      <c r="J2333" s="8">
        <v>783.42</v>
      </c>
      <c r="K2333" s="12">
        <f>YEAR(Table2[[#This Row],[Order_Date]])</f>
        <v>2025</v>
      </c>
      <c r="L2333" s="12">
        <f>MONTH(Table2[[#This Row],[Order_Date]])</f>
        <v>6</v>
      </c>
      <c r="M2333" t="str">
        <f>TEXT(Table2[[#This Row],[Order_Date]],"mmm")</f>
        <v>Jun</v>
      </c>
      <c r="N2333" t="str">
        <f>TEXT(Table2[[#This Row],[Order_Date]],"YYYY-MM")</f>
        <v>2025-06</v>
      </c>
      <c r="O2333" s="9">
        <f>IFERROR(Table2[[#This Row],[Profit]]/Table2[[#This Row],[Sales]],0)</f>
        <v>0.26401779395409963</v>
      </c>
      <c r="P2333" t="str">
        <f>_xlfn.XLOOKUP(Table2[[#This Row],[Product_ID]],Table4[Product_ID],Table4[Category],"Not Found")</f>
        <v>Office</v>
      </c>
      <c r="Q2333" t="str">
        <f>_xlfn.XLOOKUP(Table2[[#This Row],[Product_ID]],Table4[Product_ID],Table4[Sub_Category],"Not Found")</f>
        <v>Office Supplies</v>
      </c>
      <c r="R2333" t="str">
        <f>_xlfn.XLOOKUP(Table2[[#This Row],[Customer_ID]],Table1[Customer_ID],Table1[Region],"Not Found")</f>
        <v>South</v>
      </c>
      <c r="S2333" t="str">
        <f>_xlfn.XLOOKUP(Table2[[#This Row],[Customer_ID]],Table1[Customer_ID],Table1[Segment],"Not Found")</f>
        <v>Home Office</v>
      </c>
      <c r="T2333" t="str">
        <f>_xlfn.XLOOKUP(Table2[[#This Row],[Product_ID]],Table4[Product_ID],Table4[Product_Name],"Not Found")</f>
        <v>Laptop Stand</v>
      </c>
    </row>
    <row r="2334" spans="1:20" x14ac:dyDescent="0.3">
      <c r="A2334" t="s">
        <v>2859</v>
      </c>
      <c r="B2334" s="4">
        <v>45776</v>
      </c>
      <c r="C2334" s="4">
        <v>45777</v>
      </c>
      <c r="D2334" t="s">
        <v>39</v>
      </c>
      <c r="E2334" t="s">
        <v>65</v>
      </c>
      <c r="F2334" s="8">
        <v>2</v>
      </c>
      <c r="G2334" s="10">
        <v>0.1</v>
      </c>
      <c r="H2334" t="s">
        <v>21</v>
      </c>
      <c r="I2334" s="8">
        <v>1258.2</v>
      </c>
      <c r="J2334" s="8">
        <v>418.73</v>
      </c>
      <c r="K2334" s="12">
        <f>YEAR(Table2[[#This Row],[Order_Date]])</f>
        <v>2025</v>
      </c>
      <c r="L2334" s="12">
        <f>MONTH(Table2[[#This Row],[Order_Date]])</f>
        <v>4</v>
      </c>
      <c r="M2334" t="str">
        <f>TEXT(Table2[[#This Row],[Order_Date]],"mmm")</f>
        <v>Apr</v>
      </c>
      <c r="N2334" t="str">
        <f>TEXT(Table2[[#This Row],[Order_Date]],"YYYY-MM")</f>
        <v>2025-04</v>
      </c>
      <c r="O2334" s="9">
        <f>IFERROR(Table2[[#This Row],[Profit]]/Table2[[#This Row],[Sales]],0)</f>
        <v>0.33280082657765059</v>
      </c>
      <c r="P2334" t="str">
        <f>_xlfn.XLOOKUP(Table2[[#This Row],[Product_ID]],Table4[Product_ID],Table4[Category],"Not Found")</f>
        <v>Office</v>
      </c>
      <c r="Q2334" t="str">
        <f>_xlfn.XLOOKUP(Table2[[#This Row],[Product_ID]],Table4[Product_ID],Table4[Sub_Category],"Not Found")</f>
        <v>Storage</v>
      </c>
      <c r="R2334" t="str">
        <f>_xlfn.XLOOKUP(Table2[[#This Row],[Customer_ID]],Table1[Customer_ID],Table1[Region],"Not Found")</f>
        <v>East</v>
      </c>
      <c r="S2334" t="str">
        <f>_xlfn.XLOOKUP(Table2[[#This Row],[Customer_ID]],Table1[Customer_ID],Table1[Segment],"Not Found")</f>
        <v>Consumer</v>
      </c>
      <c r="T2334" t="str">
        <f>_xlfn.XLOOKUP(Table2[[#This Row],[Product_ID]],Table4[Product_ID],Table4[Product_Name],"Not Found")</f>
        <v>Desk Organizer</v>
      </c>
    </row>
    <row r="2335" spans="1:20" x14ac:dyDescent="0.3">
      <c r="A2335" t="s">
        <v>2860</v>
      </c>
      <c r="B2335" s="4">
        <v>45413</v>
      </c>
      <c r="C2335" s="4">
        <v>45414</v>
      </c>
      <c r="D2335" t="s">
        <v>320</v>
      </c>
      <c r="E2335" t="s">
        <v>99</v>
      </c>
      <c r="F2335" s="8">
        <v>1</v>
      </c>
      <c r="G2335" s="10">
        <v>0</v>
      </c>
      <c r="H2335" t="s">
        <v>13</v>
      </c>
      <c r="I2335" s="8">
        <v>249</v>
      </c>
      <c r="J2335" s="8">
        <v>72.81</v>
      </c>
      <c r="K2335" s="12">
        <f>YEAR(Table2[[#This Row],[Order_Date]])</f>
        <v>2024</v>
      </c>
      <c r="L2335" s="12">
        <f>MONTH(Table2[[#This Row],[Order_Date]])</f>
        <v>5</v>
      </c>
      <c r="M2335" t="str">
        <f>TEXT(Table2[[#This Row],[Order_Date]],"mmm")</f>
        <v>May</v>
      </c>
      <c r="N2335" t="str">
        <f>TEXT(Table2[[#This Row],[Order_Date]],"YYYY-MM")</f>
        <v>2024-05</v>
      </c>
      <c r="O2335" s="9">
        <f>IFERROR(Table2[[#This Row],[Profit]]/Table2[[#This Row],[Sales]],0)</f>
        <v>0.29240963855421687</v>
      </c>
      <c r="P2335" t="str">
        <f>_xlfn.XLOOKUP(Table2[[#This Row],[Product_ID]],Table4[Product_ID],Table4[Category],"Not Found")</f>
        <v>Office</v>
      </c>
      <c r="Q2335" t="str">
        <f>_xlfn.XLOOKUP(Table2[[#This Row],[Product_ID]],Table4[Product_ID],Table4[Sub_Category],"Not Found")</f>
        <v>Paper</v>
      </c>
      <c r="R2335" t="str">
        <f>_xlfn.XLOOKUP(Table2[[#This Row],[Customer_ID]],Table1[Customer_ID],Table1[Region],"Not Found")</f>
        <v>South</v>
      </c>
      <c r="S2335" t="str">
        <f>_xlfn.XLOOKUP(Table2[[#This Row],[Customer_ID]],Table1[Customer_ID],Table1[Segment],"Not Found")</f>
        <v>Corporate</v>
      </c>
      <c r="T2335" t="str">
        <f>_xlfn.XLOOKUP(Table2[[#This Row],[Product_ID]],Table4[Product_ID],Table4[Product_Name],"Not Found")</f>
        <v>Pen Set</v>
      </c>
    </row>
    <row r="2336" spans="1:20" x14ac:dyDescent="0.3">
      <c r="A2336" t="s">
        <v>2861</v>
      </c>
      <c r="B2336" s="4">
        <v>45416</v>
      </c>
      <c r="C2336" s="4">
        <v>45418</v>
      </c>
      <c r="D2336" t="s">
        <v>901</v>
      </c>
      <c r="E2336" t="s">
        <v>68</v>
      </c>
      <c r="F2336" s="8">
        <v>2</v>
      </c>
      <c r="G2336" s="10">
        <v>0</v>
      </c>
      <c r="H2336" t="s">
        <v>13</v>
      </c>
      <c r="I2336" s="8">
        <v>2598</v>
      </c>
      <c r="J2336" s="8">
        <v>693.93</v>
      </c>
      <c r="K2336" s="12">
        <f>YEAR(Table2[[#This Row],[Order_Date]])</f>
        <v>2024</v>
      </c>
      <c r="L2336" s="12">
        <f>MONTH(Table2[[#This Row],[Order_Date]])</f>
        <v>5</v>
      </c>
      <c r="M2336" t="str">
        <f>TEXT(Table2[[#This Row],[Order_Date]],"mmm")</f>
        <v>May</v>
      </c>
      <c r="N2336" t="str">
        <f>TEXT(Table2[[#This Row],[Order_Date]],"YYYY-MM")</f>
        <v>2024-05</v>
      </c>
      <c r="O2336" s="9">
        <f>IFERROR(Table2[[#This Row],[Profit]]/Table2[[#This Row],[Sales]],0)</f>
        <v>0.2671016166281755</v>
      </c>
      <c r="P2336" t="str">
        <f>_xlfn.XLOOKUP(Table2[[#This Row],[Product_ID]],Table4[Product_ID],Table4[Category],"Not Found")</f>
        <v>Home</v>
      </c>
      <c r="Q2336" t="str">
        <f>_xlfn.XLOOKUP(Table2[[#This Row],[Product_ID]],Table4[Product_ID],Table4[Sub_Category],"Not Found")</f>
        <v>Lighting</v>
      </c>
      <c r="R2336" t="str">
        <f>_xlfn.XLOOKUP(Table2[[#This Row],[Customer_ID]],Table1[Customer_ID],Table1[Region],"Not Found")</f>
        <v>North</v>
      </c>
      <c r="S2336" t="str">
        <f>_xlfn.XLOOKUP(Table2[[#This Row],[Customer_ID]],Table1[Customer_ID],Table1[Segment],"Not Found")</f>
        <v>Consumer</v>
      </c>
      <c r="T2336" t="str">
        <f>_xlfn.XLOOKUP(Table2[[#This Row],[Product_ID]],Table4[Product_ID],Table4[Product_Name],"Not Found")</f>
        <v>Table Lamp</v>
      </c>
    </row>
    <row r="2337" spans="1:20" x14ac:dyDescent="0.3">
      <c r="A2337" t="s">
        <v>2862</v>
      </c>
      <c r="B2337" s="4">
        <v>45840</v>
      </c>
      <c r="C2337" s="4">
        <v>45843</v>
      </c>
      <c r="D2337" t="s">
        <v>460</v>
      </c>
      <c r="E2337" t="s">
        <v>50</v>
      </c>
      <c r="F2337" s="8">
        <v>1</v>
      </c>
      <c r="G2337" s="10">
        <v>0</v>
      </c>
      <c r="H2337" t="s">
        <v>13</v>
      </c>
      <c r="I2337" s="8">
        <v>499</v>
      </c>
      <c r="J2337" s="8">
        <v>122.64</v>
      </c>
      <c r="K2337" s="12">
        <f>YEAR(Table2[[#This Row],[Order_Date]])</f>
        <v>2025</v>
      </c>
      <c r="L2337" s="12">
        <f>MONTH(Table2[[#This Row],[Order_Date]])</f>
        <v>7</v>
      </c>
      <c r="M2337" t="str">
        <f>TEXT(Table2[[#This Row],[Order_Date]],"mmm")</f>
        <v>Jul</v>
      </c>
      <c r="N2337" t="str">
        <f>TEXT(Table2[[#This Row],[Order_Date]],"YYYY-MM")</f>
        <v>2025-07</v>
      </c>
      <c r="O2337" s="9">
        <f>IFERROR(Table2[[#This Row],[Profit]]/Table2[[#This Row],[Sales]],0)</f>
        <v>0.24577154308617236</v>
      </c>
      <c r="P2337" t="str">
        <f>_xlfn.XLOOKUP(Table2[[#This Row],[Product_ID]],Table4[Product_ID],Table4[Category],"Not Found")</f>
        <v>Technology</v>
      </c>
      <c r="Q2337" t="str">
        <f>_xlfn.XLOOKUP(Table2[[#This Row],[Product_ID]],Table4[Product_ID],Table4[Sub_Category],"Not Found")</f>
        <v>Accessories</v>
      </c>
      <c r="R2337" t="str">
        <f>_xlfn.XLOOKUP(Table2[[#This Row],[Customer_ID]],Table1[Customer_ID],Table1[Region],"Not Found")</f>
        <v>South</v>
      </c>
      <c r="S2337" t="str">
        <f>_xlfn.XLOOKUP(Table2[[#This Row],[Customer_ID]],Table1[Customer_ID],Table1[Segment],"Not Found")</f>
        <v>Consumer</v>
      </c>
      <c r="T2337" t="str">
        <f>_xlfn.XLOOKUP(Table2[[#This Row],[Product_ID]],Table4[Product_ID],Table4[Product_Name],"Not Found")</f>
        <v>Wireless Mouse</v>
      </c>
    </row>
    <row r="2338" spans="1:20" x14ac:dyDescent="0.3">
      <c r="A2338" t="s">
        <v>2863</v>
      </c>
      <c r="B2338" s="4">
        <v>45461</v>
      </c>
      <c r="C2338" s="4">
        <v>45463</v>
      </c>
      <c r="D2338" t="s">
        <v>44</v>
      </c>
      <c r="E2338" t="s">
        <v>45</v>
      </c>
      <c r="F2338" s="8">
        <v>1</v>
      </c>
      <c r="G2338" s="10">
        <v>0</v>
      </c>
      <c r="H2338" t="s">
        <v>13</v>
      </c>
      <c r="I2338" s="8">
        <v>2499</v>
      </c>
      <c r="J2338" s="8">
        <v>600.15</v>
      </c>
      <c r="K2338" s="12">
        <f>YEAR(Table2[[#This Row],[Order_Date]])</f>
        <v>2024</v>
      </c>
      <c r="L2338" s="12">
        <f>MONTH(Table2[[#This Row],[Order_Date]])</f>
        <v>6</v>
      </c>
      <c r="M2338" t="str">
        <f>TEXT(Table2[[#This Row],[Order_Date]],"mmm")</f>
        <v>Jun</v>
      </c>
      <c r="N2338" t="str">
        <f>TEXT(Table2[[#This Row],[Order_Date]],"YYYY-MM")</f>
        <v>2024-06</v>
      </c>
      <c r="O2338" s="9">
        <f>IFERROR(Table2[[#This Row],[Profit]]/Table2[[#This Row],[Sales]],0)</f>
        <v>0.24015606242496998</v>
      </c>
      <c r="P2338" t="str">
        <f>_xlfn.XLOOKUP(Table2[[#This Row],[Product_ID]],Table4[Product_ID],Table4[Category],"Not Found")</f>
        <v>Technology</v>
      </c>
      <c r="Q2338" t="str">
        <f>_xlfn.XLOOKUP(Table2[[#This Row],[Product_ID]],Table4[Product_ID],Table4[Sub_Category],"Not Found")</f>
        <v>Audio</v>
      </c>
      <c r="R2338" t="str">
        <f>_xlfn.XLOOKUP(Table2[[#This Row],[Customer_ID]],Table1[Customer_ID],Table1[Region],"Not Found")</f>
        <v>North</v>
      </c>
      <c r="S2338" t="str">
        <f>_xlfn.XLOOKUP(Table2[[#This Row],[Customer_ID]],Table1[Customer_ID],Table1[Segment],"Not Found")</f>
        <v>Corporate</v>
      </c>
      <c r="T2338" t="str">
        <f>_xlfn.XLOOKUP(Table2[[#This Row],[Product_ID]],Table4[Product_ID],Table4[Product_Name],"Not Found")</f>
        <v>Headphones</v>
      </c>
    </row>
    <row r="2339" spans="1:20" x14ac:dyDescent="0.3">
      <c r="A2339" t="s">
        <v>2864</v>
      </c>
      <c r="B2339" s="4">
        <v>45415</v>
      </c>
      <c r="C2339" s="4">
        <v>45417</v>
      </c>
      <c r="D2339" t="s">
        <v>671</v>
      </c>
      <c r="E2339" t="s">
        <v>12</v>
      </c>
      <c r="F2339" s="8">
        <v>4</v>
      </c>
      <c r="G2339" s="10">
        <v>0</v>
      </c>
      <c r="H2339" t="s">
        <v>21</v>
      </c>
      <c r="I2339" s="8">
        <v>2396</v>
      </c>
      <c r="J2339" s="8">
        <v>628.91</v>
      </c>
      <c r="K2339" s="12">
        <f>YEAR(Table2[[#This Row],[Order_Date]])</f>
        <v>2024</v>
      </c>
      <c r="L2339" s="12">
        <f>MONTH(Table2[[#This Row],[Order_Date]])</f>
        <v>5</v>
      </c>
      <c r="M2339" t="str">
        <f>TEXT(Table2[[#This Row],[Order_Date]],"mmm")</f>
        <v>May</v>
      </c>
      <c r="N2339" t="str">
        <f>TEXT(Table2[[#This Row],[Order_Date]],"YYYY-MM")</f>
        <v>2024-05</v>
      </c>
      <c r="O2339" s="9">
        <f>IFERROR(Table2[[#This Row],[Profit]]/Table2[[#This Row],[Sales]],0)</f>
        <v>0.26248330550918197</v>
      </c>
      <c r="P2339" t="str">
        <f>_xlfn.XLOOKUP(Table2[[#This Row],[Product_ID]],Table4[Product_ID],Table4[Category],"Not Found")</f>
        <v>Home</v>
      </c>
      <c r="Q2339" t="str">
        <f>_xlfn.XLOOKUP(Table2[[#This Row],[Product_ID]],Table4[Product_ID],Table4[Sub_Category],"Not Found")</f>
        <v>Kitchen</v>
      </c>
      <c r="R2339" t="str">
        <f>_xlfn.XLOOKUP(Table2[[#This Row],[Customer_ID]],Table1[Customer_ID],Table1[Region],"Not Found")</f>
        <v>South</v>
      </c>
      <c r="S2339" t="str">
        <f>_xlfn.XLOOKUP(Table2[[#This Row],[Customer_ID]],Table1[Customer_ID],Table1[Segment],"Not Found")</f>
        <v>Consumer</v>
      </c>
      <c r="T2339" t="str">
        <f>_xlfn.XLOOKUP(Table2[[#This Row],[Product_ID]],Table4[Product_ID],Table4[Product_Name],"Not Found")</f>
        <v>Water Bottle</v>
      </c>
    </row>
    <row r="2340" spans="1:20" x14ac:dyDescent="0.3">
      <c r="A2340" t="s">
        <v>2865</v>
      </c>
      <c r="B2340" s="4">
        <v>45326</v>
      </c>
      <c r="C2340" s="4">
        <v>45331</v>
      </c>
      <c r="D2340" t="s">
        <v>1107</v>
      </c>
      <c r="E2340" t="s">
        <v>71</v>
      </c>
      <c r="F2340" s="8">
        <v>3</v>
      </c>
      <c r="G2340" s="10">
        <v>0</v>
      </c>
      <c r="H2340" t="s">
        <v>13</v>
      </c>
      <c r="I2340" s="8">
        <v>2397</v>
      </c>
      <c r="J2340" s="8">
        <v>703.32</v>
      </c>
      <c r="K2340" s="12">
        <f>YEAR(Table2[[#This Row],[Order_Date]])</f>
        <v>2024</v>
      </c>
      <c r="L2340" s="12">
        <f>MONTH(Table2[[#This Row],[Order_Date]])</f>
        <v>2</v>
      </c>
      <c r="M2340" t="str">
        <f>TEXT(Table2[[#This Row],[Order_Date]],"mmm")</f>
        <v>Feb</v>
      </c>
      <c r="N2340" t="str">
        <f>TEXT(Table2[[#This Row],[Order_Date]],"YYYY-MM")</f>
        <v>2024-02</v>
      </c>
      <c r="O2340" s="9">
        <f>IFERROR(Table2[[#This Row],[Profit]]/Table2[[#This Row],[Sales]],0)</f>
        <v>0.29341677096370467</v>
      </c>
      <c r="P2340" t="str">
        <f>_xlfn.XLOOKUP(Table2[[#This Row],[Product_ID]],Table4[Product_ID],Table4[Category],"Not Found")</f>
        <v>Home</v>
      </c>
      <c r="Q2340" t="str">
        <f>_xlfn.XLOOKUP(Table2[[#This Row],[Product_ID]],Table4[Product_ID],Table4[Sub_Category],"Not Found")</f>
        <v>Storage</v>
      </c>
      <c r="R2340" t="str">
        <f>_xlfn.XLOOKUP(Table2[[#This Row],[Customer_ID]],Table1[Customer_ID],Table1[Region],"Not Found")</f>
        <v>North</v>
      </c>
      <c r="S2340" t="str">
        <f>_xlfn.XLOOKUP(Table2[[#This Row],[Customer_ID]],Table1[Customer_ID],Table1[Segment],"Not Found")</f>
        <v>Corporate</v>
      </c>
      <c r="T2340" t="str">
        <f>_xlfn.XLOOKUP(Table2[[#This Row],[Product_ID]],Table4[Product_ID],Table4[Product_Name],"Not Found")</f>
        <v>Storage Box</v>
      </c>
    </row>
    <row r="2341" spans="1:20" x14ac:dyDescent="0.3">
      <c r="A2341" t="s">
        <v>2866</v>
      </c>
      <c r="B2341" s="4">
        <v>45378</v>
      </c>
      <c r="C2341" s="4">
        <v>45383</v>
      </c>
      <c r="D2341" t="s">
        <v>225</v>
      </c>
      <c r="E2341" t="s">
        <v>20</v>
      </c>
      <c r="F2341" s="8">
        <v>2</v>
      </c>
      <c r="G2341" s="10">
        <v>0</v>
      </c>
      <c r="H2341" t="s">
        <v>30</v>
      </c>
      <c r="I2341" s="8">
        <v>13998</v>
      </c>
      <c r="J2341" s="8">
        <v>2060.42</v>
      </c>
      <c r="K2341" s="12">
        <f>YEAR(Table2[[#This Row],[Order_Date]])</f>
        <v>2024</v>
      </c>
      <c r="L2341" s="12">
        <f>MONTH(Table2[[#This Row],[Order_Date]])</f>
        <v>3</v>
      </c>
      <c r="M2341" t="str">
        <f>TEXT(Table2[[#This Row],[Order_Date]],"mmm")</f>
        <v>Mar</v>
      </c>
      <c r="N2341" t="str">
        <f>TEXT(Table2[[#This Row],[Order_Date]],"YYYY-MM")</f>
        <v>2024-03</v>
      </c>
      <c r="O2341" s="9">
        <f>IFERROR(Table2[[#This Row],[Profit]]/Table2[[#This Row],[Sales]],0)</f>
        <v>0.14719388484069154</v>
      </c>
      <c r="P2341" t="str">
        <f>_xlfn.XLOOKUP(Table2[[#This Row],[Product_ID]],Table4[Product_ID],Table4[Category],"Not Found")</f>
        <v>Furniture</v>
      </c>
      <c r="Q2341" t="str">
        <f>_xlfn.XLOOKUP(Table2[[#This Row],[Product_ID]],Table4[Product_ID],Table4[Sub_Category],"Not Found")</f>
        <v>Furniture</v>
      </c>
      <c r="R2341" t="str">
        <f>_xlfn.XLOOKUP(Table2[[#This Row],[Customer_ID]],Table1[Customer_ID],Table1[Region],"Not Found")</f>
        <v>West</v>
      </c>
      <c r="S2341" t="str">
        <f>_xlfn.XLOOKUP(Table2[[#This Row],[Customer_ID]],Table1[Customer_ID],Table1[Segment],"Not Found")</f>
        <v>Consumer</v>
      </c>
      <c r="T2341" t="str">
        <f>_xlfn.XLOOKUP(Table2[[#This Row],[Product_ID]],Table4[Product_ID],Table4[Product_Name],"Not Found")</f>
        <v>Office Chair</v>
      </c>
    </row>
    <row r="2342" spans="1:20" x14ac:dyDescent="0.3">
      <c r="A2342" t="s">
        <v>2867</v>
      </c>
      <c r="B2342" s="4">
        <v>45937</v>
      </c>
      <c r="C2342" s="4">
        <v>45940</v>
      </c>
      <c r="D2342" t="s">
        <v>1356</v>
      </c>
      <c r="E2342" t="s">
        <v>81</v>
      </c>
      <c r="F2342" s="8">
        <v>1</v>
      </c>
      <c r="G2342" s="10">
        <v>0.05</v>
      </c>
      <c r="H2342" t="s">
        <v>13</v>
      </c>
      <c r="I2342" s="8">
        <v>759.05</v>
      </c>
      <c r="J2342" s="8">
        <v>193.7</v>
      </c>
      <c r="K2342" s="12">
        <f>YEAR(Table2[[#This Row],[Order_Date]])</f>
        <v>2025</v>
      </c>
      <c r="L2342" s="12">
        <f>MONTH(Table2[[#This Row],[Order_Date]])</f>
        <v>10</v>
      </c>
      <c r="M2342" t="str">
        <f>TEXT(Table2[[#This Row],[Order_Date]],"mmm")</f>
        <v>Oct</v>
      </c>
      <c r="N2342" t="str">
        <f>TEXT(Table2[[#This Row],[Order_Date]],"YYYY-MM")</f>
        <v>2025-10</v>
      </c>
      <c r="O2342" s="9">
        <f>IFERROR(Table2[[#This Row],[Profit]]/Table2[[#This Row],[Sales]],0)</f>
        <v>0.25518740530926814</v>
      </c>
      <c r="P2342" t="str">
        <f>_xlfn.XLOOKUP(Table2[[#This Row],[Product_ID]],Table4[Product_ID],Table4[Category],"Not Found")</f>
        <v>Home</v>
      </c>
      <c r="Q2342" t="str">
        <f>_xlfn.XLOOKUP(Table2[[#This Row],[Product_ID]],Table4[Product_ID],Table4[Sub_Category],"Not Found")</f>
        <v>Kitchen</v>
      </c>
      <c r="R2342" t="str">
        <f>_xlfn.XLOOKUP(Table2[[#This Row],[Customer_ID]],Table1[Customer_ID],Table1[Region],"Not Found")</f>
        <v>South</v>
      </c>
      <c r="S2342" t="str">
        <f>_xlfn.XLOOKUP(Table2[[#This Row],[Customer_ID]],Table1[Customer_ID],Table1[Segment],"Not Found")</f>
        <v>Consumer</v>
      </c>
      <c r="T2342" t="str">
        <f>_xlfn.XLOOKUP(Table2[[#This Row],[Product_ID]],Table4[Product_ID],Table4[Product_Name],"Not Found")</f>
        <v>Travel Mug</v>
      </c>
    </row>
    <row r="2343" spans="1:20" x14ac:dyDescent="0.3">
      <c r="A2343" t="s">
        <v>2868</v>
      </c>
      <c r="B2343" s="4">
        <v>45999</v>
      </c>
      <c r="C2343" s="4">
        <v>46003</v>
      </c>
      <c r="D2343" t="s">
        <v>405</v>
      </c>
      <c r="E2343" t="s">
        <v>65</v>
      </c>
      <c r="F2343" s="8">
        <v>1</v>
      </c>
      <c r="G2343" s="10">
        <v>0.05</v>
      </c>
      <c r="H2343" t="s">
        <v>30</v>
      </c>
      <c r="I2343" s="8">
        <v>664.05</v>
      </c>
      <c r="J2343" s="8">
        <v>178.74</v>
      </c>
      <c r="K2343" s="12">
        <f>YEAR(Table2[[#This Row],[Order_Date]])</f>
        <v>2025</v>
      </c>
      <c r="L2343" s="12">
        <f>MONTH(Table2[[#This Row],[Order_Date]])</f>
        <v>12</v>
      </c>
      <c r="M2343" t="str">
        <f>TEXT(Table2[[#This Row],[Order_Date]],"mmm")</f>
        <v>Dec</v>
      </c>
      <c r="N2343" t="str">
        <f>TEXT(Table2[[#This Row],[Order_Date]],"YYYY-MM")</f>
        <v>2025-12</v>
      </c>
      <c r="O2343" s="9">
        <f>IFERROR(Table2[[#This Row],[Profit]]/Table2[[#This Row],[Sales]],0)</f>
        <v>0.26916647842782926</v>
      </c>
      <c r="P2343" t="str">
        <f>_xlfn.XLOOKUP(Table2[[#This Row],[Product_ID]],Table4[Product_ID],Table4[Category],"Not Found")</f>
        <v>Office</v>
      </c>
      <c r="Q2343" t="str">
        <f>_xlfn.XLOOKUP(Table2[[#This Row],[Product_ID]],Table4[Product_ID],Table4[Sub_Category],"Not Found")</f>
        <v>Storage</v>
      </c>
      <c r="R2343" t="str">
        <f>_xlfn.XLOOKUP(Table2[[#This Row],[Customer_ID]],Table1[Customer_ID],Table1[Region],"Not Found")</f>
        <v>West</v>
      </c>
      <c r="S2343" t="str">
        <f>_xlfn.XLOOKUP(Table2[[#This Row],[Customer_ID]],Table1[Customer_ID],Table1[Segment],"Not Found")</f>
        <v>Consumer</v>
      </c>
      <c r="T2343" t="str">
        <f>_xlfn.XLOOKUP(Table2[[#This Row],[Product_ID]],Table4[Product_ID],Table4[Product_Name],"Not Found")</f>
        <v>Desk Organizer</v>
      </c>
    </row>
    <row r="2344" spans="1:20" x14ac:dyDescent="0.3">
      <c r="A2344" t="s">
        <v>2869</v>
      </c>
      <c r="B2344" s="4">
        <v>45492</v>
      </c>
      <c r="C2344" s="4">
        <v>45493</v>
      </c>
      <c r="D2344" t="s">
        <v>327</v>
      </c>
      <c r="E2344" t="s">
        <v>200</v>
      </c>
      <c r="F2344" s="8">
        <v>3</v>
      </c>
      <c r="G2344" s="10">
        <v>0</v>
      </c>
      <c r="H2344" t="s">
        <v>13</v>
      </c>
      <c r="I2344" s="8">
        <v>3297</v>
      </c>
      <c r="J2344" s="8">
        <v>939.44</v>
      </c>
      <c r="K2344" s="12">
        <f>YEAR(Table2[[#This Row],[Order_Date]])</f>
        <v>2024</v>
      </c>
      <c r="L2344" s="12">
        <f>MONTH(Table2[[#This Row],[Order_Date]])</f>
        <v>7</v>
      </c>
      <c r="M2344" t="str">
        <f>TEXT(Table2[[#This Row],[Order_Date]],"mmm")</f>
        <v>Jul</v>
      </c>
      <c r="N2344" t="str">
        <f>TEXT(Table2[[#This Row],[Order_Date]],"YYYY-MM")</f>
        <v>2024-07</v>
      </c>
      <c r="O2344" s="9">
        <f>IFERROR(Table2[[#This Row],[Profit]]/Table2[[#This Row],[Sales]],0)</f>
        <v>0.28493782226266307</v>
      </c>
      <c r="P2344" t="str">
        <f>_xlfn.XLOOKUP(Table2[[#This Row],[Product_ID]],Table4[Product_ID],Table4[Category],"Not Found")</f>
        <v>Office</v>
      </c>
      <c r="Q2344" t="str">
        <f>_xlfn.XLOOKUP(Table2[[#This Row],[Product_ID]],Table4[Product_ID],Table4[Sub_Category],"Not Found")</f>
        <v>Office Supplies</v>
      </c>
      <c r="R2344" t="str">
        <f>_xlfn.XLOOKUP(Table2[[#This Row],[Customer_ID]],Table1[Customer_ID],Table1[Region],"Not Found")</f>
        <v>South</v>
      </c>
      <c r="S2344" t="str">
        <f>_xlfn.XLOOKUP(Table2[[#This Row],[Customer_ID]],Table1[Customer_ID],Table1[Segment],"Not Found")</f>
        <v>Home Office</v>
      </c>
      <c r="T2344" t="str">
        <f>_xlfn.XLOOKUP(Table2[[#This Row],[Product_ID]],Table4[Product_ID],Table4[Product_Name],"Not Found")</f>
        <v>Laptop Stand</v>
      </c>
    </row>
    <row r="2345" spans="1:20" x14ac:dyDescent="0.3">
      <c r="A2345" t="s">
        <v>2870</v>
      </c>
      <c r="B2345" s="4">
        <v>45660</v>
      </c>
      <c r="C2345" s="4">
        <v>45665</v>
      </c>
      <c r="D2345" t="s">
        <v>894</v>
      </c>
      <c r="E2345" t="s">
        <v>76</v>
      </c>
      <c r="F2345" s="8">
        <v>1</v>
      </c>
      <c r="G2345" s="10">
        <v>0.05</v>
      </c>
      <c r="H2345" t="s">
        <v>13</v>
      </c>
      <c r="I2345" s="8">
        <v>854.05</v>
      </c>
      <c r="J2345" s="8">
        <v>192.64</v>
      </c>
      <c r="K2345" s="12">
        <f>YEAR(Table2[[#This Row],[Order_Date]])</f>
        <v>2025</v>
      </c>
      <c r="L2345" s="12">
        <f>MONTH(Table2[[#This Row],[Order_Date]])</f>
        <v>1</v>
      </c>
      <c r="M2345" t="str">
        <f>TEXT(Table2[[#This Row],[Order_Date]],"mmm")</f>
        <v>Jan</v>
      </c>
      <c r="N2345" t="str">
        <f>TEXT(Table2[[#This Row],[Order_Date]],"YYYY-MM")</f>
        <v>2025-01</v>
      </c>
      <c r="O2345" s="9">
        <f>IFERROR(Table2[[#This Row],[Profit]]/Table2[[#This Row],[Sales]],0)</f>
        <v>0.22556056436976757</v>
      </c>
      <c r="P2345" t="str">
        <f>_xlfn.XLOOKUP(Table2[[#This Row],[Product_ID]],Table4[Product_ID],Table4[Category],"Not Found")</f>
        <v>Home</v>
      </c>
      <c r="Q2345" t="str">
        <f>_xlfn.XLOOKUP(Table2[[#This Row],[Product_ID]],Table4[Product_ID],Table4[Sub_Category],"Not Found")</f>
        <v>Decor</v>
      </c>
      <c r="R2345" t="str">
        <f>_xlfn.XLOOKUP(Table2[[#This Row],[Customer_ID]],Table1[Customer_ID],Table1[Region],"Not Found")</f>
        <v>West</v>
      </c>
      <c r="S2345" t="str">
        <f>_xlfn.XLOOKUP(Table2[[#This Row],[Customer_ID]],Table1[Customer_ID],Table1[Segment],"Not Found")</f>
        <v>Home Office</v>
      </c>
      <c r="T2345" t="str">
        <f>_xlfn.XLOOKUP(Table2[[#This Row],[Product_ID]],Table4[Product_ID],Table4[Product_Name],"Not Found")</f>
        <v>Wall Clock</v>
      </c>
    </row>
    <row r="2346" spans="1:20" x14ac:dyDescent="0.3">
      <c r="A2346" t="s">
        <v>2871</v>
      </c>
      <c r="B2346" s="4">
        <v>45368</v>
      </c>
      <c r="C2346" s="4">
        <v>45371</v>
      </c>
      <c r="D2346" t="s">
        <v>439</v>
      </c>
      <c r="E2346" t="s">
        <v>40</v>
      </c>
      <c r="F2346" s="8">
        <v>1</v>
      </c>
      <c r="G2346" s="10">
        <v>0</v>
      </c>
      <c r="H2346" t="s">
        <v>17</v>
      </c>
      <c r="I2346" s="8">
        <v>1499</v>
      </c>
      <c r="J2346" s="8">
        <v>244.65</v>
      </c>
      <c r="K2346" s="12">
        <f>YEAR(Table2[[#This Row],[Order_Date]])</f>
        <v>2024</v>
      </c>
      <c r="L2346" s="12">
        <f>MONTH(Table2[[#This Row],[Order_Date]])</f>
        <v>3</v>
      </c>
      <c r="M2346" t="str">
        <f>TEXT(Table2[[#This Row],[Order_Date]],"mmm")</f>
        <v>Mar</v>
      </c>
      <c r="N2346" t="str">
        <f>TEXT(Table2[[#This Row],[Order_Date]],"YYYY-MM")</f>
        <v>2024-03</v>
      </c>
      <c r="O2346" s="9">
        <f>IFERROR(Table2[[#This Row],[Profit]]/Table2[[#This Row],[Sales]],0)</f>
        <v>0.1632088058705804</v>
      </c>
      <c r="P2346" t="str">
        <f>_xlfn.XLOOKUP(Table2[[#This Row],[Product_ID]],Table4[Product_ID],Table4[Category],"Not Found")</f>
        <v>Technology</v>
      </c>
      <c r="Q2346" t="str">
        <f>_xlfn.XLOOKUP(Table2[[#This Row],[Product_ID]],Table4[Product_ID],Table4[Sub_Category],"Not Found")</f>
        <v>Accessories</v>
      </c>
      <c r="R2346" t="str">
        <f>_xlfn.XLOOKUP(Table2[[#This Row],[Customer_ID]],Table1[Customer_ID],Table1[Region],"Not Found")</f>
        <v>West</v>
      </c>
      <c r="S2346" t="str">
        <f>_xlfn.XLOOKUP(Table2[[#This Row],[Customer_ID]],Table1[Customer_ID],Table1[Segment],"Not Found")</f>
        <v>Consumer</v>
      </c>
      <c r="T2346" t="str">
        <f>_xlfn.XLOOKUP(Table2[[#This Row],[Product_ID]],Table4[Product_ID],Table4[Product_Name],"Not Found")</f>
        <v>Power Bank</v>
      </c>
    </row>
    <row r="2347" spans="1:20" x14ac:dyDescent="0.3">
      <c r="A2347" t="s">
        <v>2872</v>
      </c>
      <c r="B2347" s="4">
        <v>45350</v>
      </c>
      <c r="C2347" s="4">
        <v>45352</v>
      </c>
      <c r="D2347" t="s">
        <v>577</v>
      </c>
      <c r="E2347" t="s">
        <v>35</v>
      </c>
      <c r="F2347" s="8">
        <v>1</v>
      </c>
      <c r="G2347" s="10">
        <v>0.1</v>
      </c>
      <c r="H2347" t="s">
        <v>13</v>
      </c>
      <c r="I2347" s="8">
        <v>1439.1</v>
      </c>
      <c r="J2347" s="8">
        <v>472.03</v>
      </c>
      <c r="K2347" s="12">
        <f>YEAR(Table2[[#This Row],[Order_Date]])</f>
        <v>2024</v>
      </c>
      <c r="L2347" s="12">
        <f>MONTH(Table2[[#This Row],[Order_Date]])</f>
        <v>2</v>
      </c>
      <c r="M2347" t="str">
        <f>TEXT(Table2[[#This Row],[Order_Date]],"mmm")</f>
        <v>Feb</v>
      </c>
      <c r="N2347" t="str">
        <f>TEXT(Table2[[#This Row],[Order_Date]],"YYYY-MM")</f>
        <v>2024-02</v>
      </c>
      <c r="O2347" s="9">
        <f>IFERROR(Table2[[#This Row],[Profit]]/Table2[[#This Row],[Sales]],0)</f>
        <v>0.32800361336946704</v>
      </c>
      <c r="P2347" t="str">
        <f>_xlfn.XLOOKUP(Table2[[#This Row],[Product_ID]],Table4[Product_ID],Table4[Category],"Not Found")</f>
        <v>Lifestyle</v>
      </c>
      <c r="Q2347" t="str">
        <f>_xlfn.XLOOKUP(Table2[[#This Row],[Product_ID]],Table4[Product_ID],Table4[Sub_Category],"Not Found")</f>
        <v>Bags</v>
      </c>
      <c r="R2347" t="str">
        <f>_xlfn.XLOOKUP(Table2[[#This Row],[Customer_ID]],Table1[Customer_ID],Table1[Region],"Not Found")</f>
        <v>South</v>
      </c>
      <c r="S2347" t="str">
        <f>_xlfn.XLOOKUP(Table2[[#This Row],[Customer_ID]],Table1[Customer_ID],Table1[Segment],"Not Found")</f>
        <v>Corporate</v>
      </c>
      <c r="T2347" t="str">
        <f>_xlfn.XLOOKUP(Table2[[#This Row],[Product_ID]],Table4[Product_ID],Table4[Product_Name],"Not Found")</f>
        <v>Backpack</v>
      </c>
    </row>
    <row r="2348" spans="1:20" x14ac:dyDescent="0.3">
      <c r="A2348" t="s">
        <v>2873</v>
      </c>
      <c r="B2348" s="4">
        <v>45722</v>
      </c>
      <c r="C2348" s="4">
        <v>45727</v>
      </c>
      <c r="D2348" t="s">
        <v>269</v>
      </c>
      <c r="E2348" t="s">
        <v>45</v>
      </c>
      <c r="F2348" s="8">
        <v>2</v>
      </c>
      <c r="G2348" s="10">
        <v>0.05</v>
      </c>
      <c r="H2348" t="s">
        <v>21</v>
      </c>
      <c r="I2348" s="8">
        <v>4748.1000000000004</v>
      </c>
      <c r="J2348" s="8">
        <v>1445.54</v>
      </c>
      <c r="K2348" s="12">
        <f>YEAR(Table2[[#This Row],[Order_Date]])</f>
        <v>2025</v>
      </c>
      <c r="L2348" s="12">
        <f>MONTH(Table2[[#This Row],[Order_Date]])</f>
        <v>3</v>
      </c>
      <c r="M2348" t="str">
        <f>TEXT(Table2[[#This Row],[Order_Date]],"mmm")</f>
        <v>Mar</v>
      </c>
      <c r="N2348" t="str">
        <f>TEXT(Table2[[#This Row],[Order_Date]],"YYYY-MM")</f>
        <v>2025-03</v>
      </c>
      <c r="O2348" s="9">
        <f>IFERROR(Table2[[#This Row],[Profit]]/Table2[[#This Row],[Sales]],0)</f>
        <v>0.30444598892188451</v>
      </c>
      <c r="P2348" t="str">
        <f>_xlfn.XLOOKUP(Table2[[#This Row],[Product_ID]],Table4[Product_ID],Table4[Category],"Not Found")</f>
        <v>Technology</v>
      </c>
      <c r="Q2348" t="str">
        <f>_xlfn.XLOOKUP(Table2[[#This Row],[Product_ID]],Table4[Product_ID],Table4[Sub_Category],"Not Found")</f>
        <v>Audio</v>
      </c>
      <c r="R2348" t="str">
        <f>_xlfn.XLOOKUP(Table2[[#This Row],[Customer_ID]],Table1[Customer_ID],Table1[Region],"Not Found")</f>
        <v>West</v>
      </c>
      <c r="S2348" t="str">
        <f>_xlfn.XLOOKUP(Table2[[#This Row],[Customer_ID]],Table1[Customer_ID],Table1[Segment],"Not Found")</f>
        <v>Consumer</v>
      </c>
      <c r="T2348" t="str">
        <f>_xlfn.XLOOKUP(Table2[[#This Row],[Product_ID]],Table4[Product_ID],Table4[Product_Name],"Not Found")</f>
        <v>Headphones</v>
      </c>
    </row>
    <row r="2349" spans="1:20" x14ac:dyDescent="0.3">
      <c r="A2349" t="s">
        <v>2874</v>
      </c>
      <c r="B2349" s="4">
        <v>45929</v>
      </c>
      <c r="C2349" s="4">
        <v>45931</v>
      </c>
      <c r="D2349" t="s">
        <v>863</v>
      </c>
      <c r="E2349" t="s">
        <v>20</v>
      </c>
      <c r="F2349" s="8">
        <v>1</v>
      </c>
      <c r="G2349" s="10">
        <v>0</v>
      </c>
      <c r="H2349" t="s">
        <v>17</v>
      </c>
      <c r="I2349" s="8">
        <v>6999</v>
      </c>
      <c r="J2349" s="8">
        <v>1523.46</v>
      </c>
      <c r="K2349" s="12">
        <f>YEAR(Table2[[#This Row],[Order_Date]])</f>
        <v>2025</v>
      </c>
      <c r="L2349" s="12">
        <f>MONTH(Table2[[#This Row],[Order_Date]])</f>
        <v>9</v>
      </c>
      <c r="M2349" t="str">
        <f>TEXT(Table2[[#This Row],[Order_Date]],"mmm")</f>
        <v>Sep</v>
      </c>
      <c r="N2349" t="str">
        <f>TEXT(Table2[[#This Row],[Order_Date]],"YYYY-MM")</f>
        <v>2025-09</v>
      </c>
      <c r="O2349" s="9">
        <f>IFERROR(Table2[[#This Row],[Profit]]/Table2[[#This Row],[Sales]],0)</f>
        <v>0.21766823831975998</v>
      </c>
      <c r="P2349" t="str">
        <f>_xlfn.XLOOKUP(Table2[[#This Row],[Product_ID]],Table4[Product_ID],Table4[Category],"Not Found")</f>
        <v>Furniture</v>
      </c>
      <c r="Q2349" t="str">
        <f>_xlfn.XLOOKUP(Table2[[#This Row],[Product_ID]],Table4[Product_ID],Table4[Sub_Category],"Not Found")</f>
        <v>Furniture</v>
      </c>
      <c r="R2349" t="str">
        <f>_xlfn.XLOOKUP(Table2[[#This Row],[Customer_ID]],Table1[Customer_ID],Table1[Region],"Not Found")</f>
        <v>West</v>
      </c>
      <c r="S2349" t="str">
        <f>_xlfn.XLOOKUP(Table2[[#This Row],[Customer_ID]],Table1[Customer_ID],Table1[Segment],"Not Found")</f>
        <v>Consumer</v>
      </c>
      <c r="T2349" t="str">
        <f>_xlfn.XLOOKUP(Table2[[#This Row],[Product_ID]],Table4[Product_ID],Table4[Product_Name],"Not Found")</f>
        <v>Office Chair</v>
      </c>
    </row>
    <row r="2350" spans="1:20" x14ac:dyDescent="0.3">
      <c r="A2350" t="s">
        <v>2875</v>
      </c>
      <c r="B2350" s="4">
        <v>45791</v>
      </c>
      <c r="C2350" s="4">
        <v>45793</v>
      </c>
      <c r="D2350" t="s">
        <v>766</v>
      </c>
      <c r="E2350" t="s">
        <v>71</v>
      </c>
      <c r="F2350" s="8">
        <v>1</v>
      </c>
      <c r="G2350" s="10">
        <v>0</v>
      </c>
      <c r="H2350" t="s">
        <v>17</v>
      </c>
      <c r="I2350" s="8">
        <v>799</v>
      </c>
      <c r="J2350" s="8">
        <v>224</v>
      </c>
      <c r="K2350" s="12">
        <f>YEAR(Table2[[#This Row],[Order_Date]])</f>
        <v>2025</v>
      </c>
      <c r="L2350" s="12">
        <f>MONTH(Table2[[#This Row],[Order_Date]])</f>
        <v>5</v>
      </c>
      <c r="M2350" t="str">
        <f>TEXT(Table2[[#This Row],[Order_Date]],"mmm")</f>
        <v>May</v>
      </c>
      <c r="N2350" t="str">
        <f>TEXT(Table2[[#This Row],[Order_Date]],"YYYY-MM")</f>
        <v>2025-05</v>
      </c>
      <c r="O2350" s="9">
        <f>IFERROR(Table2[[#This Row],[Profit]]/Table2[[#This Row],[Sales]],0)</f>
        <v>0.28035043804755944</v>
      </c>
      <c r="P2350" t="str">
        <f>_xlfn.XLOOKUP(Table2[[#This Row],[Product_ID]],Table4[Product_ID],Table4[Category],"Not Found")</f>
        <v>Home</v>
      </c>
      <c r="Q2350" t="str">
        <f>_xlfn.XLOOKUP(Table2[[#This Row],[Product_ID]],Table4[Product_ID],Table4[Sub_Category],"Not Found")</f>
        <v>Storage</v>
      </c>
      <c r="R2350" t="str">
        <f>_xlfn.XLOOKUP(Table2[[#This Row],[Customer_ID]],Table1[Customer_ID],Table1[Region],"Not Found")</f>
        <v>North</v>
      </c>
      <c r="S2350" t="str">
        <f>_xlfn.XLOOKUP(Table2[[#This Row],[Customer_ID]],Table1[Customer_ID],Table1[Segment],"Not Found")</f>
        <v>Consumer</v>
      </c>
      <c r="T2350" t="str">
        <f>_xlfn.XLOOKUP(Table2[[#This Row],[Product_ID]],Table4[Product_ID],Table4[Product_Name],"Not Found")</f>
        <v>Storage Box</v>
      </c>
    </row>
    <row r="2351" spans="1:20" x14ac:dyDescent="0.3">
      <c r="A2351" t="s">
        <v>2876</v>
      </c>
      <c r="B2351" s="4">
        <v>45400</v>
      </c>
      <c r="C2351" s="4">
        <v>45405</v>
      </c>
      <c r="D2351" t="s">
        <v>1630</v>
      </c>
      <c r="E2351" t="s">
        <v>29</v>
      </c>
      <c r="F2351" s="8">
        <v>3</v>
      </c>
      <c r="G2351" s="10">
        <v>0</v>
      </c>
      <c r="H2351" t="s">
        <v>13</v>
      </c>
      <c r="I2351" s="8">
        <v>1197</v>
      </c>
      <c r="J2351" s="8">
        <v>345.85</v>
      </c>
      <c r="K2351" s="12">
        <f>YEAR(Table2[[#This Row],[Order_Date]])</f>
        <v>2024</v>
      </c>
      <c r="L2351" s="12">
        <f>MONTH(Table2[[#This Row],[Order_Date]])</f>
        <v>4</v>
      </c>
      <c r="M2351" t="str">
        <f>TEXT(Table2[[#This Row],[Order_Date]],"mmm")</f>
        <v>Apr</v>
      </c>
      <c r="N2351" t="str">
        <f>TEXT(Table2[[#This Row],[Order_Date]],"YYYY-MM")</f>
        <v>2024-04</v>
      </c>
      <c r="O2351" s="9">
        <f>IFERROR(Table2[[#This Row],[Profit]]/Table2[[#This Row],[Sales]],0)</f>
        <v>0.28893065998329159</v>
      </c>
      <c r="P2351" t="str">
        <f>_xlfn.XLOOKUP(Table2[[#This Row],[Product_ID]],Table4[Product_ID],Table4[Category],"Not Found")</f>
        <v>Office</v>
      </c>
      <c r="Q2351" t="str">
        <f>_xlfn.XLOOKUP(Table2[[#This Row],[Product_ID]],Table4[Product_ID],Table4[Sub_Category],"Not Found")</f>
        <v>Paper</v>
      </c>
      <c r="R2351" t="str">
        <f>_xlfn.XLOOKUP(Table2[[#This Row],[Customer_ID]],Table1[Customer_ID],Table1[Region],"Not Found")</f>
        <v>West</v>
      </c>
      <c r="S2351" t="str">
        <f>_xlfn.XLOOKUP(Table2[[#This Row],[Customer_ID]],Table1[Customer_ID],Table1[Segment],"Not Found")</f>
        <v>Consumer</v>
      </c>
      <c r="T2351" t="str">
        <f>_xlfn.XLOOKUP(Table2[[#This Row],[Product_ID]],Table4[Product_ID],Table4[Product_Name],"Not Found")</f>
        <v>Notebook Set</v>
      </c>
    </row>
    <row r="2352" spans="1:20" x14ac:dyDescent="0.3">
      <c r="A2352" t="s">
        <v>2877</v>
      </c>
      <c r="B2352" s="4">
        <v>45569</v>
      </c>
      <c r="C2352" s="4">
        <v>45572</v>
      </c>
      <c r="D2352" t="s">
        <v>299</v>
      </c>
      <c r="E2352" t="s">
        <v>71</v>
      </c>
      <c r="F2352" s="8">
        <v>2</v>
      </c>
      <c r="G2352" s="10">
        <v>0.1</v>
      </c>
      <c r="H2352" t="s">
        <v>17</v>
      </c>
      <c r="I2352" s="8">
        <v>1438.2</v>
      </c>
      <c r="J2352" s="8">
        <v>351.75</v>
      </c>
      <c r="K2352" s="12">
        <f>YEAR(Table2[[#This Row],[Order_Date]])</f>
        <v>2024</v>
      </c>
      <c r="L2352" s="12">
        <f>MONTH(Table2[[#This Row],[Order_Date]])</f>
        <v>10</v>
      </c>
      <c r="M2352" t="str">
        <f>TEXT(Table2[[#This Row],[Order_Date]],"mmm")</f>
        <v>Oct</v>
      </c>
      <c r="N2352" t="str">
        <f>TEXT(Table2[[#This Row],[Order_Date]],"YYYY-MM")</f>
        <v>2024-10</v>
      </c>
      <c r="O2352" s="9">
        <f>IFERROR(Table2[[#This Row],[Profit]]/Table2[[#This Row],[Sales]],0)</f>
        <v>0.24457655402586564</v>
      </c>
      <c r="P2352" t="str">
        <f>_xlfn.XLOOKUP(Table2[[#This Row],[Product_ID]],Table4[Product_ID],Table4[Category],"Not Found")</f>
        <v>Home</v>
      </c>
      <c r="Q2352" t="str">
        <f>_xlfn.XLOOKUP(Table2[[#This Row],[Product_ID]],Table4[Product_ID],Table4[Sub_Category],"Not Found")</f>
        <v>Storage</v>
      </c>
      <c r="R2352" t="str">
        <f>_xlfn.XLOOKUP(Table2[[#This Row],[Customer_ID]],Table1[Customer_ID],Table1[Region],"Not Found")</f>
        <v>East</v>
      </c>
      <c r="S2352" t="str">
        <f>_xlfn.XLOOKUP(Table2[[#This Row],[Customer_ID]],Table1[Customer_ID],Table1[Segment],"Not Found")</f>
        <v>Home Office</v>
      </c>
      <c r="T2352" t="str">
        <f>_xlfn.XLOOKUP(Table2[[#This Row],[Product_ID]],Table4[Product_ID],Table4[Product_Name],"Not Found")</f>
        <v>Storage Box</v>
      </c>
    </row>
    <row r="2353" spans="1:20" x14ac:dyDescent="0.3">
      <c r="A2353" t="s">
        <v>2878</v>
      </c>
      <c r="B2353" s="4">
        <v>45359</v>
      </c>
      <c r="C2353" s="4">
        <v>45360</v>
      </c>
      <c r="D2353" t="s">
        <v>2879</v>
      </c>
      <c r="E2353" t="s">
        <v>76</v>
      </c>
      <c r="F2353" s="8">
        <v>1</v>
      </c>
      <c r="G2353" s="10">
        <v>0.2</v>
      </c>
      <c r="H2353" t="s">
        <v>17</v>
      </c>
      <c r="I2353" s="8">
        <v>719.2</v>
      </c>
      <c r="J2353" s="8">
        <v>177.4</v>
      </c>
      <c r="K2353" s="12">
        <f>YEAR(Table2[[#This Row],[Order_Date]])</f>
        <v>2024</v>
      </c>
      <c r="L2353" s="12">
        <f>MONTH(Table2[[#This Row],[Order_Date]])</f>
        <v>3</v>
      </c>
      <c r="M2353" t="str">
        <f>TEXT(Table2[[#This Row],[Order_Date]],"mmm")</f>
        <v>Mar</v>
      </c>
      <c r="N2353" t="str">
        <f>TEXT(Table2[[#This Row],[Order_Date]],"YYYY-MM")</f>
        <v>2024-03</v>
      </c>
      <c r="O2353" s="9">
        <f>IFERROR(Table2[[#This Row],[Profit]]/Table2[[#This Row],[Sales]],0)</f>
        <v>0.24666295884315906</v>
      </c>
      <c r="P2353" t="str">
        <f>_xlfn.XLOOKUP(Table2[[#This Row],[Product_ID]],Table4[Product_ID],Table4[Category],"Not Found")</f>
        <v>Home</v>
      </c>
      <c r="Q2353" t="str">
        <f>_xlfn.XLOOKUP(Table2[[#This Row],[Product_ID]],Table4[Product_ID],Table4[Sub_Category],"Not Found")</f>
        <v>Decor</v>
      </c>
      <c r="R2353" t="str">
        <f>_xlfn.XLOOKUP(Table2[[#This Row],[Customer_ID]],Table1[Customer_ID],Table1[Region],"Not Found")</f>
        <v>West</v>
      </c>
      <c r="S2353" t="str">
        <f>_xlfn.XLOOKUP(Table2[[#This Row],[Customer_ID]],Table1[Customer_ID],Table1[Segment],"Not Found")</f>
        <v>Consumer</v>
      </c>
      <c r="T2353" t="str">
        <f>_xlfn.XLOOKUP(Table2[[#This Row],[Product_ID]],Table4[Product_ID],Table4[Product_Name],"Not Found")</f>
        <v>Wall Clock</v>
      </c>
    </row>
    <row r="2354" spans="1:20" x14ac:dyDescent="0.3">
      <c r="A2354" t="s">
        <v>2880</v>
      </c>
      <c r="B2354" s="4">
        <v>45360</v>
      </c>
      <c r="C2354" s="4">
        <v>45363</v>
      </c>
      <c r="D2354" t="s">
        <v>1489</v>
      </c>
      <c r="E2354" t="s">
        <v>55</v>
      </c>
      <c r="F2354" s="8">
        <v>2</v>
      </c>
      <c r="G2354" s="10">
        <v>0</v>
      </c>
      <c r="H2354" t="s">
        <v>21</v>
      </c>
      <c r="I2354" s="8">
        <v>11998</v>
      </c>
      <c r="J2354" s="8">
        <v>2114.2399999999998</v>
      </c>
      <c r="K2354" s="12">
        <f>YEAR(Table2[[#This Row],[Order_Date]])</f>
        <v>2024</v>
      </c>
      <c r="L2354" s="12">
        <f>MONTH(Table2[[#This Row],[Order_Date]])</f>
        <v>3</v>
      </c>
      <c r="M2354" t="str">
        <f>TEXT(Table2[[#This Row],[Order_Date]],"mmm")</f>
        <v>Mar</v>
      </c>
      <c r="N2354" t="str">
        <f>TEXT(Table2[[#This Row],[Order_Date]],"YYYY-MM")</f>
        <v>2024-03</v>
      </c>
      <c r="O2354" s="9">
        <f>IFERROR(Table2[[#This Row],[Profit]]/Table2[[#This Row],[Sales]],0)</f>
        <v>0.17621603600600097</v>
      </c>
      <c r="P2354" t="str">
        <f>_xlfn.XLOOKUP(Table2[[#This Row],[Product_ID]],Table4[Product_ID],Table4[Category],"Not Found")</f>
        <v>Furniture</v>
      </c>
      <c r="Q2354" t="str">
        <f>_xlfn.XLOOKUP(Table2[[#This Row],[Product_ID]],Table4[Product_ID],Table4[Sub_Category],"Not Found")</f>
        <v>Furniture</v>
      </c>
      <c r="R2354" t="str">
        <f>_xlfn.XLOOKUP(Table2[[#This Row],[Customer_ID]],Table1[Customer_ID],Table1[Region],"Not Found")</f>
        <v>South</v>
      </c>
      <c r="S2354" t="str">
        <f>_xlfn.XLOOKUP(Table2[[#This Row],[Customer_ID]],Table1[Customer_ID],Table1[Segment],"Not Found")</f>
        <v>Consumer</v>
      </c>
      <c r="T2354" t="str">
        <f>_xlfn.XLOOKUP(Table2[[#This Row],[Product_ID]],Table4[Product_ID],Table4[Product_Name],"Not Found")</f>
        <v>Study Table</v>
      </c>
    </row>
    <row r="2355" spans="1:20" x14ac:dyDescent="0.3">
      <c r="A2355" t="s">
        <v>2881</v>
      </c>
      <c r="B2355" s="4">
        <v>45456</v>
      </c>
      <c r="C2355" s="4">
        <v>45460</v>
      </c>
      <c r="D2355" t="s">
        <v>702</v>
      </c>
      <c r="E2355" t="s">
        <v>99</v>
      </c>
      <c r="F2355" s="8">
        <v>1</v>
      </c>
      <c r="G2355" s="10">
        <v>0.1</v>
      </c>
      <c r="H2355" t="s">
        <v>13</v>
      </c>
      <c r="I2355" s="8">
        <v>224.1</v>
      </c>
      <c r="J2355" s="8">
        <v>57.67</v>
      </c>
      <c r="K2355" s="12">
        <f>YEAR(Table2[[#This Row],[Order_Date]])</f>
        <v>2024</v>
      </c>
      <c r="L2355" s="12">
        <f>MONTH(Table2[[#This Row],[Order_Date]])</f>
        <v>6</v>
      </c>
      <c r="M2355" t="str">
        <f>TEXT(Table2[[#This Row],[Order_Date]],"mmm")</f>
        <v>Jun</v>
      </c>
      <c r="N2355" t="str">
        <f>TEXT(Table2[[#This Row],[Order_Date]],"YYYY-MM")</f>
        <v>2024-06</v>
      </c>
      <c r="O2355" s="9">
        <f>IFERROR(Table2[[#This Row],[Profit]]/Table2[[#This Row],[Sales]],0)</f>
        <v>0.25734047300312363</v>
      </c>
      <c r="P2355" t="str">
        <f>_xlfn.XLOOKUP(Table2[[#This Row],[Product_ID]],Table4[Product_ID],Table4[Category],"Not Found")</f>
        <v>Office</v>
      </c>
      <c r="Q2355" t="str">
        <f>_xlfn.XLOOKUP(Table2[[#This Row],[Product_ID]],Table4[Product_ID],Table4[Sub_Category],"Not Found")</f>
        <v>Paper</v>
      </c>
      <c r="R2355" t="str">
        <f>_xlfn.XLOOKUP(Table2[[#This Row],[Customer_ID]],Table1[Customer_ID],Table1[Region],"Not Found")</f>
        <v>West</v>
      </c>
      <c r="S2355" t="str">
        <f>_xlfn.XLOOKUP(Table2[[#This Row],[Customer_ID]],Table1[Customer_ID],Table1[Segment],"Not Found")</f>
        <v>Corporate</v>
      </c>
      <c r="T2355" t="str">
        <f>_xlfn.XLOOKUP(Table2[[#This Row],[Product_ID]],Table4[Product_ID],Table4[Product_Name],"Not Found")</f>
        <v>Pen Set</v>
      </c>
    </row>
    <row r="2356" spans="1:20" x14ac:dyDescent="0.3">
      <c r="A2356" t="s">
        <v>2882</v>
      </c>
      <c r="B2356" s="4">
        <v>45780</v>
      </c>
      <c r="C2356" s="4">
        <v>45784</v>
      </c>
      <c r="D2356" t="s">
        <v>593</v>
      </c>
      <c r="E2356" t="s">
        <v>99</v>
      </c>
      <c r="F2356" s="8">
        <v>1</v>
      </c>
      <c r="G2356" s="10">
        <v>0</v>
      </c>
      <c r="H2356" t="s">
        <v>30</v>
      </c>
      <c r="I2356" s="8">
        <v>249</v>
      </c>
      <c r="J2356" s="8">
        <v>55.3</v>
      </c>
      <c r="K2356" s="12">
        <f>YEAR(Table2[[#This Row],[Order_Date]])</f>
        <v>2025</v>
      </c>
      <c r="L2356" s="12">
        <f>MONTH(Table2[[#This Row],[Order_Date]])</f>
        <v>5</v>
      </c>
      <c r="M2356" t="str">
        <f>TEXT(Table2[[#This Row],[Order_Date]],"mmm")</f>
        <v>May</v>
      </c>
      <c r="N2356" t="str">
        <f>TEXT(Table2[[#This Row],[Order_Date]],"YYYY-MM")</f>
        <v>2025-05</v>
      </c>
      <c r="O2356" s="9">
        <f>IFERROR(Table2[[#This Row],[Profit]]/Table2[[#This Row],[Sales]],0)</f>
        <v>0.2220883534136546</v>
      </c>
      <c r="P2356" t="str">
        <f>_xlfn.XLOOKUP(Table2[[#This Row],[Product_ID]],Table4[Product_ID],Table4[Category],"Not Found")</f>
        <v>Office</v>
      </c>
      <c r="Q2356" t="str">
        <f>_xlfn.XLOOKUP(Table2[[#This Row],[Product_ID]],Table4[Product_ID],Table4[Sub_Category],"Not Found")</f>
        <v>Paper</v>
      </c>
      <c r="R2356" t="str">
        <f>_xlfn.XLOOKUP(Table2[[#This Row],[Customer_ID]],Table1[Customer_ID],Table1[Region],"Not Found")</f>
        <v>East</v>
      </c>
      <c r="S2356" t="str">
        <f>_xlfn.XLOOKUP(Table2[[#This Row],[Customer_ID]],Table1[Customer_ID],Table1[Segment],"Not Found")</f>
        <v>Consumer</v>
      </c>
      <c r="T2356" t="str">
        <f>_xlfn.XLOOKUP(Table2[[#This Row],[Product_ID]],Table4[Product_ID],Table4[Product_Name],"Not Found")</f>
        <v>Pen Set</v>
      </c>
    </row>
    <row r="2357" spans="1:20" x14ac:dyDescent="0.3">
      <c r="A2357" t="s">
        <v>2883</v>
      </c>
      <c r="B2357" s="4">
        <v>45596</v>
      </c>
      <c r="C2357" s="4">
        <v>45597</v>
      </c>
      <c r="D2357" t="s">
        <v>2884</v>
      </c>
      <c r="E2357" t="s">
        <v>12</v>
      </c>
      <c r="F2357" s="8">
        <v>2</v>
      </c>
      <c r="G2357" s="10">
        <v>0</v>
      </c>
      <c r="H2357" t="s">
        <v>30</v>
      </c>
      <c r="I2357" s="8">
        <v>1198</v>
      </c>
      <c r="J2357" s="8">
        <v>307.83999999999997</v>
      </c>
      <c r="K2357" s="12">
        <f>YEAR(Table2[[#This Row],[Order_Date]])</f>
        <v>2024</v>
      </c>
      <c r="L2357" s="12">
        <f>MONTH(Table2[[#This Row],[Order_Date]])</f>
        <v>10</v>
      </c>
      <c r="M2357" t="str">
        <f>TEXT(Table2[[#This Row],[Order_Date]],"mmm")</f>
        <v>Oct</v>
      </c>
      <c r="N2357" t="str">
        <f>TEXT(Table2[[#This Row],[Order_Date]],"YYYY-MM")</f>
        <v>2024-10</v>
      </c>
      <c r="O2357" s="9">
        <f>IFERROR(Table2[[#This Row],[Profit]]/Table2[[#This Row],[Sales]],0)</f>
        <v>0.25696160267111851</v>
      </c>
      <c r="P2357" t="str">
        <f>_xlfn.XLOOKUP(Table2[[#This Row],[Product_ID]],Table4[Product_ID],Table4[Category],"Not Found")</f>
        <v>Home</v>
      </c>
      <c r="Q2357" t="str">
        <f>_xlfn.XLOOKUP(Table2[[#This Row],[Product_ID]],Table4[Product_ID],Table4[Sub_Category],"Not Found")</f>
        <v>Kitchen</v>
      </c>
      <c r="R2357" t="str">
        <f>_xlfn.XLOOKUP(Table2[[#This Row],[Customer_ID]],Table1[Customer_ID],Table1[Region],"Not Found")</f>
        <v>North</v>
      </c>
      <c r="S2357" t="str">
        <f>_xlfn.XLOOKUP(Table2[[#This Row],[Customer_ID]],Table1[Customer_ID],Table1[Segment],"Not Found")</f>
        <v>Corporate</v>
      </c>
      <c r="T2357" t="str">
        <f>_xlfn.XLOOKUP(Table2[[#This Row],[Product_ID]],Table4[Product_ID],Table4[Product_Name],"Not Found")</f>
        <v>Water Bottle</v>
      </c>
    </row>
    <row r="2358" spans="1:20" x14ac:dyDescent="0.3">
      <c r="A2358" t="s">
        <v>2885</v>
      </c>
      <c r="B2358" s="4">
        <v>45965</v>
      </c>
      <c r="C2358" s="4">
        <v>45969</v>
      </c>
      <c r="D2358" t="s">
        <v>489</v>
      </c>
      <c r="E2358" t="s">
        <v>116</v>
      </c>
      <c r="F2358" s="8">
        <v>1</v>
      </c>
      <c r="G2358" s="10">
        <v>0</v>
      </c>
      <c r="H2358" t="s">
        <v>21</v>
      </c>
      <c r="I2358" s="8">
        <v>399</v>
      </c>
      <c r="J2358" s="8">
        <v>83.89</v>
      </c>
      <c r="K2358" s="12">
        <f>YEAR(Table2[[#This Row],[Order_Date]])</f>
        <v>2025</v>
      </c>
      <c r="L2358" s="12">
        <f>MONTH(Table2[[#This Row],[Order_Date]])</f>
        <v>11</v>
      </c>
      <c r="M2358" t="str">
        <f>TEXT(Table2[[#This Row],[Order_Date]],"mmm")</f>
        <v>Nov</v>
      </c>
      <c r="N2358" t="str">
        <f>TEXT(Table2[[#This Row],[Order_Date]],"YYYY-MM")</f>
        <v>2025-11</v>
      </c>
      <c r="O2358" s="9">
        <f>IFERROR(Table2[[#This Row],[Profit]]/Table2[[#This Row],[Sales]],0)</f>
        <v>0.21025062656641605</v>
      </c>
      <c r="P2358" t="str">
        <f>_xlfn.XLOOKUP(Table2[[#This Row],[Product_ID]],Table4[Product_ID],Table4[Category],"Not Found")</f>
        <v>Technology</v>
      </c>
      <c r="Q2358" t="str">
        <f>_xlfn.XLOOKUP(Table2[[#This Row],[Product_ID]],Table4[Product_ID],Table4[Sub_Category],"Not Found")</f>
        <v>Accessories</v>
      </c>
      <c r="R2358" t="str">
        <f>_xlfn.XLOOKUP(Table2[[#This Row],[Customer_ID]],Table1[Customer_ID],Table1[Region],"Not Found")</f>
        <v>West</v>
      </c>
      <c r="S2358" t="str">
        <f>_xlfn.XLOOKUP(Table2[[#This Row],[Customer_ID]],Table1[Customer_ID],Table1[Segment],"Not Found")</f>
        <v>Corporate</v>
      </c>
      <c r="T2358" t="str">
        <f>_xlfn.XLOOKUP(Table2[[#This Row],[Product_ID]],Table4[Product_ID],Table4[Product_Name],"Not Found")</f>
        <v>Mobile Holder</v>
      </c>
    </row>
    <row r="2359" spans="1:20" x14ac:dyDescent="0.3">
      <c r="A2359" t="s">
        <v>2886</v>
      </c>
      <c r="B2359" s="4">
        <v>45656</v>
      </c>
      <c r="C2359" s="4">
        <v>45658</v>
      </c>
      <c r="D2359" t="s">
        <v>44</v>
      </c>
      <c r="E2359" t="s">
        <v>65</v>
      </c>
      <c r="F2359" s="8">
        <v>1</v>
      </c>
      <c r="G2359" s="10">
        <v>0.15</v>
      </c>
      <c r="H2359" t="s">
        <v>17</v>
      </c>
      <c r="I2359" s="8">
        <v>594.15</v>
      </c>
      <c r="J2359" s="8">
        <v>190.05</v>
      </c>
      <c r="K2359" s="12">
        <f>YEAR(Table2[[#This Row],[Order_Date]])</f>
        <v>2024</v>
      </c>
      <c r="L2359" s="12">
        <f>MONTH(Table2[[#This Row],[Order_Date]])</f>
        <v>12</v>
      </c>
      <c r="M2359" t="str">
        <f>TEXT(Table2[[#This Row],[Order_Date]],"mmm")</f>
        <v>Dec</v>
      </c>
      <c r="N2359" t="str">
        <f>TEXT(Table2[[#This Row],[Order_Date]],"YYYY-MM")</f>
        <v>2024-12</v>
      </c>
      <c r="O2359" s="9">
        <f>IFERROR(Table2[[#This Row],[Profit]]/Table2[[#This Row],[Sales]],0)</f>
        <v>0.31986872002019695</v>
      </c>
      <c r="P2359" t="str">
        <f>_xlfn.XLOOKUP(Table2[[#This Row],[Product_ID]],Table4[Product_ID],Table4[Category],"Not Found")</f>
        <v>Office</v>
      </c>
      <c r="Q2359" t="str">
        <f>_xlfn.XLOOKUP(Table2[[#This Row],[Product_ID]],Table4[Product_ID],Table4[Sub_Category],"Not Found")</f>
        <v>Storage</v>
      </c>
      <c r="R2359" t="str">
        <f>_xlfn.XLOOKUP(Table2[[#This Row],[Customer_ID]],Table1[Customer_ID],Table1[Region],"Not Found")</f>
        <v>North</v>
      </c>
      <c r="S2359" t="str">
        <f>_xlfn.XLOOKUP(Table2[[#This Row],[Customer_ID]],Table1[Customer_ID],Table1[Segment],"Not Found")</f>
        <v>Corporate</v>
      </c>
      <c r="T2359" t="str">
        <f>_xlfn.XLOOKUP(Table2[[#This Row],[Product_ID]],Table4[Product_ID],Table4[Product_Name],"Not Found")</f>
        <v>Desk Organizer</v>
      </c>
    </row>
    <row r="2360" spans="1:20" x14ac:dyDescent="0.3">
      <c r="A2360" t="s">
        <v>2887</v>
      </c>
      <c r="B2360" s="4">
        <v>45670</v>
      </c>
      <c r="C2360" s="4">
        <v>45674</v>
      </c>
      <c r="D2360" t="s">
        <v>1017</v>
      </c>
      <c r="E2360" t="s">
        <v>29</v>
      </c>
      <c r="F2360" s="8">
        <v>2</v>
      </c>
      <c r="G2360" s="10">
        <v>0.05</v>
      </c>
      <c r="H2360" t="s">
        <v>17</v>
      </c>
      <c r="I2360" s="8">
        <v>758.1</v>
      </c>
      <c r="J2360" s="8">
        <v>231.89</v>
      </c>
      <c r="K2360" s="12">
        <f>YEAR(Table2[[#This Row],[Order_Date]])</f>
        <v>2025</v>
      </c>
      <c r="L2360" s="12">
        <f>MONTH(Table2[[#This Row],[Order_Date]])</f>
        <v>1</v>
      </c>
      <c r="M2360" t="str">
        <f>TEXT(Table2[[#This Row],[Order_Date]],"mmm")</f>
        <v>Jan</v>
      </c>
      <c r="N2360" t="str">
        <f>TEXT(Table2[[#This Row],[Order_Date]],"YYYY-MM")</f>
        <v>2025-01</v>
      </c>
      <c r="O2360" s="9">
        <f>IFERROR(Table2[[#This Row],[Profit]]/Table2[[#This Row],[Sales]],0)</f>
        <v>0.30588312887481861</v>
      </c>
      <c r="P2360" t="str">
        <f>_xlfn.XLOOKUP(Table2[[#This Row],[Product_ID]],Table4[Product_ID],Table4[Category],"Not Found")</f>
        <v>Office</v>
      </c>
      <c r="Q2360" t="str">
        <f>_xlfn.XLOOKUP(Table2[[#This Row],[Product_ID]],Table4[Product_ID],Table4[Sub_Category],"Not Found")</f>
        <v>Paper</v>
      </c>
      <c r="R2360" t="str">
        <f>_xlfn.XLOOKUP(Table2[[#This Row],[Customer_ID]],Table1[Customer_ID],Table1[Region],"Not Found")</f>
        <v>West</v>
      </c>
      <c r="S2360" t="str">
        <f>_xlfn.XLOOKUP(Table2[[#This Row],[Customer_ID]],Table1[Customer_ID],Table1[Segment],"Not Found")</f>
        <v>Consumer</v>
      </c>
      <c r="T2360" t="str">
        <f>_xlfn.XLOOKUP(Table2[[#This Row],[Product_ID]],Table4[Product_ID],Table4[Product_Name],"Not Found")</f>
        <v>Notebook Set</v>
      </c>
    </row>
    <row r="2361" spans="1:20" x14ac:dyDescent="0.3">
      <c r="A2361" t="s">
        <v>2888</v>
      </c>
      <c r="B2361" s="4">
        <v>45634</v>
      </c>
      <c r="C2361" s="4">
        <v>45639</v>
      </c>
      <c r="D2361" t="s">
        <v>865</v>
      </c>
      <c r="E2361" t="s">
        <v>55</v>
      </c>
      <c r="F2361" s="8">
        <v>4</v>
      </c>
      <c r="G2361" s="10">
        <v>0.2</v>
      </c>
      <c r="H2361" t="s">
        <v>13</v>
      </c>
      <c r="I2361" s="8">
        <v>19196.8</v>
      </c>
      <c r="J2361" s="8">
        <v>2090.4499999999998</v>
      </c>
      <c r="K2361" s="12">
        <f>YEAR(Table2[[#This Row],[Order_Date]])</f>
        <v>2024</v>
      </c>
      <c r="L2361" s="12">
        <f>MONTH(Table2[[#This Row],[Order_Date]])</f>
        <v>12</v>
      </c>
      <c r="M2361" t="str">
        <f>TEXT(Table2[[#This Row],[Order_Date]],"mmm")</f>
        <v>Dec</v>
      </c>
      <c r="N2361" t="str">
        <f>TEXT(Table2[[#This Row],[Order_Date]],"YYYY-MM")</f>
        <v>2024-12</v>
      </c>
      <c r="O2361" s="9">
        <f>IFERROR(Table2[[#This Row],[Profit]]/Table2[[#This Row],[Sales]],0)</f>
        <v>0.10889575345890981</v>
      </c>
      <c r="P2361" t="str">
        <f>_xlfn.XLOOKUP(Table2[[#This Row],[Product_ID]],Table4[Product_ID],Table4[Category],"Not Found")</f>
        <v>Furniture</v>
      </c>
      <c r="Q2361" t="str">
        <f>_xlfn.XLOOKUP(Table2[[#This Row],[Product_ID]],Table4[Product_ID],Table4[Sub_Category],"Not Found")</f>
        <v>Furniture</v>
      </c>
      <c r="R2361" t="str">
        <f>_xlfn.XLOOKUP(Table2[[#This Row],[Customer_ID]],Table1[Customer_ID],Table1[Region],"Not Found")</f>
        <v>West</v>
      </c>
      <c r="S2361" t="str">
        <f>_xlfn.XLOOKUP(Table2[[#This Row],[Customer_ID]],Table1[Customer_ID],Table1[Segment],"Not Found")</f>
        <v>Home Office</v>
      </c>
      <c r="T2361" t="str">
        <f>_xlfn.XLOOKUP(Table2[[#This Row],[Product_ID]],Table4[Product_ID],Table4[Product_Name],"Not Found")</f>
        <v>Study Table</v>
      </c>
    </row>
    <row r="2362" spans="1:20" x14ac:dyDescent="0.3">
      <c r="A2362" t="s">
        <v>2889</v>
      </c>
      <c r="B2362" s="4">
        <v>45845</v>
      </c>
      <c r="C2362" s="4">
        <v>45847</v>
      </c>
      <c r="D2362" t="s">
        <v>508</v>
      </c>
      <c r="E2362" t="s">
        <v>16</v>
      </c>
      <c r="F2362" s="8">
        <v>2</v>
      </c>
      <c r="G2362" s="10">
        <v>0.05</v>
      </c>
      <c r="H2362" t="s">
        <v>30</v>
      </c>
      <c r="I2362" s="8">
        <v>2468.1</v>
      </c>
      <c r="J2362" s="8">
        <v>691.02</v>
      </c>
      <c r="K2362" s="12">
        <f>YEAR(Table2[[#This Row],[Order_Date]])</f>
        <v>2025</v>
      </c>
      <c r="L2362" s="12">
        <f>MONTH(Table2[[#This Row],[Order_Date]])</f>
        <v>7</v>
      </c>
      <c r="M2362" t="str">
        <f>TEXT(Table2[[#This Row],[Order_Date]],"mmm")</f>
        <v>Jul</v>
      </c>
      <c r="N2362" t="str">
        <f>TEXT(Table2[[#This Row],[Order_Date]],"YYYY-MM")</f>
        <v>2025-07</v>
      </c>
      <c r="O2362" s="9">
        <f>IFERROR(Table2[[#This Row],[Profit]]/Table2[[#This Row],[Sales]],0)</f>
        <v>0.2799805518414975</v>
      </c>
      <c r="P2362" t="str">
        <f>_xlfn.XLOOKUP(Table2[[#This Row],[Product_ID]],Table4[Product_ID],Table4[Category],"Not Found")</f>
        <v>Technology</v>
      </c>
      <c r="Q2362" t="str">
        <f>_xlfn.XLOOKUP(Table2[[#This Row],[Product_ID]],Table4[Product_ID],Table4[Sub_Category],"Not Found")</f>
        <v>Accessories</v>
      </c>
      <c r="R2362" t="str">
        <f>_xlfn.XLOOKUP(Table2[[#This Row],[Customer_ID]],Table1[Customer_ID],Table1[Region],"Not Found")</f>
        <v>West</v>
      </c>
      <c r="S2362" t="str">
        <f>_xlfn.XLOOKUP(Table2[[#This Row],[Customer_ID]],Table1[Customer_ID],Table1[Segment],"Not Found")</f>
        <v>Corporate</v>
      </c>
      <c r="T2362" t="str">
        <f>_xlfn.XLOOKUP(Table2[[#This Row],[Product_ID]],Table4[Product_ID],Table4[Product_Name],"Not Found")</f>
        <v>USB-C Hub</v>
      </c>
    </row>
    <row r="2363" spans="1:20" x14ac:dyDescent="0.3">
      <c r="A2363" t="s">
        <v>2890</v>
      </c>
      <c r="B2363" s="4">
        <v>45645</v>
      </c>
      <c r="C2363" s="4">
        <v>45648</v>
      </c>
      <c r="D2363" t="s">
        <v>289</v>
      </c>
      <c r="E2363" t="s">
        <v>16</v>
      </c>
      <c r="F2363" s="8">
        <v>1</v>
      </c>
      <c r="G2363" s="10">
        <v>0</v>
      </c>
      <c r="H2363" t="s">
        <v>30</v>
      </c>
      <c r="I2363" s="8">
        <v>1299</v>
      </c>
      <c r="J2363" s="8">
        <v>262.32</v>
      </c>
      <c r="K2363" s="12">
        <f>YEAR(Table2[[#This Row],[Order_Date]])</f>
        <v>2024</v>
      </c>
      <c r="L2363" s="12">
        <f>MONTH(Table2[[#This Row],[Order_Date]])</f>
        <v>12</v>
      </c>
      <c r="M2363" t="str">
        <f>TEXT(Table2[[#This Row],[Order_Date]],"mmm")</f>
        <v>Dec</v>
      </c>
      <c r="N2363" t="str">
        <f>TEXT(Table2[[#This Row],[Order_Date]],"YYYY-MM")</f>
        <v>2024-12</v>
      </c>
      <c r="O2363" s="9">
        <f>IFERROR(Table2[[#This Row],[Profit]]/Table2[[#This Row],[Sales]],0)</f>
        <v>0.20193995381062355</v>
      </c>
      <c r="P2363" t="str">
        <f>_xlfn.XLOOKUP(Table2[[#This Row],[Product_ID]],Table4[Product_ID],Table4[Category],"Not Found")</f>
        <v>Technology</v>
      </c>
      <c r="Q2363" t="str">
        <f>_xlfn.XLOOKUP(Table2[[#This Row],[Product_ID]],Table4[Product_ID],Table4[Sub_Category],"Not Found")</f>
        <v>Accessories</v>
      </c>
      <c r="R2363" t="str">
        <f>_xlfn.XLOOKUP(Table2[[#This Row],[Customer_ID]],Table1[Customer_ID],Table1[Region],"Not Found")</f>
        <v>West</v>
      </c>
      <c r="S2363" t="str">
        <f>_xlfn.XLOOKUP(Table2[[#This Row],[Customer_ID]],Table1[Customer_ID],Table1[Segment],"Not Found")</f>
        <v>Consumer</v>
      </c>
      <c r="T2363" t="str">
        <f>_xlfn.XLOOKUP(Table2[[#This Row],[Product_ID]],Table4[Product_ID],Table4[Product_Name],"Not Found")</f>
        <v>USB-C Hub</v>
      </c>
    </row>
    <row r="2364" spans="1:20" x14ac:dyDescent="0.3">
      <c r="A2364" t="s">
        <v>2891</v>
      </c>
      <c r="B2364" s="4">
        <v>45707</v>
      </c>
      <c r="C2364" s="4">
        <v>45708</v>
      </c>
      <c r="D2364" t="s">
        <v>891</v>
      </c>
      <c r="E2364" t="s">
        <v>45</v>
      </c>
      <c r="F2364" s="8">
        <v>1</v>
      </c>
      <c r="G2364" s="10">
        <v>0.1</v>
      </c>
      <c r="H2364" t="s">
        <v>13</v>
      </c>
      <c r="I2364" s="8">
        <v>2249.1</v>
      </c>
      <c r="J2364" s="8">
        <v>466.38</v>
      </c>
      <c r="K2364" s="12">
        <f>YEAR(Table2[[#This Row],[Order_Date]])</f>
        <v>2025</v>
      </c>
      <c r="L2364" s="12">
        <f>MONTH(Table2[[#This Row],[Order_Date]])</f>
        <v>2</v>
      </c>
      <c r="M2364" t="str">
        <f>TEXT(Table2[[#This Row],[Order_Date]],"mmm")</f>
        <v>Feb</v>
      </c>
      <c r="N2364" t="str">
        <f>TEXT(Table2[[#This Row],[Order_Date]],"YYYY-MM")</f>
        <v>2025-02</v>
      </c>
      <c r="O2364" s="9">
        <f>IFERROR(Table2[[#This Row],[Profit]]/Table2[[#This Row],[Sales]],0)</f>
        <v>0.20736294517807125</v>
      </c>
      <c r="P2364" t="str">
        <f>_xlfn.XLOOKUP(Table2[[#This Row],[Product_ID]],Table4[Product_ID],Table4[Category],"Not Found")</f>
        <v>Technology</v>
      </c>
      <c r="Q2364" t="str">
        <f>_xlfn.XLOOKUP(Table2[[#This Row],[Product_ID]],Table4[Product_ID],Table4[Sub_Category],"Not Found")</f>
        <v>Audio</v>
      </c>
      <c r="R2364" t="str">
        <f>_xlfn.XLOOKUP(Table2[[#This Row],[Customer_ID]],Table1[Customer_ID],Table1[Region],"Not Found")</f>
        <v>North</v>
      </c>
      <c r="S2364" t="str">
        <f>_xlfn.XLOOKUP(Table2[[#This Row],[Customer_ID]],Table1[Customer_ID],Table1[Segment],"Not Found")</f>
        <v>Home Office</v>
      </c>
      <c r="T2364" t="str">
        <f>_xlfn.XLOOKUP(Table2[[#This Row],[Product_ID]],Table4[Product_ID],Table4[Product_Name],"Not Found")</f>
        <v>Headphones</v>
      </c>
    </row>
    <row r="2365" spans="1:20" x14ac:dyDescent="0.3">
      <c r="A2365" t="s">
        <v>2892</v>
      </c>
      <c r="B2365" s="4">
        <v>45400</v>
      </c>
      <c r="C2365" s="4">
        <v>45405</v>
      </c>
      <c r="D2365" t="s">
        <v>1127</v>
      </c>
      <c r="E2365" t="s">
        <v>35</v>
      </c>
      <c r="F2365" s="8">
        <v>1</v>
      </c>
      <c r="G2365" s="10">
        <v>0.15</v>
      </c>
      <c r="H2365" t="s">
        <v>13</v>
      </c>
      <c r="I2365" s="8">
        <v>1359.15</v>
      </c>
      <c r="J2365" s="8">
        <v>327.96</v>
      </c>
      <c r="K2365" s="12">
        <f>YEAR(Table2[[#This Row],[Order_Date]])</f>
        <v>2024</v>
      </c>
      <c r="L2365" s="12">
        <f>MONTH(Table2[[#This Row],[Order_Date]])</f>
        <v>4</v>
      </c>
      <c r="M2365" t="str">
        <f>TEXT(Table2[[#This Row],[Order_Date]],"mmm")</f>
        <v>Apr</v>
      </c>
      <c r="N2365" t="str">
        <f>TEXT(Table2[[#This Row],[Order_Date]],"YYYY-MM")</f>
        <v>2024-04</v>
      </c>
      <c r="O2365" s="9">
        <f>IFERROR(Table2[[#This Row],[Profit]]/Table2[[#This Row],[Sales]],0)</f>
        <v>0.24129786999227454</v>
      </c>
      <c r="P2365" t="str">
        <f>_xlfn.XLOOKUP(Table2[[#This Row],[Product_ID]],Table4[Product_ID],Table4[Category],"Not Found")</f>
        <v>Lifestyle</v>
      </c>
      <c r="Q2365" t="str">
        <f>_xlfn.XLOOKUP(Table2[[#This Row],[Product_ID]],Table4[Product_ID],Table4[Sub_Category],"Not Found")</f>
        <v>Bags</v>
      </c>
      <c r="R2365" t="str">
        <f>_xlfn.XLOOKUP(Table2[[#This Row],[Customer_ID]],Table1[Customer_ID],Table1[Region],"Not Found")</f>
        <v>South</v>
      </c>
      <c r="S2365" t="str">
        <f>_xlfn.XLOOKUP(Table2[[#This Row],[Customer_ID]],Table1[Customer_ID],Table1[Segment],"Not Found")</f>
        <v>Home Office</v>
      </c>
      <c r="T2365" t="str">
        <f>_xlfn.XLOOKUP(Table2[[#This Row],[Product_ID]],Table4[Product_ID],Table4[Product_Name],"Not Found")</f>
        <v>Backpack</v>
      </c>
    </row>
    <row r="2366" spans="1:20" x14ac:dyDescent="0.3">
      <c r="A2366" t="s">
        <v>2893</v>
      </c>
      <c r="B2366" s="4">
        <v>45854</v>
      </c>
      <c r="C2366" s="4">
        <v>45859</v>
      </c>
      <c r="D2366" t="s">
        <v>2605</v>
      </c>
      <c r="E2366" t="s">
        <v>81</v>
      </c>
      <c r="F2366" s="8">
        <v>1</v>
      </c>
      <c r="G2366" s="10">
        <v>0.1</v>
      </c>
      <c r="H2366" t="s">
        <v>21</v>
      </c>
      <c r="I2366" s="8">
        <v>719.1</v>
      </c>
      <c r="J2366" s="8">
        <v>186.48</v>
      </c>
      <c r="K2366" s="12">
        <f>YEAR(Table2[[#This Row],[Order_Date]])</f>
        <v>2025</v>
      </c>
      <c r="L2366" s="12">
        <f>MONTH(Table2[[#This Row],[Order_Date]])</f>
        <v>7</v>
      </c>
      <c r="M2366" t="str">
        <f>TEXT(Table2[[#This Row],[Order_Date]],"mmm")</f>
        <v>Jul</v>
      </c>
      <c r="N2366" t="str">
        <f>TEXT(Table2[[#This Row],[Order_Date]],"YYYY-MM")</f>
        <v>2025-07</v>
      </c>
      <c r="O2366" s="9">
        <f>IFERROR(Table2[[#This Row],[Profit]]/Table2[[#This Row],[Sales]],0)</f>
        <v>0.25932415519399249</v>
      </c>
      <c r="P2366" t="str">
        <f>_xlfn.XLOOKUP(Table2[[#This Row],[Product_ID]],Table4[Product_ID],Table4[Category],"Not Found")</f>
        <v>Home</v>
      </c>
      <c r="Q2366" t="str">
        <f>_xlfn.XLOOKUP(Table2[[#This Row],[Product_ID]],Table4[Product_ID],Table4[Sub_Category],"Not Found")</f>
        <v>Kitchen</v>
      </c>
      <c r="R2366" t="str">
        <f>_xlfn.XLOOKUP(Table2[[#This Row],[Customer_ID]],Table1[Customer_ID],Table1[Region],"Not Found")</f>
        <v>West</v>
      </c>
      <c r="S2366" t="str">
        <f>_xlfn.XLOOKUP(Table2[[#This Row],[Customer_ID]],Table1[Customer_ID],Table1[Segment],"Not Found")</f>
        <v>Home Office</v>
      </c>
      <c r="T2366" t="str">
        <f>_xlfn.XLOOKUP(Table2[[#This Row],[Product_ID]],Table4[Product_ID],Table4[Product_Name],"Not Found")</f>
        <v>Travel Mug</v>
      </c>
    </row>
    <row r="2367" spans="1:20" x14ac:dyDescent="0.3">
      <c r="A2367" t="s">
        <v>2894</v>
      </c>
      <c r="B2367" s="4">
        <v>45788</v>
      </c>
      <c r="C2367" s="4">
        <v>45789</v>
      </c>
      <c r="D2367" t="s">
        <v>170</v>
      </c>
      <c r="E2367" t="s">
        <v>40</v>
      </c>
      <c r="F2367" s="8">
        <v>1</v>
      </c>
      <c r="G2367" s="10">
        <v>0.1</v>
      </c>
      <c r="H2367" t="s">
        <v>13</v>
      </c>
      <c r="I2367" s="8">
        <v>1349.1</v>
      </c>
      <c r="J2367" s="8">
        <v>316.22000000000003</v>
      </c>
      <c r="K2367" s="12">
        <f>YEAR(Table2[[#This Row],[Order_Date]])</f>
        <v>2025</v>
      </c>
      <c r="L2367" s="12">
        <f>MONTH(Table2[[#This Row],[Order_Date]])</f>
        <v>5</v>
      </c>
      <c r="M2367" t="str">
        <f>TEXT(Table2[[#This Row],[Order_Date]],"mmm")</f>
        <v>May</v>
      </c>
      <c r="N2367" t="str">
        <f>TEXT(Table2[[#This Row],[Order_Date]],"YYYY-MM")</f>
        <v>2025-05</v>
      </c>
      <c r="O2367" s="9">
        <f>IFERROR(Table2[[#This Row],[Profit]]/Table2[[#This Row],[Sales]],0)</f>
        <v>0.2343932992365281</v>
      </c>
      <c r="P2367" t="str">
        <f>_xlfn.XLOOKUP(Table2[[#This Row],[Product_ID]],Table4[Product_ID],Table4[Category],"Not Found")</f>
        <v>Technology</v>
      </c>
      <c r="Q2367" t="str">
        <f>_xlfn.XLOOKUP(Table2[[#This Row],[Product_ID]],Table4[Product_ID],Table4[Sub_Category],"Not Found")</f>
        <v>Accessories</v>
      </c>
      <c r="R2367" t="str">
        <f>_xlfn.XLOOKUP(Table2[[#This Row],[Customer_ID]],Table1[Customer_ID],Table1[Region],"Not Found")</f>
        <v>South</v>
      </c>
      <c r="S2367" t="str">
        <f>_xlfn.XLOOKUP(Table2[[#This Row],[Customer_ID]],Table1[Customer_ID],Table1[Segment],"Not Found")</f>
        <v>Home Office</v>
      </c>
      <c r="T2367" t="str">
        <f>_xlfn.XLOOKUP(Table2[[#This Row],[Product_ID]],Table4[Product_ID],Table4[Product_Name],"Not Found")</f>
        <v>Power Bank</v>
      </c>
    </row>
    <row r="2368" spans="1:20" x14ac:dyDescent="0.3">
      <c r="A2368" t="s">
        <v>2895</v>
      </c>
      <c r="B2368" s="4">
        <v>45632</v>
      </c>
      <c r="C2368" s="4">
        <v>45636</v>
      </c>
      <c r="D2368" t="s">
        <v>277</v>
      </c>
      <c r="E2368" t="s">
        <v>99</v>
      </c>
      <c r="F2368" s="8">
        <v>2</v>
      </c>
      <c r="G2368" s="10">
        <v>0</v>
      </c>
      <c r="H2368" t="s">
        <v>13</v>
      </c>
      <c r="I2368" s="8">
        <v>498</v>
      </c>
      <c r="J2368" s="8">
        <v>169.31</v>
      </c>
      <c r="K2368" s="12">
        <f>YEAR(Table2[[#This Row],[Order_Date]])</f>
        <v>2024</v>
      </c>
      <c r="L2368" s="12">
        <f>MONTH(Table2[[#This Row],[Order_Date]])</f>
        <v>12</v>
      </c>
      <c r="M2368" t="str">
        <f>TEXT(Table2[[#This Row],[Order_Date]],"mmm")</f>
        <v>Dec</v>
      </c>
      <c r="N2368" t="str">
        <f>TEXT(Table2[[#This Row],[Order_Date]],"YYYY-MM")</f>
        <v>2024-12</v>
      </c>
      <c r="O2368" s="9">
        <f>IFERROR(Table2[[#This Row],[Profit]]/Table2[[#This Row],[Sales]],0)</f>
        <v>0.33997991967871488</v>
      </c>
      <c r="P2368" t="str">
        <f>_xlfn.XLOOKUP(Table2[[#This Row],[Product_ID]],Table4[Product_ID],Table4[Category],"Not Found")</f>
        <v>Office</v>
      </c>
      <c r="Q2368" t="str">
        <f>_xlfn.XLOOKUP(Table2[[#This Row],[Product_ID]],Table4[Product_ID],Table4[Sub_Category],"Not Found")</f>
        <v>Paper</v>
      </c>
      <c r="R2368" t="str">
        <f>_xlfn.XLOOKUP(Table2[[#This Row],[Customer_ID]],Table1[Customer_ID],Table1[Region],"Not Found")</f>
        <v>West</v>
      </c>
      <c r="S2368" t="str">
        <f>_xlfn.XLOOKUP(Table2[[#This Row],[Customer_ID]],Table1[Customer_ID],Table1[Segment],"Not Found")</f>
        <v>Corporate</v>
      </c>
      <c r="T2368" t="str">
        <f>_xlfn.XLOOKUP(Table2[[#This Row],[Product_ID]],Table4[Product_ID],Table4[Product_Name],"Not Found")</f>
        <v>Pen Set</v>
      </c>
    </row>
    <row r="2369" spans="1:20" x14ac:dyDescent="0.3">
      <c r="A2369" t="s">
        <v>2896</v>
      </c>
      <c r="B2369" s="4">
        <v>45674</v>
      </c>
      <c r="C2369" s="4">
        <v>45675</v>
      </c>
      <c r="D2369" t="s">
        <v>971</v>
      </c>
      <c r="E2369" t="s">
        <v>99</v>
      </c>
      <c r="F2369" s="8">
        <v>1</v>
      </c>
      <c r="G2369" s="10">
        <v>0</v>
      </c>
      <c r="H2369" t="s">
        <v>30</v>
      </c>
      <c r="I2369" s="8">
        <v>249</v>
      </c>
      <c r="J2369" s="8">
        <v>77.14</v>
      </c>
      <c r="K2369" s="12">
        <f>YEAR(Table2[[#This Row],[Order_Date]])</f>
        <v>2025</v>
      </c>
      <c r="L2369" s="12">
        <f>MONTH(Table2[[#This Row],[Order_Date]])</f>
        <v>1</v>
      </c>
      <c r="M2369" t="str">
        <f>TEXT(Table2[[#This Row],[Order_Date]],"mmm")</f>
        <v>Jan</v>
      </c>
      <c r="N2369" t="str">
        <f>TEXT(Table2[[#This Row],[Order_Date]],"YYYY-MM")</f>
        <v>2025-01</v>
      </c>
      <c r="O2369" s="9">
        <f>IFERROR(Table2[[#This Row],[Profit]]/Table2[[#This Row],[Sales]],0)</f>
        <v>0.30979919678714862</v>
      </c>
      <c r="P2369" t="str">
        <f>_xlfn.XLOOKUP(Table2[[#This Row],[Product_ID]],Table4[Product_ID],Table4[Category],"Not Found")</f>
        <v>Office</v>
      </c>
      <c r="Q2369" t="str">
        <f>_xlfn.XLOOKUP(Table2[[#This Row],[Product_ID]],Table4[Product_ID],Table4[Sub_Category],"Not Found")</f>
        <v>Paper</v>
      </c>
      <c r="R2369" t="str">
        <f>_xlfn.XLOOKUP(Table2[[#This Row],[Customer_ID]],Table1[Customer_ID],Table1[Region],"Not Found")</f>
        <v>West</v>
      </c>
      <c r="S2369" t="str">
        <f>_xlfn.XLOOKUP(Table2[[#This Row],[Customer_ID]],Table1[Customer_ID],Table1[Segment],"Not Found")</f>
        <v>Home Office</v>
      </c>
      <c r="T2369" t="str">
        <f>_xlfn.XLOOKUP(Table2[[#This Row],[Product_ID]],Table4[Product_ID],Table4[Product_Name],"Not Found")</f>
        <v>Pen Set</v>
      </c>
    </row>
    <row r="2370" spans="1:20" x14ac:dyDescent="0.3">
      <c r="A2370" t="s">
        <v>2897</v>
      </c>
      <c r="B2370" s="4">
        <v>45824</v>
      </c>
      <c r="C2370" s="4">
        <v>45825</v>
      </c>
      <c r="D2370" t="s">
        <v>1084</v>
      </c>
      <c r="E2370" t="s">
        <v>35</v>
      </c>
      <c r="F2370" s="8">
        <v>1</v>
      </c>
      <c r="G2370" s="10">
        <v>0</v>
      </c>
      <c r="H2370" t="s">
        <v>21</v>
      </c>
      <c r="I2370" s="8">
        <v>1599</v>
      </c>
      <c r="J2370" s="8">
        <v>451.51</v>
      </c>
      <c r="K2370" s="12">
        <f>YEAR(Table2[[#This Row],[Order_Date]])</f>
        <v>2025</v>
      </c>
      <c r="L2370" s="12">
        <f>MONTH(Table2[[#This Row],[Order_Date]])</f>
        <v>6</v>
      </c>
      <c r="M2370" t="str">
        <f>TEXT(Table2[[#This Row],[Order_Date]],"mmm")</f>
        <v>Jun</v>
      </c>
      <c r="N2370" t="str">
        <f>TEXT(Table2[[#This Row],[Order_Date]],"YYYY-MM")</f>
        <v>2025-06</v>
      </c>
      <c r="O2370" s="9">
        <f>IFERROR(Table2[[#This Row],[Profit]]/Table2[[#This Row],[Sales]],0)</f>
        <v>0.28237023139462164</v>
      </c>
      <c r="P2370" t="str">
        <f>_xlfn.XLOOKUP(Table2[[#This Row],[Product_ID]],Table4[Product_ID],Table4[Category],"Not Found")</f>
        <v>Lifestyle</v>
      </c>
      <c r="Q2370" t="str">
        <f>_xlfn.XLOOKUP(Table2[[#This Row],[Product_ID]],Table4[Product_ID],Table4[Sub_Category],"Not Found")</f>
        <v>Bags</v>
      </c>
      <c r="R2370" t="str">
        <f>_xlfn.XLOOKUP(Table2[[#This Row],[Customer_ID]],Table1[Customer_ID],Table1[Region],"Not Found")</f>
        <v>North</v>
      </c>
      <c r="S2370" t="str">
        <f>_xlfn.XLOOKUP(Table2[[#This Row],[Customer_ID]],Table1[Customer_ID],Table1[Segment],"Not Found")</f>
        <v>Consumer</v>
      </c>
      <c r="T2370" t="str">
        <f>_xlfn.XLOOKUP(Table2[[#This Row],[Product_ID]],Table4[Product_ID],Table4[Product_Name],"Not Found")</f>
        <v>Backpack</v>
      </c>
    </row>
    <row r="2371" spans="1:20" x14ac:dyDescent="0.3">
      <c r="A2371" t="s">
        <v>2898</v>
      </c>
      <c r="B2371" s="4">
        <v>45591</v>
      </c>
      <c r="C2371" s="4">
        <v>45595</v>
      </c>
      <c r="D2371" t="s">
        <v>1724</v>
      </c>
      <c r="E2371" t="s">
        <v>26</v>
      </c>
      <c r="F2371" s="8">
        <v>2</v>
      </c>
      <c r="G2371" s="10">
        <v>0.05</v>
      </c>
      <c r="H2371" t="s">
        <v>30</v>
      </c>
      <c r="I2371" s="8">
        <v>1708.1</v>
      </c>
      <c r="J2371" s="8">
        <v>269.8</v>
      </c>
      <c r="K2371" s="12">
        <f>YEAR(Table2[[#This Row],[Order_Date]])</f>
        <v>2024</v>
      </c>
      <c r="L2371" s="12">
        <f>MONTH(Table2[[#This Row],[Order_Date]])</f>
        <v>10</v>
      </c>
      <c r="M2371" t="str">
        <f>TEXT(Table2[[#This Row],[Order_Date]],"mmm")</f>
        <v>Oct</v>
      </c>
      <c r="N2371" t="str">
        <f>TEXT(Table2[[#This Row],[Order_Date]],"YYYY-MM")</f>
        <v>2024-10</v>
      </c>
      <c r="O2371" s="9">
        <f>IFERROR(Table2[[#This Row],[Profit]]/Table2[[#This Row],[Sales]],0)</f>
        <v>0.15795328142380424</v>
      </c>
      <c r="P2371" t="str">
        <f>_xlfn.XLOOKUP(Table2[[#This Row],[Product_ID]],Table4[Product_ID],Table4[Category],"Not Found")</f>
        <v>Technology</v>
      </c>
      <c r="Q2371" t="str">
        <f>_xlfn.XLOOKUP(Table2[[#This Row],[Product_ID]],Table4[Product_ID],Table4[Sub_Category],"Not Found")</f>
        <v>Accessories</v>
      </c>
      <c r="R2371" t="str">
        <f>_xlfn.XLOOKUP(Table2[[#This Row],[Customer_ID]],Table1[Customer_ID],Table1[Region],"Not Found")</f>
        <v>East</v>
      </c>
      <c r="S2371" t="str">
        <f>_xlfn.XLOOKUP(Table2[[#This Row],[Customer_ID]],Table1[Customer_ID],Table1[Segment],"Not Found")</f>
        <v>Home Office</v>
      </c>
      <c r="T2371" t="str">
        <f>_xlfn.XLOOKUP(Table2[[#This Row],[Product_ID]],Table4[Product_ID],Table4[Product_Name],"Not Found")</f>
        <v>Keyboard</v>
      </c>
    </row>
    <row r="2372" spans="1:20" x14ac:dyDescent="0.3">
      <c r="A2372" t="s">
        <v>2899</v>
      </c>
      <c r="B2372" s="4">
        <v>45430</v>
      </c>
      <c r="C2372" s="4">
        <v>45433</v>
      </c>
      <c r="D2372" t="s">
        <v>1336</v>
      </c>
      <c r="E2372" t="s">
        <v>99</v>
      </c>
      <c r="F2372" s="8">
        <v>1</v>
      </c>
      <c r="G2372" s="10">
        <v>0.2</v>
      </c>
      <c r="H2372" t="s">
        <v>13</v>
      </c>
      <c r="I2372" s="8">
        <v>199.2</v>
      </c>
      <c r="J2372" s="8">
        <v>51.76</v>
      </c>
      <c r="K2372" s="12">
        <f>YEAR(Table2[[#This Row],[Order_Date]])</f>
        <v>2024</v>
      </c>
      <c r="L2372" s="12">
        <f>MONTH(Table2[[#This Row],[Order_Date]])</f>
        <v>5</v>
      </c>
      <c r="M2372" t="str">
        <f>TEXT(Table2[[#This Row],[Order_Date]],"mmm")</f>
        <v>May</v>
      </c>
      <c r="N2372" t="str">
        <f>TEXT(Table2[[#This Row],[Order_Date]],"YYYY-MM")</f>
        <v>2024-05</v>
      </c>
      <c r="O2372" s="9">
        <f>IFERROR(Table2[[#This Row],[Profit]]/Table2[[#This Row],[Sales]],0)</f>
        <v>0.25983935742971886</v>
      </c>
      <c r="P2372" t="str">
        <f>_xlfn.XLOOKUP(Table2[[#This Row],[Product_ID]],Table4[Product_ID],Table4[Category],"Not Found")</f>
        <v>Office</v>
      </c>
      <c r="Q2372" t="str">
        <f>_xlfn.XLOOKUP(Table2[[#This Row],[Product_ID]],Table4[Product_ID],Table4[Sub_Category],"Not Found")</f>
        <v>Paper</v>
      </c>
      <c r="R2372" t="str">
        <f>_xlfn.XLOOKUP(Table2[[#This Row],[Customer_ID]],Table1[Customer_ID],Table1[Region],"Not Found")</f>
        <v>West</v>
      </c>
      <c r="S2372" t="str">
        <f>_xlfn.XLOOKUP(Table2[[#This Row],[Customer_ID]],Table1[Customer_ID],Table1[Segment],"Not Found")</f>
        <v>Home Office</v>
      </c>
      <c r="T2372" t="str">
        <f>_xlfn.XLOOKUP(Table2[[#This Row],[Product_ID]],Table4[Product_ID],Table4[Product_Name],"Not Found")</f>
        <v>Pen Set</v>
      </c>
    </row>
    <row r="2373" spans="1:20" x14ac:dyDescent="0.3">
      <c r="A2373" t="s">
        <v>2900</v>
      </c>
      <c r="B2373" s="4">
        <v>45650</v>
      </c>
      <c r="C2373" s="4">
        <v>45651</v>
      </c>
      <c r="D2373" t="s">
        <v>523</v>
      </c>
      <c r="E2373" t="s">
        <v>65</v>
      </c>
      <c r="F2373" s="8">
        <v>5</v>
      </c>
      <c r="G2373" s="10">
        <v>0.1</v>
      </c>
      <c r="H2373" t="s">
        <v>13</v>
      </c>
      <c r="I2373" s="8">
        <v>3145.5</v>
      </c>
      <c r="J2373" s="8">
        <v>995.67</v>
      </c>
      <c r="K2373" s="12">
        <f>YEAR(Table2[[#This Row],[Order_Date]])</f>
        <v>2024</v>
      </c>
      <c r="L2373" s="12">
        <f>MONTH(Table2[[#This Row],[Order_Date]])</f>
        <v>12</v>
      </c>
      <c r="M2373" t="str">
        <f>TEXT(Table2[[#This Row],[Order_Date]],"mmm")</f>
        <v>Dec</v>
      </c>
      <c r="N2373" t="str">
        <f>TEXT(Table2[[#This Row],[Order_Date]],"YYYY-MM")</f>
        <v>2024-12</v>
      </c>
      <c r="O2373" s="9">
        <f>IFERROR(Table2[[#This Row],[Profit]]/Table2[[#This Row],[Sales]],0)</f>
        <v>0.31653791130185976</v>
      </c>
      <c r="P2373" t="str">
        <f>_xlfn.XLOOKUP(Table2[[#This Row],[Product_ID]],Table4[Product_ID],Table4[Category],"Not Found")</f>
        <v>Office</v>
      </c>
      <c r="Q2373" t="str">
        <f>_xlfn.XLOOKUP(Table2[[#This Row],[Product_ID]],Table4[Product_ID],Table4[Sub_Category],"Not Found")</f>
        <v>Storage</v>
      </c>
      <c r="R2373" t="str">
        <f>_xlfn.XLOOKUP(Table2[[#This Row],[Customer_ID]],Table1[Customer_ID],Table1[Region],"Not Found")</f>
        <v>West</v>
      </c>
      <c r="S2373" t="str">
        <f>_xlfn.XLOOKUP(Table2[[#This Row],[Customer_ID]],Table1[Customer_ID],Table1[Segment],"Not Found")</f>
        <v>Corporate</v>
      </c>
      <c r="T2373" t="str">
        <f>_xlfn.XLOOKUP(Table2[[#This Row],[Product_ID]],Table4[Product_ID],Table4[Product_Name],"Not Found")</f>
        <v>Desk Organizer</v>
      </c>
    </row>
    <row r="2374" spans="1:20" x14ac:dyDescent="0.3">
      <c r="A2374" t="s">
        <v>2901</v>
      </c>
      <c r="B2374" s="4">
        <v>45790</v>
      </c>
      <c r="C2374" s="4">
        <v>45794</v>
      </c>
      <c r="D2374" t="s">
        <v>331</v>
      </c>
      <c r="E2374" t="s">
        <v>96</v>
      </c>
      <c r="F2374" s="8">
        <v>1</v>
      </c>
      <c r="G2374" s="10">
        <v>0.1</v>
      </c>
      <c r="H2374" t="s">
        <v>17</v>
      </c>
      <c r="I2374" s="8">
        <v>899.1</v>
      </c>
      <c r="J2374" s="8">
        <v>212.27</v>
      </c>
      <c r="K2374" s="12">
        <f>YEAR(Table2[[#This Row],[Order_Date]])</f>
        <v>2025</v>
      </c>
      <c r="L2374" s="12">
        <f>MONTH(Table2[[#This Row],[Order_Date]])</f>
        <v>5</v>
      </c>
      <c r="M2374" t="str">
        <f>TEXT(Table2[[#This Row],[Order_Date]],"mmm")</f>
        <v>May</v>
      </c>
      <c r="N2374" t="str">
        <f>TEXT(Table2[[#This Row],[Order_Date]],"YYYY-MM")</f>
        <v>2025-05</v>
      </c>
      <c r="O2374" s="9">
        <f>IFERROR(Table2[[#This Row],[Profit]]/Table2[[#This Row],[Sales]],0)</f>
        <v>0.23609164720275833</v>
      </c>
      <c r="P2374" t="str">
        <f>_xlfn.XLOOKUP(Table2[[#This Row],[Product_ID]],Table4[Product_ID],Table4[Category],"Not Found")</f>
        <v>Home</v>
      </c>
      <c r="Q2374" t="str">
        <f>_xlfn.XLOOKUP(Table2[[#This Row],[Product_ID]],Table4[Product_ID],Table4[Sub_Category],"Not Found")</f>
        <v>Lighting</v>
      </c>
      <c r="R2374" t="str">
        <f>_xlfn.XLOOKUP(Table2[[#This Row],[Customer_ID]],Table1[Customer_ID],Table1[Region],"Not Found")</f>
        <v>East</v>
      </c>
      <c r="S2374" t="str">
        <f>_xlfn.XLOOKUP(Table2[[#This Row],[Customer_ID]],Table1[Customer_ID],Table1[Segment],"Not Found")</f>
        <v>Consumer</v>
      </c>
      <c r="T2374" t="str">
        <f>_xlfn.XLOOKUP(Table2[[#This Row],[Product_ID]],Table4[Product_ID],Table4[Product_Name],"Not Found")</f>
        <v>LED Strip Light</v>
      </c>
    </row>
    <row r="2375" spans="1:20" x14ac:dyDescent="0.3">
      <c r="A2375" t="s">
        <v>2902</v>
      </c>
      <c r="B2375" s="4">
        <v>45676</v>
      </c>
      <c r="C2375" s="4">
        <v>45681</v>
      </c>
      <c r="D2375" t="s">
        <v>474</v>
      </c>
      <c r="E2375" t="s">
        <v>50</v>
      </c>
      <c r="F2375" s="8">
        <v>3</v>
      </c>
      <c r="G2375" s="10">
        <v>0</v>
      </c>
      <c r="H2375" t="s">
        <v>17</v>
      </c>
      <c r="I2375" s="8">
        <v>1497</v>
      </c>
      <c r="J2375" s="8">
        <v>272.02</v>
      </c>
      <c r="K2375" s="12">
        <f>YEAR(Table2[[#This Row],[Order_Date]])</f>
        <v>2025</v>
      </c>
      <c r="L2375" s="12">
        <f>MONTH(Table2[[#This Row],[Order_Date]])</f>
        <v>1</v>
      </c>
      <c r="M2375" t="str">
        <f>TEXT(Table2[[#This Row],[Order_Date]],"mmm")</f>
        <v>Jan</v>
      </c>
      <c r="N2375" t="str">
        <f>TEXT(Table2[[#This Row],[Order_Date]],"YYYY-MM")</f>
        <v>2025-01</v>
      </c>
      <c r="O2375" s="9">
        <f>IFERROR(Table2[[#This Row],[Profit]]/Table2[[#This Row],[Sales]],0)</f>
        <v>0.18171008684034734</v>
      </c>
      <c r="P2375" t="str">
        <f>_xlfn.XLOOKUP(Table2[[#This Row],[Product_ID]],Table4[Product_ID],Table4[Category],"Not Found")</f>
        <v>Technology</v>
      </c>
      <c r="Q2375" t="str">
        <f>_xlfn.XLOOKUP(Table2[[#This Row],[Product_ID]],Table4[Product_ID],Table4[Sub_Category],"Not Found")</f>
        <v>Accessories</v>
      </c>
      <c r="R2375" t="str">
        <f>_xlfn.XLOOKUP(Table2[[#This Row],[Customer_ID]],Table1[Customer_ID],Table1[Region],"Not Found")</f>
        <v>West</v>
      </c>
      <c r="S2375" t="str">
        <f>_xlfn.XLOOKUP(Table2[[#This Row],[Customer_ID]],Table1[Customer_ID],Table1[Segment],"Not Found")</f>
        <v>Corporate</v>
      </c>
      <c r="T2375" t="str">
        <f>_xlfn.XLOOKUP(Table2[[#This Row],[Product_ID]],Table4[Product_ID],Table4[Product_Name],"Not Found")</f>
        <v>Wireless Mouse</v>
      </c>
    </row>
    <row r="2376" spans="1:20" x14ac:dyDescent="0.3">
      <c r="A2376" t="s">
        <v>2903</v>
      </c>
      <c r="B2376" s="4">
        <v>45895</v>
      </c>
      <c r="C2376" s="4">
        <v>45896</v>
      </c>
      <c r="D2376" t="s">
        <v>1498</v>
      </c>
      <c r="E2376" t="s">
        <v>116</v>
      </c>
      <c r="F2376" s="8">
        <v>3</v>
      </c>
      <c r="G2376" s="10">
        <v>0.1</v>
      </c>
      <c r="H2376" t="s">
        <v>13</v>
      </c>
      <c r="I2376" s="8">
        <v>1077.3</v>
      </c>
      <c r="J2376" s="8">
        <v>243.39</v>
      </c>
      <c r="K2376" s="12">
        <f>YEAR(Table2[[#This Row],[Order_Date]])</f>
        <v>2025</v>
      </c>
      <c r="L2376" s="12">
        <f>MONTH(Table2[[#This Row],[Order_Date]])</f>
        <v>8</v>
      </c>
      <c r="M2376" t="str">
        <f>TEXT(Table2[[#This Row],[Order_Date]],"mmm")</f>
        <v>Aug</v>
      </c>
      <c r="N2376" t="str">
        <f>TEXT(Table2[[#This Row],[Order_Date]],"YYYY-MM")</f>
        <v>2025-08</v>
      </c>
      <c r="O2376" s="9">
        <f>IFERROR(Table2[[#This Row],[Profit]]/Table2[[#This Row],[Sales]],0)</f>
        <v>0.22592592592592592</v>
      </c>
      <c r="P2376" t="str">
        <f>_xlfn.XLOOKUP(Table2[[#This Row],[Product_ID]],Table4[Product_ID],Table4[Category],"Not Found")</f>
        <v>Technology</v>
      </c>
      <c r="Q2376" t="str">
        <f>_xlfn.XLOOKUP(Table2[[#This Row],[Product_ID]],Table4[Product_ID],Table4[Sub_Category],"Not Found")</f>
        <v>Accessories</v>
      </c>
      <c r="R2376" t="str">
        <f>_xlfn.XLOOKUP(Table2[[#This Row],[Customer_ID]],Table1[Customer_ID],Table1[Region],"Not Found")</f>
        <v>West</v>
      </c>
      <c r="S2376" t="str">
        <f>_xlfn.XLOOKUP(Table2[[#This Row],[Customer_ID]],Table1[Customer_ID],Table1[Segment],"Not Found")</f>
        <v>Home Office</v>
      </c>
      <c r="T2376" t="str">
        <f>_xlfn.XLOOKUP(Table2[[#This Row],[Product_ID]],Table4[Product_ID],Table4[Product_Name],"Not Found")</f>
        <v>Mobile Holder</v>
      </c>
    </row>
    <row r="2377" spans="1:20" x14ac:dyDescent="0.3">
      <c r="A2377" t="s">
        <v>2904</v>
      </c>
      <c r="B2377" s="4">
        <v>45571</v>
      </c>
      <c r="C2377" s="4">
        <v>45572</v>
      </c>
      <c r="D2377" t="s">
        <v>2696</v>
      </c>
      <c r="E2377" t="s">
        <v>76</v>
      </c>
      <c r="F2377" s="8">
        <v>3</v>
      </c>
      <c r="G2377" s="10">
        <v>0.15</v>
      </c>
      <c r="H2377" t="s">
        <v>21</v>
      </c>
      <c r="I2377" s="8">
        <v>2292.4499999999998</v>
      </c>
      <c r="J2377" s="8">
        <v>546.27</v>
      </c>
      <c r="K2377" s="12">
        <f>YEAR(Table2[[#This Row],[Order_Date]])</f>
        <v>2024</v>
      </c>
      <c r="L2377" s="12">
        <f>MONTH(Table2[[#This Row],[Order_Date]])</f>
        <v>10</v>
      </c>
      <c r="M2377" t="str">
        <f>TEXT(Table2[[#This Row],[Order_Date]],"mmm")</f>
        <v>Oct</v>
      </c>
      <c r="N2377" t="str">
        <f>TEXT(Table2[[#This Row],[Order_Date]],"YYYY-MM")</f>
        <v>2024-10</v>
      </c>
      <c r="O2377" s="9">
        <f>IFERROR(Table2[[#This Row],[Profit]]/Table2[[#This Row],[Sales]],0)</f>
        <v>0.23829091147026107</v>
      </c>
      <c r="P2377" t="str">
        <f>_xlfn.XLOOKUP(Table2[[#This Row],[Product_ID]],Table4[Product_ID],Table4[Category],"Not Found")</f>
        <v>Home</v>
      </c>
      <c r="Q2377" t="str">
        <f>_xlfn.XLOOKUP(Table2[[#This Row],[Product_ID]],Table4[Product_ID],Table4[Sub_Category],"Not Found")</f>
        <v>Decor</v>
      </c>
      <c r="R2377" t="str">
        <f>_xlfn.XLOOKUP(Table2[[#This Row],[Customer_ID]],Table1[Customer_ID],Table1[Region],"Not Found")</f>
        <v>West</v>
      </c>
      <c r="S2377" t="str">
        <f>_xlfn.XLOOKUP(Table2[[#This Row],[Customer_ID]],Table1[Customer_ID],Table1[Segment],"Not Found")</f>
        <v>Consumer</v>
      </c>
      <c r="T2377" t="str">
        <f>_xlfn.XLOOKUP(Table2[[#This Row],[Product_ID]],Table4[Product_ID],Table4[Product_Name],"Not Found")</f>
        <v>Wall Clock</v>
      </c>
    </row>
    <row r="2378" spans="1:20" x14ac:dyDescent="0.3">
      <c r="A2378" t="s">
        <v>2905</v>
      </c>
      <c r="B2378" s="4">
        <v>45928</v>
      </c>
      <c r="C2378" s="4">
        <v>45931</v>
      </c>
      <c r="D2378" t="s">
        <v>126</v>
      </c>
      <c r="E2378" t="s">
        <v>29</v>
      </c>
      <c r="F2378" s="8">
        <v>1</v>
      </c>
      <c r="G2378" s="10">
        <v>0.05</v>
      </c>
      <c r="H2378" t="s">
        <v>30</v>
      </c>
      <c r="I2378" s="8">
        <v>379.05</v>
      </c>
      <c r="J2378" s="8">
        <v>100.08</v>
      </c>
      <c r="K2378" s="12">
        <f>YEAR(Table2[[#This Row],[Order_Date]])</f>
        <v>2025</v>
      </c>
      <c r="L2378" s="12">
        <f>MONTH(Table2[[#This Row],[Order_Date]])</f>
        <v>9</v>
      </c>
      <c r="M2378" t="str">
        <f>TEXT(Table2[[#This Row],[Order_Date]],"mmm")</f>
        <v>Sep</v>
      </c>
      <c r="N2378" t="str">
        <f>TEXT(Table2[[#This Row],[Order_Date]],"YYYY-MM")</f>
        <v>2025-09</v>
      </c>
      <c r="O2378" s="9">
        <f>IFERROR(Table2[[#This Row],[Profit]]/Table2[[#This Row],[Sales]],0)</f>
        <v>0.26402849228333991</v>
      </c>
      <c r="P2378" t="str">
        <f>_xlfn.XLOOKUP(Table2[[#This Row],[Product_ID]],Table4[Product_ID],Table4[Category],"Not Found")</f>
        <v>Office</v>
      </c>
      <c r="Q2378" t="str">
        <f>_xlfn.XLOOKUP(Table2[[#This Row],[Product_ID]],Table4[Product_ID],Table4[Sub_Category],"Not Found")</f>
        <v>Paper</v>
      </c>
      <c r="R2378" t="str">
        <f>_xlfn.XLOOKUP(Table2[[#This Row],[Customer_ID]],Table1[Customer_ID],Table1[Region],"Not Found")</f>
        <v>North</v>
      </c>
      <c r="S2378" t="str">
        <f>_xlfn.XLOOKUP(Table2[[#This Row],[Customer_ID]],Table1[Customer_ID],Table1[Segment],"Not Found")</f>
        <v>Consumer</v>
      </c>
      <c r="T2378" t="str">
        <f>_xlfn.XLOOKUP(Table2[[#This Row],[Product_ID]],Table4[Product_ID],Table4[Product_Name],"Not Found")</f>
        <v>Notebook Set</v>
      </c>
    </row>
    <row r="2379" spans="1:20" x14ac:dyDescent="0.3">
      <c r="A2379" t="s">
        <v>2906</v>
      </c>
      <c r="B2379" s="4">
        <v>45774</v>
      </c>
      <c r="C2379" s="4">
        <v>45777</v>
      </c>
      <c r="D2379" t="s">
        <v>134</v>
      </c>
      <c r="E2379" t="s">
        <v>40</v>
      </c>
      <c r="F2379" s="8">
        <v>4</v>
      </c>
      <c r="G2379" s="10">
        <v>0.05</v>
      </c>
      <c r="H2379" t="s">
        <v>13</v>
      </c>
      <c r="I2379" s="8">
        <v>5696.2</v>
      </c>
      <c r="J2379" s="8">
        <v>1103.97</v>
      </c>
      <c r="K2379" s="12">
        <f>YEAR(Table2[[#This Row],[Order_Date]])</f>
        <v>2025</v>
      </c>
      <c r="L2379" s="12">
        <f>MONTH(Table2[[#This Row],[Order_Date]])</f>
        <v>4</v>
      </c>
      <c r="M2379" t="str">
        <f>TEXT(Table2[[#This Row],[Order_Date]],"mmm")</f>
        <v>Apr</v>
      </c>
      <c r="N2379" t="str">
        <f>TEXT(Table2[[#This Row],[Order_Date]],"YYYY-MM")</f>
        <v>2025-04</v>
      </c>
      <c r="O2379" s="9">
        <f>IFERROR(Table2[[#This Row],[Profit]]/Table2[[#This Row],[Sales]],0)</f>
        <v>0.19380815280362348</v>
      </c>
      <c r="P2379" t="str">
        <f>_xlfn.XLOOKUP(Table2[[#This Row],[Product_ID]],Table4[Product_ID],Table4[Category],"Not Found")</f>
        <v>Technology</v>
      </c>
      <c r="Q2379" t="str">
        <f>_xlfn.XLOOKUP(Table2[[#This Row],[Product_ID]],Table4[Product_ID],Table4[Sub_Category],"Not Found")</f>
        <v>Accessories</v>
      </c>
      <c r="R2379" t="str">
        <f>_xlfn.XLOOKUP(Table2[[#This Row],[Customer_ID]],Table1[Customer_ID],Table1[Region],"Not Found")</f>
        <v>West</v>
      </c>
      <c r="S2379" t="str">
        <f>_xlfn.XLOOKUP(Table2[[#This Row],[Customer_ID]],Table1[Customer_ID],Table1[Segment],"Not Found")</f>
        <v>Corporate</v>
      </c>
      <c r="T2379" t="str">
        <f>_xlfn.XLOOKUP(Table2[[#This Row],[Product_ID]],Table4[Product_ID],Table4[Product_Name],"Not Found")</f>
        <v>Power Bank</v>
      </c>
    </row>
    <row r="2380" spans="1:20" x14ac:dyDescent="0.3">
      <c r="A2380" t="s">
        <v>2907</v>
      </c>
      <c r="B2380" s="4">
        <v>45402</v>
      </c>
      <c r="C2380" s="4">
        <v>45407</v>
      </c>
      <c r="D2380" t="s">
        <v>1017</v>
      </c>
      <c r="E2380" t="s">
        <v>76</v>
      </c>
      <c r="F2380" s="8">
        <v>1</v>
      </c>
      <c r="G2380" s="10">
        <v>0.1</v>
      </c>
      <c r="H2380" t="s">
        <v>13</v>
      </c>
      <c r="I2380" s="8">
        <v>809.1</v>
      </c>
      <c r="J2380" s="8">
        <v>205.36</v>
      </c>
      <c r="K2380" s="12">
        <f>YEAR(Table2[[#This Row],[Order_Date]])</f>
        <v>2024</v>
      </c>
      <c r="L2380" s="12">
        <f>MONTH(Table2[[#This Row],[Order_Date]])</f>
        <v>4</v>
      </c>
      <c r="M2380" t="str">
        <f>TEXT(Table2[[#This Row],[Order_Date]],"mmm")</f>
        <v>Apr</v>
      </c>
      <c r="N2380" t="str">
        <f>TEXT(Table2[[#This Row],[Order_Date]],"YYYY-MM")</f>
        <v>2024-04</v>
      </c>
      <c r="O2380" s="9">
        <f>IFERROR(Table2[[#This Row],[Profit]]/Table2[[#This Row],[Sales]],0)</f>
        <v>0.25381287850698309</v>
      </c>
      <c r="P2380" t="str">
        <f>_xlfn.XLOOKUP(Table2[[#This Row],[Product_ID]],Table4[Product_ID],Table4[Category],"Not Found")</f>
        <v>Home</v>
      </c>
      <c r="Q2380" t="str">
        <f>_xlfn.XLOOKUP(Table2[[#This Row],[Product_ID]],Table4[Product_ID],Table4[Sub_Category],"Not Found")</f>
        <v>Decor</v>
      </c>
      <c r="R2380" t="str">
        <f>_xlfn.XLOOKUP(Table2[[#This Row],[Customer_ID]],Table1[Customer_ID],Table1[Region],"Not Found")</f>
        <v>West</v>
      </c>
      <c r="S2380" t="str">
        <f>_xlfn.XLOOKUP(Table2[[#This Row],[Customer_ID]],Table1[Customer_ID],Table1[Segment],"Not Found")</f>
        <v>Consumer</v>
      </c>
      <c r="T2380" t="str">
        <f>_xlfn.XLOOKUP(Table2[[#This Row],[Product_ID]],Table4[Product_ID],Table4[Product_Name],"Not Found")</f>
        <v>Wall Clock</v>
      </c>
    </row>
    <row r="2381" spans="1:20" x14ac:dyDescent="0.3">
      <c r="A2381" t="s">
        <v>2908</v>
      </c>
      <c r="B2381" s="4">
        <v>45430</v>
      </c>
      <c r="C2381" s="4">
        <v>45433</v>
      </c>
      <c r="D2381" t="s">
        <v>493</v>
      </c>
      <c r="E2381" t="s">
        <v>200</v>
      </c>
      <c r="F2381" s="8">
        <v>1</v>
      </c>
      <c r="G2381" s="10">
        <v>0.05</v>
      </c>
      <c r="H2381" t="s">
        <v>13</v>
      </c>
      <c r="I2381" s="8">
        <v>1044.05</v>
      </c>
      <c r="J2381" s="8">
        <v>329.81</v>
      </c>
      <c r="K2381" s="12">
        <f>YEAR(Table2[[#This Row],[Order_Date]])</f>
        <v>2024</v>
      </c>
      <c r="L2381" s="12">
        <f>MONTH(Table2[[#This Row],[Order_Date]])</f>
        <v>5</v>
      </c>
      <c r="M2381" t="str">
        <f>TEXT(Table2[[#This Row],[Order_Date]],"mmm")</f>
        <v>May</v>
      </c>
      <c r="N2381" t="str">
        <f>TEXT(Table2[[#This Row],[Order_Date]],"YYYY-MM")</f>
        <v>2024-05</v>
      </c>
      <c r="O2381" s="9">
        <f>IFERROR(Table2[[#This Row],[Profit]]/Table2[[#This Row],[Sales]],0)</f>
        <v>0.3158948326229587</v>
      </c>
      <c r="P2381" t="str">
        <f>_xlfn.XLOOKUP(Table2[[#This Row],[Product_ID]],Table4[Product_ID],Table4[Category],"Not Found")</f>
        <v>Office</v>
      </c>
      <c r="Q2381" t="str">
        <f>_xlfn.XLOOKUP(Table2[[#This Row],[Product_ID]],Table4[Product_ID],Table4[Sub_Category],"Not Found")</f>
        <v>Office Supplies</v>
      </c>
      <c r="R2381" t="str">
        <f>_xlfn.XLOOKUP(Table2[[#This Row],[Customer_ID]],Table1[Customer_ID],Table1[Region],"Not Found")</f>
        <v>West</v>
      </c>
      <c r="S2381" t="str">
        <f>_xlfn.XLOOKUP(Table2[[#This Row],[Customer_ID]],Table1[Customer_ID],Table1[Segment],"Not Found")</f>
        <v>Corporate</v>
      </c>
      <c r="T2381" t="str">
        <f>_xlfn.XLOOKUP(Table2[[#This Row],[Product_ID]],Table4[Product_ID],Table4[Product_Name],"Not Found")</f>
        <v>Laptop Stand</v>
      </c>
    </row>
    <row r="2382" spans="1:20" x14ac:dyDescent="0.3">
      <c r="A2382" t="s">
        <v>2909</v>
      </c>
      <c r="B2382" s="4">
        <v>45726</v>
      </c>
      <c r="C2382" s="4">
        <v>45731</v>
      </c>
      <c r="D2382" t="s">
        <v>128</v>
      </c>
      <c r="E2382" t="s">
        <v>96</v>
      </c>
      <c r="F2382" s="8">
        <v>1</v>
      </c>
      <c r="G2382" s="10">
        <v>0.2</v>
      </c>
      <c r="H2382" t="s">
        <v>17</v>
      </c>
      <c r="I2382" s="8">
        <v>799.2</v>
      </c>
      <c r="J2382" s="8">
        <v>214.18</v>
      </c>
      <c r="K2382" s="12">
        <f>YEAR(Table2[[#This Row],[Order_Date]])</f>
        <v>2025</v>
      </c>
      <c r="L2382" s="12">
        <f>MONTH(Table2[[#This Row],[Order_Date]])</f>
        <v>3</v>
      </c>
      <c r="M2382" t="str">
        <f>TEXT(Table2[[#This Row],[Order_Date]],"mmm")</f>
        <v>Mar</v>
      </c>
      <c r="N2382" t="str">
        <f>TEXT(Table2[[#This Row],[Order_Date]],"YYYY-MM")</f>
        <v>2025-03</v>
      </c>
      <c r="O2382" s="9">
        <f>IFERROR(Table2[[#This Row],[Profit]]/Table2[[#This Row],[Sales]],0)</f>
        <v>0.26799299299299301</v>
      </c>
      <c r="P2382" t="str">
        <f>_xlfn.XLOOKUP(Table2[[#This Row],[Product_ID]],Table4[Product_ID],Table4[Category],"Not Found")</f>
        <v>Home</v>
      </c>
      <c r="Q2382" t="str">
        <f>_xlfn.XLOOKUP(Table2[[#This Row],[Product_ID]],Table4[Product_ID],Table4[Sub_Category],"Not Found")</f>
        <v>Lighting</v>
      </c>
      <c r="R2382" t="str">
        <f>_xlfn.XLOOKUP(Table2[[#This Row],[Customer_ID]],Table1[Customer_ID],Table1[Region],"Not Found")</f>
        <v>West</v>
      </c>
      <c r="S2382" t="str">
        <f>_xlfn.XLOOKUP(Table2[[#This Row],[Customer_ID]],Table1[Customer_ID],Table1[Segment],"Not Found")</f>
        <v>Consumer</v>
      </c>
      <c r="T2382" t="str">
        <f>_xlfn.XLOOKUP(Table2[[#This Row],[Product_ID]],Table4[Product_ID],Table4[Product_Name],"Not Found")</f>
        <v>LED Strip Light</v>
      </c>
    </row>
    <row r="2383" spans="1:20" x14ac:dyDescent="0.3">
      <c r="A2383" t="s">
        <v>2910</v>
      </c>
      <c r="B2383" s="4">
        <v>45800</v>
      </c>
      <c r="C2383" s="4">
        <v>45801</v>
      </c>
      <c r="D2383" t="s">
        <v>1873</v>
      </c>
      <c r="E2383" t="s">
        <v>71</v>
      </c>
      <c r="F2383" s="8">
        <v>1</v>
      </c>
      <c r="G2383" s="10">
        <v>0.05</v>
      </c>
      <c r="H2383" t="s">
        <v>13</v>
      </c>
      <c r="I2383" s="8">
        <v>759.05</v>
      </c>
      <c r="J2383" s="8">
        <v>138.56</v>
      </c>
      <c r="K2383" s="12">
        <f>YEAR(Table2[[#This Row],[Order_Date]])</f>
        <v>2025</v>
      </c>
      <c r="L2383" s="12">
        <f>MONTH(Table2[[#This Row],[Order_Date]])</f>
        <v>5</v>
      </c>
      <c r="M2383" t="str">
        <f>TEXT(Table2[[#This Row],[Order_Date]],"mmm")</f>
        <v>May</v>
      </c>
      <c r="N2383" t="str">
        <f>TEXT(Table2[[#This Row],[Order_Date]],"YYYY-MM")</f>
        <v>2025-05</v>
      </c>
      <c r="O2383" s="9">
        <f>IFERROR(Table2[[#This Row],[Profit]]/Table2[[#This Row],[Sales]],0)</f>
        <v>0.18254396943547857</v>
      </c>
      <c r="P2383" t="str">
        <f>_xlfn.XLOOKUP(Table2[[#This Row],[Product_ID]],Table4[Product_ID],Table4[Category],"Not Found")</f>
        <v>Home</v>
      </c>
      <c r="Q2383" t="str">
        <f>_xlfn.XLOOKUP(Table2[[#This Row],[Product_ID]],Table4[Product_ID],Table4[Sub_Category],"Not Found")</f>
        <v>Storage</v>
      </c>
      <c r="R2383" t="str">
        <f>_xlfn.XLOOKUP(Table2[[#This Row],[Customer_ID]],Table1[Customer_ID],Table1[Region],"Not Found")</f>
        <v>West</v>
      </c>
      <c r="S2383" t="str">
        <f>_xlfn.XLOOKUP(Table2[[#This Row],[Customer_ID]],Table1[Customer_ID],Table1[Segment],"Not Found")</f>
        <v>Consumer</v>
      </c>
      <c r="T2383" t="str">
        <f>_xlfn.XLOOKUP(Table2[[#This Row],[Product_ID]],Table4[Product_ID],Table4[Product_Name],"Not Found")</f>
        <v>Storage Box</v>
      </c>
    </row>
    <row r="2384" spans="1:20" x14ac:dyDescent="0.3">
      <c r="A2384" t="s">
        <v>2911</v>
      </c>
      <c r="B2384" s="4">
        <v>45564</v>
      </c>
      <c r="C2384" s="4">
        <v>45568</v>
      </c>
      <c r="D2384" t="s">
        <v>839</v>
      </c>
      <c r="E2384" t="s">
        <v>29</v>
      </c>
      <c r="F2384" s="8">
        <v>1</v>
      </c>
      <c r="G2384" s="10">
        <v>0</v>
      </c>
      <c r="H2384" t="s">
        <v>17</v>
      </c>
      <c r="I2384" s="8">
        <v>399</v>
      </c>
      <c r="J2384" s="8">
        <v>133.38</v>
      </c>
      <c r="K2384" s="12">
        <f>YEAR(Table2[[#This Row],[Order_Date]])</f>
        <v>2024</v>
      </c>
      <c r="L2384" s="12">
        <f>MONTH(Table2[[#This Row],[Order_Date]])</f>
        <v>9</v>
      </c>
      <c r="M2384" t="str">
        <f>TEXT(Table2[[#This Row],[Order_Date]],"mmm")</f>
        <v>Sep</v>
      </c>
      <c r="N2384" t="str">
        <f>TEXT(Table2[[#This Row],[Order_Date]],"YYYY-MM")</f>
        <v>2024-09</v>
      </c>
      <c r="O2384" s="9">
        <f>IFERROR(Table2[[#This Row],[Profit]]/Table2[[#This Row],[Sales]],0)</f>
        <v>0.3342857142857143</v>
      </c>
      <c r="P2384" t="str">
        <f>_xlfn.XLOOKUP(Table2[[#This Row],[Product_ID]],Table4[Product_ID],Table4[Category],"Not Found")</f>
        <v>Office</v>
      </c>
      <c r="Q2384" t="str">
        <f>_xlfn.XLOOKUP(Table2[[#This Row],[Product_ID]],Table4[Product_ID],Table4[Sub_Category],"Not Found")</f>
        <v>Paper</v>
      </c>
      <c r="R2384" t="str">
        <f>_xlfn.XLOOKUP(Table2[[#This Row],[Customer_ID]],Table1[Customer_ID],Table1[Region],"Not Found")</f>
        <v>South</v>
      </c>
      <c r="S2384" t="str">
        <f>_xlfn.XLOOKUP(Table2[[#This Row],[Customer_ID]],Table1[Customer_ID],Table1[Segment],"Not Found")</f>
        <v>Consumer</v>
      </c>
      <c r="T2384" t="str">
        <f>_xlfn.XLOOKUP(Table2[[#This Row],[Product_ID]],Table4[Product_ID],Table4[Product_Name],"Not Found")</f>
        <v>Notebook Set</v>
      </c>
    </row>
    <row r="2385" spans="1:20" x14ac:dyDescent="0.3">
      <c r="A2385" t="s">
        <v>2912</v>
      </c>
      <c r="B2385" s="4">
        <v>45390</v>
      </c>
      <c r="C2385" s="4">
        <v>45393</v>
      </c>
      <c r="D2385" t="s">
        <v>2913</v>
      </c>
      <c r="E2385" t="s">
        <v>99</v>
      </c>
      <c r="F2385" s="8">
        <v>1</v>
      </c>
      <c r="G2385" s="10">
        <v>0.05</v>
      </c>
      <c r="H2385" t="s">
        <v>17</v>
      </c>
      <c r="I2385" s="8">
        <v>236.55</v>
      </c>
      <c r="J2385" s="8">
        <v>72.459999999999994</v>
      </c>
      <c r="K2385" s="12">
        <f>YEAR(Table2[[#This Row],[Order_Date]])</f>
        <v>2024</v>
      </c>
      <c r="L2385" s="12">
        <f>MONTH(Table2[[#This Row],[Order_Date]])</f>
        <v>4</v>
      </c>
      <c r="M2385" t="str">
        <f>TEXT(Table2[[#This Row],[Order_Date]],"mmm")</f>
        <v>Apr</v>
      </c>
      <c r="N2385" t="str">
        <f>TEXT(Table2[[#This Row],[Order_Date]],"YYYY-MM")</f>
        <v>2024-04</v>
      </c>
      <c r="O2385" s="9">
        <f>IFERROR(Table2[[#This Row],[Profit]]/Table2[[#This Row],[Sales]],0)</f>
        <v>0.3063200169097442</v>
      </c>
      <c r="P2385" t="str">
        <f>_xlfn.XLOOKUP(Table2[[#This Row],[Product_ID]],Table4[Product_ID],Table4[Category],"Not Found")</f>
        <v>Office</v>
      </c>
      <c r="Q2385" t="str">
        <f>_xlfn.XLOOKUP(Table2[[#This Row],[Product_ID]],Table4[Product_ID],Table4[Sub_Category],"Not Found")</f>
        <v>Paper</v>
      </c>
      <c r="R2385" t="str">
        <f>_xlfn.XLOOKUP(Table2[[#This Row],[Customer_ID]],Table1[Customer_ID],Table1[Region],"Not Found")</f>
        <v>East</v>
      </c>
      <c r="S2385" t="str">
        <f>_xlfn.XLOOKUP(Table2[[#This Row],[Customer_ID]],Table1[Customer_ID],Table1[Segment],"Not Found")</f>
        <v>Consumer</v>
      </c>
      <c r="T2385" t="str">
        <f>_xlfn.XLOOKUP(Table2[[#This Row],[Product_ID]],Table4[Product_ID],Table4[Product_Name],"Not Found")</f>
        <v>Pen Set</v>
      </c>
    </row>
    <row r="2386" spans="1:20" x14ac:dyDescent="0.3">
      <c r="A2386" t="s">
        <v>2914</v>
      </c>
      <c r="B2386" s="4">
        <v>45395</v>
      </c>
      <c r="C2386" s="4">
        <v>45400</v>
      </c>
      <c r="D2386" t="s">
        <v>782</v>
      </c>
      <c r="E2386" t="s">
        <v>71</v>
      </c>
      <c r="F2386" s="8">
        <v>1</v>
      </c>
      <c r="G2386" s="10">
        <v>0</v>
      </c>
      <c r="H2386" t="s">
        <v>21</v>
      </c>
      <c r="I2386" s="8">
        <v>799</v>
      </c>
      <c r="J2386" s="8">
        <v>208.25</v>
      </c>
      <c r="K2386" s="12">
        <f>YEAR(Table2[[#This Row],[Order_Date]])</f>
        <v>2024</v>
      </c>
      <c r="L2386" s="12">
        <f>MONTH(Table2[[#This Row],[Order_Date]])</f>
        <v>4</v>
      </c>
      <c r="M2386" t="str">
        <f>TEXT(Table2[[#This Row],[Order_Date]],"mmm")</f>
        <v>Apr</v>
      </c>
      <c r="N2386" t="str">
        <f>TEXT(Table2[[#This Row],[Order_Date]],"YYYY-MM")</f>
        <v>2024-04</v>
      </c>
      <c r="O2386" s="9">
        <f>IFERROR(Table2[[#This Row],[Profit]]/Table2[[#This Row],[Sales]],0)</f>
        <v>0.26063829787234044</v>
      </c>
      <c r="P2386" t="str">
        <f>_xlfn.XLOOKUP(Table2[[#This Row],[Product_ID]],Table4[Product_ID],Table4[Category],"Not Found")</f>
        <v>Home</v>
      </c>
      <c r="Q2386" t="str">
        <f>_xlfn.XLOOKUP(Table2[[#This Row],[Product_ID]],Table4[Product_ID],Table4[Sub_Category],"Not Found")</f>
        <v>Storage</v>
      </c>
      <c r="R2386" t="str">
        <f>_xlfn.XLOOKUP(Table2[[#This Row],[Customer_ID]],Table1[Customer_ID],Table1[Region],"Not Found")</f>
        <v>West</v>
      </c>
      <c r="S2386" t="str">
        <f>_xlfn.XLOOKUP(Table2[[#This Row],[Customer_ID]],Table1[Customer_ID],Table1[Segment],"Not Found")</f>
        <v>Consumer</v>
      </c>
      <c r="T2386" t="str">
        <f>_xlfn.XLOOKUP(Table2[[#This Row],[Product_ID]],Table4[Product_ID],Table4[Product_Name],"Not Found")</f>
        <v>Storage Box</v>
      </c>
    </row>
    <row r="2387" spans="1:20" x14ac:dyDescent="0.3">
      <c r="A2387" t="s">
        <v>2915</v>
      </c>
      <c r="B2387" s="4">
        <v>45505</v>
      </c>
      <c r="C2387" s="4">
        <v>45508</v>
      </c>
      <c r="D2387" t="s">
        <v>875</v>
      </c>
      <c r="E2387" t="s">
        <v>45</v>
      </c>
      <c r="F2387" s="8">
        <v>2</v>
      </c>
      <c r="G2387" s="10">
        <v>0.05</v>
      </c>
      <c r="H2387" t="s">
        <v>13</v>
      </c>
      <c r="I2387" s="8">
        <v>4748.1000000000004</v>
      </c>
      <c r="J2387" s="8">
        <v>1115.1199999999999</v>
      </c>
      <c r="K2387" s="12">
        <f>YEAR(Table2[[#This Row],[Order_Date]])</f>
        <v>2024</v>
      </c>
      <c r="L2387" s="12">
        <f>MONTH(Table2[[#This Row],[Order_Date]])</f>
        <v>8</v>
      </c>
      <c r="M2387" t="str">
        <f>TEXT(Table2[[#This Row],[Order_Date]],"mmm")</f>
        <v>Aug</v>
      </c>
      <c r="N2387" t="str">
        <f>TEXT(Table2[[#This Row],[Order_Date]],"YYYY-MM")</f>
        <v>2024-08</v>
      </c>
      <c r="O2387" s="9">
        <f>IFERROR(Table2[[#This Row],[Profit]]/Table2[[#This Row],[Sales]],0)</f>
        <v>0.23485604768223076</v>
      </c>
      <c r="P2387" t="str">
        <f>_xlfn.XLOOKUP(Table2[[#This Row],[Product_ID]],Table4[Product_ID],Table4[Category],"Not Found")</f>
        <v>Technology</v>
      </c>
      <c r="Q2387" t="str">
        <f>_xlfn.XLOOKUP(Table2[[#This Row],[Product_ID]],Table4[Product_ID],Table4[Sub_Category],"Not Found")</f>
        <v>Audio</v>
      </c>
      <c r="R2387" t="str">
        <f>_xlfn.XLOOKUP(Table2[[#This Row],[Customer_ID]],Table1[Customer_ID],Table1[Region],"Not Found")</f>
        <v>North</v>
      </c>
      <c r="S2387" t="str">
        <f>_xlfn.XLOOKUP(Table2[[#This Row],[Customer_ID]],Table1[Customer_ID],Table1[Segment],"Not Found")</f>
        <v>Consumer</v>
      </c>
      <c r="T2387" t="str">
        <f>_xlfn.XLOOKUP(Table2[[#This Row],[Product_ID]],Table4[Product_ID],Table4[Product_Name],"Not Found")</f>
        <v>Headphones</v>
      </c>
    </row>
    <row r="2388" spans="1:20" x14ac:dyDescent="0.3">
      <c r="A2388" t="s">
        <v>2916</v>
      </c>
      <c r="B2388" s="4">
        <v>45955</v>
      </c>
      <c r="C2388" s="4">
        <v>45958</v>
      </c>
      <c r="D2388" t="s">
        <v>2755</v>
      </c>
      <c r="E2388" t="s">
        <v>20</v>
      </c>
      <c r="F2388" s="8">
        <v>1</v>
      </c>
      <c r="G2388" s="10">
        <v>0</v>
      </c>
      <c r="H2388" t="s">
        <v>17</v>
      </c>
      <c r="I2388" s="8">
        <v>6999</v>
      </c>
      <c r="J2388" s="8">
        <v>1403.03</v>
      </c>
      <c r="K2388" s="12">
        <f>YEAR(Table2[[#This Row],[Order_Date]])</f>
        <v>2025</v>
      </c>
      <c r="L2388" s="12">
        <f>MONTH(Table2[[#This Row],[Order_Date]])</f>
        <v>10</v>
      </c>
      <c r="M2388" t="str">
        <f>TEXT(Table2[[#This Row],[Order_Date]],"mmm")</f>
        <v>Oct</v>
      </c>
      <c r="N2388" t="str">
        <f>TEXT(Table2[[#This Row],[Order_Date]],"YYYY-MM")</f>
        <v>2025-10</v>
      </c>
      <c r="O2388" s="9">
        <f>IFERROR(Table2[[#This Row],[Profit]]/Table2[[#This Row],[Sales]],0)</f>
        <v>0.20046149449921416</v>
      </c>
      <c r="P2388" t="str">
        <f>_xlfn.XLOOKUP(Table2[[#This Row],[Product_ID]],Table4[Product_ID],Table4[Category],"Not Found")</f>
        <v>Furniture</v>
      </c>
      <c r="Q2388" t="str">
        <f>_xlfn.XLOOKUP(Table2[[#This Row],[Product_ID]],Table4[Product_ID],Table4[Sub_Category],"Not Found")</f>
        <v>Furniture</v>
      </c>
      <c r="R2388" t="str">
        <f>_xlfn.XLOOKUP(Table2[[#This Row],[Customer_ID]],Table1[Customer_ID],Table1[Region],"Not Found")</f>
        <v>East</v>
      </c>
      <c r="S2388" t="str">
        <f>_xlfn.XLOOKUP(Table2[[#This Row],[Customer_ID]],Table1[Customer_ID],Table1[Segment],"Not Found")</f>
        <v>Consumer</v>
      </c>
      <c r="T2388" t="str">
        <f>_xlfn.XLOOKUP(Table2[[#This Row],[Product_ID]],Table4[Product_ID],Table4[Product_Name],"Not Found")</f>
        <v>Office Chair</v>
      </c>
    </row>
    <row r="2389" spans="1:20" x14ac:dyDescent="0.3">
      <c r="A2389" t="s">
        <v>2917</v>
      </c>
      <c r="B2389" s="4">
        <v>45456</v>
      </c>
      <c r="C2389" s="4">
        <v>45458</v>
      </c>
      <c r="D2389" t="s">
        <v>812</v>
      </c>
      <c r="E2389" t="s">
        <v>29</v>
      </c>
      <c r="F2389" s="8">
        <v>2</v>
      </c>
      <c r="G2389" s="10">
        <v>0.15</v>
      </c>
      <c r="H2389" t="s">
        <v>21</v>
      </c>
      <c r="I2389" s="8">
        <v>678.3</v>
      </c>
      <c r="J2389" s="8">
        <v>199.16</v>
      </c>
      <c r="K2389" s="12">
        <f>YEAR(Table2[[#This Row],[Order_Date]])</f>
        <v>2024</v>
      </c>
      <c r="L2389" s="12">
        <f>MONTH(Table2[[#This Row],[Order_Date]])</f>
        <v>6</v>
      </c>
      <c r="M2389" t="str">
        <f>TEXT(Table2[[#This Row],[Order_Date]],"mmm")</f>
        <v>Jun</v>
      </c>
      <c r="N2389" t="str">
        <f>TEXT(Table2[[#This Row],[Order_Date]],"YYYY-MM")</f>
        <v>2024-06</v>
      </c>
      <c r="O2389" s="9">
        <f>IFERROR(Table2[[#This Row],[Profit]]/Table2[[#This Row],[Sales]],0)</f>
        <v>0.29361639392599148</v>
      </c>
      <c r="P2389" t="str">
        <f>_xlfn.XLOOKUP(Table2[[#This Row],[Product_ID]],Table4[Product_ID],Table4[Category],"Not Found")</f>
        <v>Office</v>
      </c>
      <c r="Q2389" t="str">
        <f>_xlfn.XLOOKUP(Table2[[#This Row],[Product_ID]],Table4[Product_ID],Table4[Sub_Category],"Not Found")</f>
        <v>Paper</v>
      </c>
      <c r="R2389" t="str">
        <f>_xlfn.XLOOKUP(Table2[[#This Row],[Customer_ID]],Table1[Customer_ID],Table1[Region],"Not Found")</f>
        <v>East</v>
      </c>
      <c r="S2389" t="str">
        <f>_xlfn.XLOOKUP(Table2[[#This Row],[Customer_ID]],Table1[Customer_ID],Table1[Segment],"Not Found")</f>
        <v>Consumer</v>
      </c>
      <c r="T2389" t="str">
        <f>_xlfn.XLOOKUP(Table2[[#This Row],[Product_ID]],Table4[Product_ID],Table4[Product_Name],"Not Found")</f>
        <v>Notebook Set</v>
      </c>
    </row>
    <row r="2390" spans="1:20" x14ac:dyDescent="0.3">
      <c r="A2390" t="s">
        <v>2918</v>
      </c>
      <c r="B2390" s="4">
        <v>45811</v>
      </c>
      <c r="C2390" s="4">
        <v>45812</v>
      </c>
      <c r="D2390" t="s">
        <v>627</v>
      </c>
      <c r="E2390" t="s">
        <v>26</v>
      </c>
      <c r="F2390" s="8">
        <v>5</v>
      </c>
      <c r="G2390" s="10">
        <v>0.15</v>
      </c>
      <c r="H2390" t="s">
        <v>17</v>
      </c>
      <c r="I2390" s="8">
        <v>3820.75</v>
      </c>
      <c r="J2390" s="8">
        <v>712.01</v>
      </c>
      <c r="K2390" s="12">
        <f>YEAR(Table2[[#This Row],[Order_Date]])</f>
        <v>2025</v>
      </c>
      <c r="L2390" s="12">
        <f>MONTH(Table2[[#This Row],[Order_Date]])</f>
        <v>6</v>
      </c>
      <c r="M2390" t="str">
        <f>TEXT(Table2[[#This Row],[Order_Date]],"mmm")</f>
        <v>Jun</v>
      </c>
      <c r="N2390" t="str">
        <f>TEXT(Table2[[#This Row],[Order_Date]],"YYYY-MM")</f>
        <v>2025-06</v>
      </c>
      <c r="O2390" s="9">
        <f>IFERROR(Table2[[#This Row],[Profit]]/Table2[[#This Row],[Sales]],0)</f>
        <v>0.18635346463390695</v>
      </c>
      <c r="P2390" t="str">
        <f>_xlfn.XLOOKUP(Table2[[#This Row],[Product_ID]],Table4[Product_ID],Table4[Category],"Not Found")</f>
        <v>Technology</v>
      </c>
      <c r="Q2390" t="str">
        <f>_xlfn.XLOOKUP(Table2[[#This Row],[Product_ID]],Table4[Product_ID],Table4[Sub_Category],"Not Found")</f>
        <v>Accessories</v>
      </c>
      <c r="R2390" t="str">
        <f>_xlfn.XLOOKUP(Table2[[#This Row],[Customer_ID]],Table1[Customer_ID],Table1[Region],"Not Found")</f>
        <v>West</v>
      </c>
      <c r="S2390" t="str">
        <f>_xlfn.XLOOKUP(Table2[[#This Row],[Customer_ID]],Table1[Customer_ID],Table1[Segment],"Not Found")</f>
        <v>Corporate</v>
      </c>
      <c r="T2390" t="str">
        <f>_xlfn.XLOOKUP(Table2[[#This Row],[Product_ID]],Table4[Product_ID],Table4[Product_Name],"Not Found")</f>
        <v>Keyboard</v>
      </c>
    </row>
    <row r="2391" spans="1:20" x14ac:dyDescent="0.3">
      <c r="A2391" t="s">
        <v>2919</v>
      </c>
      <c r="B2391" s="4">
        <v>45575</v>
      </c>
      <c r="C2391" s="4">
        <v>45578</v>
      </c>
      <c r="D2391" t="s">
        <v>250</v>
      </c>
      <c r="E2391" t="s">
        <v>35</v>
      </c>
      <c r="F2391" s="8">
        <v>1</v>
      </c>
      <c r="G2391" s="10">
        <v>0</v>
      </c>
      <c r="H2391" t="s">
        <v>30</v>
      </c>
      <c r="I2391" s="8">
        <v>1599</v>
      </c>
      <c r="J2391" s="8">
        <v>508.1</v>
      </c>
      <c r="K2391" s="12">
        <f>YEAR(Table2[[#This Row],[Order_Date]])</f>
        <v>2024</v>
      </c>
      <c r="L2391" s="12">
        <f>MONTH(Table2[[#This Row],[Order_Date]])</f>
        <v>10</v>
      </c>
      <c r="M2391" t="str">
        <f>TEXT(Table2[[#This Row],[Order_Date]],"mmm")</f>
        <v>Oct</v>
      </c>
      <c r="N2391" t="str">
        <f>TEXT(Table2[[#This Row],[Order_Date]],"YYYY-MM")</f>
        <v>2024-10</v>
      </c>
      <c r="O2391" s="9">
        <f>IFERROR(Table2[[#This Row],[Profit]]/Table2[[#This Row],[Sales]],0)</f>
        <v>0.31776110068792995</v>
      </c>
      <c r="P2391" t="str">
        <f>_xlfn.XLOOKUP(Table2[[#This Row],[Product_ID]],Table4[Product_ID],Table4[Category],"Not Found")</f>
        <v>Lifestyle</v>
      </c>
      <c r="Q2391" t="str">
        <f>_xlfn.XLOOKUP(Table2[[#This Row],[Product_ID]],Table4[Product_ID],Table4[Sub_Category],"Not Found")</f>
        <v>Bags</v>
      </c>
      <c r="R2391" t="str">
        <f>_xlfn.XLOOKUP(Table2[[#This Row],[Customer_ID]],Table1[Customer_ID],Table1[Region],"Not Found")</f>
        <v>South</v>
      </c>
      <c r="S2391" t="str">
        <f>_xlfn.XLOOKUP(Table2[[#This Row],[Customer_ID]],Table1[Customer_ID],Table1[Segment],"Not Found")</f>
        <v>Consumer</v>
      </c>
      <c r="T2391" t="str">
        <f>_xlfn.XLOOKUP(Table2[[#This Row],[Product_ID]],Table4[Product_ID],Table4[Product_Name],"Not Found")</f>
        <v>Backpack</v>
      </c>
    </row>
    <row r="2392" spans="1:20" x14ac:dyDescent="0.3">
      <c r="A2392" t="s">
        <v>2920</v>
      </c>
      <c r="B2392" s="4">
        <v>45808</v>
      </c>
      <c r="C2392" s="4">
        <v>45812</v>
      </c>
      <c r="D2392" t="s">
        <v>1024</v>
      </c>
      <c r="E2392" t="s">
        <v>12</v>
      </c>
      <c r="F2392" s="8">
        <v>2</v>
      </c>
      <c r="G2392" s="10">
        <v>0</v>
      </c>
      <c r="H2392" t="s">
        <v>17</v>
      </c>
      <c r="I2392" s="8">
        <v>1198</v>
      </c>
      <c r="J2392" s="8">
        <v>306.33</v>
      </c>
      <c r="K2392" s="12">
        <f>YEAR(Table2[[#This Row],[Order_Date]])</f>
        <v>2025</v>
      </c>
      <c r="L2392" s="12">
        <f>MONTH(Table2[[#This Row],[Order_Date]])</f>
        <v>5</v>
      </c>
      <c r="M2392" t="str">
        <f>TEXT(Table2[[#This Row],[Order_Date]],"mmm")</f>
        <v>May</v>
      </c>
      <c r="N2392" t="str">
        <f>TEXT(Table2[[#This Row],[Order_Date]],"YYYY-MM")</f>
        <v>2025-05</v>
      </c>
      <c r="O2392" s="9">
        <f>IFERROR(Table2[[#This Row],[Profit]]/Table2[[#This Row],[Sales]],0)</f>
        <v>0.25570116861435727</v>
      </c>
      <c r="P2392" t="str">
        <f>_xlfn.XLOOKUP(Table2[[#This Row],[Product_ID]],Table4[Product_ID],Table4[Category],"Not Found")</f>
        <v>Home</v>
      </c>
      <c r="Q2392" t="str">
        <f>_xlfn.XLOOKUP(Table2[[#This Row],[Product_ID]],Table4[Product_ID],Table4[Sub_Category],"Not Found")</f>
        <v>Kitchen</v>
      </c>
      <c r="R2392" t="str">
        <f>_xlfn.XLOOKUP(Table2[[#This Row],[Customer_ID]],Table1[Customer_ID],Table1[Region],"Not Found")</f>
        <v>North</v>
      </c>
      <c r="S2392" t="str">
        <f>_xlfn.XLOOKUP(Table2[[#This Row],[Customer_ID]],Table1[Customer_ID],Table1[Segment],"Not Found")</f>
        <v>Consumer</v>
      </c>
      <c r="T2392" t="str">
        <f>_xlfn.XLOOKUP(Table2[[#This Row],[Product_ID]],Table4[Product_ID],Table4[Product_Name],"Not Found")</f>
        <v>Water Bottle</v>
      </c>
    </row>
    <row r="2393" spans="1:20" x14ac:dyDescent="0.3">
      <c r="A2393" t="s">
        <v>2921</v>
      </c>
      <c r="B2393" s="4">
        <v>45948</v>
      </c>
      <c r="C2393" s="4">
        <v>45950</v>
      </c>
      <c r="D2393" t="s">
        <v>2209</v>
      </c>
      <c r="E2393" t="s">
        <v>200</v>
      </c>
      <c r="F2393" s="8">
        <v>4</v>
      </c>
      <c r="G2393" s="10">
        <v>0.05</v>
      </c>
      <c r="H2393" t="s">
        <v>30</v>
      </c>
      <c r="I2393" s="8">
        <v>4176.2</v>
      </c>
      <c r="J2393" s="8">
        <v>1230.42</v>
      </c>
      <c r="K2393" s="12">
        <f>YEAR(Table2[[#This Row],[Order_Date]])</f>
        <v>2025</v>
      </c>
      <c r="L2393" s="12">
        <f>MONTH(Table2[[#This Row],[Order_Date]])</f>
        <v>10</v>
      </c>
      <c r="M2393" t="str">
        <f>TEXT(Table2[[#This Row],[Order_Date]],"mmm")</f>
        <v>Oct</v>
      </c>
      <c r="N2393" t="str">
        <f>TEXT(Table2[[#This Row],[Order_Date]],"YYYY-MM")</f>
        <v>2025-10</v>
      </c>
      <c r="O2393" s="9">
        <f>IFERROR(Table2[[#This Row],[Profit]]/Table2[[#This Row],[Sales]],0)</f>
        <v>0.29462669412384468</v>
      </c>
      <c r="P2393" t="str">
        <f>_xlfn.XLOOKUP(Table2[[#This Row],[Product_ID]],Table4[Product_ID],Table4[Category],"Not Found")</f>
        <v>Office</v>
      </c>
      <c r="Q2393" t="str">
        <f>_xlfn.XLOOKUP(Table2[[#This Row],[Product_ID]],Table4[Product_ID],Table4[Sub_Category],"Not Found")</f>
        <v>Office Supplies</v>
      </c>
      <c r="R2393" t="str">
        <f>_xlfn.XLOOKUP(Table2[[#This Row],[Customer_ID]],Table1[Customer_ID],Table1[Region],"Not Found")</f>
        <v>East</v>
      </c>
      <c r="S2393" t="str">
        <f>_xlfn.XLOOKUP(Table2[[#This Row],[Customer_ID]],Table1[Customer_ID],Table1[Segment],"Not Found")</f>
        <v>Consumer</v>
      </c>
      <c r="T2393" t="str">
        <f>_xlfn.XLOOKUP(Table2[[#This Row],[Product_ID]],Table4[Product_ID],Table4[Product_Name],"Not Found")</f>
        <v>Laptop Stand</v>
      </c>
    </row>
    <row r="2394" spans="1:20" x14ac:dyDescent="0.3">
      <c r="A2394" t="s">
        <v>2922</v>
      </c>
      <c r="B2394" s="4">
        <v>45904</v>
      </c>
      <c r="C2394" s="4">
        <v>45909</v>
      </c>
      <c r="D2394" t="s">
        <v>917</v>
      </c>
      <c r="E2394" t="s">
        <v>35</v>
      </c>
      <c r="F2394" s="8">
        <v>1</v>
      </c>
      <c r="G2394" s="10">
        <v>0.1</v>
      </c>
      <c r="H2394" t="s">
        <v>13</v>
      </c>
      <c r="I2394" s="8">
        <v>1439.1</v>
      </c>
      <c r="J2394" s="8">
        <v>399.71</v>
      </c>
      <c r="K2394" s="12">
        <f>YEAR(Table2[[#This Row],[Order_Date]])</f>
        <v>2025</v>
      </c>
      <c r="L2394" s="12">
        <f>MONTH(Table2[[#This Row],[Order_Date]])</f>
        <v>9</v>
      </c>
      <c r="M2394" t="str">
        <f>TEXT(Table2[[#This Row],[Order_Date]],"mmm")</f>
        <v>Sep</v>
      </c>
      <c r="N2394" t="str">
        <f>TEXT(Table2[[#This Row],[Order_Date]],"YYYY-MM")</f>
        <v>2025-09</v>
      </c>
      <c r="O2394" s="9">
        <f>IFERROR(Table2[[#This Row],[Profit]]/Table2[[#This Row],[Sales]],0)</f>
        <v>0.27774998262803141</v>
      </c>
      <c r="P2394" t="str">
        <f>_xlfn.XLOOKUP(Table2[[#This Row],[Product_ID]],Table4[Product_ID],Table4[Category],"Not Found")</f>
        <v>Lifestyle</v>
      </c>
      <c r="Q2394" t="str">
        <f>_xlfn.XLOOKUP(Table2[[#This Row],[Product_ID]],Table4[Product_ID],Table4[Sub_Category],"Not Found")</f>
        <v>Bags</v>
      </c>
      <c r="R2394" t="str">
        <f>_xlfn.XLOOKUP(Table2[[#This Row],[Customer_ID]],Table1[Customer_ID],Table1[Region],"Not Found")</f>
        <v>West</v>
      </c>
      <c r="S2394" t="str">
        <f>_xlfn.XLOOKUP(Table2[[#This Row],[Customer_ID]],Table1[Customer_ID],Table1[Segment],"Not Found")</f>
        <v>Consumer</v>
      </c>
      <c r="T2394" t="str">
        <f>_xlfn.XLOOKUP(Table2[[#This Row],[Product_ID]],Table4[Product_ID],Table4[Product_Name],"Not Found")</f>
        <v>Backpack</v>
      </c>
    </row>
    <row r="2395" spans="1:20" x14ac:dyDescent="0.3">
      <c r="A2395" t="s">
        <v>2923</v>
      </c>
      <c r="B2395" s="4">
        <v>45455</v>
      </c>
      <c r="C2395" s="4">
        <v>45460</v>
      </c>
      <c r="D2395" t="s">
        <v>34</v>
      </c>
      <c r="E2395" t="s">
        <v>200</v>
      </c>
      <c r="F2395" s="8">
        <v>1</v>
      </c>
      <c r="G2395" s="10">
        <v>0</v>
      </c>
      <c r="H2395" t="s">
        <v>17</v>
      </c>
      <c r="I2395" s="8">
        <v>1099</v>
      </c>
      <c r="J2395" s="8">
        <v>349.71</v>
      </c>
      <c r="K2395" s="12">
        <f>YEAR(Table2[[#This Row],[Order_Date]])</f>
        <v>2024</v>
      </c>
      <c r="L2395" s="12">
        <f>MONTH(Table2[[#This Row],[Order_Date]])</f>
        <v>6</v>
      </c>
      <c r="M2395" t="str">
        <f>TEXT(Table2[[#This Row],[Order_Date]],"mmm")</f>
        <v>Jun</v>
      </c>
      <c r="N2395" t="str">
        <f>TEXT(Table2[[#This Row],[Order_Date]],"YYYY-MM")</f>
        <v>2024-06</v>
      </c>
      <c r="O2395" s="9">
        <f>IFERROR(Table2[[#This Row],[Profit]]/Table2[[#This Row],[Sales]],0)</f>
        <v>0.31820746132848043</v>
      </c>
      <c r="P2395" t="str">
        <f>_xlfn.XLOOKUP(Table2[[#This Row],[Product_ID]],Table4[Product_ID],Table4[Category],"Not Found")</f>
        <v>Office</v>
      </c>
      <c r="Q2395" t="str">
        <f>_xlfn.XLOOKUP(Table2[[#This Row],[Product_ID]],Table4[Product_ID],Table4[Sub_Category],"Not Found")</f>
        <v>Office Supplies</v>
      </c>
      <c r="R2395" t="str">
        <f>_xlfn.XLOOKUP(Table2[[#This Row],[Customer_ID]],Table1[Customer_ID],Table1[Region],"Not Found")</f>
        <v>East</v>
      </c>
      <c r="S2395" t="str">
        <f>_xlfn.XLOOKUP(Table2[[#This Row],[Customer_ID]],Table1[Customer_ID],Table1[Segment],"Not Found")</f>
        <v>Consumer</v>
      </c>
      <c r="T2395" t="str">
        <f>_xlfn.XLOOKUP(Table2[[#This Row],[Product_ID]],Table4[Product_ID],Table4[Product_Name],"Not Found")</f>
        <v>Laptop Stand</v>
      </c>
    </row>
    <row r="2396" spans="1:20" x14ac:dyDescent="0.3">
      <c r="A2396" t="s">
        <v>2924</v>
      </c>
      <c r="B2396" s="4">
        <v>45950</v>
      </c>
      <c r="C2396" s="4">
        <v>45954</v>
      </c>
      <c r="D2396" t="s">
        <v>604</v>
      </c>
      <c r="E2396" t="s">
        <v>71</v>
      </c>
      <c r="F2396" s="8">
        <v>3</v>
      </c>
      <c r="G2396" s="10">
        <v>0</v>
      </c>
      <c r="H2396" t="s">
        <v>17</v>
      </c>
      <c r="I2396" s="8">
        <v>2397</v>
      </c>
      <c r="J2396" s="8">
        <v>552.20000000000005</v>
      </c>
      <c r="K2396" s="12">
        <f>YEAR(Table2[[#This Row],[Order_Date]])</f>
        <v>2025</v>
      </c>
      <c r="L2396" s="12">
        <f>MONTH(Table2[[#This Row],[Order_Date]])</f>
        <v>10</v>
      </c>
      <c r="M2396" t="str">
        <f>TEXT(Table2[[#This Row],[Order_Date]],"mmm")</f>
        <v>Oct</v>
      </c>
      <c r="N2396" t="str">
        <f>TEXT(Table2[[#This Row],[Order_Date]],"YYYY-MM")</f>
        <v>2025-10</v>
      </c>
      <c r="O2396" s="9">
        <f>IFERROR(Table2[[#This Row],[Profit]]/Table2[[#This Row],[Sales]],0)</f>
        <v>0.23037129745515228</v>
      </c>
      <c r="P2396" t="str">
        <f>_xlfn.XLOOKUP(Table2[[#This Row],[Product_ID]],Table4[Product_ID],Table4[Category],"Not Found")</f>
        <v>Home</v>
      </c>
      <c r="Q2396" t="str">
        <f>_xlfn.XLOOKUP(Table2[[#This Row],[Product_ID]],Table4[Product_ID],Table4[Sub_Category],"Not Found")</f>
        <v>Storage</v>
      </c>
      <c r="R2396" t="str">
        <f>_xlfn.XLOOKUP(Table2[[#This Row],[Customer_ID]],Table1[Customer_ID],Table1[Region],"Not Found")</f>
        <v>West</v>
      </c>
      <c r="S2396" t="str">
        <f>_xlfn.XLOOKUP(Table2[[#This Row],[Customer_ID]],Table1[Customer_ID],Table1[Segment],"Not Found")</f>
        <v>Consumer</v>
      </c>
      <c r="T2396" t="str">
        <f>_xlfn.XLOOKUP(Table2[[#This Row],[Product_ID]],Table4[Product_ID],Table4[Product_Name],"Not Found")</f>
        <v>Storage Box</v>
      </c>
    </row>
    <row r="2397" spans="1:20" x14ac:dyDescent="0.3">
      <c r="A2397" t="s">
        <v>2925</v>
      </c>
      <c r="B2397" s="4">
        <v>45355</v>
      </c>
      <c r="C2397" s="4">
        <v>45359</v>
      </c>
      <c r="D2397" t="s">
        <v>305</v>
      </c>
      <c r="E2397" t="s">
        <v>71</v>
      </c>
      <c r="F2397" s="8">
        <v>4</v>
      </c>
      <c r="G2397" s="10">
        <v>0.05</v>
      </c>
      <c r="H2397" t="s">
        <v>30</v>
      </c>
      <c r="I2397" s="8">
        <v>3036.2</v>
      </c>
      <c r="J2397" s="8">
        <v>753.92</v>
      </c>
      <c r="K2397" s="12">
        <f>YEAR(Table2[[#This Row],[Order_Date]])</f>
        <v>2024</v>
      </c>
      <c r="L2397" s="12">
        <f>MONTH(Table2[[#This Row],[Order_Date]])</f>
        <v>3</v>
      </c>
      <c r="M2397" t="str">
        <f>TEXT(Table2[[#This Row],[Order_Date]],"mmm")</f>
        <v>Mar</v>
      </c>
      <c r="N2397" t="str">
        <f>TEXT(Table2[[#This Row],[Order_Date]],"YYYY-MM")</f>
        <v>2024-03</v>
      </c>
      <c r="O2397" s="9">
        <f>IFERROR(Table2[[#This Row],[Profit]]/Table2[[#This Row],[Sales]],0)</f>
        <v>0.24831038798498123</v>
      </c>
      <c r="P2397" t="str">
        <f>_xlfn.XLOOKUP(Table2[[#This Row],[Product_ID]],Table4[Product_ID],Table4[Category],"Not Found")</f>
        <v>Home</v>
      </c>
      <c r="Q2397" t="str">
        <f>_xlfn.XLOOKUP(Table2[[#This Row],[Product_ID]],Table4[Product_ID],Table4[Sub_Category],"Not Found")</f>
        <v>Storage</v>
      </c>
      <c r="R2397" t="str">
        <f>_xlfn.XLOOKUP(Table2[[#This Row],[Customer_ID]],Table1[Customer_ID],Table1[Region],"Not Found")</f>
        <v>South</v>
      </c>
      <c r="S2397" t="str">
        <f>_xlfn.XLOOKUP(Table2[[#This Row],[Customer_ID]],Table1[Customer_ID],Table1[Segment],"Not Found")</f>
        <v>Consumer</v>
      </c>
      <c r="T2397" t="str">
        <f>_xlfn.XLOOKUP(Table2[[#This Row],[Product_ID]],Table4[Product_ID],Table4[Product_Name],"Not Found")</f>
        <v>Storage Box</v>
      </c>
    </row>
    <row r="2398" spans="1:20" x14ac:dyDescent="0.3">
      <c r="A2398" t="s">
        <v>2926</v>
      </c>
      <c r="B2398" s="4">
        <v>45382</v>
      </c>
      <c r="C2398" s="4">
        <v>45383</v>
      </c>
      <c r="D2398" t="s">
        <v>554</v>
      </c>
      <c r="E2398" t="s">
        <v>76</v>
      </c>
      <c r="F2398" s="8">
        <v>2</v>
      </c>
      <c r="G2398" s="10">
        <v>0.1</v>
      </c>
      <c r="H2398" t="s">
        <v>13</v>
      </c>
      <c r="I2398" s="8">
        <v>1618.2</v>
      </c>
      <c r="J2398" s="8">
        <v>375.79</v>
      </c>
      <c r="K2398" s="12">
        <f>YEAR(Table2[[#This Row],[Order_Date]])</f>
        <v>2024</v>
      </c>
      <c r="L2398" s="12">
        <f>MONTH(Table2[[#This Row],[Order_Date]])</f>
        <v>3</v>
      </c>
      <c r="M2398" t="str">
        <f>TEXT(Table2[[#This Row],[Order_Date]],"mmm")</f>
        <v>Mar</v>
      </c>
      <c r="N2398" t="str">
        <f>TEXT(Table2[[#This Row],[Order_Date]],"YYYY-MM")</f>
        <v>2024-03</v>
      </c>
      <c r="O2398" s="9">
        <f>IFERROR(Table2[[#This Row],[Profit]]/Table2[[#This Row],[Sales]],0)</f>
        <v>0.23222716598689902</v>
      </c>
      <c r="P2398" t="str">
        <f>_xlfn.XLOOKUP(Table2[[#This Row],[Product_ID]],Table4[Product_ID],Table4[Category],"Not Found")</f>
        <v>Home</v>
      </c>
      <c r="Q2398" t="str">
        <f>_xlfn.XLOOKUP(Table2[[#This Row],[Product_ID]],Table4[Product_ID],Table4[Sub_Category],"Not Found")</f>
        <v>Decor</v>
      </c>
      <c r="R2398" t="str">
        <f>_xlfn.XLOOKUP(Table2[[#This Row],[Customer_ID]],Table1[Customer_ID],Table1[Region],"Not Found")</f>
        <v>West</v>
      </c>
      <c r="S2398" t="str">
        <f>_xlfn.XLOOKUP(Table2[[#This Row],[Customer_ID]],Table1[Customer_ID],Table1[Segment],"Not Found")</f>
        <v>Consumer</v>
      </c>
      <c r="T2398" t="str">
        <f>_xlfn.XLOOKUP(Table2[[#This Row],[Product_ID]],Table4[Product_ID],Table4[Product_Name],"Not Found")</f>
        <v>Wall Clock</v>
      </c>
    </row>
    <row r="2399" spans="1:20" x14ac:dyDescent="0.3">
      <c r="A2399" t="s">
        <v>2927</v>
      </c>
      <c r="B2399" s="4">
        <v>45408</v>
      </c>
      <c r="C2399" s="4">
        <v>45412</v>
      </c>
      <c r="D2399" t="s">
        <v>956</v>
      </c>
      <c r="E2399" t="s">
        <v>50</v>
      </c>
      <c r="F2399" s="8">
        <v>1</v>
      </c>
      <c r="G2399" s="10">
        <v>0</v>
      </c>
      <c r="H2399" t="s">
        <v>13</v>
      </c>
      <c r="I2399" s="8">
        <v>499</v>
      </c>
      <c r="J2399" s="8">
        <v>92.36</v>
      </c>
      <c r="K2399" s="12">
        <f>YEAR(Table2[[#This Row],[Order_Date]])</f>
        <v>2024</v>
      </c>
      <c r="L2399" s="12">
        <f>MONTH(Table2[[#This Row],[Order_Date]])</f>
        <v>4</v>
      </c>
      <c r="M2399" t="str">
        <f>TEXT(Table2[[#This Row],[Order_Date]],"mmm")</f>
        <v>Apr</v>
      </c>
      <c r="N2399" t="str">
        <f>TEXT(Table2[[#This Row],[Order_Date]],"YYYY-MM")</f>
        <v>2024-04</v>
      </c>
      <c r="O2399" s="9">
        <f>IFERROR(Table2[[#This Row],[Profit]]/Table2[[#This Row],[Sales]],0)</f>
        <v>0.18509018036072145</v>
      </c>
      <c r="P2399" t="str">
        <f>_xlfn.XLOOKUP(Table2[[#This Row],[Product_ID]],Table4[Product_ID],Table4[Category],"Not Found")</f>
        <v>Technology</v>
      </c>
      <c r="Q2399" t="str">
        <f>_xlfn.XLOOKUP(Table2[[#This Row],[Product_ID]],Table4[Product_ID],Table4[Sub_Category],"Not Found")</f>
        <v>Accessories</v>
      </c>
      <c r="R2399" t="str">
        <f>_xlfn.XLOOKUP(Table2[[#This Row],[Customer_ID]],Table1[Customer_ID],Table1[Region],"Not Found")</f>
        <v>North</v>
      </c>
      <c r="S2399" t="str">
        <f>_xlfn.XLOOKUP(Table2[[#This Row],[Customer_ID]],Table1[Customer_ID],Table1[Segment],"Not Found")</f>
        <v>Corporate</v>
      </c>
      <c r="T2399" t="str">
        <f>_xlfn.XLOOKUP(Table2[[#This Row],[Product_ID]],Table4[Product_ID],Table4[Product_Name],"Not Found")</f>
        <v>Wireless Mouse</v>
      </c>
    </row>
    <row r="2400" spans="1:20" x14ac:dyDescent="0.3">
      <c r="A2400" t="s">
        <v>2928</v>
      </c>
      <c r="B2400" s="4">
        <v>45558</v>
      </c>
      <c r="C2400" s="4">
        <v>45563</v>
      </c>
      <c r="D2400" t="s">
        <v>2929</v>
      </c>
      <c r="E2400" t="s">
        <v>50</v>
      </c>
      <c r="F2400" s="8">
        <v>4</v>
      </c>
      <c r="G2400" s="10">
        <v>0.1</v>
      </c>
      <c r="H2400" t="s">
        <v>17</v>
      </c>
      <c r="I2400" s="8">
        <v>1796.4</v>
      </c>
      <c r="J2400" s="8">
        <v>440.2</v>
      </c>
      <c r="K2400" s="12">
        <f>YEAR(Table2[[#This Row],[Order_Date]])</f>
        <v>2024</v>
      </c>
      <c r="L2400" s="12">
        <f>MONTH(Table2[[#This Row],[Order_Date]])</f>
        <v>9</v>
      </c>
      <c r="M2400" t="str">
        <f>TEXT(Table2[[#This Row],[Order_Date]],"mmm")</f>
        <v>Sep</v>
      </c>
      <c r="N2400" t="str">
        <f>TEXT(Table2[[#This Row],[Order_Date]],"YYYY-MM")</f>
        <v>2024-09</v>
      </c>
      <c r="O2400" s="9">
        <f>IFERROR(Table2[[#This Row],[Profit]]/Table2[[#This Row],[Sales]],0)</f>
        <v>0.24504564684925403</v>
      </c>
      <c r="P2400" t="str">
        <f>_xlfn.XLOOKUP(Table2[[#This Row],[Product_ID]],Table4[Product_ID],Table4[Category],"Not Found")</f>
        <v>Technology</v>
      </c>
      <c r="Q2400" t="str">
        <f>_xlfn.XLOOKUP(Table2[[#This Row],[Product_ID]],Table4[Product_ID],Table4[Sub_Category],"Not Found")</f>
        <v>Accessories</v>
      </c>
      <c r="R2400" t="str">
        <f>_xlfn.XLOOKUP(Table2[[#This Row],[Customer_ID]],Table1[Customer_ID],Table1[Region],"Not Found")</f>
        <v>South</v>
      </c>
      <c r="S2400" t="str">
        <f>_xlfn.XLOOKUP(Table2[[#This Row],[Customer_ID]],Table1[Customer_ID],Table1[Segment],"Not Found")</f>
        <v>Home Office</v>
      </c>
      <c r="T2400" t="str">
        <f>_xlfn.XLOOKUP(Table2[[#This Row],[Product_ID]],Table4[Product_ID],Table4[Product_Name],"Not Found")</f>
        <v>Wireless Mouse</v>
      </c>
    </row>
    <row r="2401" spans="1:20" x14ac:dyDescent="0.3">
      <c r="A2401" t="s">
        <v>2930</v>
      </c>
      <c r="B2401" s="4">
        <v>45976</v>
      </c>
      <c r="C2401" s="4">
        <v>45977</v>
      </c>
      <c r="D2401" t="s">
        <v>172</v>
      </c>
      <c r="E2401" t="s">
        <v>76</v>
      </c>
      <c r="F2401" s="8">
        <v>1</v>
      </c>
      <c r="G2401" s="10">
        <v>0.2</v>
      </c>
      <c r="H2401" t="s">
        <v>13</v>
      </c>
      <c r="I2401" s="8">
        <v>719.2</v>
      </c>
      <c r="J2401" s="8">
        <v>167.19</v>
      </c>
      <c r="K2401" s="12">
        <f>YEAR(Table2[[#This Row],[Order_Date]])</f>
        <v>2025</v>
      </c>
      <c r="L2401" s="12">
        <f>MONTH(Table2[[#This Row],[Order_Date]])</f>
        <v>11</v>
      </c>
      <c r="M2401" t="str">
        <f>TEXT(Table2[[#This Row],[Order_Date]],"mmm")</f>
        <v>Nov</v>
      </c>
      <c r="N2401" t="str">
        <f>TEXT(Table2[[#This Row],[Order_Date]],"YYYY-MM")</f>
        <v>2025-11</v>
      </c>
      <c r="O2401" s="9">
        <f>IFERROR(Table2[[#This Row],[Profit]]/Table2[[#This Row],[Sales]],0)</f>
        <v>0.23246662958843156</v>
      </c>
      <c r="P2401" t="str">
        <f>_xlfn.XLOOKUP(Table2[[#This Row],[Product_ID]],Table4[Product_ID],Table4[Category],"Not Found")</f>
        <v>Home</v>
      </c>
      <c r="Q2401" t="str">
        <f>_xlfn.XLOOKUP(Table2[[#This Row],[Product_ID]],Table4[Product_ID],Table4[Sub_Category],"Not Found")</f>
        <v>Decor</v>
      </c>
      <c r="R2401" t="str">
        <f>_xlfn.XLOOKUP(Table2[[#This Row],[Customer_ID]],Table1[Customer_ID],Table1[Region],"Not Found")</f>
        <v>West</v>
      </c>
      <c r="S2401" t="str">
        <f>_xlfn.XLOOKUP(Table2[[#This Row],[Customer_ID]],Table1[Customer_ID],Table1[Segment],"Not Found")</f>
        <v>Consumer</v>
      </c>
      <c r="T2401" t="str">
        <f>_xlfn.XLOOKUP(Table2[[#This Row],[Product_ID]],Table4[Product_ID],Table4[Product_Name],"Not Found")</f>
        <v>Wall Clock</v>
      </c>
    </row>
    <row r="2402" spans="1:20" x14ac:dyDescent="0.3">
      <c r="A2402" t="s">
        <v>2931</v>
      </c>
      <c r="B2402" s="4">
        <v>45850</v>
      </c>
      <c r="C2402" s="4">
        <v>45854</v>
      </c>
      <c r="D2402" t="s">
        <v>2126</v>
      </c>
      <c r="E2402" t="s">
        <v>99</v>
      </c>
      <c r="F2402" s="8">
        <v>1</v>
      </c>
      <c r="G2402" s="10">
        <v>0</v>
      </c>
      <c r="H2402" t="s">
        <v>17</v>
      </c>
      <c r="I2402" s="8">
        <v>249</v>
      </c>
      <c r="J2402" s="8">
        <v>71</v>
      </c>
      <c r="K2402" s="12">
        <f>YEAR(Table2[[#This Row],[Order_Date]])</f>
        <v>2025</v>
      </c>
      <c r="L2402" s="12">
        <f>MONTH(Table2[[#This Row],[Order_Date]])</f>
        <v>7</v>
      </c>
      <c r="M2402" t="str">
        <f>TEXT(Table2[[#This Row],[Order_Date]],"mmm")</f>
        <v>Jul</v>
      </c>
      <c r="N2402" t="str">
        <f>TEXT(Table2[[#This Row],[Order_Date]],"YYYY-MM")</f>
        <v>2025-07</v>
      </c>
      <c r="O2402" s="9">
        <f>IFERROR(Table2[[#This Row],[Profit]]/Table2[[#This Row],[Sales]],0)</f>
        <v>0.28514056224899598</v>
      </c>
      <c r="P2402" t="str">
        <f>_xlfn.XLOOKUP(Table2[[#This Row],[Product_ID]],Table4[Product_ID],Table4[Category],"Not Found")</f>
        <v>Office</v>
      </c>
      <c r="Q2402" t="str">
        <f>_xlfn.XLOOKUP(Table2[[#This Row],[Product_ID]],Table4[Product_ID],Table4[Sub_Category],"Not Found")</f>
        <v>Paper</v>
      </c>
      <c r="R2402" t="str">
        <f>_xlfn.XLOOKUP(Table2[[#This Row],[Customer_ID]],Table1[Customer_ID],Table1[Region],"Not Found")</f>
        <v>West</v>
      </c>
      <c r="S2402" t="str">
        <f>_xlfn.XLOOKUP(Table2[[#This Row],[Customer_ID]],Table1[Customer_ID],Table1[Segment],"Not Found")</f>
        <v>Consumer</v>
      </c>
      <c r="T2402" t="str">
        <f>_xlfn.XLOOKUP(Table2[[#This Row],[Product_ID]],Table4[Product_ID],Table4[Product_Name],"Not Found")</f>
        <v>Pen Set</v>
      </c>
    </row>
    <row r="2403" spans="1:20" x14ac:dyDescent="0.3">
      <c r="A2403" t="s">
        <v>2932</v>
      </c>
      <c r="B2403" s="4">
        <v>45431</v>
      </c>
      <c r="C2403" s="4">
        <v>45435</v>
      </c>
      <c r="D2403" t="s">
        <v>1480</v>
      </c>
      <c r="E2403" t="s">
        <v>65</v>
      </c>
      <c r="F2403" s="8">
        <v>1</v>
      </c>
      <c r="G2403" s="10">
        <v>0.05</v>
      </c>
      <c r="H2403" t="s">
        <v>30</v>
      </c>
      <c r="I2403" s="8">
        <v>664.05</v>
      </c>
      <c r="J2403" s="8">
        <v>153.63</v>
      </c>
      <c r="K2403" s="12">
        <f>YEAR(Table2[[#This Row],[Order_Date]])</f>
        <v>2024</v>
      </c>
      <c r="L2403" s="12">
        <f>MONTH(Table2[[#This Row],[Order_Date]])</f>
        <v>5</v>
      </c>
      <c r="M2403" t="str">
        <f>TEXT(Table2[[#This Row],[Order_Date]],"mmm")</f>
        <v>May</v>
      </c>
      <c r="N2403" t="str">
        <f>TEXT(Table2[[#This Row],[Order_Date]],"YYYY-MM")</f>
        <v>2024-05</v>
      </c>
      <c r="O2403" s="9">
        <f>IFERROR(Table2[[#This Row],[Profit]]/Table2[[#This Row],[Sales]],0)</f>
        <v>0.23135306076349674</v>
      </c>
      <c r="P2403" t="str">
        <f>_xlfn.XLOOKUP(Table2[[#This Row],[Product_ID]],Table4[Product_ID],Table4[Category],"Not Found")</f>
        <v>Office</v>
      </c>
      <c r="Q2403" t="str">
        <f>_xlfn.XLOOKUP(Table2[[#This Row],[Product_ID]],Table4[Product_ID],Table4[Sub_Category],"Not Found")</f>
        <v>Storage</v>
      </c>
      <c r="R2403" t="str">
        <f>_xlfn.XLOOKUP(Table2[[#This Row],[Customer_ID]],Table1[Customer_ID],Table1[Region],"Not Found")</f>
        <v>East</v>
      </c>
      <c r="S2403" t="str">
        <f>_xlfn.XLOOKUP(Table2[[#This Row],[Customer_ID]],Table1[Customer_ID],Table1[Segment],"Not Found")</f>
        <v>Corporate</v>
      </c>
      <c r="T2403" t="str">
        <f>_xlfn.XLOOKUP(Table2[[#This Row],[Product_ID]],Table4[Product_ID],Table4[Product_Name],"Not Found")</f>
        <v>Desk Organizer</v>
      </c>
    </row>
    <row r="2404" spans="1:20" x14ac:dyDescent="0.3">
      <c r="A2404" t="s">
        <v>2933</v>
      </c>
      <c r="B2404" s="4">
        <v>45537</v>
      </c>
      <c r="C2404" s="4">
        <v>45542</v>
      </c>
      <c r="D2404" t="s">
        <v>91</v>
      </c>
      <c r="E2404" t="s">
        <v>58</v>
      </c>
      <c r="F2404" s="8">
        <v>1</v>
      </c>
      <c r="G2404" s="10">
        <v>0</v>
      </c>
      <c r="H2404" t="s">
        <v>30</v>
      </c>
      <c r="I2404" s="8">
        <v>1999</v>
      </c>
      <c r="J2404" s="8">
        <v>312.58999999999997</v>
      </c>
      <c r="K2404" s="12">
        <f>YEAR(Table2[[#This Row],[Order_Date]])</f>
        <v>2024</v>
      </c>
      <c r="L2404" s="12">
        <f>MONTH(Table2[[#This Row],[Order_Date]])</f>
        <v>9</v>
      </c>
      <c r="M2404" t="str">
        <f>TEXT(Table2[[#This Row],[Order_Date]],"mmm")</f>
        <v>Sep</v>
      </c>
      <c r="N2404" t="str">
        <f>TEXT(Table2[[#This Row],[Order_Date]],"YYYY-MM")</f>
        <v>2024-09</v>
      </c>
      <c r="O2404" s="9">
        <f>IFERROR(Table2[[#This Row],[Profit]]/Table2[[#This Row],[Sales]],0)</f>
        <v>0.15637318659329663</v>
      </c>
      <c r="P2404" t="str">
        <f>_xlfn.XLOOKUP(Table2[[#This Row],[Product_ID]],Table4[Product_ID],Table4[Category],"Not Found")</f>
        <v>Technology</v>
      </c>
      <c r="Q2404" t="str">
        <f>_xlfn.XLOOKUP(Table2[[#This Row],[Product_ID]],Table4[Product_ID],Table4[Sub_Category],"Not Found")</f>
        <v>Audio</v>
      </c>
      <c r="R2404" t="str">
        <f>_xlfn.XLOOKUP(Table2[[#This Row],[Customer_ID]],Table1[Customer_ID],Table1[Region],"Not Found")</f>
        <v>West</v>
      </c>
      <c r="S2404" t="str">
        <f>_xlfn.XLOOKUP(Table2[[#This Row],[Customer_ID]],Table1[Customer_ID],Table1[Segment],"Not Found")</f>
        <v>Home Office</v>
      </c>
      <c r="T2404" t="str">
        <f>_xlfn.XLOOKUP(Table2[[#This Row],[Product_ID]],Table4[Product_ID],Table4[Product_Name],"Not Found")</f>
        <v>Bluetooth Speaker</v>
      </c>
    </row>
    <row r="2405" spans="1:20" x14ac:dyDescent="0.3">
      <c r="A2405" t="s">
        <v>2934</v>
      </c>
      <c r="B2405" s="4">
        <v>45952</v>
      </c>
      <c r="C2405" s="4">
        <v>45953</v>
      </c>
      <c r="D2405" t="s">
        <v>848</v>
      </c>
      <c r="E2405" t="s">
        <v>200</v>
      </c>
      <c r="F2405" s="8">
        <v>3</v>
      </c>
      <c r="G2405" s="10">
        <v>0</v>
      </c>
      <c r="H2405" t="s">
        <v>13</v>
      </c>
      <c r="I2405" s="8">
        <v>3297</v>
      </c>
      <c r="J2405" s="8">
        <v>1122.8399999999999</v>
      </c>
      <c r="K2405" s="12">
        <f>YEAR(Table2[[#This Row],[Order_Date]])</f>
        <v>2025</v>
      </c>
      <c r="L2405" s="12">
        <f>MONTH(Table2[[#This Row],[Order_Date]])</f>
        <v>10</v>
      </c>
      <c r="M2405" t="str">
        <f>TEXT(Table2[[#This Row],[Order_Date]],"mmm")</f>
        <v>Oct</v>
      </c>
      <c r="N2405" t="str">
        <f>TEXT(Table2[[#This Row],[Order_Date]],"YYYY-MM")</f>
        <v>2025-10</v>
      </c>
      <c r="O2405" s="9">
        <f>IFERROR(Table2[[#This Row],[Profit]]/Table2[[#This Row],[Sales]],0)</f>
        <v>0.34056414922656958</v>
      </c>
      <c r="P2405" t="str">
        <f>_xlfn.XLOOKUP(Table2[[#This Row],[Product_ID]],Table4[Product_ID],Table4[Category],"Not Found")</f>
        <v>Office</v>
      </c>
      <c r="Q2405" t="str">
        <f>_xlfn.XLOOKUP(Table2[[#This Row],[Product_ID]],Table4[Product_ID],Table4[Sub_Category],"Not Found")</f>
        <v>Office Supplies</v>
      </c>
      <c r="R2405" t="str">
        <f>_xlfn.XLOOKUP(Table2[[#This Row],[Customer_ID]],Table1[Customer_ID],Table1[Region],"Not Found")</f>
        <v>South</v>
      </c>
      <c r="S2405" t="str">
        <f>_xlfn.XLOOKUP(Table2[[#This Row],[Customer_ID]],Table1[Customer_ID],Table1[Segment],"Not Found")</f>
        <v>Home Office</v>
      </c>
      <c r="T2405" t="str">
        <f>_xlfn.XLOOKUP(Table2[[#This Row],[Product_ID]],Table4[Product_ID],Table4[Product_Name],"Not Found")</f>
        <v>Laptop Stand</v>
      </c>
    </row>
    <row r="2406" spans="1:20" x14ac:dyDescent="0.3">
      <c r="A2406" t="s">
        <v>2935</v>
      </c>
      <c r="B2406" s="4">
        <v>45686</v>
      </c>
      <c r="C2406" s="4">
        <v>45688</v>
      </c>
      <c r="D2406" t="s">
        <v>1545</v>
      </c>
      <c r="E2406" t="s">
        <v>35</v>
      </c>
      <c r="F2406" s="8">
        <v>3</v>
      </c>
      <c r="G2406" s="10">
        <v>0</v>
      </c>
      <c r="H2406" t="s">
        <v>13</v>
      </c>
      <c r="I2406" s="8">
        <v>4797</v>
      </c>
      <c r="J2406" s="8">
        <v>1705.46</v>
      </c>
      <c r="K2406" s="12">
        <f>YEAR(Table2[[#This Row],[Order_Date]])</f>
        <v>2025</v>
      </c>
      <c r="L2406" s="12">
        <f>MONTH(Table2[[#This Row],[Order_Date]])</f>
        <v>1</v>
      </c>
      <c r="M2406" t="str">
        <f>TEXT(Table2[[#This Row],[Order_Date]],"mmm")</f>
        <v>Jan</v>
      </c>
      <c r="N2406" t="str">
        <f>TEXT(Table2[[#This Row],[Order_Date]],"YYYY-MM")</f>
        <v>2025-01</v>
      </c>
      <c r="O2406" s="9">
        <f>IFERROR(Table2[[#This Row],[Profit]]/Table2[[#This Row],[Sales]],0)</f>
        <v>0.35552637064832188</v>
      </c>
      <c r="P2406" t="str">
        <f>_xlfn.XLOOKUP(Table2[[#This Row],[Product_ID]],Table4[Product_ID],Table4[Category],"Not Found")</f>
        <v>Lifestyle</v>
      </c>
      <c r="Q2406" t="str">
        <f>_xlfn.XLOOKUP(Table2[[#This Row],[Product_ID]],Table4[Product_ID],Table4[Sub_Category],"Not Found")</f>
        <v>Bags</v>
      </c>
      <c r="R2406" t="str">
        <f>_xlfn.XLOOKUP(Table2[[#This Row],[Customer_ID]],Table1[Customer_ID],Table1[Region],"Not Found")</f>
        <v>North</v>
      </c>
      <c r="S2406" t="str">
        <f>_xlfn.XLOOKUP(Table2[[#This Row],[Customer_ID]],Table1[Customer_ID],Table1[Segment],"Not Found")</f>
        <v>Consumer</v>
      </c>
      <c r="T2406" t="str">
        <f>_xlfn.XLOOKUP(Table2[[#This Row],[Product_ID]],Table4[Product_ID],Table4[Product_Name],"Not Found")</f>
        <v>Backpack</v>
      </c>
    </row>
    <row r="2407" spans="1:20" x14ac:dyDescent="0.3">
      <c r="A2407" t="s">
        <v>2936</v>
      </c>
      <c r="B2407" s="4">
        <v>45778</v>
      </c>
      <c r="C2407" s="4">
        <v>45780</v>
      </c>
      <c r="D2407" t="s">
        <v>439</v>
      </c>
      <c r="E2407" t="s">
        <v>16</v>
      </c>
      <c r="F2407" s="8">
        <v>2</v>
      </c>
      <c r="G2407" s="10">
        <v>0.05</v>
      </c>
      <c r="H2407" t="s">
        <v>17</v>
      </c>
      <c r="I2407" s="8">
        <v>2468.1</v>
      </c>
      <c r="J2407" s="8">
        <v>490.77</v>
      </c>
      <c r="K2407" s="12">
        <f>YEAR(Table2[[#This Row],[Order_Date]])</f>
        <v>2025</v>
      </c>
      <c r="L2407" s="12">
        <f>MONTH(Table2[[#This Row],[Order_Date]])</f>
        <v>5</v>
      </c>
      <c r="M2407" t="str">
        <f>TEXT(Table2[[#This Row],[Order_Date]],"mmm")</f>
        <v>May</v>
      </c>
      <c r="N2407" t="str">
        <f>TEXT(Table2[[#This Row],[Order_Date]],"YYYY-MM")</f>
        <v>2025-05</v>
      </c>
      <c r="O2407" s="9">
        <f>IFERROR(Table2[[#This Row],[Profit]]/Table2[[#This Row],[Sales]],0)</f>
        <v>0.19884526558891455</v>
      </c>
      <c r="P2407" t="str">
        <f>_xlfn.XLOOKUP(Table2[[#This Row],[Product_ID]],Table4[Product_ID],Table4[Category],"Not Found")</f>
        <v>Technology</v>
      </c>
      <c r="Q2407" t="str">
        <f>_xlfn.XLOOKUP(Table2[[#This Row],[Product_ID]],Table4[Product_ID],Table4[Sub_Category],"Not Found")</f>
        <v>Accessories</v>
      </c>
      <c r="R2407" t="str">
        <f>_xlfn.XLOOKUP(Table2[[#This Row],[Customer_ID]],Table1[Customer_ID],Table1[Region],"Not Found")</f>
        <v>West</v>
      </c>
      <c r="S2407" t="str">
        <f>_xlfn.XLOOKUP(Table2[[#This Row],[Customer_ID]],Table1[Customer_ID],Table1[Segment],"Not Found")</f>
        <v>Consumer</v>
      </c>
      <c r="T2407" t="str">
        <f>_xlfn.XLOOKUP(Table2[[#This Row],[Product_ID]],Table4[Product_ID],Table4[Product_Name],"Not Found")</f>
        <v>USB-C Hub</v>
      </c>
    </row>
    <row r="2408" spans="1:20" x14ac:dyDescent="0.3">
      <c r="A2408" t="s">
        <v>2937</v>
      </c>
      <c r="B2408" s="4">
        <v>45767</v>
      </c>
      <c r="C2408" s="4">
        <v>45768</v>
      </c>
      <c r="D2408" t="s">
        <v>399</v>
      </c>
      <c r="E2408" t="s">
        <v>200</v>
      </c>
      <c r="F2408" s="8">
        <v>1</v>
      </c>
      <c r="G2408" s="10">
        <v>0.1</v>
      </c>
      <c r="H2408" t="s">
        <v>17</v>
      </c>
      <c r="I2408" s="8">
        <v>989.1</v>
      </c>
      <c r="J2408" s="8">
        <v>292.72000000000003</v>
      </c>
      <c r="K2408" s="12">
        <f>YEAR(Table2[[#This Row],[Order_Date]])</f>
        <v>2025</v>
      </c>
      <c r="L2408" s="12">
        <f>MONTH(Table2[[#This Row],[Order_Date]])</f>
        <v>4</v>
      </c>
      <c r="M2408" t="str">
        <f>TEXT(Table2[[#This Row],[Order_Date]],"mmm")</f>
        <v>Apr</v>
      </c>
      <c r="N2408" t="str">
        <f>TEXT(Table2[[#This Row],[Order_Date]],"YYYY-MM")</f>
        <v>2025-04</v>
      </c>
      <c r="O2408" s="9">
        <f>IFERROR(Table2[[#This Row],[Profit]]/Table2[[#This Row],[Sales]],0)</f>
        <v>0.29594580932160552</v>
      </c>
      <c r="P2408" t="str">
        <f>_xlfn.XLOOKUP(Table2[[#This Row],[Product_ID]],Table4[Product_ID],Table4[Category],"Not Found")</f>
        <v>Office</v>
      </c>
      <c r="Q2408" t="str">
        <f>_xlfn.XLOOKUP(Table2[[#This Row],[Product_ID]],Table4[Product_ID],Table4[Sub_Category],"Not Found")</f>
        <v>Office Supplies</v>
      </c>
      <c r="R2408" t="str">
        <f>_xlfn.XLOOKUP(Table2[[#This Row],[Customer_ID]],Table1[Customer_ID],Table1[Region],"Not Found")</f>
        <v>West</v>
      </c>
      <c r="S2408" t="str">
        <f>_xlfn.XLOOKUP(Table2[[#This Row],[Customer_ID]],Table1[Customer_ID],Table1[Segment],"Not Found")</f>
        <v>Corporate</v>
      </c>
      <c r="T2408" t="str">
        <f>_xlfn.XLOOKUP(Table2[[#This Row],[Product_ID]],Table4[Product_ID],Table4[Product_Name],"Not Found")</f>
        <v>Laptop Stand</v>
      </c>
    </row>
    <row r="2409" spans="1:20" x14ac:dyDescent="0.3">
      <c r="A2409" t="s">
        <v>2938</v>
      </c>
      <c r="B2409" s="4">
        <v>45808</v>
      </c>
      <c r="C2409" s="4">
        <v>45812</v>
      </c>
      <c r="D2409" t="s">
        <v>924</v>
      </c>
      <c r="E2409" t="s">
        <v>40</v>
      </c>
      <c r="F2409" s="8">
        <v>2</v>
      </c>
      <c r="G2409" s="10">
        <v>0.05</v>
      </c>
      <c r="H2409" t="s">
        <v>17</v>
      </c>
      <c r="I2409" s="8">
        <v>2848.1</v>
      </c>
      <c r="J2409" s="8">
        <v>582.13</v>
      </c>
      <c r="K2409" s="12">
        <f>YEAR(Table2[[#This Row],[Order_Date]])</f>
        <v>2025</v>
      </c>
      <c r="L2409" s="12">
        <f>MONTH(Table2[[#This Row],[Order_Date]])</f>
        <v>5</v>
      </c>
      <c r="M2409" t="str">
        <f>TEXT(Table2[[#This Row],[Order_Date]],"mmm")</f>
        <v>May</v>
      </c>
      <c r="N2409" t="str">
        <f>TEXT(Table2[[#This Row],[Order_Date]],"YYYY-MM")</f>
        <v>2025-05</v>
      </c>
      <c r="O2409" s="9">
        <f>IFERROR(Table2[[#This Row],[Profit]]/Table2[[#This Row],[Sales]],0)</f>
        <v>0.20439240195217864</v>
      </c>
      <c r="P2409" t="str">
        <f>_xlfn.XLOOKUP(Table2[[#This Row],[Product_ID]],Table4[Product_ID],Table4[Category],"Not Found")</f>
        <v>Technology</v>
      </c>
      <c r="Q2409" t="str">
        <f>_xlfn.XLOOKUP(Table2[[#This Row],[Product_ID]],Table4[Product_ID],Table4[Sub_Category],"Not Found")</f>
        <v>Accessories</v>
      </c>
      <c r="R2409" t="str">
        <f>_xlfn.XLOOKUP(Table2[[#This Row],[Customer_ID]],Table1[Customer_ID],Table1[Region],"Not Found")</f>
        <v>South</v>
      </c>
      <c r="S2409" t="str">
        <f>_xlfn.XLOOKUP(Table2[[#This Row],[Customer_ID]],Table1[Customer_ID],Table1[Segment],"Not Found")</f>
        <v>Consumer</v>
      </c>
      <c r="T2409" t="str">
        <f>_xlfn.XLOOKUP(Table2[[#This Row],[Product_ID]],Table4[Product_ID],Table4[Product_Name],"Not Found")</f>
        <v>Power Bank</v>
      </c>
    </row>
    <row r="2410" spans="1:20" x14ac:dyDescent="0.3">
      <c r="A2410" t="s">
        <v>2939</v>
      </c>
      <c r="B2410" s="4">
        <v>45475</v>
      </c>
      <c r="C2410" s="4">
        <v>45479</v>
      </c>
      <c r="D2410" t="s">
        <v>506</v>
      </c>
      <c r="E2410" t="s">
        <v>35</v>
      </c>
      <c r="F2410" s="8">
        <v>2</v>
      </c>
      <c r="G2410" s="10">
        <v>0</v>
      </c>
      <c r="H2410" t="s">
        <v>21</v>
      </c>
      <c r="I2410" s="8">
        <v>3198</v>
      </c>
      <c r="J2410" s="8">
        <v>1034.1099999999999</v>
      </c>
      <c r="K2410" s="12">
        <f>YEAR(Table2[[#This Row],[Order_Date]])</f>
        <v>2024</v>
      </c>
      <c r="L2410" s="12">
        <f>MONTH(Table2[[#This Row],[Order_Date]])</f>
        <v>7</v>
      </c>
      <c r="M2410" t="str">
        <f>TEXT(Table2[[#This Row],[Order_Date]],"mmm")</f>
        <v>Jul</v>
      </c>
      <c r="N2410" t="str">
        <f>TEXT(Table2[[#This Row],[Order_Date]],"YYYY-MM")</f>
        <v>2024-07</v>
      </c>
      <c r="O2410" s="9">
        <f>IFERROR(Table2[[#This Row],[Profit]]/Table2[[#This Row],[Sales]],0)</f>
        <v>0.32336147592245151</v>
      </c>
      <c r="P2410" t="str">
        <f>_xlfn.XLOOKUP(Table2[[#This Row],[Product_ID]],Table4[Product_ID],Table4[Category],"Not Found")</f>
        <v>Lifestyle</v>
      </c>
      <c r="Q2410" t="str">
        <f>_xlfn.XLOOKUP(Table2[[#This Row],[Product_ID]],Table4[Product_ID],Table4[Sub_Category],"Not Found")</f>
        <v>Bags</v>
      </c>
      <c r="R2410" t="str">
        <f>_xlfn.XLOOKUP(Table2[[#This Row],[Customer_ID]],Table1[Customer_ID],Table1[Region],"Not Found")</f>
        <v>South</v>
      </c>
      <c r="S2410" t="str">
        <f>_xlfn.XLOOKUP(Table2[[#This Row],[Customer_ID]],Table1[Customer_ID],Table1[Segment],"Not Found")</f>
        <v>Consumer</v>
      </c>
      <c r="T2410" t="str">
        <f>_xlfn.XLOOKUP(Table2[[#This Row],[Product_ID]],Table4[Product_ID],Table4[Product_Name],"Not Found")</f>
        <v>Backpack</v>
      </c>
    </row>
    <row r="2411" spans="1:20" x14ac:dyDescent="0.3">
      <c r="A2411" t="s">
        <v>2940</v>
      </c>
      <c r="B2411" s="4">
        <v>45311</v>
      </c>
      <c r="C2411" s="4">
        <v>45312</v>
      </c>
      <c r="D2411" t="s">
        <v>407</v>
      </c>
      <c r="E2411" t="s">
        <v>29</v>
      </c>
      <c r="F2411" s="8">
        <v>1</v>
      </c>
      <c r="G2411" s="10">
        <v>0</v>
      </c>
      <c r="H2411" t="s">
        <v>17</v>
      </c>
      <c r="I2411" s="8">
        <v>399</v>
      </c>
      <c r="J2411" s="8">
        <v>96.61</v>
      </c>
      <c r="K2411" s="12">
        <f>YEAR(Table2[[#This Row],[Order_Date]])</f>
        <v>2024</v>
      </c>
      <c r="L2411" s="12">
        <f>MONTH(Table2[[#This Row],[Order_Date]])</f>
        <v>1</v>
      </c>
      <c r="M2411" t="str">
        <f>TEXT(Table2[[#This Row],[Order_Date]],"mmm")</f>
        <v>Jan</v>
      </c>
      <c r="N2411" t="str">
        <f>TEXT(Table2[[#This Row],[Order_Date]],"YYYY-MM")</f>
        <v>2024-01</v>
      </c>
      <c r="O2411" s="9">
        <f>IFERROR(Table2[[#This Row],[Profit]]/Table2[[#This Row],[Sales]],0)</f>
        <v>0.24213032581453633</v>
      </c>
      <c r="P2411" t="str">
        <f>_xlfn.XLOOKUP(Table2[[#This Row],[Product_ID]],Table4[Product_ID],Table4[Category],"Not Found")</f>
        <v>Office</v>
      </c>
      <c r="Q2411" t="str">
        <f>_xlfn.XLOOKUP(Table2[[#This Row],[Product_ID]],Table4[Product_ID],Table4[Sub_Category],"Not Found")</f>
        <v>Paper</v>
      </c>
      <c r="R2411" t="str">
        <f>_xlfn.XLOOKUP(Table2[[#This Row],[Customer_ID]],Table1[Customer_ID],Table1[Region],"Not Found")</f>
        <v>West</v>
      </c>
      <c r="S2411" t="str">
        <f>_xlfn.XLOOKUP(Table2[[#This Row],[Customer_ID]],Table1[Customer_ID],Table1[Segment],"Not Found")</f>
        <v>Consumer</v>
      </c>
      <c r="T2411" t="str">
        <f>_xlfn.XLOOKUP(Table2[[#This Row],[Product_ID]],Table4[Product_ID],Table4[Product_Name],"Not Found")</f>
        <v>Notebook Set</v>
      </c>
    </row>
    <row r="2412" spans="1:20" x14ac:dyDescent="0.3">
      <c r="A2412" t="s">
        <v>2941</v>
      </c>
      <c r="B2412" s="4">
        <v>45849</v>
      </c>
      <c r="C2412" s="4">
        <v>45851</v>
      </c>
      <c r="D2412" t="s">
        <v>1462</v>
      </c>
      <c r="E2412" t="s">
        <v>40</v>
      </c>
      <c r="F2412" s="8">
        <v>4</v>
      </c>
      <c r="G2412" s="10">
        <v>0.05</v>
      </c>
      <c r="H2412" t="s">
        <v>13</v>
      </c>
      <c r="I2412" s="8">
        <v>5696.2</v>
      </c>
      <c r="J2412" s="8">
        <v>1018.42</v>
      </c>
      <c r="K2412" s="12">
        <f>YEAR(Table2[[#This Row],[Order_Date]])</f>
        <v>2025</v>
      </c>
      <c r="L2412" s="12">
        <f>MONTH(Table2[[#This Row],[Order_Date]])</f>
        <v>7</v>
      </c>
      <c r="M2412" t="str">
        <f>TEXT(Table2[[#This Row],[Order_Date]],"mmm")</f>
        <v>Jul</v>
      </c>
      <c r="N2412" t="str">
        <f>TEXT(Table2[[#This Row],[Order_Date]],"YYYY-MM")</f>
        <v>2025-07</v>
      </c>
      <c r="O2412" s="9">
        <f>IFERROR(Table2[[#This Row],[Profit]]/Table2[[#This Row],[Sales]],0)</f>
        <v>0.17878936835083037</v>
      </c>
      <c r="P2412" t="str">
        <f>_xlfn.XLOOKUP(Table2[[#This Row],[Product_ID]],Table4[Product_ID],Table4[Category],"Not Found")</f>
        <v>Technology</v>
      </c>
      <c r="Q2412" t="str">
        <f>_xlfn.XLOOKUP(Table2[[#This Row],[Product_ID]],Table4[Product_ID],Table4[Sub_Category],"Not Found")</f>
        <v>Accessories</v>
      </c>
      <c r="R2412" t="str">
        <f>_xlfn.XLOOKUP(Table2[[#This Row],[Customer_ID]],Table1[Customer_ID],Table1[Region],"Not Found")</f>
        <v>East</v>
      </c>
      <c r="S2412" t="str">
        <f>_xlfn.XLOOKUP(Table2[[#This Row],[Customer_ID]],Table1[Customer_ID],Table1[Segment],"Not Found")</f>
        <v>Consumer</v>
      </c>
      <c r="T2412" t="str">
        <f>_xlfn.XLOOKUP(Table2[[#This Row],[Product_ID]],Table4[Product_ID],Table4[Product_Name],"Not Found")</f>
        <v>Power Bank</v>
      </c>
    </row>
    <row r="2413" spans="1:20" x14ac:dyDescent="0.3">
      <c r="A2413" t="s">
        <v>2942</v>
      </c>
      <c r="B2413" s="4">
        <v>45815</v>
      </c>
      <c r="C2413" s="4">
        <v>45818</v>
      </c>
      <c r="D2413" t="s">
        <v>2426</v>
      </c>
      <c r="E2413" t="s">
        <v>55</v>
      </c>
      <c r="F2413" s="8">
        <v>3</v>
      </c>
      <c r="G2413" s="10">
        <v>0</v>
      </c>
      <c r="H2413" t="s">
        <v>21</v>
      </c>
      <c r="I2413" s="8">
        <v>17997</v>
      </c>
      <c r="J2413" s="8">
        <v>3253.09</v>
      </c>
      <c r="K2413" s="12">
        <f>YEAR(Table2[[#This Row],[Order_Date]])</f>
        <v>2025</v>
      </c>
      <c r="L2413" s="12">
        <f>MONTH(Table2[[#This Row],[Order_Date]])</f>
        <v>6</v>
      </c>
      <c r="M2413" t="str">
        <f>TEXT(Table2[[#This Row],[Order_Date]],"mmm")</f>
        <v>Jun</v>
      </c>
      <c r="N2413" t="str">
        <f>TEXT(Table2[[#This Row],[Order_Date]],"YYYY-MM")</f>
        <v>2025-06</v>
      </c>
      <c r="O2413" s="9">
        <f>IFERROR(Table2[[#This Row],[Profit]]/Table2[[#This Row],[Sales]],0)</f>
        <v>0.1807573484469634</v>
      </c>
      <c r="P2413" t="str">
        <f>_xlfn.XLOOKUP(Table2[[#This Row],[Product_ID]],Table4[Product_ID],Table4[Category],"Not Found")</f>
        <v>Furniture</v>
      </c>
      <c r="Q2413" t="str">
        <f>_xlfn.XLOOKUP(Table2[[#This Row],[Product_ID]],Table4[Product_ID],Table4[Sub_Category],"Not Found")</f>
        <v>Furniture</v>
      </c>
      <c r="R2413" t="str">
        <f>_xlfn.XLOOKUP(Table2[[#This Row],[Customer_ID]],Table1[Customer_ID],Table1[Region],"Not Found")</f>
        <v>East</v>
      </c>
      <c r="S2413" t="str">
        <f>_xlfn.XLOOKUP(Table2[[#This Row],[Customer_ID]],Table1[Customer_ID],Table1[Segment],"Not Found")</f>
        <v>Consumer</v>
      </c>
      <c r="T2413" t="str">
        <f>_xlfn.XLOOKUP(Table2[[#This Row],[Product_ID]],Table4[Product_ID],Table4[Product_Name],"Not Found")</f>
        <v>Study Table</v>
      </c>
    </row>
    <row r="2414" spans="1:20" x14ac:dyDescent="0.3">
      <c r="A2414" t="s">
        <v>2943</v>
      </c>
      <c r="B2414" s="4">
        <v>45873</v>
      </c>
      <c r="C2414" s="4">
        <v>45878</v>
      </c>
      <c r="D2414" t="s">
        <v>463</v>
      </c>
      <c r="E2414" t="s">
        <v>35</v>
      </c>
      <c r="F2414" s="8">
        <v>2</v>
      </c>
      <c r="G2414" s="10">
        <v>0</v>
      </c>
      <c r="H2414" t="s">
        <v>13</v>
      </c>
      <c r="I2414" s="8">
        <v>3198</v>
      </c>
      <c r="J2414" s="8">
        <v>1002.19</v>
      </c>
      <c r="K2414" s="12">
        <f>YEAR(Table2[[#This Row],[Order_Date]])</f>
        <v>2025</v>
      </c>
      <c r="L2414" s="12">
        <f>MONTH(Table2[[#This Row],[Order_Date]])</f>
        <v>8</v>
      </c>
      <c r="M2414" t="str">
        <f>TEXT(Table2[[#This Row],[Order_Date]],"mmm")</f>
        <v>Aug</v>
      </c>
      <c r="N2414" t="str">
        <f>TEXT(Table2[[#This Row],[Order_Date]],"YYYY-MM")</f>
        <v>2025-08</v>
      </c>
      <c r="O2414" s="9">
        <f>IFERROR(Table2[[#This Row],[Profit]]/Table2[[#This Row],[Sales]],0)</f>
        <v>0.31338023764853035</v>
      </c>
      <c r="P2414" t="str">
        <f>_xlfn.XLOOKUP(Table2[[#This Row],[Product_ID]],Table4[Product_ID],Table4[Category],"Not Found")</f>
        <v>Lifestyle</v>
      </c>
      <c r="Q2414" t="str">
        <f>_xlfn.XLOOKUP(Table2[[#This Row],[Product_ID]],Table4[Product_ID],Table4[Sub_Category],"Not Found")</f>
        <v>Bags</v>
      </c>
      <c r="R2414" t="str">
        <f>_xlfn.XLOOKUP(Table2[[#This Row],[Customer_ID]],Table1[Customer_ID],Table1[Region],"Not Found")</f>
        <v>South</v>
      </c>
      <c r="S2414" t="str">
        <f>_xlfn.XLOOKUP(Table2[[#This Row],[Customer_ID]],Table1[Customer_ID],Table1[Segment],"Not Found")</f>
        <v>Corporate</v>
      </c>
      <c r="T2414" t="str">
        <f>_xlfn.XLOOKUP(Table2[[#This Row],[Product_ID]],Table4[Product_ID],Table4[Product_Name],"Not Found")</f>
        <v>Backpack</v>
      </c>
    </row>
    <row r="2415" spans="1:20" x14ac:dyDescent="0.3">
      <c r="A2415" t="s">
        <v>2944</v>
      </c>
      <c r="B2415" s="4">
        <v>45820</v>
      </c>
      <c r="C2415" s="4">
        <v>45821</v>
      </c>
      <c r="D2415" t="s">
        <v>453</v>
      </c>
      <c r="E2415" t="s">
        <v>68</v>
      </c>
      <c r="F2415" s="8">
        <v>1</v>
      </c>
      <c r="G2415" s="10">
        <v>0.05</v>
      </c>
      <c r="H2415" t="s">
        <v>13</v>
      </c>
      <c r="I2415" s="8">
        <v>1234.05</v>
      </c>
      <c r="J2415" s="8">
        <v>278.36</v>
      </c>
      <c r="K2415" s="12">
        <f>YEAR(Table2[[#This Row],[Order_Date]])</f>
        <v>2025</v>
      </c>
      <c r="L2415" s="12">
        <f>MONTH(Table2[[#This Row],[Order_Date]])</f>
        <v>6</v>
      </c>
      <c r="M2415" t="str">
        <f>TEXT(Table2[[#This Row],[Order_Date]],"mmm")</f>
        <v>Jun</v>
      </c>
      <c r="N2415" t="str">
        <f>TEXT(Table2[[#This Row],[Order_Date]],"YYYY-MM")</f>
        <v>2025-06</v>
      </c>
      <c r="O2415" s="9">
        <f>IFERROR(Table2[[#This Row],[Profit]]/Table2[[#This Row],[Sales]],0)</f>
        <v>0.2255662250314007</v>
      </c>
      <c r="P2415" t="str">
        <f>_xlfn.XLOOKUP(Table2[[#This Row],[Product_ID]],Table4[Product_ID],Table4[Category],"Not Found")</f>
        <v>Home</v>
      </c>
      <c r="Q2415" t="str">
        <f>_xlfn.XLOOKUP(Table2[[#This Row],[Product_ID]],Table4[Product_ID],Table4[Sub_Category],"Not Found")</f>
        <v>Lighting</v>
      </c>
      <c r="R2415" t="str">
        <f>_xlfn.XLOOKUP(Table2[[#This Row],[Customer_ID]],Table1[Customer_ID],Table1[Region],"Not Found")</f>
        <v>East</v>
      </c>
      <c r="S2415" t="str">
        <f>_xlfn.XLOOKUP(Table2[[#This Row],[Customer_ID]],Table1[Customer_ID],Table1[Segment],"Not Found")</f>
        <v>Corporate</v>
      </c>
      <c r="T2415" t="str">
        <f>_xlfn.XLOOKUP(Table2[[#This Row],[Product_ID]],Table4[Product_ID],Table4[Product_Name],"Not Found")</f>
        <v>Table Lamp</v>
      </c>
    </row>
    <row r="2416" spans="1:20" x14ac:dyDescent="0.3">
      <c r="A2416" t="s">
        <v>2945</v>
      </c>
      <c r="B2416" s="4">
        <v>45438</v>
      </c>
      <c r="C2416" s="4">
        <v>45441</v>
      </c>
      <c r="D2416" t="s">
        <v>441</v>
      </c>
      <c r="E2416" t="s">
        <v>12</v>
      </c>
      <c r="F2416" s="8">
        <v>2</v>
      </c>
      <c r="G2416" s="10">
        <v>0.15</v>
      </c>
      <c r="H2416" t="s">
        <v>21</v>
      </c>
      <c r="I2416" s="8">
        <v>1018.3</v>
      </c>
      <c r="J2416" s="8">
        <v>208.08</v>
      </c>
      <c r="K2416" s="12">
        <f>YEAR(Table2[[#This Row],[Order_Date]])</f>
        <v>2024</v>
      </c>
      <c r="L2416" s="12">
        <f>MONTH(Table2[[#This Row],[Order_Date]])</f>
        <v>5</v>
      </c>
      <c r="M2416" t="str">
        <f>TEXT(Table2[[#This Row],[Order_Date]],"mmm")</f>
        <v>May</v>
      </c>
      <c r="N2416" t="str">
        <f>TEXT(Table2[[#This Row],[Order_Date]],"YYYY-MM")</f>
        <v>2024-05</v>
      </c>
      <c r="O2416" s="9">
        <f>IFERROR(Table2[[#This Row],[Profit]]/Table2[[#This Row],[Sales]],0)</f>
        <v>0.20434056761268785</v>
      </c>
      <c r="P2416" t="str">
        <f>_xlfn.XLOOKUP(Table2[[#This Row],[Product_ID]],Table4[Product_ID],Table4[Category],"Not Found")</f>
        <v>Home</v>
      </c>
      <c r="Q2416" t="str">
        <f>_xlfn.XLOOKUP(Table2[[#This Row],[Product_ID]],Table4[Product_ID],Table4[Sub_Category],"Not Found")</f>
        <v>Kitchen</v>
      </c>
      <c r="R2416" t="str">
        <f>_xlfn.XLOOKUP(Table2[[#This Row],[Customer_ID]],Table1[Customer_ID],Table1[Region],"Not Found")</f>
        <v>East</v>
      </c>
      <c r="S2416" t="str">
        <f>_xlfn.XLOOKUP(Table2[[#This Row],[Customer_ID]],Table1[Customer_ID],Table1[Segment],"Not Found")</f>
        <v>Consumer</v>
      </c>
      <c r="T2416" t="str">
        <f>_xlfn.XLOOKUP(Table2[[#This Row],[Product_ID]],Table4[Product_ID],Table4[Product_Name],"Not Found")</f>
        <v>Water Bottle</v>
      </c>
    </row>
    <row r="2417" spans="1:20" x14ac:dyDescent="0.3">
      <c r="A2417" t="s">
        <v>2946</v>
      </c>
      <c r="B2417" s="4">
        <v>45957</v>
      </c>
      <c r="C2417" s="4">
        <v>45962</v>
      </c>
      <c r="D2417" t="s">
        <v>825</v>
      </c>
      <c r="E2417" t="s">
        <v>40</v>
      </c>
      <c r="F2417" s="8">
        <v>4</v>
      </c>
      <c r="G2417" s="10">
        <v>0</v>
      </c>
      <c r="H2417" t="s">
        <v>17</v>
      </c>
      <c r="I2417" s="8">
        <v>5996</v>
      </c>
      <c r="J2417" s="8">
        <v>1583.21</v>
      </c>
      <c r="K2417" s="12">
        <f>YEAR(Table2[[#This Row],[Order_Date]])</f>
        <v>2025</v>
      </c>
      <c r="L2417" s="12">
        <f>MONTH(Table2[[#This Row],[Order_Date]])</f>
        <v>10</v>
      </c>
      <c r="M2417" t="str">
        <f>TEXT(Table2[[#This Row],[Order_Date]],"mmm")</f>
        <v>Oct</v>
      </c>
      <c r="N2417" t="str">
        <f>TEXT(Table2[[#This Row],[Order_Date]],"YYYY-MM")</f>
        <v>2025-10</v>
      </c>
      <c r="O2417" s="9">
        <f>IFERROR(Table2[[#This Row],[Profit]]/Table2[[#This Row],[Sales]],0)</f>
        <v>0.26404436290860572</v>
      </c>
      <c r="P2417" t="str">
        <f>_xlfn.XLOOKUP(Table2[[#This Row],[Product_ID]],Table4[Product_ID],Table4[Category],"Not Found")</f>
        <v>Technology</v>
      </c>
      <c r="Q2417" t="str">
        <f>_xlfn.XLOOKUP(Table2[[#This Row],[Product_ID]],Table4[Product_ID],Table4[Sub_Category],"Not Found")</f>
        <v>Accessories</v>
      </c>
      <c r="R2417" t="str">
        <f>_xlfn.XLOOKUP(Table2[[#This Row],[Customer_ID]],Table1[Customer_ID],Table1[Region],"Not Found")</f>
        <v>North</v>
      </c>
      <c r="S2417" t="str">
        <f>_xlfn.XLOOKUP(Table2[[#This Row],[Customer_ID]],Table1[Customer_ID],Table1[Segment],"Not Found")</f>
        <v>Corporate</v>
      </c>
      <c r="T2417" t="str">
        <f>_xlfn.XLOOKUP(Table2[[#This Row],[Product_ID]],Table4[Product_ID],Table4[Product_Name],"Not Found")</f>
        <v>Power Bank</v>
      </c>
    </row>
    <row r="2418" spans="1:20" x14ac:dyDescent="0.3">
      <c r="A2418" t="s">
        <v>2947</v>
      </c>
      <c r="B2418" s="4">
        <v>45595</v>
      </c>
      <c r="C2418" s="4">
        <v>45598</v>
      </c>
      <c r="D2418" t="s">
        <v>612</v>
      </c>
      <c r="E2418" t="s">
        <v>50</v>
      </c>
      <c r="F2418" s="8">
        <v>1</v>
      </c>
      <c r="G2418" s="10">
        <v>0.1</v>
      </c>
      <c r="H2418" t="s">
        <v>17</v>
      </c>
      <c r="I2418" s="8">
        <v>449.1</v>
      </c>
      <c r="J2418" s="8">
        <v>91.5</v>
      </c>
      <c r="K2418" s="12">
        <f>YEAR(Table2[[#This Row],[Order_Date]])</f>
        <v>2024</v>
      </c>
      <c r="L2418" s="12">
        <f>MONTH(Table2[[#This Row],[Order_Date]])</f>
        <v>10</v>
      </c>
      <c r="M2418" t="str">
        <f>TEXT(Table2[[#This Row],[Order_Date]],"mmm")</f>
        <v>Oct</v>
      </c>
      <c r="N2418" t="str">
        <f>TEXT(Table2[[#This Row],[Order_Date]],"YYYY-MM")</f>
        <v>2024-10</v>
      </c>
      <c r="O2418" s="9">
        <f>IFERROR(Table2[[#This Row],[Profit]]/Table2[[#This Row],[Sales]],0)</f>
        <v>0.20374081496325985</v>
      </c>
      <c r="P2418" t="str">
        <f>_xlfn.XLOOKUP(Table2[[#This Row],[Product_ID]],Table4[Product_ID],Table4[Category],"Not Found")</f>
        <v>Technology</v>
      </c>
      <c r="Q2418" t="str">
        <f>_xlfn.XLOOKUP(Table2[[#This Row],[Product_ID]],Table4[Product_ID],Table4[Sub_Category],"Not Found")</f>
        <v>Accessories</v>
      </c>
      <c r="R2418" t="str">
        <f>_xlfn.XLOOKUP(Table2[[#This Row],[Customer_ID]],Table1[Customer_ID],Table1[Region],"Not Found")</f>
        <v>West</v>
      </c>
      <c r="S2418" t="str">
        <f>_xlfn.XLOOKUP(Table2[[#This Row],[Customer_ID]],Table1[Customer_ID],Table1[Segment],"Not Found")</f>
        <v>Consumer</v>
      </c>
      <c r="T2418" t="str">
        <f>_xlfn.XLOOKUP(Table2[[#This Row],[Product_ID]],Table4[Product_ID],Table4[Product_Name],"Not Found")</f>
        <v>Wireless Mouse</v>
      </c>
    </row>
    <row r="2419" spans="1:20" x14ac:dyDescent="0.3">
      <c r="A2419" t="s">
        <v>2948</v>
      </c>
      <c r="B2419" s="4">
        <v>45911</v>
      </c>
      <c r="C2419" s="4">
        <v>45914</v>
      </c>
      <c r="D2419" t="s">
        <v>91</v>
      </c>
      <c r="E2419" t="s">
        <v>116</v>
      </c>
      <c r="F2419" s="8">
        <v>3</v>
      </c>
      <c r="G2419" s="10">
        <v>0</v>
      </c>
      <c r="H2419" t="s">
        <v>13</v>
      </c>
      <c r="I2419" s="8">
        <v>1197</v>
      </c>
      <c r="J2419" s="8">
        <v>244.31</v>
      </c>
      <c r="K2419" s="12">
        <f>YEAR(Table2[[#This Row],[Order_Date]])</f>
        <v>2025</v>
      </c>
      <c r="L2419" s="12">
        <f>MONTH(Table2[[#This Row],[Order_Date]])</f>
        <v>9</v>
      </c>
      <c r="M2419" t="str">
        <f>TEXT(Table2[[#This Row],[Order_Date]],"mmm")</f>
        <v>Sep</v>
      </c>
      <c r="N2419" t="str">
        <f>TEXT(Table2[[#This Row],[Order_Date]],"YYYY-MM")</f>
        <v>2025-09</v>
      </c>
      <c r="O2419" s="9">
        <f>IFERROR(Table2[[#This Row],[Profit]]/Table2[[#This Row],[Sales]],0)</f>
        <v>0.20410192147034253</v>
      </c>
      <c r="P2419" t="str">
        <f>_xlfn.XLOOKUP(Table2[[#This Row],[Product_ID]],Table4[Product_ID],Table4[Category],"Not Found")</f>
        <v>Technology</v>
      </c>
      <c r="Q2419" t="str">
        <f>_xlfn.XLOOKUP(Table2[[#This Row],[Product_ID]],Table4[Product_ID],Table4[Sub_Category],"Not Found")</f>
        <v>Accessories</v>
      </c>
      <c r="R2419" t="str">
        <f>_xlfn.XLOOKUP(Table2[[#This Row],[Customer_ID]],Table1[Customer_ID],Table1[Region],"Not Found")</f>
        <v>West</v>
      </c>
      <c r="S2419" t="str">
        <f>_xlfn.XLOOKUP(Table2[[#This Row],[Customer_ID]],Table1[Customer_ID],Table1[Segment],"Not Found")</f>
        <v>Home Office</v>
      </c>
      <c r="T2419" t="str">
        <f>_xlfn.XLOOKUP(Table2[[#This Row],[Product_ID]],Table4[Product_ID],Table4[Product_Name],"Not Found")</f>
        <v>Mobile Holder</v>
      </c>
    </row>
    <row r="2420" spans="1:20" x14ac:dyDescent="0.3">
      <c r="A2420" t="s">
        <v>2949</v>
      </c>
      <c r="B2420" s="4">
        <v>45873</v>
      </c>
      <c r="C2420" s="4">
        <v>45878</v>
      </c>
      <c r="D2420" t="s">
        <v>1316</v>
      </c>
      <c r="E2420" t="s">
        <v>76</v>
      </c>
      <c r="F2420" s="8">
        <v>1</v>
      </c>
      <c r="G2420" s="10">
        <v>0.1</v>
      </c>
      <c r="H2420" t="s">
        <v>13</v>
      </c>
      <c r="I2420" s="8">
        <v>809.1</v>
      </c>
      <c r="J2420" s="8">
        <v>237.18</v>
      </c>
      <c r="K2420" s="12">
        <f>YEAR(Table2[[#This Row],[Order_Date]])</f>
        <v>2025</v>
      </c>
      <c r="L2420" s="12">
        <f>MONTH(Table2[[#This Row],[Order_Date]])</f>
        <v>8</v>
      </c>
      <c r="M2420" t="str">
        <f>TEXT(Table2[[#This Row],[Order_Date]],"mmm")</f>
        <v>Aug</v>
      </c>
      <c r="N2420" t="str">
        <f>TEXT(Table2[[#This Row],[Order_Date]],"YYYY-MM")</f>
        <v>2025-08</v>
      </c>
      <c r="O2420" s="9">
        <f>IFERROR(Table2[[#This Row],[Profit]]/Table2[[#This Row],[Sales]],0)</f>
        <v>0.29314052651093808</v>
      </c>
      <c r="P2420" t="str">
        <f>_xlfn.XLOOKUP(Table2[[#This Row],[Product_ID]],Table4[Product_ID],Table4[Category],"Not Found")</f>
        <v>Home</v>
      </c>
      <c r="Q2420" t="str">
        <f>_xlfn.XLOOKUP(Table2[[#This Row],[Product_ID]],Table4[Product_ID],Table4[Sub_Category],"Not Found")</f>
        <v>Decor</v>
      </c>
      <c r="R2420" t="str">
        <f>_xlfn.XLOOKUP(Table2[[#This Row],[Customer_ID]],Table1[Customer_ID],Table1[Region],"Not Found")</f>
        <v>West</v>
      </c>
      <c r="S2420" t="str">
        <f>_xlfn.XLOOKUP(Table2[[#This Row],[Customer_ID]],Table1[Customer_ID],Table1[Segment],"Not Found")</f>
        <v>Consumer</v>
      </c>
      <c r="T2420" t="str">
        <f>_xlfn.XLOOKUP(Table2[[#This Row],[Product_ID]],Table4[Product_ID],Table4[Product_Name],"Not Found")</f>
        <v>Wall Clock</v>
      </c>
    </row>
    <row r="2421" spans="1:20" x14ac:dyDescent="0.3">
      <c r="A2421" t="s">
        <v>2950</v>
      </c>
      <c r="B2421" s="4">
        <v>45986</v>
      </c>
      <c r="C2421" s="4">
        <v>45989</v>
      </c>
      <c r="D2421" t="s">
        <v>901</v>
      </c>
      <c r="E2421" t="s">
        <v>40</v>
      </c>
      <c r="F2421" s="8">
        <v>2</v>
      </c>
      <c r="G2421" s="10">
        <v>0.05</v>
      </c>
      <c r="H2421" t="s">
        <v>13</v>
      </c>
      <c r="I2421" s="8">
        <v>2848.1</v>
      </c>
      <c r="J2421" s="8">
        <v>850.03</v>
      </c>
      <c r="K2421" s="12">
        <f>YEAR(Table2[[#This Row],[Order_Date]])</f>
        <v>2025</v>
      </c>
      <c r="L2421" s="12">
        <f>MONTH(Table2[[#This Row],[Order_Date]])</f>
        <v>11</v>
      </c>
      <c r="M2421" t="str">
        <f>TEXT(Table2[[#This Row],[Order_Date]],"mmm")</f>
        <v>Nov</v>
      </c>
      <c r="N2421" t="str">
        <f>TEXT(Table2[[#This Row],[Order_Date]],"YYYY-MM")</f>
        <v>2025-11</v>
      </c>
      <c r="O2421" s="9">
        <f>IFERROR(Table2[[#This Row],[Profit]]/Table2[[#This Row],[Sales]],0)</f>
        <v>0.29845511042449352</v>
      </c>
      <c r="P2421" t="str">
        <f>_xlfn.XLOOKUP(Table2[[#This Row],[Product_ID]],Table4[Product_ID],Table4[Category],"Not Found")</f>
        <v>Technology</v>
      </c>
      <c r="Q2421" t="str">
        <f>_xlfn.XLOOKUP(Table2[[#This Row],[Product_ID]],Table4[Product_ID],Table4[Sub_Category],"Not Found")</f>
        <v>Accessories</v>
      </c>
      <c r="R2421" t="str">
        <f>_xlfn.XLOOKUP(Table2[[#This Row],[Customer_ID]],Table1[Customer_ID],Table1[Region],"Not Found")</f>
        <v>North</v>
      </c>
      <c r="S2421" t="str">
        <f>_xlfn.XLOOKUP(Table2[[#This Row],[Customer_ID]],Table1[Customer_ID],Table1[Segment],"Not Found")</f>
        <v>Consumer</v>
      </c>
      <c r="T2421" t="str">
        <f>_xlfn.XLOOKUP(Table2[[#This Row],[Product_ID]],Table4[Product_ID],Table4[Product_Name],"Not Found")</f>
        <v>Power Bank</v>
      </c>
    </row>
    <row r="2422" spans="1:20" x14ac:dyDescent="0.3">
      <c r="A2422" t="s">
        <v>2951</v>
      </c>
      <c r="B2422" s="4">
        <v>45519</v>
      </c>
      <c r="C2422" s="4">
        <v>45521</v>
      </c>
      <c r="D2422" t="s">
        <v>1359</v>
      </c>
      <c r="E2422" t="s">
        <v>96</v>
      </c>
      <c r="F2422" s="8">
        <v>2</v>
      </c>
      <c r="G2422" s="10">
        <v>0.1</v>
      </c>
      <c r="H2422" t="s">
        <v>17</v>
      </c>
      <c r="I2422" s="8">
        <v>1798.2</v>
      </c>
      <c r="J2422" s="8">
        <v>470.17</v>
      </c>
      <c r="K2422" s="12">
        <f>YEAR(Table2[[#This Row],[Order_Date]])</f>
        <v>2024</v>
      </c>
      <c r="L2422" s="12">
        <f>MONTH(Table2[[#This Row],[Order_Date]])</f>
        <v>8</v>
      </c>
      <c r="M2422" t="str">
        <f>TEXT(Table2[[#This Row],[Order_Date]],"mmm")</f>
        <v>Aug</v>
      </c>
      <c r="N2422" t="str">
        <f>TEXT(Table2[[#This Row],[Order_Date]],"YYYY-MM")</f>
        <v>2024-08</v>
      </c>
      <c r="O2422" s="9">
        <f>IFERROR(Table2[[#This Row],[Profit]]/Table2[[#This Row],[Sales]],0)</f>
        <v>0.2614670225781337</v>
      </c>
      <c r="P2422" t="str">
        <f>_xlfn.XLOOKUP(Table2[[#This Row],[Product_ID]],Table4[Product_ID],Table4[Category],"Not Found")</f>
        <v>Home</v>
      </c>
      <c r="Q2422" t="str">
        <f>_xlfn.XLOOKUP(Table2[[#This Row],[Product_ID]],Table4[Product_ID],Table4[Sub_Category],"Not Found")</f>
        <v>Lighting</v>
      </c>
      <c r="R2422" t="str">
        <f>_xlfn.XLOOKUP(Table2[[#This Row],[Customer_ID]],Table1[Customer_ID],Table1[Region],"Not Found")</f>
        <v>East</v>
      </c>
      <c r="S2422" t="str">
        <f>_xlfn.XLOOKUP(Table2[[#This Row],[Customer_ID]],Table1[Customer_ID],Table1[Segment],"Not Found")</f>
        <v>Consumer</v>
      </c>
      <c r="T2422" t="str">
        <f>_xlfn.XLOOKUP(Table2[[#This Row],[Product_ID]],Table4[Product_ID],Table4[Product_Name],"Not Found")</f>
        <v>LED Strip Light</v>
      </c>
    </row>
    <row r="2423" spans="1:20" x14ac:dyDescent="0.3">
      <c r="A2423" t="s">
        <v>2952</v>
      </c>
      <c r="B2423" s="4">
        <v>45393</v>
      </c>
      <c r="C2423" s="4">
        <v>45394</v>
      </c>
      <c r="D2423" t="s">
        <v>435</v>
      </c>
      <c r="E2423" t="s">
        <v>12</v>
      </c>
      <c r="F2423" s="8">
        <v>2</v>
      </c>
      <c r="G2423" s="10">
        <v>0.05</v>
      </c>
      <c r="H2423" t="s">
        <v>13</v>
      </c>
      <c r="I2423" s="8">
        <v>1138.0999999999999</v>
      </c>
      <c r="J2423" s="8">
        <v>319.56</v>
      </c>
      <c r="K2423" s="12">
        <f>YEAR(Table2[[#This Row],[Order_Date]])</f>
        <v>2024</v>
      </c>
      <c r="L2423" s="12">
        <f>MONTH(Table2[[#This Row],[Order_Date]])</f>
        <v>4</v>
      </c>
      <c r="M2423" t="str">
        <f>TEXT(Table2[[#This Row],[Order_Date]],"mmm")</f>
        <v>Apr</v>
      </c>
      <c r="N2423" t="str">
        <f>TEXT(Table2[[#This Row],[Order_Date]],"YYYY-MM")</f>
        <v>2024-04</v>
      </c>
      <c r="O2423" s="9">
        <f>IFERROR(Table2[[#This Row],[Profit]]/Table2[[#This Row],[Sales]],0)</f>
        <v>0.28078376241103598</v>
      </c>
      <c r="P2423" t="str">
        <f>_xlfn.XLOOKUP(Table2[[#This Row],[Product_ID]],Table4[Product_ID],Table4[Category],"Not Found")</f>
        <v>Home</v>
      </c>
      <c r="Q2423" t="str">
        <f>_xlfn.XLOOKUP(Table2[[#This Row],[Product_ID]],Table4[Product_ID],Table4[Sub_Category],"Not Found")</f>
        <v>Kitchen</v>
      </c>
      <c r="R2423" t="str">
        <f>_xlfn.XLOOKUP(Table2[[#This Row],[Customer_ID]],Table1[Customer_ID],Table1[Region],"Not Found")</f>
        <v>East</v>
      </c>
      <c r="S2423" t="str">
        <f>_xlfn.XLOOKUP(Table2[[#This Row],[Customer_ID]],Table1[Customer_ID],Table1[Segment],"Not Found")</f>
        <v>Consumer</v>
      </c>
      <c r="T2423" t="str">
        <f>_xlfn.XLOOKUP(Table2[[#This Row],[Product_ID]],Table4[Product_ID],Table4[Product_Name],"Not Found")</f>
        <v>Water Bottle</v>
      </c>
    </row>
    <row r="2424" spans="1:20" x14ac:dyDescent="0.3">
      <c r="A2424" t="s">
        <v>2953</v>
      </c>
      <c r="B2424" s="4">
        <v>45878</v>
      </c>
      <c r="C2424" s="4">
        <v>45880</v>
      </c>
      <c r="D2424" t="s">
        <v>1204</v>
      </c>
      <c r="E2424" t="s">
        <v>200</v>
      </c>
      <c r="F2424" s="8">
        <v>3</v>
      </c>
      <c r="G2424" s="10">
        <v>0.05</v>
      </c>
      <c r="H2424" t="s">
        <v>17</v>
      </c>
      <c r="I2424" s="8">
        <v>3132.15</v>
      </c>
      <c r="J2424" s="8">
        <v>752.23</v>
      </c>
      <c r="K2424" s="12">
        <f>YEAR(Table2[[#This Row],[Order_Date]])</f>
        <v>2025</v>
      </c>
      <c r="L2424" s="12">
        <f>MONTH(Table2[[#This Row],[Order_Date]])</f>
        <v>8</v>
      </c>
      <c r="M2424" t="str">
        <f>TEXT(Table2[[#This Row],[Order_Date]],"mmm")</f>
        <v>Aug</v>
      </c>
      <c r="N2424" t="str">
        <f>TEXT(Table2[[#This Row],[Order_Date]],"YYYY-MM")</f>
        <v>2025-08</v>
      </c>
      <c r="O2424" s="9">
        <f>IFERROR(Table2[[#This Row],[Profit]]/Table2[[#This Row],[Sales]],0)</f>
        <v>0.24016410452883802</v>
      </c>
      <c r="P2424" t="str">
        <f>_xlfn.XLOOKUP(Table2[[#This Row],[Product_ID]],Table4[Product_ID],Table4[Category],"Not Found")</f>
        <v>Office</v>
      </c>
      <c r="Q2424" t="str">
        <f>_xlfn.XLOOKUP(Table2[[#This Row],[Product_ID]],Table4[Product_ID],Table4[Sub_Category],"Not Found")</f>
        <v>Office Supplies</v>
      </c>
      <c r="R2424" t="str">
        <f>_xlfn.XLOOKUP(Table2[[#This Row],[Customer_ID]],Table1[Customer_ID],Table1[Region],"Not Found")</f>
        <v>North</v>
      </c>
      <c r="S2424" t="str">
        <f>_xlfn.XLOOKUP(Table2[[#This Row],[Customer_ID]],Table1[Customer_ID],Table1[Segment],"Not Found")</f>
        <v>Consumer</v>
      </c>
      <c r="T2424" t="str">
        <f>_xlfn.XLOOKUP(Table2[[#This Row],[Product_ID]],Table4[Product_ID],Table4[Product_Name],"Not Found")</f>
        <v>Laptop Stand</v>
      </c>
    </row>
    <row r="2425" spans="1:20" x14ac:dyDescent="0.3">
      <c r="A2425" t="s">
        <v>2954</v>
      </c>
      <c r="B2425" s="4">
        <v>45708</v>
      </c>
      <c r="C2425" s="4">
        <v>45710</v>
      </c>
      <c r="D2425" t="s">
        <v>960</v>
      </c>
      <c r="E2425" t="s">
        <v>12</v>
      </c>
      <c r="F2425" s="8">
        <v>1</v>
      </c>
      <c r="G2425" s="10">
        <v>0</v>
      </c>
      <c r="H2425" t="s">
        <v>21</v>
      </c>
      <c r="I2425" s="8">
        <v>599</v>
      </c>
      <c r="J2425" s="8">
        <v>165.07</v>
      </c>
      <c r="K2425" s="12">
        <f>YEAR(Table2[[#This Row],[Order_Date]])</f>
        <v>2025</v>
      </c>
      <c r="L2425" s="12">
        <f>MONTH(Table2[[#This Row],[Order_Date]])</f>
        <v>2</v>
      </c>
      <c r="M2425" t="str">
        <f>TEXT(Table2[[#This Row],[Order_Date]],"mmm")</f>
        <v>Feb</v>
      </c>
      <c r="N2425" t="str">
        <f>TEXT(Table2[[#This Row],[Order_Date]],"YYYY-MM")</f>
        <v>2025-02</v>
      </c>
      <c r="O2425" s="9">
        <f>IFERROR(Table2[[#This Row],[Profit]]/Table2[[#This Row],[Sales]],0)</f>
        <v>0.27557595993322204</v>
      </c>
      <c r="P2425" t="str">
        <f>_xlfn.XLOOKUP(Table2[[#This Row],[Product_ID]],Table4[Product_ID],Table4[Category],"Not Found")</f>
        <v>Home</v>
      </c>
      <c r="Q2425" t="str">
        <f>_xlfn.XLOOKUP(Table2[[#This Row],[Product_ID]],Table4[Product_ID],Table4[Sub_Category],"Not Found")</f>
        <v>Kitchen</v>
      </c>
      <c r="R2425" t="str">
        <f>_xlfn.XLOOKUP(Table2[[#This Row],[Customer_ID]],Table1[Customer_ID],Table1[Region],"Not Found")</f>
        <v>North</v>
      </c>
      <c r="S2425" t="str">
        <f>_xlfn.XLOOKUP(Table2[[#This Row],[Customer_ID]],Table1[Customer_ID],Table1[Segment],"Not Found")</f>
        <v>Corporate</v>
      </c>
      <c r="T2425" t="str">
        <f>_xlfn.XLOOKUP(Table2[[#This Row],[Product_ID]],Table4[Product_ID],Table4[Product_Name],"Not Found")</f>
        <v>Water Bottle</v>
      </c>
    </row>
    <row r="2426" spans="1:20" x14ac:dyDescent="0.3">
      <c r="A2426" t="s">
        <v>2955</v>
      </c>
      <c r="B2426" s="4">
        <v>45507</v>
      </c>
      <c r="C2426" s="4">
        <v>45512</v>
      </c>
      <c r="D2426" t="s">
        <v>78</v>
      </c>
      <c r="E2426" t="s">
        <v>29</v>
      </c>
      <c r="F2426" s="8">
        <v>1</v>
      </c>
      <c r="G2426" s="10">
        <v>0</v>
      </c>
      <c r="H2426" t="s">
        <v>17</v>
      </c>
      <c r="I2426" s="8">
        <v>399</v>
      </c>
      <c r="J2426" s="8">
        <v>123.65</v>
      </c>
      <c r="K2426" s="12">
        <f>YEAR(Table2[[#This Row],[Order_Date]])</f>
        <v>2024</v>
      </c>
      <c r="L2426" s="12">
        <f>MONTH(Table2[[#This Row],[Order_Date]])</f>
        <v>8</v>
      </c>
      <c r="M2426" t="str">
        <f>TEXT(Table2[[#This Row],[Order_Date]],"mmm")</f>
        <v>Aug</v>
      </c>
      <c r="N2426" t="str">
        <f>TEXT(Table2[[#This Row],[Order_Date]],"YYYY-MM")</f>
        <v>2024-08</v>
      </c>
      <c r="O2426" s="9">
        <f>IFERROR(Table2[[#This Row],[Profit]]/Table2[[#This Row],[Sales]],0)</f>
        <v>0.30989974937343362</v>
      </c>
      <c r="P2426" t="str">
        <f>_xlfn.XLOOKUP(Table2[[#This Row],[Product_ID]],Table4[Product_ID],Table4[Category],"Not Found")</f>
        <v>Office</v>
      </c>
      <c r="Q2426" t="str">
        <f>_xlfn.XLOOKUP(Table2[[#This Row],[Product_ID]],Table4[Product_ID],Table4[Sub_Category],"Not Found")</f>
        <v>Paper</v>
      </c>
      <c r="R2426" t="str">
        <f>_xlfn.XLOOKUP(Table2[[#This Row],[Customer_ID]],Table1[Customer_ID],Table1[Region],"Not Found")</f>
        <v>East</v>
      </c>
      <c r="S2426" t="str">
        <f>_xlfn.XLOOKUP(Table2[[#This Row],[Customer_ID]],Table1[Customer_ID],Table1[Segment],"Not Found")</f>
        <v>Corporate</v>
      </c>
      <c r="T2426" t="str">
        <f>_xlfn.XLOOKUP(Table2[[#This Row],[Product_ID]],Table4[Product_ID],Table4[Product_Name],"Not Found")</f>
        <v>Notebook Set</v>
      </c>
    </row>
    <row r="2427" spans="1:20" x14ac:dyDescent="0.3">
      <c r="A2427" t="s">
        <v>2956</v>
      </c>
      <c r="B2427" s="4">
        <v>45698</v>
      </c>
      <c r="C2427" s="4">
        <v>45703</v>
      </c>
      <c r="D2427" t="s">
        <v>1143</v>
      </c>
      <c r="E2427" t="s">
        <v>81</v>
      </c>
      <c r="F2427" s="8">
        <v>2</v>
      </c>
      <c r="G2427" s="10">
        <v>0.05</v>
      </c>
      <c r="H2427" t="s">
        <v>21</v>
      </c>
      <c r="I2427" s="8">
        <v>1518.1</v>
      </c>
      <c r="J2427" s="8">
        <v>328.66</v>
      </c>
      <c r="K2427" s="12">
        <f>YEAR(Table2[[#This Row],[Order_Date]])</f>
        <v>2025</v>
      </c>
      <c r="L2427" s="12">
        <f>MONTH(Table2[[#This Row],[Order_Date]])</f>
        <v>2</v>
      </c>
      <c r="M2427" t="str">
        <f>TEXT(Table2[[#This Row],[Order_Date]],"mmm")</f>
        <v>Feb</v>
      </c>
      <c r="N2427" t="str">
        <f>TEXT(Table2[[#This Row],[Order_Date]],"YYYY-MM")</f>
        <v>2025-02</v>
      </c>
      <c r="O2427" s="9">
        <f>IFERROR(Table2[[#This Row],[Profit]]/Table2[[#This Row],[Sales]],0)</f>
        <v>0.21649430208813653</v>
      </c>
      <c r="P2427" t="str">
        <f>_xlfn.XLOOKUP(Table2[[#This Row],[Product_ID]],Table4[Product_ID],Table4[Category],"Not Found")</f>
        <v>Home</v>
      </c>
      <c r="Q2427" t="str">
        <f>_xlfn.XLOOKUP(Table2[[#This Row],[Product_ID]],Table4[Product_ID],Table4[Sub_Category],"Not Found")</f>
        <v>Kitchen</v>
      </c>
      <c r="R2427" t="str">
        <f>_xlfn.XLOOKUP(Table2[[#This Row],[Customer_ID]],Table1[Customer_ID],Table1[Region],"Not Found")</f>
        <v>South</v>
      </c>
      <c r="S2427" t="str">
        <f>_xlfn.XLOOKUP(Table2[[#This Row],[Customer_ID]],Table1[Customer_ID],Table1[Segment],"Not Found")</f>
        <v>Corporate</v>
      </c>
      <c r="T2427" t="str">
        <f>_xlfn.XLOOKUP(Table2[[#This Row],[Product_ID]],Table4[Product_ID],Table4[Product_Name],"Not Found")</f>
        <v>Travel Mug</v>
      </c>
    </row>
    <row r="2428" spans="1:20" x14ac:dyDescent="0.3">
      <c r="A2428" t="s">
        <v>2957</v>
      </c>
      <c r="B2428" s="4">
        <v>45690</v>
      </c>
      <c r="C2428" s="4">
        <v>45695</v>
      </c>
      <c r="D2428" t="s">
        <v>235</v>
      </c>
      <c r="E2428" t="s">
        <v>20</v>
      </c>
      <c r="F2428" s="8">
        <v>1</v>
      </c>
      <c r="G2428" s="10">
        <v>0.15</v>
      </c>
      <c r="H2428" t="s">
        <v>21</v>
      </c>
      <c r="I2428" s="8">
        <v>5949.15</v>
      </c>
      <c r="J2428" s="8">
        <v>959.51</v>
      </c>
      <c r="K2428" s="12">
        <f>YEAR(Table2[[#This Row],[Order_Date]])</f>
        <v>2025</v>
      </c>
      <c r="L2428" s="12">
        <f>MONTH(Table2[[#This Row],[Order_Date]])</f>
        <v>2</v>
      </c>
      <c r="M2428" t="str">
        <f>TEXT(Table2[[#This Row],[Order_Date]],"mmm")</f>
        <v>Feb</v>
      </c>
      <c r="N2428" t="str">
        <f>TEXT(Table2[[#This Row],[Order_Date]],"YYYY-MM")</f>
        <v>2025-02</v>
      </c>
      <c r="O2428" s="9">
        <f>IFERROR(Table2[[#This Row],[Profit]]/Table2[[#This Row],[Sales]],0)</f>
        <v>0.16128522562046679</v>
      </c>
      <c r="P2428" t="str">
        <f>_xlfn.XLOOKUP(Table2[[#This Row],[Product_ID]],Table4[Product_ID],Table4[Category],"Not Found")</f>
        <v>Furniture</v>
      </c>
      <c r="Q2428" t="str">
        <f>_xlfn.XLOOKUP(Table2[[#This Row],[Product_ID]],Table4[Product_ID],Table4[Sub_Category],"Not Found")</f>
        <v>Furniture</v>
      </c>
      <c r="R2428" t="str">
        <f>_xlfn.XLOOKUP(Table2[[#This Row],[Customer_ID]],Table1[Customer_ID],Table1[Region],"Not Found")</f>
        <v>South</v>
      </c>
      <c r="S2428" t="str">
        <f>_xlfn.XLOOKUP(Table2[[#This Row],[Customer_ID]],Table1[Customer_ID],Table1[Segment],"Not Found")</f>
        <v>Consumer</v>
      </c>
      <c r="T2428" t="str">
        <f>_xlfn.XLOOKUP(Table2[[#This Row],[Product_ID]],Table4[Product_ID],Table4[Product_Name],"Not Found")</f>
        <v>Office Chair</v>
      </c>
    </row>
    <row r="2429" spans="1:20" x14ac:dyDescent="0.3">
      <c r="A2429" t="s">
        <v>2958</v>
      </c>
      <c r="B2429" s="4">
        <v>46006</v>
      </c>
      <c r="C2429" s="4">
        <v>46009</v>
      </c>
      <c r="D2429" t="s">
        <v>521</v>
      </c>
      <c r="E2429" t="s">
        <v>99</v>
      </c>
      <c r="F2429" s="8">
        <v>2</v>
      </c>
      <c r="G2429" s="10">
        <v>0.05</v>
      </c>
      <c r="H2429" t="s">
        <v>21</v>
      </c>
      <c r="I2429" s="8">
        <v>473.1</v>
      </c>
      <c r="J2429" s="8">
        <v>152.72</v>
      </c>
      <c r="K2429" s="12">
        <f>YEAR(Table2[[#This Row],[Order_Date]])</f>
        <v>2025</v>
      </c>
      <c r="L2429" s="12">
        <f>MONTH(Table2[[#This Row],[Order_Date]])</f>
        <v>12</v>
      </c>
      <c r="M2429" t="str">
        <f>TEXT(Table2[[#This Row],[Order_Date]],"mmm")</f>
        <v>Dec</v>
      </c>
      <c r="N2429" t="str">
        <f>TEXT(Table2[[#This Row],[Order_Date]],"YYYY-MM")</f>
        <v>2025-12</v>
      </c>
      <c r="O2429" s="9">
        <f>IFERROR(Table2[[#This Row],[Profit]]/Table2[[#This Row],[Sales]],0)</f>
        <v>0.32280701754385965</v>
      </c>
      <c r="P2429" t="str">
        <f>_xlfn.XLOOKUP(Table2[[#This Row],[Product_ID]],Table4[Product_ID],Table4[Category],"Not Found")</f>
        <v>Office</v>
      </c>
      <c r="Q2429" t="str">
        <f>_xlfn.XLOOKUP(Table2[[#This Row],[Product_ID]],Table4[Product_ID],Table4[Sub_Category],"Not Found")</f>
        <v>Paper</v>
      </c>
      <c r="R2429" t="str">
        <f>_xlfn.XLOOKUP(Table2[[#This Row],[Customer_ID]],Table1[Customer_ID],Table1[Region],"Not Found")</f>
        <v>West</v>
      </c>
      <c r="S2429" t="str">
        <f>_xlfn.XLOOKUP(Table2[[#This Row],[Customer_ID]],Table1[Customer_ID],Table1[Segment],"Not Found")</f>
        <v>Consumer</v>
      </c>
      <c r="T2429" t="str">
        <f>_xlfn.XLOOKUP(Table2[[#This Row],[Product_ID]],Table4[Product_ID],Table4[Product_Name],"Not Found")</f>
        <v>Pen Set</v>
      </c>
    </row>
    <row r="2430" spans="1:20" x14ac:dyDescent="0.3">
      <c r="A2430" t="s">
        <v>2959</v>
      </c>
      <c r="B2430" s="4">
        <v>45995</v>
      </c>
      <c r="C2430" s="4">
        <v>45998</v>
      </c>
      <c r="D2430" t="s">
        <v>677</v>
      </c>
      <c r="E2430" t="s">
        <v>12</v>
      </c>
      <c r="F2430" s="8">
        <v>1</v>
      </c>
      <c r="G2430" s="10">
        <v>0.1</v>
      </c>
      <c r="H2430" t="s">
        <v>17</v>
      </c>
      <c r="I2430" s="8">
        <v>539.1</v>
      </c>
      <c r="J2430" s="8">
        <v>129.56</v>
      </c>
      <c r="K2430" s="12">
        <f>YEAR(Table2[[#This Row],[Order_Date]])</f>
        <v>2025</v>
      </c>
      <c r="L2430" s="12">
        <f>MONTH(Table2[[#This Row],[Order_Date]])</f>
        <v>12</v>
      </c>
      <c r="M2430" t="str">
        <f>TEXT(Table2[[#This Row],[Order_Date]],"mmm")</f>
        <v>Dec</v>
      </c>
      <c r="N2430" t="str">
        <f>TEXT(Table2[[#This Row],[Order_Date]],"YYYY-MM")</f>
        <v>2025-12</v>
      </c>
      <c r="O2430" s="9">
        <f>IFERROR(Table2[[#This Row],[Profit]]/Table2[[#This Row],[Sales]],0)</f>
        <v>0.24032647004266369</v>
      </c>
      <c r="P2430" t="str">
        <f>_xlfn.XLOOKUP(Table2[[#This Row],[Product_ID]],Table4[Product_ID],Table4[Category],"Not Found")</f>
        <v>Home</v>
      </c>
      <c r="Q2430" t="str">
        <f>_xlfn.XLOOKUP(Table2[[#This Row],[Product_ID]],Table4[Product_ID],Table4[Sub_Category],"Not Found")</f>
        <v>Kitchen</v>
      </c>
      <c r="R2430" t="str">
        <f>_xlfn.XLOOKUP(Table2[[#This Row],[Customer_ID]],Table1[Customer_ID],Table1[Region],"Not Found")</f>
        <v>East</v>
      </c>
      <c r="S2430" t="str">
        <f>_xlfn.XLOOKUP(Table2[[#This Row],[Customer_ID]],Table1[Customer_ID],Table1[Segment],"Not Found")</f>
        <v>Consumer</v>
      </c>
      <c r="T2430" t="str">
        <f>_xlfn.XLOOKUP(Table2[[#This Row],[Product_ID]],Table4[Product_ID],Table4[Product_Name],"Not Found")</f>
        <v>Water Bottle</v>
      </c>
    </row>
    <row r="2431" spans="1:20" x14ac:dyDescent="0.3">
      <c r="A2431" t="s">
        <v>2960</v>
      </c>
      <c r="B2431" s="4">
        <v>45790</v>
      </c>
      <c r="C2431" s="4">
        <v>45791</v>
      </c>
      <c r="D2431" t="s">
        <v>227</v>
      </c>
      <c r="E2431" t="s">
        <v>26</v>
      </c>
      <c r="F2431" s="8">
        <v>1</v>
      </c>
      <c r="G2431" s="10">
        <v>0</v>
      </c>
      <c r="H2431" t="s">
        <v>13</v>
      </c>
      <c r="I2431" s="8">
        <v>899</v>
      </c>
      <c r="J2431" s="8">
        <v>242.59</v>
      </c>
      <c r="K2431" s="12">
        <f>YEAR(Table2[[#This Row],[Order_Date]])</f>
        <v>2025</v>
      </c>
      <c r="L2431" s="12">
        <f>MONTH(Table2[[#This Row],[Order_Date]])</f>
        <v>5</v>
      </c>
      <c r="M2431" t="str">
        <f>TEXT(Table2[[#This Row],[Order_Date]],"mmm")</f>
        <v>May</v>
      </c>
      <c r="N2431" t="str">
        <f>TEXT(Table2[[#This Row],[Order_Date]],"YYYY-MM")</f>
        <v>2025-05</v>
      </c>
      <c r="O2431" s="9">
        <f>IFERROR(Table2[[#This Row],[Profit]]/Table2[[#This Row],[Sales]],0)</f>
        <v>0.26984427141268075</v>
      </c>
      <c r="P2431" t="str">
        <f>_xlfn.XLOOKUP(Table2[[#This Row],[Product_ID]],Table4[Product_ID],Table4[Category],"Not Found")</f>
        <v>Technology</v>
      </c>
      <c r="Q2431" t="str">
        <f>_xlfn.XLOOKUP(Table2[[#This Row],[Product_ID]],Table4[Product_ID],Table4[Sub_Category],"Not Found")</f>
        <v>Accessories</v>
      </c>
      <c r="R2431" t="str">
        <f>_xlfn.XLOOKUP(Table2[[#This Row],[Customer_ID]],Table1[Customer_ID],Table1[Region],"Not Found")</f>
        <v>West</v>
      </c>
      <c r="S2431" t="str">
        <f>_xlfn.XLOOKUP(Table2[[#This Row],[Customer_ID]],Table1[Customer_ID],Table1[Segment],"Not Found")</f>
        <v>Consumer</v>
      </c>
      <c r="T2431" t="str">
        <f>_xlfn.XLOOKUP(Table2[[#This Row],[Product_ID]],Table4[Product_ID],Table4[Product_Name],"Not Found")</f>
        <v>Keyboard</v>
      </c>
    </row>
    <row r="2432" spans="1:20" x14ac:dyDescent="0.3">
      <c r="A2432" t="s">
        <v>2961</v>
      </c>
      <c r="B2432" s="4">
        <v>45756</v>
      </c>
      <c r="C2432" s="4">
        <v>45759</v>
      </c>
      <c r="D2432" t="s">
        <v>1404</v>
      </c>
      <c r="E2432" t="s">
        <v>58</v>
      </c>
      <c r="F2432" s="8">
        <v>2</v>
      </c>
      <c r="G2432" s="10">
        <v>0.05</v>
      </c>
      <c r="H2432" t="s">
        <v>17</v>
      </c>
      <c r="I2432" s="8">
        <v>3798.1</v>
      </c>
      <c r="J2432" s="8">
        <v>838.16</v>
      </c>
      <c r="K2432" s="12">
        <f>YEAR(Table2[[#This Row],[Order_Date]])</f>
        <v>2025</v>
      </c>
      <c r="L2432" s="12">
        <f>MONTH(Table2[[#This Row],[Order_Date]])</f>
        <v>4</v>
      </c>
      <c r="M2432" t="str">
        <f>TEXT(Table2[[#This Row],[Order_Date]],"mmm")</f>
        <v>Apr</v>
      </c>
      <c r="N2432" t="str">
        <f>TEXT(Table2[[#This Row],[Order_Date]],"YYYY-MM")</f>
        <v>2025-04</v>
      </c>
      <c r="O2432" s="9">
        <f>IFERROR(Table2[[#This Row],[Profit]]/Table2[[#This Row],[Sales]],0)</f>
        <v>0.22067876043284801</v>
      </c>
      <c r="P2432" t="str">
        <f>_xlfn.XLOOKUP(Table2[[#This Row],[Product_ID]],Table4[Product_ID],Table4[Category],"Not Found")</f>
        <v>Technology</v>
      </c>
      <c r="Q2432" t="str">
        <f>_xlfn.XLOOKUP(Table2[[#This Row],[Product_ID]],Table4[Product_ID],Table4[Sub_Category],"Not Found")</f>
        <v>Audio</v>
      </c>
      <c r="R2432" t="str">
        <f>_xlfn.XLOOKUP(Table2[[#This Row],[Customer_ID]],Table1[Customer_ID],Table1[Region],"Not Found")</f>
        <v>East</v>
      </c>
      <c r="S2432" t="str">
        <f>_xlfn.XLOOKUP(Table2[[#This Row],[Customer_ID]],Table1[Customer_ID],Table1[Segment],"Not Found")</f>
        <v>Home Office</v>
      </c>
      <c r="T2432" t="str">
        <f>_xlfn.XLOOKUP(Table2[[#This Row],[Product_ID]],Table4[Product_ID],Table4[Product_Name],"Not Found")</f>
        <v>Bluetooth Speaker</v>
      </c>
    </row>
    <row r="2433" spans="1:20" x14ac:dyDescent="0.3">
      <c r="A2433" t="s">
        <v>2962</v>
      </c>
      <c r="B2433" s="4">
        <v>45982</v>
      </c>
      <c r="C2433" s="4">
        <v>45983</v>
      </c>
      <c r="D2433" t="s">
        <v>1447</v>
      </c>
      <c r="E2433" t="s">
        <v>26</v>
      </c>
      <c r="F2433" s="8">
        <v>2</v>
      </c>
      <c r="G2433" s="10">
        <v>0</v>
      </c>
      <c r="H2433" t="s">
        <v>21</v>
      </c>
      <c r="I2433" s="8">
        <v>1798</v>
      </c>
      <c r="J2433" s="8">
        <v>393.72</v>
      </c>
      <c r="K2433" s="12">
        <f>YEAR(Table2[[#This Row],[Order_Date]])</f>
        <v>2025</v>
      </c>
      <c r="L2433" s="12">
        <f>MONTH(Table2[[#This Row],[Order_Date]])</f>
        <v>11</v>
      </c>
      <c r="M2433" t="str">
        <f>TEXT(Table2[[#This Row],[Order_Date]],"mmm")</f>
        <v>Nov</v>
      </c>
      <c r="N2433" t="str">
        <f>TEXT(Table2[[#This Row],[Order_Date]],"YYYY-MM")</f>
        <v>2025-11</v>
      </c>
      <c r="O2433" s="9">
        <f>IFERROR(Table2[[#This Row],[Profit]]/Table2[[#This Row],[Sales]],0)</f>
        <v>0.21897664071190212</v>
      </c>
      <c r="P2433" t="str">
        <f>_xlfn.XLOOKUP(Table2[[#This Row],[Product_ID]],Table4[Product_ID],Table4[Category],"Not Found")</f>
        <v>Technology</v>
      </c>
      <c r="Q2433" t="str">
        <f>_xlfn.XLOOKUP(Table2[[#This Row],[Product_ID]],Table4[Product_ID],Table4[Sub_Category],"Not Found")</f>
        <v>Accessories</v>
      </c>
      <c r="R2433" t="str">
        <f>_xlfn.XLOOKUP(Table2[[#This Row],[Customer_ID]],Table1[Customer_ID],Table1[Region],"Not Found")</f>
        <v>East</v>
      </c>
      <c r="S2433" t="str">
        <f>_xlfn.XLOOKUP(Table2[[#This Row],[Customer_ID]],Table1[Customer_ID],Table1[Segment],"Not Found")</f>
        <v>Consumer</v>
      </c>
      <c r="T2433" t="str">
        <f>_xlfn.XLOOKUP(Table2[[#This Row],[Product_ID]],Table4[Product_ID],Table4[Product_Name],"Not Found")</f>
        <v>Keyboard</v>
      </c>
    </row>
    <row r="2434" spans="1:20" x14ac:dyDescent="0.3">
      <c r="A2434" t="s">
        <v>2963</v>
      </c>
      <c r="B2434" s="4">
        <v>46022</v>
      </c>
      <c r="C2434" s="4">
        <v>46024</v>
      </c>
      <c r="D2434" t="s">
        <v>327</v>
      </c>
      <c r="E2434" t="s">
        <v>58</v>
      </c>
      <c r="F2434" s="8">
        <v>1</v>
      </c>
      <c r="G2434" s="10">
        <v>0</v>
      </c>
      <c r="H2434" t="s">
        <v>13</v>
      </c>
      <c r="I2434" s="8">
        <v>1999</v>
      </c>
      <c r="J2434" s="8">
        <v>-210.56</v>
      </c>
      <c r="K2434" s="12">
        <f>YEAR(Table2[[#This Row],[Order_Date]])</f>
        <v>2025</v>
      </c>
      <c r="L2434" s="12">
        <f>MONTH(Table2[[#This Row],[Order_Date]])</f>
        <v>12</v>
      </c>
      <c r="M2434" t="str">
        <f>TEXT(Table2[[#This Row],[Order_Date]],"mmm")</f>
        <v>Dec</v>
      </c>
      <c r="N2434" t="str">
        <f>TEXT(Table2[[#This Row],[Order_Date]],"YYYY-MM")</f>
        <v>2025-12</v>
      </c>
      <c r="O2434" s="9">
        <f>IFERROR(Table2[[#This Row],[Profit]]/Table2[[#This Row],[Sales]],0)</f>
        <v>-0.10533266633316658</v>
      </c>
      <c r="P2434" t="str">
        <f>_xlfn.XLOOKUP(Table2[[#This Row],[Product_ID]],Table4[Product_ID],Table4[Category],"Not Found")</f>
        <v>Technology</v>
      </c>
      <c r="Q2434" t="str">
        <f>_xlfn.XLOOKUP(Table2[[#This Row],[Product_ID]],Table4[Product_ID],Table4[Sub_Category],"Not Found")</f>
        <v>Audio</v>
      </c>
      <c r="R2434" t="str">
        <f>_xlfn.XLOOKUP(Table2[[#This Row],[Customer_ID]],Table1[Customer_ID],Table1[Region],"Not Found")</f>
        <v>South</v>
      </c>
      <c r="S2434" t="str">
        <f>_xlfn.XLOOKUP(Table2[[#This Row],[Customer_ID]],Table1[Customer_ID],Table1[Segment],"Not Found")</f>
        <v>Home Office</v>
      </c>
      <c r="T2434" t="str">
        <f>_xlfn.XLOOKUP(Table2[[#This Row],[Product_ID]],Table4[Product_ID],Table4[Product_Name],"Not Found")</f>
        <v>Bluetooth Speaker</v>
      </c>
    </row>
    <row r="2435" spans="1:20" x14ac:dyDescent="0.3">
      <c r="A2435" t="s">
        <v>2964</v>
      </c>
      <c r="B2435" s="4">
        <v>45373</v>
      </c>
      <c r="C2435" s="4">
        <v>45374</v>
      </c>
      <c r="D2435" t="s">
        <v>235</v>
      </c>
      <c r="E2435" t="s">
        <v>96</v>
      </c>
      <c r="F2435" s="8">
        <v>1</v>
      </c>
      <c r="G2435" s="10">
        <v>0.05</v>
      </c>
      <c r="H2435" t="s">
        <v>21</v>
      </c>
      <c r="I2435" s="8">
        <v>949.05</v>
      </c>
      <c r="J2435" s="8">
        <v>305.45</v>
      </c>
      <c r="K2435" s="12">
        <f>YEAR(Table2[[#This Row],[Order_Date]])</f>
        <v>2024</v>
      </c>
      <c r="L2435" s="12">
        <f>MONTH(Table2[[#This Row],[Order_Date]])</f>
        <v>3</v>
      </c>
      <c r="M2435" t="str">
        <f>TEXT(Table2[[#This Row],[Order_Date]],"mmm")</f>
        <v>Mar</v>
      </c>
      <c r="N2435" t="str">
        <f>TEXT(Table2[[#This Row],[Order_Date]],"YYYY-MM")</f>
        <v>2024-03</v>
      </c>
      <c r="O2435" s="9">
        <f>IFERROR(Table2[[#This Row],[Profit]]/Table2[[#This Row],[Sales]],0)</f>
        <v>0.32184816395342714</v>
      </c>
      <c r="P2435" t="str">
        <f>_xlfn.XLOOKUP(Table2[[#This Row],[Product_ID]],Table4[Product_ID],Table4[Category],"Not Found")</f>
        <v>Home</v>
      </c>
      <c r="Q2435" t="str">
        <f>_xlfn.XLOOKUP(Table2[[#This Row],[Product_ID]],Table4[Product_ID],Table4[Sub_Category],"Not Found")</f>
        <v>Lighting</v>
      </c>
      <c r="R2435" t="str">
        <f>_xlfn.XLOOKUP(Table2[[#This Row],[Customer_ID]],Table1[Customer_ID],Table1[Region],"Not Found")</f>
        <v>South</v>
      </c>
      <c r="S2435" t="str">
        <f>_xlfn.XLOOKUP(Table2[[#This Row],[Customer_ID]],Table1[Customer_ID],Table1[Segment],"Not Found")</f>
        <v>Consumer</v>
      </c>
      <c r="T2435" t="str">
        <f>_xlfn.XLOOKUP(Table2[[#This Row],[Product_ID]],Table4[Product_ID],Table4[Product_Name],"Not Found")</f>
        <v>LED Strip Light</v>
      </c>
    </row>
    <row r="2436" spans="1:20" x14ac:dyDescent="0.3">
      <c r="A2436" t="s">
        <v>2965</v>
      </c>
      <c r="B2436" s="4">
        <v>45895</v>
      </c>
      <c r="C2436" s="4">
        <v>45896</v>
      </c>
      <c r="D2436" t="s">
        <v>2257</v>
      </c>
      <c r="E2436" t="s">
        <v>45</v>
      </c>
      <c r="F2436" s="8">
        <v>1</v>
      </c>
      <c r="G2436" s="10">
        <v>0.1</v>
      </c>
      <c r="H2436" t="s">
        <v>17</v>
      </c>
      <c r="I2436" s="8">
        <v>2249.1</v>
      </c>
      <c r="J2436" s="8">
        <v>546.74</v>
      </c>
      <c r="K2436" s="12">
        <f>YEAR(Table2[[#This Row],[Order_Date]])</f>
        <v>2025</v>
      </c>
      <c r="L2436" s="12">
        <f>MONTH(Table2[[#This Row],[Order_Date]])</f>
        <v>8</v>
      </c>
      <c r="M2436" t="str">
        <f>TEXT(Table2[[#This Row],[Order_Date]],"mmm")</f>
        <v>Aug</v>
      </c>
      <c r="N2436" t="str">
        <f>TEXT(Table2[[#This Row],[Order_Date]],"YYYY-MM")</f>
        <v>2025-08</v>
      </c>
      <c r="O2436" s="9">
        <f>IFERROR(Table2[[#This Row],[Profit]]/Table2[[#This Row],[Sales]],0)</f>
        <v>0.24309279267262462</v>
      </c>
      <c r="P2436" t="str">
        <f>_xlfn.XLOOKUP(Table2[[#This Row],[Product_ID]],Table4[Product_ID],Table4[Category],"Not Found")</f>
        <v>Technology</v>
      </c>
      <c r="Q2436" t="str">
        <f>_xlfn.XLOOKUP(Table2[[#This Row],[Product_ID]],Table4[Product_ID],Table4[Sub_Category],"Not Found")</f>
        <v>Audio</v>
      </c>
      <c r="R2436" t="str">
        <f>_xlfn.XLOOKUP(Table2[[#This Row],[Customer_ID]],Table1[Customer_ID],Table1[Region],"Not Found")</f>
        <v>East</v>
      </c>
      <c r="S2436" t="str">
        <f>_xlfn.XLOOKUP(Table2[[#This Row],[Customer_ID]],Table1[Customer_ID],Table1[Segment],"Not Found")</f>
        <v>Consumer</v>
      </c>
      <c r="T2436" t="str">
        <f>_xlfn.XLOOKUP(Table2[[#This Row],[Product_ID]],Table4[Product_ID],Table4[Product_Name],"Not Found")</f>
        <v>Headphones</v>
      </c>
    </row>
    <row r="2437" spans="1:20" x14ac:dyDescent="0.3">
      <c r="A2437" t="s">
        <v>2966</v>
      </c>
      <c r="B2437" s="4">
        <v>45978</v>
      </c>
      <c r="C2437" s="4">
        <v>45983</v>
      </c>
      <c r="D2437" t="s">
        <v>208</v>
      </c>
      <c r="E2437" t="s">
        <v>116</v>
      </c>
      <c r="F2437" s="8">
        <v>1</v>
      </c>
      <c r="G2437" s="10">
        <v>0.05</v>
      </c>
      <c r="H2437" t="s">
        <v>13</v>
      </c>
      <c r="I2437" s="8">
        <v>379.05</v>
      </c>
      <c r="J2437" s="8">
        <v>85.71</v>
      </c>
      <c r="K2437" s="12">
        <f>YEAR(Table2[[#This Row],[Order_Date]])</f>
        <v>2025</v>
      </c>
      <c r="L2437" s="12">
        <f>MONTH(Table2[[#This Row],[Order_Date]])</f>
        <v>11</v>
      </c>
      <c r="M2437" t="str">
        <f>TEXT(Table2[[#This Row],[Order_Date]],"mmm")</f>
        <v>Nov</v>
      </c>
      <c r="N2437" t="str">
        <f>TEXT(Table2[[#This Row],[Order_Date]],"YYYY-MM")</f>
        <v>2025-11</v>
      </c>
      <c r="O2437" s="9">
        <f>IFERROR(Table2[[#This Row],[Profit]]/Table2[[#This Row],[Sales]],0)</f>
        <v>0.22611792639493469</v>
      </c>
      <c r="P2437" t="str">
        <f>_xlfn.XLOOKUP(Table2[[#This Row],[Product_ID]],Table4[Product_ID],Table4[Category],"Not Found")</f>
        <v>Technology</v>
      </c>
      <c r="Q2437" t="str">
        <f>_xlfn.XLOOKUP(Table2[[#This Row],[Product_ID]],Table4[Product_ID],Table4[Sub_Category],"Not Found")</f>
        <v>Accessories</v>
      </c>
      <c r="R2437" t="str">
        <f>_xlfn.XLOOKUP(Table2[[#This Row],[Customer_ID]],Table1[Customer_ID],Table1[Region],"Not Found")</f>
        <v>West</v>
      </c>
      <c r="S2437" t="str">
        <f>_xlfn.XLOOKUP(Table2[[#This Row],[Customer_ID]],Table1[Customer_ID],Table1[Segment],"Not Found")</f>
        <v>Consumer</v>
      </c>
      <c r="T2437" t="str">
        <f>_xlfn.XLOOKUP(Table2[[#This Row],[Product_ID]],Table4[Product_ID],Table4[Product_Name],"Not Found")</f>
        <v>Mobile Holder</v>
      </c>
    </row>
    <row r="2438" spans="1:20" x14ac:dyDescent="0.3">
      <c r="A2438" t="s">
        <v>2967</v>
      </c>
      <c r="B2438" s="4">
        <v>45656</v>
      </c>
      <c r="C2438" s="4">
        <v>45659</v>
      </c>
      <c r="D2438" t="s">
        <v>365</v>
      </c>
      <c r="E2438" t="s">
        <v>55</v>
      </c>
      <c r="F2438" s="8">
        <v>1</v>
      </c>
      <c r="G2438" s="10">
        <v>0.1</v>
      </c>
      <c r="H2438" t="s">
        <v>17</v>
      </c>
      <c r="I2438" s="8">
        <v>5399.1</v>
      </c>
      <c r="J2438" s="8">
        <v>1211.17</v>
      </c>
      <c r="K2438" s="12">
        <f>YEAR(Table2[[#This Row],[Order_Date]])</f>
        <v>2024</v>
      </c>
      <c r="L2438" s="12">
        <f>MONTH(Table2[[#This Row],[Order_Date]])</f>
        <v>12</v>
      </c>
      <c r="M2438" t="str">
        <f>TEXT(Table2[[#This Row],[Order_Date]],"mmm")</f>
        <v>Dec</v>
      </c>
      <c r="N2438" t="str">
        <f>TEXT(Table2[[#This Row],[Order_Date]],"YYYY-MM")</f>
        <v>2024-12</v>
      </c>
      <c r="O2438" s="9">
        <f>IFERROR(Table2[[#This Row],[Profit]]/Table2[[#This Row],[Sales]],0)</f>
        <v>0.2243281287622011</v>
      </c>
      <c r="P2438" t="str">
        <f>_xlfn.XLOOKUP(Table2[[#This Row],[Product_ID]],Table4[Product_ID],Table4[Category],"Not Found")</f>
        <v>Furniture</v>
      </c>
      <c r="Q2438" t="str">
        <f>_xlfn.XLOOKUP(Table2[[#This Row],[Product_ID]],Table4[Product_ID],Table4[Sub_Category],"Not Found")</f>
        <v>Furniture</v>
      </c>
      <c r="R2438" t="str">
        <f>_xlfn.XLOOKUP(Table2[[#This Row],[Customer_ID]],Table1[Customer_ID],Table1[Region],"Not Found")</f>
        <v>West</v>
      </c>
      <c r="S2438" t="str">
        <f>_xlfn.XLOOKUP(Table2[[#This Row],[Customer_ID]],Table1[Customer_ID],Table1[Segment],"Not Found")</f>
        <v>Consumer</v>
      </c>
      <c r="T2438" t="str">
        <f>_xlfn.XLOOKUP(Table2[[#This Row],[Product_ID]],Table4[Product_ID],Table4[Product_Name],"Not Found")</f>
        <v>Study Table</v>
      </c>
    </row>
    <row r="2439" spans="1:20" x14ac:dyDescent="0.3">
      <c r="A2439" t="s">
        <v>2968</v>
      </c>
      <c r="B2439" s="4">
        <v>45454</v>
      </c>
      <c r="C2439" s="4">
        <v>45458</v>
      </c>
      <c r="D2439" t="s">
        <v>763</v>
      </c>
      <c r="E2439" t="s">
        <v>96</v>
      </c>
      <c r="F2439" s="8">
        <v>1</v>
      </c>
      <c r="G2439" s="10">
        <v>0.1</v>
      </c>
      <c r="H2439" t="s">
        <v>13</v>
      </c>
      <c r="I2439" s="8">
        <v>899.1</v>
      </c>
      <c r="J2439" s="8">
        <v>-99.13</v>
      </c>
      <c r="K2439" s="12">
        <f>YEAR(Table2[[#This Row],[Order_Date]])</f>
        <v>2024</v>
      </c>
      <c r="L2439" s="12">
        <f>MONTH(Table2[[#This Row],[Order_Date]])</f>
        <v>6</v>
      </c>
      <c r="M2439" t="str">
        <f>TEXT(Table2[[#This Row],[Order_Date]],"mmm")</f>
        <v>Jun</v>
      </c>
      <c r="N2439" t="str">
        <f>TEXT(Table2[[#This Row],[Order_Date]],"YYYY-MM")</f>
        <v>2024-06</v>
      </c>
      <c r="O2439" s="9">
        <f>IFERROR(Table2[[#This Row],[Profit]]/Table2[[#This Row],[Sales]],0)</f>
        <v>-0.11025469914358803</v>
      </c>
      <c r="P2439" t="str">
        <f>_xlfn.XLOOKUP(Table2[[#This Row],[Product_ID]],Table4[Product_ID],Table4[Category],"Not Found")</f>
        <v>Home</v>
      </c>
      <c r="Q2439" t="str">
        <f>_xlfn.XLOOKUP(Table2[[#This Row],[Product_ID]],Table4[Product_ID],Table4[Sub_Category],"Not Found")</f>
        <v>Lighting</v>
      </c>
      <c r="R2439" t="str">
        <f>_xlfn.XLOOKUP(Table2[[#This Row],[Customer_ID]],Table1[Customer_ID],Table1[Region],"Not Found")</f>
        <v>South</v>
      </c>
      <c r="S2439" t="str">
        <f>_xlfn.XLOOKUP(Table2[[#This Row],[Customer_ID]],Table1[Customer_ID],Table1[Segment],"Not Found")</f>
        <v>Consumer</v>
      </c>
      <c r="T2439" t="str">
        <f>_xlfn.XLOOKUP(Table2[[#This Row],[Product_ID]],Table4[Product_ID],Table4[Product_Name],"Not Found")</f>
        <v>LED Strip Light</v>
      </c>
    </row>
    <row r="2440" spans="1:20" x14ac:dyDescent="0.3">
      <c r="A2440" t="s">
        <v>2969</v>
      </c>
      <c r="B2440" s="4">
        <v>45339</v>
      </c>
      <c r="C2440" s="4">
        <v>45343</v>
      </c>
      <c r="D2440" t="s">
        <v>199</v>
      </c>
      <c r="E2440" t="s">
        <v>55</v>
      </c>
      <c r="F2440" s="8">
        <v>2</v>
      </c>
      <c r="G2440" s="10">
        <v>0</v>
      </c>
      <c r="H2440" t="s">
        <v>13</v>
      </c>
      <c r="I2440" s="8">
        <v>11998</v>
      </c>
      <c r="J2440" s="8">
        <v>2384.15</v>
      </c>
      <c r="K2440" s="12">
        <f>YEAR(Table2[[#This Row],[Order_Date]])</f>
        <v>2024</v>
      </c>
      <c r="L2440" s="12">
        <f>MONTH(Table2[[#This Row],[Order_Date]])</f>
        <v>2</v>
      </c>
      <c r="M2440" t="str">
        <f>TEXT(Table2[[#This Row],[Order_Date]],"mmm")</f>
        <v>Feb</v>
      </c>
      <c r="N2440" t="str">
        <f>TEXT(Table2[[#This Row],[Order_Date]],"YYYY-MM")</f>
        <v>2024-02</v>
      </c>
      <c r="O2440" s="9">
        <f>IFERROR(Table2[[#This Row],[Profit]]/Table2[[#This Row],[Sales]],0)</f>
        <v>0.19871228538089683</v>
      </c>
      <c r="P2440" t="str">
        <f>_xlfn.XLOOKUP(Table2[[#This Row],[Product_ID]],Table4[Product_ID],Table4[Category],"Not Found")</f>
        <v>Furniture</v>
      </c>
      <c r="Q2440" t="str">
        <f>_xlfn.XLOOKUP(Table2[[#This Row],[Product_ID]],Table4[Product_ID],Table4[Sub_Category],"Not Found")</f>
        <v>Furniture</v>
      </c>
      <c r="R2440" t="str">
        <f>_xlfn.XLOOKUP(Table2[[#This Row],[Customer_ID]],Table1[Customer_ID],Table1[Region],"Not Found")</f>
        <v>South</v>
      </c>
      <c r="S2440" t="str">
        <f>_xlfn.XLOOKUP(Table2[[#This Row],[Customer_ID]],Table1[Customer_ID],Table1[Segment],"Not Found")</f>
        <v>Consumer</v>
      </c>
      <c r="T2440" t="str">
        <f>_xlfn.XLOOKUP(Table2[[#This Row],[Product_ID]],Table4[Product_ID],Table4[Product_Name],"Not Found")</f>
        <v>Study Table</v>
      </c>
    </row>
    <row r="2441" spans="1:20" x14ac:dyDescent="0.3">
      <c r="A2441" t="s">
        <v>2970</v>
      </c>
      <c r="B2441" s="4">
        <v>45802</v>
      </c>
      <c r="C2441" s="4">
        <v>45807</v>
      </c>
      <c r="D2441" t="s">
        <v>279</v>
      </c>
      <c r="E2441" t="s">
        <v>45</v>
      </c>
      <c r="F2441" s="8">
        <v>2</v>
      </c>
      <c r="G2441" s="10">
        <v>0.1</v>
      </c>
      <c r="H2441" t="s">
        <v>21</v>
      </c>
      <c r="I2441" s="8">
        <v>4498.2</v>
      </c>
      <c r="J2441" s="8">
        <v>1049.17</v>
      </c>
      <c r="K2441" s="12">
        <f>YEAR(Table2[[#This Row],[Order_Date]])</f>
        <v>2025</v>
      </c>
      <c r="L2441" s="12">
        <f>MONTH(Table2[[#This Row],[Order_Date]])</f>
        <v>5</v>
      </c>
      <c r="M2441" t="str">
        <f>TEXT(Table2[[#This Row],[Order_Date]],"mmm")</f>
        <v>May</v>
      </c>
      <c r="N2441" t="str">
        <f>TEXT(Table2[[#This Row],[Order_Date]],"YYYY-MM")</f>
        <v>2025-05</v>
      </c>
      <c r="O2441" s="9">
        <f>IFERROR(Table2[[#This Row],[Profit]]/Table2[[#This Row],[Sales]],0)</f>
        <v>0.23324218576319419</v>
      </c>
      <c r="P2441" t="str">
        <f>_xlfn.XLOOKUP(Table2[[#This Row],[Product_ID]],Table4[Product_ID],Table4[Category],"Not Found")</f>
        <v>Technology</v>
      </c>
      <c r="Q2441" t="str">
        <f>_xlfn.XLOOKUP(Table2[[#This Row],[Product_ID]],Table4[Product_ID],Table4[Sub_Category],"Not Found")</f>
        <v>Audio</v>
      </c>
      <c r="R2441" t="str">
        <f>_xlfn.XLOOKUP(Table2[[#This Row],[Customer_ID]],Table1[Customer_ID],Table1[Region],"Not Found")</f>
        <v>North</v>
      </c>
      <c r="S2441" t="str">
        <f>_xlfn.XLOOKUP(Table2[[#This Row],[Customer_ID]],Table1[Customer_ID],Table1[Segment],"Not Found")</f>
        <v>Consumer</v>
      </c>
      <c r="T2441" t="str">
        <f>_xlfn.XLOOKUP(Table2[[#This Row],[Product_ID]],Table4[Product_ID],Table4[Product_Name],"Not Found")</f>
        <v>Headphones</v>
      </c>
    </row>
    <row r="2442" spans="1:20" x14ac:dyDescent="0.3">
      <c r="A2442" t="s">
        <v>2971</v>
      </c>
      <c r="B2442" s="4">
        <v>45620</v>
      </c>
      <c r="C2442" s="4">
        <v>45622</v>
      </c>
      <c r="D2442" t="s">
        <v>98</v>
      </c>
      <c r="E2442" t="s">
        <v>81</v>
      </c>
      <c r="F2442" s="8">
        <v>1</v>
      </c>
      <c r="G2442" s="10">
        <v>0</v>
      </c>
      <c r="H2442" t="s">
        <v>17</v>
      </c>
      <c r="I2442" s="8">
        <v>799</v>
      </c>
      <c r="J2442" s="8">
        <v>219.36</v>
      </c>
      <c r="K2442" s="12">
        <f>YEAR(Table2[[#This Row],[Order_Date]])</f>
        <v>2024</v>
      </c>
      <c r="L2442" s="12">
        <f>MONTH(Table2[[#This Row],[Order_Date]])</f>
        <v>11</v>
      </c>
      <c r="M2442" t="str">
        <f>TEXT(Table2[[#This Row],[Order_Date]],"mmm")</f>
        <v>Nov</v>
      </c>
      <c r="N2442" t="str">
        <f>TEXT(Table2[[#This Row],[Order_Date]],"YYYY-MM")</f>
        <v>2024-11</v>
      </c>
      <c r="O2442" s="9">
        <f>IFERROR(Table2[[#This Row],[Profit]]/Table2[[#This Row],[Sales]],0)</f>
        <v>0.27454317897371716</v>
      </c>
      <c r="P2442" t="str">
        <f>_xlfn.XLOOKUP(Table2[[#This Row],[Product_ID]],Table4[Product_ID],Table4[Category],"Not Found")</f>
        <v>Home</v>
      </c>
      <c r="Q2442" t="str">
        <f>_xlfn.XLOOKUP(Table2[[#This Row],[Product_ID]],Table4[Product_ID],Table4[Sub_Category],"Not Found")</f>
        <v>Kitchen</v>
      </c>
      <c r="R2442" t="str">
        <f>_xlfn.XLOOKUP(Table2[[#This Row],[Customer_ID]],Table1[Customer_ID],Table1[Region],"Not Found")</f>
        <v>West</v>
      </c>
      <c r="S2442" t="str">
        <f>_xlfn.XLOOKUP(Table2[[#This Row],[Customer_ID]],Table1[Customer_ID],Table1[Segment],"Not Found")</f>
        <v>Consumer</v>
      </c>
      <c r="T2442" t="str">
        <f>_xlfn.XLOOKUP(Table2[[#This Row],[Product_ID]],Table4[Product_ID],Table4[Product_Name],"Not Found")</f>
        <v>Travel Mug</v>
      </c>
    </row>
    <row r="2443" spans="1:20" x14ac:dyDescent="0.3">
      <c r="A2443" t="s">
        <v>2972</v>
      </c>
      <c r="B2443" s="4">
        <v>45407</v>
      </c>
      <c r="C2443" s="4">
        <v>45409</v>
      </c>
      <c r="D2443" t="s">
        <v>587</v>
      </c>
      <c r="E2443" t="s">
        <v>12</v>
      </c>
      <c r="F2443" s="8">
        <v>2</v>
      </c>
      <c r="G2443" s="10">
        <v>0</v>
      </c>
      <c r="H2443" t="s">
        <v>17</v>
      </c>
      <c r="I2443" s="8">
        <v>1198</v>
      </c>
      <c r="J2443" s="8">
        <v>239.54</v>
      </c>
      <c r="K2443" s="12">
        <f>YEAR(Table2[[#This Row],[Order_Date]])</f>
        <v>2024</v>
      </c>
      <c r="L2443" s="12">
        <f>MONTH(Table2[[#This Row],[Order_Date]])</f>
        <v>4</v>
      </c>
      <c r="M2443" t="str">
        <f>TEXT(Table2[[#This Row],[Order_Date]],"mmm")</f>
        <v>Apr</v>
      </c>
      <c r="N2443" t="str">
        <f>TEXT(Table2[[#This Row],[Order_Date]],"YYYY-MM")</f>
        <v>2024-04</v>
      </c>
      <c r="O2443" s="9">
        <f>IFERROR(Table2[[#This Row],[Profit]]/Table2[[#This Row],[Sales]],0)</f>
        <v>0.1999499165275459</v>
      </c>
      <c r="P2443" t="str">
        <f>_xlfn.XLOOKUP(Table2[[#This Row],[Product_ID]],Table4[Product_ID],Table4[Category],"Not Found")</f>
        <v>Home</v>
      </c>
      <c r="Q2443" t="str">
        <f>_xlfn.XLOOKUP(Table2[[#This Row],[Product_ID]],Table4[Product_ID],Table4[Sub_Category],"Not Found")</f>
        <v>Kitchen</v>
      </c>
      <c r="R2443" t="str">
        <f>_xlfn.XLOOKUP(Table2[[#This Row],[Customer_ID]],Table1[Customer_ID],Table1[Region],"Not Found")</f>
        <v>South</v>
      </c>
      <c r="S2443" t="str">
        <f>_xlfn.XLOOKUP(Table2[[#This Row],[Customer_ID]],Table1[Customer_ID],Table1[Segment],"Not Found")</f>
        <v>Consumer</v>
      </c>
      <c r="T2443" t="str">
        <f>_xlfn.XLOOKUP(Table2[[#This Row],[Product_ID]],Table4[Product_ID],Table4[Product_Name],"Not Found")</f>
        <v>Water Bottle</v>
      </c>
    </row>
    <row r="2444" spans="1:20" x14ac:dyDescent="0.3">
      <c r="A2444" t="s">
        <v>2973</v>
      </c>
      <c r="B2444" s="4">
        <v>45628</v>
      </c>
      <c r="C2444" s="4">
        <v>45630</v>
      </c>
      <c r="D2444" t="s">
        <v>277</v>
      </c>
      <c r="E2444" t="s">
        <v>81</v>
      </c>
      <c r="F2444" s="8">
        <v>4</v>
      </c>
      <c r="G2444" s="10">
        <v>0</v>
      </c>
      <c r="H2444" t="s">
        <v>13</v>
      </c>
      <c r="I2444" s="8">
        <v>3196</v>
      </c>
      <c r="J2444" s="8">
        <v>681.89</v>
      </c>
      <c r="K2444" s="12">
        <f>YEAR(Table2[[#This Row],[Order_Date]])</f>
        <v>2024</v>
      </c>
      <c r="L2444" s="12">
        <f>MONTH(Table2[[#This Row],[Order_Date]])</f>
        <v>12</v>
      </c>
      <c r="M2444" t="str">
        <f>TEXT(Table2[[#This Row],[Order_Date]],"mmm")</f>
        <v>Dec</v>
      </c>
      <c r="N2444" t="str">
        <f>TEXT(Table2[[#This Row],[Order_Date]],"YYYY-MM")</f>
        <v>2024-12</v>
      </c>
      <c r="O2444" s="9">
        <f>IFERROR(Table2[[#This Row],[Profit]]/Table2[[#This Row],[Sales]],0)</f>
        <v>0.21335732165206509</v>
      </c>
      <c r="P2444" t="str">
        <f>_xlfn.XLOOKUP(Table2[[#This Row],[Product_ID]],Table4[Product_ID],Table4[Category],"Not Found")</f>
        <v>Home</v>
      </c>
      <c r="Q2444" t="str">
        <f>_xlfn.XLOOKUP(Table2[[#This Row],[Product_ID]],Table4[Product_ID],Table4[Sub_Category],"Not Found")</f>
        <v>Kitchen</v>
      </c>
      <c r="R2444" t="str">
        <f>_xlfn.XLOOKUP(Table2[[#This Row],[Customer_ID]],Table1[Customer_ID],Table1[Region],"Not Found")</f>
        <v>West</v>
      </c>
      <c r="S2444" t="str">
        <f>_xlfn.XLOOKUP(Table2[[#This Row],[Customer_ID]],Table1[Customer_ID],Table1[Segment],"Not Found")</f>
        <v>Corporate</v>
      </c>
      <c r="T2444" t="str">
        <f>_xlfn.XLOOKUP(Table2[[#This Row],[Product_ID]],Table4[Product_ID],Table4[Product_Name],"Not Found")</f>
        <v>Travel Mug</v>
      </c>
    </row>
    <row r="2445" spans="1:20" x14ac:dyDescent="0.3">
      <c r="A2445" t="s">
        <v>2974</v>
      </c>
      <c r="B2445" s="4">
        <v>45438</v>
      </c>
      <c r="C2445" s="4">
        <v>45439</v>
      </c>
      <c r="D2445" t="s">
        <v>731</v>
      </c>
      <c r="E2445" t="s">
        <v>20</v>
      </c>
      <c r="F2445" s="8">
        <v>1</v>
      </c>
      <c r="G2445" s="10">
        <v>0</v>
      </c>
      <c r="H2445" t="s">
        <v>17</v>
      </c>
      <c r="I2445" s="8">
        <v>6999</v>
      </c>
      <c r="J2445" s="8">
        <v>1318.8</v>
      </c>
      <c r="K2445" s="12">
        <f>YEAR(Table2[[#This Row],[Order_Date]])</f>
        <v>2024</v>
      </c>
      <c r="L2445" s="12">
        <f>MONTH(Table2[[#This Row],[Order_Date]])</f>
        <v>5</v>
      </c>
      <c r="M2445" t="str">
        <f>TEXT(Table2[[#This Row],[Order_Date]],"mmm")</f>
        <v>May</v>
      </c>
      <c r="N2445" t="str">
        <f>TEXT(Table2[[#This Row],[Order_Date]],"YYYY-MM")</f>
        <v>2024-05</v>
      </c>
      <c r="O2445" s="9">
        <f>IFERROR(Table2[[#This Row],[Profit]]/Table2[[#This Row],[Sales]],0)</f>
        <v>0.18842691813116158</v>
      </c>
      <c r="P2445" t="str">
        <f>_xlfn.XLOOKUP(Table2[[#This Row],[Product_ID]],Table4[Product_ID],Table4[Category],"Not Found")</f>
        <v>Furniture</v>
      </c>
      <c r="Q2445" t="str">
        <f>_xlfn.XLOOKUP(Table2[[#This Row],[Product_ID]],Table4[Product_ID],Table4[Sub_Category],"Not Found")</f>
        <v>Furniture</v>
      </c>
      <c r="R2445" t="str">
        <f>_xlfn.XLOOKUP(Table2[[#This Row],[Customer_ID]],Table1[Customer_ID],Table1[Region],"Not Found")</f>
        <v>North</v>
      </c>
      <c r="S2445" t="str">
        <f>_xlfn.XLOOKUP(Table2[[#This Row],[Customer_ID]],Table1[Customer_ID],Table1[Segment],"Not Found")</f>
        <v>Corporate</v>
      </c>
      <c r="T2445" t="str">
        <f>_xlfn.XLOOKUP(Table2[[#This Row],[Product_ID]],Table4[Product_ID],Table4[Product_Name],"Not Found")</f>
        <v>Office Chair</v>
      </c>
    </row>
    <row r="2446" spans="1:20" x14ac:dyDescent="0.3">
      <c r="A2446" t="s">
        <v>2975</v>
      </c>
      <c r="B2446" s="4">
        <v>45866</v>
      </c>
      <c r="C2446" s="4">
        <v>45869</v>
      </c>
      <c r="D2446" t="s">
        <v>1266</v>
      </c>
      <c r="E2446" t="s">
        <v>76</v>
      </c>
      <c r="F2446" s="8">
        <v>1</v>
      </c>
      <c r="G2446" s="10">
        <v>0.1</v>
      </c>
      <c r="H2446" t="s">
        <v>13</v>
      </c>
      <c r="I2446" s="8">
        <v>809.1</v>
      </c>
      <c r="J2446" s="8">
        <v>180.46</v>
      </c>
      <c r="K2446" s="12">
        <f>YEAR(Table2[[#This Row],[Order_Date]])</f>
        <v>2025</v>
      </c>
      <c r="L2446" s="12">
        <f>MONTH(Table2[[#This Row],[Order_Date]])</f>
        <v>7</v>
      </c>
      <c r="M2446" t="str">
        <f>TEXT(Table2[[#This Row],[Order_Date]],"mmm")</f>
        <v>Jul</v>
      </c>
      <c r="N2446" t="str">
        <f>TEXT(Table2[[#This Row],[Order_Date]],"YYYY-MM")</f>
        <v>2025-07</v>
      </c>
      <c r="O2446" s="9">
        <f>IFERROR(Table2[[#This Row],[Profit]]/Table2[[#This Row],[Sales]],0)</f>
        <v>0.22303794339389446</v>
      </c>
      <c r="P2446" t="str">
        <f>_xlfn.XLOOKUP(Table2[[#This Row],[Product_ID]],Table4[Product_ID],Table4[Category],"Not Found")</f>
        <v>Home</v>
      </c>
      <c r="Q2446" t="str">
        <f>_xlfn.XLOOKUP(Table2[[#This Row],[Product_ID]],Table4[Product_ID],Table4[Sub_Category],"Not Found")</f>
        <v>Decor</v>
      </c>
      <c r="R2446" t="str">
        <f>_xlfn.XLOOKUP(Table2[[#This Row],[Customer_ID]],Table1[Customer_ID],Table1[Region],"Not Found")</f>
        <v>West</v>
      </c>
      <c r="S2446" t="str">
        <f>_xlfn.XLOOKUP(Table2[[#This Row],[Customer_ID]],Table1[Customer_ID],Table1[Segment],"Not Found")</f>
        <v>Consumer</v>
      </c>
      <c r="T2446" t="str">
        <f>_xlfn.XLOOKUP(Table2[[#This Row],[Product_ID]],Table4[Product_ID],Table4[Product_Name],"Not Found")</f>
        <v>Wall Clock</v>
      </c>
    </row>
    <row r="2447" spans="1:20" x14ac:dyDescent="0.3">
      <c r="A2447" t="s">
        <v>2976</v>
      </c>
      <c r="B2447" s="4">
        <v>45614</v>
      </c>
      <c r="C2447" s="4">
        <v>45616</v>
      </c>
      <c r="D2447" t="s">
        <v>212</v>
      </c>
      <c r="E2447" t="s">
        <v>71</v>
      </c>
      <c r="F2447" s="8">
        <v>2</v>
      </c>
      <c r="G2447" s="10">
        <v>0.15</v>
      </c>
      <c r="H2447" t="s">
        <v>21</v>
      </c>
      <c r="I2447" s="8">
        <v>1358.3</v>
      </c>
      <c r="J2447" s="8">
        <v>341.3</v>
      </c>
      <c r="K2447" s="12">
        <f>YEAR(Table2[[#This Row],[Order_Date]])</f>
        <v>2024</v>
      </c>
      <c r="L2447" s="12">
        <f>MONTH(Table2[[#This Row],[Order_Date]])</f>
        <v>11</v>
      </c>
      <c r="M2447" t="str">
        <f>TEXT(Table2[[#This Row],[Order_Date]],"mmm")</f>
        <v>Nov</v>
      </c>
      <c r="N2447" t="str">
        <f>TEXT(Table2[[#This Row],[Order_Date]],"YYYY-MM")</f>
        <v>2024-11</v>
      </c>
      <c r="O2447" s="9">
        <f>IFERROR(Table2[[#This Row],[Profit]]/Table2[[#This Row],[Sales]],0)</f>
        <v>0.25126996981521021</v>
      </c>
      <c r="P2447" t="str">
        <f>_xlfn.XLOOKUP(Table2[[#This Row],[Product_ID]],Table4[Product_ID],Table4[Category],"Not Found")</f>
        <v>Home</v>
      </c>
      <c r="Q2447" t="str">
        <f>_xlfn.XLOOKUP(Table2[[#This Row],[Product_ID]],Table4[Product_ID],Table4[Sub_Category],"Not Found")</f>
        <v>Storage</v>
      </c>
      <c r="R2447" t="str">
        <f>_xlfn.XLOOKUP(Table2[[#This Row],[Customer_ID]],Table1[Customer_ID],Table1[Region],"Not Found")</f>
        <v>East</v>
      </c>
      <c r="S2447" t="str">
        <f>_xlfn.XLOOKUP(Table2[[#This Row],[Customer_ID]],Table1[Customer_ID],Table1[Segment],"Not Found")</f>
        <v>Consumer</v>
      </c>
      <c r="T2447" t="str">
        <f>_xlfn.XLOOKUP(Table2[[#This Row],[Product_ID]],Table4[Product_ID],Table4[Product_Name],"Not Found")</f>
        <v>Storage Box</v>
      </c>
    </row>
    <row r="2448" spans="1:20" x14ac:dyDescent="0.3">
      <c r="A2448" t="s">
        <v>2977</v>
      </c>
      <c r="B2448" s="4">
        <v>45734</v>
      </c>
      <c r="C2448" s="4">
        <v>45738</v>
      </c>
      <c r="D2448" t="s">
        <v>766</v>
      </c>
      <c r="E2448" t="s">
        <v>71</v>
      </c>
      <c r="F2448" s="8">
        <v>1</v>
      </c>
      <c r="G2448" s="10">
        <v>0</v>
      </c>
      <c r="H2448" t="s">
        <v>21</v>
      </c>
      <c r="I2448" s="8">
        <v>799</v>
      </c>
      <c r="J2448" s="8">
        <v>205.44</v>
      </c>
      <c r="K2448" s="12">
        <f>YEAR(Table2[[#This Row],[Order_Date]])</f>
        <v>2025</v>
      </c>
      <c r="L2448" s="12">
        <f>MONTH(Table2[[#This Row],[Order_Date]])</f>
        <v>3</v>
      </c>
      <c r="M2448" t="str">
        <f>TEXT(Table2[[#This Row],[Order_Date]],"mmm")</f>
        <v>Mar</v>
      </c>
      <c r="N2448" t="str">
        <f>TEXT(Table2[[#This Row],[Order_Date]],"YYYY-MM")</f>
        <v>2025-03</v>
      </c>
      <c r="O2448" s="9">
        <f>IFERROR(Table2[[#This Row],[Profit]]/Table2[[#This Row],[Sales]],0)</f>
        <v>0.25712140175219023</v>
      </c>
      <c r="P2448" t="str">
        <f>_xlfn.XLOOKUP(Table2[[#This Row],[Product_ID]],Table4[Product_ID],Table4[Category],"Not Found")</f>
        <v>Home</v>
      </c>
      <c r="Q2448" t="str">
        <f>_xlfn.XLOOKUP(Table2[[#This Row],[Product_ID]],Table4[Product_ID],Table4[Sub_Category],"Not Found")</f>
        <v>Storage</v>
      </c>
      <c r="R2448" t="str">
        <f>_xlfn.XLOOKUP(Table2[[#This Row],[Customer_ID]],Table1[Customer_ID],Table1[Region],"Not Found")</f>
        <v>North</v>
      </c>
      <c r="S2448" t="str">
        <f>_xlfn.XLOOKUP(Table2[[#This Row],[Customer_ID]],Table1[Customer_ID],Table1[Segment],"Not Found")</f>
        <v>Consumer</v>
      </c>
      <c r="T2448" t="str">
        <f>_xlfn.XLOOKUP(Table2[[#This Row],[Product_ID]],Table4[Product_ID],Table4[Product_Name],"Not Found")</f>
        <v>Storage Box</v>
      </c>
    </row>
    <row r="2449" spans="1:20" x14ac:dyDescent="0.3">
      <c r="A2449" t="s">
        <v>2978</v>
      </c>
      <c r="B2449" s="4">
        <v>45304</v>
      </c>
      <c r="C2449" s="4">
        <v>45305</v>
      </c>
      <c r="D2449" t="s">
        <v>820</v>
      </c>
      <c r="E2449" t="s">
        <v>29</v>
      </c>
      <c r="F2449" s="8">
        <v>2</v>
      </c>
      <c r="G2449" s="10">
        <v>0</v>
      </c>
      <c r="H2449" t="s">
        <v>21</v>
      </c>
      <c r="I2449" s="8">
        <v>798</v>
      </c>
      <c r="J2449" s="8">
        <v>196.01</v>
      </c>
      <c r="K2449" s="12">
        <f>YEAR(Table2[[#This Row],[Order_Date]])</f>
        <v>2024</v>
      </c>
      <c r="L2449" s="12">
        <f>MONTH(Table2[[#This Row],[Order_Date]])</f>
        <v>1</v>
      </c>
      <c r="M2449" t="str">
        <f>TEXT(Table2[[#This Row],[Order_Date]],"mmm")</f>
        <v>Jan</v>
      </c>
      <c r="N2449" t="str">
        <f>TEXT(Table2[[#This Row],[Order_Date]],"YYYY-MM")</f>
        <v>2024-01</v>
      </c>
      <c r="O2449" s="9">
        <f>IFERROR(Table2[[#This Row],[Profit]]/Table2[[#This Row],[Sales]],0)</f>
        <v>0.24562656641604008</v>
      </c>
      <c r="P2449" t="str">
        <f>_xlfn.XLOOKUP(Table2[[#This Row],[Product_ID]],Table4[Product_ID],Table4[Category],"Not Found")</f>
        <v>Office</v>
      </c>
      <c r="Q2449" t="str">
        <f>_xlfn.XLOOKUP(Table2[[#This Row],[Product_ID]],Table4[Product_ID],Table4[Sub_Category],"Not Found")</f>
        <v>Paper</v>
      </c>
      <c r="R2449" t="str">
        <f>_xlfn.XLOOKUP(Table2[[#This Row],[Customer_ID]],Table1[Customer_ID],Table1[Region],"Not Found")</f>
        <v>North</v>
      </c>
      <c r="S2449" t="str">
        <f>_xlfn.XLOOKUP(Table2[[#This Row],[Customer_ID]],Table1[Customer_ID],Table1[Segment],"Not Found")</f>
        <v>Corporate</v>
      </c>
      <c r="T2449" t="str">
        <f>_xlfn.XLOOKUP(Table2[[#This Row],[Product_ID]],Table4[Product_ID],Table4[Product_Name],"Not Found")</f>
        <v>Notebook Set</v>
      </c>
    </row>
    <row r="2450" spans="1:20" x14ac:dyDescent="0.3">
      <c r="A2450" t="s">
        <v>2979</v>
      </c>
      <c r="B2450" s="4">
        <v>45785</v>
      </c>
      <c r="C2450" s="4">
        <v>45787</v>
      </c>
      <c r="D2450" t="s">
        <v>932</v>
      </c>
      <c r="E2450" t="s">
        <v>45</v>
      </c>
      <c r="F2450" s="8">
        <v>3</v>
      </c>
      <c r="G2450" s="10">
        <v>0</v>
      </c>
      <c r="H2450" t="s">
        <v>13</v>
      </c>
      <c r="I2450" s="8">
        <v>7497</v>
      </c>
      <c r="J2450" s="8">
        <v>1805.82</v>
      </c>
      <c r="K2450" s="12">
        <f>YEAR(Table2[[#This Row],[Order_Date]])</f>
        <v>2025</v>
      </c>
      <c r="L2450" s="12">
        <f>MONTH(Table2[[#This Row],[Order_Date]])</f>
        <v>5</v>
      </c>
      <c r="M2450" t="str">
        <f>TEXT(Table2[[#This Row],[Order_Date]],"mmm")</f>
        <v>May</v>
      </c>
      <c r="N2450" t="str">
        <f>TEXT(Table2[[#This Row],[Order_Date]],"YYYY-MM")</f>
        <v>2025-05</v>
      </c>
      <c r="O2450" s="9">
        <f>IFERROR(Table2[[#This Row],[Profit]]/Table2[[#This Row],[Sales]],0)</f>
        <v>0.24087234893957582</v>
      </c>
      <c r="P2450" t="str">
        <f>_xlfn.XLOOKUP(Table2[[#This Row],[Product_ID]],Table4[Product_ID],Table4[Category],"Not Found")</f>
        <v>Technology</v>
      </c>
      <c r="Q2450" t="str">
        <f>_xlfn.XLOOKUP(Table2[[#This Row],[Product_ID]],Table4[Product_ID],Table4[Sub_Category],"Not Found")</f>
        <v>Audio</v>
      </c>
      <c r="R2450" t="str">
        <f>_xlfn.XLOOKUP(Table2[[#This Row],[Customer_ID]],Table1[Customer_ID],Table1[Region],"Not Found")</f>
        <v>West</v>
      </c>
      <c r="S2450" t="str">
        <f>_xlfn.XLOOKUP(Table2[[#This Row],[Customer_ID]],Table1[Customer_ID],Table1[Segment],"Not Found")</f>
        <v>Consumer</v>
      </c>
      <c r="T2450" t="str">
        <f>_xlfn.XLOOKUP(Table2[[#This Row],[Product_ID]],Table4[Product_ID],Table4[Product_Name],"Not Found")</f>
        <v>Headphones</v>
      </c>
    </row>
    <row r="2451" spans="1:20" x14ac:dyDescent="0.3">
      <c r="A2451" t="s">
        <v>2980</v>
      </c>
      <c r="B2451" s="4">
        <v>45992</v>
      </c>
      <c r="C2451" s="4">
        <v>45994</v>
      </c>
      <c r="D2451" t="s">
        <v>1097</v>
      </c>
      <c r="E2451" t="s">
        <v>116</v>
      </c>
      <c r="F2451" s="8">
        <v>2</v>
      </c>
      <c r="G2451" s="10">
        <v>0.1</v>
      </c>
      <c r="H2451" t="s">
        <v>17</v>
      </c>
      <c r="I2451" s="8">
        <v>718.2</v>
      </c>
      <c r="J2451" s="8">
        <v>110.17</v>
      </c>
      <c r="K2451" s="12">
        <f>YEAR(Table2[[#This Row],[Order_Date]])</f>
        <v>2025</v>
      </c>
      <c r="L2451" s="12">
        <f>MONTH(Table2[[#This Row],[Order_Date]])</f>
        <v>12</v>
      </c>
      <c r="M2451" t="str">
        <f>TEXT(Table2[[#This Row],[Order_Date]],"mmm")</f>
        <v>Dec</v>
      </c>
      <c r="N2451" t="str">
        <f>TEXT(Table2[[#This Row],[Order_Date]],"YYYY-MM")</f>
        <v>2025-12</v>
      </c>
      <c r="O2451" s="9">
        <f>IFERROR(Table2[[#This Row],[Profit]]/Table2[[#This Row],[Sales]],0)</f>
        <v>0.15339738234475075</v>
      </c>
      <c r="P2451" t="str">
        <f>_xlfn.XLOOKUP(Table2[[#This Row],[Product_ID]],Table4[Product_ID],Table4[Category],"Not Found")</f>
        <v>Technology</v>
      </c>
      <c r="Q2451" t="str">
        <f>_xlfn.XLOOKUP(Table2[[#This Row],[Product_ID]],Table4[Product_ID],Table4[Sub_Category],"Not Found")</f>
        <v>Accessories</v>
      </c>
      <c r="R2451" t="str">
        <f>_xlfn.XLOOKUP(Table2[[#This Row],[Customer_ID]],Table1[Customer_ID],Table1[Region],"Not Found")</f>
        <v>East</v>
      </c>
      <c r="S2451" t="str">
        <f>_xlfn.XLOOKUP(Table2[[#This Row],[Customer_ID]],Table1[Customer_ID],Table1[Segment],"Not Found")</f>
        <v>Corporate</v>
      </c>
      <c r="T2451" t="str">
        <f>_xlfn.XLOOKUP(Table2[[#This Row],[Product_ID]],Table4[Product_ID],Table4[Product_Name],"Not Found")</f>
        <v>Mobile Holder</v>
      </c>
    </row>
    <row r="2452" spans="1:20" x14ac:dyDescent="0.3">
      <c r="A2452" t="s">
        <v>2981</v>
      </c>
      <c r="B2452" s="4">
        <v>45578</v>
      </c>
      <c r="C2452" s="4">
        <v>45581</v>
      </c>
      <c r="D2452" t="s">
        <v>587</v>
      </c>
      <c r="E2452" t="s">
        <v>71</v>
      </c>
      <c r="F2452" s="8">
        <v>2</v>
      </c>
      <c r="G2452" s="10">
        <v>0.05</v>
      </c>
      <c r="H2452" t="s">
        <v>21</v>
      </c>
      <c r="I2452" s="8">
        <v>1518.1</v>
      </c>
      <c r="J2452" s="8">
        <v>362.43</v>
      </c>
      <c r="K2452" s="12">
        <f>YEAR(Table2[[#This Row],[Order_Date]])</f>
        <v>2024</v>
      </c>
      <c r="L2452" s="12">
        <f>MONTH(Table2[[#This Row],[Order_Date]])</f>
        <v>10</v>
      </c>
      <c r="M2452" t="str">
        <f>TEXT(Table2[[#This Row],[Order_Date]],"mmm")</f>
        <v>Oct</v>
      </c>
      <c r="N2452" t="str">
        <f>TEXT(Table2[[#This Row],[Order_Date]],"YYYY-MM")</f>
        <v>2024-10</v>
      </c>
      <c r="O2452" s="9">
        <f>IFERROR(Table2[[#This Row],[Profit]]/Table2[[#This Row],[Sales]],0)</f>
        <v>0.23873921349054741</v>
      </c>
      <c r="P2452" t="str">
        <f>_xlfn.XLOOKUP(Table2[[#This Row],[Product_ID]],Table4[Product_ID],Table4[Category],"Not Found")</f>
        <v>Home</v>
      </c>
      <c r="Q2452" t="str">
        <f>_xlfn.XLOOKUP(Table2[[#This Row],[Product_ID]],Table4[Product_ID],Table4[Sub_Category],"Not Found")</f>
        <v>Storage</v>
      </c>
      <c r="R2452" t="str">
        <f>_xlfn.XLOOKUP(Table2[[#This Row],[Customer_ID]],Table1[Customer_ID],Table1[Region],"Not Found")</f>
        <v>South</v>
      </c>
      <c r="S2452" t="str">
        <f>_xlfn.XLOOKUP(Table2[[#This Row],[Customer_ID]],Table1[Customer_ID],Table1[Segment],"Not Found")</f>
        <v>Consumer</v>
      </c>
      <c r="T2452" t="str">
        <f>_xlfn.XLOOKUP(Table2[[#This Row],[Product_ID]],Table4[Product_ID],Table4[Product_Name],"Not Found")</f>
        <v>Storage Box</v>
      </c>
    </row>
    <row r="2453" spans="1:20" x14ac:dyDescent="0.3">
      <c r="A2453" t="s">
        <v>2982</v>
      </c>
      <c r="B2453" s="4">
        <v>46011</v>
      </c>
      <c r="C2453" s="4">
        <v>46014</v>
      </c>
      <c r="D2453" t="s">
        <v>109</v>
      </c>
      <c r="E2453" t="s">
        <v>20</v>
      </c>
      <c r="F2453" s="8">
        <v>2</v>
      </c>
      <c r="G2453" s="10">
        <v>0.05</v>
      </c>
      <c r="H2453" t="s">
        <v>13</v>
      </c>
      <c r="I2453" s="8">
        <v>13298.1</v>
      </c>
      <c r="J2453" s="8">
        <v>1680.25</v>
      </c>
      <c r="K2453" s="12">
        <f>YEAR(Table2[[#This Row],[Order_Date]])</f>
        <v>2025</v>
      </c>
      <c r="L2453" s="12">
        <f>MONTH(Table2[[#This Row],[Order_Date]])</f>
        <v>12</v>
      </c>
      <c r="M2453" t="str">
        <f>TEXT(Table2[[#This Row],[Order_Date]],"mmm")</f>
        <v>Dec</v>
      </c>
      <c r="N2453" t="str">
        <f>TEXT(Table2[[#This Row],[Order_Date]],"YYYY-MM")</f>
        <v>2025-12</v>
      </c>
      <c r="O2453" s="9">
        <f>IFERROR(Table2[[#This Row],[Profit]]/Table2[[#This Row],[Sales]],0)</f>
        <v>0.12635263684285725</v>
      </c>
      <c r="P2453" t="str">
        <f>_xlfn.XLOOKUP(Table2[[#This Row],[Product_ID]],Table4[Product_ID],Table4[Category],"Not Found")</f>
        <v>Furniture</v>
      </c>
      <c r="Q2453" t="str">
        <f>_xlfn.XLOOKUP(Table2[[#This Row],[Product_ID]],Table4[Product_ID],Table4[Sub_Category],"Not Found")</f>
        <v>Furniture</v>
      </c>
      <c r="R2453" t="str">
        <f>_xlfn.XLOOKUP(Table2[[#This Row],[Customer_ID]],Table1[Customer_ID],Table1[Region],"Not Found")</f>
        <v>East</v>
      </c>
      <c r="S2453" t="str">
        <f>_xlfn.XLOOKUP(Table2[[#This Row],[Customer_ID]],Table1[Customer_ID],Table1[Segment],"Not Found")</f>
        <v>Consumer</v>
      </c>
      <c r="T2453" t="str">
        <f>_xlfn.XLOOKUP(Table2[[#This Row],[Product_ID]],Table4[Product_ID],Table4[Product_Name],"Not Found")</f>
        <v>Office Chair</v>
      </c>
    </row>
    <row r="2454" spans="1:20" x14ac:dyDescent="0.3">
      <c r="A2454" t="s">
        <v>2983</v>
      </c>
      <c r="B2454" s="4">
        <v>45405</v>
      </c>
      <c r="C2454" s="4">
        <v>45406</v>
      </c>
      <c r="D2454" t="s">
        <v>700</v>
      </c>
      <c r="E2454" t="s">
        <v>200</v>
      </c>
      <c r="F2454" s="8">
        <v>1</v>
      </c>
      <c r="G2454" s="10">
        <v>0.1</v>
      </c>
      <c r="H2454" t="s">
        <v>13</v>
      </c>
      <c r="I2454" s="8">
        <v>989.1</v>
      </c>
      <c r="J2454" s="8">
        <v>265.79000000000002</v>
      </c>
      <c r="K2454" s="12">
        <f>YEAR(Table2[[#This Row],[Order_Date]])</f>
        <v>2024</v>
      </c>
      <c r="L2454" s="12">
        <f>MONTH(Table2[[#This Row],[Order_Date]])</f>
        <v>4</v>
      </c>
      <c r="M2454" t="str">
        <f>TEXT(Table2[[#This Row],[Order_Date]],"mmm")</f>
        <v>Apr</v>
      </c>
      <c r="N2454" t="str">
        <f>TEXT(Table2[[#This Row],[Order_Date]],"YYYY-MM")</f>
        <v>2024-04</v>
      </c>
      <c r="O2454" s="9">
        <f>IFERROR(Table2[[#This Row],[Profit]]/Table2[[#This Row],[Sales]],0)</f>
        <v>0.26871903750884646</v>
      </c>
      <c r="P2454" t="str">
        <f>_xlfn.XLOOKUP(Table2[[#This Row],[Product_ID]],Table4[Product_ID],Table4[Category],"Not Found")</f>
        <v>Office</v>
      </c>
      <c r="Q2454" t="str">
        <f>_xlfn.XLOOKUP(Table2[[#This Row],[Product_ID]],Table4[Product_ID],Table4[Sub_Category],"Not Found")</f>
        <v>Office Supplies</v>
      </c>
      <c r="R2454" t="str">
        <f>_xlfn.XLOOKUP(Table2[[#This Row],[Customer_ID]],Table1[Customer_ID],Table1[Region],"Not Found")</f>
        <v>West</v>
      </c>
      <c r="S2454" t="str">
        <f>_xlfn.XLOOKUP(Table2[[#This Row],[Customer_ID]],Table1[Customer_ID],Table1[Segment],"Not Found")</f>
        <v>Home Office</v>
      </c>
      <c r="T2454" t="str">
        <f>_xlfn.XLOOKUP(Table2[[#This Row],[Product_ID]],Table4[Product_ID],Table4[Product_Name],"Not Found")</f>
        <v>Laptop Stand</v>
      </c>
    </row>
    <row r="2455" spans="1:20" x14ac:dyDescent="0.3">
      <c r="A2455" t="s">
        <v>2984</v>
      </c>
      <c r="B2455" s="4">
        <v>45771</v>
      </c>
      <c r="C2455" s="4">
        <v>45775</v>
      </c>
      <c r="D2455" t="s">
        <v>161</v>
      </c>
      <c r="E2455" t="s">
        <v>29</v>
      </c>
      <c r="F2455" s="8">
        <v>1</v>
      </c>
      <c r="G2455" s="10">
        <v>0.05</v>
      </c>
      <c r="H2455" t="s">
        <v>21</v>
      </c>
      <c r="I2455" s="8">
        <v>379.05</v>
      </c>
      <c r="J2455" s="8">
        <v>118.82</v>
      </c>
      <c r="K2455" s="12">
        <f>YEAR(Table2[[#This Row],[Order_Date]])</f>
        <v>2025</v>
      </c>
      <c r="L2455" s="12">
        <f>MONTH(Table2[[#This Row],[Order_Date]])</f>
        <v>4</v>
      </c>
      <c r="M2455" t="str">
        <f>TEXT(Table2[[#This Row],[Order_Date]],"mmm")</f>
        <v>Apr</v>
      </c>
      <c r="N2455" t="str">
        <f>TEXT(Table2[[#This Row],[Order_Date]],"YYYY-MM")</f>
        <v>2025-04</v>
      </c>
      <c r="O2455" s="9">
        <f>IFERROR(Table2[[#This Row],[Profit]]/Table2[[#This Row],[Sales]],0)</f>
        <v>0.31346788022688299</v>
      </c>
      <c r="P2455" t="str">
        <f>_xlfn.XLOOKUP(Table2[[#This Row],[Product_ID]],Table4[Product_ID],Table4[Category],"Not Found")</f>
        <v>Office</v>
      </c>
      <c r="Q2455" t="str">
        <f>_xlfn.XLOOKUP(Table2[[#This Row],[Product_ID]],Table4[Product_ID],Table4[Sub_Category],"Not Found")</f>
        <v>Paper</v>
      </c>
      <c r="R2455" t="str">
        <f>_xlfn.XLOOKUP(Table2[[#This Row],[Customer_ID]],Table1[Customer_ID],Table1[Region],"Not Found")</f>
        <v>West</v>
      </c>
      <c r="S2455" t="str">
        <f>_xlfn.XLOOKUP(Table2[[#This Row],[Customer_ID]],Table1[Customer_ID],Table1[Segment],"Not Found")</f>
        <v>Corporate</v>
      </c>
      <c r="T2455" t="str">
        <f>_xlfn.XLOOKUP(Table2[[#This Row],[Product_ID]],Table4[Product_ID],Table4[Product_Name],"Not Found")</f>
        <v>Notebook Set</v>
      </c>
    </row>
    <row r="2456" spans="1:20" x14ac:dyDescent="0.3">
      <c r="A2456" t="s">
        <v>2985</v>
      </c>
      <c r="B2456" s="4">
        <v>45313</v>
      </c>
      <c r="C2456" s="4">
        <v>45318</v>
      </c>
      <c r="D2456" t="s">
        <v>1254</v>
      </c>
      <c r="E2456" t="s">
        <v>71</v>
      </c>
      <c r="F2456" s="8">
        <v>3</v>
      </c>
      <c r="G2456" s="10">
        <v>0.2</v>
      </c>
      <c r="H2456" t="s">
        <v>21</v>
      </c>
      <c r="I2456" s="8">
        <v>1917.6</v>
      </c>
      <c r="J2456" s="8">
        <v>429.61</v>
      </c>
      <c r="K2456" s="12">
        <f>YEAR(Table2[[#This Row],[Order_Date]])</f>
        <v>2024</v>
      </c>
      <c r="L2456" s="12">
        <f>MONTH(Table2[[#This Row],[Order_Date]])</f>
        <v>1</v>
      </c>
      <c r="M2456" t="str">
        <f>TEXT(Table2[[#This Row],[Order_Date]],"mmm")</f>
        <v>Jan</v>
      </c>
      <c r="N2456" t="str">
        <f>TEXT(Table2[[#This Row],[Order_Date]],"YYYY-MM")</f>
        <v>2024-01</v>
      </c>
      <c r="O2456" s="9">
        <f>IFERROR(Table2[[#This Row],[Profit]]/Table2[[#This Row],[Sales]],0)</f>
        <v>0.2240352523988319</v>
      </c>
      <c r="P2456" t="str">
        <f>_xlfn.XLOOKUP(Table2[[#This Row],[Product_ID]],Table4[Product_ID],Table4[Category],"Not Found")</f>
        <v>Home</v>
      </c>
      <c r="Q2456" t="str">
        <f>_xlfn.XLOOKUP(Table2[[#This Row],[Product_ID]],Table4[Product_ID],Table4[Sub_Category],"Not Found")</f>
        <v>Storage</v>
      </c>
      <c r="R2456" t="str">
        <f>_xlfn.XLOOKUP(Table2[[#This Row],[Customer_ID]],Table1[Customer_ID],Table1[Region],"Not Found")</f>
        <v>South</v>
      </c>
      <c r="S2456" t="str">
        <f>_xlfn.XLOOKUP(Table2[[#This Row],[Customer_ID]],Table1[Customer_ID],Table1[Segment],"Not Found")</f>
        <v>Corporate</v>
      </c>
      <c r="T2456" t="str">
        <f>_xlfn.XLOOKUP(Table2[[#This Row],[Product_ID]],Table4[Product_ID],Table4[Product_Name],"Not Found")</f>
        <v>Storage Box</v>
      </c>
    </row>
    <row r="2457" spans="1:20" x14ac:dyDescent="0.3">
      <c r="A2457" t="s">
        <v>2986</v>
      </c>
      <c r="B2457" s="4">
        <v>45640</v>
      </c>
      <c r="C2457" s="4">
        <v>45644</v>
      </c>
      <c r="D2457" t="s">
        <v>956</v>
      </c>
      <c r="E2457" t="s">
        <v>71</v>
      </c>
      <c r="F2457" s="8">
        <v>4</v>
      </c>
      <c r="G2457" s="10">
        <v>0</v>
      </c>
      <c r="H2457" t="s">
        <v>17</v>
      </c>
      <c r="I2457" s="8">
        <v>3196</v>
      </c>
      <c r="J2457" s="8">
        <v>572.64</v>
      </c>
      <c r="K2457" s="12">
        <f>YEAR(Table2[[#This Row],[Order_Date]])</f>
        <v>2024</v>
      </c>
      <c r="L2457" s="12">
        <f>MONTH(Table2[[#This Row],[Order_Date]])</f>
        <v>12</v>
      </c>
      <c r="M2457" t="str">
        <f>TEXT(Table2[[#This Row],[Order_Date]],"mmm")</f>
        <v>Dec</v>
      </c>
      <c r="N2457" t="str">
        <f>TEXT(Table2[[#This Row],[Order_Date]],"YYYY-MM")</f>
        <v>2024-12</v>
      </c>
      <c r="O2457" s="9">
        <f>IFERROR(Table2[[#This Row],[Profit]]/Table2[[#This Row],[Sales]],0)</f>
        <v>0.17917396745932415</v>
      </c>
      <c r="P2457" t="str">
        <f>_xlfn.XLOOKUP(Table2[[#This Row],[Product_ID]],Table4[Product_ID],Table4[Category],"Not Found")</f>
        <v>Home</v>
      </c>
      <c r="Q2457" t="str">
        <f>_xlfn.XLOOKUP(Table2[[#This Row],[Product_ID]],Table4[Product_ID],Table4[Sub_Category],"Not Found")</f>
        <v>Storage</v>
      </c>
      <c r="R2457" t="str">
        <f>_xlfn.XLOOKUP(Table2[[#This Row],[Customer_ID]],Table1[Customer_ID],Table1[Region],"Not Found")</f>
        <v>North</v>
      </c>
      <c r="S2457" t="str">
        <f>_xlfn.XLOOKUP(Table2[[#This Row],[Customer_ID]],Table1[Customer_ID],Table1[Segment],"Not Found")</f>
        <v>Corporate</v>
      </c>
      <c r="T2457" t="str">
        <f>_xlfn.XLOOKUP(Table2[[#This Row],[Product_ID]],Table4[Product_ID],Table4[Product_Name],"Not Found")</f>
        <v>Storage Box</v>
      </c>
    </row>
    <row r="2458" spans="1:20" x14ac:dyDescent="0.3">
      <c r="A2458" t="s">
        <v>2987</v>
      </c>
      <c r="B2458" s="4">
        <v>46017</v>
      </c>
      <c r="C2458" s="4">
        <v>46020</v>
      </c>
      <c r="D2458" t="s">
        <v>28</v>
      </c>
      <c r="E2458" t="s">
        <v>68</v>
      </c>
      <c r="F2458" s="8">
        <v>3</v>
      </c>
      <c r="G2458" s="10">
        <v>0.2</v>
      </c>
      <c r="H2458" t="s">
        <v>13</v>
      </c>
      <c r="I2458" s="8">
        <v>3117.6</v>
      </c>
      <c r="J2458" s="8">
        <v>753.85</v>
      </c>
      <c r="K2458" s="12">
        <f>YEAR(Table2[[#This Row],[Order_Date]])</f>
        <v>2025</v>
      </c>
      <c r="L2458" s="12">
        <f>MONTH(Table2[[#This Row],[Order_Date]])</f>
        <v>12</v>
      </c>
      <c r="M2458" t="str">
        <f>TEXT(Table2[[#This Row],[Order_Date]],"mmm")</f>
        <v>Dec</v>
      </c>
      <c r="N2458" t="str">
        <f>TEXT(Table2[[#This Row],[Order_Date]],"YYYY-MM")</f>
        <v>2025-12</v>
      </c>
      <c r="O2458" s="9">
        <f>IFERROR(Table2[[#This Row],[Profit]]/Table2[[#This Row],[Sales]],0)</f>
        <v>0.24180459327687967</v>
      </c>
      <c r="P2458" t="str">
        <f>_xlfn.XLOOKUP(Table2[[#This Row],[Product_ID]],Table4[Product_ID],Table4[Category],"Not Found")</f>
        <v>Home</v>
      </c>
      <c r="Q2458" t="str">
        <f>_xlfn.XLOOKUP(Table2[[#This Row],[Product_ID]],Table4[Product_ID],Table4[Sub_Category],"Not Found")</f>
        <v>Lighting</v>
      </c>
      <c r="R2458" t="str">
        <f>_xlfn.XLOOKUP(Table2[[#This Row],[Customer_ID]],Table1[Customer_ID],Table1[Region],"Not Found")</f>
        <v>West</v>
      </c>
      <c r="S2458" t="str">
        <f>_xlfn.XLOOKUP(Table2[[#This Row],[Customer_ID]],Table1[Customer_ID],Table1[Segment],"Not Found")</f>
        <v>Home Office</v>
      </c>
      <c r="T2458" t="str">
        <f>_xlfn.XLOOKUP(Table2[[#This Row],[Product_ID]],Table4[Product_ID],Table4[Product_Name],"Not Found")</f>
        <v>Table Lamp</v>
      </c>
    </row>
    <row r="2459" spans="1:20" x14ac:dyDescent="0.3">
      <c r="A2459" t="s">
        <v>2988</v>
      </c>
      <c r="B2459" s="4">
        <v>45974</v>
      </c>
      <c r="C2459" s="4">
        <v>45977</v>
      </c>
      <c r="D2459" t="s">
        <v>480</v>
      </c>
      <c r="E2459" t="s">
        <v>71</v>
      </c>
      <c r="F2459" s="8">
        <v>4</v>
      </c>
      <c r="G2459" s="10">
        <v>0</v>
      </c>
      <c r="H2459" t="s">
        <v>17</v>
      </c>
      <c r="I2459" s="8">
        <v>3196</v>
      </c>
      <c r="J2459" s="8">
        <v>706.11</v>
      </c>
      <c r="K2459" s="12">
        <f>YEAR(Table2[[#This Row],[Order_Date]])</f>
        <v>2025</v>
      </c>
      <c r="L2459" s="12">
        <f>MONTH(Table2[[#This Row],[Order_Date]])</f>
        <v>11</v>
      </c>
      <c r="M2459" t="str">
        <f>TEXT(Table2[[#This Row],[Order_Date]],"mmm")</f>
        <v>Nov</v>
      </c>
      <c r="N2459" t="str">
        <f>TEXT(Table2[[#This Row],[Order_Date]],"YYYY-MM")</f>
        <v>2025-11</v>
      </c>
      <c r="O2459" s="9">
        <f>IFERROR(Table2[[#This Row],[Profit]]/Table2[[#This Row],[Sales]],0)</f>
        <v>0.22093554443053817</v>
      </c>
      <c r="P2459" t="str">
        <f>_xlfn.XLOOKUP(Table2[[#This Row],[Product_ID]],Table4[Product_ID],Table4[Category],"Not Found")</f>
        <v>Home</v>
      </c>
      <c r="Q2459" t="str">
        <f>_xlfn.XLOOKUP(Table2[[#This Row],[Product_ID]],Table4[Product_ID],Table4[Sub_Category],"Not Found")</f>
        <v>Storage</v>
      </c>
      <c r="R2459" t="str">
        <f>_xlfn.XLOOKUP(Table2[[#This Row],[Customer_ID]],Table1[Customer_ID],Table1[Region],"Not Found")</f>
        <v>South</v>
      </c>
      <c r="S2459" t="str">
        <f>_xlfn.XLOOKUP(Table2[[#This Row],[Customer_ID]],Table1[Customer_ID],Table1[Segment],"Not Found")</f>
        <v>Corporate</v>
      </c>
      <c r="T2459" t="str">
        <f>_xlfn.XLOOKUP(Table2[[#This Row],[Product_ID]],Table4[Product_ID],Table4[Product_Name],"Not Found")</f>
        <v>Storage Box</v>
      </c>
    </row>
    <row r="2460" spans="1:20" x14ac:dyDescent="0.3">
      <c r="A2460" t="s">
        <v>2989</v>
      </c>
      <c r="B2460" s="4">
        <v>45857</v>
      </c>
      <c r="C2460" s="4">
        <v>45862</v>
      </c>
      <c r="D2460" t="s">
        <v>1359</v>
      </c>
      <c r="E2460" t="s">
        <v>29</v>
      </c>
      <c r="F2460" s="8">
        <v>1</v>
      </c>
      <c r="G2460" s="10">
        <v>0</v>
      </c>
      <c r="H2460" t="s">
        <v>13</v>
      </c>
      <c r="I2460" s="8">
        <v>399</v>
      </c>
      <c r="J2460" s="8">
        <v>111.74</v>
      </c>
      <c r="K2460" s="12">
        <f>YEAR(Table2[[#This Row],[Order_Date]])</f>
        <v>2025</v>
      </c>
      <c r="L2460" s="12">
        <f>MONTH(Table2[[#This Row],[Order_Date]])</f>
        <v>7</v>
      </c>
      <c r="M2460" t="str">
        <f>TEXT(Table2[[#This Row],[Order_Date]],"mmm")</f>
        <v>Jul</v>
      </c>
      <c r="N2460" t="str">
        <f>TEXT(Table2[[#This Row],[Order_Date]],"YYYY-MM")</f>
        <v>2025-07</v>
      </c>
      <c r="O2460" s="9">
        <f>IFERROR(Table2[[#This Row],[Profit]]/Table2[[#This Row],[Sales]],0)</f>
        <v>0.28005012531328322</v>
      </c>
      <c r="P2460" t="str">
        <f>_xlfn.XLOOKUP(Table2[[#This Row],[Product_ID]],Table4[Product_ID],Table4[Category],"Not Found")</f>
        <v>Office</v>
      </c>
      <c r="Q2460" t="str">
        <f>_xlfn.XLOOKUP(Table2[[#This Row],[Product_ID]],Table4[Product_ID],Table4[Sub_Category],"Not Found")</f>
        <v>Paper</v>
      </c>
      <c r="R2460" t="str">
        <f>_xlfn.XLOOKUP(Table2[[#This Row],[Customer_ID]],Table1[Customer_ID],Table1[Region],"Not Found")</f>
        <v>East</v>
      </c>
      <c r="S2460" t="str">
        <f>_xlfn.XLOOKUP(Table2[[#This Row],[Customer_ID]],Table1[Customer_ID],Table1[Segment],"Not Found")</f>
        <v>Consumer</v>
      </c>
      <c r="T2460" t="str">
        <f>_xlfn.XLOOKUP(Table2[[#This Row],[Product_ID]],Table4[Product_ID],Table4[Product_Name],"Not Found")</f>
        <v>Notebook Set</v>
      </c>
    </row>
    <row r="2461" spans="1:20" x14ac:dyDescent="0.3">
      <c r="A2461" t="s">
        <v>2990</v>
      </c>
      <c r="B2461" s="4">
        <v>45611</v>
      </c>
      <c r="C2461" s="4">
        <v>45615</v>
      </c>
      <c r="D2461" t="s">
        <v>424</v>
      </c>
      <c r="E2461" t="s">
        <v>16</v>
      </c>
      <c r="F2461" s="8">
        <v>1</v>
      </c>
      <c r="G2461" s="10">
        <v>0.1</v>
      </c>
      <c r="H2461" t="s">
        <v>17</v>
      </c>
      <c r="I2461" s="8">
        <v>1169.0999999999999</v>
      </c>
      <c r="J2461" s="8">
        <v>247.56</v>
      </c>
      <c r="K2461" s="12">
        <f>YEAR(Table2[[#This Row],[Order_Date]])</f>
        <v>2024</v>
      </c>
      <c r="L2461" s="12">
        <f>MONTH(Table2[[#This Row],[Order_Date]])</f>
        <v>11</v>
      </c>
      <c r="M2461" t="str">
        <f>TEXT(Table2[[#This Row],[Order_Date]],"mmm")</f>
        <v>Nov</v>
      </c>
      <c r="N2461" t="str">
        <f>TEXT(Table2[[#This Row],[Order_Date]],"YYYY-MM")</f>
        <v>2024-11</v>
      </c>
      <c r="O2461" s="9">
        <f>IFERROR(Table2[[#This Row],[Profit]]/Table2[[#This Row],[Sales]],0)</f>
        <v>0.21175263022838081</v>
      </c>
      <c r="P2461" t="str">
        <f>_xlfn.XLOOKUP(Table2[[#This Row],[Product_ID]],Table4[Product_ID],Table4[Category],"Not Found")</f>
        <v>Technology</v>
      </c>
      <c r="Q2461" t="str">
        <f>_xlfn.XLOOKUP(Table2[[#This Row],[Product_ID]],Table4[Product_ID],Table4[Sub_Category],"Not Found")</f>
        <v>Accessories</v>
      </c>
      <c r="R2461" t="str">
        <f>_xlfn.XLOOKUP(Table2[[#This Row],[Customer_ID]],Table1[Customer_ID],Table1[Region],"Not Found")</f>
        <v>South</v>
      </c>
      <c r="S2461" t="str">
        <f>_xlfn.XLOOKUP(Table2[[#This Row],[Customer_ID]],Table1[Customer_ID],Table1[Segment],"Not Found")</f>
        <v>Home Office</v>
      </c>
      <c r="T2461" t="str">
        <f>_xlfn.XLOOKUP(Table2[[#This Row],[Product_ID]],Table4[Product_ID],Table4[Product_Name],"Not Found")</f>
        <v>USB-C Hub</v>
      </c>
    </row>
    <row r="2462" spans="1:20" x14ac:dyDescent="0.3">
      <c r="A2462" t="s">
        <v>2991</v>
      </c>
      <c r="B2462" s="4">
        <v>45417</v>
      </c>
      <c r="C2462" s="4">
        <v>45421</v>
      </c>
      <c r="D2462" t="s">
        <v>645</v>
      </c>
      <c r="E2462" t="s">
        <v>96</v>
      </c>
      <c r="F2462" s="8">
        <v>1</v>
      </c>
      <c r="G2462" s="10">
        <v>0.1</v>
      </c>
      <c r="H2462" t="s">
        <v>17</v>
      </c>
      <c r="I2462" s="8">
        <v>899.1</v>
      </c>
      <c r="J2462" s="8">
        <v>230.3</v>
      </c>
      <c r="K2462" s="12">
        <f>YEAR(Table2[[#This Row],[Order_Date]])</f>
        <v>2024</v>
      </c>
      <c r="L2462" s="12">
        <f>MONTH(Table2[[#This Row],[Order_Date]])</f>
        <v>5</v>
      </c>
      <c r="M2462" t="str">
        <f>TEXT(Table2[[#This Row],[Order_Date]],"mmm")</f>
        <v>May</v>
      </c>
      <c r="N2462" t="str">
        <f>TEXT(Table2[[#This Row],[Order_Date]],"YYYY-MM")</f>
        <v>2024-05</v>
      </c>
      <c r="O2462" s="9">
        <f>IFERROR(Table2[[#This Row],[Profit]]/Table2[[#This Row],[Sales]],0)</f>
        <v>0.25614503392281168</v>
      </c>
      <c r="P2462" t="str">
        <f>_xlfn.XLOOKUP(Table2[[#This Row],[Product_ID]],Table4[Product_ID],Table4[Category],"Not Found")</f>
        <v>Home</v>
      </c>
      <c r="Q2462" t="str">
        <f>_xlfn.XLOOKUP(Table2[[#This Row],[Product_ID]],Table4[Product_ID],Table4[Sub_Category],"Not Found")</f>
        <v>Lighting</v>
      </c>
      <c r="R2462" t="str">
        <f>_xlfn.XLOOKUP(Table2[[#This Row],[Customer_ID]],Table1[Customer_ID],Table1[Region],"Not Found")</f>
        <v>West</v>
      </c>
      <c r="S2462" t="str">
        <f>_xlfn.XLOOKUP(Table2[[#This Row],[Customer_ID]],Table1[Customer_ID],Table1[Segment],"Not Found")</f>
        <v>Corporate</v>
      </c>
      <c r="T2462" t="str">
        <f>_xlfn.XLOOKUP(Table2[[#This Row],[Product_ID]],Table4[Product_ID],Table4[Product_Name],"Not Found")</f>
        <v>LED Strip Light</v>
      </c>
    </row>
    <row r="2463" spans="1:20" x14ac:dyDescent="0.3">
      <c r="A2463" t="s">
        <v>2992</v>
      </c>
      <c r="B2463" s="4">
        <v>45568</v>
      </c>
      <c r="C2463" s="4">
        <v>45573</v>
      </c>
      <c r="D2463" t="s">
        <v>766</v>
      </c>
      <c r="E2463" t="s">
        <v>16</v>
      </c>
      <c r="F2463" s="8">
        <v>1</v>
      </c>
      <c r="G2463" s="10">
        <v>0.1</v>
      </c>
      <c r="H2463" t="s">
        <v>17</v>
      </c>
      <c r="I2463" s="8">
        <v>1169.0999999999999</v>
      </c>
      <c r="J2463" s="8">
        <v>305.19</v>
      </c>
      <c r="K2463" s="12">
        <f>YEAR(Table2[[#This Row],[Order_Date]])</f>
        <v>2024</v>
      </c>
      <c r="L2463" s="12">
        <f>MONTH(Table2[[#This Row],[Order_Date]])</f>
        <v>10</v>
      </c>
      <c r="M2463" t="str">
        <f>TEXT(Table2[[#This Row],[Order_Date]],"mmm")</f>
        <v>Oct</v>
      </c>
      <c r="N2463" t="str">
        <f>TEXT(Table2[[#This Row],[Order_Date]],"YYYY-MM")</f>
        <v>2024-10</v>
      </c>
      <c r="O2463" s="9">
        <f>IFERROR(Table2[[#This Row],[Profit]]/Table2[[#This Row],[Sales]],0)</f>
        <v>0.26104695919938414</v>
      </c>
      <c r="P2463" t="str">
        <f>_xlfn.XLOOKUP(Table2[[#This Row],[Product_ID]],Table4[Product_ID],Table4[Category],"Not Found")</f>
        <v>Technology</v>
      </c>
      <c r="Q2463" t="str">
        <f>_xlfn.XLOOKUP(Table2[[#This Row],[Product_ID]],Table4[Product_ID],Table4[Sub_Category],"Not Found")</f>
        <v>Accessories</v>
      </c>
      <c r="R2463" t="str">
        <f>_xlfn.XLOOKUP(Table2[[#This Row],[Customer_ID]],Table1[Customer_ID],Table1[Region],"Not Found")</f>
        <v>North</v>
      </c>
      <c r="S2463" t="str">
        <f>_xlfn.XLOOKUP(Table2[[#This Row],[Customer_ID]],Table1[Customer_ID],Table1[Segment],"Not Found")</f>
        <v>Consumer</v>
      </c>
      <c r="T2463" t="str">
        <f>_xlfn.XLOOKUP(Table2[[#This Row],[Product_ID]],Table4[Product_ID],Table4[Product_Name],"Not Found")</f>
        <v>USB-C Hub</v>
      </c>
    </row>
    <row r="2464" spans="1:20" x14ac:dyDescent="0.3">
      <c r="A2464" t="s">
        <v>2993</v>
      </c>
      <c r="B2464" s="4">
        <v>45495</v>
      </c>
      <c r="C2464" s="4">
        <v>45498</v>
      </c>
      <c r="D2464" t="s">
        <v>889</v>
      </c>
      <c r="E2464" t="s">
        <v>12</v>
      </c>
      <c r="F2464" s="8">
        <v>3</v>
      </c>
      <c r="G2464" s="10">
        <v>0</v>
      </c>
      <c r="H2464" t="s">
        <v>21</v>
      </c>
      <c r="I2464" s="8">
        <v>1797</v>
      </c>
      <c r="J2464" s="8">
        <v>425.54</v>
      </c>
      <c r="K2464" s="12">
        <f>YEAR(Table2[[#This Row],[Order_Date]])</f>
        <v>2024</v>
      </c>
      <c r="L2464" s="12">
        <f>MONTH(Table2[[#This Row],[Order_Date]])</f>
        <v>7</v>
      </c>
      <c r="M2464" t="str">
        <f>TEXT(Table2[[#This Row],[Order_Date]],"mmm")</f>
        <v>Jul</v>
      </c>
      <c r="N2464" t="str">
        <f>TEXT(Table2[[#This Row],[Order_Date]],"YYYY-MM")</f>
        <v>2024-07</v>
      </c>
      <c r="O2464" s="9">
        <f>IFERROR(Table2[[#This Row],[Profit]]/Table2[[#This Row],[Sales]],0)</f>
        <v>0.2368057874234836</v>
      </c>
      <c r="P2464" t="str">
        <f>_xlfn.XLOOKUP(Table2[[#This Row],[Product_ID]],Table4[Product_ID],Table4[Category],"Not Found")</f>
        <v>Home</v>
      </c>
      <c r="Q2464" t="str">
        <f>_xlfn.XLOOKUP(Table2[[#This Row],[Product_ID]],Table4[Product_ID],Table4[Sub_Category],"Not Found")</f>
        <v>Kitchen</v>
      </c>
      <c r="R2464" t="str">
        <f>_xlfn.XLOOKUP(Table2[[#This Row],[Customer_ID]],Table1[Customer_ID],Table1[Region],"Not Found")</f>
        <v>West</v>
      </c>
      <c r="S2464" t="str">
        <f>_xlfn.XLOOKUP(Table2[[#This Row],[Customer_ID]],Table1[Customer_ID],Table1[Segment],"Not Found")</f>
        <v>Consumer</v>
      </c>
      <c r="T2464" t="str">
        <f>_xlfn.XLOOKUP(Table2[[#This Row],[Product_ID]],Table4[Product_ID],Table4[Product_Name],"Not Found")</f>
        <v>Water Bottle</v>
      </c>
    </row>
    <row r="2465" spans="1:20" x14ac:dyDescent="0.3">
      <c r="A2465" t="s">
        <v>2994</v>
      </c>
      <c r="B2465" s="4">
        <v>45485</v>
      </c>
      <c r="C2465" s="4">
        <v>45486</v>
      </c>
      <c r="D2465" t="s">
        <v>325</v>
      </c>
      <c r="E2465" t="s">
        <v>76</v>
      </c>
      <c r="F2465" s="8">
        <v>5</v>
      </c>
      <c r="G2465" s="10">
        <v>0.15</v>
      </c>
      <c r="H2465" t="s">
        <v>21</v>
      </c>
      <c r="I2465" s="8">
        <v>3820.75</v>
      </c>
      <c r="J2465" s="8">
        <v>966.76</v>
      </c>
      <c r="K2465" s="12">
        <f>YEAR(Table2[[#This Row],[Order_Date]])</f>
        <v>2024</v>
      </c>
      <c r="L2465" s="12">
        <f>MONTH(Table2[[#This Row],[Order_Date]])</f>
        <v>7</v>
      </c>
      <c r="M2465" t="str">
        <f>TEXT(Table2[[#This Row],[Order_Date]],"mmm")</f>
        <v>Jul</v>
      </c>
      <c r="N2465" t="str">
        <f>TEXT(Table2[[#This Row],[Order_Date]],"YYYY-MM")</f>
        <v>2024-07</v>
      </c>
      <c r="O2465" s="9">
        <f>IFERROR(Table2[[#This Row],[Profit]]/Table2[[#This Row],[Sales]],0)</f>
        <v>0.25302885559117971</v>
      </c>
      <c r="P2465" t="str">
        <f>_xlfn.XLOOKUP(Table2[[#This Row],[Product_ID]],Table4[Product_ID],Table4[Category],"Not Found")</f>
        <v>Home</v>
      </c>
      <c r="Q2465" t="str">
        <f>_xlfn.XLOOKUP(Table2[[#This Row],[Product_ID]],Table4[Product_ID],Table4[Sub_Category],"Not Found")</f>
        <v>Decor</v>
      </c>
      <c r="R2465" t="str">
        <f>_xlfn.XLOOKUP(Table2[[#This Row],[Customer_ID]],Table1[Customer_ID],Table1[Region],"Not Found")</f>
        <v>South</v>
      </c>
      <c r="S2465" t="str">
        <f>_xlfn.XLOOKUP(Table2[[#This Row],[Customer_ID]],Table1[Customer_ID],Table1[Segment],"Not Found")</f>
        <v>Consumer</v>
      </c>
      <c r="T2465" t="str">
        <f>_xlfn.XLOOKUP(Table2[[#This Row],[Product_ID]],Table4[Product_ID],Table4[Product_Name],"Not Found")</f>
        <v>Wall Clock</v>
      </c>
    </row>
    <row r="2466" spans="1:20" x14ac:dyDescent="0.3">
      <c r="A2466" t="s">
        <v>2995</v>
      </c>
      <c r="B2466" s="4">
        <v>45972</v>
      </c>
      <c r="C2466" s="4">
        <v>45976</v>
      </c>
      <c r="D2466" t="s">
        <v>565</v>
      </c>
      <c r="E2466" t="s">
        <v>65</v>
      </c>
      <c r="F2466" s="8">
        <v>3</v>
      </c>
      <c r="G2466" s="10">
        <v>0</v>
      </c>
      <c r="H2466" t="s">
        <v>17</v>
      </c>
      <c r="I2466" s="8">
        <v>2097</v>
      </c>
      <c r="J2466" s="8">
        <v>563.45000000000005</v>
      </c>
      <c r="K2466" s="12">
        <f>YEAR(Table2[[#This Row],[Order_Date]])</f>
        <v>2025</v>
      </c>
      <c r="L2466" s="12">
        <f>MONTH(Table2[[#This Row],[Order_Date]])</f>
        <v>11</v>
      </c>
      <c r="M2466" t="str">
        <f>TEXT(Table2[[#This Row],[Order_Date]],"mmm")</f>
        <v>Nov</v>
      </c>
      <c r="N2466" t="str">
        <f>TEXT(Table2[[#This Row],[Order_Date]],"YYYY-MM")</f>
        <v>2025-11</v>
      </c>
      <c r="O2466" s="9">
        <f>IFERROR(Table2[[#This Row],[Profit]]/Table2[[#This Row],[Sales]],0)</f>
        <v>0.2686933714830711</v>
      </c>
      <c r="P2466" t="str">
        <f>_xlfn.XLOOKUP(Table2[[#This Row],[Product_ID]],Table4[Product_ID],Table4[Category],"Not Found")</f>
        <v>Office</v>
      </c>
      <c r="Q2466" t="str">
        <f>_xlfn.XLOOKUP(Table2[[#This Row],[Product_ID]],Table4[Product_ID],Table4[Sub_Category],"Not Found")</f>
        <v>Storage</v>
      </c>
      <c r="R2466" t="str">
        <f>_xlfn.XLOOKUP(Table2[[#This Row],[Customer_ID]],Table1[Customer_ID],Table1[Region],"Not Found")</f>
        <v>West</v>
      </c>
      <c r="S2466" t="str">
        <f>_xlfn.XLOOKUP(Table2[[#This Row],[Customer_ID]],Table1[Customer_ID],Table1[Segment],"Not Found")</f>
        <v>Consumer</v>
      </c>
      <c r="T2466" t="str">
        <f>_xlfn.XLOOKUP(Table2[[#This Row],[Product_ID]],Table4[Product_ID],Table4[Product_Name],"Not Found")</f>
        <v>Desk Organizer</v>
      </c>
    </row>
    <row r="2467" spans="1:20" x14ac:dyDescent="0.3">
      <c r="A2467" t="s">
        <v>2996</v>
      </c>
      <c r="B2467" s="4">
        <v>45955</v>
      </c>
      <c r="C2467" s="4">
        <v>45957</v>
      </c>
      <c r="D2467" t="s">
        <v>460</v>
      </c>
      <c r="E2467" t="s">
        <v>96</v>
      </c>
      <c r="F2467" s="8">
        <v>2</v>
      </c>
      <c r="G2467" s="10">
        <v>0</v>
      </c>
      <c r="H2467" t="s">
        <v>13</v>
      </c>
      <c r="I2467" s="8">
        <v>1998</v>
      </c>
      <c r="J2467" s="8">
        <v>570.13</v>
      </c>
      <c r="K2467" s="12">
        <f>YEAR(Table2[[#This Row],[Order_Date]])</f>
        <v>2025</v>
      </c>
      <c r="L2467" s="12">
        <f>MONTH(Table2[[#This Row],[Order_Date]])</f>
        <v>10</v>
      </c>
      <c r="M2467" t="str">
        <f>TEXT(Table2[[#This Row],[Order_Date]],"mmm")</f>
        <v>Oct</v>
      </c>
      <c r="N2467" t="str">
        <f>TEXT(Table2[[#This Row],[Order_Date]],"YYYY-MM")</f>
        <v>2025-10</v>
      </c>
      <c r="O2467" s="9">
        <f>IFERROR(Table2[[#This Row],[Profit]]/Table2[[#This Row],[Sales]],0)</f>
        <v>0.28535035035035033</v>
      </c>
      <c r="P2467" t="str">
        <f>_xlfn.XLOOKUP(Table2[[#This Row],[Product_ID]],Table4[Product_ID],Table4[Category],"Not Found")</f>
        <v>Home</v>
      </c>
      <c r="Q2467" t="str">
        <f>_xlfn.XLOOKUP(Table2[[#This Row],[Product_ID]],Table4[Product_ID],Table4[Sub_Category],"Not Found")</f>
        <v>Lighting</v>
      </c>
      <c r="R2467" t="str">
        <f>_xlfn.XLOOKUP(Table2[[#This Row],[Customer_ID]],Table1[Customer_ID],Table1[Region],"Not Found")</f>
        <v>South</v>
      </c>
      <c r="S2467" t="str">
        <f>_xlfn.XLOOKUP(Table2[[#This Row],[Customer_ID]],Table1[Customer_ID],Table1[Segment],"Not Found")</f>
        <v>Consumer</v>
      </c>
      <c r="T2467" t="str">
        <f>_xlfn.XLOOKUP(Table2[[#This Row],[Product_ID]],Table4[Product_ID],Table4[Product_Name],"Not Found")</f>
        <v>LED Strip Light</v>
      </c>
    </row>
    <row r="2468" spans="1:20" x14ac:dyDescent="0.3">
      <c r="A2468" t="s">
        <v>2997</v>
      </c>
      <c r="B2468" s="4">
        <v>45838</v>
      </c>
      <c r="C2468" s="4">
        <v>45842</v>
      </c>
      <c r="D2468" t="s">
        <v>2884</v>
      </c>
      <c r="E2468" t="s">
        <v>45</v>
      </c>
      <c r="F2468" s="8">
        <v>1</v>
      </c>
      <c r="G2468" s="10">
        <v>0</v>
      </c>
      <c r="H2468" t="s">
        <v>13</v>
      </c>
      <c r="I2468" s="8">
        <v>2499</v>
      </c>
      <c r="J2468" s="8">
        <v>563.5</v>
      </c>
      <c r="K2468" s="12">
        <f>YEAR(Table2[[#This Row],[Order_Date]])</f>
        <v>2025</v>
      </c>
      <c r="L2468" s="12">
        <f>MONTH(Table2[[#This Row],[Order_Date]])</f>
        <v>6</v>
      </c>
      <c r="M2468" t="str">
        <f>TEXT(Table2[[#This Row],[Order_Date]],"mmm")</f>
        <v>Jun</v>
      </c>
      <c r="N2468" t="str">
        <f>TEXT(Table2[[#This Row],[Order_Date]],"YYYY-MM")</f>
        <v>2025-06</v>
      </c>
      <c r="O2468" s="9">
        <f>IFERROR(Table2[[#This Row],[Profit]]/Table2[[#This Row],[Sales]],0)</f>
        <v>0.22549019607843138</v>
      </c>
      <c r="P2468" t="str">
        <f>_xlfn.XLOOKUP(Table2[[#This Row],[Product_ID]],Table4[Product_ID],Table4[Category],"Not Found")</f>
        <v>Technology</v>
      </c>
      <c r="Q2468" t="str">
        <f>_xlfn.XLOOKUP(Table2[[#This Row],[Product_ID]],Table4[Product_ID],Table4[Sub_Category],"Not Found")</f>
        <v>Audio</v>
      </c>
      <c r="R2468" t="str">
        <f>_xlfn.XLOOKUP(Table2[[#This Row],[Customer_ID]],Table1[Customer_ID],Table1[Region],"Not Found")</f>
        <v>North</v>
      </c>
      <c r="S2468" t="str">
        <f>_xlfn.XLOOKUP(Table2[[#This Row],[Customer_ID]],Table1[Customer_ID],Table1[Segment],"Not Found")</f>
        <v>Corporate</v>
      </c>
      <c r="T2468" t="str">
        <f>_xlfn.XLOOKUP(Table2[[#This Row],[Product_ID]],Table4[Product_ID],Table4[Product_Name],"Not Found")</f>
        <v>Headphones</v>
      </c>
    </row>
    <row r="2469" spans="1:20" x14ac:dyDescent="0.3">
      <c r="A2469" t="s">
        <v>2998</v>
      </c>
      <c r="B2469" s="4">
        <v>45987</v>
      </c>
      <c r="C2469" s="4">
        <v>45991</v>
      </c>
      <c r="D2469" t="s">
        <v>850</v>
      </c>
      <c r="E2469" t="s">
        <v>200</v>
      </c>
      <c r="F2469" s="8">
        <v>1</v>
      </c>
      <c r="G2469" s="10">
        <v>0.1</v>
      </c>
      <c r="H2469" t="s">
        <v>13</v>
      </c>
      <c r="I2469" s="8">
        <v>989.1</v>
      </c>
      <c r="J2469" s="8">
        <v>294.93</v>
      </c>
      <c r="K2469" s="12">
        <f>YEAR(Table2[[#This Row],[Order_Date]])</f>
        <v>2025</v>
      </c>
      <c r="L2469" s="12">
        <f>MONTH(Table2[[#This Row],[Order_Date]])</f>
        <v>11</v>
      </c>
      <c r="M2469" t="str">
        <f>TEXT(Table2[[#This Row],[Order_Date]],"mmm")</f>
        <v>Nov</v>
      </c>
      <c r="N2469" t="str">
        <f>TEXT(Table2[[#This Row],[Order_Date]],"YYYY-MM")</f>
        <v>2025-11</v>
      </c>
      <c r="O2469" s="9">
        <f>IFERROR(Table2[[#This Row],[Profit]]/Table2[[#This Row],[Sales]],0)</f>
        <v>0.2981801637852593</v>
      </c>
      <c r="P2469" t="str">
        <f>_xlfn.XLOOKUP(Table2[[#This Row],[Product_ID]],Table4[Product_ID],Table4[Category],"Not Found")</f>
        <v>Office</v>
      </c>
      <c r="Q2469" t="str">
        <f>_xlfn.XLOOKUP(Table2[[#This Row],[Product_ID]],Table4[Product_ID],Table4[Sub_Category],"Not Found")</f>
        <v>Office Supplies</v>
      </c>
      <c r="R2469" t="str">
        <f>_xlfn.XLOOKUP(Table2[[#This Row],[Customer_ID]],Table1[Customer_ID],Table1[Region],"Not Found")</f>
        <v>East</v>
      </c>
      <c r="S2469" t="str">
        <f>_xlfn.XLOOKUP(Table2[[#This Row],[Customer_ID]],Table1[Customer_ID],Table1[Segment],"Not Found")</f>
        <v>Consumer</v>
      </c>
      <c r="T2469" t="str">
        <f>_xlfn.XLOOKUP(Table2[[#This Row],[Product_ID]],Table4[Product_ID],Table4[Product_Name],"Not Found")</f>
        <v>Laptop Stand</v>
      </c>
    </row>
    <row r="2470" spans="1:20" x14ac:dyDescent="0.3">
      <c r="A2470" t="s">
        <v>2999</v>
      </c>
      <c r="B2470" s="4">
        <v>45577</v>
      </c>
      <c r="C2470" s="4">
        <v>45581</v>
      </c>
      <c r="D2470" t="s">
        <v>1383</v>
      </c>
      <c r="E2470" t="s">
        <v>68</v>
      </c>
      <c r="F2470" s="8">
        <v>1</v>
      </c>
      <c r="G2470" s="10">
        <v>0.1</v>
      </c>
      <c r="H2470" t="s">
        <v>17</v>
      </c>
      <c r="I2470" s="8">
        <v>1169.0999999999999</v>
      </c>
      <c r="J2470" s="8">
        <v>323.37</v>
      </c>
      <c r="K2470" s="12">
        <f>YEAR(Table2[[#This Row],[Order_Date]])</f>
        <v>2024</v>
      </c>
      <c r="L2470" s="12">
        <f>MONTH(Table2[[#This Row],[Order_Date]])</f>
        <v>10</v>
      </c>
      <c r="M2470" t="str">
        <f>TEXT(Table2[[#This Row],[Order_Date]],"mmm")</f>
        <v>Oct</v>
      </c>
      <c r="N2470" t="str">
        <f>TEXT(Table2[[#This Row],[Order_Date]],"YYYY-MM")</f>
        <v>2024-10</v>
      </c>
      <c r="O2470" s="9">
        <f>IFERROR(Table2[[#This Row],[Profit]]/Table2[[#This Row],[Sales]],0)</f>
        <v>0.27659738260200156</v>
      </c>
      <c r="P2470" t="str">
        <f>_xlfn.XLOOKUP(Table2[[#This Row],[Product_ID]],Table4[Product_ID],Table4[Category],"Not Found")</f>
        <v>Home</v>
      </c>
      <c r="Q2470" t="str">
        <f>_xlfn.XLOOKUP(Table2[[#This Row],[Product_ID]],Table4[Product_ID],Table4[Sub_Category],"Not Found")</f>
        <v>Lighting</v>
      </c>
      <c r="R2470" t="str">
        <f>_xlfn.XLOOKUP(Table2[[#This Row],[Customer_ID]],Table1[Customer_ID],Table1[Region],"Not Found")</f>
        <v>South</v>
      </c>
      <c r="S2470" t="str">
        <f>_xlfn.XLOOKUP(Table2[[#This Row],[Customer_ID]],Table1[Customer_ID],Table1[Segment],"Not Found")</f>
        <v>Corporate</v>
      </c>
      <c r="T2470" t="str">
        <f>_xlfn.XLOOKUP(Table2[[#This Row],[Product_ID]],Table4[Product_ID],Table4[Product_Name],"Not Found")</f>
        <v>Table Lamp</v>
      </c>
    </row>
    <row r="2471" spans="1:20" x14ac:dyDescent="0.3">
      <c r="A2471" t="s">
        <v>3000</v>
      </c>
      <c r="B2471" s="4">
        <v>45348</v>
      </c>
      <c r="C2471" s="4">
        <v>45351</v>
      </c>
      <c r="D2471" t="s">
        <v>271</v>
      </c>
      <c r="E2471" t="s">
        <v>68</v>
      </c>
      <c r="F2471" s="8">
        <v>2</v>
      </c>
      <c r="G2471" s="10">
        <v>0.05</v>
      </c>
      <c r="H2471" t="s">
        <v>30</v>
      </c>
      <c r="I2471" s="8">
        <v>2468.1</v>
      </c>
      <c r="J2471" s="8">
        <v>449.06</v>
      </c>
      <c r="K2471" s="12">
        <f>YEAR(Table2[[#This Row],[Order_Date]])</f>
        <v>2024</v>
      </c>
      <c r="L2471" s="12">
        <f>MONTH(Table2[[#This Row],[Order_Date]])</f>
        <v>2</v>
      </c>
      <c r="M2471" t="str">
        <f>TEXT(Table2[[#This Row],[Order_Date]],"mmm")</f>
        <v>Feb</v>
      </c>
      <c r="N2471" t="str">
        <f>TEXT(Table2[[#This Row],[Order_Date]],"YYYY-MM")</f>
        <v>2024-02</v>
      </c>
      <c r="O2471" s="9">
        <f>IFERROR(Table2[[#This Row],[Profit]]/Table2[[#This Row],[Sales]],0)</f>
        <v>0.18194562619018678</v>
      </c>
      <c r="P2471" t="str">
        <f>_xlfn.XLOOKUP(Table2[[#This Row],[Product_ID]],Table4[Product_ID],Table4[Category],"Not Found")</f>
        <v>Home</v>
      </c>
      <c r="Q2471" t="str">
        <f>_xlfn.XLOOKUP(Table2[[#This Row],[Product_ID]],Table4[Product_ID],Table4[Sub_Category],"Not Found")</f>
        <v>Lighting</v>
      </c>
      <c r="R2471" t="str">
        <f>_xlfn.XLOOKUP(Table2[[#This Row],[Customer_ID]],Table1[Customer_ID],Table1[Region],"Not Found")</f>
        <v>South</v>
      </c>
      <c r="S2471" t="str">
        <f>_xlfn.XLOOKUP(Table2[[#This Row],[Customer_ID]],Table1[Customer_ID],Table1[Segment],"Not Found")</f>
        <v>Consumer</v>
      </c>
      <c r="T2471" t="str">
        <f>_xlfn.XLOOKUP(Table2[[#This Row],[Product_ID]],Table4[Product_ID],Table4[Product_Name],"Not Found")</f>
        <v>Table Lamp</v>
      </c>
    </row>
    <row r="2472" spans="1:20" x14ac:dyDescent="0.3">
      <c r="A2472" t="s">
        <v>3001</v>
      </c>
      <c r="B2472" s="4">
        <v>45594</v>
      </c>
      <c r="C2472" s="4">
        <v>45596</v>
      </c>
      <c r="D2472" t="s">
        <v>456</v>
      </c>
      <c r="E2472" t="s">
        <v>65</v>
      </c>
      <c r="F2472" s="8">
        <v>1</v>
      </c>
      <c r="G2472" s="10">
        <v>0</v>
      </c>
      <c r="H2472" t="s">
        <v>17</v>
      </c>
      <c r="I2472" s="8">
        <v>699</v>
      </c>
      <c r="J2472" s="8">
        <v>214.97</v>
      </c>
      <c r="K2472" s="12">
        <f>YEAR(Table2[[#This Row],[Order_Date]])</f>
        <v>2024</v>
      </c>
      <c r="L2472" s="12">
        <f>MONTH(Table2[[#This Row],[Order_Date]])</f>
        <v>10</v>
      </c>
      <c r="M2472" t="str">
        <f>TEXT(Table2[[#This Row],[Order_Date]],"mmm")</f>
        <v>Oct</v>
      </c>
      <c r="N2472" t="str">
        <f>TEXT(Table2[[#This Row],[Order_Date]],"YYYY-MM")</f>
        <v>2024-10</v>
      </c>
      <c r="O2472" s="9">
        <f>IFERROR(Table2[[#This Row],[Profit]]/Table2[[#This Row],[Sales]],0)</f>
        <v>0.30753934191702431</v>
      </c>
      <c r="P2472" t="str">
        <f>_xlfn.XLOOKUP(Table2[[#This Row],[Product_ID]],Table4[Product_ID],Table4[Category],"Not Found")</f>
        <v>Office</v>
      </c>
      <c r="Q2472" t="str">
        <f>_xlfn.XLOOKUP(Table2[[#This Row],[Product_ID]],Table4[Product_ID],Table4[Sub_Category],"Not Found")</f>
        <v>Storage</v>
      </c>
      <c r="R2472" t="str">
        <f>_xlfn.XLOOKUP(Table2[[#This Row],[Customer_ID]],Table1[Customer_ID],Table1[Region],"Not Found")</f>
        <v>West</v>
      </c>
      <c r="S2472" t="str">
        <f>_xlfn.XLOOKUP(Table2[[#This Row],[Customer_ID]],Table1[Customer_ID],Table1[Segment],"Not Found")</f>
        <v>Corporate</v>
      </c>
      <c r="T2472" t="str">
        <f>_xlfn.XLOOKUP(Table2[[#This Row],[Product_ID]],Table4[Product_ID],Table4[Product_Name],"Not Found")</f>
        <v>Desk Organizer</v>
      </c>
    </row>
    <row r="2473" spans="1:20" x14ac:dyDescent="0.3">
      <c r="A2473" t="s">
        <v>3002</v>
      </c>
      <c r="B2473" s="4">
        <v>45454</v>
      </c>
      <c r="C2473" s="4">
        <v>45458</v>
      </c>
      <c r="D2473" t="s">
        <v>250</v>
      </c>
      <c r="E2473" t="s">
        <v>55</v>
      </c>
      <c r="F2473" s="8">
        <v>4</v>
      </c>
      <c r="G2473" s="10">
        <v>0</v>
      </c>
      <c r="H2473" t="s">
        <v>13</v>
      </c>
      <c r="I2473" s="8">
        <v>23996</v>
      </c>
      <c r="J2473" s="8">
        <v>4638.84</v>
      </c>
      <c r="K2473" s="12">
        <f>YEAR(Table2[[#This Row],[Order_Date]])</f>
        <v>2024</v>
      </c>
      <c r="L2473" s="12">
        <f>MONTH(Table2[[#This Row],[Order_Date]])</f>
        <v>6</v>
      </c>
      <c r="M2473" t="str">
        <f>TEXT(Table2[[#This Row],[Order_Date]],"mmm")</f>
        <v>Jun</v>
      </c>
      <c r="N2473" t="str">
        <f>TEXT(Table2[[#This Row],[Order_Date]],"YYYY-MM")</f>
        <v>2024-06</v>
      </c>
      <c r="O2473" s="9">
        <f>IFERROR(Table2[[#This Row],[Profit]]/Table2[[#This Row],[Sales]],0)</f>
        <v>0.19331721953658942</v>
      </c>
      <c r="P2473" t="str">
        <f>_xlfn.XLOOKUP(Table2[[#This Row],[Product_ID]],Table4[Product_ID],Table4[Category],"Not Found")</f>
        <v>Furniture</v>
      </c>
      <c r="Q2473" t="str">
        <f>_xlfn.XLOOKUP(Table2[[#This Row],[Product_ID]],Table4[Product_ID],Table4[Sub_Category],"Not Found")</f>
        <v>Furniture</v>
      </c>
      <c r="R2473" t="str">
        <f>_xlfn.XLOOKUP(Table2[[#This Row],[Customer_ID]],Table1[Customer_ID],Table1[Region],"Not Found")</f>
        <v>South</v>
      </c>
      <c r="S2473" t="str">
        <f>_xlfn.XLOOKUP(Table2[[#This Row],[Customer_ID]],Table1[Customer_ID],Table1[Segment],"Not Found")</f>
        <v>Consumer</v>
      </c>
      <c r="T2473" t="str">
        <f>_xlfn.XLOOKUP(Table2[[#This Row],[Product_ID]],Table4[Product_ID],Table4[Product_Name],"Not Found")</f>
        <v>Study Table</v>
      </c>
    </row>
    <row r="2474" spans="1:20" x14ac:dyDescent="0.3">
      <c r="A2474" t="s">
        <v>3003</v>
      </c>
      <c r="B2474" s="4">
        <v>45310</v>
      </c>
      <c r="C2474" s="4">
        <v>45311</v>
      </c>
      <c r="D2474" t="s">
        <v>501</v>
      </c>
      <c r="E2474" t="s">
        <v>65</v>
      </c>
      <c r="F2474" s="8">
        <v>3</v>
      </c>
      <c r="G2474" s="10">
        <v>0</v>
      </c>
      <c r="H2474" t="s">
        <v>13</v>
      </c>
      <c r="I2474" s="8">
        <v>2097</v>
      </c>
      <c r="J2474" s="8">
        <v>537.66</v>
      </c>
      <c r="K2474" s="12">
        <f>YEAR(Table2[[#This Row],[Order_Date]])</f>
        <v>2024</v>
      </c>
      <c r="L2474" s="12">
        <f>MONTH(Table2[[#This Row],[Order_Date]])</f>
        <v>1</v>
      </c>
      <c r="M2474" t="str">
        <f>TEXT(Table2[[#This Row],[Order_Date]],"mmm")</f>
        <v>Jan</v>
      </c>
      <c r="N2474" t="str">
        <f>TEXT(Table2[[#This Row],[Order_Date]],"YYYY-MM")</f>
        <v>2024-01</v>
      </c>
      <c r="O2474" s="9">
        <f>IFERROR(Table2[[#This Row],[Profit]]/Table2[[#This Row],[Sales]],0)</f>
        <v>0.25639484978540772</v>
      </c>
      <c r="P2474" t="str">
        <f>_xlfn.XLOOKUP(Table2[[#This Row],[Product_ID]],Table4[Product_ID],Table4[Category],"Not Found")</f>
        <v>Office</v>
      </c>
      <c r="Q2474" t="str">
        <f>_xlfn.XLOOKUP(Table2[[#This Row],[Product_ID]],Table4[Product_ID],Table4[Sub_Category],"Not Found")</f>
        <v>Storage</v>
      </c>
      <c r="R2474" t="str">
        <f>_xlfn.XLOOKUP(Table2[[#This Row],[Customer_ID]],Table1[Customer_ID],Table1[Region],"Not Found")</f>
        <v>West</v>
      </c>
      <c r="S2474" t="str">
        <f>_xlfn.XLOOKUP(Table2[[#This Row],[Customer_ID]],Table1[Customer_ID],Table1[Segment],"Not Found")</f>
        <v>Consumer</v>
      </c>
      <c r="T2474" t="str">
        <f>_xlfn.XLOOKUP(Table2[[#This Row],[Product_ID]],Table4[Product_ID],Table4[Product_Name],"Not Found")</f>
        <v>Desk Organizer</v>
      </c>
    </row>
    <row r="2475" spans="1:20" x14ac:dyDescent="0.3">
      <c r="A2475" t="s">
        <v>3004</v>
      </c>
      <c r="B2475" s="4">
        <v>45661</v>
      </c>
      <c r="C2475" s="4">
        <v>45663</v>
      </c>
      <c r="D2475" t="s">
        <v>1107</v>
      </c>
      <c r="E2475" t="s">
        <v>12</v>
      </c>
      <c r="F2475" s="8">
        <v>1</v>
      </c>
      <c r="G2475" s="10">
        <v>0.05</v>
      </c>
      <c r="H2475" t="s">
        <v>13</v>
      </c>
      <c r="I2475" s="8">
        <v>569.04999999999995</v>
      </c>
      <c r="J2475" s="8">
        <v>167.92</v>
      </c>
      <c r="K2475" s="12">
        <f>YEAR(Table2[[#This Row],[Order_Date]])</f>
        <v>2025</v>
      </c>
      <c r="L2475" s="12">
        <f>MONTH(Table2[[#This Row],[Order_Date]])</f>
        <v>1</v>
      </c>
      <c r="M2475" t="str">
        <f>TEXT(Table2[[#This Row],[Order_Date]],"mmm")</f>
        <v>Jan</v>
      </c>
      <c r="N2475" t="str">
        <f>TEXT(Table2[[#This Row],[Order_Date]],"YYYY-MM")</f>
        <v>2025-01</v>
      </c>
      <c r="O2475" s="9">
        <f>IFERROR(Table2[[#This Row],[Profit]]/Table2[[#This Row],[Sales]],0)</f>
        <v>0.29508830506985329</v>
      </c>
      <c r="P2475" t="str">
        <f>_xlfn.XLOOKUP(Table2[[#This Row],[Product_ID]],Table4[Product_ID],Table4[Category],"Not Found")</f>
        <v>Home</v>
      </c>
      <c r="Q2475" t="str">
        <f>_xlfn.XLOOKUP(Table2[[#This Row],[Product_ID]],Table4[Product_ID],Table4[Sub_Category],"Not Found")</f>
        <v>Kitchen</v>
      </c>
      <c r="R2475" t="str">
        <f>_xlfn.XLOOKUP(Table2[[#This Row],[Customer_ID]],Table1[Customer_ID],Table1[Region],"Not Found")</f>
        <v>North</v>
      </c>
      <c r="S2475" t="str">
        <f>_xlfn.XLOOKUP(Table2[[#This Row],[Customer_ID]],Table1[Customer_ID],Table1[Segment],"Not Found")</f>
        <v>Corporate</v>
      </c>
      <c r="T2475" t="str">
        <f>_xlfn.XLOOKUP(Table2[[#This Row],[Product_ID]],Table4[Product_ID],Table4[Product_Name],"Not Found")</f>
        <v>Water Bottle</v>
      </c>
    </row>
    <row r="2476" spans="1:20" x14ac:dyDescent="0.3">
      <c r="A2476" t="s">
        <v>3005</v>
      </c>
      <c r="B2476" s="4">
        <v>45555</v>
      </c>
      <c r="C2476" s="4">
        <v>45560</v>
      </c>
      <c r="D2476" t="s">
        <v>539</v>
      </c>
      <c r="E2476" t="s">
        <v>71</v>
      </c>
      <c r="F2476" s="8">
        <v>1</v>
      </c>
      <c r="G2476" s="10">
        <v>0.1</v>
      </c>
      <c r="H2476" t="s">
        <v>13</v>
      </c>
      <c r="I2476" s="8">
        <v>719.1</v>
      </c>
      <c r="J2476" s="8">
        <v>204.62</v>
      </c>
      <c r="K2476" s="12">
        <f>YEAR(Table2[[#This Row],[Order_Date]])</f>
        <v>2024</v>
      </c>
      <c r="L2476" s="12">
        <f>MONTH(Table2[[#This Row],[Order_Date]])</f>
        <v>9</v>
      </c>
      <c r="M2476" t="str">
        <f>TEXT(Table2[[#This Row],[Order_Date]],"mmm")</f>
        <v>Sep</v>
      </c>
      <c r="N2476" t="str">
        <f>TEXT(Table2[[#This Row],[Order_Date]],"YYYY-MM")</f>
        <v>2024-09</v>
      </c>
      <c r="O2476" s="9">
        <f>IFERROR(Table2[[#This Row],[Profit]]/Table2[[#This Row],[Sales]],0)</f>
        <v>0.28455013210958141</v>
      </c>
      <c r="P2476" t="str">
        <f>_xlfn.XLOOKUP(Table2[[#This Row],[Product_ID]],Table4[Product_ID],Table4[Category],"Not Found")</f>
        <v>Home</v>
      </c>
      <c r="Q2476" t="str">
        <f>_xlfn.XLOOKUP(Table2[[#This Row],[Product_ID]],Table4[Product_ID],Table4[Sub_Category],"Not Found")</f>
        <v>Storage</v>
      </c>
      <c r="R2476" t="str">
        <f>_xlfn.XLOOKUP(Table2[[#This Row],[Customer_ID]],Table1[Customer_ID],Table1[Region],"Not Found")</f>
        <v>North</v>
      </c>
      <c r="S2476" t="str">
        <f>_xlfn.XLOOKUP(Table2[[#This Row],[Customer_ID]],Table1[Customer_ID],Table1[Segment],"Not Found")</f>
        <v>Consumer</v>
      </c>
      <c r="T2476" t="str">
        <f>_xlfn.XLOOKUP(Table2[[#This Row],[Product_ID]],Table4[Product_ID],Table4[Product_Name],"Not Found")</f>
        <v>Storage Box</v>
      </c>
    </row>
    <row r="2477" spans="1:20" x14ac:dyDescent="0.3">
      <c r="A2477" t="s">
        <v>3006</v>
      </c>
      <c r="B2477" s="4">
        <v>45404</v>
      </c>
      <c r="C2477" s="4">
        <v>45405</v>
      </c>
      <c r="D2477" t="s">
        <v>1198</v>
      </c>
      <c r="E2477" t="s">
        <v>81</v>
      </c>
      <c r="F2477" s="8">
        <v>2</v>
      </c>
      <c r="G2477" s="10">
        <v>0.1</v>
      </c>
      <c r="H2477" t="s">
        <v>17</v>
      </c>
      <c r="I2477" s="8">
        <v>1438.2</v>
      </c>
      <c r="J2477" s="8">
        <v>349.99</v>
      </c>
      <c r="K2477" s="12">
        <f>YEAR(Table2[[#This Row],[Order_Date]])</f>
        <v>2024</v>
      </c>
      <c r="L2477" s="12">
        <f>MONTH(Table2[[#This Row],[Order_Date]])</f>
        <v>4</v>
      </c>
      <c r="M2477" t="str">
        <f>TEXT(Table2[[#This Row],[Order_Date]],"mmm")</f>
        <v>Apr</v>
      </c>
      <c r="N2477" t="str">
        <f>TEXT(Table2[[#This Row],[Order_Date]],"YYYY-MM")</f>
        <v>2024-04</v>
      </c>
      <c r="O2477" s="9">
        <f>IFERROR(Table2[[#This Row],[Profit]]/Table2[[#This Row],[Sales]],0)</f>
        <v>0.24335280211375329</v>
      </c>
      <c r="P2477" t="str">
        <f>_xlfn.XLOOKUP(Table2[[#This Row],[Product_ID]],Table4[Product_ID],Table4[Category],"Not Found")</f>
        <v>Home</v>
      </c>
      <c r="Q2477" t="str">
        <f>_xlfn.XLOOKUP(Table2[[#This Row],[Product_ID]],Table4[Product_ID],Table4[Sub_Category],"Not Found")</f>
        <v>Kitchen</v>
      </c>
      <c r="R2477" t="str">
        <f>_xlfn.XLOOKUP(Table2[[#This Row],[Customer_ID]],Table1[Customer_ID],Table1[Region],"Not Found")</f>
        <v>West</v>
      </c>
      <c r="S2477" t="str">
        <f>_xlfn.XLOOKUP(Table2[[#This Row],[Customer_ID]],Table1[Customer_ID],Table1[Segment],"Not Found")</f>
        <v>Consumer</v>
      </c>
      <c r="T2477" t="str">
        <f>_xlfn.XLOOKUP(Table2[[#This Row],[Product_ID]],Table4[Product_ID],Table4[Product_Name],"Not Found")</f>
        <v>Travel Mug</v>
      </c>
    </row>
    <row r="2478" spans="1:20" x14ac:dyDescent="0.3">
      <c r="A2478" t="s">
        <v>3007</v>
      </c>
      <c r="B2478" s="4">
        <v>45779</v>
      </c>
      <c r="C2478" s="4">
        <v>45784</v>
      </c>
      <c r="D2478" t="s">
        <v>2204</v>
      </c>
      <c r="E2478" t="s">
        <v>12</v>
      </c>
      <c r="F2478" s="8">
        <v>1</v>
      </c>
      <c r="G2478" s="10">
        <v>0.15</v>
      </c>
      <c r="H2478" t="s">
        <v>13</v>
      </c>
      <c r="I2478" s="8">
        <v>509.15</v>
      </c>
      <c r="J2478" s="8">
        <v>90.4</v>
      </c>
      <c r="K2478" s="12">
        <f>YEAR(Table2[[#This Row],[Order_Date]])</f>
        <v>2025</v>
      </c>
      <c r="L2478" s="12">
        <f>MONTH(Table2[[#This Row],[Order_Date]])</f>
        <v>5</v>
      </c>
      <c r="M2478" t="str">
        <f>TEXT(Table2[[#This Row],[Order_Date]],"mmm")</f>
        <v>May</v>
      </c>
      <c r="N2478" t="str">
        <f>TEXT(Table2[[#This Row],[Order_Date]],"YYYY-MM")</f>
        <v>2025-05</v>
      </c>
      <c r="O2478" s="9">
        <f>IFERROR(Table2[[#This Row],[Profit]]/Table2[[#This Row],[Sales]],0)</f>
        <v>0.17755081999410785</v>
      </c>
      <c r="P2478" t="str">
        <f>_xlfn.XLOOKUP(Table2[[#This Row],[Product_ID]],Table4[Product_ID],Table4[Category],"Not Found")</f>
        <v>Home</v>
      </c>
      <c r="Q2478" t="str">
        <f>_xlfn.XLOOKUP(Table2[[#This Row],[Product_ID]],Table4[Product_ID],Table4[Sub_Category],"Not Found")</f>
        <v>Kitchen</v>
      </c>
      <c r="R2478" t="str">
        <f>_xlfn.XLOOKUP(Table2[[#This Row],[Customer_ID]],Table1[Customer_ID],Table1[Region],"Not Found")</f>
        <v>North</v>
      </c>
      <c r="S2478" t="str">
        <f>_xlfn.XLOOKUP(Table2[[#This Row],[Customer_ID]],Table1[Customer_ID],Table1[Segment],"Not Found")</f>
        <v>Consumer</v>
      </c>
      <c r="T2478" t="str">
        <f>_xlfn.XLOOKUP(Table2[[#This Row],[Product_ID]],Table4[Product_ID],Table4[Product_Name],"Not Found")</f>
        <v>Water Bottle</v>
      </c>
    </row>
    <row r="2479" spans="1:20" x14ac:dyDescent="0.3">
      <c r="A2479" t="s">
        <v>3008</v>
      </c>
      <c r="B2479" s="4">
        <v>45618</v>
      </c>
      <c r="C2479" s="4">
        <v>45622</v>
      </c>
      <c r="D2479" t="s">
        <v>206</v>
      </c>
      <c r="E2479" t="s">
        <v>55</v>
      </c>
      <c r="F2479" s="8">
        <v>3</v>
      </c>
      <c r="G2479" s="10">
        <v>0</v>
      </c>
      <c r="H2479" t="s">
        <v>13</v>
      </c>
      <c r="I2479" s="8">
        <v>17997</v>
      </c>
      <c r="J2479" s="8">
        <v>3203.32</v>
      </c>
      <c r="K2479" s="12">
        <f>YEAR(Table2[[#This Row],[Order_Date]])</f>
        <v>2024</v>
      </c>
      <c r="L2479" s="12">
        <f>MONTH(Table2[[#This Row],[Order_Date]])</f>
        <v>11</v>
      </c>
      <c r="M2479" t="str">
        <f>TEXT(Table2[[#This Row],[Order_Date]],"mmm")</f>
        <v>Nov</v>
      </c>
      <c r="N2479" t="str">
        <f>TEXT(Table2[[#This Row],[Order_Date]],"YYYY-MM")</f>
        <v>2024-11</v>
      </c>
      <c r="O2479" s="9">
        <f>IFERROR(Table2[[#This Row],[Profit]]/Table2[[#This Row],[Sales]],0)</f>
        <v>0.17799188753681169</v>
      </c>
      <c r="P2479" t="str">
        <f>_xlfn.XLOOKUP(Table2[[#This Row],[Product_ID]],Table4[Product_ID],Table4[Category],"Not Found")</f>
        <v>Furniture</v>
      </c>
      <c r="Q2479" t="str">
        <f>_xlfn.XLOOKUP(Table2[[#This Row],[Product_ID]],Table4[Product_ID],Table4[Sub_Category],"Not Found")</f>
        <v>Furniture</v>
      </c>
      <c r="R2479" t="str">
        <f>_xlfn.XLOOKUP(Table2[[#This Row],[Customer_ID]],Table1[Customer_ID],Table1[Region],"Not Found")</f>
        <v>South</v>
      </c>
      <c r="S2479" t="str">
        <f>_xlfn.XLOOKUP(Table2[[#This Row],[Customer_ID]],Table1[Customer_ID],Table1[Segment],"Not Found")</f>
        <v>Consumer</v>
      </c>
      <c r="T2479" t="str">
        <f>_xlfn.XLOOKUP(Table2[[#This Row],[Product_ID]],Table4[Product_ID],Table4[Product_Name],"Not Found")</f>
        <v>Study Table</v>
      </c>
    </row>
    <row r="2480" spans="1:20" x14ac:dyDescent="0.3">
      <c r="A2480" t="s">
        <v>3009</v>
      </c>
      <c r="B2480" s="4">
        <v>45833</v>
      </c>
      <c r="C2480" s="4">
        <v>45836</v>
      </c>
      <c r="D2480" t="s">
        <v>609</v>
      </c>
      <c r="E2480" t="s">
        <v>50</v>
      </c>
      <c r="F2480" s="8">
        <v>2</v>
      </c>
      <c r="G2480" s="10">
        <v>0</v>
      </c>
      <c r="H2480" t="s">
        <v>13</v>
      </c>
      <c r="I2480" s="8">
        <v>998</v>
      </c>
      <c r="J2480" s="8">
        <v>184.68</v>
      </c>
      <c r="K2480" s="12">
        <f>YEAR(Table2[[#This Row],[Order_Date]])</f>
        <v>2025</v>
      </c>
      <c r="L2480" s="12">
        <f>MONTH(Table2[[#This Row],[Order_Date]])</f>
        <v>6</v>
      </c>
      <c r="M2480" t="str">
        <f>TEXT(Table2[[#This Row],[Order_Date]],"mmm")</f>
        <v>Jun</v>
      </c>
      <c r="N2480" t="str">
        <f>TEXT(Table2[[#This Row],[Order_Date]],"YYYY-MM")</f>
        <v>2025-06</v>
      </c>
      <c r="O2480" s="9">
        <f>IFERROR(Table2[[#This Row],[Profit]]/Table2[[#This Row],[Sales]],0)</f>
        <v>0.1850501002004008</v>
      </c>
      <c r="P2480" t="str">
        <f>_xlfn.XLOOKUP(Table2[[#This Row],[Product_ID]],Table4[Product_ID],Table4[Category],"Not Found")</f>
        <v>Technology</v>
      </c>
      <c r="Q2480" t="str">
        <f>_xlfn.XLOOKUP(Table2[[#This Row],[Product_ID]],Table4[Product_ID],Table4[Sub_Category],"Not Found")</f>
        <v>Accessories</v>
      </c>
      <c r="R2480" t="str">
        <f>_xlfn.XLOOKUP(Table2[[#This Row],[Customer_ID]],Table1[Customer_ID],Table1[Region],"Not Found")</f>
        <v>North</v>
      </c>
      <c r="S2480" t="str">
        <f>_xlfn.XLOOKUP(Table2[[#This Row],[Customer_ID]],Table1[Customer_ID],Table1[Segment],"Not Found")</f>
        <v>Consumer</v>
      </c>
      <c r="T2480" t="str">
        <f>_xlfn.XLOOKUP(Table2[[#This Row],[Product_ID]],Table4[Product_ID],Table4[Product_Name],"Not Found")</f>
        <v>Wireless Mouse</v>
      </c>
    </row>
    <row r="2481" spans="1:20" x14ac:dyDescent="0.3">
      <c r="A2481" t="s">
        <v>3010</v>
      </c>
      <c r="B2481" s="4">
        <v>45938</v>
      </c>
      <c r="C2481" s="4">
        <v>45942</v>
      </c>
      <c r="D2481" t="s">
        <v>1046</v>
      </c>
      <c r="E2481" t="s">
        <v>50</v>
      </c>
      <c r="F2481" s="8">
        <v>1</v>
      </c>
      <c r="G2481" s="10">
        <v>0.05</v>
      </c>
      <c r="H2481" t="s">
        <v>17</v>
      </c>
      <c r="I2481" s="8">
        <v>474.05</v>
      </c>
      <c r="J2481" s="8">
        <v>67.87</v>
      </c>
      <c r="K2481" s="12">
        <f>YEAR(Table2[[#This Row],[Order_Date]])</f>
        <v>2025</v>
      </c>
      <c r="L2481" s="12">
        <f>MONTH(Table2[[#This Row],[Order_Date]])</f>
        <v>10</v>
      </c>
      <c r="M2481" t="str">
        <f>TEXT(Table2[[#This Row],[Order_Date]],"mmm")</f>
        <v>Oct</v>
      </c>
      <c r="N2481" t="str">
        <f>TEXT(Table2[[#This Row],[Order_Date]],"YYYY-MM")</f>
        <v>2025-10</v>
      </c>
      <c r="O2481" s="9">
        <f>IFERROR(Table2[[#This Row],[Profit]]/Table2[[#This Row],[Sales]],0)</f>
        <v>0.14317055162957495</v>
      </c>
      <c r="P2481" t="str">
        <f>_xlfn.XLOOKUP(Table2[[#This Row],[Product_ID]],Table4[Product_ID],Table4[Category],"Not Found")</f>
        <v>Technology</v>
      </c>
      <c r="Q2481" t="str">
        <f>_xlfn.XLOOKUP(Table2[[#This Row],[Product_ID]],Table4[Product_ID],Table4[Sub_Category],"Not Found")</f>
        <v>Accessories</v>
      </c>
      <c r="R2481" t="str">
        <f>_xlfn.XLOOKUP(Table2[[#This Row],[Customer_ID]],Table1[Customer_ID],Table1[Region],"Not Found")</f>
        <v>South</v>
      </c>
      <c r="S2481" t="str">
        <f>_xlfn.XLOOKUP(Table2[[#This Row],[Customer_ID]],Table1[Customer_ID],Table1[Segment],"Not Found")</f>
        <v>Consumer</v>
      </c>
      <c r="T2481" t="str">
        <f>_xlfn.XLOOKUP(Table2[[#This Row],[Product_ID]],Table4[Product_ID],Table4[Product_Name],"Not Found")</f>
        <v>Wireless Mouse</v>
      </c>
    </row>
    <row r="2482" spans="1:20" x14ac:dyDescent="0.3">
      <c r="A2482" t="s">
        <v>3011</v>
      </c>
      <c r="B2482" s="4">
        <v>45870</v>
      </c>
      <c r="C2482" s="4">
        <v>45874</v>
      </c>
      <c r="D2482" t="s">
        <v>2272</v>
      </c>
      <c r="E2482" t="s">
        <v>65</v>
      </c>
      <c r="F2482" s="8">
        <v>2</v>
      </c>
      <c r="G2482" s="10">
        <v>0.1</v>
      </c>
      <c r="H2482" t="s">
        <v>17</v>
      </c>
      <c r="I2482" s="8">
        <v>1258.2</v>
      </c>
      <c r="J2482" s="8">
        <v>377.91</v>
      </c>
      <c r="K2482" s="12">
        <f>YEAR(Table2[[#This Row],[Order_Date]])</f>
        <v>2025</v>
      </c>
      <c r="L2482" s="12">
        <f>MONTH(Table2[[#This Row],[Order_Date]])</f>
        <v>8</v>
      </c>
      <c r="M2482" t="str">
        <f>TEXT(Table2[[#This Row],[Order_Date]],"mmm")</f>
        <v>Aug</v>
      </c>
      <c r="N2482" t="str">
        <f>TEXT(Table2[[#This Row],[Order_Date]],"YYYY-MM")</f>
        <v>2025-08</v>
      </c>
      <c r="O2482" s="9">
        <f>IFERROR(Table2[[#This Row],[Profit]]/Table2[[#This Row],[Sales]],0)</f>
        <v>0.30035765379113022</v>
      </c>
      <c r="P2482" t="str">
        <f>_xlfn.XLOOKUP(Table2[[#This Row],[Product_ID]],Table4[Product_ID],Table4[Category],"Not Found")</f>
        <v>Office</v>
      </c>
      <c r="Q2482" t="str">
        <f>_xlfn.XLOOKUP(Table2[[#This Row],[Product_ID]],Table4[Product_ID],Table4[Sub_Category],"Not Found")</f>
        <v>Storage</v>
      </c>
      <c r="R2482" t="str">
        <f>_xlfn.XLOOKUP(Table2[[#This Row],[Customer_ID]],Table1[Customer_ID],Table1[Region],"Not Found")</f>
        <v>West</v>
      </c>
      <c r="S2482" t="str">
        <f>_xlfn.XLOOKUP(Table2[[#This Row],[Customer_ID]],Table1[Customer_ID],Table1[Segment],"Not Found")</f>
        <v>Home Office</v>
      </c>
      <c r="T2482" t="str">
        <f>_xlfn.XLOOKUP(Table2[[#This Row],[Product_ID]],Table4[Product_ID],Table4[Product_Name],"Not Found")</f>
        <v>Desk Organizer</v>
      </c>
    </row>
    <row r="2483" spans="1:20" x14ac:dyDescent="0.3">
      <c r="A2483" t="s">
        <v>3012</v>
      </c>
      <c r="B2483" s="4">
        <v>45356</v>
      </c>
      <c r="C2483" s="4">
        <v>45361</v>
      </c>
      <c r="D2483" t="s">
        <v>392</v>
      </c>
      <c r="E2483" t="s">
        <v>35</v>
      </c>
      <c r="F2483" s="8">
        <v>1</v>
      </c>
      <c r="G2483" s="10">
        <v>0.05</v>
      </c>
      <c r="H2483" t="s">
        <v>21</v>
      </c>
      <c r="I2483" s="8">
        <v>1519.05</v>
      </c>
      <c r="J2483" s="8">
        <v>536.9</v>
      </c>
      <c r="K2483" s="12">
        <f>YEAR(Table2[[#This Row],[Order_Date]])</f>
        <v>2024</v>
      </c>
      <c r="L2483" s="12">
        <f>MONTH(Table2[[#This Row],[Order_Date]])</f>
        <v>3</v>
      </c>
      <c r="M2483" t="str">
        <f>TEXT(Table2[[#This Row],[Order_Date]],"mmm")</f>
        <v>Mar</v>
      </c>
      <c r="N2483" t="str">
        <f>TEXT(Table2[[#This Row],[Order_Date]],"YYYY-MM")</f>
        <v>2024-03</v>
      </c>
      <c r="O2483" s="9">
        <f>IFERROR(Table2[[#This Row],[Profit]]/Table2[[#This Row],[Sales]],0)</f>
        <v>0.35344458707744969</v>
      </c>
      <c r="P2483" t="str">
        <f>_xlfn.XLOOKUP(Table2[[#This Row],[Product_ID]],Table4[Product_ID],Table4[Category],"Not Found")</f>
        <v>Lifestyle</v>
      </c>
      <c r="Q2483" t="str">
        <f>_xlfn.XLOOKUP(Table2[[#This Row],[Product_ID]],Table4[Product_ID],Table4[Sub_Category],"Not Found")</f>
        <v>Bags</v>
      </c>
      <c r="R2483" t="str">
        <f>_xlfn.XLOOKUP(Table2[[#This Row],[Customer_ID]],Table1[Customer_ID],Table1[Region],"Not Found")</f>
        <v>South</v>
      </c>
      <c r="S2483" t="str">
        <f>_xlfn.XLOOKUP(Table2[[#This Row],[Customer_ID]],Table1[Customer_ID],Table1[Segment],"Not Found")</f>
        <v>Consumer</v>
      </c>
      <c r="T2483" t="str">
        <f>_xlfn.XLOOKUP(Table2[[#This Row],[Product_ID]],Table4[Product_ID],Table4[Product_Name],"Not Found")</f>
        <v>Backpack</v>
      </c>
    </row>
    <row r="2484" spans="1:20" x14ac:dyDescent="0.3">
      <c r="A2484" t="s">
        <v>3013</v>
      </c>
      <c r="B2484" s="4">
        <v>45583</v>
      </c>
      <c r="C2484" s="4">
        <v>45587</v>
      </c>
      <c r="D2484" t="s">
        <v>2493</v>
      </c>
      <c r="E2484" t="s">
        <v>76</v>
      </c>
      <c r="F2484" s="8">
        <v>3</v>
      </c>
      <c r="G2484" s="10">
        <v>0.15</v>
      </c>
      <c r="H2484" t="s">
        <v>13</v>
      </c>
      <c r="I2484" s="8">
        <v>2292.4499999999998</v>
      </c>
      <c r="J2484" s="8">
        <v>565.57000000000005</v>
      </c>
      <c r="K2484" s="12">
        <f>YEAR(Table2[[#This Row],[Order_Date]])</f>
        <v>2024</v>
      </c>
      <c r="L2484" s="12">
        <f>MONTH(Table2[[#This Row],[Order_Date]])</f>
        <v>10</v>
      </c>
      <c r="M2484" t="str">
        <f>TEXT(Table2[[#This Row],[Order_Date]],"mmm")</f>
        <v>Oct</v>
      </c>
      <c r="N2484" t="str">
        <f>TEXT(Table2[[#This Row],[Order_Date]],"YYYY-MM")</f>
        <v>2024-10</v>
      </c>
      <c r="O2484" s="9">
        <f>IFERROR(Table2[[#This Row],[Profit]]/Table2[[#This Row],[Sales]],0)</f>
        <v>0.246709851905167</v>
      </c>
      <c r="P2484" t="str">
        <f>_xlfn.XLOOKUP(Table2[[#This Row],[Product_ID]],Table4[Product_ID],Table4[Category],"Not Found")</f>
        <v>Home</v>
      </c>
      <c r="Q2484" t="str">
        <f>_xlfn.XLOOKUP(Table2[[#This Row],[Product_ID]],Table4[Product_ID],Table4[Sub_Category],"Not Found")</f>
        <v>Decor</v>
      </c>
      <c r="R2484" t="str">
        <f>_xlfn.XLOOKUP(Table2[[#This Row],[Customer_ID]],Table1[Customer_ID],Table1[Region],"Not Found")</f>
        <v>East</v>
      </c>
      <c r="S2484" t="str">
        <f>_xlfn.XLOOKUP(Table2[[#This Row],[Customer_ID]],Table1[Customer_ID],Table1[Segment],"Not Found")</f>
        <v>Consumer</v>
      </c>
      <c r="T2484" t="str">
        <f>_xlfn.XLOOKUP(Table2[[#This Row],[Product_ID]],Table4[Product_ID],Table4[Product_Name],"Not Found")</f>
        <v>Wall Clock</v>
      </c>
    </row>
    <row r="2485" spans="1:20" x14ac:dyDescent="0.3">
      <c r="A2485" t="s">
        <v>3014</v>
      </c>
      <c r="B2485" s="4">
        <v>45316</v>
      </c>
      <c r="C2485" s="4">
        <v>45317</v>
      </c>
      <c r="D2485" t="s">
        <v>1819</v>
      </c>
      <c r="E2485" t="s">
        <v>40</v>
      </c>
      <c r="F2485" s="8">
        <v>1</v>
      </c>
      <c r="G2485" s="10">
        <v>0.1</v>
      </c>
      <c r="H2485" t="s">
        <v>21</v>
      </c>
      <c r="I2485" s="8">
        <v>1349.1</v>
      </c>
      <c r="J2485" s="8">
        <v>309.04000000000002</v>
      </c>
      <c r="K2485" s="12">
        <f>YEAR(Table2[[#This Row],[Order_Date]])</f>
        <v>2024</v>
      </c>
      <c r="L2485" s="12">
        <f>MONTH(Table2[[#This Row],[Order_Date]])</f>
        <v>1</v>
      </c>
      <c r="M2485" t="str">
        <f>TEXT(Table2[[#This Row],[Order_Date]],"mmm")</f>
        <v>Jan</v>
      </c>
      <c r="N2485" t="str">
        <f>TEXT(Table2[[#This Row],[Order_Date]],"YYYY-MM")</f>
        <v>2024-01</v>
      </c>
      <c r="O2485" s="9">
        <f>IFERROR(Table2[[#This Row],[Profit]]/Table2[[#This Row],[Sales]],0)</f>
        <v>0.2290712326736343</v>
      </c>
      <c r="P2485" t="str">
        <f>_xlfn.XLOOKUP(Table2[[#This Row],[Product_ID]],Table4[Product_ID],Table4[Category],"Not Found")</f>
        <v>Technology</v>
      </c>
      <c r="Q2485" t="str">
        <f>_xlfn.XLOOKUP(Table2[[#This Row],[Product_ID]],Table4[Product_ID],Table4[Sub_Category],"Not Found")</f>
        <v>Accessories</v>
      </c>
      <c r="R2485" t="str">
        <f>_xlfn.XLOOKUP(Table2[[#This Row],[Customer_ID]],Table1[Customer_ID],Table1[Region],"Not Found")</f>
        <v>West</v>
      </c>
      <c r="S2485" t="str">
        <f>_xlfn.XLOOKUP(Table2[[#This Row],[Customer_ID]],Table1[Customer_ID],Table1[Segment],"Not Found")</f>
        <v>Consumer</v>
      </c>
      <c r="T2485" t="str">
        <f>_xlfn.XLOOKUP(Table2[[#This Row],[Product_ID]],Table4[Product_ID],Table4[Product_Name],"Not Found")</f>
        <v>Power Bank</v>
      </c>
    </row>
    <row r="2486" spans="1:20" x14ac:dyDescent="0.3">
      <c r="A2486" t="s">
        <v>3015</v>
      </c>
      <c r="B2486" s="4">
        <v>45840</v>
      </c>
      <c r="C2486" s="4">
        <v>45843</v>
      </c>
      <c r="D2486" t="s">
        <v>297</v>
      </c>
      <c r="E2486" t="s">
        <v>40</v>
      </c>
      <c r="F2486" s="8">
        <v>3</v>
      </c>
      <c r="G2486" s="10">
        <v>0</v>
      </c>
      <c r="H2486" t="s">
        <v>17</v>
      </c>
      <c r="I2486" s="8">
        <v>4497</v>
      </c>
      <c r="J2486" s="8">
        <v>1200.68</v>
      </c>
      <c r="K2486" s="12">
        <f>YEAR(Table2[[#This Row],[Order_Date]])</f>
        <v>2025</v>
      </c>
      <c r="L2486" s="12">
        <f>MONTH(Table2[[#This Row],[Order_Date]])</f>
        <v>7</v>
      </c>
      <c r="M2486" t="str">
        <f>TEXT(Table2[[#This Row],[Order_Date]],"mmm")</f>
        <v>Jul</v>
      </c>
      <c r="N2486" t="str">
        <f>TEXT(Table2[[#This Row],[Order_Date]],"YYYY-MM")</f>
        <v>2025-07</v>
      </c>
      <c r="O2486" s="9">
        <f>IFERROR(Table2[[#This Row],[Profit]]/Table2[[#This Row],[Sales]],0)</f>
        <v>0.26699577496108517</v>
      </c>
      <c r="P2486" t="str">
        <f>_xlfn.XLOOKUP(Table2[[#This Row],[Product_ID]],Table4[Product_ID],Table4[Category],"Not Found")</f>
        <v>Technology</v>
      </c>
      <c r="Q2486" t="str">
        <f>_xlfn.XLOOKUP(Table2[[#This Row],[Product_ID]],Table4[Product_ID],Table4[Sub_Category],"Not Found")</f>
        <v>Accessories</v>
      </c>
      <c r="R2486" t="str">
        <f>_xlfn.XLOOKUP(Table2[[#This Row],[Customer_ID]],Table1[Customer_ID],Table1[Region],"Not Found")</f>
        <v>South</v>
      </c>
      <c r="S2486" t="str">
        <f>_xlfn.XLOOKUP(Table2[[#This Row],[Customer_ID]],Table1[Customer_ID],Table1[Segment],"Not Found")</f>
        <v>Consumer</v>
      </c>
      <c r="T2486" t="str">
        <f>_xlfn.XLOOKUP(Table2[[#This Row],[Product_ID]],Table4[Product_ID],Table4[Product_Name],"Not Found")</f>
        <v>Power Bank</v>
      </c>
    </row>
    <row r="2487" spans="1:20" x14ac:dyDescent="0.3">
      <c r="A2487" t="s">
        <v>3016</v>
      </c>
      <c r="B2487" s="4">
        <v>45292</v>
      </c>
      <c r="C2487" s="4">
        <v>45297</v>
      </c>
      <c r="D2487" t="s">
        <v>787</v>
      </c>
      <c r="E2487" t="s">
        <v>76</v>
      </c>
      <c r="F2487" s="8">
        <v>2</v>
      </c>
      <c r="G2487" s="10">
        <v>0</v>
      </c>
      <c r="H2487" t="s">
        <v>13</v>
      </c>
      <c r="I2487" s="8">
        <v>1798</v>
      </c>
      <c r="J2487" s="8">
        <v>460.69</v>
      </c>
      <c r="K2487" s="12">
        <f>YEAR(Table2[[#This Row],[Order_Date]])</f>
        <v>2024</v>
      </c>
      <c r="L2487" s="12">
        <f>MONTH(Table2[[#This Row],[Order_Date]])</f>
        <v>1</v>
      </c>
      <c r="M2487" t="str">
        <f>TEXT(Table2[[#This Row],[Order_Date]],"mmm")</f>
        <v>Jan</v>
      </c>
      <c r="N2487" t="str">
        <f>TEXT(Table2[[#This Row],[Order_Date]],"YYYY-MM")</f>
        <v>2024-01</v>
      </c>
      <c r="O2487" s="9">
        <f>IFERROR(Table2[[#This Row],[Profit]]/Table2[[#This Row],[Sales]],0)</f>
        <v>0.25622358175750837</v>
      </c>
      <c r="P2487" t="str">
        <f>_xlfn.XLOOKUP(Table2[[#This Row],[Product_ID]],Table4[Product_ID],Table4[Category],"Not Found")</f>
        <v>Home</v>
      </c>
      <c r="Q2487" t="str">
        <f>_xlfn.XLOOKUP(Table2[[#This Row],[Product_ID]],Table4[Product_ID],Table4[Sub_Category],"Not Found")</f>
        <v>Decor</v>
      </c>
      <c r="R2487" t="str">
        <f>_xlfn.XLOOKUP(Table2[[#This Row],[Customer_ID]],Table1[Customer_ID],Table1[Region],"Not Found")</f>
        <v>South</v>
      </c>
      <c r="S2487" t="str">
        <f>_xlfn.XLOOKUP(Table2[[#This Row],[Customer_ID]],Table1[Customer_ID],Table1[Segment],"Not Found")</f>
        <v>Home Office</v>
      </c>
      <c r="T2487" t="str">
        <f>_xlfn.XLOOKUP(Table2[[#This Row],[Product_ID]],Table4[Product_ID],Table4[Product_Name],"Not Found")</f>
        <v>Wall Clock</v>
      </c>
    </row>
    <row r="2488" spans="1:20" x14ac:dyDescent="0.3">
      <c r="A2488" t="s">
        <v>3017</v>
      </c>
      <c r="B2488" s="4">
        <v>45840</v>
      </c>
      <c r="C2488" s="4">
        <v>45842</v>
      </c>
      <c r="D2488" t="s">
        <v>503</v>
      </c>
      <c r="E2488" t="s">
        <v>65</v>
      </c>
      <c r="F2488" s="8">
        <v>2</v>
      </c>
      <c r="G2488" s="10">
        <v>0.1</v>
      </c>
      <c r="H2488" t="s">
        <v>13</v>
      </c>
      <c r="I2488" s="8">
        <v>1258.2</v>
      </c>
      <c r="J2488" s="8">
        <v>325.47000000000003</v>
      </c>
      <c r="K2488" s="12">
        <f>YEAR(Table2[[#This Row],[Order_Date]])</f>
        <v>2025</v>
      </c>
      <c r="L2488" s="12">
        <f>MONTH(Table2[[#This Row],[Order_Date]])</f>
        <v>7</v>
      </c>
      <c r="M2488" t="str">
        <f>TEXT(Table2[[#This Row],[Order_Date]],"mmm")</f>
        <v>Jul</v>
      </c>
      <c r="N2488" t="str">
        <f>TEXT(Table2[[#This Row],[Order_Date]],"YYYY-MM")</f>
        <v>2025-07</v>
      </c>
      <c r="O2488" s="9">
        <f>IFERROR(Table2[[#This Row],[Profit]]/Table2[[#This Row],[Sales]],0)</f>
        <v>0.25867906533142587</v>
      </c>
      <c r="P2488" t="str">
        <f>_xlfn.XLOOKUP(Table2[[#This Row],[Product_ID]],Table4[Product_ID],Table4[Category],"Not Found")</f>
        <v>Office</v>
      </c>
      <c r="Q2488" t="str">
        <f>_xlfn.XLOOKUP(Table2[[#This Row],[Product_ID]],Table4[Product_ID],Table4[Sub_Category],"Not Found")</f>
        <v>Storage</v>
      </c>
      <c r="R2488" t="str">
        <f>_xlfn.XLOOKUP(Table2[[#This Row],[Customer_ID]],Table1[Customer_ID],Table1[Region],"Not Found")</f>
        <v>West</v>
      </c>
      <c r="S2488" t="str">
        <f>_xlfn.XLOOKUP(Table2[[#This Row],[Customer_ID]],Table1[Customer_ID],Table1[Segment],"Not Found")</f>
        <v>Corporate</v>
      </c>
      <c r="T2488" t="str">
        <f>_xlfn.XLOOKUP(Table2[[#This Row],[Product_ID]],Table4[Product_ID],Table4[Product_Name],"Not Found")</f>
        <v>Desk Organizer</v>
      </c>
    </row>
    <row r="2489" spans="1:20" x14ac:dyDescent="0.3">
      <c r="A2489" t="s">
        <v>3018</v>
      </c>
      <c r="B2489" s="4">
        <v>45432</v>
      </c>
      <c r="C2489" s="4">
        <v>45436</v>
      </c>
      <c r="D2489" t="s">
        <v>1182</v>
      </c>
      <c r="E2489" t="s">
        <v>58</v>
      </c>
      <c r="F2489" s="8">
        <v>1</v>
      </c>
      <c r="G2489" s="10">
        <v>0.1</v>
      </c>
      <c r="H2489" t="s">
        <v>13</v>
      </c>
      <c r="I2489" s="8">
        <v>1799.1</v>
      </c>
      <c r="J2489" s="8">
        <v>255.46</v>
      </c>
      <c r="K2489" s="12">
        <f>YEAR(Table2[[#This Row],[Order_Date]])</f>
        <v>2024</v>
      </c>
      <c r="L2489" s="12">
        <f>MONTH(Table2[[#This Row],[Order_Date]])</f>
        <v>5</v>
      </c>
      <c r="M2489" t="str">
        <f>TEXT(Table2[[#This Row],[Order_Date]],"mmm")</f>
        <v>May</v>
      </c>
      <c r="N2489" t="str">
        <f>TEXT(Table2[[#This Row],[Order_Date]],"YYYY-MM")</f>
        <v>2024-05</v>
      </c>
      <c r="O2489" s="9">
        <f>IFERROR(Table2[[#This Row],[Profit]]/Table2[[#This Row],[Sales]],0)</f>
        <v>0.14199321883163804</v>
      </c>
      <c r="P2489" t="str">
        <f>_xlfn.XLOOKUP(Table2[[#This Row],[Product_ID]],Table4[Product_ID],Table4[Category],"Not Found")</f>
        <v>Technology</v>
      </c>
      <c r="Q2489" t="str">
        <f>_xlfn.XLOOKUP(Table2[[#This Row],[Product_ID]],Table4[Product_ID],Table4[Sub_Category],"Not Found")</f>
        <v>Audio</v>
      </c>
      <c r="R2489" t="str">
        <f>_xlfn.XLOOKUP(Table2[[#This Row],[Customer_ID]],Table1[Customer_ID],Table1[Region],"Not Found")</f>
        <v>East</v>
      </c>
      <c r="S2489" t="str">
        <f>_xlfn.XLOOKUP(Table2[[#This Row],[Customer_ID]],Table1[Customer_ID],Table1[Segment],"Not Found")</f>
        <v>Consumer</v>
      </c>
      <c r="T2489" t="str">
        <f>_xlfn.XLOOKUP(Table2[[#This Row],[Product_ID]],Table4[Product_ID],Table4[Product_Name],"Not Found")</f>
        <v>Bluetooth Speaker</v>
      </c>
    </row>
    <row r="2490" spans="1:20" x14ac:dyDescent="0.3">
      <c r="A2490" t="s">
        <v>3019</v>
      </c>
      <c r="B2490" s="4">
        <v>45939</v>
      </c>
      <c r="C2490" s="4">
        <v>45944</v>
      </c>
      <c r="D2490" t="s">
        <v>142</v>
      </c>
      <c r="E2490" t="s">
        <v>58</v>
      </c>
      <c r="F2490" s="8">
        <v>2</v>
      </c>
      <c r="G2490" s="10">
        <v>0</v>
      </c>
      <c r="H2490" t="s">
        <v>17</v>
      </c>
      <c r="I2490" s="8">
        <v>3998</v>
      </c>
      <c r="J2490" s="8">
        <v>993.61</v>
      </c>
      <c r="K2490" s="12">
        <f>YEAR(Table2[[#This Row],[Order_Date]])</f>
        <v>2025</v>
      </c>
      <c r="L2490" s="12">
        <f>MONTH(Table2[[#This Row],[Order_Date]])</f>
        <v>10</v>
      </c>
      <c r="M2490" t="str">
        <f>TEXT(Table2[[#This Row],[Order_Date]],"mmm")</f>
        <v>Oct</v>
      </c>
      <c r="N2490" t="str">
        <f>TEXT(Table2[[#This Row],[Order_Date]],"YYYY-MM")</f>
        <v>2025-10</v>
      </c>
      <c r="O2490" s="9">
        <f>IFERROR(Table2[[#This Row],[Profit]]/Table2[[#This Row],[Sales]],0)</f>
        <v>0.24852676338169086</v>
      </c>
      <c r="P2490" t="str">
        <f>_xlfn.XLOOKUP(Table2[[#This Row],[Product_ID]],Table4[Product_ID],Table4[Category],"Not Found")</f>
        <v>Technology</v>
      </c>
      <c r="Q2490" t="str">
        <f>_xlfn.XLOOKUP(Table2[[#This Row],[Product_ID]],Table4[Product_ID],Table4[Sub_Category],"Not Found")</f>
        <v>Audio</v>
      </c>
      <c r="R2490" t="str">
        <f>_xlfn.XLOOKUP(Table2[[#This Row],[Customer_ID]],Table1[Customer_ID],Table1[Region],"Not Found")</f>
        <v>North</v>
      </c>
      <c r="S2490" t="str">
        <f>_xlfn.XLOOKUP(Table2[[#This Row],[Customer_ID]],Table1[Customer_ID],Table1[Segment],"Not Found")</f>
        <v>Corporate</v>
      </c>
      <c r="T2490" t="str">
        <f>_xlfn.XLOOKUP(Table2[[#This Row],[Product_ID]],Table4[Product_ID],Table4[Product_Name],"Not Found")</f>
        <v>Bluetooth Speaker</v>
      </c>
    </row>
    <row r="2491" spans="1:20" x14ac:dyDescent="0.3">
      <c r="A2491" t="s">
        <v>3020</v>
      </c>
      <c r="B2491" s="4">
        <v>45479</v>
      </c>
      <c r="C2491" s="4">
        <v>45483</v>
      </c>
      <c r="D2491" t="s">
        <v>532</v>
      </c>
      <c r="E2491" t="s">
        <v>26</v>
      </c>
      <c r="F2491" s="8">
        <v>2</v>
      </c>
      <c r="G2491" s="10">
        <v>0</v>
      </c>
      <c r="H2491" t="s">
        <v>13</v>
      </c>
      <c r="I2491" s="8">
        <v>1798</v>
      </c>
      <c r="J2491" s="8">
        <v>421.86</v>
      </c>
      <c r="K2491" s="12">
        <f>YEAR(Table2[[#This Row],[Order_Date]])</f>
        <v>2024</v>
      </c>
      <c r="L2491" s="12">
        <f>MONTH(Table2[[#This Row],[Order_Date]])</f>
        <v>7</v>
      </c>
      <c r="M2491" t="str">
        <f>TEXT(Table2[[#This Row],[Order_Date]],"mmm")</f>
        <v>Jul</v>
      </c>
      <c r="N2491" t="str">
        <f>TEXT(Table2[[#This Row],[Order_Date]],"YYYY-MM")</f>
        <v>2024-07</v>
      </c>
      <c r="O2491" s="9">
        <f>IFERROR(Table2[[#This Row],[Profit]]/Table2[[#This Row],[Sales]],0)</f>
        <v>0.23462736373748611</v>
      </c>
      <c r="P2491" t="str">
        <f>_xlfn.XLOOKUP(Table2[[#This Row],[Product_ID]],Table4[Product_ID],Table4[Category],"Not Found")</f>
        <v>Technology</v>
      </c>
      <c r="Q2491" t="str">
        <f>_xlfn.XLOOKUP(Table2[[#This Row],[Product_ID]],Table4[Product_ID],Table4[Sub_Category],"Not Found")</f>
        <v>Accessories</v>
      </c>
      <c r="R2491" t="str">
        <f>_xlfn.XLOOKUP(Table2[[#This Row],[Customer_ID]],Table1[Customer_ID],Table1[Region],"Not Found")</f>
        <v>East</v>
      </c>
      <c r="S2491" t="str">
        <f>_xlfn.XLOOKUP(Table2[[#This Row],[Customer_ID]],Table1[Customer_ID],Table1[Segment],"Not Found")</f>
        <v>Home Office</v>
      </c>
      <c r="T2491" t="str">
        <f>_xlfn.XLOOKUP(Table2[[#This Row],[Product_ID]],Table4[Product_ID],Table4[Product_Name],"Not Found")</f>
        <v>Keyboard</v>
      </c>
    </row>
    <row r="2492" spans="1:20" x14ac:dyDescent="0.3">
      <c r="A2492" t="s">
        <v>3021</v>
      </c>
      <c r="B2492" s="4">
        <v>45419</v>
      </c>
      <c r="C2492" s="4">
        <v>45423</v>
      </c>
      <c r="D2492" t="s">
        <v>947</v>
      </c>
      <c r="E2492" t="s">
        <v>76</v>
      </c>
      <c r="F2492" s="8">
        <v>2</v>
      </c>
      <c r="G2492" s="10">
        <v>0.05</v>
      </c>
      <c r="H2492" t="s">
        <v>21</v>
      </c>
      <c r="I2492" s="8">
        <v>1708.1</v>
      </c>
      <c r="J2492" s="8">
        <v>482.47</v>
      </c>
      <c r="K2492" s="12">
        <f>YEAR(Table2[[#This Row],[Order_Date]])</f>
        <v>2024</v>
      </c>
      <c r="L2492" s="12">
        <f>MONTH(Table2[[#This Row],[Order_Date]])</f>
        <v>5</v>
      </c>
      <c r="M2492" t="str">
        <f>TEXT(Table2[[#This Row],[Order_Date]],"mmm")</f>
        <v>May</v>
      </c>
      <c r="N2492" t="str">
        <f>TEXT(Table2[[#This Row],[Order_Date]],"YYYY-MM")</f>
        <v>2024-05</v>
      </c>
      <c r="O2492" s="9">
        <f>IFERROR(Table2[[#This Row],[Profit]]/Table2[[#This Row],[Sales]],0)</f>
        <v>0.28246004332299046</v>
      </c>
      <c r="P2492" t="str">
        <f>_xlfn.XLOOKUP(Table2[[#This Row],[Product_ID]],Table4[Product_ID],Table4[Category],"Not Found")</f>
        <v>Home</v>
      </c>
      <c r="Q2492" t="str">
        <f>_xlfn.XLOOKUP(Table2[[#This Row],[Product_ID]],Table4[Product_ID],Table4[Sub_Category],"Not Found")</f>
        <v>Decor</v>
      </c>
      <c r="R2492" t="str">
        <f>_xlfn.XLOOKUP(Table2[[#This Row],[Customer_ID]],Table1[Customer_ID],Table1[Region],"Not Found")</f>
        <v>North</v>
      </c>
      <c r="S2492" t="str">
        <f>_xlfn.XLOOKUP(Table2[[#This Row],[Customer_ID]],Table1[Customer_ID],Table1[Segment],"Not Found")</f>
        <v>Consumer</v>
      </c>
      <c r="T2492" t="str">
        <f>_xlfn.XLOOKUP(Table2[[#This Row],[Product_ID]],Table4[Product_ID],Table4[Product_Name],"Not Found")</f>
        <v>Wall Clock</v>
      </c>
    </row>
    <row r="2493" spans="1:20" x14ac:dyDescent="0.3">
      <c r="A2493" t="s">
        <v>3022</v>
      </c>
      <c r="B2493" s="4">
        <v>45492</v>
      </c>
      <c r="C2493" s="4">
        <v>45497</v>
      </c>
      <c r="D2493" t="s">
        <v>696</v>
      </c>
      <c r="E2493" t="s">
        <v>200</v>
      </c>
      <c r="F2493" s="8">
        <v>3</v>
      </c>
      <c r="G2493" s="10">
        <v>0.1</v>
      </c>
      <c r="H2493" t="s">
        <v>13</v>
      </c>
      <c r="I2493" s="8">
        <v>2967.3</v>
      </c>
      <c r="J2493" s="8">
        <v>576.63</v>
      </c>
      <c r="K2493" s="12">
        <f>YEAR(Table2[[#This Row],[Order_Date]])</f>
        <v>2024</v>
      </c>
      <c r="L2493" s="12">
        <f>MONTH(Table2[[#This Row],[Order_Date]])</f>
        <v>7</v>
      </c>
      <c r="M2493" t="str">
        <f>TEXT(Table2[[#This Row],[Order_Date]],"mmm")</f>
        <v>Jul</v>
      </c>
      <c r="N2493" t="str">
        <f>TEXT(Table2[[#This Row],[Order_Date]],"YYYY-MM")</f>
        <v>2024-07</v>
      </c>
      <c r="O2493" s="9">
        <f>IFERROR(Table2[[#This Row],[Profit]]/Table2[[#This Row],[Sales]],0)</f>
        <v>0.19432817713072489</v>
      </c>
      <c r="P2493" t="str">
        <f>_xlfn.XLOOKUP(Table2[[#This Row],[Product_ID]],Table4[Product_ID],Table4[Category],"Not Found")</f>
        <v>Office</v>
      </c>
      <c r="Q2493" t="str">
        <f>_xlfn.XLOOKUP(Table2[[#This Row],[Product_ID]],Table4[Product_ID],Table4[Sub_Category],"Not Found")</f>
        <v>Office Supplies</v>
      </c>
      <c r="R2493" t="str">
        <f>_xlfn.XLOOKUP(Table2[[#This Row],[Customer_ID]],Table1[Customer_ID],Table1[Region],"Not Found")</f>
        <v>East</v>
      </c>
      <c r="S2493" t="str">
        <f>_xlfn.XLOOKUP(Table2[[#This Row],[Customer_ID]],Table1[Customer_ID],Table1[Segment],"Not Found")</f>
        <v>Home Office</v>
      </c>
      <c r="T2493" t="str">
        <f>_xlfn.XLOOKUP(Table2[[#This Row],[Product_ID]],Table4[Product_ID],Table4[Product_Name],"Not Found")</f>
        <v>Laptop Stand</v>
      </c>
    </row>
    <row r="2494" spans="1:20" x14ac:dyDescent="0.3">
      <c r="A2494" t="s">
        <v>3023</v>
      </c>
      <c r="B2494" s="4">
        <v>45418</v>
      </c>
      <c r="C2494" s="4">
        <v>45419</v>
      </c>
      <c r="D2494" t="s">
        <v>83</v>
      </c>
      <c r="E2494" t="s">
        <v>99</v>
      </c>
      <c r="F2494" s="8">
        <v>2</v>
      </c>
      <c r="G2494" s="10">
        <v>0</v>
      </c>
      <c r="H2494" t="s">
        <v>17</v>
      </c>
      <c r="I2494" s="8">
        <v>498</v>
      </c>
      <c r="J2494" s="8">
        <v>175.64</v>
      </c>
      <c r="K2494" s="12">
        <f>YEAR(Table2[[#This Row],[Order_Date]])</f>
        <v>2024</v>
      </c>
      <c r="L2494" s="12">
        <f>MONTH(Table2[[#This Row],[Order_Date]])</f>
        <v>5</v>
      </c>
      <c r="M2494" t="str">
        <f>TEXT(Table2[[#This Row],[Order_Date]],"mmm")</f>
        <v>May</v>
      </c>
      <c r="N2494" t="str">
        <f>TEXT(Table2[[#This Row],[Order_Date]],"YYYY-MM")</f>
        <v>2024-05</v>
      </c>
      <c r="O2494" s="9">
        <f>IFERROR(Table2[[#This Row],[Profit]]/Table2[[#This Row],[Sales]],0)</f>
        <v>0.35269076305220881</v>
      </c>
      <c r="P2494" t="str">
        <f>_xlfn.XLOOKUP(Table2[[#This Row],[Product_ID]],Table4[Product_ID],Table4[Category],"Not Found")</f>
        <v>Office</v>
      </c>
      <c r="Q2494" t="str">
        <f>_xlfn.XLOOKUP(Table2[[#This Row],[Product_ID]],Table4[Product_ID],Table4[Sub_Category],"Not Found")</f>
        <v>Paper</v>
      </c>
      <c r="R2494" t="str">
        <f>_xlfn.XLOOKUP(Table2[[#This Row],[Customer_ID]],Table1[Customer_ID],Table1[Region],"Not Found")</f>
        <v>East</v>
      </c>
      <c r="S2494" t="str">
        <f>_xlfn.XLOOKUP(Table2[[#This Row],[Customer_ID]],Table1[Customer_ID],Table1[Segment],"Not Found")</f>
        <v>Consumer</v>
      </c>
      <c r="T2494" t="str">
        <f>_xlfn.XLOOKUP(Table2[[#This Row],[Product_ID]],Table4[Product_ID],Table4[Product_Name],"Not Found")</f>
        <v>Pen Set</v>
      </c>
    </row>
    <row r="2495" spans="1:20" x14ac:dyDescent="0.3">
      <c r="A2495" t="s">
        <v>3024</v>
      </c>
      <c r="B2495" s="4">
        <v>45548</v>
      </c>
      <c r="C2495" s="4">
        <v>45550</v>
      </c>
      <c r="D2495" t="s">
        <v>805</v>
      </c>
      <c r="E2495" t="s">
        <v>20</v>
      </c>
      <c r="F2495" s="8">
        <v>3</v>
      </c>
      <c r="G2495" s="10">
        <v>0.05</v>
      </c>
      <c r="H2495" t="s">
        <v>13</v>
      </c>
      <c r="I2495" s="8">
        <v>19947.150000000001</v>
      </c>
      <c r="J2495" s="8">
        <v>3038.51</v>
      </c>
      <c r="K2495" s="12">
        <f>YEAR(Table2[[#This Row],[Order_Date]])</f>
        <v>2024</v>
      </c>
      <c r="L2495" s="12">
        <f>MONTH(Table2[[#This Row],[Order_Date]])</f>
        <v>9</v>
      </c>
      <c r="M2495" t="str">
        <f>TEXT(Table2[[#This Row],[Order_Date]],"mmm")</f>
        <v>Sep</v>
      </c>
      <c r="N2495" t="str">
        <f>TEXT(Table2[[#This Row],[Order_Date]],"YYYY-MM")</f>
        <v>2024-09</v>
      </c>
      <c r="O2495" s="9">
        <f>IFERROR(Table2[[#This Row],[Profit]]/Table2[[#This Row],[Sales]],0)</f>
        <v>0.15232802681084767</v>
      </c>
      <c r="P2495" t="str">
        <f>_xlfn.XLOOKUP(Table2[[#This Row],[Product_ID]],Table4[Product_ID],Table4[Category],"Not Found")</f>
        <v>Furniture</v>
      </c>
      <c r="Q2495" t="str">
        <f>_xlfn.XLOOKUP(Table2[[#This Row],[Product_ID]],Table4[Product_ID],Table4[Sub_Category],"Not Found")</f>
        <v>Furniture</v>
      </c>
      <c r="R2495" t="str">
        <f>_xlfn.XLOOKUP(Table2[[#This Row],[Customer_ID]],Table1[Customer_ID],Table1[Region],"Not Found")</f>
        <v>West</v>
      </c>
      <c r="S2495" t="str">
        <f>_xlfn.XLOOKUP(Table2[[#This Row],[Customer_ID]],Table1[Customer_ID],Table1[Segment],"Not Found")</f>
        <v>Home Office</v>
      </c>
      <c r="T2495" t="str">
        <f>_xlfn.XLOOKUP(Table2[[#This Row],[Product_ID]],Table4[Product_ID],Table4[Product_Name],"Not Found")</f>
        <v>Office Chair</v>
      </c>
    </row>
    <row r="2496" spans="1:20" x14ac:dyDescent="0.3">
      <c r="A2496" t="s">
        <v>3025</v>
      </c>
      <c r="B2496" s="4">
        <v>45967</v>
      </c>
      <c r="C2496" s="4">
        <v>45971</v>
      </c>
      <c r="D2496" t="s">
        <v>218</v>
      </c>
      <c r="E2496" t="s">
        <v>20</v>
      </c>
      <c r="F2496" s="8">
        <v>1</v>
      </c>
      <c r="G2496" s="10">
        <v>0</v>
      </c>
      <c r="H2496" t="s">
        <v>17</v>
      </c>
      <c r="I2496" s="8">
        <v>6999</v>
      </c>
      <c r="J2496" s="8">
        <v>1527.46</v>
      </c>
      <c r="K2496" s="12">
        <f>YEAR(Table2[[#This Row],[Order_Date]])</f>
        <v>2025</v>
      </c>
      <c r="L2496" s="12">
        <f>MONTH(Table2[[#This Row],[Order_Date]])</f>
        <v>11</v>
      </c>
      <c r="M2496" t="str">
        <f>TEXT(Table2[[#This Row],[Order_Date]],"mmm")</f>
        <v>Nov</v>
      </c>
      <c r="N2496" t="str">
        <f>TEXT(Table2[[#This Row],[Order_Date]],"YYYY-MM")</f>
        <v>2025-11</v>
      </c>
      <c r="O2496" s="9">
        <f>IFERROR(Table2[[#This Row],[Profit]]/Table2[[#This Row],[Sales]],0)</f>
        <v>0.21823974853550507</v>
      </c>
      <c r="P2496" t="str">
        <f>_xlfn.XLOOKUP(Table2[[#This Row],[Product_ID]],Table4[Product_ID],Table4[Category],"Not Found")</f>
        <v>Furniture</v>
      </c>
      <c r="Q2496" t="str">
        <f>_xlfn.XLOOKUP(Table2[[#This Row],[Product_ID]],Table4[Product_ID],Table4[Sub_Category],"Not Found")</f>
        <v>Furniture</v>
      </c>
      <c r="R2496" t="str">
        <f>_xlfn.XLOOKUP(Table2[[#This Row],[Customer_ID]],Table1[Customer_ID],Table1[Region],"Not Found")</f>
        <v>South</v>
      </c>
      <c r="S2496" t="str">
        <f>_xlfn.XLOOKUP(Table2[[#This Row],[Customer_ID]],Table1[Customer_ID],Table1[Segment],"Not Found")</f>
        <v>Consumer</v>
      </c>
      <c r="T2496" t="str">
        <f>_xlfn.XLOOKUP(Table2[[#This Row],[Product_ID]],Table4[Product_ID],Table4[Product_Name],"Not Found")</f>
        <v>Office Chair</v>
      </c>
    </row>
    <row r="2497" spans="1:20" x14ac:dyDescent="0.3">
      <c r="A2497" t="s">
        <v>3026</v>
      </c>
      <c r="B2497" s="4">
        <v>45838</v>
      </c>
      <c r="C2497" s="4">
        <v>45839</v>
      </c>
      <c r="D2497" t="s">
        <v>122</v>
      </c>
      <c r="E2497" t="s">
        <v>29</v>
      </c>
      <c r="F2497" s="8">
        <v>3</v>
      </c>
      <c r="G2497" s="10">
        <v>0.15</v>
      </c>
      <c r="H2497" t="s">
        <v>21</v>
      </c>
      <c r="I2497" s="8">
        <v>1017.45</v>
      </c>
      <c r="J2497" s="8">
        <v>217.23</v>
      </c>
      <c r="K2497" s="12">
        <f>YEAR(Table2[[#This Row],[Order_Date]])</f>
        <v>2025</v>
      </c>
      <c r="L2497" s="12">
        <f>MONTH(Table2[[#This Row],[Order_Date]])</f>
        <v>6</v>
      </c>
      <c r="M2497" t="str">
        <f>TEXT(Table2[[#This Row],[Order_Date]],"mmm")</f>
        <v>Jun</v>
      </c>
      <c r="N2497" t="str">
        <f>TEXT(Table2[[#This Row],[Order_Date]],"YYYY-MM")</f>
        <v>2025-06</v>
      </c>
      <c r="O2497" s="9">
        <f>IFERROR(Table2[[#This Row],[Profit]]/Table2[[#This Row],[Sales]],0)</f>
        <v>0.21350434910806426</v>
      </c>
      <c r="P2497" t="str">
        <f>_xlfn.XLOOKUP(Table2[[#This Row],[Product_ID]],Table4[Product_ID],Table4[Category],"Not Found")</f>
        <v>Office</v>
      </c>
      <c r="Q2497" t="str">
        <f>_xlfn.XLOOKUP(Table2[[#This Row],[Product_ID]],Table4[Product_ID],Table4[Sub_Category],"Not Found")</f>
        <v>Paper</v>
      </c>
      <c r="R2497" t="str">
        <f>_xlfn.XLOOKUP(Table2[[#This Row],[Customer_ID]],Table1[Customer_ID],Table1[Region],"Not Found")</f>
        <v>North</v>
      </c>
      <c r="S2497" t="str">
        <f>_xlfn.XLOOKUP(Table2[[#This Row],[Customer_ID]],Table1[Customer_ID],Table1[Segment],"Not Found")</f>
        <v>Home Office</v>
      </c>
      <c r="T2497" t="str">
        <f>_xlfn.XLOOKUP(Table2[[#This Row],[Product_ID]],Table4[Product_ID],Table4[Product_Name],"Not Found")</f>
        <v>Notebook Set</v>
      </c>
    </row>
    <row r="2498" spans="1:20" x14ac:dyDescent="0.3">
      <c r="A2498" t="s">
        <v>3027</v>
      </c>
      <c r="B2498" s="4">
        <v>45485</v>
      </c>
      <c r="C2498" s="4">
        <v>45489</v>
      </c>
      <c r="D2498" t="s">
        <v>742</v>
      </c>
      <c r="E2498" t="s">
        <v>71</v>
      </c>
      <c r="F2498" s="8">
        <v>1</v>
      </c>
      <c r="G2498" s="10">
        <v>0</v>
      </c>
      <c r="H2498" t="s">
        <v>30</v>
      </c>
      <c r="I2498" s="8">
        <v>799</v>
      </c>
      <c r="J2498" s="8">
        <v>178.08</v>
      </c>
      <c r="K2498" s="12">
        <f>YEAR(Table2[[#This Row],[Order_Date]])</f>
        <v>2024</v>
      </c>
      <c r="L2498" s="12">
        <f>MONTH(Table2[[#This Row],[Order_Date]])</f>
        <v>7</v>
      </c>
      <c r="M2498" t="str">
        <f>TEXT(Table2[[#This Row],[Order_Date]],"mmm")</f>
        <v>Jul</v>
      </c>
      <c r="N2498" t="str">
        <f>TEXT(Table2[[#This Row],[Order_Date]],"YYYY-MM")</f>
        <v>2024-07</v>
      </c>
      <c r="O2498" s="9">
        <f>IFERROR(Table2[[#This Row],[Profit]]/Table2[[#This Row],[Sales]],0)</f>
        <v>0.22287859824780978</v>
      </c>
      <c r="P2498" t="str">
        <f>_xlfn.XLOOKUP(Table2[[#This Row],[Product_ID]],Table4[Product_ID],Table4[Category],"Not Found")</f>
        <v>Home</v>
      </c>
      <c r="Q2498" t="str">
        <f>_xlfn.XLOOKUP(Table2[[#This Row],[Product_ID]],Table4[Product_ID],Table4[Sub_Category],"Not Found")</f>
        <v>Storage</v>
      </c>
      <c r="R2498" t="str">
        <f>_xlfn.XLOOKUP(Table2[[#This Row],[Customer_ID]],Table1[Customer_ID],Table1[Region],"Not Found")</f>
        <v>South</v>
      </c>
      <c r="S2498" t="str">
        <f>_xlfn.XLOOKUP(Table2[[#This Row],[Customer_ID]],Table1[Customer_ID],Table1[Segment],"Not Found")</f>
        <v>Corporate</v>
      </c>
      <c r="T2498" t="str">
        <f>_xlfn.XLOOKUP(Table2[[#This Row],[Product_ID]],Table4[Product_ID],Table4[Product_Name],"Not Found")</f>
        <v>Storage Box</v>
      </c>
    </row>
    <row r="2499" spans="1:20" x14ac:dyDescent="0.3">
      <c r="A2499" t="s">
        <v>3028</v>
      </c>
      <c r="B2499" s="4">
        <v>45994</v>
      </c>
      <c r="C2499" s="4">
        <v>45998</v>
      </c>
      <c r="D2499" t="s">
        <v>363</v>
      </c>
      <c r="E2499" t="s">
        <v>50</v>
      </c>
      <c r="F2499" s="8">
        <v>3</v>
      </c>
      <c r="G2499" s="10">
        <v>0.1</v>
      </c>
      <c r="H2499" t="s">
        <v>13</v>
      </c>
      <c r="I2499" s="8">
        <v>1347.3</v>
      </c>
      <c r="J2499" s="8">
        <v>270.75</v>
      </c>
      <c r="K2499" s="12">
        <f>YEAR(Table2[[#This Row],[Order_Date]])</f>
        <v>2025</v>
      </c>
      <c r="L2499" s="12">
        <f>MONTH(Table2[[#This Row],[Order_Date]])</f>
        <v>12</v>
      </c>
      <c r="M2499" t="str">
        <f>TEXT(Table2[[#This Row],[Order_Date]],"mmm")</f>
        <v>Dec</v>
      </c>
      <c r="N2499" t="str">
        <f>TEXT(Table2[[#This Row],[Order_Date]],"YYYY-MM")</f>
        <v>2025-12</v>
      </c>
      <c r="O2499" s="9">
        <f>IFERROR(Table2[[#This Row],[Profit]]/Table2[[#This Row],[Sales]],0)</f>
        <v>0.20095747049654866</v>
      </c>
      <c r="P2499" t="str">
        <f>_xlfn.XLOOKUP(Table2[[#This Row],[Product_ID]],Table4[Product_ID],Table4[Category],"Not Found")</f>
        <v>Technology</v>
      </c>
      <c r="Q2499" t="str">
        <f>_xlfn.XLOOKUP(Table2[[#This Row],[Product_ID]],Table4[Product_ID],Table4[Sub_Category],"Not Found")</f>
        <v>Accessories</v>
      </c>
      <c r="R2499" t="str">
        <f>_xlfn.XLOOKUP(Table2[[#This Row],[Customer_ID]],Table1[Customer_ID],Table1[Region],"Not Found")</f>
        <v>East</v>
      </c>
      <c r="S2499" t="str">
        <f>_xlfn.XLOOKUP(Table2[[#This Row],[Customer_ID]],Table1[Customer_ID],Table1[Segment],"Not Found")</f>
        <v>Home Office</v>
      </c>
      <c r="T2499" t="str">
        <f>_xlfn.XLOOKUP(Table2[[#This Row],[Product_ID]],Table4[Product_ID],Table4[Product_Name],"Not Found")</f>
        <v>Wireless Mouse</v>
      </c>
    </row>
    <row r="2500" spans="1:20" x14ac:dyDescent="0.3">
      <c r="A2500" t="s">
        <v>3029</v>
      </c>
      <c r="B2500" s="4">
        <v>45395</v>
      </c>
      <c r="C2500" s="4">
        <v>45396</v>
      </c>
      <c r="D2500" t="s">
        <v>1067</v>
      </c>
      <c r="E2500" t="s">
        <v>76</v>
      </c>
      <c r="F2500" s="8">
        <v>4</v>
      </c>
      <c r="G2500" s="10">
        <v>0.05</v>
      </c>
      <c r="H2500" t="s">
        <v>13</v>
      </c>
      <c r="I2500" s="8">
        <v>3416.2</v>
      </c>
      <c r="J2500" s="8">
        <v>731.87</v>
      </c>
      <c r="K2500" s="12">
        <f>YEAR(Table2[[#This Row],[Order_Date]])</f>
        <v>2024</v>
      </c>
      <c r="L2500" s="12">
        <f>MONTH(Table2[[#This Row],[Order_Date]])</f>
        <v>4</v>
      </c>
      <c r="M2500" t="str">
        <f>TEXT(Table2[[#This Row],[Order_Date]],"mmm")</f>
        <v>Apr</v>
      </c>
      <c r="N2500" t="str">
        <f>TEXT(Table2[[#This Row],[Order_Date]],"YYYY-MM")</f>
        <v>2024-04</v>
      </c>
      <c r="O2500" s="9">
        <f>IFERROR(Table2[[#This Row],[Profit]]/Table2[[#This Row],[Sales]],0)</f>
        <v>0.21423511504010306</v>
      </c>
      <c r="P2500" t="str">
        <f>_xlfn.XLOOKUP(Table2[[#This Row],[Product_ID]],Table4[Product_ID],Table4[Category],"Not Found")</f>
        <v>Home</v>
      </c>
      <c r="Q2500" t="str">
        <f>_xlfn.XLOOKUP(Table2[[#This Row],[Product_ID]],Table4[Product_ID],Table4[Sub_Category],"Not Found")</f>
        <v>Decor</v>
      </c>
      <c r="R2500" t="str">
        <f>_xlfn.XLOOKUP(Table2[[#This Row],[Customer_ID]],Table1[Customer_ID],Table1[Region],"Not Found")</f>
        <v>West</v>
      </c>
      <c r="S2500" t="str">
        <f>_xlfn.XLOOKUP(Table2[[#This Row],[Customer_ID]],Table1[Customer_ID],Table1[Segment],"Not Found")</f>
        <v>Consumer</v>
      </c>
      <c r="T2500" t="str">
        <f>_xlfn.XLOOKUP(Table2[[#This Row],[Product_ID]],Table4[Product_ID],Table4[Product_Name],"Not Found")</f>
        <v>Wall Clock</v>
      </c>
    </row>
    <row r="2501" spans="1:20" x14ac:dyDescent="0.3">
      <c r="A2501" t="s">
        <v>3030</v>
      </c>
      <c r="B2501" s="4">
        <v>45826</v>
      </c>
      <c r="C2501" s="4">
        <v>45830</v>
      </c>
      <c r="D2501" t="s">
        <v>825</v>
      </c>
      <c r="E2501" t="s">
        <v>26</v>
      </c>
      <c r="F2501" s="8">
        <v>1</v>
      </c>
      <c r="G2501" s="10">
        <v>0</v>
      </c>
      <c r="H2501" t="s">
        <v>21</v>
      </c>
      <c r="I2501" s="8">
        <v>899</v>
      </c>
      <c r="J2501" s="8">
        <v>171.89</v>
      </c>
      <c r="K2501" s="12">
        <f>YEAR(Table2[[#This Row],[Order_Date]])</f>
        <v>2025</v>
      </c>
      <c r="L2501" s="12">
        <f>MONTH(Table2[[#This Row],[Order_Date]])</f>
        <v>6</v>
      </c>
      <c r="M2501" t="str">
        <f>TEXT(Table2[[#This Row],[Order_Date]],"mmm")</f>
        <v>Jun</v>
      </c>
      <c r="N2501" t="str">
        <f>TEXT(Table2[[#This Row],[Order_Date]],"YYYY-MM")</f>
        <v>2025-06</v>
      </c>
      <c r="O2501" s="9">
        <f>IFERROR(Table2[[#This Row],[Profit]]/Table2[[#This Row],[Sales]],0)</f>
        <v>0.19120133481646273</v>
      </c>
      <c r="P2501" t="str">
        <f>_xlfn.XLOOKUP(Table2[[#This Row],[Product_ID]],Table4[Product_ID],Table4[Category],"Not Found")</f>
        <v>Technology</v>
      </c>
      <c r="Q2501" t="str">
        <f>_xlfn.XLOOKUP(Table2[[#This Row],[Product_ID]],Table4[Product_ID],Table4[Sub_Category],"Not Found")</f>
        <v>Accessories</v>
      </c>
      <c r="R2501" t="str">
        <f>_xlfn.XLOOKUP(Table2[[#This Row],[Customer_ID]],Table1[Customer_ID],Table1[Region],"Not Found")</f>
        <v>North</v>
      </c>
      <c r="S2501" t="str">
        <f>_xlfn.XLOOKUP(Table2[[#This Row],[Customer_ID]],Table1[Customer_ID],Table1[Segment],"Not Found")</f>
        <v>Corporate</v>
      </c>
      <c r="T2501" t="str">
        <f>_xlfn.XLOOKUP(Table2[[#This Row],[Product_ID]],Table4[Product_ID],Table4[Product_Name],"Not Found")</f>
        <v>Keyboard</v>
      </c>
    </row>
    <row r="2502" spans="1:20" x14ac:dyDescent="0.3">
      <c r="A2502" t="s">
        <v>3031</v>
      </c>
      <c r="B2502" s="4">
        <v>45556</v>
      </c>
      <c r="C2502" s="4">
        <v>45558</v>
      </c>
      <c r="D2502" t="s">
        <v>1113</v>
      </c>
      <c r="E2502" t="s">
        <v>12</v>
      </c>
      <c r="F2502" s="8">
        <v>2</v>
      </c>
      <c r="G2502" s="10">
        <v>0.05</v>
      </c>
      <c r="H2502" t="s">
        <v>13</v>
      </c>
      <c r="I2502" s="8">
        <v>1138.0999999999999</v>
      </c>
      <c r="J2502" s="8">
        <v>349.06</v>
      </c>
      <c r="K2502" s="12">
        <f>YEAR(Table2[[#This Row],[Order_Date]])</f>
        <v>2024</v>
      </c>
      <c r="L2502" s="12">
        <f>MONTH(Table2[[#This Row],[Order_Date]])</f>
        <v>9</v>
      </c>
      <c r="M2502" t="str">
        <f>TEXT(Table2[[#This Row],[Order_Date]],"mmm")</f>
        <v>Sep</v>
      </c>
      <c r="N2502" t="str">
        <f>TEXT(Table2[[#This Row],[Order_Date]],"YYYY-MM")</f>
        <v>2024-09</v>
      </c>
      <c r="O2502" s="9">
        <f>IFERROR(Table2[[#This Row],[Profit]]/Table2[[#This Row],[Sales]],0)</f>
        <v>0.30670415604955631</v>
      </c>
      <c r="P2502" t="str">
        <f>_xlfn.XLOOKUP(Table2[[#This Row],[Product_ID]],Table4[Product_ID],Table4[Category],"Not Found")</f>
        <v>Home</v>
      </c>
      <c r="Q2502" t="str">
        <f>_xlfn.XLOOKUP(Table2[[#This Row],[Product_ID]],Table4[Product_ID],Table4[Sub_Category],"Not Found")</f>
        <v>Kitchen</v>
      </c>
      <c r="R2502" t="str">
        <f>_xlfn.XLOOKUP(Table2[[#This Row],[Customer_ID]],Table1[Customer_ID],Table1[Region],"Not Found")</f>
        <v>East</v>
      </c>
      <c r="S2502" t="str">
        <f>_xlfn.XLOOKUP(Table2[[#This Row],[Customer_ID]],Table1[Customer_ID],Table1[Segment],"Not Found")</f>
        <v>Consumer</v>
      </c>
      <c r="T2502" t="str">
        <f>_xlfn.XLOOKUP(Table2[[#This Row],[Product_ID]],Table4[Product_ID],Table4[Product_Name],"Not Found")</f>
        <v>Water Bottle</v>
      </c>
    </row>
    <row r="2503" spans="1:20" x14ac:dyDescent="0.3">
      <c r="A2503" t="s">
        <v>3032</v>
      </c>
      <c r="B2503" s="4">
        <v>45675</v>
      </c>
      <c r="C2503" s="4">
        <v>45680</v>
      </c>
      <c r="D2503" t="s">
        <v>771</v>
      </c>
      <c r="E2503" t="s">
        <v>58</v>
      </c>
      <c r="F2503" s="8">
        <v>2</v>
      </c>
      <c r="G2503" s="10">
        <v>0</v>
      </c>
      <c r="H2503" t="s">
        <v>17</v>
      </c>
      <c r="I2503" s="8">
        <v>3998</v>
      </c>
      <c r="J2503" s="8">
        <v>832.05</v>
      </c>
      <c r="K2503" s="12">
        <f>YEAR(Table2[[#This Row],[Order_Date]])</f>
        <v>2025</v>
      </c>
      <c r="L2503" s="12">
        <f>MONTH(Table2[[#This Row],[Order_Date]])</f>
        <v>1</v>
      </c>
      <c r="M2503" t="str">
        <f>TEXT(Table2[[#This Row],[Order_Date]],"mmm")</f>
        <v>Jan</v>
      </c>
      <c r="N2503" t="str">
        <f>TEXT(Table2[[#This Row],[Order_Date]],"YYYY-MM")</f>
        <v>2025-01</v>
      </c>
      <c r="O2503" s="9">
        <f>IFERROR(Table2[[#This Row],[Profit]]/Table2[[#This Row],[Sales]],0)</f>
        <v>0.20811655827913955</v>
      </c>
      <c r="P2503" t="str">
        <f>_xlfn.XLOOKUP(Table2[[#This Row],[Product_ID]],Table4[Product_ID],Table4[Category],"Not Found")</f>
        <v>Technology</v>
      </c>
      <c r="Q2503" t="str">
        <f>_xlfn.XLOOKUP(Table2[[#This Row],[Product_ID]],Table4[Product_ID],Table4[Sub_Category],"Not Found")</f>
        <v>Audio</v>
      </c>
      <c r="R2503" t="str">
        <f>_xlfn.XLOOKUP(Table2[[#This Row],[Customer_ID]],Table1[Customer_ID],Table1[Region],"Not Found")</f>
        <v>West</v>
      </c>
      <c r="S2503" t="str">
        <f>_xlfn.XLOOKUP(Table2[[#This Row],[Customer_ID]],Table1[Customer_ID],Table1[Segment],"Not Found")</f>
        <v>Consumer</v>
      </c>
      <c r="T2503" t="str">
        <f>_xlfn.XLOOKUP(Table2[[#This Row],[Product_ID]],Table4[Product_ID],Table4[Product_Name],"Not Found")</f>
        <v>Bluetooth Speaker</v>
      </c>
    </row>
    <row r="2504" spans="1:20" x14ac:dyDescent="0.3">
      <c r="A2504" t="s">
        <v>3033</v>
      </c>
      <c r="B2504" s="4">
        <v>45551</v>
      </c>
      <c r="C2504" s="4">
        <v>45552</v>
      </c>
      <c r="D2504" t="s">
        <v>474</v>
      </c>
      <c r="E2504" t="s">
        <v>99</v>
      </c>
      <c r="F2504" s="8">
        <v>1</v>
      </c>
      <c r="G2504" s="10">
        <v>0.1</v>
      </c>
      <c r="H2504" t="s">
        <v>30</v>
      </c>
      <c r="I2504" s="8">
        <v>224.1</v>
      </c>
      <c r="J2504" s="8">
        <v>79.45</v>
      </c>
      <c r="K2504" s="12">
        <f>YEAR(Table2[[#This Row],[Order_Date]])</f>
        <v>2024</v>
      </c>
      <c r="L2504" s="12">
        <f>MONTH(Table2[[#This Row],[Order_Date]])</f>
        <v>9</v>
      </c>
      <c r="M2504" t="str">
        <f>TEXT(Table2[[#This Row],[Order_Date]],"mmm")</f>
        <v>Sep</v>
      </c>
      <c r="N2504" t="str">
        <f>TEXT(Table2[[#This Row],[Order_Date]],"YYYY-MM")</f>
        <v>2024-09</v>
      </c>
      <c r="O2504" s="9">
        <f>IFERROR(Table2[[#This Row],[Profit]]/Table2[[#This Row],[Sales]],0)</f>
        <v>0.35452922802320397</v>
      </c>
      <c r="P2504" t="str">
        <f>_xlfn.XLOOKUP(Table2[[#This Row],[Product_ID]],Table4[Product_ID],Table4[Category],"Not Found")</f>
        <v>Office</v>
      </c>
      <c r="Q2504" t="str">
        <f>_xlfn.XLOOKUP(Table2[[#This Row],[Product_ID]],Table4[Product_ID],Table4[Sub_Category],"Not Found")</f>
        <v>Paper</v>
      </c>
      <c r="R2504" t="str">
        <f>_xlfn.XLOOKUP(Table2[[#This Row],[Customer_ID]],Table1[Customer_ID],Table1[Region],"Not Found")</f>
        <v>West</v>
      </c>
      <c r="S2504" t="str">
        <f>_xlfn.XLOOKUP(Table2[[#This Row],[Customer_ID]],Table1[Customer_ID],Table1[Segment],"Not Found")</f>
        <v>Corporate</v>
      </c>
      <c r="T2504" t="str">
        <f>_xlfn.XLOOKUP(Table2[[#This Row],[Product_ID]],Table4[Product_ID],Table4[Product_Name],"Not Found")</f>
        <v>Pen Set</v>
      </c>
    </row>
    <row r="2505" spans="1:20" x14ac:dyDescent="0.3">
      <c r="A2505" t="s">
        <v>3034</v>
      </c>
      <c r="B2505" s="4">
        <v>45705</v>
      </c>
      <c r="C2505" s="4">
        <v>45708</v>
      </c>
      <c r="D2505" t="s">
        <v>469</v>
      </c>
      <c r="E2505" t="s">
        <v>96</v>
      </c>
      <c r="F2505" s="8">
        <v>2</v>
      </c>
      <c r="G2505" s="10">
        <v>0.05</v>
      </c>
      <c r="H2505" t="s">
        <v>17</v>
      </c>
      <c r="I2505" s="8">
        <v>1898.1</v>
      </c>
      <c r="J2505" s="8">
        <v>544.65</v>
      </c>
      <c r="K2505" s="12">
        <f>YEAR(Table2[[#This Row],[Order_Date]])</f>
        <v>2025</v>
      </c>
      <c r="L2505" s="12">
        <f>MONTH(Table2[[#This Row],[Order_Date]])</f>
        <v>2</v>
      </c>
      <c r="M2505" t="str">
        <f>TEXT(Table2[[#This Row],[Order_Date]],"mmm")</f>
        <v>Feb</v>
      </c>
      <c r="N2505" t="str">
        <f>TEXT(Table2[[#This Row],[Order_Date]],"YYYY-MM")</f>
        <v>2025-02</v>
      </c>
      <c r="O2505" s="9">
        <f>IFERROR(Table2[[#This Row],[Profit]]/Table2[[#This Row],[Sales]],0)</f>
        <v>0.28694483957641853</v>
      </c>
      <c r="P2505" t="str">
        <f>_xlfn.XLOOKUP(Table2[[#This Row],[Product_ID]],Table4[Product_ID],Table4[Category],"Not Found")</f>
        <v>Home</v>
      </c>
      <c r="Q2505" t="str">
        <f>_xlfn.XLOOKUP(Table2[[#This Row],[Product_ID]],Table4[Product_ID],Table4[Sub_Category],"Not Found")</f>
        <v>Lighting</v>
      </c>
      <c r="R2505" t="str">
        <f>_xlfn.XLOOKUP(Table2[[#This Row],[Customer_ID]],Table1[Customer_ID],Table1[Region],"Not Found")</f>
        <v>South</v>
      </c>
      <c r="S2505" t="str">
        <f>_xlfn.XLOOKUP(Table2[[#This Row],[Customer_ID]],Table1[Customer_ID],Table1[Segment],"Not Found")</f>
        <v>Consumer</v>
      </c>
      <c r="T2505" t="str">
        <f>_xlfn.XLOOKUP(Table2[[#This Row],[Product_ID]],Table4[Product_ID],Table4[Product_Name],"Not Found")</f>
        <v>LED Strip Light</v>
      </c>
    </row>
    <row r="2506" spans="1:20" x14ac:dyDescent="0.3">
      <c r="A2506" t="s">
        <v>3035</v>
      </c>
      <c r="B2506" s="4">
        <v>45649</v>
      </c>
      <c r="C2506" s="4">
        <v>45653</v>
      </c>
      <c r="D2506" t="s">
        <v>850</v>
      </c>
      <c r="E2506" t="s">
        <v>116</v>
      </c>
      <c r="F2506" s="8">
        <v>1</v>
      </c>
      <c r="G2506" s="10">
        <v>0</v>
      </c>
      <c r="H2506" t="s">
        <v>13</v>
      </c>
      <c r="I2506" s="8">
        <v>399</v>
      </c>
      <c r="J2506" s="8">
        <v>59.79</v>
      </c>
      <c r="K2506" s="12">
        <f>YEAR(Table2[[#This Row],[Order_Date]])</f>
        <v>2024</v>
      </c>
      <c r="L2506" s="12">
        <f>MONTH(Table2[[#This Row],[Order_Date]])</f>
        <v>12</v>
      </c>
      <c r="M2506" t="str">
        <f>TEXT(Table2[[#This Row],[Order_Date]],"mmm")</f>
        <v>Dec</v>
      </c>
      <c r="N2506" t="str">
        <f>TEXT(Table2[[#This Row],[Order_Date]],"YYYY-MM")</f>
        <v>2024-12</v>
      </c>
      <c r="O2506" s="9">
        <f>IFERROR(Table2[[#This Row],[Profit]]/Table2[[#This Row],[Sales]],0)</f>
        <v>0.14984962406015037</v>
      </c>
      <c r="P2506" t="str">
        <f>_xlfn.XLOOKUP(Table2[[#This Row],[Product_ID]],Table4[Product_ID],Table4[Category],"Not Found")</f>
        <v>Technology</v>
      </c>
      <c r="Q2506" t="str">
        <f>_xlfn.XLOOKUP(Table2[[#This Row],[Product_ID]],Table4[Product_ID],Table4[Sub_Category],"Not Found")</f>
        <v>Accessories</v>
      </c>
      <c r="R2506" t="str">
        <f>_xlfn.XLOOKUP(Table2[[#This Row],[Customer_ID]],Table1[Customer_ID],Table1[Region],"Not Found")</f>
        <v>East</v>
      </c>
      <c r="S2506" t="str">
        <f>_xlfn.XLOOKUP(Table2[[#This Row],[Customer_ID]],Table1[Customer_ID],Table1[Segment],"Not Found")</f>
        <v>Consumer</v>
      </c>
      <c r="T2506" t="str">
        <f>_xlfn.XLOOKUP(Table2[[#This Row],[Product_ID]],Table4[Product_ID],Table4[Product_Name],"Not Found")</f>
        <v>Mobile Holder</v>
      </c>
    </row>
    <row r="2507" spans="1:20" x14ac:dyDescent="0.3">
      <c r="A2507" t="s">
        <v>3036</v>
      </c>
      <c r="B2507" s="4">
        <v>45366</v>
      </c>
      <c r="C2507" s="4">
        <v>45371</v>
      </c>
      <c r="D2507" t="s">
        <v>191</v>
      </c>
      <c r="E2507" t="s">
        <v>35</v>
      </c>
      <c r="F2507" s="8">
        <v>3</v>
      </c>
      <c r="G2507" s="10">
        <v>0</v>
      </c>
      <c r="H2507" t="s">
        <v>21</v>
      </c>
      <c r="I2507" s="8">
        <v>4797</v>
      </c>
      <c r="J2507" s="8">
        <v>1381.64</v>
      </c>
      <c r="K2507" s="12">
        <f>YEAR(Table2[[#This Row],[Order_Date]])</f>
        <v>2024</v>
      </c>
      <c r="L2507" s="12">
        <f>MONTH(Table2[[#This Row],[Order_Date]])</f>
        <v>3</v>
      </c>
      <c r="M2507" t="str">
        <f>TEXT(Table2[[#This Row],[Order_Date]],"mmm")</f>
        <v>Mar</v>
      </c>
      <c r="N2507" t="str">
        <f>TEXT(Table2[[#This Row],[Order_Date]],"YYYY-MM")</f>
        <v>2024-03</v>
      </c>
      <c r="O2507" s="9">
        <f>IFERROR(Table2[[#This Row],[Profit]]/Table2[[#This Row],[Sales]],0)</f>
        <v>0.28802168021680219</v>
      </c>
      <c r="P2507" t="str">
        <f>_xlfn.XLOOKUP(Table2[[#This Row],[Product_ID]],Table4[Product_ID],Table4[Category],"Not Found")</f>
        <v>Lifestyle</v>
      </c>
      <c r="Q2507" t="str">
        <f>_xlfn.XLOOKUP(Table2[[#This Row],[Product_ID]],Table4[Product_ID],Table4[Sub_Category],"Not Found")</f>
        <v>Bags</v>
      </c>
      <c r="R2507" t="str">
        <f>_xlfn.XLOOKUP(Table2[[#This Row],[Customer_ID]],Table1[Customer_ID],Table1[Region],"Not Found")</f>
        <v>West</v>
      </c>
      <c r="S2507" t="str">
        <f>_xlfn.XLOOKUP(Table2[[#This Row],[Customer_ID]],Table1[Customer_ID],Table1[Segment],"Not Found")</f>
        <v>Consumer</v>
      </c>
      <c r="T2507" t="str">
        <f>_xlfn.XLOOKUP(Table2[[#This Row],[Product_ID]],Table4[Product_ID],Table4[Product_Name],"Not Found")</f>
        <v>Backpack</v>
      </c>
    </row>
    <row r="2508" spans="1:20" x14ac:dyDescent="0.3">
      <c r="A2508" t="s">
        <v>3037</v>
      </c>
      <c r="B2508" s="4">
        <v>45646</v>
      </c>
      <c r="C2508" s="4">
        <v>45648</v>
      </c>
      <c r="D2508" t="s">
        <v>1724</v>
      </c>
      <c r="E2508" t="s">
        <v>71</v>
      </c>
      <c r="F2508" s="8">
        <v>3</v>
      </c>
      <c r="G2508" s="10">
        <v>0.1</v>
      </c>
      <c r="H2508" t="s">
        <v>30</v>
      </c>
      <c r="I2508" s="8">
        <v>2157.3000000000002</v>
      </c>
      <c r="J2508" s="8">
        <v>510.17</v>
      </c>
      <c r="K2508" s="12">
        <f>YEAR(Table2[[#This Row],[Order_Date]])</f>
        <v>2024</v>
      </c>
      <c r="L2508" s="12">
        <f>MONTH(Table2[[#This Row],[Order_Date]])</f>
        <v>12</v>
      </c>
      <c r="M2508" t="str">
        <f>TEXT(Table2[[#This Row],[Order_Date]],"mmm")</f>
        <v>Dec</v>
      </c>
      <c r="N2508" t="str">
        <f>TEXT(Table2[[#This Row],[Order_Date]],"YYYY-MM")</f>
        <v>2024-12</v>
      </c>
      <c r="O2508" s="9">
        <f>IFERROR(Table2[[#This Row],[Profit]]/Table2[[#This Row],[Sales]],0)</f>
        <v>0.23648542159180455</v>
      </c>
      <c r="P2508" t="str">
        <f>_xlfn.XLOOKUP(Table2[[#This Row],[Product_ID]],Table4[Product_ID],Table4[Category],"Not Found")</f>
        <v>Home</v>
      </c>
      <c r="Q2508" t="str">
        <f>_xlfn.XLOOKUP(Table2[[#This Row],[Product_ID]],Table4[Product_ID],Table4[Sub_Category],"Not Found")</f>
        <v>Storage</v>
      </c>
      <c r="R2508" t="str">
        <f>_xlfn.XLOOKUP(Table2[[#This Row],[Customer_ID]],Table1[Customer_ID],Table1[Region],"Not Found")</f>
        <v>East</v>
      </c>
      <c r="S2508" t="str">
        <f>_xlfn.XLOOKUP(Table2[[#This Row],[Customer_ID]],Table1[Customer_ID],Table1[Segment],"Not Found")</f>
        <v>Home Office</v>
      </c>
      <c r="T2508" t="str">
        <f>_xlfn.XLOOKUP(Table2[[#This Row],[Product_ID]],Table4[Product_ID],Table4[Product_Name],"Not Found")</f>
        <v>Storage Box</v>
      </c>
    </row>
    <row r="2509" spans="1:20" x14ac:dyDescent="0.3">
      <c r="A2509" t="s">
        <v>3038</v>
      </c>
      <c r="B2509" s="4">
        <v>45875</v>
      </c>
      <c r="C2509" s="4">
        <v>45877</v>
      </c>
      <c r="D2509" t="s">
        <v>381</v>
      </c>
      <c r="E2509" t="s">
        <v>29</v>
      </c>
      <c r="F2509" s="8">
        <v>2</v>
      </c>
      <c r="G2509" s="10">
        <v>0</v>
      </c>
      <c r="H2509" t="s">
        <v>21</v>
      </c>
      <c r="I2509" s="8">
        <v>798</v>
      </c>
      <c r="J2509" s="8">
        <v>197</v>
      </c>
      <c r="K2509" s="12">
        <f>YEAR(Table2[[#This Row],[Order_Date]])</f>
        <v>2025</v>
      </c>
      <c r="L2509" s="12">
        <f>MONTH(Table2[[#This Row],[Order_Date]])</f>
        <v>8</v>
      </c>
      <c r="M2509" t="str">
        <f>TEXT(Table2[[#This Row],[Order_Date]],"mmm")</f>
        <v>Aug</v>
      </c>
      <c r="N2509" t="str">
        <f>TEXT(Table2[[#This Row],[Order_Date]],"YYYY-MM")</f>
        <v>2025-08</v>
      </c>
      <c r="O2509" s="9">
        <f>IFERROR(Table2[[#This Row],[Profit]]/Table2[[#This Row],[Sales]],0)</f>
        <v>0.24686716791979949</v>
      </c>
      <c r="P2509" t="str">
        <f>_xlfn.XLOOKUP(Table2[[#This Row],[Product_ID]],Table4[Product_ID],Table4[Category],"Not Found")</f>
        <v>Office</v>
      </c>
      <c r="Q2509" t="str">
        <f>_xlfn.XLOOKUP(Table2[[#This Row],[Product_ID]],Table4[Product_ID],Table4[Sub_Category],"Not Found")</f>
        <v>Paper</v>
      </c>
      <c r="R2509" t="str">
        <f>_xlfn.XLOOKUP(Table2[[#This Row],[Customer_ID]],Table1[Customer_ID],Table1[Region],"Not Found")</f>
        <v>West</v>
      </c>
      <c r="S2509" t="str">
        <f>_xlfn.XLOOKUP(Table2[[#This Row],[Customer_ID]],Table1[Customer_ID],Table1[Segment],"Not Found")</f>
        <v>Corporate</v>
      </c>
      <c r="T2509" t="str">
        <f>_xlfn.XLOOKUP(Table2[[#This Row],[Product_ID]],Table4[Product_ID],Table4[Product_Name],"Not Found")</f>
        <v>Notebook Set</v>
      </c>
    </row>
    <row r="2510" spans="1:20" x14ac:dyDescent="0.3">
      <c r="A2510" t="s">
        <v>3039</v>
      </c>
      <c r="B2510" s="4">
        <v>45479</v>
      </c>
      <c r="C2510" s="4">
        <v>45482</v>
      </c>
      <c r="D2510" t="s">
        <v>1489</v>
      </c>
      <c r="E2510" t="s">
        <v>76</v>
      </c>
      <c r="F2510" s="8">
        <v>2</v>
      </c>
      <c r="G2510" s="10">
        <v>0.05</v>
      </c>
      <c r="H2510" t="s">
        <v>17</v>
      </c>
      <c r="I2510" s="8">
        <v>1708.1</v>
      </c>
      <c r="J2510" s="8">
        <v>499.95</v>
      </c>
      <c r="K2510" s="12">
        <f>YEAR(Table2[[#This Row],[Order_Date]])</f>
        <v>2024</v>
      </c>
      <c r="L2510" s="12">
        <f>MONTH(Table2[[#This Row],[Order_Date]])</f>
        <v>7</v>
      </c>
      <c r="M2510" t="str">
        <f>TEXT(Table2[[#This Row],[Order_Date]],"mmm")</f>
        <v>Jul</v>
      </c>
      <c r="N2510" t="str">
        <f>TEXT(Table2[[#This Row],[Order_Date]],"YYYY-MM")</f>
        <v>2024-07</v>
      </c>
      <c r="O2510" s="9">
        <f>IFERROR(Table2[[#This Row],[Profit]]/Table2[[#This Row],[Sales]],0)</f>
        <v>0.29269363620396932</v>
      </c>
      <c r="P2510" t="str">
        <f>_xlfn.XLOOKUP(Table2[[#This Row],[Product_ID]],Table4[Product_ID],Table4[Category],"Not Found")</f>
        <v>Home</v>
      </c>
      <c r="Q2510" t="str">
        <f>_xlfn.XLOOKUP(Table2[[#This Row],[Product_ID]],Table4[Product_ID],Table4[Sub_Category],"Not Found")</f>
        <v>Decor</v>
      </c>
      <c r="R2510" t="str">
        <f>_xlfn.XLOOKUP(Table2[[#This Row],[Customer_ID]],Table1[Customer_ID],Table1[Region],"Not Found")</f>
        <v>South</v>
      </c>
      <c r="S2510" t="str">
        <f>_xlfn.XLOOKUP(Table2[[#This Row],[Customer_ID]],Table1[Customer_ID],Table1[Segment],"Not Found")</f>
        <v>Consumer</v>
      </c>
      <c r="T2510" t="str">
        <f>_xlfn.XLOOKUP(Table2[[#This Row],[Product_ID]],Table4[Product_ID],Table4[Product_Name],"Not Found")</f>
        <v>Wall Clock</v>
      </c>
    </row>
    <row r="2511" spans="1:20" x14ac:dyDescent="0.3">
      <c r="A2511" t="s">
        <v>3040</v>
      </c>
      <c r="B2511" s="4">
        <v>45976</v>
      </c>
      <c r="C2511" s="4">
        <v>45978</v>
      </c>
      <c r="D2511" t="s">
        <v>311</v>
      </c>
      <c r="E2511" t="s">
        <v>20</v>
      </c>
      <c r="F2511" s="8">
        <v>2</v>
      </c>
      <c r="G2511" s="10">
        <v>0</v>
      </c>
      <c r="H2511" t="s">
        <v>30</v>
      </c>
      <c r="I2511" s="8">
        <v>13998</v>
      </c>
      <c r="J2511" s="8">
        <v>2941.94</v>
      </c>
      <c r="K2511" s="12">
        <f>YEAR(Table2[[#This Row],[Order_Date]])</f>
        <v>2025</v>
      </c>
      <c r="L2511" s="12">
        <f>MONTH(Table2[[#This Row],[Order_Date]])</f>
        <v>11</v>
      </c>
      <c r="M2511" t="str">
        <f>TEXT(Table2[[#This Row],[Order_Date]],"mmm")</f>
        <v>Nov</v>
      </c>
      <c r="N2511" t="str">
        <f>TEXT(Table2[[#This Row],[Order_Date]],"YYYY-MM")</f>
        <v>2025-11</v>
      </c>
      <c r="O2511" s="9">
        <f>IFERROR(Table2[[#This Row],[Profit]]/Table2[[#This Row],[Sales]],0)</f>
        <v>0.21016859551364481</v>
      </c>
      <c r="P2511" t="str">
        <f>_xlfn.XLOOKUP(Table2[[#This Row],[Product_ID]],Table4[Product_ID],Table4[Category],"Not Found")</f>
        <v>Furniture</v>
      </c>
      <c r="Q2511" t="str">
        <f>_xlfn.XLOOKUP(Table2[[#This Row],[Product_ID]],Table4[Product_ID],Table4[Sub_Category],"Not Found")</f>
        <v>Furniture</v>
      </c>
      <c r="R2511" t="str">
        <f>_xlfn.XLOOKUP(Table2[[#This Row],[Customer_ID]],Table1[Customer_ID],Table1[Region],"Not Found")</f>
        <v>East</v>
      </c>
      <c r="S2511" t="str">
        <f>_xlfn.XLOOKUP(Table2[[#This Row],[Customer_ID]],Table1[Customer_ID],Table1[Segment],"Not Found")</f>
        <v>Consumer</v>
      </c>
      <c r="T2511" t="str">
        <f>_xlfn.XLOOKUP(Table2[[#This Row],[Product_ID]],Table4[Product_ID],Table4[Product_Name],"Not Found")</f>
        <v>Office Chair</v>
      </c>
    </row>
    <row r="2512" spans="1:20" x14ac:dyDescent="0.3">
      <c r="A2512" t="s">
        <v>3041</v>
      </c>
      <c r="B2512" s="4">
        <v>45581</v>
      </c>
      <c r="C2512" s="4">
        <v>45586</v>
      </c>
      <c r="D2512" t="s">
        <v>534</v>
      </c>
      <c r="E2512" t="s">
        <v>40</v>
      </c>
      <c r="F2512" s="8">
        <v>1</v>
      </c>
      <c r="G2512" s="10">
        <v>0.15</v>
      </c>
      <c r="H2512" t="s">
        <v>30</v>
      </c>
      <c r="I2512" s="8">
        <v>1274.1500000000001</v>
      </c>
      <c r="J2512" s="8">
        <v>376.51</v>
      </c>
      <c r="K2512" s="12">
        <f>YEAR(Table2[[#This Row],[Order_Date]])</f>
        <v>2024</v>
      </c>
      <c r="L2512" s="12">
        <f>MONTH(Table2[[#This Row],[Order_Date]])</f>
        <v>10</v>
      </c>
      <c r="M2512" t="str">
        <f>TEXT(Table2[[#This Row],[Order_Date]],"mmm")</f>
        <v>Oct</v>
      </c>
      <c r="N2512" t="str">
        <f>TEXT(Table2[[#This Row],[Order_Date]],"YYYY-MM")</f>
        <v>2024-10</v>
      </c>
      <c r="O2512" s="9">
        <f>IFERROR(Table2[[#This Row],[Profit]]/Table2[[#This Row],[Sales]],0)</f>
        <v>0.29549896009104104</v>
      </c>
      <c r="P2512" t="str">
        <f>_xlfn.XLOOKUP(Table2[[#This Row],[Product_ID]],Table4[Product_ID],Table4[Category],"Not Found")</f>
        <v>Technology</v>
      </c>
      <c r="Q2512" t="str">
        <f>_xlfn.XLOOKUP(Table2[[#This Row],[Product_ID]],Table4[Product_ID],Table4[Sub_Category],"Not Found")</f>
        <v>Accessories</v>
      </c>
      <c r="R2512" t="str">
        <f>_xlfn.XLOOKUP(Table2[[#This Row],[Customer_ID]],Table1[Customer_ID],Table1[Region],"Not Found")</f>
        <v>North</v>
      </c>
      <c r="S2512" t="str">
        <f>_xlfn.XLOOKUP(Table2[[#This Row],[Customer_ID]],Table1[Customer_ID],Table1[Segment],"Not Found")</f>
        <v>Consumer</v>
      </c>
      <c r="T2512" t="str">
        <f>_xlfn.XLOOKUP(Table2[[#This Row],[Product_ID]],Table4[Product_ID],Table4[Product_Name],"Not Found")</f>
        <v>Power Bank</v>
      </c>
    </row>
    <row r="2513" spans="1:20" x14ac:dyDescent="0.3">
      <c r="A2513" t="s">
        <v>3042</v>
      </c>
      <c r="B2513" s="4">
        <v>45336</v>
      </c>
      <c r="C2513" s="4">
        <v>45339</v>
      </c>
      <c r="D2513" t="s">
        <v>254</v>
      </c>
      <c r="E2513" t="s">
        <v>96</v>
      </c>
      <c r="F2513" s="8">
        <v>1</v>
      </c>
      <c r="G2513" s="10">
        <v>0.05</v>
      </c>
      <c r="H2513" t="s">
        <v>30</v>
      </c>
      <c r="I2513" s="8">
        <v>949.05</v>
      </c>
      <c r="J2513" s="8">
        <v>222.03</v>
      </c>
      <c r="K2513" s="12">
        <f>YEAR(Table2[[#This Row],[Order_Date]])</f>
        <v>2024</v>
      </c>
      <c r="L2513" s="12">
        <f>MONTH(Table2[[#This Row],[Order_Date]])</f>
        <v>2</v>
      </c>
      <c r="M2513" t="str">
        <f>TEXT(Table2[[#This Row],[Order_Date]],"mmm")</f>
        <v>Feb</v>
      </c>
      <c r="N2513" t="str">
        <f>TEXT(Table2[[#This Row],[Order_Date]],"YYYY-MM")</f>
        <v>2024-02</v>
      </c>
      <c r="O2513" s="9">
        <f>IFERROR(Table2[[#This Row],[Profit]]/Table2[[#This Row],[Sales]],0)</f>
        <v>0.23394973921289711</v>
      </c>
      <c r="P2513" t="str">
        <f>_xlfn.XLOOKUP(Table2[[#This Row],[Product_ID]],Table4[Product_ID],Table4[Category],"Not Found")</f>
        <v>Home</v>
      </c>
      <c r="Q2513" t="str">
        <f>_xlfn.XLOOKUP(Table2[[#This Row],[Product_ID]],Table4[Product_ID],Table4[Sub_Category],"Not Found")</f>
        <v>Lighting</v>
      </c>
      <c r="R2513" t="str">
        <f>_xlfn.XLOOKUP(Table2[[#This Row],[Customer_ID]],Table1[Customer_ID],Table1[Region],"Not Found")</f>
        <v>North</v>
      </c>
      <c r="S2513" t="str">
        <f>_xlfn.XLOOKUP(Table2[[#This Row],[Customer_ID]],Table1[Customer_ID],Table1[Segment],"Not Found")</f>
        <v>Consumer</v>
      </c>
      <c r="T2513" t="str">
        <f>_xlfn.XLOOKUP(Table2[[#This Row],[Product_ID]],Table4[Product_ID],Table4[Product_Name],"Not Found")</f>
        <v>LED Strip Light</v>
      </c>
    </row>
    <row r="2514" spans="1:20" x14ac:dyDescent="0.3">
      <c r="A2514" t="s">
        <v>3043</v>
      </c>
      <c r="B2514" s="4">
        <v>45864</v>
      </c>
      <c r="C2514" s="4">
        <v>45865</v>
      </c>
      <c r="D2514" t="s">
        <v>83</v>
      </c>
      <c r="E2514" t="s">
        <v>26</v>
      </c>
      <c r="F2514" s="8">
        <v>2</v>
      </c>
      <c r="G2514" s="10">
        <v>0.1</v>
      </c>
      <c r="H2514" t="s">
        <v>17</v>
      </c>
      <c r="I2514" s="8">
        <v>1618.2</v>
      </c>
      <c r="J2514" s="8">
        <v>380.83</v>
      </c>
      <c r="K2514" s="12">
        <f>YEAR(Table2[[#This Row],[Order_Date]])</f>
        <v>2025</v>
      </c>
      <c r="L2514" s="12">
        <f>MONTH(Table2[[#This Row],[Order_Date]])</f>
        <v>7</v>
      </c>
      <c r="M2514" t="str">
        <f>TEXT(Table2[[#This Row],[Order_Date]],"mmm")</f>
        <v>Jul</v>
      </c>
      <c r="N2514" t="str">
        <f>TEXT(Table2[[#This Row],[Order_Date]],"YYYY-MM")</f>
        <v>2025-07</v>
      </c>
      <c r="O2514" s="9">
        <f>IFERROR(Table2[[#This Row],[Profit]]/Table2[[#This Row],[Sales]],0)</f>
        <v>0.23534173773328387</v>
      </c>
      <c r="P2514" t="str">
        <f>_xlfn.XLOOKUP(Table2[[#This Row],[Product_ID]],Table4[Product_ID],Table4[Category],"Not Found")</f>
        <v>Technology</v>
      </c>
      <c r="Q2514" t="str">
        <f>_xlfn.XLOOKUP(Table2[[#This Row],[Product_ID]],Table4[Product_ID],Table4[Sub_Category],"Not Found")</f>
        <v>Accessories</v>
      </c>
      <c r="R2514" t="str">
        <f>_xlfn.XLOOKUP(Table2[[#This Row],[Customer_ID]],Table1[Customer_ID],Table1[Region],"Not Found")</f>
        <v>East</v>
      </c>
      <c r="S2514" t="str">
        <f>_xlfn.XLOOKUP(Table2[[#This Row],[Customer_ID]],Table1[Customer_ID],Table1[Segment],"Not Found")</f>
        <v>Consumer</v>
      </c>
      <c r="T2514" t="str">
        <f>_xlfn.XLOOKUP(Table2[[#This Row],[Product_ID]],Table4[Product_ID],Table4[Product_Name],"Not Found")</f>
        <v>Keyboard</v>
      </c>
    </row>
    <row r="2515" spans="1:20" x14ac:dyDescent="0.3">
      <c r="A2515" t="s">
        <v>3044</v>
      </c>
      <c r="B2515" s="4">
        <v>45374</v>
      </c>
      <c r="C2515" s="4">
        <v>45377</v>
      </c>
      <c r="D2515" t="s">
        <v>1093</v>
      </c>
      <c r="E2515" t="s">
        <v>29</v>
      </c>
      <c r="F2515" s="8">
        <v>4</v>
      </c>
      <c r="G2515" s="10">
        <v>0</v>
      </c>
      <c r="H2515" t="s">
        <v>21</v>
      </c>
      <c r="I2515" s="8">
        <v>1596</v>
      </c>
      <c r="J2515" s="8">
        <v>427.2</v>
      </c>
      <c r="K2515" s="12">
        <f>YEAR(Table2[[#This Row],[Order_Date]])</f>
        <v>2024</v>
      </c>
      <c r="L2515" s="12">
        <f>MONTH(Table2[[#This Row],[Order_Date]])</f>
        <v>3</v>
      </c>
      <c r="M2515" t="str">
        <f>TEXT(Table2[[#This Row],[Order_Date]],"mmm")</f>
        <v>Mar</v>
      </c>
      <c r="N2515" t="str">
        <f>TEXT(Table2[[#This Row],[Order_Date]],"YYYY-MM")</f>
        <v>2024-03</v>
      </c>
      <c r="O2515" s="9">
        <f>IFERROR(Table2[[#This Row],[Profit]]/Table2[[#This Row],[Sales]],0)</f>
        <v>0.26766917293233083</v>
      </c>
      <c r="P2515" t="str">
        <f>_xlfn.XLOOKUP(Table2[[#This Row],[Product_ID]],Table4[Product_ID],Table4[Category],"Not Found")</f>
        <v>Office</v>
      </c>
      <c r="Q2515" t="str">
        <f>_xlfn.XLOOKUP(Table2[[#This Row],[Product_ID]],Table4[Product_ID],Table4[Sub_Category],"Not Found")</f>
        <v>Paper</v>
      </c>
      <c r="R2515" t="str">
        <f>_xlfn.XLOOKUP(Table2[[#This Row],[Customer_ID]],Table1[Customer_ID],Table1[Region],"Not Found")</f>
        <v>West</v>
      </c>
      <c r="S2515" t="str">
        <f>_xlfn.XLOOKUP(Table2[[#This Row],[Customer_ID]],Table1[Customer_ID],Table1[Segment],"Not Found")</f>
        <v>Home Office</v>
      </c>
      <c r="T2515" t="str">
        <f>_xlfn.XLOOKUP(Table2[[#This Row],[Product_ID]],Table4[Product_ID],Table4[Product_Name],"Not Found")</f>
        <v>Notebook Set</v>
      </c>
    </row>
    <row r="2516" spans="1:20" x14ac:dyDescent="0.3">
      <c r="A2516" t="s">
        <v>3045</v>
      </c>
      <c r="B2516" s="4">
        <v>45414</v>
      </c>
      <c r="C2516" s="4">
        <v>45415</v>
      </c>
      <c r="D2516" t="s">
        <v>367</v>
      </c>
      <c r="E2516" t="s">
        <v>71</v>
      </c>
      <c r="F2516" s="8">
        <v>2</v>
      </c>
      <c r="G2516" s="10">
        <v>0</v>
      </c>
      <c r="H2516" t="s">
        <v>17</v>
      </c>
      <c r="I2516" s="8">
        <v>1598</v>
      </c>
      <c r="J2516" s="8">
        <v>377.22</v>
      </c>
      <c r="K2516" s="12">
        <f>YEAR(Table2[[#This Row],[Order_Date]])</f>
        <v>2024</v>
      </c>
      <c r="L2516" s="12">
        <f>MONTH(Table2[[#This Row],[Order_Date]])</f>
        <v>5</v>
      </c>
      <c r="M2516" t="str">
        <f>TEXT(Table2[[#This Row],[Order_Date]],"mmm")</f>
        <v>May</v>
      </c>
      <c r="N2516" t="str">
        <f>TEXT(Table2[[#This Row],[Order_Date]],"YYYY-MM")</f>
        <v>2024-05</v>
      </c>
      <c r="O2516" s="9">
        <f>IFERROR(Table2[[#This Row],[Profit]]/Table2[[#This Row],[Sales]],0)</f>
        <v>0.23605757196495622</v>
      </c>
      <c r="P2516" t="str">
        <f>_xlfn.XLOOKUP(Table2[[#This Row],[Product_ID]],Table4[Product_ID],Table4[Category],"Not Found")</f>
        <v>Home</v>
      </c>
      <c r="Q2516" t="str">
        <f>_xlfn.XLOOKUP(Table2[[#This Row],[Product_ID]],Table4[Product_ID],Table4[Sub_Category],"Not Found")</f>
        <v>Storage</v>
      </c>
      <c r="R2516" t="str">
        <f>_xlfn.XLOOKUP(Table2[[#This Row],[Customer_ID]],Table1[Customer_ID],Table1[Region],"Not Found")</f>
        <v>West</v>
      </c>
      <c r="S2516" t="str">
        <f>_xlfn.XLOOKUP(Table2[[#This Row],[Customer_ID]],Table1[Customer_ID],Table1[Segment],"Not Found")</f>
        <v>Consumer</v>
      </c>
      <c r="T2516" t="str">
        <f>_xlfn.XLOOKUP(Table2[[#This Row],[Product_ID]],Table4[Product_ID],Table4[Product_Name],"Not Found")</f>
        <v>Storage Box</v>
      </c>
    </row>
    <row r="2517" spans="1:20" x14ac:dyDescent="0.3">
      <c r="A2517" t="s">
        <v>3046</v>
      </c>
      <c r="B2517" s="4">
        <v>45649</v>
      </c>
      <c r="C2517" s="4">
        <v>45651</v>
      </c>
      <c r="D2517" t="s">
        <v>1788</v>
      </c>
      <c r="E2517" t="s">
        <v>40</v>
      </c>
      <c r="F2517" s="8">
        <v>2</v>
      </c>
      <c r="G2517" s="10">
        <v>0</v>
      </c>
      <c r="H2517" t="s">
        <v>13</v>
      </c>
      <c r="I2517" s="8">
        <v>2998</v>
      </c>
      <c r="J2517" s="8">
        <v>744.68</v>
      </c>
      <c r="K2517" s="12">
        <f>YEAR(Table2[[#This Row],[Order_Date]])</f>
        <v>2024</v>
      </c>
      <c r="L2517" s="12">
        <f>MONTH(Table2[[#This Row],[Order_Date]])</f>
        <v>12</v>
      </c>
      <c r="M2517" t="str">
        <f>TEXT(Table2[[#This Row],[Order_Date]],"mmm")</f>
        <v>Dec</v>
      </c>
      <c r="N2517" t="str">
        <f>TEXT(Table2[[#This Row],[Order_Date]],"YYYY-MM")</f>
        <v>2024-12</v>
      </c>
      <c r="O2517" s="9">
        <f>IFERROR(Table2[[#This Row],[Profit]]/Table2[[#This Row],[Sales]],0)</f>
        <v>0.24839226150767177</v>
      </c>
      <c r="P2517" t="str">
        <f>_xlfn.XLOOKUP(Table2[[#This Row],[Product_ID]],Table4[Product_ID],Table4[Category],"Not Found")</f>
        <v>Technology</v>
      </c>
      <c r="Q2517" t="str">
        <f>_xlfn.XLOOKUP(Table2[[#This Row],[Product_ID]],Table4[Product_ID],Table4[Sub_Category],"Not Found")</f>
        <v>Accessories</v>
      </c>
      <c r="R2517" t="str">
        <f>_xlfn.XLOOKUP(Table2[[#This Row],[Customer_ID]],Table1[Customer_ID],Table1[Region],"Not Found")</f>
        <v>East</v>
      </c>
      <c r="S2517" t="str">
        <f>_xlfn.XLOOKUP(Table2[[#This Row],[Customer_ID]],Table1[Customer_ID],Table1[Segment],"Not Found")</f>
        <v>Consumer</v>
      </c>
      <c r="T2517" t="str">
        <f>_xlfn.XLOOKUP(Table2[[#This Row],[Product_ID]],Table4[Product_ID],Table4[Product_Name],"Not Found")</f>
        <v>Power Bank</v>
      </c>
    </row>
    <row r="2518" spans="1:20" x14ac:dyDescent="0.3">
      <c r="A2518" t="s">
        <v>3047</v>
      </c>
      <c r="B2518" s="4">
        <v>45819</v>
      </c>
      <c r="C2518" s="4">
        <v>45824</v>
      </c>
      <c r="D2518" t="s">
        <v>825</v>
      </c>
      <c r="E2518" t="s">
        <v>55</v>
      </c>
      <c r="F2518" s="8">
        <v>3</v>
      </c>
      <c r="G2518" s="10">
        <v>0</v>
      </c>
      <c r="H2518" t="s">
        <v>17</v>
      </c>
      <c r="I2518" s="8">
        <v>17997</v>
      </c>
      <c r="J2518" s="8">
        <v>-696.14</v>
      </c>
      <c r="K2518" s="12">
        <f>YEAR(Table2[[#This Row],[Order_Date]])</f>
        <v>2025</v>
      </c>
      <c r="L2518" s="12">
        <f>MONTH(Table2[[#This Row],[Order_Date]])</f>
        <v>6</v>
      </c>
      <c r="M2518" t="str">
        <f>TEXT(Table2[[#This Row],[Order_Date]],"mmm")</f>
        <v>Jun</v>
      </c>
      <c r="N2518" t="str">
        <f>TEXT(Table2[[#This Row],[Order_Date]],"YYYY-MM")</f>
        <v>2025-06</v>
      </c>
      <c r="O2518" s="9">
        <f>IFERROR(Table2[[#This Row],[Profit]]/Table2[[#This Row],[Sales]],0)</f>
        <v>-3.8680891259654383E-2</v>
      </c>
      <c r="P2518" t="str">
        <f>_xlfn.XLOOKUP(Table2[[#This Row],[Product_ID]],Table4[Product_ID],Table4[Category],"Not Found")</f>
        <v>Furniture</v>
      </c>
      <c r="Q2518" t="str">
        <f>_xlfn.XLOOKUP(Table2[[#This Row],[Product_ID]],Table4[Product_ID],Table4[Sub_Category],"Not Found")</f>
        <v>Furniture</v>
      </c>
      <c r="R2518" t="str">
        <f>_xlfn.XLOOKUP(Table2[[#This Row],[Customer_ID]],Table1[Customer_ID],Table1[Region],"Not Found")</f>
        <v>North</v>
      </c>
      <c r="S2518" t="str">
        <f>_xlfn.XLOOKUP(Table2[[#This Row],[Customer_ID]],Table1[Customer_ID],Table1[Segment],"Not Found")</f>
        <v>Corporate</v>
      </c>
      <c r="T2518" t="str">
        <f>_xlfn.XLOOKUP(Table2[[#This Row],[Product_ID]],Table4[Product_ID],Table4[Product_Name],"Not Found")</f>
        <v>Study Table</v>
      </c>
    </row>
    <row r="2519" spans="1:20" x14ac:dyDescent="0.3">
      <c r="A2519" t="s">
        <v>3048</v>
      </c>
      <c r="B2519" s="4">
        <v>45357</v>
      </c>
      <c r="C2519" s="4">
        <v>45361</v>
      </c>
      <c r="D2519" t="s">
        <v>1953</v>
      </c>
      <c r="E2519" t="s">
        <v>29</v>
      </c>
      <c r="F2519" s="8">
        <v>1</v>
      </c>
      <c r="G2519" s="10">
        <v>0.1</v>
      </c>
      <c r="H2519" t="s">
        <v>21</v>
      </c>
      <c r="I2519" s="8">
        <v>359.1</v>
      </c>
      <c r="J2519" s="8">
        <v>112.92</v>
      </c>
      <c r="K2519" s="12">
        <f>YEAR(Table2[[#This Row],[Order_Date]])</f>
        <v>2024</v>
      </c>
      <c r="L2519" s="12">
        <f>MONTH(Table2[[#This Row],[Order_Date]])</f>
        <v>3</v>
      </c>
      <c r="M2519" t="str">
        <f>TEXT(Table2[[#This Row],[Order_Date]],"mmm")</f>
        <v>Mar</v>
      </c>
      <c r="N2519" t="str">
        <f>TEXT(Table2[[#This Row],[Order_Date]],"YYYY-MM")</f>
        <v>2024-03</v>
      </c>
      <c r="O2519" s="9">
        <f>IFERROR(Table2[[#This Row],[Profit]]/Table2[[#This Row],[Sales]],0)</f>
        <v>0.31445279866332498</v>
      </c>
      <c r="P2519" t="str">
        <f>_xlfn.XLOOKUP(Table2[[#This Row],[Product_ID]],Table4[Product_ID],Table4[Category],"Not Found")</f>
        <v>Office</v>
      </c>
      <c r="Q2519" t="str">
        <f>_xlfn.XLOOKUP(Table2[[#This Row],[Product_ID]],Table4[Product_ID],Table4[Sub_Category],"Not Found")</f>
        <v>Paper</v>
      </c>
      <c r="R2519" t="str">
        <f>_xlfn.XLOOKUP(Table2[[#This Row],[Customer_ID]],Table1[Customer_ID],Table1[Region],"Not Found")</f>
        <v>West</v>
      </c>
      <c r="S2519" t="str">
        <f>_xlfn.XLOOKUP(Table2[[#This Row],[Customer_ID]],Table1[Customer_ID],Table1[Segment],"Not Found")</f>
        <v>Home Office</v>
      </c>
      <c r="T2519" t="str">
        <f>_xlfn.XLOOKUP(Table2[[#This Row],[Product_ID]],Table4[Product_ID],Table4[Product_Name],"Not Found")</f>
        <v>Notebook Set</v>
      </c>
    </row>
    <row r="2520" spans="1:20" x14ac:dyDescent="0.3">
      <c r="A2520" t="s">
        <v>3049</v>
      </c>
      <c r="B2520" s="4">
        <v>45948</v>
      </c>
      <c r="C2520" s="4">
        <v>45951</v>
      </c>
      <c r="D2520" t="s">
        <v>901</v>
      </c>
      <c r="E2520" t="s">
        <v>81</v>
      </c>
      <c r="F2520" s="8">
        <v>2</v>
      </c>
      <c r="G2520" s="10">
        <v>0.05</v>
      </c>
      <c r="H2520" t="s">
        <v>21</v>
      </c>
      <c r="I2520" s="8">
        <v>1518.1</v>
      </c>
      <c r="J2520" s="8">
        <v>426.16</v>
      </c>
      <c r="K2520" s="12">
        <f>YEAR(Table2[[#This Row],[Order_Date]])</f>
        <v>2025</v>
      </c>
      <c r="L2520" s="12">
        <f>MONTH(Table2[[#This Row],[Order_Date]])</f>
        <v>10</v>
      </c>
      <c r="M2520" t="str">
        <f>TEXT(Table2[[#This Row],[Order_Date]],"mmm")</f>
        <v>Oct</v>
      </c>
      <c r="N2520" t="str">
        <f>TEXT(Table2[[#This Row],[Order_Date]],"YYYY-MM")</f>
        <v>2025-10</v>
      </c>
      <c r="O2520" s="9">
        <f>IFERROR(Table2[[#This Row],[Profit]]/Table2[[#This Row],[Sales]],0)</f>
        <v>0.2807193202028852</v>
      </c>
      <c r="P2520" t="str">
        <f>_xlfn.XLOOKUP(Table2[[#This Row],[Product_ID]],Table4[Product_ID],Table4[Category],"Not Found")</f>
        <v>Home</v>
      </c>
      <c r="Q2520" t="str">
        <f>_xlfn.XLOOKUP(Table2[[#This Row],[Product_ID]],Table4[Product_ID],Table4[Sub_Category],"Not Found")</f>
        <v>Kitchen</v>
      </c>
      <c r="R2520" t="str">
        <f>_xlfn.XLOOKUP(Table2[[#This Row],[Customer_ID]],Table1[Customer_ID],Table1[Region],"Not Found")</f>
        <v>North</v>
      </c>
      <c r="S2520" t="str">
        <f>_xlfn.XLOOKUP(Table2[[#This Row],[Customer_ID]],Table1[Customer_ID],Table1[Segment],"Not Found")</f>
        <v>Consumer</v>
      </c>
      <c r="T2520" t="str">
        <f>_xlfn.XLOOKUP(Table2[[#This Row],[Product_ID]],Table4[Product_ID],Table4[Product_Name],"Not Found")</f>
        <v>Travel Mug</v>
      </c>
    </row>
    <row r="2521" spans="1:20" x14ac:dyDescent="0.3">
      <c r="A2521" t="s">
        <v>3050</v>
      </c>
      <c r="B2521" s="4">
        <v>45666</v>
      </c>
      <c r="C2521" s="4">
        <v>45668</v>
      </c>
      <c r="D2521" t="s">
        <v>32</v>
      </c>
      <c r="E2521" t="s">
        <v>76</v>
      </c>
      <c r="F2521" s="8">
        <v>1</v>
      </c>
      <c r="G2521" s="10">
        <v>0.05</v>
      </c>
      <c r="H2521" t="s">
        <v>21</v>
      </c>
      <c r="I2521" s="8">
        <v>854.05</v>
      </c>
      <c r="J2521" s="8">
        <v>211.75</v>
      </c>
      <c r="K2521" s="12">
        <f>YEAR(Table2[[#This Row],[Order_Date]])</f>
        <v>2025</v>
      </c>
      <c r="L2521" s="12">
        <f>MONTH(Table2[[#This Row],[Order_Date]])</f>
        <v>1</v>
      </c>
      <c r="M2521" t="str">
        <f>TEXT(Table2[[#This Row],[Order_Date]],"mmm")</f>
        <v>Jan</v>
      </c>
      <c r="N2521" t="str">
        <f>TEXT(Table2[[#This Row],[Order_Date]],"YYYY-MM")</f>
        <v>2025-01</v>
      </c>
      <c r="O2521" s="9">
        <f>IFERROR(Table2[[#This Row],[Profit]]/Table2[[#This Row],[Sales]],0)</f>
        <v>0.24793630349511153</v>
      </c>
      <c r="P2521" t="str">
        <f>_xlfn.XLOOKUP(Table2[[#This Row],[Product_ID]],Table4[Product_ID],Table4[Category],"Not Found")</f>
        <v>Home</v>
      </c>
      <c r="Q2521" t="str">
        <f>_xlfn.XLOOKUP(Table2[[#This Row],[Product_ID]],Table4[Product_ID],Table4[Sub_Category],"Not Found")</f>
        <v>Decor</v>
      </c>
      <c r="R2521" t="str">
        <f>_xlfn.XLOOKUP(Table2[[#This Row],[Customer_ID]],Table1[Customer_ID],Table1[Region],"Not Found")</f>
        <v>North</v>
      </c>
      <c r="S2521" t="str">
        <f>_xlfn.XLOOKUP(Table2[[#This Row],[Customer_ID]],Table1[Customer_ID],Table1[Segment],"Not Found")</f>
        <v>Home Office</v>
      </c>
      <c r="T2521" t="str">
        <f>_xlfn.XLOOKUP(Table2[[#This Row],[Product_ID]],Table4[Product_ID],Table4[Product_Name],"Not Found")</f>
        <v>Wall Clock</v>
      </c>
    </row>
    <row r="2522" spans="1:20" x14ac:dyDescent="0.3">
      <c r="A2522" t="s">
        <v>3051</v>
      </c>
      <c r="B2522" s="4">
        <v>45453</v>
      </c>
      <c r="C2522" s="4">
        <v>45458</v>
      </c>
      <c r="D2522" t="s">
        <v>1067</v>
      </c>
      <c r="E2522" t="s">
        <v>81</v>
      </c>
      <c r="F2522" s="8">
        <v>1</v>
      </c>
      <c r="G2522" s="10">
        <v>0.1</v>
      </c>
      <c r="H2522" t="s">
        <v>13</v>
      </c>
      <c r="I2522" s="8">
        <v>719.1</v>
      </c>
      <c r="J2522" s="8">
        <v>-74.599999999999994</v>
      </c>
      <c r="K2522" s="12">
        <f>YEAR(Table2[[#This Row],[Order_Date]])</f>
        <v>2024</v>
      </c>
      <c r="L2522" s="12">
        <f>MONTH(Table2[[#This Row],[Order_Date]])</f>
        <v>6</v>
      </c>
      <c r="M2522" t="str">
        <f>TEXT(Table2[[#This Row],[Order_Date]],"mmm")</f>
        <v>Jun</v>
      </c>
      <c r="N2522" t="str">
        <f>TEXT(Table2[[#This Row],[Order_Date]],"YYYY-MM")</f>
        <v>2024-06</v>
      </c>
      <c r="O2522" s="9">
        <f>IFERROR(Table2[[#This Row],[Profit]]/Table2[[#This Row],[Sales]],0)</f>
        <v>-0.10374078709497983</v>
      </c>
      <c r="P2522" t="str">
        <f>_xlfn.XLOOKUP(Table2[[#This Row],[Product_ID]],Table4[Product_ID],Table4[Category],"Not Found")</f>
        <v>Home</v>
      </c>
      <c r="Q2522" t="str">
        <f>_xlfn.XLOOKUP(Table2[[#This Row],[Product_ID]],Table4[Product_ID],Table4[Sub_Category],"Not Found")</f>
        <v>Kitchen</v>
      </c>
      <c r="R2522" t="str">
        <f>_xlfn.XLOOKUP(Table2[[#This Row],[Customer_ID]],Table1[Customer_ID],Table1[Region],"Not Found")</f>
        <v>West</v>
      </c>
      <c r="S2522" t="str">
        <f>_xlfn.XLOOKUP(Table2[[#This Row],[Customer_ID]],Table1[Customer_ID],Table1[Segment],"Not Found")</f>
        <v>Consumer</v>
      </c>
      <c r="T2522" t="str">
        <f>_xlfn.XLOOKUP(Table2[[#This Row],[Product_ID]],Table4[Product_ID],Table4[Product_Name],"Not Found")</f>
        <v>Travel Mug</v>
      </c>
    </row>
    <row r="2523" spans="1:20" x14ac:dyDescent="0.3">
      <c r="A2523" t="s">
        <v>3052</v>
      </c>
      <c r="B2523" s="4">
        <v>45671</v>
      </c>
      <c r="C2523" s="4">
        <v>45675</v>
      </c>
      <c r="D2523" t="s">
        <v>11</v>
      </c>
      <c r="E2523" t="s">
        <v>12</v>
      </c>
      <c r="F2523" s="8">
        <v>2</v>
      </c>
      <c r="G2523" s="10">
        <v>0</v>
      </c>
      <c r="H2523" t="s">
        <v>17</v>
      </c>
      <c r="I2523" s="8">
        <v>1198</v>
      </c>
      <c r="J2523" s="8">
        <v>348.89</v>
      </c>
      <c r="K2523" s="12">
        <f>YEAR(Table2[[#This Row],[Order_Date]])</f>
        <v>2025</v>
      </c>
      <c r="L2523" s="12">
        <f>MONTH(Table2[[#This Row],[Order_Date]])</f>
        <v>1</v>
      </c>
      <c r="M2523" t="str">
        <f>TEXT(Table2[[#This Row],[Order_Date]],"mmm")</f>
        <v>Jan</v>
      </c>
      <c r="N2523" t="str">
        <f>TEXT(Table2[[#This Row],[Order_Date]],"YYYY-MM")</f>
        <v>2025-01</v>
      </c>
      <c r="O2523" s="9">
        <f>IFERROR(Table2[[#This Row],[Profit]]/Table2[[#This Row],[Sales]],0)</f>
        <v>0.2912270450751252</v>
      </c>
      <c r="P2523" t="str">
        <f>_xlfn.XLOOKUP(Table2[[#This Row],[Product_ID]],Table4[Product_ID],Table4[Category],"Not Found")</f>
        <v>Home</v>
      </c>
      <c r="Q2523" t="str">
        <f>_xlfn.XLOOKUP(Table2[[#This Row],[Product_ID]],Table4[Product_ID],Table4[Sub_Category],"Not Found")</f>
        <v>Kitchen</v>
      </c>
      <c r="R2523" t="str">
        <f>_xlfn.XLOOKUP(Table2[[#This Row],[Customer_ID]],Table1[Customer_ID],Table1[Region],"Not Found")</f>
        <v>West</v>
      </c>
      <c r="S2523" t="str">
        <f>_xlfn.XLOOKUP(Table2[[#This Row],[Customer_ID]],Table1[Customer_ID],Table1[Segment],"Not Found")</f>
        <v>Home Office</v>
      </c>
      <c r="T2523" t="str">
        <f>_xlfn.XLOOKUP(Table2[[#This Row],[Product_ID]],Table4[Product_ID],Table4[Product_Name],"Not Found")</f>
        <v>Water Bottle</v>
      </c>
    </row>
    <row r="2524" spans="1:20" x14ac:dyDescent="0.3">
      <c r="A2524" t="s">
        <v>3053</v>
      </c>
      <c r="B2524" s="4">
        <v>45947</v>
      </c>
      <c r="C2524" s="4">
        <v>45950</v>
      </c>
      <c r="D2524" t="s">
        <v>144</v>
      </c>
      <c r="E2524" t="s">
        <v>116</v>
      </c>
      <c r="F2524" s="8">
        <v>2</v>
      </c>
      <c r="G2524" s="10">
        <v>0</v>
      </c>
      <c r="H2524" t="s">
        <v>17</v>
      </c>
      <c r="I2524" s="8">
        <v>798</v>
      </c>
      <c r="J2524" s="8">
        <v>151.58000000000001</v>
      </c>
      <c r="K2524" s="12">
        <f>YEAR(Table2[[#This Row],[Order_Date]])</f>
        <v>2025</v>
      </c>
      <c r="L2524" s="12">
        <f>MONTH(Table2[[#This Row],[Order_Date]])</f>
        <v>10</v>
      </c>
      <c r="M2524" t="str">
        <f>TEXT(Table2[[#This Row],[Order_Date]],"mmm")</f>
        <v>Oct</v>
      </c>
      <c r="N2524" t="str">
        <f>TEXT(Table2[[#This Row],[Order_Date]],"YYYY-MM")</f>
        <v>2025-10</v>
      </c>
      <c r="O2524" s="9">
        <f>IFERROR(Table2[[#This Row],[Profit]]/Table2[[#This Row],[Sales]],0)</f>
        <v>0.18994987468671681</v>
      </c>
      <c r="P2524" t="str">
        <f>_xlfn.XLOOKUP(Table2[[#This Row],[Product_ID]],Table4[Product_ID],Table4[Category],"Not Found")</f>
        <v>Technology</v>
      </c>
      <c r="Q2524" t="str">
        <f>_xlfn.XLOOKUP(Table2[[#This Row],[Product_ID]],Table4[Product_ID],Table4[Sub_Category],"Not Found")</f>
        <v>Accessories</v>
      </c>
      <c r="R2524" t="str">
        <f>_xlfn.XLOOKUP(Table2[[#This Row],[Customer_ID]],Table1[Customer_ID],Table1[Region],"Not Found")</f>
        <v>South</v>
      </c>
      <c r="S2524" t="str">
        <f>_xlfn.XLOOKUP(Table2[[#This Row],[Customer_ID]],Table1[Customer_ID],Table1[Segment],"Not Found")</f>
        <v>Consumer</v>
      </c>
      <c r="T2524" t="str">
        <f>_xlfn.XLOOKUP(Table2[[#This Row],[Product_ID]],Table4[Product_ID],Table4[Product_Name],"Not Found")</f>
        <v>Mobile Holder</v>
      </c>
    </row>
    <row r="2525" spans="1:20" x14ac:dyDescent="0.3">
      <c r="A2525" t="s">
        <v>3054</v>
      </c>
      <c r="B2525" s="4">
        <v>45649</v>
      </c>
      <c r="C2525" s="4">
        <v>45654</v>
      </c>
      <c r="D2525" t="s">
        <v>487</v>
      </c>
      <c r="E2525" t="s">
        <v>76</v>
      </c>
      <c r="F2525" s="8">
        <v>2</v>
      </c>
      <c r="G2525" s="10">
        <v>0.15</v>
      </c>
      <c r="H2525" t="s">
        <v>21</v>
      </c>
      <c r="I2525" s="8">
        <v>1528.3</v>
      </c>
      <c r="J2525" s="8">
        <v>384.3</v>
      </c>
      <c r="K2525" s="12">
        <f>YEAR(Table2[[#This Row],[Order_Date]])</f>
        <v>2024</v>
      </c>
      <c r="L2525" s="12">
        <f>MONTH(Table2[[#This Row],[Order_Date]])</f>
        <v>12</v>
      </c>
      <c r="M2525" t="str">
        <f>TEXT(Table2[[#This Row],[Order_Date]],"mmm")</f>
        <v>Dec</v>
      </c>
      <c r="N2525" t="str">
        <f>TEXT(Table2[[#This Row],[Order_Date]],"YYYY-MM")</f>
        <v>2024-12</v>
      </c>
      <c r="O2525" s="9">
        <f>IFERROR(Table2[[#This Row],[Profit]]/Table2[[#This Row],[Sales]],0)</f>
        <v>0.25145586599489633</v>
      </c>
      <c r="P2525" t="str">
        <f>_xlfn.XLOOKUP(Table2[[#This Row],[Product_ID]],Table4[Product_ID],Table4[Category],"Not Found")</f>
        <v>Home</v>
      </c>
      <c r="Q2525" t="str">
        <f>_xlfn.XLOOKUP(Table2[[#This Row],[Product_ID]],Table4[Product_ID],Table4[Sub_Category],"Not Found")</f>
        <v>Decor</v>
      </c>
      <c r="R2525" t="str">
        <f>_xlfn.XLOOKUP(Table2[[#This Row],[Customer_ID]],Table1[Customer_ID],Table1[Region],"Not Found")</f>
        <v>West</v>
      </c>
      <c r="S2525" t="str">
        <f>_xlfn.XLOOKUP(Table2[[#This Row],[Customer_ID]],Table1[Customer_ID],Table1[Segment],"Not Found")</f>
        <v>Corporate</v>
      </c>
      <c r="T2525" t="str">
        <f>_xlfn.XLOOKUP(Table2[[#This Row],[Product_ID]],Table4[Product_ID],Table4[Product_Name],"Not Found")</f>
        <v>Wall Clock</v>
      </c>
    </row>
    <row r="2526" spans="1:20" x14ac:dyDescent="0.3">
      <c r="A2526" t="s">
        <v>3055</v>
      </c>
      <c r="B2526" s="4">
        <v>45479</v>
      </c>
      <c r="C2526" s="4">
        <v>45481</v>
      </c>
      <c r="D2526" t="s">
        <v>971</v>
      </c>
      <c r="E2526" t="s">
        <v>35</v>
      </c>
      <c r="F2526" s="8">
        <v>2</v>
      </c>
      <c r="G2526" s="10">
        <v>0.05</v>
      </c>
      <c r="H2526" t="s">
        <v>13</v>
      </c>
      <c r="I2526" s="8">
        <v>3038.1</v>
      </c>
      <c r="J2526" s="8">
        <v>876.96</v>
      </c>
      <c r="K2526" s="12">
        <f>YEAR(Table2[[#This Row],[Order_Date]])</f>
        <v>2024</v>
      </c>
      <c r="L2526" s="12">
        <f>MONTH(Table2[[#This Row],[Order_Date]])</f>
        <v>7</v>
      </c>
      <c r="M2526" t="str">
        <f>TEXT(Table2[[#This Row],[Order_Date]],"mmm")</f>
        <v>Jul</v>
      </c>
      <c r="N2526" t="str">
        <f>TEXT(Table2[[#This Row],[Order_Date]],"YYYY-MM")</f>
        <v>2024-07</v>
      </c>
      <c r="O2526" s="9">
        <f>IFERROR(Table2[[#This Row],[Profit]]/Table2[[#This Row],[Sales]],0)</f>
        <v>0.28865409301866302</v>
      </c>
      <c r="P2526" t="str">
        <f>_xlfn.XLOOKUP(Table2[[#This Row],[Product_ID]],Table4[Product_ID],Table4[Category],"Not Found")</f>
        <v>Lifestyle</v>
      </c>
      <c r="Q2526" t="str">
        <f>_xlfn.XLOOKUP(Table2[[#This Row],[Product_ID]],Table4[Product_ID],Table4[Sub_Category],"Not Found")</f>
        <v>Bags</v>
      </c>
      <c r="R2526" t="str">
        <f>_xlfn.XLOOKUP(Table2[[#This Row],[Customer_ID]],Table1[Customer_ID],Table1[Region],"Not Found")</f>
        <v>West</v>
      </c>
      <c r="S2526" t="str">
        <f>_xlfn.XLOOKUP(Table2[[#This Row],[Customer_ID]],Table1[Customer_ID],Table1[Segment],"Not Found")</f>
        <v>Home Office</v>
      </c>
      <c r="T2526" t="str">
        <f>_xlfn.XLOOKUP(Table2[[#This Row],[Product_ID]],Table4[Product_ID],Table4[Product_Name],"Not Found")</f>
        <v>Backpack</v>
      </c>
    </row>
    <row r="2527" spans="1:20" x14ac:dyDescent="0.3">
      <c r="A2527" t="s">
        <v>3056</v>
      </c>
      <c r="B2527" s="4">
        <v>45613</v>
      </c>
      <c r="C2527" s="4">
        <v>45616</v>
      </c>
      <c r="D2527" t="s">
        <v>808</v>
      </c>
      <c r="E2527" t="s">
        <v>45</v>
      </c>
      <c r="F2527" s="8">
        <v>2</v>
      </c>
      <c r="G2527" s="10">
        <v>0.1</v>
      </c>
      <c r="H2527" t="s">
        <v>21</v>
      </c>
      <c r="I2527" s="8">
        <v>4498.2</v>
      </c>
      <c r="J2527" s="8">
        <v>890.03</v>
      </c>
      <c r="K2527" s="12">
        <f>YEAR(Table2[[#This Row],[Order_Date]])</f>
        <v>2024</v>
      </c>
      <c r="L2527" s="12">
        <f>MONTH(Table2[[#This Row],[Order_Date]])</f>
        <v>11</v>
      </c>
      <c r="M2527" t="str">
        <f>TEXT(Table2[[#This Row],[Order_Date]],"mmm")</f>
        <v>Nov</v>
      </c>
      <c r="N2527" t="str">
        <f>TEXT(Table2[[#This Row],[Order_Date]],"YYYY-MM")</f>
        <v>2024-11</v>
      </c>
      <c r="O2527" s="9">
        <f>IFERROR(Table2[[#This Row],[Profit]]/Table2[[#This Row],[Sales]],0)</f>
        <v>0.1978635898803966</v>
      </c>
      <c r="P2527" t="str">
        <f>_xlfn.XLOOKUP(Table2[[#This Row],[Product_ID]],Table4[Product_ID],Table4[Category],"Not Found")</f>
        <v>Technology</v>
      </c>
      <c r="Q2527" t="str">
        <f>_xlfn.XLOOKUP(Table2[[#This Row],[Product_ID]],Table4[Product_ID],Table4[Sub_Category],"Not Found")</f>
        <v>Audio</v>
      </c>
      <c r="R2527" t="str">
        <f>_xlfn.XLOOKUP(Table2[[#This Row],[Customer_ID]],Table1[Customer_ID],Table1[Region],"Not Found")</f>
        <v>South</v>
      </c>
      <c r="S2527" t="str">
        <f>_xlfn.XLOOKUP(Table2[[#This Row],[Customer_ID]],Table1[Customer_ID],Table1[Segment],"Not Found")</f>
        <v>Consumer</v>
      </c>
      <c r="T2527" t="str">
        <f>_xlfn.XLOOKUP(Table2[[#This Row],[Product_ID]],Table4[Product_ID],Table4[Product_Name],"Not Found")</f>
        <v>Headphones</v>
      </c>
    </row>
    <row r="2528" spans="1:20" x14ac:dyDescent="0.3">
      <c r="A2528" t="s">
        <v>3057</v>
      </c>
      <c r="B2528" s="4">
        <v>45741</v>
      </c>
      <c r="C2528" s="4">
        <v>45744</v>
      </c>
      <c r="D2528" t="s">
        <v>67</v>
      </c>
      <c r="E2528" t="s">
        <v>35</v>
      </c>
      <c r="F2528" s="8">
        <v>3</v>
      </c>
      <c r="G2528" s="10">
        <v>0</v>
      </c>
      <c r="H2528" t="s">
        <v>17</v>
      </c>
      <c r="I2528" s="8">
        <v>4797</v>
      </c>
      <c r="J2528" s="8">
        <v>1604.17</v>
      </c>
      <c r="K2528" s="12">
        <f>YEAR(Table2[[#This Row],[Order_Date]])</f>
        <v>2025</v>
      </c>
      <c r="L2528" s="12">
        <f>MONTH(Table2[[#This Row],[Order_Date]])</f>
        <v>3</v>
      </c>
      <c r="M2528" t="str">
        <f>TEXT(Table2[[#This Row],[Order_Date]],"mmm")</f>
        <v>Mar</v>
      </c>
      <c r="N2528" t="str">
        <f>TEXT(Table2[[#This Row],[Order_Date]],"YYYY-MM")</f>
        <v>2025-03</v>
      </c>
      <c r="O2528" s="9">
        <f>IFERROR(Table2[[#This Row],[Profit]]/Table2[[#This Row],[Sales]],0)</f>
        <v>0.3344110902647488</v>
      </c>
      <c r="P2528" t="str">
        <f>_xlfn.XLOOKUP(Table2[[#This Row],[Product_ID]],Table4[Product_ID],Table4[Category],"Not Found")</f>
        <v>Lifestyle</v>
      </c>
      <c r="Q2528" t="str">
        <f>_xlfn.XLOOKUP(Table2[[#This Row],[Product_ID]],Table4[Product_ID],Table4[Sub_Category],"Not Found")</f>
        <v>Bags</v>
      </c>
      <c r="R2528" t="str">
        <f>_xlfn.XLOOKUP(Table2[[#This Row],[Customer_ID]],Table1[Customer_ID],Table1[Region],"Not Found")</f>
        <v>South</v>
      </c>
      <c r="S2528" t="str">
        <f>_xlfn.XLOOKUP(Table2[[#This Row],[Customer_ID]],Table1[Customer_ID],Table1[Segment],"Not Found")</f>
        <v>Corporate</v>
      </c>
      <c r="T2528" t="str">
        <f>_xlfn.XLOOKUP(Table2[[#This Row],[Product_ID]],Table4[Product_ID],Table4[Product_Name],"Not Found")</f>
        <v>Backpack</v>
      </c>
    </row>
    <row r="2529" spans="1:20" x14ac:dyDescent="0.3">
      <c r="A2529" t="s">
        <v>3058</v>
      </c>
      <c r="B2529" s="4">
        <v>45765</v>
      </c>
      <c r="C2529" s="4">
        <v>45766</v>
      </c>
      <c r="D2529" t="s">
        <v>120</v>
      </c>
      <c r="E2529" t="s">
        <v>40</v>
      </c>
      <c r="F2529" s="8">
        <v>3</v>
      </c>
      <c r="G2529" s="10">
        <v>0.05</v>
      </c>
      <c r="H2529" t="s">
        <v>30</v>
      </c>
      <c r="I2529" s="8">
        <v>4272.1499999999996</v>
      </c>
      <c r="J2529" s="8">
        <v>904.67</v>
      </c>
      <c r="K2529" s="12">
        <f>YEAR(Table2[[#This Row],[Order_Date]])</f>
        <v>2025</v>
      </c>
      <c r="L2529" s="12">
        <f>MONTH(Table2[[#This Row],[Order_Date]])</f>
        <v>4</v>
      </c>
      <c r="M2529" t="str">
        <f>TEXT(Table2[[#This Row],[Order_Date]],"mmm")</f>
        <v>Apr</v>
      </c>
      <c r="N2529" t="str">
        <f>TEXT(Table2[[#This Row],[Order_Date]],"YYYY-MM")</f>
        <v>2025-04</v>
      </c>
      <c r="O2529" s="9">
        <f>IFERROR(Table2[[#This Row],[Profit]]/Table2[[#This Row],[Sales]],0)</f>
        <v>0.21175988670809781</v>
      </c>
      <c r="P2529" t="str">
        <f>_xlfn.XLOOKUP(Table2[[#This Row],[Product_ID]],Table4[Product_ID],Table4[Category],"Not Found")</f>
        <v>Technology</v>
      </c>
      <c r="Q2529" t="str">
        <f>_xlfn.XLOOKUP(Table2[[#This Row],[Product_ID]],Table4[Product_ID],Table4[Sub_Category],"Not Found")</f>
        <v>Accessories</v>
      </c>
      <c r="R2529" t="str">
        <f>_xlfn.XLOOKUP(Table2[[#This Row],[Customer_ID]],Table1[Customer_ID],Table1[Region],"Not Found")</f>
        <v>East</v>
      </c>
      <c r="S2529" t="str">
        <f>_xlfn.XLOOKUP(Table2[[#This Row],[Customer_ID]],Table1[Customer_ID],Table1[Segment],"Not Found")</f>
        <v>Consumer</v>
      </c>
      <c r="T2529" t="str">
        <f>_xlfn.XLOOKUP(Table2[[#This Row],[Product_ID]],Table4[Product_ID],Table4[Product_Name],"Not Found")</f>
        <v>Power Bank</v>
      </c>
    </row>
    <row r="2530" spans="1:20" x14ac:dyDescent="0.3">
      <c r="A2530" t="s">
        <v>3059</v>
      </c>
      <c r="B2530" s="4">
        <v>45304</v>
      </c>
      <c r="C2530" s="4">
        <v>45305</v>
      </c>
      <c r="D2530" t="s">
        <v>250</v>
      </c>
      <c r="E2530" t="s">
        <v>68</v>
      </c>
      <c r="F2530" s="8">
        <v>1</v>
      </c>
      <c r="G2530" s="10">
        <v>0</v>
      </c>
      <c r="H2530" t="s">
        <v>17</v>
      </c>
      <c r="I2530" s="8">
        <v>1299</v>
      </c>
      <c r="J2530" s="8">
        <v>346.31</v>
      </c>
      <c r="K2530" s="12">
        <f>YEAR(Table2[[#This Row],[Order_Date]])</f>
        <v>2024</v>
      </c>
      <c r="L2530" s="12">
        <f>MONTH(Table2[[#This Row],[Order_Date]])</f>
        <v>1</v>
      </c>
      <c r="M2530" t="str">
        <f>TEXT(Table2[[#This Row],[Order_Date]],"mmm")</f>
        <v>Jan</v>
      </c>
      <c r="N2530" t="str">
        <f>TEXT(Table2[[#This Row],[Order_Date]],"YYYY-MM")</f>
        <v>2024-01</v>
      </c>
      <c r="O2530" s="9">
        <f>IFERROR(Table2[[#This Row],[Profit]]/Table2[[#This Row],[Sales]],0)</f>
        <v>0.26659738260200155</v>
      </c>
      <c r="P2530" t="str">
        <f>_xlfn.XLOOKUP(Table2[[#This Row],[Product_ID]],Table4[Product_ID],Table4[Category],"Not Found")</f>
        <v>Home</v>
      </c>
      <c r="Q2530" t="str">
        <f>_xlfn.XLOOKUP(Table2[[#This Row],[Product_ID]],Table4[Product_ID],Table4[Sub_Category],"Not Found")</f>
        <v>Lighting</v>
      </c>
      <c r="R2530" t="str">
        <f>_xlfn.XLOOKUP(Table2[[#This Row],[Customer_ID]],Table1[Customer_ID],Table1[Region],"Not Found")</f>
        <v>South</v>
      </c>
      <c r="S2530" t="str">
        <f>_xlfn.XLOOKUP(Table2[[#This Row],[Customer_ID]],Table1[Customer_ID],Table1[Segment],"Not Found")</f>
        <v>Consumer</v>
      </c>
      <c r="T2530" t="str">
        <f>_xlfn.XLOOKUP(Table2[[#This Row],[Product_ID]],Table4[Product_ID],Table4[Product_Name],"Not Found")</f>
        <v>Table Lamp</v>
      </c>
    </row>
    <row r="2531" spans="1:20" x14ac:dyDescent="0.3">
      <c r="A2531" t="s">
        <v>3060</v>
      </c>
      <c r="B2531" s="4">
        <v>45475</v>
      </c>
      <c r="C2531" s="4">
        <v>45478</v>
      </c>
      <c r="D2531" t="s">
        <v>197</v>
      </c>
      <c r="E2531" t="s">
        <v>81</v>
      </c>
      <c r="F2531" s="8">
        <v>4</v>
      </c>
      <c r="G2531" s="10">
        <v>0.15</v>
      </c>
      <c r="H2531" t="s">
        <v>17</v>
      </c>
      <c r="I2531" s="8">
        <v>2716.6</v>
      </c>
      <c r="J2531" s="8">
        <v>725.02</v>
      </c>
      <c r="K2531" s="12">
        <f>YEAR(Table2[[#This Row],[Order_Date]])</f>
        <v>2024</v>
      </c>
      <c r="L2531" s="12">
        <f>MONTH(Table2[[#This Row],[Order_Date]])</f>
        <v>7</v>
      </c>
      <c r="M2531" t="str">
        <f>TEXT(Table2[[#This Row],[Order_Date]],"mmm")</f>
        <v>Jul</v>
      </c>
      <c r="N2531" t="str">
        <f>TEXT(Table2[[#This Row],[Order_Date]],"YYYY-MM")</f>
        <v>2024-07</v>
      </c>
      <c r="O2531" s="9">
        <f>IFERROR(Table2[[#This Row],[Profit]]/Table2[[#This Row],[Sales]],0)</f>
        <v>0.26688507693440328</v>
      </c>
      <c r="P2531" t="str">
        <f>_xlfn.XLOOKUP(Table2[[#This Row],[Product_ID]],Table4[Product_ID],Table4[Category],"Not Found")</f>
        <v>Home</v>
      </c>
      <c r="Q2531" t="str">
        <f>_xlfn.XLOOKUP(Table2[[#This Row],[Product_ID]],Table4[Product_ID],Table4[Sub_Category],"Not Found")</f>
        <v>Kitchen</v>
      </c>
      <c r="R2531" t="str">
        <f>_xlfn.XLOOKUP(Table2[[#This Row],[Customer_ID]],Table1[Customer_ID],Table1[Region],"Not Found")</f>
        <v>North</v>
      </c>
      <c r="S2531" t="str">
        <f>_xlfn.XLOOKUP(Table2[[#This Row],[Customer_ID]],Table1[Customer_ID],Table1[Segment],"Not Found")</f>
        <v>Home Office</v>
      </c>
      <c r="T2531" t="str">
        <f>_xlfn.XLOOKUP(Table2[[#This Row],[Product_ID]],Table4[Product_ID],Table4[Product_Name],"Not Found")</f>
        <v>Travel Mug</v>
      </c>
    </row>
    <row r="2532" spans="1:20" x14ac:dyDescent="0.3">
      <c r="A2532" t="s">
        <v>3061</v>
      </c>
      <c r="B2532" s="4">
        <v>45402</v>
      </c>
      <c r="C2532" s="4">
        <v>45407</v>
      </c>
      <c r="D2532" t="s">
        <v>23</v>
      </c>
      <c r="E2532" t="s">
        <v>71</v>
      </c>
      <c r="F2532" s="8">
        <v>2</v>
      </c>
      <c r="G2532" s="10">
        <v>0.05</v>
      </c>
      <c r="H2532" t="s">
        <v>30</v>
      </c>
      <c r="I2532" s="8">
        <v>1518.1</v>
      </c>
      <c r="J2532" s="8">
        <v>365.2</v>
      </c>
      <c r="K2532" s="12">
        <f>YEAR(Table2[[#This Row],[Order_Date]])</f>
        <v>2024</v>
      </c>
      <c r="L2532" s="12">
        <f>MONTH(Table2[[#This Row],[Order_Date]])</f>
        <v>4</v>
      </c>
      <c r="M2532" t="str">
        <f>TEXT(Table2[[#This Row],[Order_Date]],"mmm")</f>
        <v>Apr</v>
      </c>
      <c r="N2532" t="str">
        <f>TEXT(Table2[[#This Row],[Order_Date]],"YYYY-MM")</f>
        <v>2024-04</v>
      </c>
      <c r="O2532" s="9">
        <f>IFERROR(Table2[[#This Row],[Profit]]/Table2[[#This Row],[Sales]],0)</f>
        <v>0.24056386272314079</v>
      </c>
      <c r="P2532" t="str">
        <f>_xlfn.XLOOKUP(Table2[[#This Row],[Product_ID]],Table4[Product_ID],Table4[Category],"Not Found")</f>
        <v>Home</v>
      </c>
      <c r="Q2532" t="str">
        <f>_xlfn.XLOOKUP(Table2[[#This Row],[Product_ID]],Table4[Product_ID],Table4[Sub_Category],"Not Found")</f>
        <v>Storage</v>
      </c>
      <c r="R2532" t="str">
        <f>_xlfn.XLOOKUP(Table2[[#This Row],[Customer_ID]],Table1[Customer_ID],Table1[Region],"Not Found")</f>
        <v>North</v>
      </c>
      <c r="S2532" t="str">
        <f>_xlfn.XLOOKUP(Table2[[#This Row],[Customer_ID]],Table1[Customer_ID],Table1[Segment],"Not Found")</f>
        <v>Corporate</v>
      </c>
      <c r="T2532" t="str">
        <f>_xlfn.XLOOKUP(Table2[[#This Row],[Product_ID]],Table4[Product_ID],Table4[Product_Name],"Not Found")</f>
        <v>Storage Box</v>
      </c>
    </row>
    <row r="2533" spans="1:20" x14ac:dyDescent="0.3">
      <c r="A2533" t="s">
        <v>3062</v>
      </c>
      <c r="B2533" s="4">
        <v>45799</v>
      </c>
      <c r="C2533" s="4">
        <v>45801</v>
      </c>
      <c r="D2533" t="s">
        <v>197</v>
      </c>
      <c r="E2533" t="s">
        <v>40</v>
      </c>
      <c r="F2533" s="8">
        <v>3</v>
      </c>
      <c r="G2533" s="10">
        <v>0</v>
      </c>
      <c r="H2533" t="s">
        <v>21</v>
      </c>
      <c r="I2533" s="8">
        <v>4497</v>
      </c>
      <c r="J2533" s="8">
        <v>760.27</v>
      </c>
      <c r="K2533" s="12">
        <f>YEAR(Table2[[#This Row],[Order_Date]])</f>
        <v>2025</v>
      </c>
      <c r="L2533" s="12">
        <f>MONTH(Table2[[#This Row],[Order_Date]])</f>
        <v>5</v>
      </c>
      <c r="M2533" t="str">
        <f>TEXT(Table2[[#This Row],[Order_Date]],"mmm")</f>
        <v>May</v>
      </c>
      <c r="N2533" t="str">
        <f>TEXT(Table2[[#This Row],[Order_Date]],"YYYY-MM")</f>
        <v>2025-05</v>
      </c>
      <c r="O2533" s="9">
        <f>IFERROR(Table2[[#This Row],[Profit]]/Table2[[#This Row],[Sales]],0)</f>
        <v>0.16906159661996886</v>
      </c>
      <c r="P2533" t="str">
        <f>_xlfn.XLOOKUP(Table2[[#This Row],[Product_ID]],Table4[Product_ID],Table4[Category],"Not Found")</f>
        <v>Technology</v>
      </c>
      <c r="Q2533" t="str">
        <f>_xlfn.XLOOKUP(Table2[[#This Row],[Product_ID]],Table4[Product_ID],Table4[Sub_Category],"Not Found")</f>
        <v>Accessories</v>
      </c>
      <c r="R2533" t="str">
        <f>_xlfn.XLOOKUP(Table2[[#This Row],[Customer_ID]],Table1[Customer_ID],Table1[Region],"Not Found")</f>
        <v>North</v>
      </c>
      <c r="S2533" t="str">
        <f>_xlfn.XLOOKUP(Table2[[#This Row],[Customer_ID]],Table1[Customer_ID],Table1[Segment],"Not Found")</f>
        <v>Home Office</v>
      </c>
      <c r="T2533" t="str">
        <f>_xlfn.XLOOKUP(Table2[[#This Row],[Product_ID]],Table4[Product_ID],Table4[Product_Name],"Not Found")</f>
        <v>Power Bank</v>
      </c>
    </row>
    <row r="2534" spans="1:20" x14ac:dyDescent="0.3">
      <c r="A2534" t="s">
        <v>3063</v>
      </c>
      <c r="B2534" s="4">
        <v>45581</v>
      </c>
      <c r="C2534" s="4">
        <v>45585</v>
      </c>
      <c r="D2534" t="s">
        <v>148</v>
      </c>
      <c r="E2534" t="s">
        <v>68</v>
      </c>
      <c r="F2534" s="8">
        <v>2</v>
      </c>
      <c r="G2534" s="10">
        <v>0.1</v>
      </c>
      <c r="H2534" t="s">
        <v>13</v>
      </c>
      <c r="I2534" s="8">
        <v>2338.1999999999998</v>
      </c>
      <c r="J2534" s="8">
        <v>555.85</v>
      </c>
      <c r="K2534" s="12">
        <f>YEAR(Table2[[#This Row],[Order_Date]])</f>
        <v>2024</v>
      </c>
      <c r="L2534" s="12">
        <f>MONTH(Table2[[#This Row],[Order_Date]])</f>
        <v>10</v>
      </c>
      <c r="M2534" t="str">
        <f>TEXT(Table2[[#This Row],[Order_Date]],"mmm")</f>
        <v>Oct</v>
      </c>
      <c r="N2534" t="str">
        <f>TEXT(Table2[[#This Row],[Order_Date]],"YYYY-MM")</f>
        <v>2024-10</v>
      </c>
      <c r="O2534" s="9">
        <f>IFERROR(Table2[[#This Row],[Profit]]/Table2[[#This Row],[Sales]],0)</f>
        <v>0.2377256008895732</v>
      </c>
      <c r="P2534" t="str">
        <f>_xlfn.XLOOKUP(Table2[[#This Row],[Product_ID]],Table4[Product_ID],Table4[Category],"Not Found")</f>
        <v>Home</v>
      </c>
      <c r="Q2534" t="str">
        <f>_xlfn.XLOOKUP(Table2[[#This Row],[Product_ID]],Table4[Product_ID],Table4[Sub_Category],"Not Found")</f>
        <v>Lighting</v>
      </c>
      <c r="R2534" t="str">
        <f>_xlfn.XLOOKUP(Table2[[#This Row],[Customer_ID]],Table1[Customer_ID],Table1[Region],"Not Found")</f>
        <v>North</v>
      </c>
      <c r="S2534" t="str">
        <f>_xlfn.XLOOKUP(Table2[[#This Row],[Customer_ID]],Table1[Customer_ID],Table1[Segment],"Not Found")</f>
        <v>Consumer</v>
      </c>
      <c r="T2534" t="str">
        <f>_xlfn.XLOOKUP(Table2[[#This Row],[Product_ID]],Table4[Product_ID],Table4[Product_Name],"Not Found")</f>
        <v>Table Lamp</v>
      </c>
    </row>
    <row r="2535" spans="1:20" x14ac:dyDescent="0.3">
      <c r="A2535" t="s">
        <v>3064</v>
      </c>
      <c r="B2535" s="4">
        <v>45586</v>
      </c>
      <c r="C2535" s="4">
        <v>45587</v>
      </c>
      <c r="D2535" t="s">
        <v>136</v>
      </c>
      <c r="E2535" t="s">
        <v>76</v>
      </c>
      <c r="F2535" s="8">
        <v>1</v>
      </c>
      <c r="G2535" s="10">
        <v>0.05</v>
      </c>
      <c r="H2535" t="s">
        <v>13</v>
      </c>
      <c r="I2535" s="8">
        <v>854.05</v>
      </c>
      <c r="J2535" s="8">
        <v>229.3</v>
      </c>
      <c r="K2535" s="12">
        <f>YEAR(Table2[[#This Row],[Order_Date]])</f>
        <v>2024</v>
      </c>
      <c r="L2535" s="12">
        <f>MONTH(Table2[[#This Row],[Order_Date]])</f>
        <v>10</v>
      </c>
      <c r="M2535" t="str">
        <f>TEXT(Table2[[#This Row],[Order_Date]],"mmm")</f>
        <v>Oct</v>
      </c>
      <c r="N2535" t="str">
        <f>TEXT(Table2[[#This Row],[Order_Date]],"YYYY-MM")</f>
        <v>2024-10</v>
      </c>
      <c r="O2535" s="9">
        <f>IFERROR(Table2[[#This Row],[Profit]]/Table2[[#This Row],[Sales]],0)</f>
        <v>0.26848545167144783</v>
      </c>
      <c r="P2535" t="str">
        <f>_xlfn.XLOOKUP(Table2[[#This Row],[Product_ID]],Table4[Product_ID],Table4[Category],"Not Found")</f>
        <v>Home</v>
      </c>
      <c r="Q2535" t="str">
        <f>_xlfn.XLOOKUP(Table2[[#This Row],[Product_ID]],Table4[Product_ID],Table4[Sub_Category],"Not Found")</f>
        <v>Decor</v>
      </c>
      <c r="R2535" t="str">
        <f>_xlfn.XLOOKUP(Table2[[#This Row],[Customer_ID]],Table1[Customer_ID],Table1[Region],"Not Found")</f>
        <v>West</v>
      </c>
      <c r="S2535" t="str">
        <f>_xlfn.XLOOKUP(Table2[[#This Row],[Customer_ID]],Table1[Customer_ID],Table1[Segment],"Not Found")</f>
        <v>Consumer</v>
      </c>
      <c r="T2535" t="str">
        <f>_xlfn.XLOOKUP(Table2[[#This Row],[Product_ID]],Table4[Product_ID],Table4[Product_Name],"Not Found")</f>
        <v>Wall Clock</v>
      </c>
    </row>
    <row r="2536" spans="1:20" x14ac:dyDescent="0.3">
      <c r="A2536" t="s">
        <v>3065</v>
      </c>
      <c r="B2536" s="4">
        <v>45742</v>
      </c>
      <c r="C2536" s="4">
        <v>45744</v>
      </c>
      <c r="D2536" t="s">
        <v>1697</v>
      </c>
      <c r="E2536" t="s">
        <v>12</v>
      </c>
      <c r="F2536" s="8">
        <v>1</v>
      </c>
      <c r="G2536" s="10">
        <v>0.1</v>
      </c>
      <c r="H2536" t="s">
        <v>21</v>
      </c>
      <c r="I2536" s="8">
        <v>539.1</v>
      </c>
      <c r="J2536" s="8">
        <v>140.47999999999999</v>
      </c>
      <c r="K2536" s="12">
        <f>YEAR(Table2[[#This Row],[Order_Date]])</f>
        <v>2025</v>
      </c>
      <c r="L2536" s="12">
        <f>MONTH(Table2[[#This Row],[Order_Date]])</f>
        <v>3</v>
      </c>
      <c r="M2536" t="str">
        <f>TEXT(Table2[[#This Row],[Order_Date]],"mmm")</f>
        <v>Mar</v>
      </c>
      <c r="N2536" t="str">
        <f>TEXT(Table2[[#This Row],[Order_Date]],"YYYY-MM")</f>
        <v>2025-03</v>
      </c>
      <c r="O2536" s="9">
        <f>IFERROR(Table2[[#This Row],[Profit]]/Table2[[#This Row],[Sales]],0)</f>
        <v>0.26058245223520682</v>
      </c>
      <c r="P2536" t="str">
        <f>_xlfn.XLOOKUP(Table2[[#This Row],[Product_ID]],Table4[Product_ID],Table4[Category],"Not Found")</f>
        <v>Home</v>
      </c>
      <c r="Q2536" t="str">
        <f>_xlfn.XLOOKUP(Table2[[#This Row],[Product_ID]],Table4[Product_ID],Table4[Sub_Category],"Not Found")</f>
        <v>Kitchen</v>
      </c>
      <c r="R2536" t="str">
        <f>_xlfn.XLOOKUP(Table2[[#This Row],[Customer_ID]],Table1[Customer_ID],Table1[Region],"Not Found")</f>
        <v>North</v>
      </c>
      <c r="S2536" t="str">
        <f>_xlfn.XLOOKUP(Table2[[#This Row],[Customer_ID]],Table1[Customer_ID],Table1[Segment],"Not Found")</f>
        <v>Consumer</v>
      </c>
      <c r="T2536" t="str">
        <f>_xlfn.XLOOKUP(Table2[[#This Row],[Product_ID]],Table4[Product_ID],Table4[Product_Name],"Not Found")</f>
        <v>Water Bottle</v>
      </c>
    </row>
    <row r="2537" spans="1:20" x14ac:dyDescent="0.3">
      <c r="A2537" t="s">
        <v>3066</v>
      </c>
      <c r="B2537" s="4">
        <v>45506</v>
      </c>
      <c r="C2537" s="4">
        <v>45509</v>
      </c>
      <c r="D2537" t="s">
        <v>1143</v>
      </c>
      <c r="E2537" t="s">
        <v>58</v>
      </c>
      <c r="F2537" s="8">
        <v>2</v>
      </c>
      <c r="G2537" s="10">
        <v>0</v>
      </c>
      <c r="H2537" t="s">
        <v>13</v>
      </c>
      <c r="I2537" s="8">
        <v>3998</v>
      </c>
      <c r="J2537" s="8">
        <v>606.55999999999995</v>
      </c>
      <c r="K2537" s="12">
        <f>YEAR(Table2[[#This Row],[Order_Date]])</f>
        <v>2024</v>
      </c>
      <c r="L2537" s="12">
        <f>MONTH(Table2[[#This Row],[Order_Date]])</f>
        <v>8</v>
      </c>
      <c r="M2537" t="str">
        <f>TEXT(Table2[[#This Row],[Order_Date]],"mmm")</f>
        <v>Aug</v>
      </c>
      <c r="N2537" t="str">
        <f>TEXT(Table2[[#This Row],[Order_Date]],"YYYY-MM")</f>
        <v>2024-08</v>
      </c>
      <c r="O2537" s="9">
        <f>IFERROR(Table2[[#This Row],[Profit]]/Table2[[#This Row],[Sales]],0)</f>
        <v>0.15171585792896447</v>
      </c>
      <c r="P2537" t="str">
        <f>_xlfn.XLOOKUP(Table2[[#This Row],[Product_ID]],Table4[Product_ID],Table4[Category],"Not Found")</f>
        <v>Technology</v>
      </c>
      <c r="Q2537" t="str">
        <f>_xlfn.XLOOKUP(Table2[[#This Row],[Product_ID]],Table4[Product_ID],Table4[Sub_Category],"Not Found")</f>
        <v>Audio</v>
      </c>
      <c r="R2537" t="str">
        <f>_xlfn.XLOOKUP(Table2[[#This Row],[Customer_ID]],Table1[Customer_ID],Table1[Region],"Not Found")</f>
        <v>South</v>
      </c>
      <c r="S2537" t="str">
        <f>_xlfn.XLOOKUP(Table2[[#This Row],[Customer_ID]],Table1[Customer_ID],Table1[Segment],"Not Found")</f>
        <v>Corporate</v>
      </c>
      <c r="T2537" t="str">
        <f>_xlfn.XLOOKUP(Table2[[#This Row],[Product_ID]],Table4[Product_ID],Table4[Product_Name],"Not Found")</f>
        <v>Bluetooth Speaker</v>
      </c>
    </row>
    <row r="2538" spans="1:20" x14ac:dyDescent="0.3">
      <c r="A2538" t="s">
        <v>3067</v>
      </c>
      <c r="B2538" s="4">
        <v>45923</v>
      </c>
      <c r="C2538" s="4">
        <v>45925</v>
      </c>
      <c r="D2538" t="s">
        <v>199</v>
      </c>
      <c r="E2538" t="s">
        <v>200</v>
      </c>
      <c r="F2538" s="8">
        <v>2</v>
      </c>
      <c r="G2538" s="10">
        <v>0</v>
      </c>
      <c r="H2538" t="s">
        <v>21</v>
      </c>
      <c r="I2538" s="8">
        <v>2198</v>
      </c>
      <c r="J2538" s="8">
        <v>677.86</v>
      </c>
      <c r="K2538" s="12">
        <f>YEAR(Table2[[#This Row],[Order_Date]])</f>
        <v>2025</v>
      </c>
      <c r="L2538" s="12">
        <f>MONTH(Table2[[#This Row],[Order_Date]])</f>
        <v>9</v>
      </c>
      <c r="M2538" t="str">
        <f>TEXT(Table2[[#This Row],[Order_Date]],"mmm")</f>
        <v>Sep</v>
      </c>
      <c r="N2538" t="str">
        <f>TEXT(Table2[[#This Row],[Order_Date]],"YYYY-MM")</f>
        <v>2025-09</v>
      </c>
      <c r="O2538" s="9">
        <f>IFERROR(Table2[[#This Row],[Profit]]/Table2[[#This Row],[Sales]],0)</f>
        <v>0.30839854413102824</v>
      </c>
      <c r="P2538" t="str">
        <f>_xlfn.XLOOKUP(Table2[[#This Row],[Product_ID]],Table4[Product_ID],Table4[Category],"Not Found")</f>
        <v>Office</v>
      </c>
      <c r="Q2538" t="str">
        <f>_xlfn.XLOOKUP(Table2[[#This Row],[Product_ID]],Table4[Product_ID],Table4[Sub_Category],"Not Found")</f>
        <v>Office Supplies</v>
      </c>
      <c r="R2538" t="str">
        <f>_xlfn.XLOOKUP(Table2[[#This Row],[Customer_ID]],Table1[Customer_ID],Table1[Region],"Not Found")</f>
        <v>South</v>
      </c>
      <c r="S2538" t="str">
        <f>_xlfn.XLOOKUP(Table2[[#This Row],[Customer_ID]],Table1[Customer_ID],Table1[Segment],"Not Found")</f>
        <v>Consumer</v>
      </c>
      <c r="T2538" t="str">
        <f>_xlfn.XLOOKUP(Table2[[#This Row],[Product_ID]],Table4[Product_ID],Table4[Product_Name],"Not Found")</f>
        <v>Laptop Stand</v>
      </c>
    </row>
    <row r="2539" spans="1:20" x14ac:dyDescent="0.3">
      <c r="A2539" t="s">
        <v>3068</v>
      </c>
      <c r="B2539" s="4">
        <v>45858</v>
      </c>
      <c r="C2539" s="4">
        <v>45860</v>
      </c>
      <c r="D2539" t="s">
        <v>818</v>
      </c>
      <c r="E2539" t="s">
        <v>26</v>
      </c>
      <c r="F2539" s="8">
        <v>2</v>
      </c>
      <c r="G2539" s="10">
        <v>0</v>
      </c>
      <c r="H2539" t="s">
        <v>17</v>
      </c>
      <c r="I2539" s="8">
        <v>1798</v>
      </c>
      <c r="J2539" s="8">
        <v>360.73</v>
      </c>
      <c r="K2539" s="12">
        <f>YEAR(Table2[[#This Row],[Order_Date]])</f>
        <v>2025</v>
      </c>
      <c r="L2539" s="12">
        <f>MONTH(Table2[[#This Row],[Order_Date]])</f>
        <v>7</v>
      </c>
      <c r="M2539" t="str">
        <f>TEXT(Table2[[#This Row],[Order_Date]],"mmm")</f>
        <v>Jul</v>
      </c>
      <c r="N2539" t="str">
        <f>TEXT(Table2[[#This Row],[Order_Date]],"YYYY-MM")</f>
        <v>2025-07</v>
      </c>
      <c r="O2539" s="9">
        <f>IFERROR(Table2[[#This Row],[Profit]]/Table2[[#This Row],[Sales]],0)</f>
        <v>0.20062847608453838</v>
      </c>
      <c r="P2539" t="str">
        <f>_xlfn.XLOOKUP(Table2[[#This Row],[Product_ID]],Table4[Product_ID],Table4[Category],"Not Found")</f>
        <v>Technology</v>
      </c>
      <c r="Q2539" t="str">
        <f>_xlfn.XLOOKUP(Table2[[#This Row],[Product_ID]],Table4[Product_ID],Table4[Sub_Category],"Not Found")</f>
        <v>Accessories</v>
      </c>
      <c r="R2539" t="str">
        <f>_xlfn.XLOOKUP(Table2[[#This Row],[Customer_ID]],Table1[Customer_ID],Table1[Region],"Not Found")</f>
        <v>South</v>
      </c>
      <c r="S2539" t="str">
        <f>_xlfn.XLOOKUP(Table2[[#This Row],[Customer_ID]],Table1[Customer_ID],Table1[Segment],"Not Found")</f>
        <v>Consumer</v>
      </c>
      <c r="T2539" t="str">
        <f>_xlfn.XLOOKUP(Table2[[#This Row],[Product_ID]],Table4[Product_ID],Table4[Product_Name],"Not Found")</f>
        <v>Keyboard</v>
      </c>
    </row>
    <row r="2540" spans="1:20" x14ac:dyDescent="0.3">
      <c r="A2540" t="s">
        <v>3069</v>
      </c>
      <c r="B2540" s="4">
        <v>45318</v>
      </c>
      <c r="C2540" s="4">
        <v>45320</v>
      </c>
      <c r="D2540" t="s">
        <v>852</v>
      </c>
      <c r="E2540" t="s">
        <v>40</v>
      </c>
      <c r="F2540" s="8">
        <v>2</v>
      </c>
      <c r="G2540" s="10">
        <v>0</v>
      </c>
      <c r="H2540" t="s">
        <v>30</v>
      </c>
      <c r="I2540" s="8">
        <v>2998</v>
      </c>
      <c r="J2540" s="8">
        <v>719.65</v>
      </c>
      <c r="K2540" s="12">
        <f>YEAR(Table2[[#This Row],[Order_Date]])</f>
        <v>2024</v>
      </c>
      <c r="L2540" s="12">
        <f>MONTH(Table2[[#This Row],[Order_Date]])</f>
        <v>1</v>
      </c>
      <c r="M2540" t="str">
        <f>TEXT(Table2[[#This Row],[Order_Date]],"mmm")</f>
        <v>Jan</v>
      </c>
      <c r="N2540" t="str">
        <f>TEXT(Table2[[#This Row],[Order_Date]],"YYYY-MM")</f>
        <v>2024-01</v>
      </c>
      <c r="O2540" s="9">
        <f>IFERROR(Table2[[#This Row],[Profit]]/Table2[[#This Row],[Sales]],0)</f>
        <v>0.24004336224149433</v>
      </c>
      <c r="P2540" t="str">
        <f>_xlfn.XLOOKUP(Table2[[#This Row],[Product_ID]],Table4[Product_ID],Table4[Category],"Not Found")</f>
        <v>Technology</v>
      </c>
      <c r="Q2540" t="str">
        <f>_xlfn.XLOOKUP(Table2[[#This Row],[Product_ID]],Table4[Product_ID],Table4[Sub_Category],"Not Found")</f>
        <v>Accessories</v>
      </c>
      <c r="R2540" t="str">
        <f>_xlfn.XLOOKUP(Table2[[#This Row],[Customer_ID]],Table1[Customer_ID],Table1[Region],"Not Found")</f>
        <v>South</v>
      </c>
      <c r="S2540" t="str">
        <f>_xlfn.XLOOKUP(Table2[[#This Row],[Customer_ID]],Table1[Customer_ID],Table1[Segment],"Not Found")</f>
        <v>Home Office</v>
      </c>
      <c r="T2540" t="str">
        <f>_xlfn.XLOOKUP(Table2[[#This Row],[Product_ID]],Table4[Product_ID],Table4[Product_Name],"Not Found")</f>
        <v>Power Bank</v>
      </c>
    </row>
    <row r="2541" spans="1:20" x14ac:dyDescent="0.3">
      <c r="A2541" t="s">
        <v>3070</v>
      </c>
      <c r="B2541" s="4">
        <v>45921</v>
      </c>
      <c r="C2541" s="4">
        <v>45924</v>
      </c>
      <c r="D2541" t="s">
        <v>346</v>
      </c>
      <c r="E2541" t="s">
        <v>40</v>
      </c>
      <c r="F2541" s="8">
        <v>1</v>
      </c>
      <c r="G2541" s="10">
        <v>0.1</v>
      </c>
      <c r="H2541" t="s">
        <v>17</v>
      </c>
      <c r="I2541" s="8">
        <v>1349.1</v>
      </c>
      <c r="J2541" s="8">
        <v>335.28</v>
      </c>
      <c r="K2541" s="12">
        <f>YEAR(Table2[[#This Row],[Order_Date]])</f>
        <v>2025</v>
      </c>
      <c r="L2541" s="12">
        <f>MONTH(Table2[[#This Row],[Order_Date]])</f>
        <v>9</v>
      </c>
      <c r="M2541" t="str">
        <f>TEXT(Table2[[#This Row],[Order_Date]],"mmm")</f>
        <v>Sep</v>
      </c>
      <c r="N2541" t="str">
        <f>TEXT(Table2[[#This Row],[Order_Date]],"YYYY-MM")</f>
        <v>2025-09</v>
      </c>
      <c r="O2541" s="9">
        <f>IFERROR(Table2[[#This Row],[Profit]]/Table2[[#This Row],[Sales]],0)</f>
        <v>0.24852123637980875</v>
      </c>
      <c r="P2541" t="str">
        <f>_xlfn.XLOOKUP(Table2[[#This Row],[Product_ID]],Table4[Product_ID],Table4[Category],"Not Found")</f>
        <v>Technology</v>
      </c>
      <c r="Q2541" t="str">
        <f>_xlfn.XLOOKUP(Table2[[#This Row],[Product_ID]],Table4[Product_ID],Table4[Sub_Category],"Not Found")</f>
        <v>Accessories</v>
      </c>
      <c r="R2541" t="str">
        <f>_xlfn.XLOOKUP(Table2[[#This Row],[Customer_ID]],Table1[Customer_ID],Table1[Region],"Not Found")</f>
        <v>South</v>
      </c>
      <c r="S2541" t="str">
        <f>_xlfn.XLOOKUP(Table2[[#This Row],[Customer_ID]],Table1[Customer_ID],Table1[Segment],"Not Found")</f>
        <v>Consumer</v>
      </c>
      <c r="T2541" t="str">
        <f>_xlfn.XLOOKUP(Table2[[#This Row],[Product_ID]],Table4[Product_ID],Table4[Product_Name],"Not Found")</f>
        <v>Power Bank</v>
      </c>
    </row>
    <row r="2542" spans="1:20" x14ac:dyDescent="0.3">
      <c r="A2542" t="s">
        <v>3071</v>
      </c>
      <c r="B2542" s="4">
        <v>45522</v>
      </c>
      <c r="C2542" s="4">
        <v>45523</v>
      </c>
      <c r="D2542" t="s">
        <v>2375</v>
      </c>
      <c r="E2542" t="s">
        <v>96</v>
      </c>
      <c r="F2542" s="8">
        <v>1</v>
      </c>
      <c r="G2542" s="10">
        <v>0.1</v>
      </c>
      <c r="H2542" t="s">
        <v>21</v>
      </c>
      <c r="I2542" s="8">
        <v>899.1</v>
      </c>
      <c r="J2542" s="8">
        <v>239.57</v>
      </c>
      <c r="K2542" s="12">
        <f>YEAR(Table2[[#This Row],[Order_Date]])</f>
        <v>2024</v>
      </c>
      <c r="L2542" s="12">
        <f>MONTH(Table2[[#This Row],[Order_Date]])</f>
        <v>8</v>
      </c>
      <c r="M2542" t="str">
        <f>TEXT(Table2[[#This Row],[Order_Date]],"mmm")</f>
        <v>Aug</v>
      </c>
      <c r="N2542" t="str">
        <f>TEXT(Table2[[#This Row],[Order_Date]],"YYYY-MM")</f>
        <v>2024-08</v>
      </c>
      <c r="O2542" s="9">
        <f>IFERROR(Table2[[#This Row],[Profit]]/Table2[[#This Row],[Sales]],0)</f>
        <v>0.266455344233122</v>
      </c>
      <c r="P2542" t="str">
        <f>_xlfn.XLOOKUP(Table2[[#This Row],[Product_ID]],Table4[Product_ID],Table4[Category],"Not Found")</f>
        <v>Home</v>
      </c>
      <c r="Q2542" t="str">
        <f>_xlfn.XLOOKUP(Table2[[#This Row],[Product_ID]],Table4[Product_ID],Table4[Sub_Category],"Not Found")</f>
        <v>Lighting</v>
      </c>
      <c r="R2542" t="str">
        <f>_xlfn.XLOOKUP(Table2[[#This Row],[Customer_ID]],Table1[Customer_ID],Table1[Region],"Not Found")</f>
        <v>West</v>
      </c>
      <c r="S2542" t="str">
        <f>_xlfn.XLOOKUP(Table2[[#This Row],[Customer_ID]],Table1[Customer_ID],Table1[Segment],"Not Found")</f>
        <v>Home Office</v>
      </c>
      <c r="T2542" t="str">
        <f>_xlfn.XLOOKUP(Table2[[#This Row],[Product_ID]],Table4[Product_ID],Table4[Product_Name],"Not Found")</f>
        <v>LED Strip Light</v>
      </c>
    </row>
    <row r="2543" spans="1:20" x14ac:dyDescent="0.3">
      <c r="A2543" t="s">
        <v>3072</v>
      </c>
      <c r="B2543" s="4">
        <v>45856</v>
      </c>
      <c r="C2543" s="4">
        <v>45860</v>
      </c>
      <c r="D2543" t="s">
        <v>113</v>
      </c>
      <c r="E2543" t="s">
        <v>99</v>
      </c>
      <c r="F2543" s="8">
        <v>2</v>
      </c>
      <c r="G2543" s="10">
        <v>0.1</v>
      </c>
      <c r="H2543" t="s">
        <v>13</v>
      </c>
      <c r="I2543" s="8">
        <v>448.2</v>
      </c>
      <c r="J2543" s="8">
        <v>155.02000000000001</v>
      </c>
      <c r="K2543" s="12">
        <f>YEAR(Table2[[#This Row],[Order_Date]])</f>
        <v>2025</v>
      </c>
      <c r="L2543" s="12">
        <f>MONTH(Table2[[#This Row],[Order_Date]])</f>
        <v>7</v>
      </c>
      <c r="M2543" t="str">
        <f>TEXT(Table2[[#This Row],[Order_Date]],"mmm")</f>
        <v>Jul</v>
      </c>
      <c r="N2543" t="str">
        <f>TEXT(Table2[[#This Row],[Order_Date]],"YYYY-MM")</f>
        <v>2025-07</v>
      </c>
      <c r="O2543" s="9">
        <f>IFERROR(Table2[[#This Row],[Profit]]/Table2[[#This Row],[Sales]],0)</f>
        <v>0.3458723784024989</v>
      </c>
      <c r="P2543" t="str">
        <f>_xlfn.XLOOKUP(Table2[[#This Row],[Product_ID]],Table4[Product_ID],Table4[Category],"Not Found")</f>
        <v>Office</v>
      </c>
      <c r="Q2543" t="str">
        <f>_xlfn.XLOOKUP(Table2[[#This Row],[Product_ID]],Table4[Product_ID],Table4[Sub_Category],"Not Found")</f>
        <v>Paper</v>
      </c>
      <c r="R2543" t="str">
        <f>_xlfn.XLOOKUP(Table2[[#This Row],[Customer_ID]],Table1[Customer_ID],Table1[Region],"Not Found")</f>
        <v>South</v>
      </c>
      <c r="S2543" t="str">
        <f>_xlfn.XLOOKUP(Table2[[#This Row],[Customer_ID]],Table1[Customer_ID],Table1[Segment],"Not Found")</f>
        <v>Consumer</v>
      </c>
      <c r="T2543" t="str">
        <f>_xlfn.XLOOKUP(Table2[[#This Row],[Product_ID]],Table4[Product_ID],Table4[Product_Name],"Not Found")</f>
        <v>Pen Set</v>
      </c>
    </row>
    <row r="2544" spans="1:20" x14ac:dyDescent="0.3">
      <c r="A2544" t="s">
        <v>3073</v>
      </c>
      <c r="B2544" s="4">
        <v>45612</v>
      </c>
      <c r="C2544" s="4">
        <v>45617</v>
      </c>
      <c r="D2544" t="s">
        <v>1652</v>
      </c>
      <c r="E2544" t="s">
        <v>29</v>
      </c>
      <c r="F2544" s="8">
        <v>1</v>
      </c>
      <c r="G2544" s="10">
        <v>0.15</v>
      </c>
      <c r="H2544" t="s">
        <v>17</v>
      </c>
      <c r="I2544" s="8">
        <v>339.15</v>
      </c>
      <c r="J2544" s="8">
        <v>106.82</v>
      </c>
      <c r="K2544" s="12">
        <f>YEAR(Table2[[#This Row],[Order_Date]])</f>
        <v>2024</v>
      </c>
      <c r="L2544" s="12">
        <f>MONTH(Table2[[#This Row],[Order_Date]])</f>
        <v>11</v>
      </c>
      <c r="M2544" t="str">
        <f>TEXT(Table2[[#This Row],[Order_Date]],"mmm")</f>
        <v>Nov</v>
      </c>
      <c r="N2544" t="str">
        <f>TEXT(Table2[[#This Row],[Order_Date]],"YYYY-MM")</f>
        <v>2024-11</v>
      </c>
      <c r="O2544" s="9">
        <f>IFERROR(Table2[[#This Row],[Profit]]/Table2[[#This Row],[Sales]],0)</f>
        <v>0.31496388028895766</v>
      </c>
      <c r="P2544" t="str">
        <f>_xlfn.XLOOKUP(Table2[[#This Row],[Product_ID]],Table4[Product_ID],Table4[Category],"Not Found")</f>
        <v>Office</v>
      </c>
      <c r="Q2544" t="str">
        <f>_xlfn.XLOOKUP(Table2[[#This Row],[Product_ID]],Table4[Product_ID],Table4[Sub_Category],"Not Found")</f>
        <v>Paper</v>
      </c>
      <c r="R2544" t="str">
        <f>_xlfn.XLOOKUP(Table2[[#This Row],[Customer_ID]],Table1[Customer_ID],Table1[Region],"Not Found")</f>
        <v>North</v>
      </c>
      <c r="S2544" t="str">
        <f>_xlfn.XLOOKUP(Table2[[#This Row],[Customer_ID]],Table1[Customer_ID],Table1[Segment],"Not Found")</f>
        <v>Consumer</v>
      </c>
      <c r="T2544" t="str">
        <f>_xlfn.XLOOKUP(Table2[[#This Row],[Product_ID]],Table4[Product_ID],Table4[Product_Name],"Not Found")</f>
        <v>Notebook Set</v>
      </c>
    </row>
    <row r="2545" spans="1:20" x14ac:dyDescent="0.3">
      <c r="A2545" t="s">
        <v>3074</v>
      </c>
      <c r="B2545" s="4">
        <v>45524</v>
      </c>
      <c r="C2545" s="4">
        <v>45525</v>
      </c>
      <c r="D2545" t="s">
        <v>685</v>
      </c>
      <c r="E2545" t="s">
        <v>29</v>
      </c>
      <c r="F2545" s="8">
        <v>2</v>
      </c>
      <c r="G2545" s="10">
        <v>0</v>
      </c>
      <c r="H2545" t="s">
        <v>13</v>
      </c>
      <c r="I2545" s="8">
        <v>798</v>
      </c>
      <c r="J2545" s="8">
        <v>210.77</v>
      </c>
      <c r="K2545" s="12">
        <f>YEAR(Table2[[#This Row],[Order_Date]])</f>
        <v>2024</v>
      </c>
      <c r="L2545" s="12">
        <f>MONTH(Table2[[#This Row],[Order_Date]])</f>
        <v>8</v>
      </c>
      <c r="M2545" t="str">
        <f>TEXT(Table2[[#This Row],[Order_Date]],"mmm")</f>
        <v>Aug</v>
      </c>
      <c r="N2545" t="str">
        <f>TEXT(Table2[[#This Row],[Order_Date]],"YYYY-MM")</f>
        <v>2024-08</v>
      </c>
      <c r="O2545" s="9">
        <f>IFERROR(Table2[[#This Row],[Profit]]/Table2[[#This Row],[Sales]],0)</f>
        <v>0.26412280701754387</v>
      </c>
      <c r="P2545" t="str">
        <f>_xlfn.XLOOKUP(Table2[[#This Row],[Product_ID]],Table4[Product_ID],Table4[Category],"Not Found")</f>
        <v>Office</v>
      </c>
      <c r="Q2545" t="str">
        <f>_xlfn.XLOOKUP(Table2[[#This Row],[Product_ID]],Table4[Product_ID],Table4[Sub_Category],"Not Found")</f>
        <v>Paper</v>
      </c>
      <c r="R2545" t="str">
        <f>_xlfn.XLOOKUP(Table2[[#This Row],[Customer_ID]],Table1[Customer_ID],Table1[Region],"Not Found")</f>
        <v>North</v>
      </c>
      <c r="S2545" t="str">
        <f>_xlfn.XLOOKUP(Table2[[#This Row],[Customer_ID]],Table1[Customer_ID],Table1[Segment],"Not Found")</f>
        <v>Consumer</v>
      </c>
      <c r="T2545" t="str">
        <f>_xlfn.XLOOKUP(Table2[[#This Row],[Product_ID]],Table4[Product_ID],Table4[Product_Name],"Not Found")</f>
        <v>Notebook Set</v>
      </c>
    </row>
    <row r="2546" spans="1:20" x14ac:dyDescent="0.3">
      <c r="A2546" t="s">
        <v>3075</v>
      </c>
      <c r="B2546" s="4">
        <v>45961</v>
      </c>
      <c r="C2546" s="4">
        <v>45965</v>
      </c>
      <c r="D2546" t="s">
        <v>132</v>
      </c>
      <c r="E2546" t="s">
        <v>29</v>
      </c>
      <c r="F2546" s="8">
        <v>1</v>
      </c>
      <c r="G2546" s="10">
        <v>0.15</v>
      </c>
      <c r="H2546" t="s">
        <v>21</v>
      </c>
      <c r="I2546" s="8">
        <v>339.15</v>
      </c>
      <c r="J2546" s="8">
        <v>90.79</v>
      </c>
      <c r="K2546" s="12">
        <f>YEAR(Table2[[#This Row],[Order_Date]])</f>
        <v>2025</v>
      </c>
      <c r="L2546" s="12">
        <f>MONTH(Table2[[#This Row],[Order_Date]])</f>
        <v>10</v>
      </c>
      <c r="M2546" t="str">
        <f>TEXT(Table2[[#This Row],[Order_Date]],"mmm")</f>
        <v>Oct</v>
      </c>
      <c r="N2546" t="str">
        <f>TEXT(Table2[[#This Row],[Order_Date]],"YYYY-MM")</f>
        <v>2025-10</v>
      </c>
      <c r="O2546" s="9">
        <f>IFERROR(Table2[[#This Row],[Profit]]/Table2[[#This Row],[Sales]],0)</f>
        <v>0.26769865841073276</v>
      </c>
      <c r="P2546" t="str">
        <f>_xlfn.XLOOKUP(Table2[[#This Row],[Product_ID]],Table4[Product_ID],Table4[Category],"Not Found")</f>
        <v>Office</v>
      </c>
      <c r="Q2546" t="str">
        <f>_xlfn.XLOOKUP(Table2[[#This Row],[Product_ID]],Table4[Product_ID],Table4[Sub_Category],"Not Found")</f>
        <v>Paper</v>
      </c>
      <c r="R2546" t="str">
        <f>_xlfn.XLOOKUP(Table2[[#This Row],[Customer_ID]],Table1[Customer_ID],Table1[Region],"Not Found")</f>
        <v>East</v>
      </c>
      <c r="S2546" t="str">
        <f>_xlfn.XLOOKUP(Table2[[#This Row],[Customer_ID]],Table1[Customer_ID],Table1[Segment],"Not Found")</f>
        <v>Consumer</v>
      </c>
      <c r="T2546" t="str">
        <f>_xlfn.XLOOKUP(Table2[[#This Row],[Product_ID]],Table4[Product_ID],Table4[Product_Name],"Not Found")</f>
        <v>Notebook Set</v>
      </c>
    </row>
    <row r="2547" spans="1:20" x14ac:dyDescent="0.3">
      <c r="A2547" t="s">
        <v>3076</v>
      </c>
      <c r="B2547" s="4">
        <v>45728</v>
      </c>
      <c r="C2547" s="4">
        <v>45731</v>
      </c>
      <c r="D2547" t="s">
        <v>93</v>
      </c>
      <c r="E2547" t="s">
        <v>29</v>
      </c>
      <c r="F2547" s="8">
        <v>3</v>
      </c>
      <c r="G2547" s="10">
        <v>0.15</v>
      </c>
      <c r="H2547" t="s">
        <v>21</v>
      </c>
      <c r="I2547" s="8">
        <v>1017.45</v>
      </c>
      <c r="J2547" s="8">
        <v>282.20999999999998</v>
      </c>
      <c r="K2547" s="12">
        <f>YEAR(Table2[[#This Row],[Order_Date]])</f>
        <v>2025</v>
      </c>
      <c r="L2547" s="12">
        <f>MONTH(Table2[[#This Row],[Order_Date]])</f>
        <v>3</v>
      </c>
      <c r="M2547" t="str">
        <f>TEXT(Table2[[#This Row],[Order_Date]],"mmm")</f>
        <v>Mar</v>
      </c>
      <c r="N2547" t="str">
        <f>TEXT(Table2[[#This Row],[Order_Date]],"YYYY-MM")</f>
        <v>2025-03</v>
      </c>
      <c r="O2547" s="9">
        <f>IFERROR(Table2[[#This Row],[Profit]]/Table2[[#This Row],[Sales]],0)</f>
        <v>0.27736989532655165</v>
      </c>
      <c r="P2547" t="str">
        <f>_xlfn.XLOOKUP(Table2[[#This Row],[Product_ID]],Table4[Product_ID],Table4[Category],"Not Found")</f>
        <v>Office</v>
      </c>
      <c r="Q2547" t="str">
        <f>_xlfn.XLOOKUP(Table2[[#This Row],[Product_ID]],Table4[Product_ID],Table4[Sub_Category],"Not Found")</f>
        <v>Paper</v>
      </c>
      <c r="R2547" t="str">
        <f>_xlfn.XLOOKUP(Table2[[#This Row],[Customer_ID]],Table1[Customer_ID],Table1[Region],"Not Found")</f>
        <v>West</v>
      </c>
      <c r="S2547" t="str">
        <f>_xlfn.XLOOKUP(Table2[[#This Row],[Customer_ID]],Table1[Customer_ID],Table1[Segment],"Not Found")</f>
        <v>Corporate</v>
      </c>
      <c r="T2547" t="str">
        <f>_xlfn.XLOOKUP(Table2[[#This Row],[Product_ID]],Table4[Product_ID],Table4[Product_Name],"Not Found")</f>
        <v>Notebook Set</v>
      </c>
    </row>
    <row r="2548" spans="1:20" x14ac:dyDescent="0.3">
      <c r="A2548" t="s">
        <v>3077</v>
      </c>
      <c r="B2548" s="4">
        <v>45824</v>
      </c>
      <c r="C2548" s="4">
        <v>45828</v>
      </c>
      <c r="D2548" t="s">
        <v>1017</v>
      </c>
      <c r="E2548" t="s">
        <v>50</v>
      </c>
      <c r="F2548" s="8">
        <v>1</v>
      </c>
      <c r="G2548" s="10">
        <v>0.05</v>
      </c>
      <c r="H2548" t="s">
        <v>13</v>
      </c>
      <c r="I2548" s="8">
        <v>474.05</v>
      </c>
      <c r="J2548" s="8">
        <v>98.46</v>
      </c>
      <c r="K2548" s="12">
        <f>YEAR(Table2[[#This Row],[Order_Date]])</f>
        <v>2025</v>
      </c>
      <c r="L2548" s="12">
        <f>MONTH(Table2[[#This Row],[Order_Date]])</f>
        <v>6</v>
      </c>
      <c r="M2548" t="str">
        <f>TEXT(Table2[[#This Row],[Order_Date]],"mmm")</f>
        <v>Jun</v>
      </c>
      <c r="N2548" t="str">
        <f>TEXT(Table2[[#This Row],[Order_Date]],"YYYY-MM")</f>
        <v>2025-06</v>
      </c>
      <c r="O2548" s="9">
        <f>IFERROR(Table2[[#This Row],[Profit]]/Table2[[#This Row],[Sales]],0)</f>
        <v>0.2076996097458074</v>
      </c>
      <c r="P2548" t="str">
        <f>_xlfn.XLOOKUP(Table2[[#This Row],[Product_ID]],Table4[Product_ID],Table4[Category],"Not Found")</f>
        <v>Technology</v>
      </c>
      <c r="Q2548" t="str">
        <f>_xlfn.XLOOKUP(Table2[[#This Row],[Product_ID]],Table4[Product_ID],Table4[Sub_Category],"Not Found")</f>
        <v>Accessories</v>
      </c>
      <c r="R2548" t="str">
        <f>_xlfn.XLOOKUP(Table2[[#This Row],[Customer_ID]],Table1[Customer_ID],Table1[Region],"Not Found")</f>
        <v>West</v>
      </c>
      <c r="S2548" t="str">
        <f>_xlfn.XLOOKUP(Table2[[#This Row],[Customer_ID]],Table1[Customer_ID],Table1[Segment],"Not Found")</f>
        <v>Consumer</v>
      </c>
      <c r="T2548" t="str">
        <f>_xlfn.XLOOKUP(Table2[[#This Row],[Product_ID]],Table4[Product_ID],Table4[Product_Name],"Not Found")</f>
        <v>Wireless Mouse</v>
      </c>
    </row>
    <row r="2549" spans="1:20" x14ac:dyDescent="0.3">
      <c r="A2549" t="s">
        <v>3078</v>
      </c>
      <c r="B2549" s="4">
        <v>45694</v>
      </c>
      <c r="C2549" s="4">
        <v>45697</v>
      </c>
      <c r="D2549" t="s">
        <v>37</v>
      </c>
      <c r="E2549" t="s">
        <v>26</v>
      </c>
      <c r="F2549" s="8">
        <v>1</v>
      </c>
      <c r="G2549" s="10">
        <v>0</v>
      </c>
      <c r="H2549" t="s">
        <v>13</v>
      </c>
      <c r="I2549" s="8">
        <v>899</v>
      </c>
      <c r="J2549" s="8">
        <v>209.41</v>
      </c>
      <c r="K2549" s="12">
        <f>YEAR(Table2[[#This Row],[Order_Date]])</f>
        <v>2025</v>
      </c>
      <c r="L2549" s="12">
        <f>MONTH(Table2[[#This Row],[Order_Date]])</f>
        <v>2</v>
      </c>
      <c r="M2549" t="str">
        <f>TEXT(Table2[[#This Row],[Order_Date]],"mmm")</f>
        <v>Feb</v>
      </c>
      <c r="N2549" t="str">
        <f>TEXT(Table2[[#This Row],[Order_Date]],"YYYY-MM")</f>
        <v>2025-02</v>
      </c>
      <c r="O2549" s="9">
        <f>IFERROR(Table2[[#This Row],[Profit]]/Table2[[#This Row],[Sales]],0)</f>
        <v>0.23293659621802001</v>
      </c>
      <c r="P2549" t="str">
        <f>_xlfn.XLOOKUP(Table2[[#This Row],[Product_ID]],Table4[Product_ID],Table4[Category],"Not Found")</f>
        <v>Technology</v>
      </c>
      <c r="Q2549" t="str">
        <f>_xlfn.XLOOKUP(Table2[[#This Row],[Product_ID]],Table4[Product_ID],Table4[Sub_Category],"Not Found")</f>
        <v>Accessories</v>
      </c>
      <c r="R2549" t="str">
        <f>_xlfn.XLOOKUP(Table2[[#This Row],[Customer_ID]],Table1[Customer_ID],Table1[Region],"Not Found")</f>
        <v>North</v>
      </c>
      <c r="S2549" t="str">
        <f>_xlfn.XLOOKUP(Table2[[#This Row],[Customer_ID]],Table1[Customer_ID],Table1[Segment],"Not Found")</f>
        <v>Consumer</v>
      </c>
      <c r="T2549" t="str">
        <f>_xlfn.XLOOKUP(Table2[[#This Row],[Product_ID]],Table4[Product_ID],Table4[Product_Name],"Not Found")</f>
        <v>Keyboard</v>
      </c>
    </row>
    <row r="2550" spans="1:20" x14ac:dyDescent="0.3">
      <c r="A2550" t="s">
        <v>3079</v>
      </c>
      <c r="B2550" s="4">
        <v>45344</v>
      </c>
      <c r="C2550" s="4">
        <v>45348</v>
      </c>
      <c r="D2550" t="s">
        <v>150</v>
      </c>
      <c r="E2550" t="s">
        <v>76</v>
      </c>
      <c r="F2550" s="8">
        <v>2</v>
      </c>
      <c r="G2550" s="10">
        <v>0.1</v>
      </c>
      <c r="H2550" t="s">
        <v>21</v>
      </c>
      <c r="I2550" s="8">
        <v>1618.2</v>
      </c>
      <c r="J2550" s="8">
        <v>340.33</v>
      </c>
      <c r="K2550" s="12">
        <f>YEAR(Table2[[#This Row],[Order_Date]])</f>
        <v>2024</v>
      </c>
      <c r="L2550" s="12">
        <f>MONTH(Table2[[#This Row],[Order_Date]])</f>
        <v>2</v>
      </c>
      <c r="M2550" t="str">
        <f>TEXT(Table2[[#This Row],[Order_Date]],"mmm")</f>
        <v>Feb</v>
      </c>
      <c r="N2550" t="str">
        <f>TEXT(Table2[[#This Row],[Order_Date]],"YYYY-MM")</f>
        <v>2024-02</v>
      </c>
      <c r="O2550" s="9">
        <f>IFERROR(Table2[[#This Row],[Profit]]/Table2[[#This Row],[Sales]],0)</f>
        <v>0.21031392905697688</v>
      </c>
      <c r="P2550" t="str">
        <f>_xlfn.XLOOKUP(Table2[[#This Row],[Product_ID]],Table4[Product_ID],Table4[Category],"Not Found")</f>
        <v>Home</v>
      </c>
      <c r="Q2550" t="str">
        <f>_xlfn.XLOOKUP(Table2[[#This Row],[Product_ID]],Table4[Product_ID],Table4[Sub_Category],"Not Found")</f>
        <v>Decor</v>
      </c>
      <c r="R2550" t="str">
        <f>_xlfn.XLOOKUP(Table2[[#This Row],[Customer_ID]],Table1[Customer_ID],Table1[Region],"Not Found")</f>
        <v>North</v>
      </c>
      <c r="S2550" t="str">
        <f>_xlfn.XLOOKUP(Table2[[#This Row],[Customer_ID]],Table1[Customer_ID],Table1[Segment],"Not Found")</f>
        <v>Corporate</v>
      </c>
      <c r="T2550" t="str">
        <f>_xlfn.XLOOKUP(Table2[[#This Row],[Product_ID]],Table4[Product_ID],Table4[Product_Name],"Not Found")</f>
        <v>Wall Clock</v>
      </c>
    </row>
    <row r="2551" spans="1:20" x14ac:dyDescent="0.3">
      <c r="A2551" t="s">
        <v>3080</v>
      </c>
      <c r="B2551" s="4">
        <v>45604</v>
      </c>
      <c r="C2551" s="4">
        <v>45605</v>
      </c>
      <c r="D2551" t="s">
        <v>935</v>
      </c>
      <c r="E2551" t="s">
        <v>65</v>
      </c>
      <c r="F2551" s="8">
        <v>2</v>
      </c>
      <c r="G2551" s="10">
        <v>0</v>
      </c>
      <c r="H2551" t="s">
        <v>21</v>
      </c>
      <c r="I2551" s="8">
        <v>1398</v>
      </c>
      <c r="J2551" s="8">
        <v>459.07</v>
      </c>
      <c r="K2551" s="12">
        <f>YEAR(Table2[[#This Row],[Order_Date]])</f>
        <v>2024</v>
      </c>
      <c r="L2551" s="12">
        <f>MONTH(Table2[[#This Row],[Order_Date]])</f>
        <v>11</v>
      </c>
      <c r="M2551" t="str">
        <f>TEXT(Table2[[#This Row],[Order_Date]],"mmm")</f>
        <v>Nov</v>
      </c>
      <c r="N2551" t="str">
        <f>TEXT(Table2[[#This Row],[Order_Date]],"YYYY-MM")</f>
        <v>2024-11</v>
      </c>
      <c r="O2551" s="9">
        <f>IFERROR(Table2[[#This Row],[Profit]]/Table2[[#This Row],[Sales]],0)</f>
        <v>0.32837625178826896</v>
      </c>
      <c r="P2551" t="str">
        <f>_xlfn.XLOOKUP(Table2[[#This Row],[Product_ID]],Table4[Product_ID],Table4[Category],"Not Found")</f>
        <v>Office</v>
      </c>
      <c r="Q2551" t="str">
        <f>_xlfn.XLOOKUP(Table2[[#This Row],[Product_ID]],Table4[Product_ID],Table4[Sub_Category],"Not Found")</f>
        <v>Storage</v>
      </c>
      <c r="R2551" t="str">
        <f>_xlfn.XLOOKUP(Table2[[#This Row],[Customer_ID]],Table1[Customer_ID],Table1[Region],"Not Found")</f>
        <v>North</v>
      </c>
      <c r="S2551" t="str">
        <f>_xlfn.XLOOKUP(Table2[[#This Row],[Customer_ID]],Table1[Customer_ID],Table1[Segment],"Not Found")</f>
        <v>Consumer</v>
      </c>
      <c r="T2551" t="str">
        <f>_xlfn.XLOOKUP(Table2[[#This Row],[Product_ID]],Table4[Product_ID],Table4[Product_Name],"Not Found")</f>
        <v>Desk Organizer</v>
      </c>
    </row>
    <row r="2552" spans="1:20" x14ac:dyDescent="0.3">
      <c r="A2552" t="s">
        <v>3081</v>
      </c>
      <c r="B2552" s="4">
        <v>45572</v>
      </c>
      <c r="C2552" s="4">
        <v>45575</v>
      </c>
      <c r="D2552" t="s">
        <v>956</v>
      </c>
      <c r="E2552" t="s">
        <v>58</v>
      </c>
      <c r="F2552" s="8">
        <v>1</v>
      </c>
      <c r="G2552" s="10">
        <v>0.1</v>
      </c>
      <c r="H2552" t="s">
        <v>17</v>
      </c>
      <c r="I2552" s="8">
        <v>1799.1</v>
      </c>
      <c r="J2552" s="8">
        <v>398.41</v>
      </c>
      <c r="K2552" s="12">
        <f>YEAR(Table2[[#This Row],[Order_Date]])</f>
        <v>2024</v>
      </c>
      <c r="L2552" s="12">
        <f>MONTH(Table2[[#This Row],[Order_Date]])</f>
        <v>10</v>
      </c>
      <c r="M2552" t="str">
        <f>TEXT(Table2[[#This Row],[Order_Date]],"mmm")</f>
        <v>Oct</v>
      </c>
      <c r="N2552" t="str">
        <f>TEXT(Table2[[#This Row],[Order_Date]],"YYYY-MM")</f>
        <v>2024-10</v>
      </c>
      <c r="O2552" s="9">
        <f>IFERROR(Table2[[#This Row],[Profit]]/Table2[[#This Row],[Sales]],0)</f>
        <v>0.22144961369573679</v>
      </c>
      <c r="P2552" t="str">
        <f>_xlfn.XLOOKUP(Table2[[#This Row],[Product_ID]],Table4[Product_ID],Table4[Category],"Not Found")</f>
        <v>Technology</v>
      </c>
      <c r="Q2552" t="str">
        <f>_xlfn.XLOOKUP(Table2[[#This Row],[Product_ID]],Table4[Product_ID],Table4[Sub_Category],"Not Found")</f>
        <v>Audio</v>
      </c>
      <c r="R2552" t="str">
        <f>_xlfn.XLOOKUP(Table2[[#This Row],[Customer_ID]],Table1[Customer_ID],Table1[Region],"Not Found")</f>
        <v>North</v>
      </c>
      <c r="S2552" t="str">
        <f>_xlfn.XLOOKUP(Table2[[#This Row],[Customer_ID]],Table1[Customer_ID],Table1[Segment],"Not Found")</f>
        <v>Corporate</v>
      </c>
      <c r="T2552" t="str">
        <f>_xlfn.XLOOKUP(Table2[[#This Row],[Product_ID]],Table4[Product_ID],Table4[Product_Name],"Not Found")</f>
        <v>Bluetooth Speaker</v>
      </c>
    </row>
    <row r="2553" spans="1:20" x14ac:dyDescent="0.3">
      <c r="A2553" t="s">
        <v>3082</v>
      </c>
      <c r="B2553" s="4">
        <v>46017</v>
      </c>
      <c r="C2553" s="4">
        <v>46019</v>
      </c>
      <c r="D2553" t="s">
        <v>1005</v>
      </c>
      <c r="E2553" t="s">
        <v>16</v>
      </c>
      <c r="F2553" s="8">
        <v>4</v>
      </c>
      <c r="G2553" s="10">
        <v>0</v>
      </c>
      <c r="H2553" t="s">
        <v>30</v>
      </c>
      <c r="I2553" s="8">
        <v>5196</v>
      </c>
      <c r="J2553" s="8">
        <v>1389.21</v>
      </c>
      <c r="K2553" s="12">
        <f>YEAR(Table2[[#This Row],[Order_Date]])</f>
        <v>2025</v>
      </c>
      <c r="L2553" s="12">
        <f>MONTH(Table2[[#This Row],[Order_Date]])</f>
        <v>12</v>
      </c>
      <c r="M2553" t="str">
        <f>TEXT(Table2[[#This Row],[Order_Date]],"mmm")</f>
        <v>Dec</v>
      </c>
      <c r="N2553" t="str">
        <f>TEXT(Table2[[#This Row],[Order_Date]],"YYYY-MM")</f>
        <v>2025-12</v>
      </c>
      <c r="O2553" s="9">
        <f>IFERROR(Table2[[#This Row],[Profit]]/Table2[[#This Row],[Sales]],0)</f>
        <v>0.26736143187066974</v>
      </c>
      <c r="P2553" t="str">
        <f>_xlfn.XLOOKUP(Table2[[#This Row],[Product_ID]],Table4[Product_ID],Table4[Category],"Not Found")</f>
        <v>Technology</v>
      </c>
      <c r="Q2553" t="str">
        <f>_xlfn.XLOOKUP(Table2[[#This Row],[Product_ID]],Table4[Product_ID],Table4[Sub_Category],"Not Found")</f>
        <v>Accessories</v>
      </c>
      <c r="R2553" t="str">
        <f>_xlfn.XLOOKUP(Table2[[#This Row],[Customer_ID]],Table1[Customer_ID],Table1[Region],"Not Found")</f>
        <v>North</v>
      </c>
      <c r="S2553" t="str">
        <f>_xlfn.XLOOKUP(Table2[[#This Row],[Customer_ID]],Table1[Customer_ID],Table1[Segment],"Not Found")</f>
        <v>Corporate</v>
      </c>
      <c r="T2553" t="str">
        <f>_xlfn.XLOOKUP(Table2[[#This Row],[Product_ID]],Table4[Product_ID],Table4[Product_Name],"Not Found")</f>
        <v>USB-C Hub</v>
      </c>
    </row>
    <row r="2554" spans="1:20" x14ac:dyDescent="0.3">
      <c r="A2554" t="s">
        <v>3083</v>
      </c>
      <c r="B2554" s="4">
        <v>45322</v>
      </c>
      <c r="C2554" s="4">
        <v>45325</v>
      </c>
      <c r="D2554" t="s">
        <v>945</v>
      </c>
      <c r="E2554" t="s">
        <v>71</v>
      </c>
      <c r="F2554" s="8">
        <v>1</v>
      </c>
      <c r="G2554" s="10">
        <v>0.05</v>
      </c>
      <c r="H2554" t="s">
        <v>21</v>
      </c>
      <c r="I2554" s="8">
        <v>759.05</v>
      </c>
      <c r="J2554" s="8">
        <v>158.32</v>
      </c>
      <c r="K2554" s="12">
        <f>YEAR(Table2[[#This Row],[Order_Date]])</f>
        <v>2024</v>
      </c>
      <c r="L2554" s="12">
        <f>MONTH(Table2[[#This Row],[Order_Date]])</f>
        <v>1</v>
      </c>
      <c r="M2554" t="str">
        <f>TEXT(Table2[[#This Row],[Order_Date]],"mmm")</f>
        <v>Jan</v>
      </c>
      <c r="N2554" t="str">
        <f>TEXT(Table2[[#This Row],[Order_Date]],"YYYY-MM")</f>
        <v>2024-01</v>
      </c>
      <c r="O2554" s="9">
        <f>IFERROR(Table2[[#This Row],[Profit]]/Table2[[#This Row],[Sales]],0)</f>
        <v>0.20857651011132336</v>
      </c>
      <c r="P2554" t="str">
        <f>_xlfn.XLOOKUP(Table2[[#This Row],[Product_ID]],Table4[Product_ID],Table4[Category],"Not Found")</f>
        <v>Home</v>
      </c>
      <c r="Q2554" t="str">
        <f>_xlfn.XLOOKUP(Table2[[#This Row],[Product_ID]],Table4[Product_ID],Table4[Sub_Category],"Not Found")</f>
        <v>Storage</v>
      </c>
      <c r="R2554" t="str">
        <f>_xlfn.XLOOKUP(Table2[[#This Row],[Customer_ID]],Table1[Customer_ID],Table1[Region],"Not Found")</f>
        <v>West</v>
      </c>
      <c r="S2554" t="str">
        <f>_xlfn.XLOOKUP(Table2[[#This Row],[Customer_ID]],Table1[Customer_ID],Table1[Segment],"Not Found")</f>
        <v>Consumer</v>
      </c>
      <c r="T2554" t="str">
        <f>_xlfn.XLOOKUP(Table2[[#This Row],[Product_ID]],Table4[Product_ID],Table4[Product_Name],"Not Found")</f>
        <v>Storage Box</v>
      </c>
    </row>
    <row r="2555" spans="1:20" x14ac:dyDescent="0.3">
      <c r="A2555" t="s">
        <v>3084</v>
      </c>
      <c r="B2555" s="4">
        <v>45628</v>
      </c>
      <c r="C2555" s="4">
        <v>45631</v>
      </c>
      <c r="D2555" t="s">
        <v>2879</v>
      </c>
      <c r="E2555" t="s">
        <v>29</v>
      </c>
      <c r="F2555" s="8">
        <v>1</v>
      </c>
      <c r="G2555" s="10">
        <v>0.05</v>
      </c>
      <c r="H2555" t="s">
        <v>17</v>
      </c>
      <c r="I2555" s="8">
        <v>379.05</v>
      </c>
      <c r="J2555" s="8">
        <v>90.48</v>
      </c>
      <c r="K2555" s="12">
        <f>YEAR(Table2[[#This Row],[Order_Date]])</f>
        <v>2024</v>
      </c>
      <c r="L2555" s="12">
        <f>MONTH(Table2[[#This Row],[Order_Date]])</f>
        <v>12</v>
      </c>
      <c r="M2555" t="str">
        <f>TEXT(Table2[[#This Row],[Order_Date]],"mmm")</f>
        <v>Dec</v>
      </c>
      <c r="N2555" t="str">
        <f>TEXT(Table2[[#This Row],[Order_Date]],"YYYY-MM")</f>
        <v>2024-12</v>
      </c>
      <c r="O2555" s="9">
        <f>IFERROR(Table2[[#This Row],[Profit]]/Table2[[#This Row],[Sales]],0)</f>
        <v>0.23870201820340325</v>
      </c>
      <c r="P2555" t="str">
        <f>_xlfn.XLOOKUP(Table2[[#This Row],[Product_ID]],Table4[Product_ID],Table4[Category],"Not Found")</f>
        <v>Office</v>
      </c>
      <c r="Q2555" t="str">
        <f>_xlfn.XLOOKUP(Table2[[#This Row],[Product_ID]],Table4[Product_ID],Table4[Sub_Category],"Not Found")</f>
        <v>Paper</v>
      </c>
      <c r="R2555" t="str">
        <f>_xlfn.XLOOKUP(Table2[[#This Row],[Customer_ID]],Table1[Customer_ID],Table1[Region],"Not Found")</f>
        <v>West</v>
      </c>
      <c r="S2555" t="str">
        <f>_xlfn.XLOOKUP(Table2[[#This Row],[Customer_ID]],Table1[Customer_ID],Table1[Segment],"Not Found")</f>
        <v>Consumer</v>
      </c>
      <c r="T2555" t="str">
        <f>_xlfn.XLOOKUP(Table2[[#This Row],[Product_ID]],Table4[Product_ID],Table4[Product_Name],"Not Found")</f>
        <v>Notebook Set</v>
      </c>
    </row>
    <row r="2556" spans="1:20" x14ac:dyDescent="0.3">
      <c r="A2556" t="s">
        <v>3085</v>
      </c>
      <c r="B2556" s="4">
        <v>45474</v>
      </c>
      <c r="C2556" s="4">
        <v>45478</v>
      </c>
      <c r="D2556" t="s">
        <v>3086</v>
      </c>
      <c r="E2556" t="s">
        <v>12</v>
      </c>
      <c r="F2556" s="8">
        <v>1</v>
      </c>
      <c r="G2556" s="10">
        <v>0</v>
      </c>
      <c r="H2556" t="s">
        <v>13</v>
      </c>
      <c r="I2556" s="8">
        <v>599</v>
      </c>
      <c r="J2556" s="8">
        <v>172.38</v>
      </c>
      <c r="K2556" s="12">
        <f>YEAR(Table2[[#This Row],[Order_Date]])</f>
        <v>2024</v>
      </c>
      <c r="L2556" s="12">
        <f>MONTH(Table2[[#This Row],[Order_Date]])</f>
        <v>7</v>
      </c>
      <c r="M2556" t="str">
        <f>TEXT(Table2[[#This Row],[Order_Date]],"mmm")</f>
        <v>Jul</v>
      </c>
      <c r="N2556" t="str">
        <f>TEXT(Table2[[#This Row],[Order_Date]],"YYYY-MM")</f>
        <v>2024-07</v>
      </c>
      <c r="O2556" s="9">
        <f>IFERROR(Table2[[#This Row],[Profit]]/Table2[[#This Row],[Sales]],0)</f>
        <v>0.28777963272120199</v>
      </c>
      <c r="P2556" t="str">
        <f>_xlfn.XLOOKUP(Table2[[#This Row],[Product_ID]],Table4[Product_ID],Table4[Category],"Not Found")</f>
        <v>Home</v>
      </c>
      <c r="Q2556" t="str">
        <f>_xlfn.XLOOKUP(Table2[[#This Row],[Product_ID]],Table4[Product_ID],Table4[Sub_Category],"Not Found")</f>
        <v>Kitchen</v>
      </c>
      <c r="R2556" t="str">
        <f>_xlfn.XLOOKUP(Table2[[#This Row],[Customer_ID]],Table1[Customer_ID],Table1[Region],"Not Found")</f>
        <v>East</v>
      </c>
      <c r="S2556" t="str">
        <f>_xlfn.XLOOKUP(Table2[[#This Row],[Customer_ID]],Table1[Customer_ID],Table1[Segment],"Not Found")</f>
        <v>Consumer</v>
      </c>
      <c r="T2556" t="str">
        <f>_xlfn.XLOOKUP(Table2[[#This Row],[Product_ID]],Table4[Product_ID],Table4[Product_Name],"Not Found")</f>
        <v>Water Bottle</v>
      </c>
    </row>
    <row r="2557" spans="1:20" x14ac:dyDescent="0.3">
      <c r="A2557" t="s">
        <v>3087</v>
      </c>
      <c r="B2557" s="4">
        <v>45314</v>
      </c>
      <c r="C2557" s="4">
        <v>45317</v>
      </c>
      <c r="D2557" t="s">
        <v>1138</v>
      </c>
      <c r="E2557" t="s">
        <v>116</v>
      </c>
      <c r="F2557" s="8">
        <v>1</v>
      </c>
      <c r="G2557" s="10">
        <v>0.05</v>
      </c>
      <c r="H2557" t="s">
        <v>17</v>
      </c>
      <c r="I2557" s="8">
        <v>379.05</v>
      </c>
      <c r="J2557" s="8">
        <v>74.8</v>
      </c>
      <c r="K2557" s="12">
        <f>YEAR(Table2[[#This Row],[Order_Date]])</f>
        <v>2024</v>
      </c>
      <c r="L2557" s="12">
        <f>MONTH(Table2[[#This Row],[Order_Date]])</f>
        <v>1</v>
      </c>
      <c r="M2557" t="str">
        <f>TEXT(Table2[[#This Row],[Order_Date]],"mmm")</f>
        <v>Jan</v>
      </c>
      <c r="N2557" t="str">
        <f>TEXT(Table2[[#This Row],[Order_Date]],"YYYY-MM")</f>
        <v>2024-01</v>
      </c>
      <c r="O2557" s="9">
        <f>IFERROR(Table2[[#This Row],[Profit]]/Table2[[#This Row],[Sales]],0)</f>
        <v>0.19733544387283999</v>
      </c>
      <c r="P2557" t="str">
        <f>_xlfn.XLOOKUP(Table2[[#This Row],[Product_ID]],Table4[Product_ID],Table4[Category],"Not Found")</f>
        <v>Technology</v>
      </c>
      <c r="Q2557" t="str">
        <f>_xlfn.XLOOKUP(Table2[[#This Row],[Product_ID]],Table4[Product_ID],Table4[Sub_Category],"Not Found")</f>
        <v>Accessories</v>
      </c>
      <c r="R2557" t="str">
        <f>_xlfn.XLOOKUP(Table2[[#This Row],[Customer_ID]],Table1[Customer_ID],Table1[Region],"Not Found")</f>
        <v>South</v>
      </c>
      <c r="S2557" t="str">
        <f>_xlfn.XLOOKUP(Table2[[#This Row],[Customer_ID]],Table1[Customer_ID],Table1[Segment],"Not Found")</f>
        <v>Consumer</v>
      </c>
      <c r="T2557" t="str">
        <f>_xlfn.XLOOKUP(Table2[[#This Row],[Product_ID]],Table4[Product_ID],Table4[Product_Name],"Not Found")</f>
        <v>Mobile Holder</v>
      </c>
    </row>
    <row r="2558" spans="1:20" x14ac:dyDescent="0.3">
      <c r="A2558" t="s">
        <v>3088</v>
      </c>
      <c r="B2558" s="4">
        <v>45835</v>
      </c>
      <c r="C2558" s="4">
        <v>45839</v>
      </c>
      <c r="D2558" t="s">
        <v>1254</v>
      </c>
      <c r="E2558" t="s">
        <v>45</v>
      </c>
      <c r="F2558" s="8">
        <v>2</v>
      </c>
      <c r="G2558" s="10">
        <v>0</v>
      </c>
      <c r="H2558" t="s">
        <v>21</v>
      </c>
      <c r="I2558" s="8">
        <v>4998</v>
      </c>
      <c r="J2558" s="8">
        <v>925.18</v>
      </c>
      <c r="K2558" s="12">
        <f>YEAR(Table2[[#This Row],[Order_Date]])</f>
        <v>2025</v>
      </c>
      <c r="L2558" s="12">
        <f>MONTH(Table2[[#This Row],[Order_Date]])</f>
        <v>6</v>
      </c>
      <c r="M2558" t="str">
        <f>TEXT(Table2[[#This Row],[Order_Date]],"mmm")</f>
        <v>Jun</v>
      </c>
      <c r="N2558" t="str">
        <f>TEXT(Table2[[#This Row],[Order_Date]],"YYYY-MM")</f>
        <v>2025-06</v>
      </c>
      <c r="O2558" s="9">
        <f>IFERROR(Table2[[#This Row],[Profit]]/Table2[[#This Row],[Sales]],0)</f>
        <v>0.18511004401760703</v>
      </c>
      <c r="P2558" t="str">
        <f>_xlfn.XLOOKUP(Table2[[#This Row],[Product_ID]],Table4[Product_ID],Table4[Category],"Not Found")</f>
        <v>Technology</v>
      </c>
      <c r="Q2558" t="str">
        <f>_xlfn.XLOOKUP(Table2[[#This Row],[Product_ID]],Table4[Product_ID],Table4[Sub_Category],"Not Found")</f>
        <v>Audio</v>
      </c>
      <c r="R2558" t="str">
        <f>_xlfn.XLOOKUP(Table2[[#This Row],[Customer_ID]],Table1[Customer_ID],Table1[Region],"Not Found")</f>
        <v>South</v>
      </c>
      <c r="S2558" t="str">
        <f>_xlfn.XLOOKUP(Table2[[#This Row],[Customer_ID]],Table1[Customer_ID],Table1[Segment],"Not Found")</f>
        <v>Corporate</v>
      </c>
      <c r="T2558" t="str">
        <f>_xlfn.XLOOKUP(Table2[[#This Row],[Product_ID]],Table4[Product_ID],Table4[Product_Name],"Not Found")</f>
        <v>Headphones</v>
      </c>
    </row>
    <row r="2559" spans="1:20" x14ac:dyDescent="0.3">
      <c r="A2559" t="s">
        <v>3089</v>
      </c>
      <c r="B2559" s="4">
        <v>45737</v>
      </c>
      <c r="C2559" s="4">
        <v>45738</v>
      </c>
      <c r="D2559" t="s">
        <v>118</v>
      </c>
      <c r="E2559" t="s">
        <v>12</v>
      </c>
      <c r="F2559" s="8">
        <v>1</v>
      </c>
      <c r="G2559" s="10">
        <v>0.05</v>
      </c>
      <c r="H2559" t="s">
        <v>17</v>
      </c>
      <c r="I2559" s="8">
        <v>569.04999999999995</v>
      </c>
      <c r="J2559" s="8">
        <v>165.45</v>
      </c>
      <c r="K2559" s="12">
        <f>YEAR(Table2[[#This Row],[Order_Date]])</f>
        <v>2025</v>
      </c>
      <c r="L2559" s="12">
        <f>MONTH(Table2[[#This Row],[Order_Date]])</f>
        <v>3</v>
      </c>
      <c r="M2559" t="str">
        <f>TEXT(Table2[[#This Row],[Order_Date]],"mmm")</f>
        <v>Mar</v>
      </c>
      <c r="N2559" t="str">
        <f>TEXT(Table2[[#This Row],[Order_Date]],"YYYY-MM")</f>
        <v>2025-03</v>
      </c>
      <c r="O2559" s="9">
        <f>IFERROR(Table2[[#This Row],[Profit]]/Table2[[#This Row],[Sales]],0)</f>
        <v>0.29074773745716548</v>
      </c>
      <c r="P2559" t="str">
        <f>_xlfn.XLOOKUP(Table2[[#This Row],[Product_ID]],Table4[Product_ID],Table4[Category],"Not Found")</f>
        <v>Home</v>
      </c>
      <c r="Q2559" t="str">
        <f>_xlfn.XLOOKUP(Table2[[#This Row],[Product_ID]],Table4[Product_ID],Table4[Sub_Category],"Not Found")</f>
        <v>Kitchen</v>
      </c>
      <c r="R2559" t="str">
        <f>_xlfn.XLOOKUP(Table2[[#This Row],[Customer_ID]],Table1[Customer_ID],Table1[Region],"Not Found")</f>
        <v>West</v>
      </c>
      <c r="S2559" t="str">
        <f>_xlfn.XLOOKUP(Table2[[#This Row],[Customer_ID]],Table1[Customer_ID],Table1[Segment],"Not Found")</f>
        <v>Consumer</v>
      </c>
      <c r="T2559" t="str">
        <f>_xlfn.XLOOKUP(Table2[[#This Row],[Product_ID]],Table4[Product_ID],Table4[Product_Name],"Not Found")</f>
        <v>Water Bottle</v>
      </c>
    </row>
    <row r="2560" spans="1:20" x14ac:dyDescent="0.3">
      <c r="A2560" t="s">
        <v>3090</v>
      </c>
      <c r="B2560" s="4">
        <v>45365</v>
      </c>
      <c r="C2560" s="4">
        <v>45368</v>
      </c>
      <c r="D2560" t="s">
        <v>863</v>
      </c>
      <c r="E2560" t="s">
        <v>99</v>
      </c>
      <c r="F2560" s="8">
        <v>3</v>
      </c>
      <c r="G2560" s="10">
        <v>0.1</v>
      </c>
      <c r="H2560" t="s">
        <v>21</v>
      </c>
      <c r="I2560" s="8">
        <v>672.3</v>
      </c>
      <c r="J2560" s="8">
        <v>169.13</v>
      </c>
      <c r="K2560" s="12">
        <f>YEAR(Table2[[#This Row],[Order_Date]])</f>
        <v>2024</v>
      </c>
      <c r="L2560" s="12">
        <f>MONTH(Table2[[#This Row],[Order_Date]])</f>
        <v>3</v>
      </c>
      <c r="M2560" t="str">
        <f>TEXT(Table2[[#This Row],[Order_Date]],"mmm")</f>
        <v>Mar</v>
      </c>
      <c r="N2560" t="str">
        <f>TEXT(Table2[[#This Row],[Order_Date]],"YYYY-MM")</f>
        <v>2024-03</v>
      </c>
      <c r="O2560" s="9">
        <f>IFERROR(Table2[[#This Row],[Profit]]/Table2[[#This Row],[Sales]],0)</f>
        <v>0.25156923992265356</v>
      </c>
      <c r="P2560" t="str">
        <f>_xlfn.XLOOKUP(Table2[[#This Row],[Product_ID]],Table4[Product_ID],Table4[Category],"Not Found")</f>
        <v>Office</v>
      </c>
      <c r="Q2560" t="str">
        <f>_xlfn.XLOOKUP(Table2[[#This Row],[Product_ID]],Table4[Product_ID],Table4[Sub_Category],"Not Found")</f>
        <v>Paper</v>
      </c>
      <c r="R2560" t="str">
        <f>_xlfn.XLOOKUP(Table2[[#This Row],[Customer_ID]],Table1[Customer_ID],Table1[Region],"Not Found")</f>
        <v>West</v>
      </c>
      <c r="S2560" t="str">
        <f>_xlfn.XLOOKUP(Table2[[#This Row],[Customer_ID]],Table1[Customer_ID],Table1[Segment],"Not Found")</f>
        <v>Consumer</v>
      </c>
      <c r="T2560" t="str">
        <f>_xlfn.XLOOKUP(Table2[[#This Row],[Product_ID]],Table4[Product_ID],Table4[Product_Name],"Not Found")</f>
        <v>Pen Set</v>
      </c>
    </row>
    <row r="2561" spans="1:20" x14ac:dyDescent="0.3">
      <c r="A2561" t="s">
        <v>3091</v>
      </c>
      <c r="B2561" s="4">
        <v>45301</v>
      </c>
      <c r="C2561" s="4">
        <v>45303</v>
      </c>
      <c r="D2561" t="s">
        <v>875</v>
      </c>
      <c r="E2561" t="s">
        <v>50</v>
      </c>
      <c r="F2561" s="8">
        <v>1</v>
      </c>
      <c r="G2561" s="10">
        <v>0</v>
      </c>
      <c r="H2561" t="s">
        <v>13</v>
      </c>
      <c r="I2561" s="8">
        <v>499</v>
      </c>
      <c r="J2561" s="8">
        <v>109.45</v>
      </c>
      <c r="K2561" s="12">
        <f>YEAR(Table2[[#This Row],[Order_Date]])</f>
        <v>2024</v>
      </c>
      <c r="L2561" s="12">
        <f>MONTH(Table2[[#This Row],[Order_Date]])</f>
        <v>1</v>
      </c>
      <c r="M2561" t="str">
        <f>TEXT(Table2[[#This Row],[Order_Date]],"mmm")</f>
        <v>Jan</v>
      </c>
      <c r="N2561" t="str">
        <f>TEXT(Table2[[#This Row],[Order_Date]],"YYYY-MM")</f>
        <v>2024-01</v>
      </c>
      <c r="O2561" s="9">
        <f>IFERROR(Table2[[#This Row],[Profit]]/Table2[[#This Row],[Sales]],0)</f>
        <v>0.21933867735470944</v>
      </c>
      <c r="P2561" t="str">
        <f>_xlfn.XLOOKUP(Table2[[#This Row],[Product_ID]],Table4[Product_ID],Table4[Category],"Not Found")</f>
        <v>Technology</v>
      </c>
      <c r="Q2561" t="str">
        <f>_xlfn.XLOOKUP(Table2[[#This Row],[Product_ID]],Table4[Product_ID],Table4[Sub_Category],"Not Found")</f>
        <v>Accessories</v>
      </c>
      <c r="R2561" t="str">
        <f>_xlfn.XLOOKUP(Table2[[#This Row],[Customer_ID]],Table1[Customer_ID],Table1[Region],"Not Found")</f>
        <v>North</v>
      </c>
      <c r="S2561" t="str">
        <f>_xlfn.XLOOKUP(Table2[[#This Row],[Customer_ID]],Table1[Customer_ID],Table1[Segment],"Not Found")</f>
        <v>Consumer</v>
      </c>
      <c r="T2561" t="str">
        <f>_xlfn.XLOOKUP(Table2[[#This Row],[Product_ID]],Table4[Product_ID],Table4[Product_Name],"Not Found")</f>
        <v>Wireless Mouse</v>
      </c>
    </row>
    <row r="2562" spans="1:20" x14ac:dyDescent="0.3">
      <c r="A2562" t="s">
        <v>3092</v>
      </c>
      <c r="B2562" s="4">
        <v>45775</v>
      </c>
      <c r="C2562" s="4">
        <v>45777</v>
      </c>
      <c r="D2562" t="s">
        <v>2493</v>
      </c>
      <c r="E2562" t="s">
        <v>35</v>
      </c>
      <c r="F2562" s="8">
        <v>2</v>
      </c>
      <c r="G2562" s="10">
        <v>0.1</v>
      </c>
      <c r="H2562" t="s">
        <v>30</v>
      </c>
      <c r="I2562" s="8">
        <v>2878.2</v>
      </c>
      <c r="J2562" s="8">
        <v>808.91</v>
      </c>
      <c r="K2562" s="12">
        <f>YEAR(Table2[[#This Row],[Order_Date]])</f>
        <v>2025</v>
      </c>
      <c r="L2562" s="12">
        <f>MONTH(Table2[[#This Row],[Order_Date]])</f>
        <v>4</v>
      </c>
      <c r="M2562" t="str">
        <f>TEXT(Table2[[#This Row],[Order_Date]],"mmm")</f>
        <v>Apr</v>
      </c>
      <c r="N2562" t="str">
        <f>TEXT(Table2[[#This Row],[Order_Date]],"YYYY-MM")</f>
        <v>2025-04</v>
      </c>
      <c r="O2562" s="9">
        <f>IFERROR(Table2[[#This Row],[Profit]]/Table2[[#This Row],[Sales]],0)</f>
        <v>0.28104718226669445</v>
      </c>
      <c r="P2562" t="str">
        <f>_xlfn.XLOOKUP(Table2[[#This Row],[Product_ID]],Table4[Product_ID],Table4[Category],"Not Found")</f>
        <v>Lifestyle</v>
      </c>
      <c r="Q2562" t="str">
        <f>_xlfn.XLOOKUP(Table2[[#This Row],[Product_ID]],Table4[Product_ID],Table4[Sub_Category],"Not Found")</f>
        <v>Bags</v>
      </c>
      <c r="R2562" t="str">
        <f>_xlfn.XLOOKUP(Table2[[#This Row],[Customer_ID]],Table1[Customer_ID],Table1[Region],"Not Found")</f>
        <v>East</v>
      </c>
      <c r="S2562" t="str">
        <f>_xlfn.XLOOKUP(Table2[[#This Row],[Customer_ID]],Table1[Customer_ID],Table1[Segment],"Not Found")</f>
        <v>Consumer</v>
      </c>
      <c r="T2562" t="str">
        <f>_xlfn.XLOOKUP(Table2[[#This Row],[Product_ID]],Table4[Product_ID],Table4[Product_Name],"Not Found")</f>
        <v>Backpack</v>
      </c>
    </row>
    <row r="2563" spans="1:20" x14ac:dyDescent="0.3">
      <c r="A2563" t="s">
        <v>3093</v>
      </c>
      <c r="B2563" s="4">
        <v>45747</v>
      </c>
      <c r="C2563" s="4">
        <v>45748</v>
      </c>
      <c r="D2563" t="s">
        <v>645</v>
      </c>
      <c r="E2563" t="s">
        <v>26</v>
      </c>
      <c r="F2563" s="8">
        <v>1</v>
      </c>
      <c r="G2563" s="10">
        <v>0</v>
      </c>
      <c r="H2563" t="s">
        <v>21</v>
      </c>
      <c r="I2563" s="8">
        <v>899</v>
      </c>
      <c r="J2563" s="8">
        <v>221.62</v>
      </c>
      <c r="K2563" s="12">
        <f>YEAR(Table2[[#This Row],[Order_Date]])</f>
        <v>2025</v>
      </c>
      <c r="L2563" s="12">
        <f>MONTH(Table2[[#This Row],[Order_Date]])</f>
        <v>3</v>
      </c>
      <c r="M2563" t="str">
        <f>TEXT(Table2[[#This Row],[Order_Date]],"mmm")</f>
        <v>Mar</v>
      </c>
      <c r="N2563" t="str">
        <f>TEXT(Table2[[#This Row],[Order_Date]],"YYYY-MM")</f>
        <v>2025-03</v>
      </c>
      <c r="O2563" s="9">
        <f>IFERROR(Table2[[#This Row],[Profit]]/Table2[[#This Row],[Sales]],0)</f>
        <v>0.24651835372636263</v>
      </c>
      <c r="P2563" t="str">
        <f>_xlfn.XLOOKUP(Table2[[#This Row],[Product_ID]],Table4[Product_ID],Table4[Category],"Not Found")</f>
        <v>Technology</v>
      </c>
      <c r="Q2563" t="str">
        <f>_xlfn.XLOOKUP(Table2[[#This Row],[Product_ID]],Table4[Product_ID],Table4[Sub_Category],"Not Found")</f>
        <v>Accessories</v>
      </c>
      <c r="R2563" t="str">
        <f>_xlfn.XLOOKUP(Table2[[#This Row],[Customer_ID]],Table1[Customer_ID],Table1[Region],"Not Found")</f>
        <v>West</v>
      </c>
      <c r="S2563" t="str">
        <f>_xlfn.XLOOKUP(Table2[[#This Row],[Customer_ID]],Table1[Customer_ID],Table1[Segment],"Not Found")</f>
        <v>Corporate</v>
      </c>
      <c r="T2563" t="str">
        <f>_xlfn.XLOOKUP(Table2[[#This Row],[Product_ID]],Table4[Product_ID],Table4[Product_Name],"Not Found")</f>
        <v>Keyboard</v>
      </c>
    </row>
    <row r="2564" spans="1:20" x14ac:dyDescent="0.3">
      <c r="A2564" t="s">
        <v>3094</v>
      </c>
      <c r="B2564" s="4">
        <v>45857</v>
      </c>
      <c r="C2564" s="4">
        <v>45859</v>
      </c>
      <c r="D2564" t="s">
        <v>49</v>
      </c>
      <c r="E2564" t="s">
        <v>200</v>
      </c>
      <c r="F2564" s="8">
        <v>1</v>
      </c>
      <c r="G2564" s="10">
        <v>0.1</v>
      </c>
      <c r="H2564" t="s">
        <v>13</v>
      </c>
      <c r="I2564" s="8">
        <v>989.1</v>
      </c>
      <c r="J2564" s="8">
        <v>284.79000000000002</v>
      </c>
      <c r="K2564" s="12">
        <f>YEAR(Table2[[#This Row],[Order_Date]])</f>
        <v>2025</v>
      </c>
      <c r="L2564" s="12">
        <f>MONTH(Table2[[#This Row],[Order_Date]])</f>
        <v>7</v>
      </c>
      <c r="M2564" t="str">
        <f>TEXT(Table2[[#This Row],[Order_Date]],"mmm")</f>
        <v>Jul</v>
      </c>
      <c r="N2564" t="str">
        <f>TEXT(Table2[[#This Row],[Order_Date]],"YYYY-MM")</f>
        <v>2025-07</v>
      </c>
      <c r="O2564" s="9">
        <f>IFERROR(Table2[[#This Row],[Profit]]/Table2[[#This Row],[Sales]],0)</f>
        <v>0.28792841977555356</v>
      </c>
      <c r="P2564" t="str">
        <f>_xlfn.XLOOKUP(Table2[[#This Row],[Product_ID]],Table4[Product_ID],Table4[Category],"Not Found")</f>
        <v>Office</v>
      </c>
      <c r="Q2564" t="str">
        <f>_xlfn.XLOOKUP(Table2[[#This Row],[Product_ID]],Table4[Product_ID],Table4[Sub_Category],"Not Found")</f>
        <v>Office Supplies</v>
      </c>
      <c r="R2564" t="str">
        <f>_xlfn.XLOOKUP(Table2[[#This Row],[Customer_ID]],Table1[Customer_ID],Table1[Region],"Not Found")</f>
        <v>West</v>
      </c>
      <c r="S2564" t="str">
        <f>_xlfn.XLOOKUP(Table2[[#This Row],[Customer_ID]],Table1[Customer_ID],Table1[Segment],"Not Found")</f>
        <v>Consumer</v>
      </c>
      <c r="T2564" t="str">
        <f>_xlfn.XLOOKUP(Table2[[#This Row],[Product_ID]],Table4[Product_ID],Table4[Product_Name],"Not Found")</f>
        <v>Laptop Stand</v>
      </c>
    </row>
    <row r="2565" spans="1:20" x14ac:dyDescent="0.3">
      <c r="A2565" t="s">
        <v>3095</v>
      </c>
      <c r="B2565" s="4">
        <v>45855</v>
      </c>
      <c r="C2565" s="4">
        <v>45859</v>
      </c>
      <c r="D2565" t="s">
        <v>620</v>
      </c>
      <c r="E2565" t="s">
        <v>40</v>
      </c>
      <c r="F2565" s="8">
        <v>1</v>
      </c>
      <c r="G2565" s="10">
        <v>0.15</v>
      </c>
      <c r="H2565" t="s">
        <v>13</v>
      </c>
      <c r="I2565" s="8">
        <v>1274.1500000000001</v>
      </c>
      <c r="J2565" s="8">
        <v>320.95</v>
      </c>
      <c r="K2565" s="12">
        <f>YEAR(Table2[[#This Row],[Order_Date]])</f>
        <v>2025</v>
      </c>
      <c r="L2565" s="12">
        <f>MONTH(Table2[[#This Row],[Order_Date]])</f>
        <v>7</v>
      </c>
      <c r="M2565" t="str">
        <f>TEXT(Table2[[#This Row],[Order_Date]],"mmm")</f>
        <v>Jul</v>
      </c>
      <c r="N2565" t="str">
        <f>TEXT(Table2[[#This Row],[Order_Date]],"YYYY-MM")</f>
        <v>2025-07</v>
      </c>
      <c r="O2565" s="9">
        <f>IFERROR(Table2[[#This Row],[Profit]]/Table2[[#This Row],[Sales]],0)</f>
        <v>0.25189341914217317</v>
      </c>
      <c r="P2565" t="str">
        <f>_xlfn.XLOOKUP(Table2[[#This Row],[Product_ID]],Table4[Product_ID],Table4[Category],"Not Found")</f>
        <v>Technology</v>
      </c>
      <c r="Q2565" t="str">
        <f>_xlfn.XLOOKUP(Table2[[#This Row],[Product_ID]],Table4[Product_ID],Table4[Sub_Category],"Not Found")</f>
        <v>Accessories</v>
      </c>
      <c r="R2565" t="str">
        <f>_xlfn.XLOOKUP(Table2[[#This Row],[Customer_ID]],Table1[Customer_ID],Table1[Region],"Not Found")</f>
        <v>East</v>
      </c>
      <c r="S2565" t="str">
        <f>_xlfn.XLOOKUP(Table2[[#This Row],[Customer_ID]],Table1[Customer_ID],Table1[Segment],"Not Found")</f>
        <v>Corporate</v>
      </c>
      <c r="T2565" t="str">
        <f>_xlfn.XLOOKUP(Table2[[#This Row],[Product_ID]],Table4[Product_ID],Table4[Product_Name],"Not Found")</f>
        <v>Power Bank</v>
      </c>
    </row>
    <row r="2566" spans="1:20" x14ac:dyDescent="0.3">
      <c r="A2566" t="s">
        <v>3096</v>
      </c>
      <c r="B2566" s="4">
        <v>45951</v>
      </c>
      <c r="C2566" s="4">
        <v>45954</v>
      </c>
      <c r="D2566" t="s">
        <v>1107</v>
      </c>
      <c r="E2566" t="s">
        <v>45</v>
      </c>
      <c r="F2566" s="8">
        <v>3</v>
      </c>
      <c r="G2566" s="10">
        <v>0</v>
      </c>
      <c r="H2566" t="s">
        <v>13</v>
      </c>
      <c r="I2566" s="8">
        <v>7497</v>
      </c>
      <c r="J2566" s="8">
        <v>1334.75</v>
      </c>
      <c r="K2566" s="12">
        <f>YEAR(Table2[[#This Row],[Order_Date]])</f>
        <v>2025</v>
      </c>
      <c r="L2566" s="12">
        <f>MONTH(Table2[[#This Row],[Order_Date]])</f>
        <v>10</v>
      </c>
      <c r="M2566" t="str">
        <f>TEXT(Table2[[#This Row],[Order_Date]],"mmm")</f>
        <v>Oct</v>
      </c>
      <c r="N2566" t="str">
        <f>TEXT(Table2[[#This Row],[Order_Date]],"YYYY-MM")</f>
        <v>2025-10</v>
      </c>
      <c r="O2566" s="9">
        <f>IFERROR(Table2[[#This Row],[Profit]]/Table2[[#This Row],[Sales]],0)</f>
        <v>0.17803788181939442</v>
      </c>
      <c r="P2566" t="str">
        <f>_xlfn.XLOOKUP(Table2[[#This Row],[Product_ID]],Table4[Product_ID],Table4[Category],"Not Found")</f>
        <v>Technology</v>
      </c>
      <c r="Q2566" t="str">
        <f>_xlfn.XLOOKUP(Table2[[#This Row],[Product_ID]],Table4[Product_ID],Table4[Sub_Category],"Not Found")</f>
        <v>Audio</v>
      </c>
      <c r="R2566" t="str">
        <f>_xlfn.XLOOKUP(Table2[[#This Row],[Customer_ID]],Table1[Customer_ID],Table1[Region],"Not Found")</f>
        <v>North</v>
      </c>
      <c r="S2566" t="str">
        <f>_xlfn.XLOOKUP(Table2[[#This Row],[Customer_ID]],Table1[Customer_ID],Table1[Segment],"Not Found")</f>
        <v>Corporate</v>
      </c>
      <c r="T2566" t="str">
        <f>_xlfn.XLOOKUP(Table2[[#This Row],[Product_ID]],Table4[Product_ID],Table4[Product_Name],"Not Found")</f>
        <v>Headphones</v>
      </c>
    </row>
    <row r="2567" spans="1:20" x14ac:dyDescent="0.3">
      <c r="A2567" t="s">
        <v>3097</v>
      </c>
      <c r="B2567" s="4">
        <v>45451</v>
      </c>
      <c r="C2567" s="4">
        <v>45456</v>
      </c>
      <c r="D2567" t="s">
        <v>878</v>
      </c>
      <c r="E2567" t="s">
        <v>58</v>
      </c>
      <c r="F2567" s="8">
        <v>2</v>
      </c>
      <c r="G2567" s="10">
        <v>0.15</v>
      </c>
      <c r="H2567" t="s">
        <v>21</v>
      </c>
      <c r="I2567" s="8">
        <v>3398.3</v>
      </c>
      <c r="J2567" s="8">
        <v>776.3</v>
      </c>
      <c r="K2567" s="12">
        <f>YEAR(Table2[[#This Row],[Order_Date]])</f>
        <v>2024</v>
      </c>
      <c r="L2567" s="12">
        <f>MONTH(Table2[[#This Row],[Order_Date]])</f>
        <v>6</v>
      </c>
      <c r="M2567" t="str">
        <f>TEXT(Table2[[#This Row],[Order_Date]],"mmm")</f>
        <v>Jun</v>
      </c>
      <c r="N2567" t="str">
        <f>TEXT(Table2[[#This Row],[Order_Date]],"YYYY-MM")</f>
        <v>2024-06</v>
      </c>
      <c r="O2567" s="9">
        <f>IFERROR(Table2[[#This Row],[Profit]]/Table2[[#This Row],[Sales]],0)</f>
        <v>0.22843774828590763</v>
      </c>
      <c r="P2567" t="str">
        <f>_xlfn.XLOOKUP(Table2[[#This Row],[Product_ID]],Table4[Product_ID],Table4[Category],"Not Found")</f>
        <v>Technology</v>
      </c>
      <c r="Q2567" t="str">
        <f>_xlfn.XLOOKUP(Table2[[#This Row],[Product_ID]],Table4[Product_ID],Table4[Sub_Category],"Not Found")</f>
        <v>Audio</v>
      </c>
      <c r="R2567" t="str">
        <f>_xlfn.XLOOKUP(Table2[[#This Row],[Customer_ID]],Table1[Customer_ID],Table1[Region],"Not Found")</f>
        <v>South</v>
      </c>
      <c r="S2567" t="str">
        <f>_xlfn.XLOOKUP(Table2[[#This Row],[Customer_ID]],Table1[Customer_ID],Table1[Segment],"Not Found")</f>
        <v>Consumer</v>
      </c>
      <c r="T2567" t="str">
        <f>_xlfn.XLOOKUP(Table2[[#This Row],[Product_ID]],Table4[Product_ID],Table4[Product_Name],"Not Found")</f>
        <v>Bluetooth Speaker</v>
      </c>
    </row>
    <row r="2568" spans="1:20" x14ac:dyDescent="0.3">
      <c r="A2568" t="s">
        <v>3098</v>
      </c>
      <c r="B2568" s="4">
        <v>45305</v>
      </c>
      <c r="C2568" s="4">
        <v>45308</v>
      </c>
      <c r="D2568" t="s">
        <v>696</v>
      </c>
      <c r="E2568" t="s">
        <v>26</v>
      </c>
      <c r="F2568" s="8">
        <v>3</v>
      </c>
      <c r="G2568" s="10">
        <v>0.05</v>
      </c>
      <c r="H2568" t="s">
        <v>21</v>
      </c>
      <c r="I2568" s="8">
        <v>2562.15</v>
      </c>
      <c r="J2568" s="8">
        <v>571.88</v>
      </c>
      <c r="K2568" s="12">
        <f>YEAR(Table2[[#This Row],[Order_Date]])</f>
        <v>2024</v>
      </c>
      <c r="L2568" s="12">
        <f>MONTH(Table2[[#This Row],[Order_Date]])</f>
        <v>1</v>
      </c>
      <c r="M2568" t="str">
        <f>TEXT(Table2[[#This Row],[Order_Date]],"mmm")</f>
        <v>Jan</v>
      </c>
      <c r="N2568" t="str">
        <f>TEXT(Table2[[#This Row],[Order_Date]],"YYYY-MM")</f>
        <v>2024-01</v>
      </c>
      <c r="O2568" s="9">
        <f>IFERROR(Table2[[#This Row],[Profit]]/Table2[[#This Row],[Sales]],0)</f>
        <v>0.22320316921335595</v>
      </c>
      <c r="P2568" t="str">
        <f>_xlfn.XLOOKUP(Table2[[#This Row],[Product_ID]],Table4[Product_ID],Table4[Category],"Not Found")</f>
        <v>Technology</v>
      </c>
      <c r="Q2568" t="str">
        <f>_xlfn.XLOOKUP(Table2[[#This Row],[Product_ID]],Table4[Product_ID],Table4[Sub_Category],"Not Found")</f>
        <v>Accessories</v>
      </c>
      <c r="R2568" t="str">
        <f>_xlfn.XLOOKUP(Table2[[#This Row],[Customer_ID]],Table1[Customer_ID],Table1[Region],"Not Found")</f>
        <v>East</v>
      </c>
      <c r="S2568" t="str">
        <f>_xlfn.XLOOKUP(Table2[[#This Row],[Customer_ID]],Table1[Customer_ID],Table1[Segment],"Not Found")</f>
        <v>Home Office</v>
      </c>
      <c r="T2568" t="str">
        <f>_xlfn.XLOOKUP(Table2[[#This Row],[Product_ID]],Table4[Product_ID],Table4[Product_Name],"Not Found")</f>
        <v>Keyboard</v>
      </c>
    </row>
    <row r="2569" spans="1:20" x14ac:dyDescent="0.3">
      <c r="A2569" t="s">
        <v>3099</v>
      </c>
      <c r="B2569" s="4">
        <v>45469</v>
      </c>
      <c r="C2569" s="4">
        <v>45472</v>
      </c>
      <c r="D2569" t="s">
        <v>1322</v>
      </c>
      <c r="E2569" t="s">
        <v>55</v>
      </c>
      <c r="F2569" s="8">
        <v>2</v>
      </c>
      <c r="G2569" s="10">
        <v>0</v>
      </c>
      <c r="H2569" t="s">
        <v>17</v>
      </c>
      <c r="I2569" s="8">
        <v>11998</v>
      </c>
      <c r="J2569" s="8">
        <v>1845.13</v>
      </c>
      <c r="K2569" s="12">
        <f>YEAR(Table2[[#This Row],[Order_Date]])</f>
        <v>2024</v>
      </c>
      <c r="L2569" s="12">
        <f>MONTH(Table2[[#This Row],[Order_Date]])</f>
        <v>6</v>
      </c>
      <c r="M2569" t="str">
        <f>TEXT(Table2[[#This Row],[Order_Date]],"mmm")</f>
        <v>Jun</v>
      </c>
      <c r="N2569" t="str">
        <f>TEXT(Table2[[#This Row],[Order_Date]],"YYYY-MM")</f>
        <v>2024-06</v>
      </c>
      <c r="O2569" s="9">
        <f>IFERROR(Table2[[#This Row],[Profit]]/Table2[[#This Row],[Sales]],0)</f>
        <v>0.15378646441073512</v>
      </c>
      <c r="P2569" t="str">
        <f>_xlfn.XLOOKUP(Table2[[#This Row],[Product_ID]],Table4[Product_ID],Table4[Category],"Not Found")</f>
        <v>Furniture</v>
      </c>
      <c r="Q2569" t="str">
        <f>_xlfn.XLOOKUP(Table2[[#This Row],[Product_ID]],Table4[Product_ID],Table4[Sub_Category],"Not Found")</f>
        <v>Furniture</v>
      </c>
      <c r="R2569" t="str">
        <f>_xlfn.XLOOKUP(Table2[[#This Row],[Customer_ID]],Table1[Customer_ID],Table1[Region],"Not Found")</f>
        <v>South</v>
      </c>
      <c r="S2569" t="str">
        <f>_xlfn.XLOOKUP(Table2[[#This Row],[Customer_ID]],Table1[Customer_ID],Table1[Segment],"Not Found")</f>
        <v>Consumer</v>
      </c>
      <c r="T2569" t="str">
        <f>_xlfn.XLOOKUP(Table2[[#This Row],[Product_ID]],Table4[Product_ID],Table4[Product_Name],"Not Found")</f>
        <v>Study Table</v>
      </c>
    </row>
    <row r="2570" spans="1:20" x14ac:dyDescent="0.3">
      <c r="A2570" t="s">
        <v>3100</v>
      </c>
      <c r="B2570" s="4">
        <v>45703</v>
      </c>
      <c r="C2570" s="4">
        <v>45708</v>
      </c>
      <c r="D2570" t="s">
        <v>810</v>
      </c>
      <c r="E2570" t="s">
        <v>45</v>
      </c>
      <c r="F2570" s="8">
        <v>3</v>
      </c>
      <c r="G2570" s="10">
        <v>0.15</v>
      </c>
      <c r="H2570" t="s">
        <v>13</v>
      </c>
      <c r="I2570" s="8">
        <v>6372.45</v>
      </c>
      <c r="J2570" s="8">
        <v>1170.94</v>
      </c>
      <c r="K2570" s="12">
        <f>YEAR(Table2[[#This Row],[Order_Date]])</f>
        <v>2025</v>
      </c>
      <c r="L2570" s="12">
        <f>MONTH(Table2[[#This Row],[Order_Date]])</f>
        <v>2</v>
      </c>
      <c r="M2570" t="str">
        <f>TEXT(Table2[[#This Row],[Order_Date]],"mmm")</f>
        <v>Feb</v>
      </c>
      <c r="N2570" t="str">
        <f>TEXT(Table2[[#This Row],[Order_Date]],"YYYY-MM")</f>
        <v>2025-02</v>
      </c>
      <c r="O2570" s="9">
        <f>IFERROR(Table2[[#This Row],[Profit]]/Table2[[#This Row],[Sales]],0)</f>
        <v>0.18375036289025415</v>
      </c>
      <c r="P2570" t="str">
        <f>_xlfn.XLOOKUP(Table2[[#This Row],[Product_ID]],Table4[Product_ID],Table4[Category],"Not Found")</f>
        <v>Technology</v>
      </c>
      <c r="Q2570" t="str">
        <f>_xlfn.XLOOKUP(Table2[[#This Row],[Product_ID]],Table4[Product_ID],Table4[Sub_Category],"Not Found")</f>
        <v>Audio</v>
      </c>
      <c r="R2570" t="str">
        <f>_xlfn.XLOOKUP(Table2[[#This Row],[Customer_ID]],Table1[Customer_ID],Table1[Region],"Not Found")</f>
        <v>North</v>
      </c>
      <c r="S2570" t="str">
        <f>_xlfn.XLOOKUP(Table2[[#This Row],[Customer_ID]],Table1[Customer_ID],Table1[Segment],"Not Found")</f>
        <v>Consumer</v>
      </c>
      <c r="T2570" t="str">
        <f>_xlfn.XLOOKUP(Table2[[#This Row],[Product_ID]],Table4[Product_ID],Table4[Product_Name],"Not Found")</f>
        <v>Headphones</v>
      </c>
    </row>
    <row r="2571" spans="1:20" x14ac:dyDescent="0.3">
      <c r="A2571" t="s">
        <v>3101</v>
      </c>
      <c r="B2571" s="4">
        <v>45344</v>
      </c>
      <c r="C2571" s="4">
        <v>45346</v>
      </c>
      <c r="D2571" t="s">
        <v>1138</v>
      </c>
      <c r="E2571" t="s">
        <v>96</v>
      </c>
      <c r="F2571" s="8">
        <v>2</v>
      </c>
      <c r="G2571" s="10">
        <v>0</v>
      </c>
      <c r="H2571" t="s">
        <v>13</v>
      </c>
      <c r="I2571" s="8">
        <v>1998</v>
      </c>
      <c r="J2571" s="8">
        <v>493.4</v>
      </c>
      <c r="K2571" s="12">
        <f>YEAR(Table2[[#This Row],[Order_Date]])</f>
        <v>2024</v>
      </c>
      <c r="L2571" s="12">
        <f>MONTH(Table2[[#This Row],[Order_Date]])</f>
        <v>2</v>
      </c>
      <c r="M2571" t="str">
        <f>TEXT(Table2[[#This Row],[Order_Date]],"mmm")</f>
        <v>Feb</v>
      </c>
      <c r="N2571" t="str">
        <f>TEXT(Table2[[#This Row],[Order_Date]],"YYYY-MM")</f>
        <v>2024-02</v>
      </c>
      <c r="O2571" s="9">
        <f>IFERROR(Table2[[#This Row],[Profit]]/Table2[[#This Row],[Sales]],0)</f>
        <v>0.24694694694694694</v>
      </c>
      <c r="P2571" t="str">
        <f>_xlfn.XLOOKUP(Table2[[#This Row],[Product_ID]],Table4[Product_ID],Table4[Category],"Not Found")</f>
        <v>Home</v>
      </c>
      <c r="Q2571" t="str">
        <f>_xlfn.XLOOKUP(Table2[[#This Row],[Product_ID]],Table4[Product_ID],Table4[Sub_Category],"Not Found")</f>
        <v>Lighting</v>
      </c>
      <c r="R2571" t="str">
        <f>_xlfn.XLOOKUP(Table2[[#This Row],[Customer_ID]],Table1[Customer_ID],Table1[Region],"Not Found")</f>
        <v>South</v>
      </c>
      <c r="S2571" t="str">
        <f>_xlfn.XLOOKUP(Table2[[#This Row],[Customer_ID]],Table1[Customer_ID],Table1[Segment],"Not Found")</f>
        <v>Consumer</v>
      </c>
      <c r="T2571" t="str">
        <f>_xlfn.XLOOKUP(Table2[[#This Row],[Product_ID]],Table4[Product_ID],Table4[Product_Name],"Not Found")</f>
        <v>LED Strip Light</v>
      </c>
    </row>
    <row r="2572" spans="1:20" x14ac:dyDescent="0.3">
      <c r="A2572" t="s">
        <v>3102</v>
      </c>
      <c r="B2572" s="4">
        <v>45699</v>
      </c>
      <c r="C2572" s="4">
        <v>45701</v>
      </c>
      <c r="D2572" t="s">
        <v>667</v>
      </c>
      <c r="E2572" t="s">
        <v>55</v>
      </c>
      <c r="F2572" s="8">
        <v>1</v>
      </c>
      <c r="G2572" s="10">
        <v>0</v>
      </c>
      <c r="H2572" t="s">
        <v>17</v>
      </c>
      <c r="I2572" s="8">
        <v>5999</v>
      </c>
      <c r="J2572" s="8">
        <v>1018.73</v>
      </c>
      <c r="K2572" s="12">
        <f>YEAR(Table2[[#This Row],[Order_Date]])</f>
        <v>2025</v>
      </c>
      <c r="L2572" s="12">
        <f>MONTH(Table2[[#This Row],[Order_Date]])</f>
        <v>2</v>
      </c>
      <c r="M2572" t="str">
        <f>TEXT(Table2[[#This Row],[Order_Date]],"mmm")</f>
        <v>Feb</v>
      </c>
      <c r="N2572" t="str">
        <f>TEXT(Table2[[#This Row],[Order_Date]],"YYYY-MM")</f>
        <v>2025-02</v>
      </c>
      <c r="O2572" s="9">
        <f>IFERROR(Table2[[#This Row],[Profit]]/Table2[[#This Row],[Sales]],0)</f>
        <v>0.16981663610601766</v>
      </c>
      <c r="P2572" t="str">
        <f>_xlfn.XLOOKUP(Table2[[#This Row],[Product_ID]],Table4[Product_ID],Table4[Category],"Not Found")</f>
        <v>Furniture</v>
      </c>
      <c r="Q2572" t="str">
        <f>_xlfn.XLOOKUP(Table2[[#This Row],[Product_ID]],Table4[Product_ID],Table4[Sub_Category],"Not Found")</f>
        <v>Furniture</v>
      </c>
      <c r="R2572" t="str">
        <f>_xlfn.XLOOKUP(Table2[[#This Row],[Customer_ID]],Table1[Customer_ID],Table1[Region],"Not Found")</f>
        <v>South</v>
      </c>
      <c r="S2572" t="str">
        <f>_xlfn.XLOOKUP(Table2[[#This Row],[Customer_ID]],Table1[Customer_ID],Table1[Segment],"Not Found")</f>
        <v>Corporate</v>
      </c>
      <c r="T2572" t="str">
        <f>_xlfn.XLOOKUP(Table2[[#This Row],[Product_ID]],Table4[Product_ID],Table4[Product_Name],"Not Found")</f>
        <v>Study Table</v>
      </c>
    </row>
    <row r="2573" spans="1:20" x14ac:dyDescent="0.3">
      <c r="A2573" t="s">
        <v>3103</v>
      </c>
      <c r="B2573" s="4">
        <v>45313</v>
      </c>
      <c r="C2573" s="4">
        <v>45316</v>
      </c>
      <c r="D2573" t="s">
        <v>427</v>
      </c>
      <c r="E2573" t="s">
        <v>65</v>
      </c>
      <c r="F2573" s="8">
        <v>1</v>
      </c>
      <c r="G2573" s="10">
        <v>0.05</v>
      </c>
      <c r="H2573" t="s">
        <v>13</v>
      </c>
      <c r="I2573" s="8">
        <v>664.05</v>
      </c>
      <c r="J2573" s="8">
        <v>213.36</v>
      </c>
      <c r="K2573" s="12">
        <f>YEAR(Table2[[#This Row],[Order_Date]])</f>
        <v>2024</v>
      </c>
      <c r="L2573" s="12">
        <f>MONTH(Table2[[#This Row],[Order_Date]])</f>
        <v>1</v>
      </c>
      <c r="M2573" t="str">
        <f>TEXT(Table2[[#This Row],[Order_Date]],"mmm")</f>
        <v>Jan</v>
      </c>
      <c r="N2573" t="str">
        <f>TEXT(Table2[[#This Row],[Order_Date]],"YYYY-MM")</f>
        <v>2024-01</v>
      </c>
      <c r="O2573" s="9">
        <f>IFERROR(Table2[[#This Row],[Profit]]/Table2[[#This Row],[Sales]],0)</f>
        <v>0.32130110684436419</v>
      </c>
      <c r="P2573" t="str">
        <f>_xlfn.XLOOKUP(Table2[[#This Row],[Product_ID]],Table4[Product_ID],Table4[Category],"Not Found")</f>
        <v>Office</v>
      </c>
      <c r="Q2573" t="str">
        <f>_xlfn.XLOOKUP(Table2[[#This Row],[Product_ID]],Table4[Product_ID],Table4[Sub_Category],"Not Found")</f>
        <v>Storage</v>
      </c>
      <c r="R2573" t="str">
        <f>_xlfn.XLOOKUP(Table2[[#This Row],[Customer_ID]],Table1[Customer_ID],Table1[Region],"Not Found")</f>
        <v>East</v>
      </c>
      <c r="S2573" t="str">
        <f>_xlfn.XLOOKUP(Table2[[#This Row],[Customer_ID]],Table1[Customer_ID],Table1[Segment],"Not Found")</f>
        <v>Corporate</v>
      </c>
      <c r="T2573" t="str">
        <f>_xlfn.XLOOKUP(Table2[[#This Row],[Product_ID]],Table4[Product_ID],Table4[Product_Name],"Not Found")</f>
        <v>Desk Organizer</v>
      </c>
    </row>
    <row r="2574" spans="1:20" x14ac:dyDescent="0.3">
      <c r="A2574" t="s">
        <v>3104</v>
      </c>
      <c r="B2574" s="4">
        <v>45321</v>
      </c>
      <c r="C2574" s="4">
        <v>45323</v>
      </c>
      <c r="D2574" t="s">
        <v>1394</v>
      </c>
      <c r="E2574" t="s">
        <v>20</v>
      </c>
      <c r="F2574" s="8">
        <v>2</v>
      </c>
      <c r="G2574" s="10">
        <v>0.1</v>
      </c>
      <c r="H2574" t="s">
        <v>17</v>
      </c>
      <c r="I2574" s="8">
        <v>12598.2</v>
      </c>
      <c r="J2574" s="8">
        <v>2631.79</v>
      </c>
      <c r="K2574" s="12">
        <f>YEAR(Table2[[#This Row],[Order_Date]])</f>
        <v>2024</v>
      </c>
      <c r="L2574" s="12">
        <f>MONTH(Table2[[#This Row],[Order_Date]])</f>
        <v>1</v>
      </c>
      <c r="M2574" t="str">
        <f>TEXT(Table2[[#This Row],[Order_Date]],"mmm")</f>
        <v>Jan</v>
      </c>
      <c r="N2574" t="str">
        <f>TEXT(Table2[[#This Row],[Order_Date]],"YYYY-MM")</f>
        <v>2024-01</v>
      </c>
      <c r="O2574" s="9">
        <f>IFERROR(Table2[[#This Row],[Profit]]/Table2[[#This Row],[Sales]],0)</f>
        <v>0.20890206537441855</v>
      </c>
      <c r="P2574" t="str">
        <f>_xlfn.XLOOKUP(Table2[[#This Row],[Product_ID]],Table4[Product_ID],Table4[Category],"Not Found")</f>
        <v>Furniture</v>
      </c>
      <c r="Q2574" t="str">
        <f>_xlfn.XLOOKUP(Table2[[#This Row],[Product_ID]],Table4[Product_ID],Table4[Sub_Category],"Not Found")</f>
        <v>Furniture</v>
      </c>
      <c r="R2574" t="str">
        <f>_xlfn.XLOOKUP(Table2[[#This Row],[Customer_ID]],Table1[Customer_ID],Table1[Region],"Not Found")</f>
        <v>North</v>
      </c>
      <c r="S2574" t="str">
        <f>_xlfn.XLOOKUP(Table2[[#This Row],[Customer_ID]],Table1[Customer_ID],Table1[Segment],"Not Found")</f>
        <v>Corporate</v>
      </c>
      <c r="T2574" t="str">
        <f>_xlfn.XLOOKUP(Table2[[#This Row],[Product_ID]],Table4[Product_ID],Table4[Product_Name],"Not Found")</f>
        <v>Office Chair</v>
      </c>
    </row>
    <row r="2575" spans="1:20" x14ac:dyDescent="0.3">
      <c r="A2575" t="s">
        <v>3105</v>
      </c>
      <c r="B2575" s="4">
        <v>45994</v>
      </c>
      <c r="C2575" s="4">
        <v>45998</v>
      </c>
      <c r="D2575" t="s">
        <v>669</v>
      </c>
      <c r="E2575" t="s">
        <v>68</v>
      </c>
      <c r="F2575" s="8">
        <v>2</v>
      </c>
      <c r="G2575" s="10">
        <v>0.1</v>
      </c>
      <c r="H2575" t="s">
        <v>13</v>
      </c>
      <c r="I2575" s="8">
        <v>2338.1999999999998</v>
      </c>
      <c r="J2575" s="8">
        <v>528.39</v>
      </c>
      <c r="K2575" s="12">
        <f>YEAR(Table2[[#This Row],[Order_Date]])</f>
        <v>2025</v>
      </c>
      <c r="L2575" s="12">
        <f>MONTH(Table2[[#This Row],[Order_Date]])</f>
        <v>12</v>
      </c>
      <c r="M2575" t="str">
        <f>TEXT(Table2[[#This Row],[Order_Date]],"mmm")</f>
        <v>Dec</v>
      </c>
      <c r="N2575" t="str">
        <f>TEXT(Table2[[#This Row],[Order_Date]],"YYYY-MM")</f>
        <v>2025-12</v>
      </c>
      <c r="O2575" s="9">
        <f>IFERROR(Table2[[#This Row],[Profit]]/Table2[[#This Row],[Sales]],0)</f>
        <v>0.22598152424942264</v>
      </c>
      <c r="P2575" t="str">
        <f>_xlfn.XLOOKUP(Table2[[#This Row],[Product_ID]],Table4[Product_ID],Table4[Category],"Not Found")</f>
        <v>Home</v>
      </c>
      <c r="Q2575" t="str">
        <f>_xlfn.XLOOKUP(Table2[[#This Row],[Product_ID]],Table4[Product_ID],Table4[Sub_Category],"Not Found")</f>
        <v>Lighting</v>
      </c>
      <c r="R2575" t="str">
        <f>_xlfn.XLOOKUP(Table2[[#This Row],[Customer_ID]],Table1[Customer_ID],Table1[Region],"Not Found")</f>
        <v>West</v>
      </c>
      <c r="S2575" t="str">
        <f>_xlfn.XLOOKUP(Table2[[#This Row],[Customer_ID]],Table1[Customer_ID],Table1[Segment],"Not Found")</f>
        <v>Home Office</v>
      </c>
      <c r="T2575" t="str">
        <f>_xlfn.XLOOKUP(Table2[[#This Row],[Product_ID]],Table4[Product_ID],Table4[Product_Name],"Not Found")</f>
        <v>Table Lamp</v>
      </c>
    </row>
    <row r="2576" spans="1:20" x14ac:dyDescent="0.3">
      <c r="A2576" t="s">
        <v>3106</v>
      </c>
      <c r="B2576" s="4">
        <v>45551</v>
      </c>
      <c r="C2576" s="4">
        <v>45555</v>
      </c>
      <c r="D2576" t="s">
        <v>75</v>
      </c>
      <c r="E2576" t="s">
        <v>81</v>
      </c>
      <c r="F2576" s="8">
        <v>1</v>
      </c>
      <c r="G2576" s="10">
        <v>0</v>
      </c>
      <c r="H2576" t="s">
        <v>13</v>
      </c>
      <c r="I2576" s="8">
        <v>799</v>
      </c>
      <c r="J2576" s="8">
        <v>192.56</v>
      </c>
      <c r="K2576" s="12">
        <f>YEAR(Table2[[#This Row],[Order_Date]])</f>
        <v>2024</v>
      </c>
      <c r="L2576" s="12">
        <f>MONTH(Table2[[#This Row],[Order_Date]])</f>
        <v>9</v>
      </c>
      <c r="M2576" t="str">
        <f>TEXT(Table2[[#This Row],[Order_Date]],"mmm")</f>
        <v>Sep</v>
      </c>
      <c r="N2576" t="str">
        <f>TEXT(Table2[[#This Row],[Order_Date]],"YYYY-MM")</f>
        <v>2024-09</v>
      </c>
      <c r="O2576" s="9">
        <f>IFERROR(Table2[[#This Row],[Profit]]/Table2[[#This Row],[Sales]],0)</f>
        <v>0.24100125156445557</v>
      </c>
      <c r="P2576" t="str">
        <f>_xlfn.XLOOKUP(Table2[[#This Row],[Product_ID]],Table4[Product_ID],Table4[Category],"Not Found")</f>
        <v>Home</v>
      </c>
      <c r="Q2576" t="str">
        <f>_xlfn.XLOOKUP(Table2[[#This Row],[Product_ID]],Table4[Product_ID],Table4[Sub_Category],"Not Found")</f>
        <v>Kitchen</v>
      </c>
      <c r="R2576" t="str">
        <f>_xlfn.XLOOKUP(Table2[[#This Row],[Customer_ID]],Table1[Customer_ID],Table1[Region],"Not Found")</f>
        <v>South</v>
      </c>
      <c r="S2576" t="str">
        <f>_xlfn.XLOOKUP(Table2[[#This Row],[Customer_ID]],Table1[Customer_ID],Table1[Segment],"Not Found")</f>
        <v>Corporate</v>
      </c>
      <c r="T2576" t="str">
        <f>_xlfn.XLOOKUP(Table2[[#This Row],[Product_ID]],Table4[Product_ID],Table4[Product_Name],"Not Found")</f>
        <v>Travel Mug</v>
      </c>
    </row>
    <row r="2577" spans="1:20" x14ac:dyDescent="0.3">
      <c r="A2577" t="s">
        <v>3107</v>
      </c>
      <c r="B2577" s="4">
        <v>45496</v>
      </c>
      <c r="C2577" s="4">
        <v>45501</v>
      </c>
      <c r="D2577" t="s">
        <v>174</v>
      </c>
      <c r="E2577" t="s">
        <v>20</v>
      </c>
      <c r="F2577" s="8">
        <v>2</v>
      </c>
      <c r="G2577" s="10">
        <v>0.2</v>
      </c>
      <c r="H2577" t="s">
        <v>17</v>
      </c>
      <c r="I2577" s="8">
        <v>11198.4</v>
      </c>
      <c r="J2577" s="8">
        <v>2230.1</v>
      </c>
      <c r="K2577" s="12">
        <f>YEAR(Table2[[#This Row],[Order_Date]])</f>
        <v>2024</v>
      </c>
      <c r="L2577" s="12">
        <f>MONTH(Table2[[#This Row],[Order_Date]])</f>
        <v>7</v>
      </c>
      <c r="M2577" t="str">
        <f>TEXT(Table2[[#This Row],[Order_Date]],"mmm")</f>
        <v>Jul</v>
      </c>
      <c r="N2577" t="str">
        <f>TEXT(Table2[[#This Row],[Order_Date]],"YYYY-MM")</f>
        <v>2024-07</v>
      </c>
      <c r="O2577" s="9">
        <f>IFERROR(Table2[[#This Row],[Profit]]/Table2[[#This Row],[Sales]],0)</f>
        <v>0.19914452064580654</v>
      </c>
      <c r="P2577" t="str">
        <f>_xlfn.XLOOKUP(Table2[[#This Row],[Product_ID]],Table4[Product_ID],Table4[Category],"Not Found")</f>
        <v>Furniture</v>
      </c>
      <c r="Q2577" t="str">
        <f>_xlfn.XLOOKUP(Table2[[#This Row],[Product_ID]],Table4[Product_ID],Table4[Sub_Category],"Not Found")</f>
        <v>Furniture</v>
      </c>
      <c r="R2577" t="str">
        <f>_xlfn.XLOOKUP(Table2[[#This Row],[Customer_ID]],Table1[Customer_ID],Table1[Region],"Not Found")</f>
        <v>South</v>
      </c>
      <c r="S2577" t="str">
        <f>_xlfn.XLOOKUP(Table2[[#This Row],[Customer_ID]],Table1[Customer_ID],Table1[Segment],"Not Found")</f>
        <v>Home Office</v>
      </c>
      <c r="T2577" t="str">
        <f>_xlfn.XLOOKUP(Table2[[#This Row],[Product_ID]],Table4[Product_ID],Table4[Product_Name],"Not Found")</f>
        <v>Office Chair</v>
      </c>
    </row>
    <row r="2578" spans="1:20" x14ac:dyDescent="0.3">
      <c r="A2578" t="s">
        <v>3108</v>
      </c>
      <c r="B2578" s="4">
        <v>45350</v>
      </c>
      <c r="C2578" s="4">
        <v>45353</v>
      </c>
      <c r="D2578" t="s">
        <v>311</v>
      </c>
      <c r="E2578" t="s">
        <v>35</v>
      </c>
      <c r="F2578" s="8">
        <v>2</v>
      </c>
      <c r="G2578" s="10">
        <v>0.1</v>
      </c>
      <c r="H2578" t="s">
        <v>21</v>
      </c>
      <c r="I2578" s="8">
        <v>2878.2</v>
      </c>
      <c r="J2578" s="8">
        <v>929.64</v>
      </c>
      <c r="K2578" s="12">
        <f>YEAR(Table2[[#This Row],[Order_Date]])</f>
        <v>2024</v>
      </c>
      <c r="L2578" s="12">
        <f>MONTH(Table2[[#This Row],[Order_Date]])</f>
        <v>2</v>
      </c>
      <c r="M2578" t="str">
        <f>TEXT(Table2[[#This Row],[Order_Date]],"mmm")</f>
        <v>Feb</v>
      </c>
      <c r="N2578" t="str">
        <f>TEXT(Table2[[#This Row],[Order_Date]],"YYYY-MM")</f>
        <v>2024-02</v>
      </c>
      <c r="O2578" s="9">
        <f>IFERROR(Table2[[#This Row],[Profit]]/Table2[[#This Row],[Sales]],0)</f>
        <v>0.32299353762768396</v>
      </c>
      <c r="P2578" t="str">
        <f>_xlfn.XLOOKUP(Table2[[#This Row],[Product_ID]],Table4[Product_ID],Table4[Category],"Not Found")</f>
        <v>Lifestyle</v>
      </c>
      <c r="Q2578" t="str">
        <f>_xlfn.XLOOKUP(Table2[[#This Row],[Product_ID]],Table4[Product_ID],Table4[Sub_Category],"Not Found")</f>
        <v>Bags</v>
      </c>
      <c r="R2578" t="str">
        <f>_xlfn.XLOOKUP(Table2[[#This Row],[Customer_ID]],Table1[Customer_ID],Table1[Region],"Not Found")</f>
        <v>East</v>
      </c>
      <c r="S2578" t="str">
        <f>_xlfn.XLOOKUP(Table2[[#This Row],[Customer_ID]],Table1[Customer_ID],Table1[Segment],"Not Found")</f>
        <v>Consumer</v>
      </c>
      <c r="T2578" t="str">
        <f>_xlfn.XLOOKUP(Table2[[#This Row],[Product_ID]],Table4[Product_ID],Table4[Product_Name],"Not Found")</f>
        <v>Backpack</v>
      </c>
    </row>
    <row r="2579" spans="1:20" x14ac:dyDescent="0.3">
      <c r="A2579" t="s">
        <v>3109</v>
      </c>
      <c r="B2579" s="4">
        <v>45762</v>
      </c>
      <c r="C2579" s="4">
        <v>45766</v>
      </c>
      <c r="D2579" t="s">
        <v>218</v>
      </c>
      <c r="E2579" t="s">
        <v>40</v>
      </c>
      <c r="F2579" s="8">
        <v>2</v>
      </c>
      <c r="G2579" s="10">
        <v>0.15</v>
      </c>
      <c r="H2579" t="s">
        <v>13</v>
      </c>
      <c r="I2579" s="8">
        <v>2548.3000000000002</v>
      </c>
      <c r="J2579" s="8">
        <v>666.64</v>
      </c>
      <c r="K2579" s="12">
        <f>YEAR(Table2[[#This Row],[Order_Date]])</f>
        <v>2025</v>
      </c>
      <c r="L2579" s="12">
        <f>MONTH(Table2[[#This Row],[Order_Date]])</f>
        <v>4</v>
      </c>
      <c r="M2579" t="str">
        <f>TEXT(Table2[[#This Row],[Order_Date]],"mmm")</f>
        <v>Apr</v>
      </c>
      <c r="N2579" t="str">
        <f>TEXT(Table2[[#This Row],[Order_Date]],"YYYY-MM")</f>
        <v>2025-04</v>
      </c>
      <c r="O2579" s="9">
        <f>IFERROR(Table2[[#This Row],[Profit]]/Table2[[#This Row],[Sales]],0)</f>
        <v>0.26160185221520227</v>
      </c>
      <c r="P2579" t="str">
        <f>_xlfn.XLOOKUP(Table2[[#This Row],[Product_ID]],Table4[Product_ID],Table4[Category],"Not Found")</f>
        <v>Technology</v>
      </c>
      <c r="Q2579" t="str">
        <f>_xlfn.XLOOKUP(Table2[[#This Row],[Product_ID]],Table4[Product_ID],Table4[Sub_Category],"Not Found")</f>
        <v>Accessories</v>
      </c>
      <c r="R2579" t="str">
        <f>_xlfn.XLOOKUP(Table2[[#This Row],[Customer_ID]],Table1[Customer_ID],Table1[Region],"Not Found")</f>
        <v>South</v>
      </c>
      <c r="S2579" t="str">
        <f>_xlfn.XLOOKUP(Table2[[#This Row],[Customer_ID]],Table1[Customer_ID],Table1[Segment],"Not Found")</f>
        <v>Consumer</v>
      </c>
      <c r="T2579" t="str">
        <f>_xlfn.XLOOKUP(Table2[[#This Row],[Product_ID]],Table4[Product_ID],Table4[Product_Name],"Not Found")</f>
        <v>Power Bank</v>
      </c>
    </row>
    <row r="2580" spans="1:20" x14ac:dyDescent="0.3">
      <c r="A2580" t="s">
        <v>3110</v>
      </c>
      <c r="B2580" s="4">
        <v>45757</v>
      </c>
      <c r="C2580" s="4">
        <v>45758</v>
      </c>
      <c r="D2580" t="s">
        <v>120</v>
      </c>
      <c r="E2580" t="s">
        <v>68</v>
      </c>
      <c r="F2580" s="8">
        <v>1</v>
      </c>
      <c r="G2580" s="10">
        <v>0</v>
      </c>
      <c r="H2580" t="s">
        <v>17</v>
      </c>
      <c r="I2580" s="8">
        <v>1299</v>
      </c>
      <c r="J2580" s="8">
        <v>321.85000000000002</v>
      </c>
      <c r="K2580" s="12">
        <f>YEAR(Table2[[#This Row],[Order_Date]])</f>
        <v>2025</v>
      </c>
      <c r="L2580" s="12">
        <f>MONTH(Table2[[#This Row],[Order_Date]])</f>
        <v>4</v>
      </c>
      <c r="M2580" t="str">
        <f>TEXT(Table2[[#This Row],[Order_Date]],"mmm")</f>
        <v>Apr</v>
      </c>
      <c r="N2580" t="str">
        <f>TEXT(Table2[[#This Row],[Order_Date]],"YYYY-MM")</f>
        <v>2025-04</v>
      </c>
      <c r="O2580" s="9">
        <f>IFERROR(Table2[[#This Row],[Profit]]/Table2[[#This Row],[Sales]],0)</f>
        <v>0.24776751347190148</v>
      </c>
      <c r="P2580" t="str">
        <f>_xlfn.XLOOKUP(Table2[[#This Row],[Product_ID]],Table4[Product_ID],Table4[Category],"Not Found")</f>
        <v>Home</v>
      </c>
      <c r="Q2580" t="str">
        <f>_xlfn.XLOOKUP(Table2[[#This Row],[Product_ID]],Table4[Product_ID],Table4[Sub_Category],"Not Found")</f>
        <v>Lighting</v>
      </c>
      <c r="R2580" t="str">
        <f>_xlfn.XLOOKUP(Table2[[#This Row],[Customer_ID]],Table1[Customer_ID],Table1[Region],"Not Found")</f>
        <v>East</v>
      </c>
      <c r="S2580" t="str">
        <f>_xlfn.XLOOKUP(Table2[[#This Row],[Customer_ID]],Table1[Customer_ID],Table1[Segment],"Not Found")</f>
        <v>Consumer</v>
      </c>
      <c r="T2580" t="str">
        <f>_xlfn.XLOOKUP(Table2[[#This Row],[Product_ID]],Table4[Product_ID],Table4[Product_Name],"Not Found")</f>
        <v>Table Lamp</v>
      </c>
    </row>
    <row r="2581" spans="1:20" x14ac:dyDescent="0.3">
      <c r="A2581" t="s">
        <v>3111</v>
      </c>
      <c r="B2581" s="4">
        <v>45303</v>
      </c>
      <c r="C2581" s="4">
        <v>45305</v>
      </c>
      <c r="D2581" t="s">
        <v>446</v>
      </c>
      <c r="E2581" t="s">
        <v>81</v>
      </c>
      <c r="F2581" s="8">
        <v>2</v>
      </c>
      <c r="G2581" s="10">
        <v>0.1</v>
      </c>
      <c r="H2581" t="s">
        <v>13</v>
      </c>
      <c r="I2581" s="8">
        <v>1438.2</v>
      </c>
      <c r="J2581" s="8">
        <v>367.56</v>
      </c>
      <c r="K2581" s="12">
        <f>YEAR(Table2[[#This Row],[Order_Date]])</f>
        <v>2024</v>
      </c>
      <c r="L2581" s="12">
        <f>MONTH(Table2[[#This Row],[Order_Date]])</f>
        <v>1</v>
      </c>
      <c r="M2581" t="str">
        <f>TEXT(Table2[[#This Row],[Order_Date]],"mmm")</f>
        <v>Jan</v>
      </c>
      <c r="N2581" t="str">
        <f>TEXT(Table2[[#This Row],[Order_Date]],"YYYY-MM")</f>
        <v>2024-01</v>
      </c>
      <c r="O2581" s="9">
        <f>IFERROR(Table2[[#This Row],[Profit]]/Table2[[#This Row],[Sales]],0)</f>
        <v>0.25556946182728407</v>
      </c>
      <c r="P2581" t="str">
        <f>_xlfn.XLOOKUP(Table2[[#This Row],[Product_ID]],Table4[Product_ID],Table4[Category],"Not Found")</f>
        <v>Home</v>
      </c>
      <c r="Q2581" t="str">
        <f>_xlfn.XLOOKUP(Table2[[#This Row],[Product_ID]],Table4[Product_ID],Table4[Sub_Category],"Not Found")</f>
        <v>Kitchen</v>
      </c>
      <c r="R2581" t="str">
        <f>_xlfn.XLOOKUP(Table2[[#This Row],[Customer_ID]],Table1[Customer_ID],Table1[Region],"Not Found")</f>
        <v>East</v>
      </c>
      <c r="S2581" t="str">
        <f>_xlfn.XLOOKUP(Table2[[#This Row],[Customer_ID]],Table1[Customer_ID],Table1[Segment],"Not Found")</f>
        <v>Corporate</v>
      </c>
      <c r="T2581" t="str">
        <f>_xlfn.XLOOKUP(Table2[[#This Row],[Product_ID]],Table4[Product_ID],Table4[Product_Name],"Not Found")</f>
        <v>Travel Mug</v>
      </c>
    </row>
    <row r="2582" spans="1:20" x14ac:dyDescent="0.3">
      <c r="A2582" t="s">
        <v>3112</v>
      </c>
      <c r="B2582" s="4">
        <v>45922</v>
      </c>
      <c r="C2582" s="4">
        <v>45925</v>
      </c>
      <c r="D2582" t="s">
        <v>365</v>
      </c>
      <c r="E2582" t="s">
        <v>58</v>
      </c>
      <c r="F2582" s="8">
        <v>1</v>
      </c>
      <c r="G2582" s="10">
        <v>0.15</v>
      </c>
      <c r="H2582" t="s">
        <v>17</v>
      </c>
      <c r="I2582" s="8">
        <v>1699.15</v>
      </c>
      <c r="J2582" s="8">
        <v>267.95</v>
      </c>
      <c r="K2582" s="12">
        <f>YEAR(Table2[[#This Row],[Order_Date]])</f>
        <v>2025</v>
      </c>
      <c r="L2582" s="12">
        <f>MONTH(Table2[[#This Row],[Order_Date]])</f>
        <v>9</v>
      </c>
      <c r="M2582" t="str">
        <f>TEXT(Table2[[#This Row],[Order_Date]],"mmm")</f>
        <v>Sep</v>
      </c>
      <c r="N2582" t="str">
        <f>TEXT(Table2[[#This Row],[Order_Date]],"YYYY-MM")</f>
        <v>2025-09</v>
      </c>
      <c r="O2582" s="9">
        <f>IFERROR(Table2[[#This Row],[Profit]]/Table2[[#This Row],[Sales]],0)</f>
        <v>0.15769649530647675</v>
      </c>
      <c r="P2582" t="str">
        <f>_xlfn.XLOOKUP(Table2[[#This Row],[Product_ID]],Table4[Product_ID],Table4[Category],"Not Found")</f>
        <v>Technology</v>
      </c>
      <c r="Q2582" t="str">
        <f>_xlfn.XLOOKUP(Table2[[#This Row],[Product_ID]],Table4[Product_ID],Table4[Sub_Category],"Not Found")</f>
        <v>Audio</v>
      </c>
      <c r="R2582" t="str">
        <f>_xlfn.XLOOKUP(Table2[[#This Row],[Customer_ID]],Table1[Customer_ID],Table1[Region],"Not Found")</f>
        <v>West</v>
      </c>
      <c r="S2582" t="str">
        <f>_xlfn.XLOOKUP(Table2[[#This Row],[Customer_ID]],Table1[Customer_ID],Table1[Segment],"Not Found")</f>
        <v>Consumer</v>
      </c>
      <c r="T2582" t="str">
        <f>_xlfn.XLOOKUP(Table2[[#This Row],[Product_ID]],Table4[Product_ID],Table4[Product_Name],"Not Found")</f>
        <v>Bluetooth Speaker</v>
      </c>
    </row>
    <row r="2583" spans="1:20" x14ac:dyDescent="0.3">
      <c r="A2583" t="s">
        <v>3113</v>
      </c>
      <c r="B2583" s="4">
        <v>45581</v>
      </c>
      <c r="C2583" s="4">
        <v>45585</v>
      </c>
      <c r="D2583" t="s">
        <v>2069</v>
      </c>
      <c r="E2583" t="s">
        <v>65</v>
      </c>
      <c r="F2583" s="8">
        <v>1</v>
      </c>
      <c r="G2583" s="10">
        <v>0.05</v>
      </c>
      <c r="H2583" t="s">
        <v>30</v>
      </c>
      <c r="I2583" s="8">
        <v>664.05</v>
      </c>
      <c r="J2583" s="8">
        <v>160.13</v>
      </c>
      <c r="K2583" s="12">
        <f>YEAR(Table2[[#This Row],[Order_Date]])</f>
        <v>2024</v>
      </c>
      <c r="L2583" s="12">
        <f>MONTH(Table2[[#This Row],[Order_Date]])</f>
        <v>10</v>
      </c>
      <c r="M2583" t="str">
        <f>TEXT(Table2[[#This Row],[Order_Date]],"mmm")</f>
        <v>Oct</v>
      </c>
      <c r="N2583" t="str">
        <f>TEXT(Table2[[#This Row],[Order_Date]],"YYYY-MM")</f>
        <v>2024-10</v>
      </c>
      <c r="O2583" s="9">
        <f>IFERROR(Table2[[#This Row],[Profit]]/Table2[[#This Row],[Sales]],0)</f>
        <v>0.24114148031021762</v>
      </c>
      <c r="P2583" t="str">
        <f>_xlfn.XLOOKUP(Table2[[#This Row],[Product_ID]],Table4[Product_ID],Table4[Category],"Not Found")</f>
        <v>Office</v>
      </c>
      <c r="Q2583" t="str">
        <f>_xlfn.XLOOKUP(Table2[[#This Row],[Product_ID]],Table4[Product_ID],Table4[Sub_Category],"Not Found")</f>
        <v>Storage</v>
      </c>
      <c r="R2583" t="str">
        <f>_xlfn.XLOOKUP(Table2[[#This Row],[Customer_ID]],Table1[Customer_ID],Table1[Region],"Not Found")</f>
        <v>South</v>
      </c>
      <c r="S2583" t="str">
        <f>_xlfn.XLOOKUP(Table2[[#This Row],[Customer_ID]],Table1[Customer_ID],Table1[Segment],"Not Found")</f>
        <v>Consumer</v>
      </c>
      <c r="T2583" t="str">
        <f>_xlfn.XLOOKUP(Table2[[#This Row],[Product_ID]],Table4[Product_ID],Table4[Product_Name],"Not Found")</f>
        <v>Desk Organizer</v>
      </c>
    </row>
    <row r="2584" spans="1:20" x14ac:dyDescent="0.3">
      <c r="A2584" t="s">
        <v>3114</v>
      </c>
      <c r="B2584" s="4">
        <v>45645</v>
      </c>
      <c r="C2584" s="4">
        <v>45650</v>
      </c>
      <c r="D2584" t="s">
        <v>998</v>
      </c>
      <c r="E2584" t="s">
        <v>50</v>
      </c>
      <c r="F2584" s="8">
        <v>2</v>
      </c>
      <c r="G2584" s="10">
        <v>0.2</v>
      </c>
      <c r="H2584" t="s">
        <v>13</v>
      </c>
      <c r="I2584" s="8">
        <v>798.4</v>
      </c>
      <c r="J2584" s="8">
        <v>201.11</v>
      </c>
      <c r="K2584" s="12">
        <f>YEAR(Table2[[#This Row],[Order_Date]])</f>
        <v>2024</v>
      </c>
      <c r="L2584" s="12">
        <f>MONTH(Table2[[#This Row],[Order_Date]])</f>
        <v>12</v>
      </c>
      <c r="M2584" t="str">
        <f>TEXT(Table2[[#This Row],[Order_Date]],"mmm")</f>
        <v>Dec</v>
      </c>
      <c r="N2584" t="str">
        <f>TEXT(Table2[[#This Row],[Order_Date]],"YYYY-MM")</f>
        <v>2024-12</v>
      </c>
      <c r="O2584" s="9">
        <f>IFERROR(Table2[[#This Row],[Profit]]/Table2[[#This Row],[Sales]],0)</f>
        <v>0.25189128256513027</v>
      </c>
      <c r="P2584" t="str">
        <f>_xlfn.XLOOKUP(Table2[[#This Row],[Product_ID]],Table4[Product_ID],Table4[Category],"Not Found")</f>
        <v>Technology</v>
      </c>
      <c r="Q2584" t="str">
        <f>_xlfn.XLOOKUP(Table2[[#This Row],[Product_ID]],Table4[Product_ID],Table4[Sub_Category],"Not Found")</f>
        <v>Accessories</v>
      </c>
      <c r="R2584" t="str">
        <f>_xlfn.XLOOKUP(Table2[[#This Row],[Customer_ID]],Table1[Customer_ID],Table1[Region],"Not Found")</f>
        <v>East</v>
      </c>
      <c r="S2584" t="str">
        <f>_xlfn.XLOOKUP(Table2[[#This Row],[Customer_ID]],Table1[Customer_ID],Table1[Segment],"Not Found")</f>
        <v>Consumer</v>
      </c>
      <c r="T2584" t="str">
        <f>_xlfn.XLOOKUP(Table2[[#This Row],[Product_ID]],Table4[Product_ID],Table4[Product_Name],"Not Found")</f>
        <v>Wireless Mouse</v>
      </c>
    </row>
    <row r="2585" spans="1:20" x14ac:dyDescent="0.3">
      <c r="A2585" t="s">
        <v>3115</v>
      </c>
      <c r="B2585" s="4">
        <v>45930</v>
      </c>
      <c r="C2585" s="4">
        <v>45934</v>
      </c>
      <c r="D2585" t="s">
        <v>548</v>
      </c>
      <c r="E2585" t="s">
        <v>99</v>
      </c>
      <c r="F2585" s="8">
        <v>1</v>
      </c>
      <c r="G2585" s="10">
        <v>0</v>
      </c>
      <c r="H2585" t="s">
        <v>13</v>
      </c>
      <c r="I2585" s="8">
        <v>249</v>
      </c>
      <c r="J2585" s="8">
        <v>60.2</v>
      </c>
      <c r="K2585" s="12">
        <f>YEAR(Table2[[#This Row],[Order_Date]])</f>
        <v>2025</v>
      </c>
      <c r="L2585" s="12">
        <f>MONTH(Table2[[#This Row],[Order_Date]])</f>
        <v>9</v>
      </c>
      <c r="M2585" t="str">
        <f>TEXT(Table2[[#This Row],[Order_Date]],"mmm")</f>
        <v>Sep</v>
      </c>
      <c r="N2585" t="str">
        <f>TEXT(Table2[[#This Row],[Order_Date]],"YYYY-MM")</f>
        <v>2025-09</v>
      </c>
      <c r="O2585" s="9">
        <f>IFERROR(Table2[[#This Row],[Profit]]/Table2[[#This Row],[Sales]],0)</f>
        <v>0.24176706827309238</v>
      </c>
      <c r="P2585" t="str">
        <f>_xlfn.XLOOKUP(Table2[[#This Row],[Product_ID]],Table4[Product_ID],Table4[Category],"Not Found")</f>
        <v>Office</v>
      </c>
      <c r="Q2585" t="str">
        <f>_xlfn.XLOOKUP(Table2[[#This Row],[Product_ID]],Table4[Product_ID],Table4[Sub_Category],"Not Found")</f>
        <v>Paper</v>
      </c>
      <c r="R2585" t="str">
        <f>_xlfn.XLOOKUP(Table2[[#This Row],[Customer_ID]],Table1[Customer_ID],Table1[Region],"Not Found")</f>
        <v>South</v>
      </c>
      <c r="S2585" t="str">
        <f>_xlfn.XLOOKUP(Table2[[#This Row],[Customer_ID]],Table1[Customer_ID],Table1[Segment],"Not Found")</f>
        <v>Consumer</v>
      </c>
      <c r="T2585" t="str">
        <f>_xlfn.XLOOKUP(Table2[[#This Row],[Product_ID]],Table4[Product_ID],Table4[Product_Name],"Not Found")</f>
        <v>Pen Set</v>
      </c>
    </row>
    <row r="2586" spans="1:20" x14ac:dyDescent="0.3">
      <c r="A2586" t="s">
        <v>3116</v>
      </c>
      <c r="B2586" s="4">
        <v>45366</v>
      </c>
      <c r="C2586" s="4">
        <v>45367</v>
      </c>
      <c r="D2586" t="s">
        <v>1135</v>
      </c>
      <c r="E2586" t="s">
        <v>50</v>
      </c>
      <c r="F2586" s="8">
        <v>1</v>
      </c>
      <c r="G2586" s="10">
        <v>0</v>
      </c>
      <c r="H2586" t="s">
        <v>13</v>
      </c>
      <c r="I2586" s="8">
        <v>499</v>
      </c>
      <c r="J2586" s="8">
        <v>80.52</v>
      </c>
      <c r="K2586" s="12">
        <f>YEAR(Table2[[#This Row],[Order_Date]])</f>
        <v>2024</v>
      </c>
      <c r="L2586" s="12">
        <f>MONTH(Table2[[#This Row],[Order_Date]])</f>
        <v>3</v>
      </c>
      <c r="M2586" t="str">
        <f>TEXT(Table2[[#This Row],[Order_Date]],"mmm")</f>
        <v>Mar</v>
      </c>
      <c r="N2586" t="str">
        <f>TEXT(Table2[[#This Row],[Order_Date]],"YYYY-MM")</f>
        <v>2024-03</v>
      </c>
      <c r="O2586" s="9">
        <f>IFERROR(Table2[[#This Row],[Profit]]/Table2[[#This Row],[Sales]],0)</f>
        <v>0.1613627254509018</v>
      </c>
      <c r="P2586" t="str">
        <f>_xlfn.XLOOKUP(Table2[[#This Row],[Product_ID]],Table4[Product_ID],Table4[Category],"Not Found")</f>
        <v>Technology</v>
      </c>
      <c r="Q2586" t="str">
        <f>_xlfn.XLOOKUP(Table2[[#This Row],[Product_ID]],Table4[Product_ID],Table4[Sub_Category],"Not Found")</f>
        <v>Accessories</v>
      </c>
      <c r="R2586" t="str">
        <f>_xlfn.XLOOKUP(Table2[[#This Row],[Customer_ID]],Table1[Customer_ID],Table1[Region],"Not Found")</f>
        <v>North</v>
      </c>
      <c r="S2586" t="str">
        <f>_xlfn.XLOOKUP(Table2[[#This Row],[Customer_ID]],Table1[Customer_ID],Table1[Segment],"Not Found")</f>
        <v>Home Office</v>
      </c>
      <c r="T2586" t="str">
        <f>_xlfn.XLOOKUP(Table2[[#This Row],[Product_ID]],Table4[Product_ID],Table4[Product_Name],"Not Found")</f>
        <v>Wireless Mouse</v>
      </c>
    </row>
    <row r="2587" spans="1:20" x14ac:dyDescent="0.3">
      <c r="A2587" t="s">
        <v>3117</v>
      </c>
      <c r="B2587" s="4">
        <v>46007</v>
      </c>
      <c r="C2587" s="4">
        <v>46011</v>
      </c>
      <c r="D2587" t="s">
        <v>1819</v>
      </c>
      <c r="E2587" t="s">
        <v>20</v>
      </c>
      <c r="F2587" s="8">
        <v>1</v>
      </c>
      <c r="G2587" s="10">
        <v>0.15</v>
      </c>
      <c r="H2587" t="s">
        <v>17</v>
      </c>
      <c r="I2587" s="8">
        <v>5949.15</v>
      </c>
      <c r="J2587" s="8">
        <v>1230.9100000000001</v>
      </c>
      <c r="K2587" s="12">
        <f>YEAR(Table2[[#This Row],[Order_Date]])</f>
        <v>2025</v>
      </c>
      <c r="L2587" s="12">
        <f>MONTH(Table2[[#This Row],[Order_Date]])</f>
        <v>12</v>
      </c>
      <c r="M2587" t="str">
        <f>TEXT(Table2[[#This Row],[Order_Date]],"mmm")</f>
        <v>Dec</v>
      </c>
      <c r="N2587" t="str">
        <f>TEXT(Table2[[#This Row],[Order_Date]],"YYYY-MM")</f>
        <v>2025-12</v>
      </c>
      <c r="O2587" s="9">
        <f>IFERROR(Table2[[#This Row],[Profit]]/Table2[[#This Row],[Sales]],0)</f>
        <v>0.2069051881361203</v>
      </c>
      <c r="P2587" t="str">
        <f>_xlfn.XLOOKUP(Table2[[#This Row],[Product_ID]],Table4[Product_ID],Table4[Category],"Not Found")</f>
        <v>Furniture</v>
      </c>
      <c r="Q2587" t="str">
        <f>_xlfn.XLOOKUP(Table2[[#This Row],[Product_ID]],Table4[Product_ID],Table4[Sub_Category],"Not Found")</f>
        <v>Furniture</v>
      </c>
      <c r="R2587" t="str">
        <f>_xlfn.XLOOKUP(Table2[[#This Row],[Customer_ID]],Table1[Customer_ID],Table1[Region],"Not Found")</f>
        <v>West</v>
      </c>
      <c r="S2587" t="str">
        <f>_xlfn.XLOOKUP(Table2[[#This Row],[Customer_ID]],Table1[Customer_ID],Table1[Segment],"Not Found")</f>
        <v>Consumer</v>
      </c>
      <c r="T2587" t="str">
        <f>_xlfn.XLOOKUP(Table2[[#This Row],[Product_ID]],Table4[Product_ID],Table4[Product_Name],"Not Found")</f>
        <v>Office Chair</v>
      </c>
    </row>
    <row r="2588" spans="1:20" x14ac:dyDescent="0.3">
      <c r="A2588" t="s">
        <v>3118</v>
      </c>
      <c r="B2588" s="4">
        <v>45852</v>
      </c>
      <c r="C2588" s="4">
        <v>45855</v>
      </c>
      <c r="D2588" t="s">
        <v>1659</v>
      </c>
      <c r="E2588" t="s">
        <v>76</v>
      </c>
      <c r="F2588" s="8">
        <v>1</v>
      </c>
      <c r="G2588" s="10">
        <v>0.2</v>
      </c>
      <c r="H2588" t="s">
        <v>17</v>
      </c>
      <c r="I2588" s="8">
        <v>719.2</v>
      </c>
      <c r="J2588" s="8">
        <v>169.86</v>
      </c>
      <c r="K2588" s="12">
        <f>YEAR(Table2[[#This Row],[Order_Date]])</f>
        <v>2025</v>
      </c>
      <c r="L2588" s="12">
        <f>MONTH(Table2[[#This Row],[Order_Date]])</f>
        <v>7</v>
      </c>
      <c r="M2588" t="str">
        <f>TEXT(Table2[[#This Row],[Order_Date]],"mmm")</f>
        <v>Jul</v>
      </c>
      <c r="N2588" t="str">
        <f>TEXT(Table2[[#This Row],[Order_Date]],"YYYY-MM")</f>
        <v>2025-07</v>
      </c>
      <c r="O2588" s="9">
        <f>IFERROR(Table2[[#This Row],[Profit]]/Table2[[#This Row],[Sales]],0)</f>
        <v>0.23617908787541714</v>
      </c>
      <c r="P2588" t="str">
        <f>_xlfn.XLOOKUP(Table2[[#This Row],[Product_ID]],Table4[Product_ID],Table4[Category],"Not Found")</f>
        <v>Home</v>
      </c>
      <c r="Q2588" t="str">
        <f>_xlfn.XLOOKUP(Table2[[#This Row],[Product_ID]],Table4[Product_ID],Table4[Sub_Category],"Not Found")</f>
        <v>Decor</v>
      </c>
      <c r="R2588" t="str">
        <f>_xlfn.XLOOKUP(Table2[[#This Row],[Customer_ID]],Table1[Customer_ID],Table1[Region],"Not Found")</f>
        <v>East</v>
      </c>
      <c r="S2588" t="str">
        <f>_xlfn.XLOOKUP(Table2[[#This Row],[Customer_ID]],Table1[Customer_ID],Table1[Segment],"Not Found")</f>
        <v>Consumer</v>
      </c>
      <c r="T2588" t="str">
        <f>_xlfn.XLOOKUP(Table2[[#This Row],[Product_ID]],Table4[Product_ID],Table4[Product_Name],"Not Found")</f>
        <v>Wall Clock</v>
      </c>
    </row>
    <row r="2589" spans="1:20" x14ac:dyDescent="0.3">
      <c r="A2589" t="s">
        <v>3119</v>
      </c>
      <c r="B2589" s="4">
        <v>45882</v>
      </c>
      <c r="C2589" s="4">
        <v>45887</v>
      </c>
      <c r="D2589" t="s">
        <v>493</v>
      </c>
      <c r="E2589" t="s">
        <v>58</v>
      </c>
      <c r="F2589" s="8">
        <v>1</v>
      </c>
      <c r="G2589" s="10">
        <v>0</v>
      </c>
      <c r="H2589" t="s">
        <v>13</v>
      </c>
      <c r="I2589" s="8">
        <v>1999</v>
      </c>
      <c r="J2589" s="8">
        <v>384.17</v>
      </c>
      <c r="K2589" s="12">
        <f>YEAR(Table2[[#This Row],[Order_Date]])</f>
        <v>2025</v>
      </c>
      <c r="L2589" s="12">
        <f>MONTH(Table2[[#This Row],[Order_Date]])</f>
        <v>8</v>
      </c>
      <c r="M2589" t="str">
        <f>TEXT(Table2[[#This Row],[Order_Date]],"mmm")</f>
        <v>Aug</v>
      </c>
      <c r="N2589" t="str">
        <f>TEXT(Table2[[#This Row],[Order_Date]],"YYYY-MM")</f>
        <v>2025-08</v>
      </c>
      <c r="O2589" s="9">
        <f>IFERROR(Table2[[#This Row],[Profit]]/Table2[[#This Row],[Sales]],0)</f>
        <v>0.19218109054527263</v>
      </c>
      <c r="P2589" t="str">
        <f>_xlfn.XLOOKUP(Table2[[#This Row],[Product_ID]],Table4[Product_ID],Table4[Category],"Not Found")</f>
        <v>Technology</v>
      </c>
      <c r="Q2589" t="str">
        <f>_xlfn.XLOOKUP(Table2[[#This Row],[Product_ID]],Table4[Product_ID],Table4[Sub_Category],"Not Found")</f>
        <v>Audio</v>
      </c>
      <c r="R2589" t="str">
        <f>_xlfn.XLOOKUP(Table2[[#This Row],[Customer_ID]],Table1[Customer_ID],Table1[Region],"Not Found")</f>
        <v>West</v>
      </c>
      <c r="S2589" t="str">
        <f>_xlfn.XLOOKUP(Table2[[#This Row],[Customer_ID]],Table1[Customer_ID],Table1[Segment],"Not Found")</f>
        <v>Corporate</v>
      </c>
      <c r="T2589" t="str">
        <f>_xlfn.XLOOKUP(Table2[[#This Row],[Product_ID]],Table4[Product_ID],Table4[Product_Name],"Not Found")</f>
        <v>Bluetooth Speaker</v>
      </c>
    </row>
    <row r="2590" spans="1:20" x14ac:dyDescent="0.3">
      <c r="A2590" t="s">
        <v>3120</v>
      </c>
      <c r="B2590" s="4">
        <v>45732</v>
      </c>
      <c r="C2590" s="4">
        <v>45737</v>
      </c>
      <c r="D2590" t="s">
        <v>536</v>
      </c>
      <c r="E2590" t="s">
        <v>12</v>
      </c>
      <c r="F2590" s="8">
        <v>1</v>
      </c>
      <c r="G2590" s="10">
        <v>0</v>
      </c>
      <c r="H2590" t="s">
        <v>13</v>
      </c>
      <c r="I2590" s="8">
        <v>599</v>
      </c>
      <c r="J2590" s="8">
        <v>118.74</v>
      </c>
      <c r="K2590" s="12">
        <f>YEAR(Table2[[#This Row],[Order_Date]])</f>
        <v>2025</v>
      </c>
      <c r="L2590" s="12">
        <f>MONTH(Table2[[#This Row],[Order_Date]])</f>
        <v>3</v>
      </c>
      <c r="M2590" t="str">
        <f>TEXT(Table2[[#This Row],[Order_Date]],"mmm")</f>
        <v>Mar</v>
      </c>
      <c r="N2590" t="str">
        <f>TEXT(Table2[[#This Row],[Order_Date]],"YYYY-MM")</f>
        <v>2025-03</v>
      </c>
      <c r="O2590" s="9">
        <f>IFERROR(Table2[[#This Row],[Profit]]/Table2[[#This Row],[Sales]],0)</f>
        <v>0.19823038397328879</v>
      </c>
      <c r="P2590" t="str">
        <f>_xlfn.XLOOKUP(Table2[[#This Row],[Product_ID]],Table4[Product_ID],Table4[Category],"Not Found")</f>
        <v>Home</v>
      </c>
      <c r="Q2590" t="str">
        <f>_xlfn.XLOOKUP(Table2[[#This Row],[Product_ID]],Table4[Product_ID],Table4[Sub_Category],"Not Found")</f>
        <v>Kitchen</v>
      </c>
      <c r="R2590" t="str">
        <f>_xlfn.XLOOKUP(Table2[[#This Row],[Customer_ID]],Table1[Customer_ID],Table1[Region],"Not Found")</f>
        <v>East</v>
      </c>
      <c r="S2590" t="str">
        <f>_xlfn.XLOOKUP(Table2[[#This Row],[Customer_ID]],Table1[Customer_ID],Table1[Segment],"Not Found")</f>
        <v>Corporate</v>
      </c>
      <c r="T2590" t="str">
        <f>_xlfn.XLOOKUP(Table2[[#This Row],[Product_ID]],Table4[Product_ID],Table4[Product_Name],"Not Found")</f>
        <v>Water Bottle</v>
      </c>
    </row>
    <row r="2591" spans="1:20" x14ac:dyDescent="0.3">
      <c r="A2591" t="s">
        <v>3121</v>
      </c>
      <c r="B2591" s="4">
        <v>45532</v>
      </c>
      <c r="C2591" s="4">
        <v>45533</v>
      </c>
      <c r="D2591" t="s">
        <v>1242</v>
      </c>
      <c r="E2591" t="s">
        <v>200</v>
      </c>
      <c r="F2591" s="8">
        <v>2</v>
      </c>
      <c r="G2591" s="10">
        <v>0.1</v>
      </c>
      <c r="H2591" t="s">
        <v>21</v>
      </c>
      <c r="I2591" s="8">
        <v>1978.2</v>
      </c>
      <c r="J2591" s="8">
        <v>451.99</v>
      </c>
      <c r="K2591" s="12">
        <f>YEAR(Table2[[#This Row],[Order_Date]])</f>
        <v>2024</v>
      </c>
      <c r="L2591" s="12">
        <f>MONTH(Table2[[#This Row],[Order_Date]])</f>
        <v>8</v>
      </c>
      <c r="M2591" t="str">
        <f>TEXT(Table2[[#This Row],[Order_Date]],"mmm")</f>
        <v>Aug</v>
      </c>
      <c r="N2591" t="str">
        <f>TEXT(Table2[[#This Row],[Order_Date]],"YYYY-MM")</f>
        <v>2024-08</v>
      </c>
      <c r="O2591" s="9">
        <f>IFERROR(Table2[[#This Row],[Profit]]/Table2[[#This Row],[Sales]],0)</f>
        <v>0.22848549186128803</v>
      </c>
      <c r="P2591" t="str">
        <f>_xlfn.XLOOKUP(Table2[[#This Row],[Product_ID]],Table4[Product_ID],Table4[Category],"Not Found")</f>
        <v>Office</v>
      </c>
      <c r="Q2591" t="str">
        <f>_xlfn.XLOOKUP(Table2[[#This Row],[Product_ID]],Table4[Product_ID],Table4[Sub_Category],"Not Found")</f>
        <v>Office Supplies</v>
      </c>
      <c r="R2591" t="str">
        <f>_xlfn.XLOOKUP(Table2[[#This Row],[Customer_ID]],Table1[Customer_ID],Table1[Region],"Not Found")</f>
        <v>North</v>
      </c>
      <c r="S2591" t="str">
        <f>_xlfn.XLOOKUP(Table2[[#This Row],[Customer_ID]],Table1[Customer_ID],Table1[Segment],"Not Found")</f>
        <v>Home Office</v>
      </c>
      <c r="T2591" t="str">
        <f>_xlfn.XLOOKUP(Table2[[#This Row],[Product_ID]],Table4[Product_ID],Table4[Product_Name],"Not Found")</f>
        <v>Laptop Stand</v>
      </c>
    </row>
    <row r="2592" spans="1:20" x14ac:dyDescent="0.3">
      <c r="A2592" t="s">
        <v>3122</v>
      </c>
      <c r="B2592" s="4">
        <v>45445</v>
      </c>
      <c r="C2592" s="4">
        <v>45448</v>
      </c>
      <c r="D2592" t="s">
        <v>320</v>
      </c>
      <c r="E2592" t="s">
        <v>29</v>
      </c>
      <c r="F2592" s="8">
        <v>2</v>
      </c>
      <c r="G2592" s="10">
        <v>0.15</v>
      </c>
      <c r="H2592" t="s">
        <v>17</v>
      </c>
      <c r="I2592" s="8">
        <v>678.3</v>
      </c>
      <c r="J2592" s="8">
        <v>179.32</v>
      </c>
      <c r="K2592" s="12">
        <f>YEAR(Table2[[#This Row],[Order_Date]])</f>
        <v>2024</v>
      </c>
      <c r="L2592" s="12">
        <f>MONTH(Table2[[#This Row],[Order_Date]])</f>
        <v>6</v>
      </c>
      <c r="M2592" t="str">
        <f>TEXT(Table2[[#This Row],[Order_Date]],"mmm")</f>
        <v>Jun</v>
      </c>
      <c r="N2592" t="str">
        <f>TEXT(Table2[[#This Row],[Order_Date]],"YYYY-MM")</f>
        <v>2024-06</v>
      </c>
      <c r="O2592" s="9">
        <f>IFERROR(Table2[[#This Row],[Profit]]/Table2[[#This Row],[Sales]],0)</f>
        <v>0.26436679935131946</v>
      </c>
      <c r="P2592" t="str">
        <f>_xlfn.XLOOKUP(Table2[[#This Row],[Product_ID]],Table4[Product_ID],Table4[Category],"Not Found")</f>
        <v>Office</v>
      </c>
      <c r="Q2592" t="str">
        <f>_xlfn.XLOOKUP(Table2[[#This Row],[Product_ID]],Table4[Product_ID],Table4[Sub_Category],"Not Found")</f>
        <v>Paper</v>
      </c>
      <c r="R2592" t="str">
        <f>_xlfn.XLOOKUP(Table2[[#This Row],[Customer_ID]],Table1[Customer_ID],Table1[Region],"Not Found")</f>
        <v>South</v>
      </c>
      <c r="S2592" t="str">
        <f>_xlfn.XLOOKUP(Table2[[#This Row],[Customer_ID]],Table1[Customer_ID],Table1[Segment],"Not Found")</f>
        <v>Corporate</v>
      </c>
      <c r="T2592" t="str">
        <f>_xlfn.XLOOKUP(Table2[[#This Row],[Product_ID]],Table4[Product_ID],Table4[Product_Name],"Not Found")</f>
        <v>Notebook Set</v>
      </c>
    </row>
    <row r="2593" spans="1:20" x14ac:dyDescent="0.3">
      <c r="A2593" t="s">
        <v>3123</v>
      </c>
      <c r="B2593" s="4">
        <v>45387</v>
      </c>
      <c r="C2593" s="4">
        <v>45388</v>
      </c>
      <c r="D2593" t="s">
        <v>593</v>
      </c>
      <c r="E2593" t="s">
        <v>12</v>
      </c>
      <c r="F2593" s="8">
        <v>5</v>
      </c>
      <c r="G2593" s="10">
        <v>0.1</v>
      </c>
      <c r="H2593" t="s">
        <v>17</v>
      </c>
      <c r="I2593" s="8">
        <v>2695.5</v>
      </c>
      <c r="J2593" s="8">
        <v>660.55</v>
      </c>
      <c r="K2593" s="12">
        <f>YEAR(Table2[[#This Row],[Order_Date]])</f>
        <v>2024</v>
      </c>
      <c r="L2593" s="12">
        <f>MONTH(Table2[[#This Row],[Order_Date]])</f>
        <v>4</v>
      </c>
      <c r="M2593" t="str">
        <f>TEXT(Table2[[#This Row],[Order_Date]],"mmm")</f>
        <v>Apr</v>
      </c>
      <c r="N2593" t="str">
        <f>TEXT(Table2[[#This Row],[Order_Date]],"YYYY-MM")</f>
        <v>2024-04</v>
      </c>
      <c r="O2593" s="9">
        <f>IFERROR(Table2[[#This Row],[Profit]]/Table2[[#This Row],[Sales]],0)</f>
        <v>0.24505657577443887</v>
      </c>
      <c r="P2593" t="str">
        <f>_xlfn.XLOOKUP(Table2[[#This Row],[Product_ID]],Table4[Product_ID],Table4[Category],"Not Found")</f>
        <v>Home</v>
      </c>
      <c r="Q2593" t="str">
        <f>_xlfn.XLOOKUP(Table2[[#This Row],[Product_ID]],Table4[Product_ID],Table4[Sub_Category],"Not Found")</f>
        <v>Kitchen</v>
      </c>
      <c r="R2593" t="str">
        <f>_xlfn.XLOOKUP(Table2[[#This Row],[Customer_ID]],Table1[Customer_ID],Table1[Region],"Not Found")</f>
        <v>East</v>
      </c>
      <c r="S2593" t="str">
        <f>_xlfn.XLOOKUP(Table2[[#This Row],[Customer_ID]],Table1[Customer_ID],Table1[Segment],"Not Found")</f>
        <v>Consumer</v>
      </c>
      <c r="T2593" t="str">
        <f>_xlfn.XLOOKUP(Table2[[#This Row],[Product_ID]],Table4[Product_ID],Table4[Product_Name],"Not Found")</f>
        <v>Water Bottle</v>
      </c>
    </row>
    <row r="2594" spans="1:20" x14ac:dyDescent="0.3">
      <c r="A2594" t="s">
        <v>3124</v>
      </c>
      <c r="B2594" s="4">
        <v>46017</v>
      </c>
      <c r="C2594" s="4">
        <v>46018</v>
      </c>
      <c r="D2594" t="s">
        <v>329</v>
      </c>
      <c r="E2594" t="s">
        <v>68</v>
      </c>
      <c r="F2594" s="8">
        <v>1</v>
      </c>
      <c r="G2594" s="10">
        <v>0.1</v>
      </c>
      <c r="H2594" t="s">
        <v>30</v>
      </c>
      <c r="I2594" s="8">
        <v>1169.0999999999999</v>
      </c>
      <c r="J2594" s="8">
        <v>343.17</v>
      </c>
      <c r="K2594" s="12">
        <f>YEAR(Table2[[#This Row],[Order_Date]])</f>
        <v>2025</v>
      </c>
      <c r="L2594" s="12">
        <f>MONTH(Table2[[#This Row],[Order_Date]])</f>
        <v>12</v>
      </c>
      <c r="M2594" t="str">
        <f>TEXT(Table2[[#This Row],[Order_Date]],"mmm")</f>
        <v>Dec</v>
      </c>
      <c r="N2594" t="str">
        <f>TEXT(Table2[[#This Row],[Order_Date]],"YYYY-MM")</f>
        <v>2025-12</v>
      </c>
      <c r="O2594" s="9">
        <f>IFERROR(Table2[[#This Row],[Profit]]/Table2[[#This Row],[Sales]],0)</f>
        <v>0.2935334872979215</v>
      </c>
      <c r="P2594" t="str">
        <f>_xlfn.XLOOKUP(Table2[[#This Row],[Product_ID]],Table4[Product_ID],Table4[Category],"Not Found")</f>
        <v>Home</v>
      </c>
      <c r="Q2594" t="str">
        <f>_xlfn.XLOOKUP(Table2[[#This Row],[Product_ID]],Table4[Product_ID],Table4[Sub_Category],"Not Found")</f>
        <v>Lighting</v>
      </c>
      <c r="R2594" t="str">
        <f>_xlfn.XLOOKUP(Table2[[#This Row],[Customer_ID]],Table1[Customer_ID],Table1[Region],"Not Found")</f>
        <v>South</v>
      </c>
      <c r="S2594" t="str">
        <f>_xlfn.XLOOKUP(Table2[[#This Row],[Customer_ID]],Table1[Customer_ID],Table1[Segment],"Not Found")</f>
        <v>Consumer</v>
      </c>
      <c r="T2594" t="str">
        <f>_xlfn.XLOOKUP(Table2[[#This Row],[Product_ID]],Table4[Product_ID],Table4[Product_Name],"Not Found")</f>
        <v>Table Lamp</v>
      </c>
    </row>
    <row r="2595" spans="1:20" x14ac:dyDescent="0.3">
      <c r="A2595" t="s">
        <v>3125</v>
      </c>
      <c r="B2595" s="4">
        <v>45585</v>
      </c>
      <c r="C2595" s="4">
        <v>45586</v>
      </c>
      <c r="D2595" t="s">
        <v>418</v>
      </c>
      <c r="E2595" t="s">
        <v>20</v>
      </c>
      <c r="F2595" s="8">
        <v>1</v>
      </c>
      <c r="G2595" s="10">
        <v>0.1</v>
      </c>
      <c r="H2595" t="s">
        <v>13</v>
      </c>
      <c r="I2595" s="8">
        <v>6299.1</v>
      </c>
      <c r="J2595" s="8">
        <v>1104.5</v>
      </c>
      <c r="K2595" s="12">
        <f>YEAR(Table2[[#This Row],[Order_Date]])</f>
        <v>2024</v>
      </c>
      <c r="L2595" s="12">
        <f>MONTH(Table2[[#This Row],[Order_Date]])</f>
        <v>10</v>
      </c>
      <c r="M2595" t="str">
        <f>TEXT(Table2[[#This Row],[Order_Date]],"mmm")</f>
        <v>Oct</v>
      </c>
      <c r="N2595" t="str">
        <f>TEXT(Table2[[#This Row],[Order_Date]],"YYYY-MM")</f>
        <v>2024-10</v>
      </c>
      <c r="O2595" s="9">
        <f>IFERROR(Table2[[#This Row],[Profit]]/Table2[[#This Row],[Sales]],0)</f>
        <v>0.17534250924735278</v>
      </c>
      <c r="P2595" t="str">
        <f>_xlfn.XLOOKUP(Table2[[#This Row],[Product_ID]],Table4[Product_ID],Table4[Category],"Not Found")</f>
        <v>Furniture</v>
      </c>
      <c r="Q2595" t="str">
        <f>_xlfn.XLOOKUP(Table2[[#This Row],[Product_ID]],Table4[Product_ID],Table4[Sub_Category],"Not Found")</f>
        <v>Furniture</v>
      </c>
      <c r="R2595" t="str">
        <f>_xlfn.XLOOKUP(Table2[[#This Row],[Customer_ID]],Table1[Customer_ID],Table1[Region],"Not Found")</f>
        <v>North</v>
      </c>
      <c r="S2595" t="str">
        <f>_xlfn.XLOOKUP(Table2[[#This Row],[Customer_ID]],Table1[Customer_ID],Table1[Segment],"Not Found")</f>
        <v>Home Office</v>
      </c>
      <c r="T2595" t="str">
        <f>_xlfn.XLOOKUP(Table2[[#This Row],[Product_ID]],Table4[Product_ID],Table4[Product_Name],"Not Found")</f>
        <v>Office Chair</v>
      </c>
    </row>
    <row r="2596" spans="1:20" x14ac:dyDescent="0.3">
      <c r="A2596" t="s">
        <v>3126</v>
      </c>
      <c r="B2596" s="4">
        <v>45500</v>
      </c>
      <c r="C2596" s="4">
        <v>45504</v>
      </c>
      <c r="D2596" t="s">
        <v>174</v>
      </c>
      <c r="E2596" t="s">
        <v>35</v>
      </c>
      <c r="F2596" s="8">
        <v>2</v>
      </c>
      <c r="G2596" s="10">
        <v>0</v>
      </c>
      <c r="H2596" t="s">
        <v>21</v>
      </c>
      <c r="I2596" s="8">
        <v>3198</v>
      </c>
      <c r="J2596" s="8">
        <v>923.49</v>
      </c>
      <c r="K2596" s="12">
        <f>YEAR(Table2[[#This Row],[Order_Date]])</f>
        <v>2024</v>
      </c>
      <c r="L2596" s="12">
        <f>MONTH(Table2[[#This Row],[Order_Date]])</f>
        <v>7</v>
      </c>
      <c r="M2596" t="str">
        <f>TEXT(Table2[[#This Row],[Order_Date]],"mmm")</f>
        <v>Jul</v>
      </c>
      <c r="N2596" t="str">
        <f>TEXT(Table2[[#This Row],[Order_Date]],"YYYY-MM")</f>
        <v>2024-07</v>
      </c>
      <c r="O2596" s="9">
        <f>IFERROR(Table2[[#This Row],[Profit]]/Table2[[#This Row],[Sales]],0)</f>
        <v>0.28877110694183866</v>
      </c>
      <c r="P2596" t="str">
        <f>_xlfn.XLOOKUP(Table2[[#This Row],[Product_ID]],Table4[Product_ID],Table4[Category],"Not Found")</f>
        <v>Lifestyle</v>
      </c>
      <c r="Q2596" t="str">
        <f>_xlfn.XLOOKUP(Table2[[#This Row],[Product_ID]],Table4[Product_ID],Table4[Sub_Category],"Not Found")</f>
        <v>Bags</v>
      </c>
      <c r="R2596" t="str">
        <f>_xlfn.XLOOKUP(Table2[[#This Row],[Customer_ID]],Table1[Customer_ID],Table1[Region],"Not Found")</f>
        <v>South</v>
      </c>
      <c r="S2596" t="str">
        <f>_xlfn.XLOOKUP(Table2[[#This Row],[Customer_ID]],Table1[Customer_ID],Table1[Segment],"Not Found")</f>
        <v>Home Office</v>
      </c>
      <c r="T2596" t="str">
        <f>_xlfn.XLOOKUP(Table2[[#This Row],[Product_ID]],Table4[Product_ID],Table4[Product_Name],"Not Found")</f>
        <v>Backpack</v>
      </c>
    </row>
    <row r="2597" spans="1:20" x14ac:dyDescent="0.3">
      <c r="A2597" t="s">
        <v>3127</v>
      </c>
      <c r="B2597" s="4">
        <v>45634</v>
      </c>
      <c r="C2597" s="4">
        <v>45636</v>
      </c>
      <c r="D2597" t="s">
        <v>744</v>
      </c>
      <c r="E2597" t="s">
        <v>55</v>
      </c>
      <c r="F2597" s="8">
        <v>1</v>
      </c>
      <c r="G2597" s="10">
        <v>0.2</v>
      </c>
      <c r="H2597" t="s">
        <v>30</v>
      </c>
      <c r="I2597" s="8">
        <v>4799.2</v>
      </c>
      <c r="J2597" s="8">
        <v>815.25</v>
      </c>
      <c r="K2597" s="12">
        <f>YEAR(Table2[[#This Row],[Order_Date]])</f>
        <v>2024</v>
      </c>
      <c r="L2597" s="12">
        <f>MONTH(Table2[[#This Row],[Order_Date]])</f>
        <v>12</v>
      </c>
      <c r="M2597" t="str">
        <f>TEXT(Table2[[#This Row],[Order_Date]],"mmm")</f>
        <v>Dec</v>
      </c>
      <c r="N2597" t="str">
        <f>TEXT(Table2[[#This Row],[Order_Date]],"YYYY-MM")</f>
        <v>2024-12</v>
      </c>
      <c r="O2597" s="9">
        <f>IFERROR(Table2[[#This Row],[Profit]]/Table2[[#This Row],[Sales]],0)</f>
        <v>0.16987206201033506</v>
      </c>
      <c r="P2597" t="str">
        <f>_xlfn.XLOOKUP(Table2[[#This Row],[Product_ID]],Table4[Product_ID],Table4[Category],"Not Found")</f>
        <v>Furniture</v>
      </c>
      <c r="Q2597" t="str">
        <f>_xlfn.XLOOKUP(Table2[[#This Row],[Product_ID]],Table4[Product_ID],Table4[Sub_Category],"Not Found")</f>
        <v>Furniture</v>
      </c>
      <c r="R2597" t="str">
        <f>_xlfn.XLOOKUP(Table2[[#This Row],[Customer_ID]],Table1[Customer_ID],Table1[Region],"Not Found")</f>
        <v>West</v>
      </c>
      <c r="S2597" t="str">
        <f>_xlfn.XLOOKUP(Table2[[#This Row],[Customer_ID]],Table1[Customer_ID],Table1[Segment],"Not Found")</f>
        <v>Corporate</v>
      </c>
      <c r="T2597" t="str">
        <f>_xlfn.XLOOKUP(Table2[[#This Row],[Product_ID]],Table4[Product_ID],Table4[Product_Name],"Not Found")</f>
        <v>Study Table</v>
      </c>
    </row>
    <row r="2598" spans="1:20" x14ac:dyDescent="0.3">
      <c r="A2598" t="s">
        <v>3128</v>
      </c>
      <c r="B2598" s="4">
        <v>45379</v>
      </c>
      <c r="C2598" s="4">
        <v>45383</v>
      </c>
      <c r="D2598" t="s">
        <v>325</v>
      </c>
      <c r="E2598" t="s">
        <v>68</v>
      </c>
      <c r="F2598" s="8">
        <v>3</v>
      </c>
      <c r="G2598" s="10">
        <v>0.05</v>
      </c>
      <c r="H2598" t="s">
        <v>13</v>
      </c>
      <c r="I2598" s="8">
        <v>3702.15</v>
      </c>
      <c r="J2598" s="8">
        <v>633.65</v>
      </c>
      <c r="K2598" s="12">
        <f>YEAR(Table2[[#This Row],[Order_Date]])</f>
        <v>2024</v>
      </c>
      <c r="L2598" s="12">
        <f>MONTH(Table2[[#This Row],[Order_Date]])</f>
        <v>3</v>
      </c>
      <c r="M2598" t="str">
        <f>TEXT(Table2[[#This Row],[Order_Date]],"mmm")</f>
        <v>Mar</v>
      </c>
      <c r="N2598" t="str">
        <f>TEXT(Table2[[#This Row],[Order_Date]],"YYYY-MM")</f>
        <v>2024-03</v>
      </c>
      <c r="O2598" s="9">
        <f>IFERROR(Table2[[#This Row],[Profit]]/Table2[[#This Row],[Sales]],0)</f>
        <v>0.17115730048755451</v>
      </c>
      <c r="P2598" t="str">
        <f>_xlfn.XLOOKUP(Table2[[#This Row],[Product_ID]],Table4[Product_ID],Table4[Category],"Not Found")</f>
        <v>Home</v>
      </c>
      <c r="Q2598" t="str">
        <f>_xlfn.XLOOKUP(Table2[[#This Row],[Product_ID]],Table4[Product_ID],Table4[Sub_Category],"Not Found")</f>
        <v>Lighting</v>
      </c>
      <c r="R2598" t="str">
        <f>_xlfn.XLOOKUP(Table2[[#This Row],[Customer_ID]],Table1[Customer_ID],Table1[Region],"Not Found")</f>
        <v>South</v>
      </c>
      <c r="S2598" t="str">
        <f>_xlfn.XLOOKUP(Table2[[#This Row],[Customer_ID]],Table1[Customer_ID],Table1[Segment],"Not Found")</f>
        <v>Consumer</v>
      </c>
      <c r="T2598" t="str">
        <f>_xlfn.XLOOKUP(Table2[[#This Row],[Product_ID]],Table4[Product_ID],Table4[Product_Name],"Not Found")</f>
        <v>Table Lamp</v>
      </c>
    </row>
    <row r="2599" spans="1:20" x14ac:dyDescent="0.3">
      <c r="A2599" t="s">
        <v>3129</v>
      </c>
      <c r="B2599" s="4">
        <v>45681</v>
      </c>
      <c r="C2599" s="4">
        <v>45684</v>
      </c>
      <c r="D2599" t="s">
        <v>206</v>
      </c>
      <c r="E2599" t="s">
        <v>76</v>
      </c>
      <c r="F2599" s="8">
        <v>2</v>
      </c>
      <c r="G2599" s="10">
        <v>0.1</v>
      </c>
      <c r="H2599" t="s">
        <v>17</v>
      </c>
      <c r="I2599" s="8">
        <v>1618.2</v>
      </c>
      <c r="J2599" s="8">
        <v>376.8</v>
      </c>
      <c r="K2599" s="12">
        <f>YEAR(Table2[[#This Row],[Order_Date]])</f>
        <v>2025</v>
      </c>
      <c r="L2599" s="12">
        <f>MONTH(Table2[[#This Row],[Order_Date]])</f>
        <v>1</v>
      </c>
      <c r="M2599" t="str">
        <f>TEXT(Table2[[#This Row],[Order_Date]],"mmm")</f>
        <v>Jan</v>
      </c>
      <c r="N2599" t="str">
        <f>TEXT(Table2[[#This Row],[Order_Date]],"YYYY-MM")</f>
        <v>2025-01</v>
      </c>
      <c r="O2599" s="9">
        <f>IFERROR(Table2[[#This Row],[Profit]]/Table2[[#This Row],[Sales]],0)</f>
        <v>0.2328513162773452</v>
      </c>
      <c r="P2599" t="str">
        <f>_xlfn.XLOOKUP(Table2[[#This Row],[Product_ID]],Table4[Product_ID],Table4[Category],"Not Found")</f>
        <v>Home</v>
      </c>
      <c r="Q2599" t="str">
        <f>_xlfn.XLOOKUP(Table2[[#This Row],[Product_ID]],Table4[Product_ID],Table4[Sub_Category],"Not Found")</f>
        <v>Decor</v>
      </c>
      <c r="R2599" t="str">
        <f>_xlfn.XLOOKUP(Table2[[#This Row],[Customer_ID]],Table1[Customer_ID],Table1[Region],"Not Found")</f>
        <v>South</v>
      </c>
      <c r="S2599" t="str">
        <f>_xlfn.XLOOKUP(Table2[[#This Row],[Customer_ID]],Table1[Customer_ID],Table1[Segment],"Not Found")</f>
        <v>Consumer</v>
      </c>
      <c r="T2599" t="str">
        <f>_xlfn.XLOOKUP(Table2[[#This Row],[Product_ID]],Table4[Product_ID],Table4[Product_Name],"Not Found")</f>
        <v>Wall Clock</v>
      </c>
    </row>
    <row r="2600" spans="1:20" x14ac:dyDescent="0.3">
      <c r="A2600" t="s">
        <v>3130</v>
      </c>
      <c r="B2600" s="4">
        <v>45616</v>
      </c>
      <c r="C2600" s="4">
        <v>45617</v>
      </c>
      <c r="D2600" t="s">
        <v>443</v>
      </c>
      <c r="E2600" t="s">
        <v>71</v>
      </c>
      <c r="F2600" s="8">
        <v>1</v>
      </c>
      <c r="G2600" s="10">
        <v>0.05</v>
      </c>
      <c r="H2600" t="s">
        <v>17</v>
      </c>
      <c r="I2600" s="8">
        <v>759.05</v>
      </c>
      <c r="J2600" s="8">
        <v>206.62</v>
      </c>
      <c r="K2600" s="12">
        <f>YEAR(Table2[[#This Row],[Order_Date]])</f>
        <v>2024</v>
      </c>
      <c r="L2600" s="12">
        <f>MONTH(Table2[[#This Row],[Order_Date]])</f>
        <v>11</v>
      </c>
      <c r="M2600" t="str">
        <f>TEXT(Table2[[#This Row],[Order_Date]],"mmm")</f>
        <v>Nov</v>
      </c>
      <c r="N2600" t="str">
        <f>TEXT(Table2[[#This Row],[Order_Date]],"YYYY-MM")</f>
        <v>2024-11</v>
      </c>
      <c r="O2600" s="9">
        <f>IFERROR(Table2[[#This Row],[Profit]]/Table2[[#This Row],[Sales]],0)</f>
        <v>0.27220868190501285</v>
      </c>
      <c r="P2600" t="str">
        <f>_xlfn.XLOOKUP(Table2[[#This Row],[Product_ID]],Table4[Product_ID],Table4[Category],"Not Found")</f>
        <v>Home</v>
      </c>
      <c r="Q2600" t="str">
        <f>_xlfn.XLOOKUP(Table2[[#This Row],[Product_ID]],Table4[Product_ID],Table4[Sub_Category],"Not Found")</f>
        <v>Storage</v>
      </c>
      <c r="R2600" t="str">
        <f>_xlfn.XLOOKUP(Table2[[#This Row],[Customer_ID]],Table1[Customer_ID],Table1[Region],"Not Found")</f>
        <v>West</v>
      </c>
      <c r="S2600" t="str">
        <f>_xlfn.XLOOKUP(Table2[[#This Row],[Customer_ID]],Table1[Customer_ID],Table1[Segment],"Not Found")</f>
        <v>Consumer</v>
      </c>
      <c r="T2600" t="str">
        <f>_xlfn.XLOOKUP(Table2[[#This Row],[Product_ID]],Table4[Product_ID],Table4[Product_Name],"Not Found")</f>
        <v>Storage Box</v>
      </c>
    </row>
    <row r="2601" spans="1:20" x14ac:dyDescent="0.3">
      <c r="A2601" t="s">
        <v>3131</v>
      </c>
      <c r="B2601" s="4">
        <v>45448</v>
      </c>
      <c r="C2601" s="4">
        <v>45449</v>
      </c>
      <c r="D2601" t="s">
        <v>1017</v>
      </c>
      <c r="E2601" t="s">
        <v>116</v>
      </c>
      <c r="F2601" s="8">
        <v>3</v>
      </c>
      <c r="G2601" s="10">
        <v>0.05</v>
      </c>
      <c r="H2601" t="s">
        <v>21</v>
      </c>
      <c r="I2601" s="8">
        <v>1137.1500000000001</v>
      </c>
      <c r="J2601" s="8">
        <v>253.64</v>
      </c>
      <c r="K2601" s="12">
        <f>YEAR(Table2[[#This Row],[Order_Date]])</f>
        <v>2024</v>
      </c>
      <c r="L2601" s="12">
        <f>MONTH(Table2[[#This Row],[Order_Date]])</f>
        <v>6</v>
      </c>
      <c r="M2601" t="str">
        <f>TEXT(Table2[[#This Row],[Order_Date]],"mmm")</f>
        <v>Jun</v>
      </c>
      <c r="N2601" t="str">
        <f>TEXT(Table2[[#This Row],[Order_Date]],"YYYY-MM")</f>
        <v>2024-06</v>
      </c>
      <c r="O2601" s="9">
        <f>IFERROR(Table2[[#This Row],[Profit]]/Table2[[#This Row],[Sales]],0)</f>
        <v>0.22304885019566456</v>
      </c>
      <c r="P2601" t="str">
        <f>_xlfn.XLOOKUP(Table2[[#This Row],[Product_ID]],Table4[Product_ID],Table4[Category],"Not Found")</f>
        <v>Technology</v>
      </c>
      <c r="Q2601" t="str">
        <f>_xlfn.XLOOKUP(Table2[[#This Row],[Product_ID]],Table4[Product_ID],Table4[Sub_Category],"Not Found")</f>
        <v>Accessories</v>
      </c>
      <c r="R2601" t="str">
        <f>_xlfn.XLOOKUP(Table2[[#This Row],[Customer_ID]],Table1[Customer_ID],Table1[Region],"Not Found")</f>
        <v>West</v>
      </c>
      <c r="S2601" t="str">
        <f>_xlfn.XLOOKUP(Table2[[#This Row],[Customer_ID]],Table1[Customer_ID],Table1[Segment],"Not Found")</f>
        <v>Consumer</v>
      </c>
      <c r="T2601" t="str">
        <f>_xlfn.XLOOKUP(Table2[[#This Row],[Product_ID]],Table4[Product_ID],Table4[Product_Name],"Not Found")</f>
        <v>Mobile Holder</v>
      </c>
    </row>
    <row r="2602" spans="1:20" x14ac:dyDescent="0.3">
      <c r="A2602" t="s">
        <v>3132</v>
      </c>
      <c r="B2602" s="4">
        <v>45959</v>
      </c>
      <c r="C2602" s="4">
        <v>45961</v>
      </c>
      <c r="D2602" t="s">
        <v>2204</v>
      </c>
      <c r="E2602" t="s">
        <v>76</v>
      </c>
      <c r="F2602" s="8">
        <v>1</v>
      </c>
      <c r="G2602" s="10">
        <v>0.1</v>
      </c>
      <c r="H2602" t="s">
        <v>13</v>
      </c>
      <c r="I2602" s="8">
        <v>809.1</v>
      </c>
      <c r="J2602" s="8">
        <v>224.24</v>
      </c>
      <c r="K2602" s="12">
        <f>YEAR(Table2[[#This Row],[Order_Date]])</f>
        <v>2025</v>
      </c>
      <c r="L2602" s="12">
        <f>MONTH(Table2[[#This Row],[Order_Date]])</f>
        <v>10</v>
      </c>
      <c r="M2602" t="str">
        <f>TEXT(Table2[[#This Row],[Order_Date]],"mmm")</f>
        <v>Oct</v>
      </c>
      <c r="N2602" t="str">
        <f>TEXT(Table2[[#This Row],[Order_Date]],"YYYY-MM")</f>
        <v>2025-10</v>
      </c>
      <c r="O2602" s="9">
        <f>IFERROR(Table2[[#This Row],[Profit]]/Table2[[#This Row],[Sales]],0)</f>
        <v>0.27714744778148559</v>
      </c>
      <c r="P2602" t="str">
        <f>_xlfn.XLOOKUP(Table2[[#This Row],[Product_ID]],Table4[Product_ID],Table4[Category],"Not Found")</f>
        <v>Home</v>
      </c>
      <c r="Q2602" t="str">
        <f>_xlfn.XLOOKUP(Table2[[#This Row],[Product_ID]],Table4[Product_ID],Table4[Sub_Category],"Not Found")</f>
        <v>Decor</v>
      </c>
      <c r="R2602" t="str">
        <f>_xlfn.XLOOKUP(Table2[[#This Row],[Customer_ID]],Table1[Customer_ID],Table1[Region],"Not Found")</f>
        <v>North</v>
      </c>
      <c r="S2602" t="str">
        <f>_xlfn.XLOOKUP(Table2[[#This Row],[Customer_ID]],Table1[Customer_ID],Table1[Segment],"Not Found")</f>
        <v>Consumer</v>
      </c>
      <c r="T2602" t="str">
        <f>_xlfn.XLOOKUP(Table2[[#This Row],[Product_ID]],Table4[Product_ID],Table4[Product_Name],"Not Found")</f>
        <v>Wall Clock</v>
      </c>
    </row>
    <row r="2603" spans="1:20" x14ac:dyDescent="0.3">
      <c r="A2603" t="s">
        <v>3133</v>
      </c>
      <c r="B2603" s="4">
        <v>45942</v>
      </c>
      <c r="C2603" s="4">
        <v>45947</v>
      </c>
      <c r="D2603" t="s">
        <v>491</v>
      </c>
      <c r="E2603" t="s">
        <v>96</v>
      </c>
      <c r="F2603" s="8">
        <v>5</v>
      </c>
      <c r="G2603" s="10">
        <v>0.2</v>
      </c>
      <c r="H2603" t="s">
        <v>21</v>
      </c>
      <c r="I2603" s="8">
        <v>3996</v>
      </c>
      <c r="J2603" s="8">
        <v>1150.32</v>
      </c>
      <c r="K2603" s="12">
        <f>YEAR(Table2[[#This Row],[Order_Date]])</f>
        <v>2025</v>
      </c>
      <c r="L2603" s="12">
        <f>MONTH(Table2[[#This Row],[Order_Date]])</f>
        <v>10</v>
      </c>
      <c r="M2603" t="str">
        <f>TEXT(Table2[[#This Row],[Order_Date]],"mmm")</f>
        <v>Oct</v>
      </c>
      <c r="N2603" t="str">
        <f>TEXT(Table2[[#This Row],[Order_Date]],"YYYY-MM")</f>
        <v>2025-10</v>
      </c>
      <c r="O2603" s="9">
        <f>IFERROR(Table2[[#This Row],[Profit]]/Table2[[#This Row],[Sales]],0)</f>
        <v>0.28786786786786783</v>
      </c>
      <c r="P2603" t="str">
        <f>_xlfn.XLOOKUP(Table2[[#This Row],[Product_ID]],Table4[Product_ID],Table4[Category],"Not Found")</f>
        <v>Home</v>
      </c>
      <c r="Q2603" t="str">
        <f>_xlfn.XLOOKUP(Table2[[#This Row],[Product_ID]],Table4[Product_ID],Table4[Sub_Category],"Not Found")</f>
        <v>Lighting</v>
      </c>
      <c r="R2603" t="str">
        <f>_xlfn.XLOOKUP(Table2[[#This Row],[Customer_ID]],Table1[Customer_ID],Table1[Region],"Not Found")</f>
        <v>South</v>
      </c>
      <c r="S2603" t="str">
        <f>_xlfn.XLOOKUP(Table2[[#This Row],[Customer_ID]],Table1[Customer_ID],Table1[Segment],"Not Found")</f>
        <v>Corporate</v>
      </c>
      <c r="T2603" t="str">
        <f>_xlfn.XLOOKUP(Table2[[#This Row],[Product_ID]],Table4[Product_ID],Table4[Product_Name],"Not Found")</f>
        <v>LED Strip Light</v>
      </c>
    </row>
    <row r="2604" spans="1:20" x14ac:dyDescent="0.3">
      <c r="A2604" t="s">
        <v>3134</v>
      </c>
      <c r="B2604" s="4">
        <v>45924</v>
      </c>
      <c r="C2604" s="4">
        <v>45925</v>
      </c>
      <c r="D2604" t="s">
        <v>128</v>
      </c>
      <c r="E2604" t="s">
        <v>81</v>
      </c>
      <c r="F2604" s="8">
        <v>3</v>
      </c>
      <c r="G2604" s="10">
        <v>0.1</v>
      </c>
      <c r="H2604" t="s">
        <v>30</v>
      </c>
      <c r="I2604" s="8">
        <v>2157.3000000000002</v>
      </c>
      <c r="J2604" s="8">
        <v>415.11</v>
      </c>
      <c r="K2604" s="12">
        <f>YEAR(Table2[[#This Row],[Order_Date]])</f>
        <v>2025</v>
      </c>
      <c r="L2604" s="12">
        <f>MONTH(Table2[[#This Row],[Order_Date]])</f>
        <v>9</v>
      </c>
      <c r="M2604" t="str">
        <f>TEXT(Table2[[#This Row],[Order_Date]],"mmm")</f>
        <v>Sep</v>
      </c>
      <c r="N2604" t="str">
        <f>TEXT(Table2[[#This Row],[Order_Date]],"YYYY-MM")</f>
        <v>2025-09</v>
      </c>
      <c r="O2604" s="9">
        <f>IFERROR(Table2[[#This Row],[Profit]]/Table2[[#This Row],[Sales]],0)</f>
        <v>0.19242108190794047</v>
      </c>
      <c r="P2604" t="str">
        <f>_xlfn.XLOOKUP(Table2[[#This Row],[Product_ID]],Table4[Product_ID],Table4[Category],"Not Found")</f>
        <v>Home</v>
      </c>
      <c r="Q2604" t="str">
        <f>_xlfn.XLOOKUP(Table2[[#This Row],[Product_ID]],Table4[Product_ID],Table4[Sub_Category],"Not Found")</f>
        <v>Kitchen</v>
      </c>
      <c r="R2604" t="str">
        <f>_xlfn.XLOOKUP(Table2[[#This Row],[Customer_ID]],Table1[Customer_ID],Table1[Region],"Not Found")</f>
        <v>West</v>
      </c>
      <c r="S2604" t="str">
        <f>_xlfn.XLOOKUP(Table2[[#This Row],[Customer_ID]],Table1[Customer_ID],Table1[Segment],"Not Found")</f>
        <v>Consumer</v>
      </c>
      <c r="T2604" t="str">
        <f>_xlfn.XLOOKUP(Table2[[#This Row],[Product_ID]],Table4[Product_ID],Table4[Product_Name],"Not Found")</f>
        <v>Travel Mug</v>
      </c>
    </row>
    <row r="2605" spans="1:20" x14ac:dyDescent="0.3">
      <c r="A2605" t="s">
        <v>3135</v>
      </c>
      <c r="B2605" s="4">
        <v>45868</v>
      </c>
      <c r="C2605" s="4">
        <v>45872</v>
      </c>
      <c r="D2605" t="s">
        <v>604</v>
      </c>
      <c r="E2605" t="s">
        <v>16</v>
      </c>
      <c r="F2605" s="8">
        <v>2</v>
      </c>
      <c r="G2605" s="10">
        <v>0.1</v>
      </c>
      <c r="H2605" t="s">
        <v>21</v>
      </c>
      <c r="I2605" s="8">
        <v>2338.1999999999998</v>
      </c>
      <c r="J2605" s="8">
        <v>461.18</v>
      </c>
      <c r="K2605" s="12">
        <f>YEAR(Table2[[#This Row],[Order_Date]])</f>
        <v>2025</v>
      </c>
      <c r="L2605" s="12">
        <f>MONTH(Table2[[#This Row],[Order_Date]])</f>
        <v>7</v>
      </c>
      <c r="M2605" t="str">
        <f>TEXT(Table2[[#This Row],[Order_Date]],"mmm")</f>
        <v>Jul</v>
      </c>
      <c r="N2605" t="str">
        <f>TEXT(Table2[[#This Row],[Order_Date]],"YYYY-MM")</f>
        <v>2025-07</v>
      </c>
      <c r="O2605" s="9">
        <f>IFERROR(Table2[[#This Row],[Profit]]/Table2[[#This Row],[Sales]],0)</f>
        <v>0.19723719100162521</v>
      </c>
      <c r="P2605" t="str">
        <f>_xlfn.XLOOKUP(Table2[[#This Row],[Product_ID]],Table4[Product_ID],Table4[Category],"Not Found")</f>
        <v>Technology</v>
      </c>
      <c r="Q2605" t="str">
        <f>_xlfn.XLOOKUP(Table2[[#This Row],[Product_ID]],Table4[Product_ID],Table4[Sub_Category],"Not Found")</f>
        <v>Accessories</v>
      </c>
      <c r="R2605" t="str">
        <f>_xlfn.XLOOKUP(Table2[[#This Row],[Customer_ID]],Table1[Customer_ID],Table1[Region],"Not Found")</f>
        <v>West</v>
      </c>
      <c r="S2605" t="str">
        <f>_xlfn.XLOOKUP(Table2[[#This Row],[Customer_ID]],Table1[Customer_ID],Table1[Segment],"Not Found")</f>
        <v>Consumer</v>
      </c>
      <c r="T2605" t="str">
        <f>_xlfn.XLOOKUP(Table2[[#This Row],[Product_ID]],Table4[Product_ID],Table4[Product_Name],"Not Found")</f>
        <v>USB-C Hub</v>
      </c>
    </row>
    <row r="2606" spans="1:20" x14ac:dyDescent="0.3">
      <c r="A2606" t="s">
        <v>3136</v>
      </c>
      <c r="B2606" s="4">
        <v>45910</v>
      </c>
      <c r="C2606" s="4">
        <v>45911</v>
      </c>
      <c r="D2606" t="s">
        <v>860</v>
      </c>
      <c r="E2606" t="s">
        <v>50</v>
      </c>
      <c r="F2606" s="8">
        <v>1</v>
      </c>
      <c r="G2606" s="10">
        <v>0</v>
      </c>
      <c r="H2606" t="s">
        <v>30</v>
      </c>
      <c r="I2606" s="8">
        <v>499</v>
      </c>
      <c r="J2606" s="8">
        <v>127.32</v>
      </c>
      <c r="K2606" s="12">
        <f>YEAR(Table2[[#This Row],[Order_Date]])</f>
        <v>2025</v>
      </c>
      <c r="L2606" s="12">
        <f>MONTH(Table2[[#This Row],[Order_Date]])</f>
        <v>9</v>
      </c>
      <c r="M2606" t="str">
        <f>TEXT(Table2[[#This Row],[Order_Date]],"mmm")</f>
        <v>Sep</v>
      </c>
      <c r="N2606" t="str">
        <f>TEXT(Table2[[#This Row],[Order_Date]],"YYYY-MM")</f>
        <v>2025-09</v>
      </c>
      <c r="O2606" s="9">
        <f>IFERROR(Table2[[#This Row],[Profit]]/Table2[[#This Row],[Sales]],0)</f>
        <v>0.25515030060120242</v>
      </c>
      <c r="P2606" t="str">
        <f>_xlfn.XLOOKUP(Table2[[#This Row],[Product_ID]],Table4[Product_ID],Table4[Category],"Not Found")</f>
        <v>Technology</v>
      </c>
      <c r="Q2606" t="str">
        <f>_xlfn.XLOOKUP(Table2[[#This Row],[Product_ID]],Table4[Product_ID],Table4[Sub_Category],"Not Found")</f>
        <v>Accessories</v>
      </c>
      <c r="R2606" t="str">
        <f>_xlfn.XLOOKUP(Table2[[#This Row],[Customer_ID]],Table1[Customer_ID],Table1[Region],"Not Found")</f>
        <v>North</v>
      </c>
      <c r="S2606" t="str">
        <f>_xlfn.XLOOKUP(Table2[[#This Row],[Customer_ID]],Table1[Customer_ID],Table1[Segment],"Not Found")</f>
        <v>Consumer</v>
      </c>
      <c r="T2606" t="str">
        <f>_xlfn.XLOOKUP(Table2[[#This Row],[Product_ID]],Table4[Product_ID],Table4[Product_Name],"Not Found")</f>
        <v>Wireless Mouse</v>
      </c>
    </row>
    <row r="2607" spans="1:20" x14ac:dyDescent="0.3">
      <c r="A2607" t="s">
        <v>3137</v>
      </c>
      <c r="B2607" s="4">
        <v>45950</v>
      </c>
      <c r="C2607" s="4">
        <v>45953</v>
      </c>
      <c r="D2607" t="s">
        <v>75</v>
      </c>
      <c r="E2607" t="s">
        <v>116</v>
      </c>
      <c r="F2607" s="8">
        <v>1</v>
      </c>
      <c r="G2607" s="10">
        <v>0.1</v>
      </c>
      <c r="H2607" t="s">
        <v>21</v>
      </c>
      <c r="I2607" s="8">
        <v>359.1</v>
      </c>
      <c r="J2607" s="8">
        <v>80.319999999999993</v>
      </c>
      <c r="K2607" s="12">
        <f>YEAR(Table2[[#This Row],[Order_Date]])</f>
        <v>2025</v>
      </c>
      <c r="L2607" s="12">
        <f>MONTH(Table2[[#This Row],[Order_Date]])</f>
        <v>10</v>
      </c>
      <c r="M2607" t="str">
        <f>TEXT(Table2[[#This Row],[Order_Date]],"mmm")</f>
        <v>Oct</v>
      </c>
      <c r="N2607" t="str">
        <f>TEXT(Table2[[#This Row],[Order_Date]],"YYYY-MM")</f>
        <v>2025-10</v>
      </c>
      <c r="O2607" s="9">
        <f>IFERROR(Table2[[#This Row],[Profit]]/Table2[[#This Row],[Sales]],0)</f>
        <v>0.22367028682818152</v>
      </c>
      <c r="P2607" t="str">
        <f>_xlfn.XLOOKUP(Table2[[#This Row],[Product_ID]],Table4[Product_ID],Table4[Category],"Not Found")</f>
        <v>Technology</v>
      </c>
      <c r="Q2607" t="str">
        <f>_xlfn.XLOOKUP(Table2[[#This Row],[Product_ID]],Table4[Product_ID],Table4[Sub_Category],"Not Found")</f>
        <v>Accessories</v>
      </c>
      <c r="R2607" t="str">
        <f>_xlfn.XLOOKUP(Table2[[#This Row],[Customer_ID]],Table1[Customer_ID],Table1[Region],"Not Found")</f>
        <v>South</v>
      </c>
      <c r="S2607" t="str">
        <f>_xlfn.XLOOKUP(Table2[[#This Row],[Customer_ID]],Table1[Customer_ID],Table1[Segment],"Not Found")</f>
        <v>Corporate</v>
      </c>
      <c r="T2607" t="str">
        <f>_xlfn.XLOOKUP(Table2[[#This Row],[Product_ID]],Table4[Product_ID],Table4[Product_Name],"Not Found")</f>
        <v>Mobile Holder</v>
      </c>
    </row>
    <row r="2608" spans="1:20" x14ac:dyDescent="0.3">
      <c r="A2608" t="s">
        <v>3138</v>
      </c>
      <c r="B2608" s="4">
        <v>45428</v>
      </c>
      <c r="C2608" s="4">
        <v>45430</v>
      </c>
      <c r="D2608" t="s">
        <v>2884</v>
      </c>
      <c r="E2608" t="s">
        <v>58</v>
      </c>
      <c r="F2608" s="8">
        <v>1</v>
      </c>
      <c r="G2608" s="10">
        <v>0</v>
      </c>
      <c r="H2608" t="s">
        <v>30</v>
      </c>
      <c r="I2608" s="8">
        <v>1999</v>
      </c>
      <c r="J2608" s="8">
        <v>429.32</v>
      </c>
      <c r="K2608" s="12">
        <f>YEAR(Table2[[#This Row],[Order_Date]])</f>
        <v>2024</v>
      </c>
      <c r="L2608" s="12">
        <f>MONTH(Table2[[#This Row],[Order_Date]])</f>
        <v>5</v>
      </c>
      <c r="M2608" t="str">
        <f>TEXT(Table2[[#This Row],[Order_Date]],"mmm")</f>
        <v>May</v>
      </c>
      <c r="N2608" t="str">
        <f>TEXT(Table2[[#This Row],[Order_Date]],"YYYY-MM")</f>
        <v>2024-05</v>
      </c>
      <c r="O2608" s="9">
        <f>IFERROR(Table2[[#This Row],[Profit]]/Table2[[#This Row],[Sales]],0)</f>
        <v>0.21476738369184592</v>
      </c>
      <c r="P2608" t="str">
        <f>_xlfn.XLOOKUP(Table2[[#This Row],[Product_ID]],Table4[Product_ID],Table4[Category],"Not Found")</f>
        <v>Technology</v>
      </c>
      <c r="Q2608" t="str">
        <f>_xlfn.XLOOKUP(Table2[[#This Row],[Product_ID]],Table4[Product_ID],Table4[Sub_Category],"Not Found")</f>
        <v>Audio</v>
      </c>
      <c r="R2608" t="str">
        <f>_xlfn.XLOOKUP(Table2[[#This Row],[Customer_ID]],Table1[Customer_ID],Table1[Region],"Not Found")</f>
        <v>North</v>
      </c>
      <c r="S2608" t="str">
        <f>_xlfn.XLOOKUP(Table2[[#This Row],[Customer_ID]],Table1[Customer_ID],Table1[Segment],"Not Found")</f>
        <v>Corporate</v>
      </c>
      <c r="T2608" t="str">
        <f>_xlfn.XLOOKUP(Table2[[#This Row],[Product_ID]],Table4[Product_ID],Table4[Product_Name],"Not Found")</f>
        <v>Bluetooth Speaker</v>
      </c>
    </row>
    <row r="2609" spans="1:20" x14ac:dyDescent="0.3">
      <c r="A2609" t="s">
        <v>3139</v>
      </c>
      <c r="B2609" s="4">
        <v>45965</v>
      </c>
      <c r="C2609" s="4">
        <v>45970</v>
      </c>
      <c r="D2609" t="s">
        <v>497</v>
      </c>
      <c r="E2609" t="s">
        <v>35</v>
      </c>
      <c r="F2609" s="8">
        <v>1</v>
      </c>
      <c r="G2609" s="10">
        <v>0</v>
      </c>
      <c r="H2609" t="s">
        <v>13</v>
      </c>
      <c r="I2609" s="8">
        <v>1599</v>
      </c>
      <c r="J2609" s="8">
        <v>537.54999999999995</v>
      </c>
      <c r="K2609" s="12">
        <f>YEAR(Table2[[#This Row],[Order_Date]])</f>
        <v>2025</v>
      </c>
      <c r="L2609" s="12">
        <f>MONTH(Table2[[#This Row],[Order_Date]])</f>
        <v>11</v>
      </c>
      <c r="M2609" t="str">
        <f>TEXT(Table2[[#This Row],[Order_Date]],"mmm")</f>
        <v>Nov</v>
      </c>
      <c r="N2609" t="str">
        <f>TEXT(Table2[[#This Row],[Order_Date]],"YYYY-MM")</f>
        <v>2025-11</v>
      </c>
      <c r="O2609" s="9">
        <f>IFERROR(Table2[[#This Row],[Profit]]/Table2[[#This Row],[Sales]],0)</f>
        <v>0.33617886178861783</v>
      </c>
      <c r="P2609" t="str">
        <f>_xlfn.XLOOKUP(Table2[[#This Row],[Product_ID]],Table4[Product_ID],Table4[Category],"Not Found")</f>
        <v>Lifestyle</v>
      </c>
      <c r="Q2609" t="str">
        <f>_xlfn.XLOOKUP(Table2[[#This Row],[Product_ID]],Table4[Product_ID],Table4[Sub_Category],"Not Found")</f>
        <v>Bags</v>
      </c>
      <c r="R2609" t="str">
        <f>_xlfn.XLOOKUP(Table2[[#This Row],[Customer_ID]],Table1[Customer_ID],Table1[Region],"Not Found")</f>
        <v>South</v>
      </c>
      <c r="S2609" t="str">
        <f>_xlfn.XLOOKUP(Table2[[#This Row],[Customer_ID]],Table1[Customer_ID],Table1[Segment],"Not Found")</f>
        <v>Consumer</v>
      </c>
      <c r="T2609" t="str">
        <f>_xlfn.XLOOKUP(Table2[[#This Row],[Product_ID]],Table4[Product_ID],Table4[Product_Name],"Not Found")</f>
        <v>Backpack</v>
      </c>
    </row>
    <row r="2610" spans="1:20" x14ac:dyDescent="0.3">
      <c r="A2610" t="s">
        <v>3140</v>
      </c>
      <c r="B2610" s="4">
        <v>45719</v>
      </c>
      <c r="C2610" s="4">
        <v>45722</v>
      </c>
      <c r="D2610" t="s">
        <v>472</v>
      </c>
      <c r="E2610" t="s">
        <v>76</v>
      </c>
      <c r="F2610" s="8">
        <v>2</v>
      </c>
      <c r="G2610" s="10">
        <v>0</v>
      </c>
      <c r="H2610" t="s">
        <v>21</v>
      </c>
      <c r="I2610" s="8">
        <v>1798</v>
      </c>
      <c r="J2610" s="8">
        <v>399.68</v>
      </c>
      <c r="K2610" s="12">
        <f>YEAR(Table2[[#This Row],[Order_Date]])</f>
        <v>2025</v>
      </c>
      <c r="L2610" s="12">
        <f>MONTH(Table2[[#This Row],[Order_Date]])</f>
        <v>3</v>
      </c>
      <c r="M2610" t="str">
        <f>TEXT(Table2[[#This Row],[Order_Date]],"mmm")</f>
        <v>Mar</v>
      </c>
      <c r="N2610" t="str">
        <f>TEXT(Table2[[#This Row],[Order_Date]],"YYYY-MM")</f>
        <v>2025-03</v>
      </c>
      <c r="O2610" s="9">
        <f>IFERROR(Table2[[#This Row],[Profit]]/Table2[[#This Row],[Sales]],0)</f>
        <v>0.22229143492769746</v>
      </c>
      <c r="P2610" t="str">
        <f>_xlfn.XLOOKUP(Table2[[#This Row],[Product_ID]],Table4[Product_ID],Table4[Category],"Not Found")</f>
        <v>Home</v>
      </c>
      <c r="Q2610" t="str">
        <f>_xlfn.XLOOKUP(Table2[[#This Row],[Product_ID]],Table4[Product_ID],Table4[Sub_Category],"Not Found")</f>
        <v>Decor</v>
      </c>
      <c r="R2610" t="str">
        <f>_xlfn.XLOOKUP(Table2[[#This Row],[Customer_ID]],Table1[Customer_ID],Table1[Region],"Not Found")</f>
        <v>South</v>
      </c>
      <c r="S2610" t="str">
        <f>_xlfn.XLOOKUP(Table2[[#This Row],[Customer_ID]],Table1[Customer_ID],Table1[Segment],"Not Found")</f>
        <v>Consumer</v>
      </c>
      <c r="T2610" t="str">
        <f>_xlfn.XLOOKUP(Table2[[#This Row],[Product_ID]],Table4[Product_ID],Table4[Product_Name],"Not Found")</f>
        <v>Wall Clock</v>
      </c>
    </row>
    <row r="2611" spans="1:20" x14ac:dyDescent="0.3">
      <c r="A2611" t="s">
        <v>3141</v>
      </c>
      <c r="B2611" s="4">
        <v>45743</v>
      </c>
      <c r="C2611" s="4">
        <v>45747</v>
      </c>
      <c r="D2611" t="s">
        <v>37</v>
      </c>
      <c r="E2611" t="s">
        <v>12</v>
      </c>
      <c r="F2611" s="8">
        <v>4</v>
      </c>
      <c r="G2611" s="10">
        <v>0.1</v>
      </c>
      <c r="H2611" t="s">
        <v>21</v>
      </c>
      <c r="I2611" s="8">
        <v>2156.4</v>
      </c>
      <c r="J2611" s="8">
        <v>483.89</v>
      </c>
      <c r="K2611" s="12">
        <f>YEAR(Table2[[#This Row],[Order_Date]])</f>
        <v>2025</v>
      </c>
      <c r="L2611" s="12">
        <f>MONTH(Table2[[#This Row],[Order_Date]])</f>
        <v>3</v>
      </c>
      <c r="M2611" t="str">
        <f>TEXT(Table2[[#This Row],[Order_Date]],"mmm")</f>
        <v>Mar</v>
      </c>
      <c r="N2611" t="str">
        <f>TEXT(Table2[[#This Row],[Order_Date]],"YYYY-MM")</f>
        <v>2025-03</v>
      </c>
      <c r="O2611" s="9">
        <f>IFERROR(Table2[[#This Row],[Profit]]/Table2[[#This Row],[Sales]],0)</f>
        <v>0.22439714338712669</v>
      </c>
      <c r="P2611" t="str">
        <f>_xlfn.XLOOKUP(Table2[[#This Row],[Product_ID]],Table4[Product_ID],Table4[Category],"Not Found")</f>
        <v>Home</v>
      </c>
      <c r="Q2611" t="str">
        <f>_xlfn.XLOOKUP(Table2[[#This Row],[Product_ID]],Table4[Product_ID],Table4[Sub_Category],"Not Found")</f>
        <v>Kitchen</v>
      </c>
      <c r="R2611" t="str">
        <f>_xlfn.XLOOKUP(Table2[[#This Row],[Customer_ID]],Table1[Customer_ID],Table1[Region],"Not Found")</f>
        <v>North</v>
      </c>
      <c r="S2611" t="str">
        <f>_xlfn.XLOOKUP(Table2[[#This Row],[Customer_ID]],Table1[Customer_ID],Table1[Segment],"Not Found")</f>
        <v>Consumer</v>
      </c>
      <c r="T2611" t="str">
        <f>_xlfn.XLOOKUP(Table2[[#This Row],[Product_ID]],Table4[Product_ID],Table4[Product_Name],"Not Found")</f>
        <v>Water Bottle</v>
      </c>
    </row>
    <row r="2612" spans="1:20" x14ac:dyDescent="0.3">
      <c r="A2612" t="s">
        <v>3142</v>
      </c>
      <c r="B2612" s="4">
        <v>45903</v>
      </c>
      <c r="C2612" s="4">
        <v>45906</v>
      </c>
      <c r="D2612" t="s">
        <v>109</v>
      </c>
      <c r="E2612" t="s">
        <v>81</v>
      </c>
      <c r="F2612" s="8">
        <v>1</v>
      </c>
      <c r="G2612" s="10">
        <v>0.2</v>
      </c>
      <c r="H2612" t="s">
        <v>17</v>
      </c>
      <c r="I2612" s="8">
        <v>639.20000000000005</v>
      </c>
      <c r="J2612" s="8">
        <v>141.97</v>
      </c>
      <c r="K2612" s="12">
        <f>YEAR(Table2[[#This Row],[Order_Date]])</f>
        <v>2025</v>
      </c>
      <c r="L2612" s="12">
        <f>MONTH(Table2[[#This Row],[Order_Date]])</f>
        <v>9</v>
      </c>
      <c r="M2612" t="str">
        <f>TEXT(Table2[[#This Row],[Order_Date]],"mmm")</f>
        <v>Sep</v>
      </c>
      <c r="N2612" t="str">
        <f>TEXT(Table2[[#This Row],[Order_Date]],"YYYY-MM")</f>
        <v>2025-09</v>
      </c>
      <c r="O2612" s="9">
        <f>IFERROR(Table2[[#This Row],[Profit]]/Table2[[#This Row],[Sales]],0)</f>
        <v>0.22210575719649561</v>
      </c>
      <c r="P2612" t="str">
        <f>_xlfn.XLOOKUP(Table2[[#This Row],[Product_ID]],Table4[Product_ID],Table4[Category],"Not Found")</f>
        <v>Home</v>
      </c>
      <c r="Q2612" t="str">
        <f>_xlfn.XLOOKUP(Table2[[#This Row],[Product_ID]],Table4[Product_ID],Table4[Sub_Category],"Not Found")</f>
        <v>Kitchen</v>
      </c>
      <c r="R2612" t="str">
        <f>_xlfn.XLOOKUP(Table2[[#This Row],[Customer_ID]],Table1[Customer_ID],Table1[Region],"Not Found")</f>
        <v>East</v>
      </c>
      <c r="S2612" t="str">
        <f>_xlfn.XLOOKUP(Table2[[#This Row],[Customer_ID]],Table1[Customer_ID],Table1[Segment],"Not Found")</f>
        <v>Consumer</v>
      </c>
      <c r="T2612" t="str">
        <f>_xlfn.XLOOKUP(Table2[[#This Row],[Product_ID]],Table4[Product_ID],Table4[Product_Name],"Not Found")</f>
        <v>Travel Mug</v>
      </c>
    </row>
    <row r="2613" spans="1:20" x14ac:dyDescent="0.3">
      <c r="A2613" t="s">
        <v>3143</v>
      </c>
      <c r="B2613" s="4">
        <v>45432</v>
      </c>
      <c r="C2613" s="4">
        <v>45433</v>
      </c>
      <c r="D2613" t="s">
        <v>625</v>
      </c>
      <c r="E2613" t="s">
        <v>29</v>
      </c>
      <c r="F2613" s="8">
        <v>2</v>
      </c>
      <c r="G2613" s="10">
        <v>0.1</v>
      </c>
      <c r="H2613" t="s">
        <v>13</v>
      </c>
      <c r="I2613" s="8">
        <v>718.2</v>
      </c>
      <c r="J2613" s="8">
        <v>167.68</v>
      </c>
      <c r="K2613" s="12">
        <f>YEAR(Table2[[#This Row],[Order_Date]])</f>
        <v>2024</v>
      </c>
      <c r="L2613" s="12">
        <f>MONTH(Table2[[#This Row],[Order_Date]])</f>
        <v>5</v>
      </c>
      <c r="M2613" t="str">
        <f>TEXT(Table2[[#This Row],[Order_Date]],"mmm")</f>
        <v>May</v>
      </c>
      <c r="N2613" t="str">
        <f>TEXT(Table2[[#This Row],[Order_Date]],"YYYY-MM")</f>
        <v>2024-05</v>
      </c>
      <c r="O2613" s="9">
        <f>IFERROR(Table2[[#This Row],[Profit]]/Table2[[#This Row],[Sales]],0)</f>
        <v>0.23347257031467558</v>
      </c>
      <c r="P2613" t="str">
        <f>_xlfn.XLOOKUP(Table2[[#This Row],[Product_ID]],Table4[Product_ID],Table4[Category],"Not Found")</f>
        <v>Office</v>
      </c>
      <c r="Q2613" t="str">
        <f>_xlfn.XLOOKUP(Table2[[#This Row],[Product_ID]],Table4[Product_ID],Table4[Sub_Category],"Not Found")</f>
        <v>Paper</v>
      </c>
      <c r="R2613" t="str">
        <f>_xlfn.XLOOKUP(Table2[[#This Row],[Customer_ID]],Table1[Customer_ID],Table1[Region],"Not Found")</f>
        <v>West</v>
      </c>
      <c r="S2613" t="str">
        <f>_xlfn.XLOOKUP(Table2[[#This Row],[Customer_ID]],Table1[Customer_ID],Table1[Segment],"Not Found")</f>
        <v>Consumer</v>
      </c>
      <c r="T2613" t="str">
        <f>_xlfn.XLOOKUP(Table2[[#This Row],[Product_ID]],Table4[Product_ID],Table4[Product_Name],"Not Found")</f>
        <v>Notebook Set</v>
      </c>
    </row>
    <row r="2614" spans="1:20" x14ac:dyDescent="0.3">
      <c r="A2614" t="s">
        <v>3144</v>
      </c>
      <c r="B2614" s="4">
        <v>45374</v>
      </c>
      <c r="C2614" s="4">
        <v>45376</v>
      </c>
      <c r="D2614" t="s">
        <v>964</v>
      </c>
      <c r="E2614" t="s">
        <v>12</v>
      </c>
      <c r="F2614" s="8">
        <v>2</v>
      </c>
      <c r="G2614" s="10">
        <v>0</v>
      </c>
      <c r="H2614" t="s">
        <v>17</v>
      </c>
      <c r="I2614" s="8">
        <v>1198</v>
      </c>
      <c r="J2614" s="8">
        <v>290.20999999999998</v>
      </c>
      <c r="K2614" s="12">
        <f>YEAR(Table2[[#This Row],[Order_Date]])</f>
        <v>2024</v>
      </c>
      <c r="L2614" s="12">
        <f>MONTH(Table2[[#This Row],[Order_Date]])</f>
        <v>3</v>
      </c>
      <c r="M2614" t="str">
        <f>TEXT(Table2[[#This Row],[Order_Date]],"mmm")</f>
        <v>Mar</v>
      </c>
      <c r="N2614" t="str">
        <f>TEXT(Table2[[#This Row],[Order_Date]],"YYYY-MM")</f>
        <v>2024-03</v>
      </c>
      <c r="O2614" s="9">
        <f>IFERROR(Table2[[#This Row],[Profit]]/Table2[[#This Row],[Sales]],0)</f>
        <v>0.24224540901502503</v>
      </c>
      <c r="P2614" t="str">
        <f>_xlfn.XLOOKUP(Table2[[#This Row],[Product_ID]],Table4[Product_ID],Table4[Category],"Not Found")</f>
        <v>Home</v>
      </c>
      <c r="Q2614" t="str">
        <f>_xlfn.XLOOKUP(Table2[[#This Row],[Product_ID]],Table4[Product_ID],Table4[Sub_Category],"Not Found")</f>
        <v>Kitchen</v>
      </c>
      <c r="R2614" t="str">
        <f>_xlfn.XLOOKUP(Table2[[#This Row],[Customer_ID]],Table1[Customer_ID],Table1[Region],"Not Found")</f>
        <v>East</v>
      </c>
      <c r="S2614" t="str">
        <f>_xlfn.XLOOKUP(Table2[[#This Row],[Customer_ID]],Table1[Customer_ID],Table1[Segment],"Not Found")</f>
        <v>Consumer</v>
      </c>
      <c r="T2614" t="str">
        <f>_xlfn.XLOOKUP(Table2[[#This Row],[Product_ID]],Table4[Product_ID],Table4[Product_Name],"Not Found")</f>
        <v>Water Bottle</v>
      </c>
    </row>
    <row r="2615" spans="1:20" x14ac:dyDescent="0.3">
      <c r="A2615" t="s">
        <v>3145</v>
      </c>
      <c r="B2615" s="4">
        <v>45468</v>
      </c>
      <c r="C2615" s="4">
        <v>45469</v>
      </c>
      <c r="D2615" t="s">
        <v>384</v>
      </c>
      <c r="E2615" t="s">
        <v>99</v>
      </c>
      <c r="F2615" s="8">
        <v>3</v>
      </c>
      <c r="G2615" s="10">
        <v>0</v>
      </c>
      <c r="H2615" t="s">
        <v>13</v>
      </c>
      <c r="I2615" s="8">
        <v>747</v>
      </c>
      <c r="J2615" s="8">
        <v>213.88</v>
      </c>
      <c r="K2615" s="12">
        <f>YEAR(Table2[[#This Row],[Order_Date]])</f>
        <v>2024</v>
      </c>
      <c r="L2615" s="12">
        <f>MONTH(Table2[[#This Row],[Order_Date]])</f>
        <v>6</v>
      </c>
      <c r="M2615" t="str">
        <f>TEXT(Table2[[#This Row],[Order_Date]],"mmm")</f>
        <v>Jun</v>
      </c>
      <c r="N2615" t="str">
        <f>TEXT(Table2[[#This Row],[Order_Date]],"YYYY-MM")</f>
        <v>2024-06</v>
      </c>
      <c r="O2615" s="9">
        <f>IFERROR(Table2[[#This Row],[Profit]]/Table2[[#This Row],[Sales]],0)</f>
        <v>0.28631860776439089</v>
      </c>
      <c r="P2615" t="str">
        <f>_xlfn.XLOOKUP(Table2[[#This Row],[Product_ID]],Table4[Product_ID],Table4[Category],"Not Found")</f>
        <v>Office</v>
      </c>
      <c r="Q2615" t="str">
        <f>_xlfn.XLOOKUP(Table2[[#This Row],[Product_ID]],Table4[Product_ID],Table4[Sub_Category],"Not Found")</f>
        <v>Paper</v>
      </c>
      <c r="R2615" t="str">
        <f>_xlfn.XLOOKUP(Table2[[#This Row],[Customer_ID]],Table1[Customer_ID],Table1[Region],"Not Found")</f>
        <v>North</v>
      </c>
      <c r="S2615" t="str">
        <f>_xlfn.XLOOKUP(Table2[[#This Row],[Customer_ID]],Table1[Customer_ID],Table1[Segment],"Not Found")</f>
        <v>Corporate</v>
      </c>
      <c r="T2615" t="str">
        <f>_xlfn.XLOOKUP(Table2[[#This Row],[Product_ID]],Table4[Product_ID],Table4[Product_Name],"Not Found")</f>
        <v>Pen Set</v>
      </c>
    </row>
    <row r="2616" spans="1:20" x14ac:dyDescent="0.3">
      <c r="A2616" t="s">
        <v>3146</v>
      </c>
      <c r="B2616" s="4">
        <v>45489</v>
      </c>
      <c r="C2616" s="4">
        <v>45491</v>
      </c>
      <c r="D2616" t="s">
        <v>1447</v>
      </c>
      <c r="E2616" t="s">
        <v>45</v>
      </c>
      <c r="F2616" s="8">
        <v>1</v>
      </c>
      <c r="G2616" s="10">
        <v>0.05</v>
      </c>
      <c r="H2616" t="s">
        <v>13</v>
      </c>
      <c r="I2616" s="8">
        <v>2374.0500000000002</v>
      </c>
      <c r="J2616" s="8">
        <v>435.54</v>
      </c>
      <c r="K2616" s="12">
        <f>YEAR(Table2[[#This Row],[Order_Date]])</f>
        <v>2024</v>
      </c>
      <c r="L2616" s="12">
        <f>MONTH(Table2[[#This Row],[Order_Date]])</f>
        <v>7</v>
      </c>
      <c r="M2616" t="str">
        <f>TEXT(Table2[[#This Row],[Order_Date]],"mmm")</f>
        <v>Jul</v>
      </c>
      <c r="N2616" t="str">
        <f>TEXT(Table2[[#This Row],[Order_Date]],"YYYY-MM")</f>
        <v>2024-07</v>
      </c>
      <c r="O2616" s="9">
        <f>IFERROR(Table2[[#This Row],[Profit]]/Table2[[#This Row],[Sales]],0)</f>
        <v>0.18345864661654135</v>
      </c>
      <c r="P2616" t="str">
        <f>_xlfn.XLOOKUP(Table2[[#This Row],[Product_ID]],Table4[Product_ID],Table4[Category],"Not Found")</f>
        <v>Technology</v>
      </c>
      <c r="Q2616" t="str">
        <f>_xlfn.XLOOKUP(Table2[[#This Row],[Product_ID]],Table4[Product_ID],Table4[Sub_Category],"Not Found")</f>
        <v>Audio</v>
      </c>
      <c r="R2616" t="str">
        <f>_xlfn.XLOOKUP(Table2[[#This Row],[Customer_ID]],Table1[Customer_ID],Table1[Region],"Not Found")</f>
        <v>East</v>
      </c>
      <c r="S2616" t="str">
        <f>_xlfn.XLOOKUP(Table2[[#This Row],[Customer_ID]],Table1[Customer_ID],Table1[Segment],"Not Found")</f>
        <v>Consumer</v>
      </c>
      <c r="T2616" t="str">
        <f>_xlfn.XLOOKUP(Table2[[#This Row],[Product_ID]],Table4[Product_ID],Table4[Product_Name],"Not Found")</f>
        <v>Headphones</v>
      </c>
    </row>
    <row r="2617" spans="1:20" x14ac:dyDescent="0.3">
      <c r="A2617" t="s">
        <v>3147</v>
      </c>
      <c r="B2617" s="4">
        <v>45915</v>
      </c>
      <c r="C2617" s="4">
        <v>45919</v>
      </c>
      <c r="D2617" t="s">
        <v>210</v>
      </c>
      <c r="E2617" t="s">
        <v>96</v>
      </c>
      <c r="F2617" s="8">
        <v>1</v>
      </c>
      <c r="G2617" s="10">
        <v>0</v>
      </c>
      <c r="H2617" t="s">
        <v>13</v>
      </c>
      <c r="I2617" s="8">
        <v>999</v>
      </c>
      <c r="J2617" s="8">
        <v>246</v>
      </c>
      <c r="K2617" s="12">
        <f>YEAR(Table2[[#This Row],[Order_Date]])</f>
        <v>2025</v>
      </c>
      <c r="L2617" s="12">
        <f>MONTH(Table2[[#This Row],[Order_Date]])</f>
        <v>9</v>
      </c>
      <c r="M2617" t="str">
        <f>TEXT(Table2[[#This Row],[Order_Date]],"mmm")</f>
        <v>Sep</v>
      </c>
      <c r="N2617" t="str">
        <f>TEXT(Table2[[#This Row],[Order_Date]],"YYYY-MM")</f>
        <v>2025-09</v>
      </c>
      <c r="O2617" s="9">
        <f>IFERROR(Table2[[#This Row],[Profit]]/Table2[[#This Row],[Sales]],0)</f>
        <v>0.24624624624624625</v>
      </c>
      <c r="P2617" t="str">
        <f>_xlfn.XLOOKUP(Table2[[#This Row],[Product_ID]],Table4[Product_ID],Table4[Category],"Not Found")</f>
        <v>Home</v>
      </c>
      <c r="Q2617" t="str">
        <f>_xlfn.XLOOKUP(Table2[[#This Row],[Product_ID]],Table4[Product_ID],Table4[Sub_Category],"Not Found")</f>
        <v>Lighting</v>
      </c>
      <c r="R2617" t="str">
        <f>_xlfn.XLOOKUP(Table2[[#This Row],[Customer_ID]],Table1[Customer_ID],Table1[Region],"Not Found")</f>
        <v>East</v>
      </c>
      <c r="S2617" t="str">
        <f>_xlfn.XLOOKUP(Table2[[#This Row],[Customer_ID]],Table1[Customer_ID],Table1[Segment],"Not Found")</f>
        <v>Home Office</v>
      </c>
      <c r="T2617" t="str">
        <f>_xlfn.XLOOKUP(Table2[[#This Row],[Product_ID]],Table4[Product_ID],Table4[Product_Name],"Not Found")</f>
        <v>LED Strip Light</v>
      </c>
    </row>
    <row r="2618" spans="1:20" x14ac:dyDescent="0.3">
      <c r="A2618" t="s">
        <v>3148</v>
      </c>
      <c r="B2618" s="4">
        <v>45859</v>
      </c>
      <c r="C2618" s="4">
        <v>45862</v>
      </c>
      <c r="D2618" t="s">
        <v>567</v>
      </c>
      <c r="E2618" t="s">
        <v>65</v>
      </c>
      <c r="F2618" s="8">
        <v>3</v>
      </c>
      <c r="G2618" s="10">
        <v>0.05</v>
      </c>
      <c r="H2618" t="s">
        <v>30</v>
      </c>
      <c r="I2618" s="8">
        <v>1992.15</v>
      </c>
      <c r="J2618" s="8">
        <v>516.11</v>
      </c>
      <c r="K2618" s="12">
        <f>YEAR(Table2[[#This Row],[Order_Date]])</f>
        <v>2025</v>
      </c>
      <c r="L2618" s="12">
        <f>MONTH(Table2[[#This Row],[Order_Date]])</f>
        <v>7</v>
      </c>
      <c r="M2618" t="str">
        <f>TEXT(Table2[[#This Row],[Order_Date]],"mmm")</f>
        <v>Jul</v>
      </c>
      <c r="N2618" t="str">
        <f>TEXT(Table2[[#This Row],[Order_Date]],"YYYY-MM")</f>
        <v>2025-07</v>
      </c>
      <c r="O2618" s="9">
        <f>IFERROR(Table2[[#This Row],[Profit]]/Table2[[#This Row],[Sales]],0)</f>
        <v>0.25907185703887758</v>
      </c>
      <c r="P2618" t="str">
        <f>_xlfn.XLOOKUP(Table2[[#This Row],[Product_ID]],Table4[Product_ID],Table4[Category],"Not Found")</f>
        <v>Office</v>
      </c>
      <c r="Q2618" t="str">
        <f>_xlfn.XLOOKUP(Table2[[#This Row],[Product_ID]],Table4[Product_ID],Table4[Sub_Category],"Not Found")</f>
        <v>Storage</v>
      </c>
      <c r="R2618" t="str">
        <f>_xlfn.XLOOKUP(Table2[[#This Row],[Customer_ID]],Table1[Customer_ID],Table1[Region],"Not Found")</f>
        <v>West</v>
      </c>
      <c r="S2618" t="str">
        <f>_xlfn.XLOOKUP(Table2[[#This Row],[Customer_ID]],Table1[Customer_ID],Table1[Segment],"Not Found")</f>
        <v>Consumer</v>
      </c>
      <c r="T2618" t="str">
        <f>_xlfn.XLOOKUP(Table2[[#This Row],[Product_ID]],Table4[Product_ID],Table4[Product_Name],"Not Found")</f>
        <v>Desk Organizer</v>
      </c>
    </row>
    <row r="2619" spans="1:20" x14ac:dyDescent="0.3">
      <c r="A2619" t="s">
        <v>3149</v>
      </c>
      <c r="B2619" s="4">
        <v>45982</v>
      </c>
      <c r="C2619" s="4">
        <v>45984</v>
      </c>
      <c r="D2619" t="s">
        <v>229</v>
      </c>
      <c r="E2619" t="s">
        <v>76</v>
      </c>
      <c r="F2619" s="8">
        <v>3</v>
      </c>
      <c r="G2619" s="10">
        <v>0.1</v>
      </c>
      <c r="H2619" t="s">
        <v>13</v>
      </c>
      <c r="I2619" s="8">
        <v>2427.3000000000002</v>
      </c>
      <c r="J2619" s="8">
        <v>600.29999999999995</v>
      </c>
      <c r="K2619" s="12">
        <f>YEAR(Table2[[#This Row],[Order_Date]])</f>
        <v>2025</v>
      </c>
      <c r="L2619" s="12">
        <f>MONTH(Table2[[#This Row],[Order_Date]])</f>
        <v>11</v>
      </c>
      <c r="M2619" t="str">
        <f>TEXT(Table2[[#This Row],[Order_Date]],"mmm")</f>
        <v>Nov</v>
      </c>
      <c r="N2619" t="str">
        <f>TEXT(Table2[[#This Row],[Order_Date]],"YYYY-MM")</f>
        <v>2025-11</v>
      </c>
      <c r="O2619" s="9">
        <f>IFERROR(Table2[[#This Row],[Profit]]/Table2[[#This Row],[Sales]],0)</f>
        <v>0.24731182795698922</v>
      </c>
      <c r="P2619" t="str">
        <f>_xlfn.XLOOKUP(Table2[[#This Row],[Product_ID]],Table4[Product_ID],Table4[Category],"Not Found")</f>
        <v>Home</v>
      </c>
      <c r="Q2619" t="str">
        <f>_xlfn.XLOOKUP(Table2[[#This Row],[Product_ID]],Table4[Product_ID],Table4[Sub_Category],"Not Found")</f>
        <v>Decor</v>
      </c>
      <c r="R2619" t="str">
        <f>_xlfn.XLOOKUP(Table2[[#This Row],[Customer_ID]],Table1[Customer_ID],Table1[Region],"Not Found")</f>
        <v>North</v>
      </c>
      <c r="S2619" t="str">
        <f>_xlfn.XLOOKUP(Table2[[#This Row],[Customer_ID]],Table1[Customer_ID],Table1[Segment],"Not Found")</f>
        <v>Consumer</v>
      </c>
      <c r="T2619" t="str">
        <f>_xlfn.XLOOKUP(Table2[[#This Row],[Product_ID]],Table4[Product_ID],Table4[Product_Name],"Not Found")</f>
        <v>Wall Clock</v>
      </c>
    </row>
    <row r="2620" spans="1:20" x14ac:dyDescent="0.3">
      <c r="A2620" t="s">
        <v>3150</v>
      </c>
      <c r="B2620" s="4">
        <v>45712</v>
      </c>
      <c r="C2620" s="4">
        <v>45715</v>
      </c>
      <c r="D2620" t="s">
        <v>723</v>
      </c>
      <c r="E2620" t="s">
        <v>81</v>
      </c>
      <c r="F2620" s="8">
        <v>4</v>
      </c>
      <c r="G2620" s="10">
        <v>0.2</v>
      </c>
      <c r="H2620" t="s">
        <v>21</v>
      </c>
      <c r="I2620" s="8">
        <v>2556.8000000000002</v>
      </c>
      <c r="J2620" s="8">
        <v>768.46</v>
      </c>
      <c r="K2620" s="12">
        <f>YEAR(Table2[[#This Row],[Order_Date]])</f>
        <v>2025</v>
      </c>
      <c r="L2620" s="12">
        <f>MONTH(Table2[[#This Row],[Order_Date]])</f>
        <v>2</v>
      </c>
      <c r="M2620" t="str">
        <f>TEXT(Table2[[#This Row],[Order_Date]],"mmm")</f>
        <v>Feb</v>
      </c>
      <c r="N2620" t="str">
        <f>TEXT(Table2[[#This Row],[Order_Date]],"YYYY-MM")</f>
        <v>2025-02</v>
      </c>
      <c r="O2620" s="9">
        <f>IFERROR(Table2[[#This Row],[Profit]]/Table2[[#This Row],[Sales]],0)</f>
        <v>0.30055538172715895</v>
      </c>
      <c r="P2620" t="str">
        <f>_xlfn.XLOOKUP(Table2[[#This Row],[Product_ID]],Table4[Product_ID],Table4[Category],"Not Found")</f>
        <v>Home</v>
      </c>
      <c r="Q2620" t="str">
        <f>_xlfn.XLOOKUP(Table2[[#This Row],[Product_ID]],Table4[Product_ID],Table4[Sub_Category],"Not Found")</f>
        <v>Kitchen</v>
      </c>
      <c r="R2620" t="str">
        <f>_xlfn.XLOOKUP(Table2[[#This Row],[Customer_ID]],Table1[Customer_ID],Table1[Region],"Not Found")</f>
        <v>West</v>
      </c>
      <c r="S2620" t="str">
        <f>_xlfn.XLOOKUP(Table2[[#This Row],[Customer_ID]],Table1[Customer_ID],Table1[Segment],"Not Found")</f>
        <v>Consumer</v>
      </c>
      <c r="T2620" t="str">
        <f>_xlfn.XLOOKUP(Table2[[#This Row],[Product_ID]],Table4[Product_ID],Table4[Product_Name],"Not Found")</f>
        <v>Travel Mug</v>
      </c>
    </row>
    <row r="2621" spans="1:20" x14ac:dyDescent="0.3">
      <c r="A2621" t="s">
        <v>3151</v>
      </c>
      <c r="B2621" s="4">
        <v>45692</v>
      </c>
      <c r="C2621" s="4">
        <v>45694</v>
      </c>
      <c r="D2621" t="s">
        <v>1093</v>
      </c>
      <c r="E2621" t="s">
        <v>65</v>
      </c>
      <c r="F2621" s="8">
        <v>2</v>
      </c>
      <c r="G2621" s="10">
        <v>0.05</v>
      </c>
      <c r="H2621" t="s">
        <v>13</v>
      </c>
      <c r="I2621" s="8">
        <v>1328.1</v>
      </c>
      <c r="J2621" s="8">
        <v>375.87</v>
      </c>
      <c r="K2621" s="12">
        <f>YEAR(Table2[[#This Row],[Order_Date]])</f>
        <v>2025</v>
      </c>
      <c r="L2621" s="12">
        <f>MONTH(Table2[[#This Row],[Order_Date]])</f>
        <v>2</v>
      </c>
      <c r="M2621" t="str">
        <f>TEXT(Table2[[#This Row],[Order_Date]],"mmm")</f>
        <v>Feb</v>
      </c>
      <c r="N2621" t="str">
        <f>TEXT(Table2[[#This Row],[Order_Date]],"YYYY-MM")</f>
        <v>2025-02</v>
      </c>
      <c r="O2621" s="9">
        <f>IFERROR(Table2[[#This Row],[Profit]]/Table2[[#This Row],[Sales]],0)</f>
        <v>0.28301332730969053</v>
      </c>
      <c r="P2621" t="str">
        <f>_xlfn.XLOOKUP(Table2[[#This Row],[Product_ID]],Table4[Product_ID],Table4[Category],"Not Found")</f>
        <v>Office</v>
      </c>
      <c r="Q2621" t="str">
        <f>_xlfn.XLOOKUP(Table2[[#This Row],[Product_ID]],Table4[Product_ID],Table4[Sub_Category],"Not Found")</f>
        <v>Storage</v>
      </c>
      <c r="R2621" t="str">
        <f>_xlfn.XLOOKUP(Table2[[#This Row],[Customer_ID]],Table1[Customer_ID],Table1[Region],"Not Found")</f>
        <v>West</v>
      </c>
      <c r="S2621" t="str">
        <f>_xlfn.XLOOKUP(Table2[[#This Row],[Customer_ID]],Table1[Customer_ID],Table1[Segment],"Not Found")</f>
        <v>Home Office</v>
      </c>
      <c r="T2621" t="str">
        <f>_xlfn.XLOOKUP(Table2[[#This Row],[Product_ID]],Table4[Product_ID],Table4[Product_Name],"Not Found")</f>
        <v>Desk Organizer</v>
      </c>
    </row>
    <row r="2622" spans="1:20" x14ac:dyDescent="0.3">
      <c r="A2622" t="s">
        <v>3152</v>
      </c>
      <c r="B2622" s="4">
        <v>45989</v>
      </c>
      <c r="C2622" s="4">
        <v>45990</v>
      </c>
      <c r="D2622" t="s">
        <v>233</v>
      </c>
      <c r="E2622" t="s">
        <v>26</v>
      </c>
      <c r="F2622" s="8">
        <v>1</v>
      </c>
      <c r="G2622" s="10">
        <v>0</v>
      </c>
      <c r="H2622" t="s">
        <v>17</v>
      </c>
      <c r="I2622" s="8">
        <v>899</v>
      </c>
      <c r="J2622" s="8">
        <v>201.11</v>
      </c>
      <c r="K2622" s="12">
        <f>YEAR(Table2[[#This Row],[Order_Date]])</f>
        <v>2025</v>
      </c>
      <c r="L2622" s="12">
        <f>MONTH(Table2[[#This Row],[Order_Date]])</f>
        <v>11</v>
      </c>
      <c r="M2622" t="str">
        <f>TEXT(Table2[[#This Row],[Order_Date]],"mmm")</f>
        <v>Nov</v>
      </c>
      <c r="N2622" t="str">
        <f>TEXT(Table2[[#This Row],[Order_Date]],"YYYY-MM")</f>
        <v>2025-11</v>
      </c>
      <c r="O2622" s="9">
        <f>IFERROR(Table2[[#This Row],[Profit]]/Table2[[#This Row],[Sales]],0)</f>
        <v>0.22370411568409346</v>
      </c>
      <c r="P2622" t="str">
        <f>_xlfn.XLOOKUP(Table2[[#This Row],[Product_ID]],Table4[Product_ID],Table4[Category],"Not Found")</f>
        <v>Technology</v>
      </c>
      <c r="Q2622" t="str">
        <f>_xlfn.XLOOKUP(Table2[[#This Row],[Product_ID]],Table4[Product_ID],Table4[Sub_Category],"Not Found")</f>
        <v>Accessories</v>
      </c>
      <c r="R2622" t="str">
        <f>_xlfn.XLOOKUP(Table2[[#This Row],[Customer_ID]],Table1[Customer_ID],Table1[Region],"Not Found")</f>
        <v>West</v>
      </c>
      <c r="S2622" t="str">
        <f>_xlfn.XLOOKUP(Table2[[#This Row],[Customer_ID]],Table1[Customer_ID],Table1[Segment],"Not Found")</f>
        <v>Corporate</v>
      </c>
      <c r="T2622" t="str">
        <f>_xlfn.XLOOKUP(Table2[[#This Row],[Product_ID]],Table4[Product_ID],Table4[Product_Name],"Not Found")</f>
        <v>Keyboard</v>
      </c>
    </row>
    <row r="2623" spans="1:20" x14ac:dyDescent="0.3">
      <c r="A2623" t="s">
        <v>3153</v>
      </c>
      <c r="B2623" s="4">
        <v>45762</v>
      </c>
      <c r="C2623" s="4">
        <v>45764</v>
      </c>
      <c r="D2623" t="s">
        <v>138</v>
      </c>
      <c r="E2623" t="s">
        <v>40</v>
      </c>
      <c r="F2623" s="8">
        <v>2</v>
      </c>
      <c r="G2623" s="10">
        <v>0.1</v>
      </c>
      <c r="H2623" t="s">
        <v>17</v>
      </c>
      <c r="I2623" s="8">
        <v>2698.2</v>
      </c>
      <c r="J2623" s="8">
        <v>786.06</v>
      </c>
      <c r="K2623" s="12">
        <f>YEAR(Table2[[#This Row],[Order_Date]])</f>
        <v>2025</v>
      </c>
      <c r="L2623" s="12">
        <f>MONTH(Table2[[#This Row],[Order_Date]])</f>
        <v>4</v>
      </c>
      <c r="M2623" t="str">
        <f>TEXT(Table2[[#This Row],[Order_Date]],"mmm")</f>
        <v>Apr</v>
      </c>
      <c r="N2623" t="str">
        <f>TEXT(Table2[[#This Row],[Order_Date]],"YYYY-MM")</f>
        <v>2025-04</v>
      </c>
      <c r="O2623" s="9">
        <f>IFERROR(Table2[[#This Row],[Profit]]/Table2[[#This Row],[Sales]],0)</f>
        <v>0.29132755170113411</v>
      </c>
      <c r="P2623" t="str">
        <f>_xlfn.XLOOKUP(Table2[[#This Row],[Product_ID]],Table4[Product_ID],Table4[Category],"Not Found")</f>
        <v>Technology</v>
      </c>
      <c r="Q2623" t="str">
        <f>_xlfn.XLOOKUP(Table2[[#This Row],[Product_ID]],Table4[Product_ID],Table4[Sub_Category],"Not Found")</f>
        <v>Accessories</v>
      </c>
      <c r="R2623" t="str">
        <f>_xlfn.XLOOKUP(Table2[[#This Row],[Customer_ID]],Table1[Customer_ID],Table1[Region],"Not Found")</f>
        <v>East</v>
      </c>
      <c r="S2623" t="str">
        <f>_xlfn.XLOOKUP(Table2[[#This Row],[Customer_ID]],Table1[Customer_ID],Table1[Segment],"Not Found")</f>
        <v>Consumer</v>
      </c>
      <c r="T2623" t="str">
        <f>_xlfn.XLOOKUP(Table2[[#This Row],[Product_ID]],Table4[Product_ID],Table4[Product_Name],"Not Found")</f>
        <v>Power Bank</v>
      </c>
    </row>
    <row r="2624" spans="1:20" x14ac:dyDescent="0.3">
      <c r="A2624" t="s">
        <v>3154</v>
      </c>
      <c r="B2624" s="4">
        <v>45509</v>
      </c>
      <c r="C2624" s="4">
        <v>45511</v>
      </c>
      <c r="D2624" t="s">
        <v>233</v>
      </c>
      <c r="E2624" t="s">
        <v>81</v>
      </c>
      <c r="F2624" s="8">
        <v>1</v>
      </c>
      <c r="G2624" s="10">
        <v>0.1</v>
      </c>
      <c r="H2624" t="s">
        <v>17</v>
      </c>
      <c r="I2624" s="8">
        <v>719.1</v>
      </c>
      <c r="J2624" s="8">
        <v>167.01</v>
      </c>
      <c r="K2624" s="12">
        <f>YEAR(Table2[[#This Row],[Order_Date]])</f>
        <v>2024</v>
      </c>
      <c r="L2624" s="12">
        <f>MONTH(Table2[[#This Row],[Order_Date]])</f>
        <v>8</v>
      </c>
      <c r="M2624" t="str">
        <f>TEXT(Table2[[#This Row],[Order_Date]],"mmm")</f>
        <v>Aug</v>
      </c>
      <c r="N2624" t="str">
        <f>TEXT(Table2[[#This Row],[Order_Date]],"YYYY-MM")</f>
        <v>2024-08</v>
      </c>
      <c r="O2624" s="9">
        <f>IFERROR(Table2[[#This Row],[Profit]]/Table2[[#This Row],[Sales]],0)</f>
        <v>0.23224864413850643</v>
      </c>
      <c r="P2624" t="str">
        <f>_xlfn.XLOOKUP(Table2[[#This Row],[Product_ID]],Table4[Product_ID],Table4[Category],"Not Found")</f>
        <v>Home</v>
      </c>
      <c r="Q2624" t="str">
        <f>_xlfn.XLOOKUP(Table2[[#This Row],[Product_ID]],Table4[Product_ID],Table4[Sub_Category],"Not Found")</f>
        <v>Kitchen</v>
      </c>
      <c r="R2624" t="str">
        <f>_xlfn.XLOOKUP(Table2[[#This Row],[Customer_ID]],Table1[Customer_ID],Table1[Region],"Not Found")</f>
        <v>West</v>
      </c>
      <c r="S2624" t="str">
        <f>_xlfn.XLOOKUP(Table2[[#This Row],[Customer_ID]],Table1[Customer_ID],Table1[Segment],"Not Found")</f>
        <v>Corporate</v>
      </c>
      <c r="T2624" t="str">
        <f>_xlfn.XLOOKUP(Table2[[#This Row],[Product_ID]],Table4[Product_ID],Table4[Product_Name],"Not Found")</f>
        <v>Travel Mug</v>
      </c>
    </row>
    <row r="2625" spans="1:20" x14ac:dyDescent="0.3">
      <c r="A2625" t="s">
        <v>3155</v>
      </c>
      <c r="B2625" s="4">
        <v>46020</v>
      </c>
      <c r="C2625" s="4">
        <v>46025</v>
      </c>
      <c r="D2625" t="s">
        <v>850</v>
      </c>
      <c r="E2625" t="s">
        <v>35</v>
      </c>
      <c r="F2625" s="8">
        <v>2</v>
      </c>
      <c r="G2625" s="10">
        <v>0.15</v>
      </c>
      <c r="H2625" t="s">
        <v>21</v>
      </c>
      <c r="I2625" s="8">
        <v>2718.3</v>
      </c>
      <c r="J2625" s="8">
        <v>873.79</v>
      </c>
      <c r="K2625" s="12">
        <f>YEAR(Table2[[#This Row],[Order_Date]])</f>
        <v>2025</v>
      </c>
      <c r="L2625" s="12">
        <f>MONTH(Table2[[#This Row],[Order_Date]])</f>
        <v>12</v>
      </c>
      <c r="M2625" t="str">
        <f>TEXT(Table2[[#This Row],[Order_Date]],"mmm")</f>
        <v>Dec</v>
      </c>
      <c r="N2625" t="str">
        <f>TEXT(Table2[[#This Row],[Order_Date]],"YYYY-MM")</f>
        <v>2025-12</v>
      </c>
      <c r="O2625" s="9">
        <f>IFERROR(Table2[[#This Row],[Profit]]/Table2[[#This Row],[Sales]],0)</f>
        <v>0.32144722804694109</v>
      </c>
      <c r="P2625" t="str">
        <f>_xlfn.XLOOKUP(Table2[[#This Row],[Product_ID]],Table4[Product_ID],Table4[Category],"Not Found")</f>
        <v>Lifestyle</v>
      </c>
      <c r="Q2625" t="str">
        <f>_xlfn.XLOOKUP(Table2[[#This Row],[Product_ID]],Table4[Product_ID],Table4[Sub_Category],"Not Found")</f>
        <v>Bags</v>
      </c>
      <c r="R2625" t="str">
        <f>_xlfn.XLOOKUP(Table2[[#This Row],[Customer_ID]],Table1[Customer_ID],Table1[Region],"Not Found")</f>
        <v>East</v>
      </c>
      <c r="S2625" t="str">
        <f>_xlfn.XLOOKUP(Table2[[#This Row],[Customer_ID]],Table1[Customer_ID],Table1[Segment],"Not Found")</f>
        <v>Consumer</v>
      </c>
      <c r="T2625" t="str">
        <f>_xlfn.XLOOKUP(Table2[[#This Row],[Product_ID]],Table4[Product_ID],Table4[Product_Name],"Not Found")</f>
        <v>Backpack</v>
      </c>
    </row>
    <row r="2626" spans="1:20" x14ac:dyDescent="0.3">
      <c r="A2626" t="s">
        <v>3156</v>
      </c>
      <c r="B2626" s="4">
        <v>45923</v>
      </c>
      <c r="C2626" s="4">
        <v>45927</v>
      </c>
      <c r="D2626" t="s">
        <v>761</v>
      </c>
      <c r="E2626" t="s">
        <v>81</v>
      </c>
      <c r="F2626" s="8">
        <v>2</v>
      </c>
      <c r="G2626" s="10">
        <v>0</v>
      </c>
      <c r="H2626" t="s">
        <v>21</v>
      </c>
      <c r="I2626" s="8">
        <v>1598</v>
      </c>
      <c r="J2626" s="8">
        <v>369.79</v>
      </c>
      <c r="K2626" s="12">
        <f>YEAR(Table2[[#This Row],[Order_Date]])</f>
        <v>2025</v>
      </c>
      <c r="L2626" s="12">
        <f>MONTH(Table2[[#This Row],[Order_Date]])</f>
        <v>9</v>
      </c>
      <c r="M2626" t="str">
        <f>TEXT(Table2[[#This Row],[Order_Date]],"mmm")</f>
        <v>Sep</v>
      </c>
      <c r="N2626" t="str">
        <f>TEXT(Table2[[#This Row],[Order_Date]],"YYYY-MM")</f>
        <v>2025-09</v>
      </c>
      <c r="O2626" s="9">
        <f>IFERROR(Table2[[#This Row],[Profit]]/Table2[[#This Row],[Sales]],0)</f>
        <v>0.23140801001251565</v>
      </c>
      <c r="P2626" t="str">
        <f>_xlfn.XLOOKUP(Table2[[#This Row],[Product_ID]],Table4[Product_ID],Table4[Category],"Not Found")</f>
        <v>Home</v>
      </c>
      <c r="Q2626" t="str">
        <f>_xlfn.XLOOKUP(Table2[[#This Row],[Product_ID]],Table4[Product_ID],Table4[Sub_Category],"Not Found")</f>
        <v>Kitchen</v>
      </c>
      <c r="R2626" t="str">
        <f>_xlfn.XLOOKUP(Table2[[#This Row],[Customer_ID]],Table1[Customer_ID],Table1[Region],"Not Found")</f>
        <v>South</v>
      </c>
      <c r="S2626" t="str">
        <f>_xlfn.XLOOKUP(Table2[[#This Row],[Customer_ID]],Table1[Customer_ID],Table1[Segment],"Not Found")</f>
        <v>Home Office</v>
      </c>
      <c r="T2626" t="str">
        <f>_xlfn.XLOOKUP(Table2[[#This Row],[Product_ID]],Table4[Product_ID],Table4[Product_Name],"Not Found")</f>
        <v>Travel Mug</v>
      </c>
    </row>
    <row r="2627" spans="1:20" x14ac:dyDescent="0.3">
      <c r="A2627" t="s">
        <v>3157</v>
      </c>
      <c r="B2627" s="4">
        <v>45466</v>
      </c>
      <c r="C2627" s="4">
        <v>45467</v>
      </c>
      <c r="D2627" t="s">
        <v>1061</v>
      </c>
      <c r="E2627" t="s">
        <v>99</v>
      </c>
      <c r="F2627" s="8">
        <v>2</v>
      </c>
      <c r="G2627" s="10">
        <v>0.05</v>
      </c>
      <c r="H2627" t="s">
        <v>21</v>
      </c>
      <c r="I2627" s="8">
        <v>473.1</v>
      </c>
      <c r="J2627" s="8">
        <v>145.47999999999999</v>
      </c>
      <c r="K2627" s="12">
        <f>YEAR(Table2[[#This Row],[Order_Date]])</f>
        <v>2024</v>
      </c>
      <c r="L2627" s="12">
        <f>MONTH(Table2[[#This Row],[Order_Date]])</f>
        <v>6</v>
      </c>
      <c r="M2627" t="str">
        <f>TEXT(Table2[[#This Row],[Order_Date]],"mmm")</f>
        <v>Jun</v>
      </c>
      <c r="N2627" t="str">
        <f>TEXT(Table2[[#This Row],[Order_Date]],"YYYY-MM")</f>
        <v>2024-06</v>
      </c>
      <c r="O2627" s="9">
        <f>IFERROR(Table2[[#This Row],[Profit]]/Table2[[#This Row],[Sales]],0)</f>
        <v>0.3075036990065525</v>
      </c>
      <c r="P2627" t="str">
        <f>_xlfn.XLOOKUP(Table2[[#This Row],[Product_ID]],Table4[Product_ID],Table4[Category],"Not Found")</f>
        <v>Office</v>
      </c>
      <c r="Q2627" t="str">
        <f>_xlfn.XLOOKUP(Table2[[#This Row],[Product_ID]],Table4[Product_ID],Table4[Sub_Category],"Not Found")</f>
        <v>Paper</v>
      </c>
      <c r="R2627" t="str">
        <f>_xlfn.XLOOKUP(Table2[[#This Row],[Customer_ID]],Table1[Customer_ID],Table1[Region],"Not Found")</f>
        <v>South</v>
      </c>
      <c r="S2627" t="str">
        <f>_xlfn.XLOOKUP(Table2[[#This Row],[Customer_ID]],Table1[Customer_ID],Table1[Segment],"Not Found")</f>
        <v>Home Office</v>
      </c>
      <c r="T2627" t="str">
        <f>_xlfn.XLOOKUP(Table2[[#This Row],[Product_ID]],Table4[Product_ID],Table4[Product_Name],"Not Found")</f>
        <v>Pen Set</v>
      </c>
    </row>
    <row r="2628" spans="1:20" x14ac:dyDescent="0.3">
      <c r="A2628" t="s">
        <v>3158</v>
      </c>
      <c r="B2628" s="4">
        <v>45314</v>
      </c>
      <c r="C2628" s="4">
        <v>45315</v>
      </c>
      <c r="D2628" t="s">
        <v>667</v>
      </c>
      <c r="E2628" t="s">
        <v>20</v>
      </c>
      <c r="F2628" s="8">
        <v>4</v>
      </c>
      <c r="G2628" s="10">
        <v>0.2</v>
      </c>
      <c r="H2628" t="s">
        <v>17</v>
      </c>
      <c r="I2628" s="8">
        <v>22396.799999999999</v>
      </c>
      <c r="J2628" s="8">
        <v>3322.17</v>
      </c>
      <c r="K2628" s="12">
        <f>YEAR(Table2[[#This Row],[Order_Date]])</f>
        <v>2024</v>
      </c>
      <c r="L2628" s="12">
        <f>MONTH(Table2[[#This Row],[Order_Date]])</f>
        <v>1</v>
      </c>
      <c r="M2628" t="str">
        <f>TEXT(Table2[[#This Row],[Order_Date]],"mmm")</f>
        <v>Jan</v>
      </c>
      <c r="N2628" t="str">
        <f>TEXT(Table2[[#This Row],[Order_Date]],"YYYY-MM")</f>
        <v>2024-01</v>
      </c>
      <c r="O2628" s="9">
        <f>IFERROR(Table2[[#This Row],[Profit]]/Table2[[#This Row],[Sales]],0)</f>
        <v>0.14833235105015002</v>
      </c>
      <c r="P2628" t="str">
        <f>_xlfn.XLOOKUP(Table2[[#This Row],[Product_ID]],Table4[Product_ID],Table4[Category],"Not Found")</f>
        <v>Furniture</v>
      </c>
      <c r="Q2628" t="str">
        <f>_xlfn.XLOOKUP(Table2[[#This Row],[Product_ID]],Table4[Product_ID],Table4[Sub_Category],"Not Found")</f>
        <v>Furniture</v>
      </c>
      <c r="R2628" t="str">
        <f>_xlfn.XLOOKUP(Table2[[#This Row],[Customer_ID]],Table1[Customer_ID],Table1[Region],"Not Found")</f>
        <v>South</v>
      </c>
      <c r="S2628" t="str">
        <f>_xlfn.XLOOKUP(Table2[[#This Row],[Customer_ID]],Table1[Customer_ID],Table1[Segment],"Not Found")</f>
        <v>Corporate</v>
      </c>
      <c r="T2628" t="str">
        <f>_xlfn.XLOOKUP(Table2[[#This Row],[Product_ID]],Table4[Product_ID],Table4[Product_Name],"Not Found")</f>
        <v>Office Chair</v>
      </c>
    </row>
    <row r="2629" spans="1:20" x14ac:dyDescent="0.3">
      <c r="A2629" t="s">
        <v>3159</v>
      </c>
      <c r="B2629" s="4">
        <v>46016</v>
      </c>
      <c r="C2629" s="4">
        <v>46019</v>
      </c>
      <c r="D2629" t="s">
        <v>427</v>
      </c>
      <c r="E2629" t="s">
        <v>45</v>
      </c>
      <c r="F2629" s="8">
        <v>2</v>
      </c>
      <c r="G2629" s="10">
        <v>0</v>
      </c>
      <c r="H2629" t="s">
        <v>21</v>
      </c>
      <c r="I2629" s="8">
        <v>4998</v>
      </c>
      <c r="J2629" s="8">
        <v>1040.98</v>
      </c>
      <c r="K2629" s="12">
        <f>YEAR(Table2[[#This Row],[Order_Date]])</f>
        <v>2025</v>
      </c>
      <c r="L2629" s="12">
        <f>MONTH(Table2[[#This Row],[Order_Date]])</f>
        <v>12</v>
      </c>
      <c r="M2629" t="str">
        <f>TEXT(Table2[[#This Row],[Order_Date]],"mmm")</f>
        <v>Dec</v>
      </c>
      <c r="N2629" t="str">
        <f>TEXT(Table2[[#This Row],[Order_Date]],"YYYY-MM")</f>
        <v>2025-12</v>
      </c>
      <c r="O2629" s="9">
        <f>IFERROR(Table2[[#This Row],[Profit]]/Table2[[#This Row],[Sales]],0)</f>
        <v>0.20827931172468989</v>
      </c>
      <c r="P2629" t="str">
        <f>_xlfn.XLOOKUP(Table2[[#This Row],[Product_ID]],Table4[Product_ID],Table4[Category],"Not Found")</f>
        <v>Technology</v>
      </c>
      <c r="Q2629" t="str">
        <f>_xlfn.XLOOKUP(Table2[[#This Row],[Product_ID]],Table4[Product_ID],Table4[Sub_Category],"Not Found")</f>
        <v>Audio</v>
      </c>
      <c r="R2629" t="str">
        <f>_xlfn.XLOOKUP(Table2[[#This Row],[Customer_ID]],Table1[Customer_ID],Table1[Region],"Not Found")</f>
        <v>East</v>
      </c>
      <c r="S2629" t="str">
        <f>_xlfn.XLOOKUP(Table2[[#This Row],[Customer_ID]],Table1[Customer_ID],Table1[Segment],"Not Found")</f>
        <v>Corporate</v>
      </c>
      <c r="T2629" t="str">
        <f>_xlfn.XLOOKUP(Table2[[#This Row],[Product_ID]],Table4[Product_ID],Table4[Product_Name],"Not Found")</f>
        <v>Headphones</v>
      </c>
    </row>
    <row r="2630" spans="1:20" x14ac:dyDescent="0.3">
      <c r="A2630" t="s">
        <v>3160</v>
      </c>
      <c r="B2630" s="4">
        <v>45526</v>
      </c>
      <c r="C2630" s="4">
        <v>45528</v>
      </c>
      <c r="D2630" t="s">
        <v>685</v>
      </c>
      <c r="E2630" t="s">
        <v>50</v>
      </c>
      <c r="F2630" s="8">
        <v>1</v>
      </c>
      <c r="G2630" s="10">
        <v>0.1</v>
      </c>
      <c r="H2630" t="s">
        <v>17</v>
      </c>
      <c r="I2630" s="8">
        <v>449.1</v>
      </c>
      <c r="J2630" s="8">
        <v>89.98</v>
      </c>
      <c r="K2630" s="12">
        <f>YEAR(Table2[[#This Row],[Order_Date]])</f>
        <v>2024</v>
      </c>
      <c r="L2630" s="12">
        <f>MONTH(Table2[[#This Row],[Order_Date]])</f>
        <v>8</v>
      </c>
      <c r="M2630" t="str">
        <f>TEXT(Table2[[#This Row],[Order_Date]],"mmm")</f>
        <v>Aug</v>
      </c>
      <c r="N2630" t="str">
        <f>TEXT(Table2[[#This Row],[Order_Date]],"YYYY-MM")</f>
        <v>2024-08</v>
      </c>
      <c r="O2630" s="9">
        <f>IFERROR(Table2[[#This Row],[Profit]]/Table2[[#This Row],[Sales]],0)</f>
        <v>0.20035626809173904</v>
      </c>
      <c r="P2630" t="str">
        <f>_xlfn.XLOOKUP(Table2[[#This Row],[Product_ID]],Table4[Product_ID],Table4[Category],"Not Found")</f>
        <v>Technology</v>
      </c>
      <c r="Q2630" t="str">
        <f>_xlfn.XLOOKUP(Table2[[#This Row],[Product_ID]],Table4[Product_ID],Table4[Sub_Category],"Not Found")</f>
        <v>Accessories</v>
      </c>
      <c r="R2630" t="str">
        <f>_xlfn.XLOOKUP(Table2[[#This Row],[Customer_ID]],Table1[Customer_ID],Table1[Region],"Not Found")</f>
        <v>North</v>
      </c>
      <c r="S2630" t="str">
        <f>_xlfn.XLOOKUP(Table2[[#This Row],[Customer_ID]],Table1[Customer_ID],Table1[Segment],"Not Found")</f>
        <v>Consumer</v>
      </c>
      <c r="T2630" t="str">
        <f>_xlfn.XLOOKUP(Table2[[#This Row],[Product_ID]],Table4[Product_ID],Table4[Product_Name],"Not Found")</f>
        <v>Wireless Mouse</v>
      </c>
    </row>
    <row r="2631" spans="1:20" x14ac:dyDescent="0.3">
      <c r="A2631" t="s">
        <v>3161</v>
      </c>
      <c r="B2631" s="4">
        <v>45304</v>
      </c>
      <c r="C2631" s="4">
        <v>45306</v>
      </c>
      <c r="D2631" t="s">
        <v>187</v>
      </c>
      <c r="E2631" t="s">
        <v>40</v>
      </c>
      <c r="F2631" s="8">
        <v>1</v>
      </c>
      <c r="G2631" s="10">
        <v>0</v>
      </c>
      <c r="H2631" t="s">
        <v>13</v>
      </c>
      <c r="I2631" s="8">
        <v>1499</v>
      </c>
      <c r="J2631" s="8">
        <v>275.02999999999997</v>
      </c>
      <c r="K2631" s="12">
        <f>YEAR(Table2[[#This Row],[Order_Date]])</f>
        <v>2024</v>
      </c>
      <c r="L2631" s="12">
        <f>MONTH(Table2[[#This Row],[Order_Date]])</f>
        <v>1</v>
      </c>
      <c r="M2631" t="str">
        <f>TEXT(Table2[[#This Row],[Order_Date]],"mmm")</f>
        <v>Jan</v>
      </c>
      <c r="N2631" t="str">
        <f>TEXT(Table2[[#This Row],[Order_Date]],"YYYY-MM")</f>
        <v>2024-01</v>
      </c>
      <c r="O2631" s="9">
        <f>IFERROR(Table2[[#This Row],[Profit]]/Table2[[#This Row],[Sales]],0)</f>
        <v>0.18347565043362241</v>
      </c>
      <c r="P2631" t="str">
        <f>_xlfn.XLOOKUP(Table2[[#This Row],[Product_ID]],Table4[Product_ID],Table4[Category],"Not Found")</f>
        <v>Technology</v>
      </c>
      <c r="Q2631" t="str">
        <f>_xlfn.XLOOKUP(Table2[[#This Row],[Product_ID]],Table4[Product_ID],Table4[Sub_Category],"Not Found")</f>
        <v>Accessories</v>
      </c>
      <c r="R2631" t="str">
        <f>_xlfn.XLOOKUP(Table2[[#This Row],[Customer_ID]],Table1[Customer_ID],Table1[Region],"Not Found")</f>
        <v>South</v>
      </c>
      <c r="S2631" t="str">
        <f>_xlfn.XLOOKUP(Table2[[#This Row],[Customer_ID]],Table1[Customer_ID],Table1[Segment],"Not Found")</f>
        <v>Consumer</v>
      </c>
      <c r="T2631" t="str">
        <f>_xlfn.XLOOKUP(Table2[[#This Row],[Product_ID]],Table4[Product_ID],Table4[Product_Name],"Not Found")</f>
        <v>Power Bank</v>
      </c>
    </row>
    <row r="2632" spans="1:20" x14ac:dyDescent="0.3">
      <c r="A2632" t="s">
        <v>3162</v>
      </c>
      <c r="B2632" s="4">
        <v>45392</v>
      </c>
      <c r="C2632" s="4">
        <v>45394</v>
      </c>
      <c r="D2632" t="s">
        <v>860</v>
      </c>
      <c r="E2632" t="s">
        <v>71</v>
      </c>
      <c r="F2632" s="8">
        <v>3</v>
      </c>
      <c r="G2632" s="10">
        <v>0.05</v>
      </c>
      <c r="H2632" t="s">
        <v>21</v>
      </c>
      <c r="I2632" s="8">
        <v>2277.15</v>
      </c>
      <c r="J2632" s="8">
        <v>399.82</v>
      </c>
      <c r="K2632" s="12">
        <f>YEAR(Table2[[#This Row],[Order_Date]])</f>
        <v>2024</v>
      </c>
      <c r="L2632" s="12">
        <f>MONTH(Table2[[#This Row],[Order_Date]])</f>
        <v>4</v>
      </c>
      <c r="M2632" t="str">
        <f>TEXT(Table2[[#This Row],[Order_Date]],"mmm")</f>
        <v>Apr</v>
      </c>
      <c r="N2632" t="str">
        <f>TEXT(Table2[[#This Row],[Order_Date]],"YYYY-MM")</f>
        <v>2024-04</v>
      </c>
      <c r="O2632" s="9">
        <f>IFERROR(Table2[[#This Row],[Profit]]/Table2[[#This Row],[Sales]],0)</f>
        <v>0.17557912302659023</v>
      </c>
      <c r="P2632" t="str">
        <f>_xlfn.XLOOKUP(Table2[[#This Row],[Product_ID]],Table4[Product_ID],Table4[Category],"Not Found")</f>
        <v>Home</v>
      </c>
      <c r="Q2632" t="str">
        <f>_xlfn.XLOOKUP(Table2[[#This Row],[Product_ID]],Table4[Product_ID],Table4[Sub_Category],"Not Found")</f>
        <v>Storage</v>
      </c>
      <c r="R2632" t="str">
        <f>_xlfn.XLOOKUP(Table2[[#This Row],[Customer_ID]],Table1[Customer_ID],Table1[Region],"Not Found")</f>
        <v>North</v>
      </c>
      <c r="S2632" t="str">
        <f>_xlfn.XLOOKUP(Table2[[#This Row],[Customer_ID]],Table1[Customer_ID],Table1[Segment],"Not Found")</f>
        <v>Consumer</v>
      </c>
      <c r="T2632" t="str">
        <f>_xlfn.XLOOKUP(Table2[[#This Row],[Product_ID]],Table4[Product_ID],Table4[Product_Name],"Not Found")</f>
        <v>Storage Box</v>
      </c>
    </row>
    <row r="2633" spans="1:20" x14ac:dyDescent="0.3">
      <c r="A2633" t="s">
        <v>3163</v>
      </c>
      <c r="B2633" s="4">
        <v>45827</v>
      </c>
      <c r="C2633" s="4">
        <v>45828</v>
      </c>
      <c r="D2633" t="s">
        <v>128</v>
      </c>
      <c r="E2633" t="s">
        <v>81</v>
      </c>
      <c r="F2633" s="8">
        <v>1</v>
      </c>
      <c r="G2633" s="10">
        <v>0.1</v>
      </c>
      <c r="H2633" t="s">
        <v>21</v>
      </c>
      <c r="I2633" s="8">
        <v>719.1</v>
      </c>
      <c r="J2633" s="8">
        <v>190.03</v>
      </c>
      <c r="K2633" s="12">
        <f>YEAR(Table2[[#This Row],[Order_Date]])</f>
        <v>2025</v>
      </c>
      <c r="L2633" s="12">
        <f>MONTH(Table2[[#This Row],[Order_Date]])</f>
        <v>6</v>
      </c>
      <c r="M2633" t="str">
        <f>TEXT(Table2[[#This Row],[Order_Date]],"mmm")</f>
        <v>Jun</v>
      </c>
      <c r="N2633" t="str">
        <f>TEXT(Table2[[#This Row],[Order_Date]],"YYYY-MM")</f>
        <v>2025-06</v>
      </c>
      <c r="O2633" s="9">
        <f>IFERROR(Table2[[#This Row],[Profit]]/Table2[[#This Row],[Sales]],0)</f>
        <v>0.26426088165762757</v>
      </c>
      <c r="P2633" t="str">
        <f>_xlfn.XLOOKUP(Table2[[#This Row],[Product_ID]],Table4[Product_ID],Table4[Category],"Not Found")</f>
        <v>Home</v>
      </c>
      <c r="Q2633" t="str">
        <f>_xlfn.XLOOKUP(Table2[[#This Row],[Product_ID]],Table4[Product_ID],Table4[Sub_Category],"Not Found")</f>
        <v>Kitchen</v>
      </c>
      <c r="R2633" t="str">
        <f>_xlfn.XLOOKUP(Table2[[#This Row],[Customer_ID]],Table1[Customer_ID],Table1[Region],"Not Found")</f>
        <v>West</v>
      </c>
      <c r="S2633" t="str">
        <f>_xlfn.XLOOKUP(Table2[[#This Row],[Customer_ID]],Table1[Customer_ID],Table1[Segment],"Not Found")</f>
        <v>Consumer</v>
      </c>
      <c r="T2633" t="str">
        <f>_xlfn.XLOOKUP(Table2[[#This Row],[Product_ID]],Table4[Product_ID],Table4[Product_Name],"Not Found")</f>
        <v>Travel Mug</v>
      </c>
    </row>
    <row r="2634" spans="1:20" x14ac:dyDescent="0.3">
      <c r="A2634" t="s">
        <v>3164</v>
      </c>
      <c r="B2634" s="4">
        <v>45814</v>
      </c>
      <c r="C2634" s="4">
        <v>45819</v>
      </c>
      <c r="D2634" t="s">
        <v>1359</v>
      </c>
      <c r="E2634" t="s">
        <v>116</v>
      </c>
      <c r="F2634" s="8">
        <v>1</v>
      </c>
      <c r="G2634" s="10">
        <v>0.05</v>
      </c>
      <c r="H2634" t="s">
        <v>13</v>
      </c>
      <c r="I2634" s="8">
        <v>379.05</v>
      </c>
      <c r="J2634" s="8">
        <v>74.94</v>
      </c>
      <c r="K2634" s="12">
        <f>YEAR(Table2[[#This Row],[Order_Date]])</f>
        <v>2025</v>
      </c>
      <c r="L2634" s="12">
        <f>MONTH(Table2[[#This Row],[Order_Date]])</f>
        <v>6</v>
      </c>
      <c r="M2634" t="str">
        <f>TEXT(Table2[[#This Row],[Order_Date]],"mmm")</f>
        <v>Jun</v>
      </c>
      <c r="N2634" t="str">
        <f>TEXT(Table2[[#This Row],[Order_Date]],"YYYY-MM")</f>
        <v>2025-06</v>
      </c>
      <c r="O2634" s="9">
        <f>IFERROR(Table2[[#This Row],[Profit]]/Table2[[#This Row],[Sales]],0)</f>
        <v>0.19770478828650573</v>
      </c>
      <c r="P2634" t="str">
        <f>_xlfn.XLOOKUP(Table2[[#This Row],[Product_ID]],Table4[Product_ID],Table4[Category],"Not Found")</f>
        <v>Technology</v>
      </c>
      <c r="Q2634" t="str">
        <f>_xlfn.XLOOKUP(Table2[[#This Row],[Product_ID]],Table4[Product_ID],Table4[Sub_Category],"Not Found")</f>
        <v>Accessories</v>
      </c>
      <c r="R2634" t="str">
        <f>_xlfn.XLOOKUP(Table2[[#This Row],[Customer_ID]],Table1[Customer_ID],Table1[Region],"Not Found")</f>
        <v>East</v>
      </c>
      <c r="S2634" t="str">
        <f>_xlfn.XLOOKUP(Table2[[#This Row],[Customer_ID]],Table1[Customer_ID],Table1[Segment],"Not Found")</f>
        <v>Consumer</v>
      </c>
      <c r="T2634" t="str">
        <f>_xlfn.XLOOKUP(Table2[[#This Row],[Product_ID]],Table4[Product_ID],Table4[Product_Name],"Not Found")</f>
        <v>Mobile Holder</v>
      </c>
    </row>
    <row r="2635" spans="1:20" x14ac:dyDescent="0.3">
      <c r="A2635" t="s">
        <v>3165</v>
      </c>
      <c r="B2635" s="4">
        <v>45743</v>
      </c>
      <c r="C2635" s="4">
        <v>45746</v>
      </c>
      <c r="D2635" t="s">
        <v>737</v>
      </c>
      <c r="E2635" t="s">
        <v>50</v>
      </c>
      <c r="F2635" s="8">
        <v>1</v>
      </c>
      <c r="G2635" s="10">
        <v>0.1</v>
      </c>
      <c r="H2635" t="s">
        <v>30</v>
      </c>
      <c r="I2635" s="8">
        <v>449.1</v>
      </c>
      <c r="J2635" s="8">
        <v>94.53</v>
      </c>
      <c r="K2635" s="12">
        <f>YEAR(Table2[[#This Row],[Order_Date]])</f>
        <v>2025</v>
      </c>
      <c r="L2635" s="12">
        <f>MONTH(Table2[[#This Row],[Order_Date]])</f>
        <v>3</v>
      </c>
      <c r="M2635" t="str">
        <f>TEXT(Table2[[#This Row],[Order_Date]],"mmm")</f>
        <v>Mar</v>
      </c>
      <c r="N2635" t="str">
        <f>TEXT(Table2[[#This Row],[Order_Date]],"YYYY-MM")</f>
        <v>2025-03</v>
      </c>
      <c r="O2635" s="9">
        <f>IFERROR(Table2[[#This Row],[Profit]]/Table2[[#This Row],[Sales]],0)</f>
        <v>0.21048764195056779</v>
      </c>
      <c r="P2635" t="str">
        <f>_xlfn.XLOOKUP(Table2[[#This Row],[Product_ID]],Table4[Product_ID],Table4[Category],"Not Found")</f>
        <v>Technology</v>
      </c>
      <c r="Q2635" t="str">
        <f>_xlfn.XLOOKUP(Table2[[#This Row],[Product_ID]],Table4[Product_ID],Table4[Sub_Category],"Not Found")</f>
        <v>Accessories</v>
      </c>
      <c r="R2635" t="str">
        <f>_xlfn.XLOOKUP(Table2[[#This Row],[Customer_ID]],Table1[Customer_ID],Table1[Region],"Not Found")</f>
        <v>West</v>
      </c>
      <c r="S2635" t="str">
        <f>_xlfn.XLOOKUP(Table2[[#This Row],[Customer_ID]],Table1[Customer_ID],Table1[Segment],"Not Found")</f>
        <v>Corporate</v>
      </c>
      <c r="T2635" t="str">
        <f>_xlfn.XLOOKUP(Table2[[#This Row],[Product_ID]],Table4[Product_ID],Table4[Product_Name],"Not Found")</f>
        <v>Wireless Mouse</v>
      </c>
    </row>
    <row r="2636" spans="1:20" x14ac:dyDescent="0.3">
      <c r="A2636" t="s">
        <v>3166</v>
      </c>
      <c r="B2636" s="4">
        <v>45722</v>
      </c>
      <c r="C2636" s="4">
        <v>45724</v>
      </c>
      <c r="D2636" t="s">
        <v>34</v>
      </c>
      <c r="E2636" t="s">
        <v>50</v>
      </c>
      <c r="F2636" s="8">
        <v>2</v>
      </c>
      <c r="G2636" s="10">
        <v>0.05</v>
      </c>
      <c r="H2636" t="s">
        <v>21</v>
      </c>
      <c r="I2636" s="8">
        <v>948.1</v>
      </c>
      <c r="J2636" s="8">
        <v>204.28</v>
      </c>
      <c r="K2636" s="12">
        <f>YEAR(Table2[[#This Row],[Order_Date]])</f>
        <v>2025</v>
      </c>
      <c r="L2636" s="12">
        <f>MONTH(Table2[[#This Row],[Order_Date]])</f>
        <v>3</v>
      </c>
      <c r="M2636" t="str">
        <f>TEXT(Table2[[#This Row],[Order_Date]],"mmm")</f>
        <v>Mar</v>
      </c>
      <c r="N2636" t="str">
        <f>TEXT(Table2[[#This Row],[Order_Date]],"YYYY-MM")</f>
        <v>2025-03</v>
      </c>
      <c r="O2636" s="9">
        <f>IFERROR(Table2[[#This Row],[Profit]]/Table2[[#This Row],[Sales]],0)</f>
        <v>0.21546250395527897</v>
      </c>
      <c r="P2636" t="str">
        <f>_xlfn.XLOOKUP(Table2[[#This Row],[Product_ID]],Table4[Product_ID],Table4[Category],"Not Found")</f>
        <v>Technology</v>
      </c>
      <c r="Q2636" t="str">
        <f>_xlfn.XLOOKUP(Table2[[#This Row],[Product_ID]],Table4[Product_ID],Table4[Sub_Category],"Not Found")</f>
        <v>Accessories</v>
      </c>
      <c r="R2636" t="str">
        <f>_xlfn.XLOOKUP(Table2[[#This Row],[Customer_ID]],Table1[Customer_ID],Table1[Region],"Not Found")</f>
        <v>East</v>
      </c>
      <c r="S2636" t="str">
        <f>_xlfn.XLOOKUP(Table2[[#This Row],[Customer_ID]],Table1[Customer_ID],Table1[Segment],"Not Found")</f>
        <v>Consumer</v>
      </c>
      <c r="T2636" t="str">
        <f>_xlfn.XLOOKUP(Table2[[#This Row],[Product_ID]],Table4[Product_ID],Table4[Product_Name],"Not Found")</f>
        <v>Wireless Mouse</v>
      </c>
    </row>
    <row r="2637" spans="1:20" x14ac:dyDescent="0.3">
      <c r="A2637" t="s">
        <v>3167</v>
      </c>
      <c r="B2637" s="4">
        <v>45897</v>
      </c>
      <c r="C2637" s="4">
        <v>45902</v>
      </c>
      <c r="D2637" t="s">
        <v>240</v>
      </c>
      <c r="E2637" t="s">
        <v>12</v>
      </c>
      <c r="F2637" s="8">
        <v>1</v>
      </c>
      <c r="G2637" s="10">
        <v>0.2</v>
      </c>
      <c r="H2637" t="s">
        <v>17</v>
      </c>
      <c r="I2637" s="8">
        <v>479.2</v>
      </c>
      <c r="J2637" s="8">
        <v>95.21</v>
      </c>
      <c r="K2637" s="12">
        <f>YEAR(Table2[[#This Row],[Order_Date]])</f>
        <v>2025</v>
      </c>
      <c r="L2637" s="12">
        <f>MONTH(Table2[[#This Row],[Order_Date]])</f>
        <v>8</v>
      </c>
      <c r="M2637" t="str">
        <f>TEXT(Table2[[#This Row],[Order_Date]],"mmm")</f>
        <v>Aug</v>
      </c>
      <c r="N2637" t="str">
        <f>TEXT(Table2[[#This Row],[Order_Date]],"YYYY-MM")</f>
        <v>2025-08</v>
      </c>
      <c r="O2637" s="9">
        <f>IFERROR(Table2[[#This Row],[Profit]]/Table2[[#This Row],[Sales]],0)</f>
        <v>0.19868530884808014</v>
      </c>
      <c r="P2637" t="str">
        <f>_xlfn.XLOOKUP(Table2[[#This Row],[Product_ID]],Table4[Product_ID],Table4[Category],"Not Found")</f>
        <v>Home</v>
      </c>
      <c r="Q2637" t="str">
        <f>_xlfn.XLOOKUP(Table2[[#This Row],[Product_ID]],Table4[Product_ID],Table4[Sub_Category],"Not Found")</f>
        <v>Kitchen</v>
      </c>
      <c r="R2637" t="str">
        <f>_xlfn.XLOOKUP(Table2[[#This Row],[Customer_ID]],Table1[Customer_ID],Table1[Region],"Not Found")</f>
        <v>South</v>
      </c>
      <c r="S2637" t="str">
        <f>_xlfn.XLOOKUP(Table2[[#This Row],[Customer_ID]],Table1[Customer_ID],Table1[Segment],"Not Found")</f>
        <v>Consumer</v>
      </c>
      <c r="T2637" t="str">
        <f>_xlfn.XLOOKUP(Table2[[#This Row],[Product_ID]],Table4[Product_ID],Table4[Product_Name],"Not Found")</f>
        <v>Water Bottle</v>
      </c>
    </row>
    <row r="2638" spans="1:20" x14ac:dyDescent="0.3">
      <c r="A2638" t="s">
        <v>3168</v>
      </c>
      <c r="B2638" s="4">
        <v>46004</v>
      </c>
      <c r="C2638" s="4">
        <v>46008</v>
      </c>
      <c r="D2638" t="s">
        <v>78</v>
      </c>
      <c r="E2638" t="s">
        <v>71</v>
      </c>
      <c r="F2638" s="8">
        <v>4</v>
      </c>
      <c r="G2638" s="10">
        <v>0.05</v>
      </c>
      <c r="H2638" t="s">
        <v>13</v>
      </c>
      <c r="I2638" s="8">
        <v>3036.2</v>
      </c>
      <c r="J2638" s="8">
        <v>717.29</v>
      </c>
      <c r="K2638" s="12">
        <f>YEAR(Table2[[#This Row],[Order_Date]])</f>
        <v>2025</v>
      </c>
      <c r="L2638" s="12">
        <f>MONTH(Table2[[#This Row],[Order_Date]])</f>
        <v>12</v>
      </c>
      <c r="M2638" t="str">
        <f>TEXT(Table2[[#This Row],[Order_Date]],"mmm")</f>
        <v>Dec</v>
      </c>
      <c r="N2638" t="str">
        <f>TEXT(Table2[[#This Row],[Order_Date]],"YYYY-MM")</f>
        <v>2025-12</v>
      </c>
      <c r="O2638" s="9">
        <f>IFERROR(Table2[[#This Row],[Profit]]/Table2[[#This Row],[Sales]],0)</f>
        <v>0.23624596535142614</v>
      </c>
      <c r="P2638" t="str">
        <f>_xlfn.XLOOKUP(Table2[[#This Row],[Product_ID]],Table4[Product_ID],Table4[Category],"Not Found")</f>
        <v>Home</v>
      </c>
      <c r="Q2638" t="str">
        <f>_xlfn.XLOOKUP(Table2[[#This Row],[Product_ID]],Table4[Product_ID],Table4[Sub_Category],"Not Found")</f>
        <v>Storage</v>
      </c>
      <c r="R2638" t="str">
        <f>_xlfn.XLOOKUP(Table2[[#This Row],[Customer_ID]],Table1[Customer_ID],Table1[Region],"Not Found")</f>
        <v>East</v>
      </c>
      <c r="S2638" t="str">
        <f>_xlfn.XLOOKUP(Table2[[#This Row],[Customer_ID]],Table1[Customer_ID],Table1[Segment],"Not Found")</f>
        <v>Corporate</v>
      </c>
      <c r="T2638" t="str">
        <f>_xlfn.XLOOKUP(Table2[[#This Row],[Product_ID]],Table4[Product_ID],Table4[Product_Name],"Not Found")</f>
        <v>Storage Box</v>
      </c>
    </row>
    <row r="2639" spans="1:20" x14ac:dyDescent="0.3">
      <c r="A2639" t="s">
        <v>3169</v>
      </c>
      <c r="B2639" s="4">
        <v>45824</v>
      </c>
      <c r="C2639" s="4">
        <v>45825</v>
      </c>
      <c r="D2639" t="s">
        <v>1697</v>
      </c>
      <c r="E2639" t="s">
        <v>40</v>
      </c>
      <c r="F2639" s="8">
        <v>4</v>
      </c>
      <c r="G2639" s="10">
        <v>0</v>
      </c>
      <c r="H2639" t="s">
        <v>30</v>
      </c>
      <c r="I2639" s="8">
        <v>5996</v>
      </c>
      <c r="J2639" s="8">
        <v>944.17</v>
      </c>
      <c r="K2639" s="12">
        <f>YEAR(Table2[[#This Row],[Order_Date]])</f>
        <v>2025</v>
      </c>
      <c r="L2639" s="12">
        <f>MONTH(Table2[[#This Row],[Order_Date]])</f>
        <v>6</v>
      </c>
      <c r="M2639" t="str">
        <f>TEXT(Table2[[#This Row],[Order_Date]],"mmm")</f>
        <v>Jun</v>
      </c>
      <c r="N2639" t="str">
        <f>TEXT(Table2[[#This Row],[Order_Date]],"YYYY-MM")</f>
        <v>2025-06</v>
      </c>
      <c r="O2639" s="9">
        <f>IFERROR(Table2[[#This Row],[Profit]]/Table2[[#This Row],[Sales]],0)</f>
        <v>0.15746664442961975</v>
      </c>
      <c r="P2639" t="str">
        <f>_xlfn.XLOOKUP(Table2[[#This Row],[Product_ID]],Table4[Product_ID],Table4[Category],"Not Found")</f>
        <v>Technology</v>
      </c>
      <c r="Q2639" t="str">
        <f>_xlfn.XLOOKUP(Table2[[#This Row],[Product_ID]],Table4[Product_ID],Table4[Sub_Category],"Not Found")</f>
        <v>Accessories</v>
      </c>
      <c r="R2639" t="str">
        <f>_xlfn.XLOOKUP(Table2[[#This Row],[Customer_ID]],Table1[Customer_ID],Table1[Region],"Not Found")</f>
        <v>North</v>
      </c>
      <c r="S2639" t="str">
        <f>_xlfn.XLOOKUP(Table2[[#This Row],[Customer_ID]],Table1[Customer_ID],Table1[Segment],"Not Found")</f>
        <v>Consumer</v>
      </c>
      <c r="T2639" t="str">
        <f>_xlfn.XLOOKUP(Table2[[#This Row],[Product_ID]],Table4[Product_ID],Table4[Product_Name],"Not Found")</f>
        <v>Power Bank</v>
      </c>
    </row>
    <row r="2640" spans="1:20" x14ac:dyDescent="0.3">
      <c r="A2640" t="s">
        <v>3170</v>
      </c>
      <c r="B2640" s="4">
        <v>46014</v>
      </c>
      <c r="C2640" s="4">
        <v>46018</v>
      </c>
      <c r="D2640" t="s">
        <v>712</v>
      </c>
      <c r="E2640" t="s">
        <v>40</v>
      </c>
      <c r="F2640" s="8">
        <v>5</v>
      </c>
      <c r="G2640" s="10">
        <v>0.05</v>
      </c>
      <c r="H2640" t="s">
        <v>21</v>
      </c>
      <c r="I2640" s="8">
        <v>7120.25</v>
      </c>
      <c r="J2640" s="8">
        <v>1451.92</v>
      </c>
      <c r="K2640" s="12">
        <f>YEAR(Table2[[#This Row],[Order_Date]])</f>
        <v>2025</v>
      </c>
      <c r="L2640" s="12">
        <f>MONTH(Table2[[#This Row],[Order_Date]])</f>
        <v>12</v>
      </c>
      <c r="M2640" t="str">
        <f>TEXT(Table2[[#This Row],[Order_Date]],"mmm")</f>
        <v>Dec</v>
      </c>
      <c r="N2640" t="str">
        <f>TEXT(Table2[[#This Row],[Order_Date]],"YYYY-MM")</f>
        <v>2025-12</v>
      </c>
      <c r="O2640" s="9">
        <f>IFERROR(Table2[[#This Row],[Profit]]/Table2[[#This Row],[Sales]],0)</f>
        <v>0.20391418840630596</v>
      </c>
      <c r="P2640" t="str">
        <f>_xlfn.XLOOKUP(Table2[[#This Row],[Product_ID]],Table4[Product_ID],Table4[Category],"Not Found")</f>
        <v>Technology</v>
      </c>
      <c r="Q2640" t="str">
        <f>_xlfn.XLOOKUP(Table2[[#This Row],[Product_ID]],Table4[Product_ID],Table4[Sub_Category],"Not Found")</f>
        <v>Accessories</v>
      </c>
      <c r="R2640" t="str">
        <f>_xlfn.XLOOKUP(Table2[[#This Row],[Customer_ID]],Table1[Customer_ID],Table1[Region],"Not Found")</f>
        <v>East</v>
      </c>
      <c r="S2640" t="str">
        <f>_xlfn.XLOOKUP(Table2[[#This Row],[Customer_ID]],Table1[Customer_ID],Table1[Segment],"Not Found")</f>
        <v>Consumer</v>
      </c>
      <c r="T2640" t="str">
        <f>_xlfn.XLOOKUP(Table2[[#This Row],[Product_ID]],Table4[Product_ID],Table4[Product_Name],"Not Found")</f>
        <v>Power Bank</v>
      </c>
    </row>
    <row r="2641" spans="1:20" x14ac:dyDescent="0.3">
      <c r="A2641" t="s">
        <v>3171</v>
      </c>
      <c r="B2641" s="4">
        <v>45943</v>
      </c>
      <c r="C2641" s="4">
        <v>45944</v>
      </c>
      <c r="D2641" t="s">
        <v>731</v>
      </c>
      <c r="E2641" t="s">
        <v>50</v>
      </c>
      <c r="F2641" s="8">
        <v>1</v>
      </c>
      <c r="G2641" s="10">
        <v>0.1</v>
      </c>
      <c r="H2641" t="s">
        <v>13</v>
      </c>
      <c r="I2641" s="8">
        <v>449.1</v>
      </c>
      <c r="J2641" s="8">
        <v>122.35</v>
      </c>
      <c r="K2641" s="12">
        <f>YEAR(Table2[[#This Row],[Order_Date]])</f>
        <v>2025</v>
      </c>
      <c r="L2641" s="12">
        <f>MONTH(Table2[[#This Row],[Order_Date]])</f>
        <v>10</v>
      </c>
      <c r="M2641" t="str">
        <f>TEXT(Table2[[#This Row],[Order_Date]],"mmm")</f>
        <v>Oct</v>
      </c>
      <c r="N2641" t="str">
        <f>TEXT(Table2[[#This Row],[Order_Date]],"YYYY-MM")</f>
        <v>2025-10</v>
      </c>
      <c r="O2641" s="9">
        <f>IFERROR(Table2[[#This Row],[Profit]]/Table2[[#This Row],[Sales]],0)</f>
        <v>0.27243375640169226</v>
      </c>
      <c r="P2641" t="str">
        <f>_xlfn.XLOOKUP(Table2[[#This Row],[Product_ID]],Table4[Product_ID],Table4[Category],"Not Found")</f>
        <v>Technology</v>
      </c>
      <c r="Q2641" t="str">
        <f>_xlfn.XLOOKUP(Table2[[#This Row],[Product_ID]],Table4[Product_ID],Table4[Sub_Category],"Not Found")</f>
        <v>Accessories</v>
      </c>
      <c r="R2641" t="str">
        <f>_xlfn.XLOOKUP(Table2[[#This Row],[Customer_ID]],Table1[Customer_ID],Table1[Region],"Not Found")</f>
        <v>North</v>
      </c>
      <c r="S2641" t="str">
        <f>_xlfn.XLOOKUP(Table2[[#This Row],[Customer_ID]],Table1[Customer_ID],Table1[Segment],"Not Found")</f>
        <v>Corporate</v>
      </c>
      <c r="T2641" t="str">
        <f>_xlfn.XLOOKUP(Table2[[#This Row],[Product_ID]],Table4[Product_ID],Table4[Product_Name],"Not Found")</f>
        <v>Wireless Mouse</v>
      </c>
    </row>
    <row r="2642" spans="1:20" x14ac:dyDescent="0.3">
      <c r="A2642" t="s">
        <v>3172</v>
      </c>
      <c r="B2642" s="4">
        <v>45584</v>
      </c>
      <c r="C2642" s="4">
        <v>45587</v>
      </c>
      <c r="D2642" t="s">
        <v>1266</v>
      </c>
      <c r="E2642" t="s">
        <v>71</v>
      </c>
      <c r="F2642" s="8">
        <v>4</v>
      </c>
      <c r="G2642" s="10">
        <v>0.1</v>
      </c>
      <c r="H2642" t="s">
        <v>17</v>
      </c>
      <c r="I2642" s="8">
        <v>2876.4</v>
      </c>
      <c r="J2642" s="8">
        <v>664.95</v>
      </c>
      <c r="K2642" s="12">
        <f>YEAR(Table2[[#This Row],[Order_Date]])</f>
        <v>2024</v>
      </c>
      <c r="L2642" s="12">
        <f>MONTH(Table2[[#This Row],[Order_Date]])</f>
        <v>10</v>
      </c>
      <c r="M2642" t="str">
        <f>TEXT(Table2[[#This Row],[Order_Date]],"mmm")</f>
        <v>Oct</v>
      </c>
      <c r="N2642" t="str">
        <f>TEXT(Table2[[#This Row],[Order_Date]],"YYYY-MM")</f>
        <v>2024-10</v>
      </c>
      <c r="O2642" s="9">
        <f>IFERROR(Table2[[#This Row],[Profit]]/Table2[[#This Row],[Sales]],0)</f>
        <v>0.23117438464747603</v>
      </c>
      <c r="P2642" t="str">
        <f>_xlfn.XLOOKUP(Table2[[#This Row],[Product_ID]],Table4[Product_ID],Table4[Category],"Not Found")</f>
        <v>Home</v>
      </c>
      <c r="Q2642" t="str">
        <f>_xlfn.XLOOKUP(Table2[[#This Row],[Product_ID]],Table4[Product_ID],Table4[Sub_Category],"Not Found")</f>
        <v>Storage</v>
      </c>
      <c r="R2642" t="str">
        <f>_xlfn.XLOOKUP(Table2[[#This Row],[Customer_ID]],Table1[Customer_ID],Table1[Region],"Not Found")</f>
        <v>West</v>
      </c>
      <c r="S2642" t="str">
        <f>_xlfn.XLOOKUP(Table2[[#This Row],[Customer_ID]],Table1[Customer_ID],Table1[Segment],"Not Found")</f>
        <v>Consumer</v>
      </c>
      <c r="T2642" t="str">
        <f>_xlfn.XLOOKUP(Table2[[#This Row],[Product_ID]],Table4[Product_ID],Table4[Product_Name],"Not Found")</f>
        <v>Storage Box</v>
      </c>
    </row>
    <row r="2643" spans="1:20" x14ac:dyDescent="0.3">
      <c r="A2643" t="s">
        <v>3173</v>
      </c>
      <c r="B2643" s="4">
        <v>45392</v>
      </c>
      <c r="C2643" s="4">
        <v>45396</v>
      </c>
      <c r="D2643" t="s">
        <v>281</v>
      </c>
      <c r="E2643" t="s">
        <v>16</v>
      </c>
      <c r="F2643" s="8">
        <v>5</v>
      </c>
      <c r="G2643" s="10">
        <v>0.05</v>
      </c>
      <c r="H2643" t="s">
        <v>17</v>
      </c>
      <c r="I2643" s="8">
        <v>6170.25</v>
      </c>
      <c r="J2643" s="8">
        <v>1109.6300000000001</v>
      </c>
      <c r="K2643" s="12">
        <f>YEAR(Table2[[#This Row],[Order_Date]])</f>
        <v>2024</v>
      </c>
      <c r="L2643" s="12">
        <f>MONTH(Table2[[#This Row],[Order_Date]])</f>
        <v>4</v>
      </c>
      <c r="M2643" t="str">
        <f>TEXT(Table2[[#This Row],[Order_Date]],"mmm")</f>
        <v>Apr</v>
      </c>
      <c r="N2643" t="str">
        <f>TEXT(Table2[[#This Row],[Order_Date]],"YYYY-MM")</f>
        <v>2024-04</v>
      </c>
      <c r="O2643" s="9">
        <f>IFERROR(Table2[[#This Row],[Profit]]/Table2[[#This Row],[Sales]],0)</f>
        <v>0.17983550099266643</v>
      </c>
      <c r="P2643" t="str">
        <f>_xlfn.XLOOKUP(Table2[[#This Row],[Product_ID]],Table4[Product_ID],Table4[Category],"Not Found")</f>
        <v>Technology</v>
      </c>
      <c r="Q2643" t="str">
        <f>_xlfn.XLOOKUP(Table2[[#This Row],[Product_ID]],Table4[Product_ID],Table4[Sub_Category],"Not Found")</f>
        <v>Accessories</v>
      </c>
      <c r="R2643" t="str">
        <f>_xlfn.XLOOKUP(Table2[[#This Row],[Customer_ID]],Table1[Customer_ID],Table1[Region],"Not Found")</f>
        <v>East</v>
      </c>
      <c r="S2643" t="str">
        <f>_xlfn.XLOOKUP(Table2[[#This Row],[Customer_ID]],Table1[Customer_ID],Table1[Segment],"Not Found")</f>
        <v>Home Office</v>
      </c>
      <c r="T2643" t="str">
        <f>_xlfn.XLOOKUP(Table2[[#This Row],[Product_ID]],Table4[Product_ID],Table4[Product_Name],"Not Found")</f>
        <v>USB-C Hub</v>
      </c>
    </row>
    <row r="2644" spans="1:20" x14ac:dyDescent="0.3">
      <c r="A2644" t="s">
        <v>3174</v>
      </c>
      <c r="B2644" s="4">
        <v>45793</v>
      </c>
      <c r="C2644" s="4">
        <v>45796</v>
      </c>
      <c r="D2644" t="s">
        <v>267</v>
      </c>
      <c r="E2644" t="s">
        <v>55</v>
      </c>
      <c r="F2644" s="8">
        <v>4</v>
      </c>
      <c r="G2644" s="10">
        <v>0.05</v>
      </c>
      <c r="H2644" t="s">
        <v>17</v>
      </c>
      <c r="I2644" s="8">
        <v>22796.2</v>
      </c>
      <c r="J2644" s="8">
        <v>3712.23</v>
      </c>
      <c r="K2644" s="12">
        <f>YEAR(Table2[[#This Row],[Order_Date]])</f>
        <v>2025</v>
      </c>
      <c r="L2644" s="12">
        <f>MONTH(Table2[[#This Row],[Order_Date]])</f>
        <v>5</v>
      </c>
      <c r="M2644" t="str">
        <f>TEXT(Table2[[#This Row],[Order_Date]],"mmm")</f>
        <v>May</v>
      </c>
      <c r="N2644" t="str">
        <f>TEXT(Table2[[#This Row],[Order_Date]],"YYYY-MM")</f>
        <v>2025-05</v>
      </c>
      <c r="O2644" s="9">
        <f>IFERROR(Table2[[#This Row],[Profit]]/Table2[[#This Row],[Sales]],0)</f>
        <v>0.1628442459708197</v>
      </c>
      <c r="P2644" t="str">
        <f>_xlfn.XLOOKUP(Table2[[#This Row],[Product_ID]],Table4[Product_ID],Table4[Category],"Not Found")</f>
        <v>Furniture</v>
      </c>
      <c r="Q2644" t="str">
        <f>_xlfn.XLOOKUP(Table2[[#This Row],[Product_ID]],Table4[Product_ID],Table4[Sub_Category],"Not Found")</f>
        <v>Furniture</v>
      </c>
      <c r="R2644" t="str">
        <f>_xlfn.XLOOKUP(Table2[[#This Row],[Customer_ID]],Table1[Customer_ID],Table1[Region],"Not Found")</f>
        <v>West</v>
      </c>
      <c r="S2644" t="str">
        <f>_xlfn.XLOOKUP(Table2[[#This Row],[Customer_ID]],Table1[Customer_ID],Table1[Segment],"Not Found")</f>
        <v>Corporate</v>
      </c>
      <c r="T2644" t="str">
        <f>_xlfn.XLOOKUP(Table2[[#This Row],[Product_ID]],Table4[Product_ID],Table4[Product_Name],"Not Found")</f>
        <v>Study Table</v>
      </c>
    </row>
    <row r="2645" spans="1:20" x14ac:dyDescent="0.3">
      <c r="A2645" t="s">
        <v>3175</v>
      </c>
      <c r="B2645" s="4">
        <v>45595</v>
      </c>
      <c r="C2645" s="4">
        <v>45598</v>
      </c>
      <c r="D2645" t="s">
        <v>1266</v>
      </c>
      <c r="E2645" t="s">
        <v>116</v>
      </c>
      <c r="F2645" s="8">
        <v>2</v>
      </c>
      <c r="G2645" s="10">
        <v>0.1</v>
      </c>
      <c r="H2645" t="s">
        <v>17</v>
      </c>
      <c r="I2645" s="8">
        <v>718.2</v>
      </c>
      <c r="J2645" s="8">
        <v>197.43</v>
      </c>
      <c r="K2645" s="12">
        <f>YEAR(Table2[[#This Row],[Order_Date]])</f>
        <v>2024</v>
      </c>
      <c r="L2645" s="12">
        <f>MONTH(Table2[[#This Row],[Order_Date]])</f>
        <v>10</v>
      </c>
      <c r="M2645" t="str">
        <f>TEXT(Table2[[#This Row],[Order_Date]],"mmm")</f>
        <v>Oct</v>
      </c>
      <c r="N2645" t="str">
        <f>TEXT(Table2[[#This Row],[Order_Date]],"YYYY-MM")</f>
        <v>2024-10</v>
      </c>
      <c r="O2645" s="9">
        <f>IFERROR(Table2[[#This Row],[Profit]]/Table2[[#This Row],[Sales]],0)</f>
        <v>0.2748955722639933</v>
      </c>
      <c r="P2645" t="str">
        <f>_xlfn.XLOOKUP(Table2[[#This Row],[Product_ID]],Table4[Product_ID],Table4[Category],"Not Found")</f>
        <v>Technology</v>
      </c>
      <c r="Q2645" t="str">
        <f>_xlfn.XLOOKUP(Table2[[#This Row],[Product_ID]],Table4[Product_ID],Table4[Sub_Category],"Not Found")</f>
        <v>Accessories</v>
      </c>
      <c r="R2645" t="str">
        <f>_xlfn.XLOOKUP(Table2[[#This Row],[Customer_ID]],Table1[Customer_ID],Table1[Region],"Not Found")</f>
        <v>West</v>
      </c>
      <c r="S2645" t="str">
        <f>_xlfn.XLOOKUP(Table2[[#This Row],[Customer_ID]],Table1[Customer_ID],Table1[Segment],"Not Found")</f>
        <v>Consumer</v>
      </c>
      <c r="T2645" t="str">
        <f>_xlfn.XLOOKUP(Table2[[#This Row],[Product_ID]],Table4[Product_ID],Table4[Product_Name],"Not Found")</f>
        <v>Mobile Holder</v>
      </c>
    </row>
    <row r="2646" spans="1:20" x14ac:dyDescent="0.3">
      <c r="A2646" t="s">
        <v>3176</v>
      </c>
      <c r="B2646" s="4">
        <v>45831</v>
      </c>
      <c r="C2646" s="4">
        <v>45834</v>
      </c>
      <c r="D2646" t="s">
        <v>1316</v>
      </c>
      <c r="E2646" t="s">
        <v>116</v>
      </c>
      <c r="F2646" s="8">
        <v>2</v>
      </c>
      <c r="G2646" s="10">
        <v>0.1</v>
      </c>
      <c r="H2646" t="s">
        <v>17</v>
      </c>
      <c r="I2646" s="8">
        <v>718.2</v>
      </c>
      <c r="J2646" s="8">
        <v>146.71</v>
      </c>
      <c r="K2646" s="12">
        <f>YEAR(Table2[[#This Row],[Order_Date]])</f>
        <v>2025</v>
      </c>
      <c r="L2646" s="12">
        <f>MONTH(Table2[[#This Row],[Order_Date]])</f>
        <v>6</v>
      </c>
      <c r="M2646" t="str">
        <f>TEXT(Table2[[#This Row],[Order_Date]],"mmm")</f>
        <v>Jun</v>
      </c>
      <c r="N2646" t="str">
        <f>TEXT(Table2[[#This Row],[Order_Date]],"YYYY-MM")</f>
        <v>2025-06</v>
      </c>
      <c r="O2646" s="9">
        <f>IFERROR(Table2[[#This Row],[Profit]]/Table2[[#This Row],[Sales]],0)</f>
        <v>0.20427457532720691</v>
      </c>
      <c r="P2646" t="str">
        <f>_xlfn.XLOOKUP(Table2[[#This Row],[Product_ID]],Table4[Product_ID],Table4[Category],"Not Found")</f>
        <v>Technology</v>
      </c>
      <c r="Q2646" t="str">
        <f>_xlfn.XLOOKUP(Table2[[#This Row],[Product_ID]],Table4[Product_ID],Table4[Sub_Category],"Not Found")</f>
        <v>Accessories</v>
      </c>
      <c r="R2646" t="str">
        <f>_xlfn.XLOOKUP(Table2[[#This Row],[Customer_ID]],Table1[Customer_ID],Table1[Region],"Not Found")</f>
        <v>West</v>
      </c>
      <c r="S2646" t="str">
        <f>_xlfn.XLOOKUP(Table2[[#This Row],[Customer_ID]],Table1[Customer_ID],Table1[Segment],"Not Found")</f>
        <v>Consumer</v>
      </c>
      <c r="T2646" t="str">
        <f>_xlfn.XLOOKUP(Table2[[#This Row],[Product_ID]],Table4[Product_ID],Table4[Product_Name],"Not Found")</f>
        <v>Mobile Holder</v>
      </c>
    </row>
    <row r="2647" spans="1:20" x14ac:dyDescent="0.3">
      <c r="A2647" t="s">
        <v>3177</v>
      </c>
      <c r="B2647" s="4">
        <v>45844</v>
      </c>
      <c r="C2647" s="4">
        <v>45848</v>
      </c>
      <c r="D2647" t="s">
        <v>1489</v>
      </c>
      <c r="E2647" t="s">
        <v>116</v>
      </c>
      <c r="F2647" s="8">
        <v>1</v>
      </c>
      <c r="G2647" s="10">
        <v>0.1</v>
      </c>
      <c r="H2647" t="s">
        <v>17</v>
      </c>
      <c r="I2647" s="8">
        <v>359.1</v>
      </c>
      <c r="J2647" s="8">
        <v>59.52</v>
      </c>
      <c r="K2647" s="12">
        <f>YEAR(Table2[[#This Row],[Order_Date]])</f>
        <v>2025</v>
      </c>
      <c r="L2647" s="12">
        <f>MONTH(Table2[[#This Row],[Order_Date]])</f>
        <v>7</v>
      </c>
      <c r="M2647" t="str">
        <f>TEXT(Table2[[#This Row],[Order_Date]],"mmm")</f>
        <v>Jul</v>
      </c>
      <c r="N2647" t="str">
        <f>TEXT(Table2[[#This Row],[Order_Date]],"YYYY-MM")</f>
        <v>2025-07</v>
      </c>
      <c r="O2647" s="9">
        <f>IFERROR(Table2[[#This Row],[Profit]]/Table2[[#This Row],[Sales]],0)</f>
        <v>0.16574770258980784</v>
      </c>
      <c r="P2647" t="str">
        <f>_xlfn.XLOOKUP(Table2[[#This Row],[Product_ID]],Table4[Product_ID],Table4[Category],"Not Found")</f>
        <v>Technology</v>
      </c>
      <c r="Q2647" t="str">
        <f>_xlfn.XLOOKUP(Table2[[#This Row],[Product_ID]],Table4[Product_ID],Table4[Sub_Category],"Not Found")</f>
        <v>Accessories</v>
      </c>
      <c r="R2647" t="str">
        <f>_xlfn.XLOOKUP(Table2[[#This Row],[Customer_ID]],Table1[Customer_ID],Table1[Region],"Not Found")</f>
        <v>South</v>
      </c>
      <c r="S2647" t="str">
        <f>_xlfn.XLOOKUP(Table2[[#This Row],[Customer_ID]],Table1[Customer_ID],Table1[Segment],"Not Found")</f>
        <v>Consumer</v>
      </c>
      <c r="T2647" t="str">
        <f>_xlfn.XLOOKUP(Table2[[#This Row],[Product_ID]],Table4[Product_ID],Table4[Product_Name],"Not Found")</f>
        <v>Mobile Holder</v>
      </c>
    </row>
    <row r="2648" spans="1:20" x14ac:dyDescent="0.3">
      <c r="A2648" t="s">
        <v>3178</v>
      </c>
      <c r="B2648" s="4">
        <v>45646</v>
      </c>
      <c r="C2648" s="4">
        <v>45650</v>
      </c>
      <c r="D2648" t="s">
        <v>235</v>
      </c>
      <c r="E2648" t="s">
        <v>58</v>
      </c>
      <c r="F2648" s="8">
        <v>3</v>
      </c>
      <c r="G2648" s="10">
        <v>0.1</v>
      </c>
      <c r="H2648" t="s">
        <v>30</v>
      </c>
      <c r="I2648" s="8">
        <v>5397.3</v>
      </c>
      <c r="J2648" s="8">
        <v>842.53</v>
      </c>
      <c r="K2648" s="12">
        <f>YEAR(Table2[[#This Row],[Order_Date]])</f>
        <v>2024</v>
      </c>
      <c r="L2648" s="12">
        <f>MONTH(Table2[[#This Row],[Order_Date]])</f>
        <v>12</v>
      </c>
      <c r="M2648" t="str">
        <f>TEXT(Table2[[#This Row],[Order_Date]],"mmm")</f>
        <v>Dec</v>
      </c>
      <c r="N2648" t="str">
        <f>TEXT(Table2[[#This Row],[Order_Date]],"YYYY-MM")</f>
        <v>2024-12</v>
      </c>
      <c r="O2648" s="9">
        <f>IFERROR(Table2[[#This Row],[Profit]]/Table2[[#This Row],[Sales]],0)</f>
        <v>0.15610212513664237</v>
      </c>
      <c r="P2648" t="str">
        <f>_xlfn.XLOOKUP(Table2[[#This Row],[Product_ID]],Table4[Product_ID],Table4[Category],"Not Found")</f>
        <v>Technology</v>
      </c>
      <c r="Q2648" t="str">
        <f>_xlfn.XLOOKUP(Table2[[#This Row],[Product_ID]],Table4[Product_ID],Table4[Sub_Category],"Not Found")</f>
        <v>Audio</v>
      </c>
      <c r="R2648" t="str">
        <f>_xlfn.XLOOKUP(Table2[[#This Row],[Customer_ID]],Table1[Customer_ID],Table1[Region],"Not Found")</f>
        <v>South</v>
      </c>
      <c r="S2648" t="str">
        <f>_xlfn.XLOOKUP(Table2[[#This Row],[Customer_ID]],Table1[Customer_ID],Table1[Segment],"Not Found")</f>
        <v>Consumer</v>
      </c>
      <c r="T2648" t="str">
        <f>_xlfn.XLOOKUP(Table2[[#This Row],[Product_ID]],Table4[Product_ID],Table4[Product_Name],"Not Found")</f>
        <v>Bluetooth Speaker</v>
      </c>
    </row>
    <row r="2649" spans="1:20" x14ac:dyDescent="0.3">
      <c r="A2649" t="s">
        <v>3179</v>
      </c>
      <c r="B2649" s="4">
        <v>45594</v>
      </c>
      <c r="C2649" s="4">
        <v>45598</v>
      </c>
      <c r="D2649" t="s">
        <v>460</v>
      </c>
      <c r="E2649" t="s">
        <v>99</v>
      </c>
      <c r="F2649" s="8">
        <v>1</v>
      </c>
      <c r="G2649" s="10">
        <v>0.05</v>
      </c>
      <c r="H2649" t="s">
        <v>30</v>
      </c>
      <c r="I2649" s="8">
        <v>236.55</v>
      </c>
      <c r="J2649" s="8">
        <v>62.88</v>
      </c>
      <c r="K2649" s="12">
        <f>YEAR(Table2[[#This Row],[Order_Date]])</f>
        <v>2024</v>
      </c>
      <c r="L2649" s="12">
        <f>MONTH(Table2[[#This Row],[Order_Date]])</f>
        <v>10</v>
      </c>
      <c r="M2649" t="str">
        <f>TEXT(Table2[[#This Row],[Order_Date]],"mmm")</f>
        <v>Oct</v>
      </c>
      <c r="N2649" t="str">
        <f>TEXT(Table2[[#This Row],[Order_Date]],"YYYY-MM")</f>
        <v>2024-10</v>
      </c>
      <c r="O2649" s="9">
        <f>IFERROR(Table2[[#This Row],[Profit]]/Table2[[#This Row],[Sales]],0)</f>
        <v>0.26582117945466077</v>
      </c>
      <c r="P2649" t="str">
        <f>_xlfn.XLOOKUP(Table2[[#This Row],[Product_ID]],Table4[Product_ID],Table4[Category],"Not Found")</f>
        <v>Office</v>
      </c>
      <c r="Q2649" t="str">
        <f>_xlfn.XLOOKUP(Table2[[#This Row],[Product_ID]],Table4[Product_ID],Table4[Sub_Category],"Not Found")</f>
        <v>Paper</v>
      </c>
      <c r="R2649" t="str">
        <f>_xlfn.XLOOKUP(Table2[[#This Row],[Customer_ID]],Table1[Customer_ID],Table1[Region],"Not Found")</f>
        <v>South</v>
      </c>
      <c r="S2649" t="str">
        <f>_xlfn.XLOOKUP(Table2[[#This Row],[Customer_ID]],Table1[Customer_ID],Table1[Segment],"Not Found")</f>
        <v>Consumer</v>
      </c>
      <c r="T2649" t="str">
        <f>_xlfn.XLOOKUP(Table2[[#This Row],[Product_ID]],Table4[Product_ID],Table4[Product_Name],"Not Found")</f>
        <v>Pen Set</v>
      </c>
    </row>
    <row r="2650" spans="1:20" x14ac:dyDescent="0.3">
      <c r="A2650" t="s">
        <v>3180</v>
      </c>
      <c r="B2650" s="4">
        <v>45787</v>
      </c>
      <c r="C2650" s="4">
        <v>45789</v>
      </c>
      <c r="D2650" t="s">
        <v>1316</v>
      </c>
      <c r="E2650" t="s">
        <v>116</v>
      </c>
      <c r="F2650" s="8">
        <v>1</v>
      </c>
      <c r="G2650" s="10">
        <v>0</v>
      </c>
      <c r="H2650" t="s">
        <v>21</v>
      </c>
      <c r="I2650" s="8">
        <v>399</v>
      </c>
      <c r="J2650" s="8">
        <v>99.14</v>
      </c>
      <c r="K2650" s="12">
        <f>YEAR(Table2[[#This Row],[Order_Date]])</f>
        <v>2025</v>
      </c>
      <c r="L2650" s="12">
        <f>MONTH(Table2[[#This Row],[Order_Date]])</f>
        <v>5</v>
      </c>
      <c r="M2650" t="str">
        <f>TEXT(Table2[[#This Row],[Order_Date]],"mmm")</f>
        <v>May</v>
      </c>
      <c r="N2650" t="str">
        <f>TEXT(Table2[[#This Row],[Order_Date]],"YYYY-MM")</f>
        <v>2025-05</v>
      </c>
      <c r="O2650" s="9">
        <f>IFERROR(Table2[[#This Row],[Profit]]/Table2[[#This Row],[Sales]],0)</f>
        <v>0.24847117794486215</v>
      </c>
      <c r="P2650" t="str">
        <f>_xlfn.XLOOKUP(Table2[[#This Row],[Product_ID]],Table4[Product_ID],Table4[Category],"Not Found")</f>
        <v>Technology</v>
      </c>
      <c r="Q2650" t="str">
        <f>_xlfn.XLOOKUP(Table2[[#This Row],[Product_ID]],Table4[Product_ID],Table4[Sub_Category],"Not Found")</f>
        <v>Accessories</v>
      </c>
      <c r="R2650" t="str">
        <f>_xlfn.XLOOKUP(Table2[[#This Row],[Customer_ID]],Table1[Customer_ID],Table1[Region],"Not Found")</f>
        <v>West</v>
      </c>
      <c r="S2650" t="str">
        <f>_xlfn.XLOOKUP(Table2[[#This Row],[Customer_ID]],Table1[Customer_ID],Table1[Segment],"Not Found")</f>
        <v>Consumer</v>
      </c>
      <c r="T2650" t="str">
        <f>_xlfn.XLOOKUP(Table2[[#This Row],[Product_ID]],Table4[Product_ID],Table4[Product_Name],"Not Found")</f>
        <v>Mobile Holder</v>
      </c>
    </row>
    <row r="2651" spans="1:20" x14ac:dyDescent="0.3">
      <c r="A2651" t="s">
        <v>3181</v>
      </c>
      <c r="B2651" s="4">
        <v>45949</v>
      </c>
      <c r="C2651" s="4">
        <v>45952</v>
      </c>
      <c r="D2651" t="s">
        <v>917</v>
      </c>
      <c r="E2651" t="s">
        <v>55</v>
      </c>
      <c r="F2651" s="8">
        <v>5</v>
      </c>
      <c r="G2651" s="10">
        <v>0</v>
      </c>
      <c r="H2651" t="s">
        <v>30</v>
      </c>
      <c r="I2651" s="8">
        <v>29995</v>
      </c>
      <c r="J2651" s="8">
        <v>5862.1</v>
      </c>
      <c r="K2651" s="12">
        <f>YEAR(Table2[[#This Row],[Order_Date]])</f>
        <v>2025</v>
      </c>
      <c r="L2651" s="12">
        <f>MONTH(Table2[[#This Row],[Order_Date]])</f>
        <v>10</v>
      </c>
      <c r="M2651" t="str">
        <f>TEXT(Table2[[#This Row],[Order_Date]],"mmm")</f>
        <v>Oct</v>
      </c>
      <c r="N2651" t="str">
        <f>TEXT(Table2[[#This Row],[Order_Date]],"YYYY-MM")</f>
        <v>2025-10</v>
      </c>
      <c r="O2651" s="9">
        <f>IFERROR(Table2[[#This Row],[Profit]]/Table2[[#This Row],[Sales]],0)</f>
        <v>0.19543590598433072</v>
      </c>
      <c r="P2651" t="str">
        <f>_xlfn.XLOOKUP(Table2[[#This Row],[Product_ID]],Table4[Product_ID],Table4[Category],"Not Found")</f>
        <v>Furniture</v>
      </c>
      <c r="Q2651" t="str">
        <f>_xlfn.XLOOKUP(Table2[[#This Row],[Product_ID]],Table4[Product_ID],Table4[Sub_Category],"Not Found")</f>
        <v>Furniture</v>
      </c>
      <c r="R2651" t="str">
        <f>_xlfn.XLOOKUP(Table2[[#This Row],[Customer_ID]],Table1[Customer_ID],Table1[Region],"Not Found")</f>
        <v>West</v>
      </c>
      <c r="S2651" t="str">
        <f>_xlfn.XLOOKUP(Table2[[#This Row],[Customer_ID]],Table1[Customer_ID],Table1[Segment],"Not Found")</f>
        <v>Consumer</v>
      </c>
      <c r="T2651" t="str">
        <f>_xlfn.XLOOKUP(Table2[[#This Row],[Product_ID]],Table4[Product_ID],Table4[Product_Name],"Not Found")</f>
        <v>Study Table</v>
      </c>
    </row>
    <row r="2652" spans="1:20" x14ac:dyDescent="0.3">
      <c r="A2652" t="s">
        <v>3182</v>
      </c>
      <c r="B2652" s="4">
        <v>45518</v>
      </c>
      <c r="C2652" s="4">
        <v>45520</v>
      </c>
      <c r="D2652" t="s">
        <v>34</v>
      </c>
      <c r="E2652" t="s">
        <v>26</v>
      </c>
      <c r="F2652" s="8">
        <v>1</v>
      </c>
      <c r="G2652" s="10">
        <v>0.2</v>
      </c>
      <c r="H2652" t="s">
        <v>21</v>
      </c>
      <c r="I2652" s="8">
        <v>719.2</v>
      </c>
      <c r="J2652" s="8">
        <v>185.86</v>
      </c>
      <c r="K2652" s="12">
        <f>YEAR(Table2[[#This Row],[Order_Date]])</f>
        <v>2024</v>
      </c>
      <c r="L2652" s="12">
        <f>MONTH(Table2[[#This Row],[Order_Date]])</f>
        <v>8</v>
      </c>
      <c r="M2652" t="str">
        <f>TEXT(Table2[[#This Row],[Order_Date]],"mmm")</f>
        <v>Aug</v>
      </c>
      <c r="N2652" t="str">
        <f>TEXT(Table2[[#This Row],[Order_Date]],"YYYY-MM")</f>
        <v>2024-08</v>
      </c>
      <c r="O2652" s="9">
        <f>IFERROR(Table2[[#This Row],[Profit]]/Table2[[#This Row],[Sales]],0)</f>
        <v>0.25842602892102334</v>
      </c>
      <c r="P2652" t="str">
        <f>_xlfn.XLOOKUP(Table2[[#This Row],[Product_ID]],Table4[Product_ID],Table4[Category],"Not Found")</f>
        <v>Technology</v>
      </c>
      <c r="Q2652" t="str">
        <f>_xlfn.XLOOKUP(Table2[[#This Row],[Product_ID]],Table4[Product_ID],Table4[Sub_Category],"Not Found")</f>
        <v>Accessories</v>
      </c>
      <c r="R2652" t="str">
        <f>_xlfn.XLOOKUP(Table2[[#This Row],[Customer_ID]],Table1[Customer_ID],Table1[Region],"Not Found")</f>
        <v>East</v>
      </c>
      <c r="S2652" t="str">
        <f>_xlfn.XLOOKUP(Table2[[#This Row],[Customer_ID]],Table1[Customer_ID],Table1[Segment],"Not Found")</f>
        <v>Consumer</v>
      </c>
      <c r="T2652" t="str">
        <f>_xlfn.XLOOKUP(Table2[[#This Row],[Product_ID]],Table4[Product_ID],Table4[Product_Name],"Not Found")</f>
        <v>Keyboard</v>
      </c>
    </row>
    <row r="2653" spans="1:20" x14ac:dyDescent="0.3">
      <c r="A2653" t="s">
        <v>3183</v>
      </c>
      <c r="B2653" s="4">
        <v>45527</v>
      </c>
      <c r="C2653" s="4">
        <v>45528</v>
      </c>
      <c r="D2653" t="s">
        <v>1480</v>
      </c>
      <c r="E2653" t="s">
        <v>58</v>
      </c>
      <c r="F2653" s="8">
        <v>1</v>
      </c>
      <c r="G2653" s="10">
        <v>0</v>
      </c>
      <c r="H2653" t="s">
        <v>13</v>
      </c>
      <c r="I2653" s="8">
        <v>1999</v>
      </c>
      <c r="J2653" s="8">
        <v>483.71</v>
      </c>
      <c r="K2653" s="12">
        <f>YEAR(Table2[[#This Row],[Order_Date]])</f>
        <v>2024</v>
      </c>
      <c r="L2653" s="12">
        <f>MONTH(Table2[[#This Row],[Order_Date]])</f>
        <v>8</v>
      </c>
      <c r="M2653" t="str">
        <f>TEXT(Table2[[#This Row],[Order_Date]],"mmm")</f>
        <v>Aug</v>
      </c>
      <c r="N2653" t="str">
        <f>TEXT(Table2[[#This Row],[Order_Date]],"YYYY-MM")</f>
        <v>2024-08</v>
      </c>
      <c r="O2653" s="9">
        <f>IFERROR(Table2[[#This Row],[Profit]]/Table2[[#This Row],[Sales]],0)</f>
        <v>0.241975987993997</v>
      </c>
      <c r="P2653" t="str">
        <f>_xlfn.XLOOKUP(Table2[[#This Row],[Product_ID]],Table4[Product_ID],Table4[Category],"Not Found")</f>
        <v>Technology</v>
      </c>
      <c r="Q2653" t="str">
        <f>_xlfn.XLOOKUP(Table2[[#This Row],[Product_ID]],Table4[Product_ID],Table4[Sub_Category],"Not Found")</f>
        <v>Audio</v>
      </c>
      <c r="R2653" t="str">
        <f>_xlfn.XLOOKUP(Table2[[#This Row],[Customer_ID]],Table1[Customer_ID],Table1[Region],"Not Found")</f>
        <v>East</v>
      </c>
      <c r="S2653" t="str">
        <f>_xlfn.XLOOKUP(Table2[[#This Row],[Customer_ID]],Table1[Customer_ID],Table1[Segment],"Not Found")</f>
        <v>Corporate</v>
      </c>
      <c r="T2653" t="str">
        <f>_xlfn.XLOOKUP(Table2[[#This Row],[Product_ID]],Table4[Product_ID],Table4[Product_Name],"Not Found")</f>
        <v>Bluetooth Speaker</v>
      </c>
    </row>
    <row r="2654" spans="1:20" x14ac:dyDescent="0.3">
      <c r="A2654" t="s">
        <v>3184</v>
      </c>
      <c r="B2654" s="4">
        <v>45746</v>
      </c>
      <c r="C2654" s="4">
        <v>45750</v>
      </c>
      <c r="D2654" t="s">
        <v>1583</v>
      </c>
      <c r="E2654" t="s">
        <v>40</v>
      </c>
      <c r="F2654" s="8">
        <v>4</v>
      </c>
      <c r="G2654" s="10">
        <v>0.05</v>
      </c>
      <c r="H2654" t="s">
        <v>30</v>
      </c>
      <c r="I2654" s="8">
        <v>5696.2</v>
      </c>
      <c r="J2654" s="8">
        <v>1255.4000000000001</v>
      </c>
      <c r="K2654" s="12">
        <f>YEAR(Table2[[#This Row],[Order_Date]])</f>
        <v>2025</v>
      </c>
      <c r="L2654" s="12">
        <f>MONTH(Table2[[#This Row],[Order_Date]])</f>
        <v>3</v>
      </c>
      <c r="M2654" t="str">
        <f>TEXT(Table2[[#This Row],[Order_Date]],"mmm")</f>
        <v>Mar</v>
      </c>
      <c r="N2654" t="str">
        <f>TEXT(Table2[[#This Row],[Order_Date]],"YYYY-MM")</f>
        <v>2025-03</v>
      </c>
      <c r="O2654" s="9">
        <f>IFERROR(Table2[[#This Row],[Profit]]/Table2[[#This Row],[Sales]],0)</f>
        <v>0.22039254239668554</v>
      </c>
      <c r="P2654" t="str">
        <f>_xlfn.XLOOKUP(Table2[[#This Row],[Product_ID]],Table4[Product_ID],Table4[Category],"Not Found")</f>
        <v>Technology</v>
      </c>
      <c r="Q2654" t="str">
        <f>_xlfn.XLOOKUP(Table2[[#This Row],[Product_ID]],Table4[Product_ID],Table4[Sub_Category],"Not Found")</f>
        <v>Accessories</v>
      </c>
      <c r="R2654" t="str">
        <f>_xlfn.XLOOKUP(Table2[[#This Row],[Customer_ID]],Table1[Customer_ID],Table1[Region],"Not Found")</f>
        <v>South</v>
      </c>
      <c r="S2654" t="str">
        <f>_xlfn.XLOOKUP(Table2[[#This Row],[Customer_ID]],Table1[Customer_ID],Table1[Segment],"Not Found")</f>
        <v>Consumer</v>
      </c>
      <c r="T2654" t="str">
        <f>_xlfn.XLOOKUP(Table2[[#This Row],[Product_ID]],Table4[Product_ID],Table4[Product_Name],"Not Found")</f>
        <v>Power Bank</v>
      </c>
    </row>
    <row r="2655" spans="1:20" x14ac:dyDescent="0.3">
      <c r="A2655" t="s">
        <v>3185</v>
      </c>
      <c r="B2655" s="4">
        <v>45304</v>
      </c>
      <c r="C2655" s="4">
        <v>45309</v>
      </c>
      <c r="D2655" t="s">
        <v>223</v>
      </c>
      <c r="E2655" t="s">
        <v>200</v>
      </c>
      <c r="F2655" s="8">
        <v>5</v>
      </c>
      <c r="G2655" s="10">
        <v>0.15</v>
      </c>
      <c r="H2655" t="s">
        <v>13</v>
      </c>
      <c r="I2655" s="8">
        <v>4670.75</v>
      </c>
      <c r="J2655" s="8">
        <v>876.13</v>
      </c>
      <c r="K2655" s="12">
        <f>YEAR(Table2[[#This Row],[Order_Date]])</f>
        <v>2024</v>
      </c>
      <c r="L2655" s="12">
        <f>MONTH(Table2[[#This Row],[Order_Date]])</f>
        <v>1</v>
      </c>
      <c r="M2655" t="str">
        <f>TEXT(Table2[[#This Row],[Order_Date]],"mmm")</f>
        <v>Jan</v>
      </c>
      <c r="N2655" t="str">
        <f>TEXT(Table2[[#This Row],[Order_Date]],"YYYY-MM")</f>
        <v>2024-01</v>
      </c>
      <c r="O2655" s="9">
        <f>IFERROR(Table2[[#This Row],[Profit]]/Table2[[#This Row],[Sales]],0)</f>
        <v>0.18757801209655836</v>
      </c>
      <c r="P2655" t="str">
        <f>_xlfn.XLOOKUP(Table2[[#This Row],[Product_ID]],Table4[Product_ID],Table4[Category],"Not Found")</f>
        <v>Office</v>
      </c>
      <c r="Q2655" t="str">
        <f>_xlfn.XLOOKUP(Table2[[#This Row],[Product_ID]],Table4[Product_ID],Table4[Sub_Category],"Not Found")</f>
        <v>Office Supplies</v>
      </c>
      <c r="R2655" t="str">
        <f>_xlfn.XLOOKUP(Table2[[#This Row],[Customer_ID]],Table1[Customer_ID],Table1[Region],"Not Found")</f>
        <v>North</v>
      </c>
      <c r="S2655" t="str">
        <f>_xlfn.XLOOKUP(Table2[[#This Row],[Customer_ID]],Table1[Customer_ID],Table1[Segment],"Not Found")</f>
        <v>Home Office</v>
      </c>
      <c r="T2655" t="str">
        <f>_xlfn.XLOOKUP(Table2[[#This Row],[Product_ID]],Table4[Product_ID],Table4[Product_Name],"Not Found")</f>
        <v>Laptop Stand</v>
      </c>
    </row>
    <row r="2656" spans="1:20" x14ac:dyDescent="0.3">
      <c r="A2656" t="s">
        <v>3186</v>
      </c>
      <c r="B2656" s="4">
        <v>45501</v>
      </c>
      <c r="C2656" s="4">
        <v>45502</v>
      </c>
      <c r="D2656" t="s">
        <v>1873</v>
      </c>
      <c r="E2656" t="s">
        <v>35</v>
      </c>
      <c r="F2656" s="8">
        <v>1</v>
      </c>
      <c r="G2656" s="10">
        <v>0</v>
      </c>
      <c r="H2656" t="s">
        <v>13</v>
      </c>
      <c r="I2656" s="8">
        <v>1599</v>
      </c>
      <c r="J2656" s="8">
        <v>557.20000000000005</v>
      </c>
      <c r="K2656" s="12">
        <f>YEAR(Table2[[#This Row],[Order_Date]])</f>
        <v>2024</v>
      </c>
      <c r="L2656" s="12">
        <f>MONTH(Table2[[#This Row],[Order_Date]])</f>
        <v>7</v>
      </c>
      <c r="M2656" t="str">
        <f>TEXT(Table2[[#This Row],[Order_Date]],"mmm")</f>
        <v>Jul</v>
      </c>
      <c r="N2656" t="str">
        <f>TEXT(Table2[[#This Row],[Order_Date]],"YYYY-MM")</f>
        <v>2024-07</v>
      </c>
      <c r="O2656" s="9">
        <f>IFERROR(Table2[[#This Row],[Profit]]/Table2[[#This Row],[Sales]],0)</f>
        <v>0.3484677923702314</v>
      </c>
      <c r="P2656" t="str">
        <f>_xlfn.XLOOKUP(Table2[[#This Row],[Product_ID]],Table4[Product_ID],Table4[Category],"Not Found")</f>
        <v>Lifestyle</v>
      </c>
      <c r="Q2656" t="str">
        <f>_xlfn.XLOOKUP(Table2[[#This Row],[Product_ID]],Table4[Product_ID],Table4[Sub_Category],"Not Found")</f>
        <v>Bags</v>
      </c>
      <c r="R2656" t="str">
        <f>_xlfn.XLOOKUP(Table2[[#This Row],[Customer_ID]],Table1[Customer_ID],Table1[Region],"Not Found")</f>
        <v>West</v>
      </c>
      <c r="S2656" t="str">
        <f>_xlfn.XLOOKUP(Table2[[#This Row],[Customer_ID]],Table1[Customer_ID],Table1[Segment],"Not Found")</f>
        <v>Consumer</v>
      </c>
      <c r="T2656" t="str">
        <f>_xlfn.XLOOKUP(Table2[[#This Row],[Product_ID]],Table4[Product_ID],Table4[Product_Name],"Not Found")</f>
        <v>Backpack</v>
      </c>
    </row>
    <row r="2657" spans="1:20" x14ac:dyDescent="0.3">
      <c r="A2657" t="s">
        <v>3187</v>
      </c>
      <c r="B2657" s="4">
        <v>45688</v>
      </c>
      <c r="C2657" s="4">
        <v>45691</v>
      </c>
      <c r="D2657" t="s">
        <v>1678</v>
      </c>
      <c r="E2657" t="s">
        <v>200</v>
      </c>
      <c r="F2657" s="8">
        <v>3</v>
      </c>
      <c r="G2657" s="10">
        <v>0.1</v>
      </c>
      <c r="H2657" t="s">
        <v>17</v>
      </c>
      <c r="I2657" s="8">
        <v>2967.3</v>
      </c>
      <c r="J2657" s="8">
        <v>679.55</v>
      </c>
      <c r="K2657" s="12">
        <f>YEAR(Table2[[#This Row],[Order_Date]])</f>
        <v>2025</v>
      </c>
      <c r="L2657" s="12">
        <f>MONTH(Table2[[#This Row],[Order_Date]])</f>
        <v>1</v>
      </c>
      <c r="M2657" t="str">
        <f>TEXT(Table2[[#This Row],[Order_Date]],"mmm")</f>
        <v>Jan</v>
      </c>
      <c r="N2657" t="str">
        <f>TEXT(Table2[[#This Row],[Order_Date]],"YYYY-MM")</f>
        <v>2025-01</v>
      </c>
      <c r="O2657" s="9">
        <f>IFERROR(Table2[[#This Row],[Profit]]/Table2[[#This Row],[Sales]],0)</f>
        <v>0.22901290735685637</v>
      </c>
      <c r="P2657" t="str">
        <f>_xlfn.XLOOKUP(Table2[[#This Row],[Product_ID]],Table4[Product_ID],Table4[Category],"Not Found")</f>
        <v>Office</v>
      </c>
      <c r="Q2657" t="str">
        <f>_xlfn.XLOOKUP(Table2[[#This Row],[Product_ID]],Table4[Product_ID],Table4[Sub_Category],"Not Found")</f>
        <v>Office Supplies</v>
      </c>
      <c r="R2657" t="str">
        <f>_xlfn.XLOOKUP(Table2[[#This Row],[Customer_ID]],Table1[Customer_ID],Table1[Region],"Not Found")</f>
        <v>West</v>
      </c>
      <c r="S2657" t="str">
        <f>_xlfn.XLOOKUP(Table2[[#This Row],[Customer_ID]],Table1[Customer_ID],Table1[Segment],"Not Found")</f>
        <v>Consumer</v>
      </c>
      <c r="T2657" t="str">
        <f>_xlfn.XLOOKUP(Table2[[#This Row],[Product_ID]],Table4[Product_ID],Table4[Product_Name],"Not Found")</f>
        <v>Laptop Stand</v>
      </c>
    </row>
    <row r="2658" spans="1:20" x14ac:dyDescent="0.3">
      <c r="A2658" t="s">
        <v>3188</v>
      </c>
      <c r="B2658" s="4">
        <v>45391</v>
      </c>
      <c r="C2658" s="4">
        <v>45394</v>
      </c>
      <c r="D2658" t="s">
        <v>609</v>
      </c>
      <c r="E2658" t="s">
        <v>96</v>
      </c>
      <c r="F2658" s="8">
        <v>1</v>
      </c>
      <c r="G2658" s="10">
        <v>0.1</v>
      </c>
      <c r="H2658" t="s">
        <v>17</v>
      </c>
      <c r="I2658" s="8">
        <v>899.1</v>
      </c>
      <c r="J2658" s="8">
        <v>-65.62</v>
      </c>
      <c r="K2658" s="12">
        <f>YEAR(Table2[[#This Row],[Order_Date]])</f>
        <v>2024</v>
      </c>
      <c r="L2658" s="12">
        <f>MONTH(Table2[[#This Row],[Order_Date]])</f>
        <v>4</v>
      </c>
      <c r="M2658" t="str">
        <f>TEXT(Table2[[#This Row],[Order_Date]],"mmm")</f>
        <v>Apr</v>
      </c>
      <c r="N2658" t="str">
        <f>TEXT(Table2[[#This Row],[Order_Date]],"YYYY-MM")</f>
        <v>2024-04</v>
      </c>
      <c r="O2658" s="9">
        <f>IFERROR(Table2[[#This Row],[Profit]]/Table2[[#This Row],[Sales]],0)</f>
        <v>-7.2984095206317434E-2</v>
      </c>
      <c r="P2658" t="str">
        <f>_xlfn.XLOOKUP(Table2[[#This Row],[Product_ID]],Table4[Product_ID],Table4[Category],"Not Found")</f>
        <v>Home</v>
      </c>
      <c r="Q2658" t="str">
        <f>_xlfn.XLOOKUP(Table2[[#This Row],[Product_ID]],Table4[Product_ID],Table4[Sub_Category],"Not Found")</f>
        <v>Lighting</v>
      </c>
      <c r="R2658" t="str">
        <f>_xlfn.XLOOKUP(Table2[[#This Row],[Customer_ID]],Table1[Customer_ID],Table1[Region],"Not Found")</f>
        <v>North</v>
      </c>
      <c r="S2658" t="str">
        <f>_xlfn.XLOOKUP(Table2[[#This Row],[Customer_ID]],Table1[Customer_ID],Table1[Segment],"Not Found")</f>
        <v>Consumer</v>
      </c>
      <c r="T2658" t="str">
        <f>_xlfn.XLOOKUP(Table2[[#This Row],[Product_ID]],Table4[Product_ID],Table4[Product_Name],"Not Found")</f>
        <v>LED Strip Light</v>
      </c>
    </row>
    <row r="2659" spans="1:20" x14ac:dyDescent="0.3">
      <c r="A2659" t="s">
        <v>3189</v>
      </c>
      <c r="B2659" s="4">
        <v>45322</v>
      </c>
      <c r="C2659" s="4">
        <v>45324</v>
      </c>
      <c r="D2659" t="s">
        <v>1119</v>
      </c>
      <c r="E2659" t="s">
        <v>99</v>
      </c>
      <c r="F2659" s="8">
        <v>1</v>
      </c>
      <c r="G2659" s="10">
        <v>0.2</v>
      </c>
      <c r="H2659" t="s">
        <v>17</v>
      </c>
      <c r="I2659" s="8">
        <v>199.2</v>
      </c>
      <c r="J2659" s="8">
        <v>50.43</v>
      </c>
      <c r="K2659" s="12">
        <f>YEAR(Table2[[#This Row],[Order_Date]])</f>
        <v>2024</v>
      </c>
      <c r="L2659" s="12">
        <f>MONTH(Table2[[#This Row],[Order_Date]])</f>
        <v>1</v>
      </c>
      <c r="M2659" t="str">
        <f>TEXT(Table2[[#This Row],[Order_Date]],"mmm")</f>
        <v>Jan</v>
      </c>
      <c r="N2659" t="str">
        <f>TEXT(Table2[[#This Row],[Order_Date]],"YYYY-MM")</f>
        <v>2024-01</v>
      </c>
      <c r="O2659" s="9">
        <f>IFERROR(Table2[[#This Row],[Profit]]/Table2[[#This Row],[Sales]],0)</f>
        <v>0.25316265060240967</v>
      </c>
      <c r="P2659" t="str">
        <f>_xlfn.XLOOKUP(Table2[[#This Row],[Product_ID]],Table4[Product_ID],Table4[Category],"Not Found")</f>
        <v>Office</v>
      </c>
      <c r="Q2659" t="str">
        <f>_xlfn.XLOOKUP(Table2[[#This Row],[Product_ID]],Table4[Product_ID],Table4[Sub_Category],"Not Found")</f>
        <v>Paper</v>
      </c>
      <c r="R2659" t="str">
        <f>_xlfn.XLOOKUP(Table2[[#This Row],[Customer_ID]],Table1[Customer_ID],Table1[Region],"Not Found")</f>
        <v>East</v>
      </c>
      <c r="S2659" t="str">
        <f>_xlfn.XLOOKUP(Table2[[#This Row],[Customer_ID]],Table1[Customer_ID],Table1[Segment],"Not Found")</f>
        <v>Home Office</v>
      </c>
      <c r="T2659" t="str">
        <f>_xlfn.XLOOKUP(Table2[[#This Row],[Product_ID]],Table4[Product_ID],Table4[Product_Name],"Not Found")</f>
        <v>Pen Set</v>
      </c>
    </row>
    <row r="2660" spans="1:20" x14ac:dyDescent="0.3">
      <c r="A2660" t="s">
        <v>3190</v>
      </c>
      <c r="B2660" s="4">
        <v>45819</v>
      </c>
      <c r="C2660" s="4">
        <v>45823</v>
      </c>
      <c r="D2660" t="s">
        <v>369</v>
      </c>
      <c r="E2660" t="s">
        <v>116</v>
      </c>
      <c r="F2660" s="8">
        <v>1</v>
      </c>
      <c r="G2660" s="10">
        <v>0</v>
      </c>
      <c r="H2660" t="s">
        <v>21</v>
      </c>
      <c r="I2660" s="8">
        <v>399</v>
      </c>
      <c r="J2660" s="8">
        <v>77.650000000000006</v>
      </c>
      <c r="K2660" s="12">
        <f>YEAR(Table2[[#This Row],[Order_Date]])</f>
        <v>2025</v>
      </c>
      <c r="L2660" s="12">
        <f>MONTH(Table2[[#This Row],[Order_Date]])</f>
        <v>6</v>
      </c>
      <c r="M2660" t="str">
        <f>TEXT(Table2[[#This Row],[Order_Date]],"mmm")</f>
        <v>Jun</v>
      </c>
      <c r="N2660" t="str">
        <f>TEXT(Table2[[#This Row],[Order_Date]],"YYYY-MM")</f>
        <v>2025-06</v>
      </c>
      <c r="O2660" s="9">
        <f>IFERROR(Table2[[#This Row],[Profit]]/Table2[[#This Row],[Sales]],0)</f>
        <v>0.19461152882205515</v>
      </c>
      <c r="P2660" t="str">
        <f>_xlfn.XLOOKUP(Table2[[#This Row],[Product_ID]],Table4[Product_ID],Table4[Category],"Not Found")</f>
        <v>Technology</v>
      </c>
      <c r="Q2660" t="str">
        <f>_xlfn.XLOOKUP(Table2[[#This Row],[Product_ID]],Table4[Product_ID],Table4[Sub_Category],"Not Found")</f>
        <v>Accessories</v>
      </c>
      <c r="R2660" t="str">
        <f>_xlfn.XLOOKUP(Table2[[#This Row],[Customer_ID]],Table1[Customer_ID],Table1[Region],"Not Found")</f>
        <v>North</v>
      </c>
      <c r="S2660" t="str">
        <f>_xlfn.XLOOKUP(Table2[[#This Row],[Customer_ID]],Table1[Customer_ID],Table1[Segment],"Not Found")</f>
        <v>Consumer</v>
      </c>
      <c r="T2660" t="str">
        <f>_xlfn.XLOOKUP(Table2[[#This Row],[Product_ID]],Table4[Product_ID],Table4[Product_Name],"Not Found")</f>
        <v>Mobile Holder</v>
      </c>
    </row>
    <row r="2661" spans="1:20" x14ac:dyDescent="0.3">
      <c r="A2661" t="s">
        <v>3191</v>
      </c>
      <c r="B2661" s="4">
        <v>45940</v>
      </c>
      <c r="C2661" s="4">
        <v>45944</v>
      </c>
      <c r="D2661" t="s">
        <v>1385</v>
      </c>
      <c r="E2661" t="s">
        <v>20</v>
      </c>
      <c r="F2661" s="8">
        <v>1</v>
      </c>
      <c r="G2661" s="10">
        <v>0</v>
      </c>
      <c r="H2661" t="s">
        <v>13</v>
      </c>
      <c r="I2661" s="8">
        <v>6999</v>
      </c>
      <c r="J2661" s="8">
        <v>1129.3</v>
      </c>
      <c r="K2661" s="12">
        <f>YEAR(Table2[[#This Row],[Order_Date]])</f>
        <v>2025</v>
      </c>
      <c r="L2661" s="12">
        <f>MONTH(Table2[[#This Row],[Order_Date]])</f>
        <v>10</v>
      </c>
      <c r="M2661" t="str">
        <f>TEXT(Table2[[#This Row],[Order_Date]],"mmm")</f>
        <v>Oct</v>
      </c>
      <c r="N2661" t="str">
        <f>TEXT(Table2[[#This Row],[Order_Date]],"YYYY-MM")</f>
        <v>2025-10</v>
      </c>
      <c r="O2661" s="9">
        <f>IFERROR(Table2[[#This Row],[Profit]]/Table2[[#This Row],[Sales]],0)</f>
        <v>0.16135162166023717</v>
      </c>
      <c r="P2661" t="str">
        <f>_xlfn.XLOOKUP(Table2[[#This Row],[Product_ID]],Table4[Product_ID],Table4[Category],"Not Found")</f>
        <v>Furniture</v>
      </c>
      <c r="Q2661" t="str">
        <f>_xlfn.XLOOKUP(Table2[[#This Row],[Product_ID]],Table4[Product_ID],Table4[Sub_Category],"Not Found")</f>
        <v>Furniture</v>
      </c>
      <c r="R2661" t="str">
        <f>_xlfn.XLOOKUP(Table2[[#This Row],[Customer_ID]],Table1[Customer_ID],Table1[Region],"Not Found")</f>
        <v>West</v>
      </c>
      <c r="S2661" t="str">
        <f>_xlfn.XLOOKUP(Table2[[#This Row],[Customer_ID]],Table1[Customer_ID],Table1[Segment],"Not Found")</f>
        <v>Home Office</v>
      </c>
      <c r="T2661" t="str">
        <f>_xlfn.XLOOKUP(Table2[[#This Row],[Product_ID]],Table4[Product_ID],Table4[Product_Name],"Not Found")</f>
        <v>Office Chair</v>
      </c>
    </row>
    <row r="2662" spans="1:20" x14ac:dyDescent="0.3">
      <c r="A2662" t="s">
        <v>3192</v>
      </c>
      <c r="B2662" s="4">
        <v>45620</v>
      </c>
      <c r="C2662" s="4">
        <v>45621</v>
      </c>
      <c r="D2662" t="s">
        <v>581</v>
      </c>
      <c r="E2662" t="s">
        <v>99</v>
      </c>
      <c r="F2662" s="8">
        <v>1</v>
      </c>
      <c r="G2662" s="10">
        <v>0.15</v>
      </c>
      <c r="H2662" t="s">
        <v>30</v>
      </c>
      <c r="I2662" s="8">
        <v>211.65</v>
      </c>
      <c r="J2662" s="8">
        <v>59.36</v>
      </c>
      <c r="K2662" s="12">
        <f>YEAR(Table2[[#This Row],[Order_Date]])</f>
        <v>2024</v>
      </c>
      <c r="L2662" s="12">
        <f>MONTH(Table2[[#This Row],[Order_Date]])</f>
        <v>11</v>
      </c>
      <c r="M2662" t="str">
        <f>TEXT(Table2[[#This Row],[Order_Date]],"mmm")</f>
        <v>Nov</v>
      </c>
      <c r="N2662" t="str">
        <f>TEXT(Table2[[#This Row],[Order_Date]],"YYYY-MM")</f>
        <v>2024-11</v>
      </c>
      <c r="O2662" s="9">
        <f>IFERROR(Table2[[#This Row],[Profit]]/Table2[[#This Row],[Sales]],0)</f>
        <v>0.28046302858492794</v>
      </c>
      <c r="P2662" t="str">
        <f>_xlfn.XLOOKUP(Table2[[#This Row],[Product_ID]],Table4[Product_ID],Table4[Category],"Not Found")</f>
        <v>Office</v>
      </c>
      <c r="Q2662" t="str">
        <f>_xlfn.XLOOKUP(Table2[[#This Row],[Product_ID]],Table4[Product_ID],Table4[Sub_Category],"Not Found")</f>
        <v>Paper</v>
      </c>
      <c r="R2662" t="str">
        <f>_xlfn.XLOOKUP(Table2[[#This Row],[Customer_ID]],Table1[Customer_ID],Table1[Region],"Not Found")</f>
        <v>East</v>
      </c>
      <c r="S2662" t="str">
        <f>_xlfn.XLOOKUP(Table2[[#This Row],[Customer_ID]],Table1[Customer_ID],Table1[Segment],"Not Found")</f>
        <v>Consumer</v>
      </c>
      <c r="T2662" t="str">
        <f>_xlfn.XLOOKUP(Table2[[#This Row],[Product_ID]],Table4[Product_ID],Table4[Product_Name],"Not Found")</f>
        <v>Pen Set</v>
      </c>
    </row>
    <row r="2663" spans="1:20" x14ac:dyDescent="0.3">
      <c r="A2663" t="s">
        <v>3193</v>
      </c>
      <c r="B2663" s="4">
        <v>45457</v>
      </c>
      <c r="C2663" s="4">
        <v>45458</v>
      </c>
      <c r="D2663" t="s">
        <v>1258</v>
      </c>
      <c r="E2663" t="s">
        <v>55</v>
      </c>
      <c r="F2663" s="8">
        <v>1</v>
      </c>
      <c r="G2663" s="10">
        <v>0</v>
      </c>
      <c r="H2663" t="s">
        <v>17</v>
      </c>
      <c r="I2663" s="8">
        <v>5999</v>
      </c>
      <c r="J2663" s="8">
        <v>792</v>
      </c>
      <c r="K2663" s="12">
        <f>YEAR(Table2[[#This Row],[Order_Date]])</f>
        <v>2024</v>
      </c>
      <c r="L2663" s="12">
        <f>MONTH(Table2[[#This Row],[Order_Date]])</f>
        <v>6</v>
      </c>
      <c r="M2663" t="str">
        <f>TEXT(Table2[[#This Row],[Order_Date]],"mmm")</f>
        <v>Jun</v>
      </c>
      <c r="N2663" t="str">
        <f>TEXT(Table2[[#This Row],[Order_Date]],"YYYY-MM")</f>
        <v>2024-06</v>
      </c>
      <c r="O2663" s="9">
        <f>IFERROR(Table2[[#This Row],[Profit]]/Table2[[#This Row],[Sales]],0)</f>
        <v>0.13202200366727787</v>
      </c>
      <c r="P2663" t="str">
        <f>_xlfn.XLOOKUP(Table2[[#This Row],[Product_ID]],Table4[Product_ID],Table4[Category],"Not Found")</f>
        <v>Furniture</v>
      </c>
      <c r="Q2663" t="str">
        <f>_xlfn.XLOOKUP(Table2[[#This Row],[Product_ID]],Table4[Product_ID],Table4[Sub_Category],"Not Found")</f>
        <v>Furniture</v>
      </c>
      <c r="R2663" t="str">
        <f>_xlfn.XLOOKUP(Table2[[#This Row],[Customer_ID]],Table1[Customer_ID],Table1[Region],"Not Found")</f>
        <v>East</v>
      </c>
      <c r="S2663" t="str">
        <f>_xlfn.XLOOKUP(Table2[[#This Row],[Customer_ID]],Table1[Customer_ID],Table1[Segment],"Not Found")</f>
        <v>Consumer</v>
      </c>
      <c r="T2663" t="str">
        <f>_xlfn.XLOOKUP(Table2[[#This Row],[Product_ID]],Table4[Product_ID],Table4[Product_Name],"Not Found")</f>
        <v>Study Table</v>
      </c>
    </row>
    <row r="2664" spans="1:20" x14ac:dyDescent="0.3">
      <c r="A2664" t="s">
        <v>3194</v>
      </c>
      <c r="B2664" s="4">
        <v>45750</v>
      </c>
      <c r="C2664" s="4">
        <v>45751</v>
      </c>
      <c r="D2664" t="s">
        <v>795</v>
      </c>
      <c r="E2664" t="s">
        <v>12</v>
      </c>
      <c r="F2664" s="8">
        <v>4</v>
      </c>
      <c r="G2664" s="10">
        <v>0.05</v>
      </c>
      <c r="H2664" t="s">
        <v>30</v>
      </c>
      <c r="I2664" s="8">
        <v>2276.1999999999998</v>
      </c>
      <c r="J2664" s="8">
        <v>498.56</v>
      </c>
      <c r="K2664" s="12">
        <f>YEAR(Table2[[#This Row],[Order_Date]])</f>
        <v>2025</v>
      </c>
      <c r="L2664" s="12">
        <f>MONTH(Table2[[#This Row],[Order_Date]])</f>
        <v>4</v>
      </c>
      <c r="M2664" t="str">
        <f>TEXT(Table2[[#This Row],[Order_Date]],"mmm")</f>
        <v>Apr</v>
      </c>
      <c r="N2664" t="str">
        <f>TEXT(Table2[[#This Row],[Order_Date]],"YYYY-MM")</f>
        <v>2025-04</v>
      </c>
      <c r="O2664" s="9">
        <f>IFERROR(Table2[[#This Row],[Profit]]/Table2[[#This Row],[Sales]],0)</f>
        <v>0.21903171953255426</v>
      </c>
      <c r="P2664" t="str">
        <f>_xlfn.XLOOKUP(Table2[[#This Row],[Product_ID]],Table4[Product_ID],Table4[Category],"Not Found")</f>
        <v>Home</v>
      </c>
      <c r="Q2664" t="str">
        <f>_xlfn.XLOOKUP(Table2[[#This Row],[Product_ID]],Table4[Product_ID],Table4[Sub_Category],"Not Found")</f>
        <v>Kitchen</v>
      </c>
      <c r="R2664" t="str">
        <f>_xlfn.XLOOKUP(Table2[[#This Row],[Customer_ID]],Table1[Customer_ID],Table1[Region],"Not Found")</f>
        <v>West</v>
      </c>
      <c r="S2664" t="str">
        <f>_xlfn.XLOOKUP(Table2[[#This Row],[Customer_ID]],Table1[Customer_ID],Table1[Segment],"Not Found")</f>
        <v>Consumer</v>
      </c>
      <c r="T2664" t="str">
        <f>_xlfn.XLOOKUP(Table2[[#This Row],[Product_ID]],Table4[Product_ID],Table4[Product_Name],"Not Found")</f>
        <v>Water Bottle</v>
      </c>
    </row>
    <row r="2665" spans="1:20" x14ac:dyDescent="0.3">
      <c r="A2665" t="s">
        <v>3195</v>
      </c>
      <c r="B2665" s="4">
        <v>45391</v>
      </c>
      <c r="C2665" s="4">
        <v>45396</v>
      </c>
      <c r="D2665" t="s">
        <v>195</v>
      </c>
      <c r="E2665" t="s">
        <v>96</v>
      </c>
      <c r="F2665" s="8">
        <v>2</v>
      </c>
      <c r="G2665" s="10">
        <v>0.1</v>
      </c>
      <c r="H2665" t="s">
        <v>13</v>
      </c>
      <c r="I2665" s="8">
        <v>1798.2</v>
      </c>
      <c r="J2665" s="8">
        <v>508.36</v>
      </c>
      <c r="K2665" s="12">
        <f>YEAR(Table2[[#This Row],[Order_Date]])</f>
        <v>2024</v>
      </c>
      <c r="L2665" s="12">
        <f>MONTH(Table2[[#This Row],[Order_Date]])</f>
        <v>4</v>
      </c>
      <c r="M2665" t="str">
        <f>TEXT(Table2[[#This Row],[Order_Date]],"mmm")</f>
        <v>Apr</v>
      </c>
      <c r="N2665" t="str">
        <f>TEXT(Table2[[#This Row],[Order_Date]],"YYYY-MM")</f>
        <v>2024-04</v>
      </c>
      <c r="O2665" s="9">
        <f>IFERROR(Table2[[#This Row],[Profit]]/Table2[[#This Row],[Sales]],0)</f>
        <v>0.28270492714937162</v>
      </c>
      <c r="P2665" t="str">
        <f>_xlfn.XLOOKUP(Table2[[#This Row],[Product_ID]],Table4[Product_ID],Table4[Category],"Not Found")</f>
        <v>Home</v>
      </c>
      <c r="Q2665" t="str">
        <f>_xlfn.XLOOKUP(Table2[[#This Row],[Product_ID]],Table4[Product_ID],Table4[Sub_Category],"Not Found")</f>
        <v>Lighting</v>
      </c>
      <c r="R2665" t="str">
        <f>_xlfn.XLOOKUP(Table2[[#This Row],[Customer_ID]],Table1[Customer_ID],Table1[Region],"Not Found")</f>
        <v>North</v>
      </c>
      <c r="S2665" t="str">
        <f>_xlfn.XLOOKUP(Table2[[#This Row],[Customer_ID]],Table1[Customer_ID],Table1[Segment],"Not Found")</f>
        <v>Corporate</v>
      </c>
      <c r="T2665" t="str">
        <f>_xlfn.XLOOKUP(Table2[[#This Row],[Product_ID]],Table4[Product_ID],Table4[Product_Name],"Not Found")</f>
        <v>LED Strip Light</v>
      </c>
    </row>
    <row r="2666" spans="1:20" x14ac:dyDescent="0.3">
      <c r="A2666" t="s">
        <v>3196</v>
      </c>
      <c r="B2666" s="4">
        <v>45912</v>
      </c>
      <c r="C2666" s="4">
        <v>45917</v>
      </c>
      <c r="D2666" t="s">
        <v>1046</v>
      </c>
      <c r="E2666" t="s">
        <v>35</v>
      </c>
      <c r="F2666" s="8">
        <v>3</v>
      </c>
      <c r="G2666" s="10">
        <v>0</v>
      </c>
      <c r="H2666" t="s">
        <v>17</v>
      </c>
      <c r="I2666" s="8">
        <v>4797</v>
      </c>
      <c r="J2666" s="8">
        <v>1664.25</v>
      </c>
      <c r="K2666" s="12">
        <f>YEAR(Table2[[#This Row],[Order_Date]])</f>
        <v>2025</v>
      </c>
      <c r="L2666" s="12">
        <f>MONTH(Table2[[#This Row],[Order_Date]])</f>
        <v>9</v>
      </c>
      <c r="M2666" t="str">
        <f>TEXT(Table2[[#This Row],[Order_Date]],"mmm")</f>
        <v>Sep</v>
      </c>
      <c r="N2666" t="str">
        <f>TEXT(Table2[[#This Row],[Order_Date]],"YYYY-MM")</f>
        <v>2025-09</v>
      </c>
      <c r="O2666" s="9">
        <f>IFERROR(Table2[[#This Row],[Profit]]/Table2[[#This Row],[Sales]],0)</f>
        <v>0.34693558474046277</v>
      </c>
      <c r="P2666" t="str">
        <f>_xlfn.XLOOKUP(Table2[[#This Row],[Product_ID]],Table4[Product_ID],Table4[Category],"Not Found")</f>
        <v>Lifestyle</v>
      </c>
      <c r="Q2666" t="str">
        <f>_xlfn.XLOOKUP(Table2[[#This Row],[Product_ID]],Table4[Product_ID],Table4[Sub_Category],"Not Found")</f>
        <v>Bags</v>
      </c>
      <c r="R2666" t="str">
        <f>_xlfn.XLOOKUP(Table2[[#This Row],[Customer_ID]],Table1[Customer_ID],Table1[Region],"Not Found")</f>
        <v>South</v>
      </c>
      <c r="S2666" t="str">
        <f>_xlfn.XLOOKUP(Table2[[#This Row],[Customer_ID]],Table1[Customer_ID],Table1[Segment],"Not Found")</f>
        <v>Consumer</v>
      </c>
      <c r="T2666" t="str">
        <f>_xlfn.XLOOKUP(Table2[[#This Row],[Product_ID]],Table4[Product_ID],Table4[Product_Name],"Not Found")</f>
        <v>Backpack</v>
      </c>
    </row>
    <row r="2667" spans="1:20" x14ac:dyDescent="0.3">
      <c r="A2667" t="s">
        <v>3197</v>
      </c>
      <c r="B2667" s="4">
        <v>45464</v>
      </c>
      <c r="C2667" s="4">
        <v>45467</v>
      </c>
      <c r="D2667" t="s">
        <v>118</v>
      </c>
      <c r="E2667" t="s">
        <v>81</v>
      </c>
      <c r="F2667" s="8">
        <v>2</v>
      </c>
      <c r="G2667" s="10">
        <v>0.15</v>
      </c>
      <c r="H2667" t="s">
        <v>17</v>
      </c>
      <c r="I2667" s="8">
        <v>1358.3</v>
      </c>
      <c r="J2667" s="8">
        <v>287.02999999999997</v>
      </c>
      <c r="K2667" s="12">
        <f>YEAR(Table2[[#This Row],[Order_Date]])</f>
        <v>2024</v>
      </c>
      <c r="L2667" s="12">
        <f>MONTH(Table2[[#This Row],[Order_Date]])</f>
        <v>6</v>
      </c>
      <c r="M2667" t="str">
        <f>TEXT(Table2[[#This Row],[Order_Date]],"mmm")</f>
        <v>Jun</v>
      </c>
      <c r="N2667" t="str">
        <f>TEXT(Table2[[#This Row],[Order_Date]],"YYYY-MM")</f>
        <v>2024-06</v>
      </c>
      <c r="O2667" s="9">
        <f>IFERROR(Table2[[#This Row],[Profit]]/Table2[[#This Row],[Sales]],0)</f>
        <v>0.21131561510711919</v>
      </c>
      <c r="P2667" t="str">
        <f>_xlfn.XLOOKUP(Table2[[#This Row],[Product_ID]],Table4[Product_ID],Table4[Category],"Not Found")</f>
        <v>Home</v>
      </c>
      <c r="Q2667" t="str">
        <f>_xlfn.XLOOKUP(Table2[[#This Row],[Product_ID]],Table4[Product_ID],Table4[Sub_Category],"Not Found")</f>
        <v>Kitchen</v>
      </c>
      <c r="R2667" t="str">
        <f>_xlfn.XLOOKUP(Table2[[#This Row],[Customer_ID]],Table1[Customer_ID],Table1[Region],"Not Found")</f>
        <v>West</v>
      </c>
      <c r="S2667" t="str">
        <f>_xlfn.XLOOKUP(Table2[[#This Row],[Customer_ID]],Table1[Customer_ID],Table1[Segment],"Not Found")</f>
        <v>Consumer</v>
      </c>
      <c r="T2667" t="str">
        <f>_xlfn.XLOOKUP(Table2[[#This Row],[Product_ID]],Table4[Product_ID],Table4[Product_Name],"Not Found")</f>
        <v>Travel Mug</v>
      </c>
    </row>
    <row r="2668" spans="1:20" x14ac:dyDescent="0.3">
      <c r="A2668" t="s">
        <v>3198</v>
      </c>
      <c r="B2668" s="4">
        <v>45453</v>
      </c>
      <c r="C2668" s="4">
        <v>45456</v>
      </c>
      <c r="D2668" t="s">
        <v>1104</v>
      </c>
      <c r="E2668" t="s">
        <v>12</v>
      </c>
      <c r="F2668" s="8">
        <v>1</v>
      </c>
      <c r="G2668" s="10">
        <v>0.1</v>
      </c>
      <c r="H2668" t="s">
        <v>17</v>
      </c>
      <c r="I2668" s="8">
        <v>539.1</v>
      </c>
      <c r="J2668" s="8">
        <v>141.07</v>
      </c>
      <c r="K2668" s="12">
        <f>YEAR(Table2[[#This Row],[Order_Date]])</f>
        <v>2024</v>
      </c>
      <c r="L2668" s="12">
        <f>MONTH(Table2[[#This Row],[Order_Date]])</f>
        <v>6</v>
      </c>
      <c r="M2668" t="str">
        <f>TEXT(Table2[[#This Row],[Order_Date]],"mmm")</f>
        <v>Jun</v>
      </c>
      <c r="N2668" t="str">
        <f>TEXT(Table2[[#This Row],[Order_Date]],"YYYY-MM")</f>
        <v>2024-06</v>
      </c>
      <c r="O2668" s="9">
        <f>IFERROR(Table2[[#This Row],[Profit]]/Table2[[#This Row],[Sales]],0)</f>
        <v>0.2616768688554999</v>
      </c>
      <c r="P2668" t="str">
        <f>_xlfn.XLOOKUP(Table2[[#This Row],[Product_ID]],Table4[Product_ID],Table4[Category],"Not Found")</f>
        <v>Home</v>
      </c>
      <c r="Q2668" t="str">
        <f>_xlfn.XLOOKUP(Table2[[#This Row],[Product_ID]],Table4[Product_ID],Table4[Sub_Category],"Not Found")</f>
        <v>Kitchen</v>
      </c>
      <c r="R2668" t="str">
        <f>_xlfn.XLOOKUP(Table2[[#This Row],[Customer_ID]],Table1[Customer_ID],Table1[Region],"Not Found")</f>
        <v>North</v>
      </c>
      <c r="S2668" t="str">
        <f>_xlfn.XLOOKUP(Table2[[#This Row],[Customer_ID]],Table1[Customer_ID],Table1[Segment],"Not Found")</f>
        <v>Consumer</v>
      </c>
      <c r="T2668" t="str">
        <f>_xlfn.XLOOKUP(Table2[[#This Row],[Product_ID]],Table4[Product_ID],Table4[Product_Name],"Not Found")</f>
        <v>Water Bottle</v>
      </c>
    </row>
    <row r="2669" spans="1:20" x14ac:dyDescent="0.3">
      <c r="A2669" t="s">
        <v>3199</v>
      </c>
      <c r="B2669" s="4">
        <v>46019</v>
      </c>
      <c r="C2669" s="4">
        <v>46022</v>
      </c>
      <c r="D2669" t="s">
        <v>39</v>
      </c>
      <c r="E2669" t="s">
        <v>76</v>
      </c>
      <c r="F2669" s="8">
        <v>4</v>
      </c>
      <c r="G2669" s="10">
        <v>0</v>
      </c>
      <c r="H2669" t="s">
        <v>13</v>
      </c>
      <c r="I2669" s="8">
        <v>3596</v>
      </c>
      <c r="J2669" s="8">
        <v>833.12</v>
      </c>
      <c r="K2669" s="12">
        <f>YEAR(Table2[[#This Row],[Order_Date]])</f>
        <v>2025</v>
      </c>
      <c r="L2669" s="12">
        <f>MONTH(Table2[[#This Row],[Order_Date]])</f>
        <v>12</v>
      </c>
      <c r="M2669" t="str">
        <f>TEXT(Table2[[#This Row],[Order_Date]],"mmm")</f>
        <v>Dec</v>
      </c>
      <c r="N2669" t="str">
        <f>TEXT(Table2[[#This Row],[Order_Date]],"YYYY-MM")</f>
        <v>2025-12</v>
      </c>
      <c r="O2669" s="9">
        <f>IFERROR(Table2[[#This Row],[Profit]]/Table2[[#This Row],[Sales]],0)</f>
        <v>0.23167964404894328</v>
      </c>
      <c r="P2669" t="str">
        <f>_xlfn.XLOOKUP(Table2[[#This Row],[Product_ID]],Table4[Product_ID],Table4[Category],"Not Found")</f>
        <v>Home</v>
      </c>
      <c r="Q2669" t="str">
        <f>_xlfn.XLOOKUP(Table2[[#This Row],[Product_ID]],Table4[Product_ID],Table4[Sub_Category],"Not Found")</f>
        <v>Decor</v>
      </c>
      <c r="R2669" t="str">
        <f>_xlfn.XLOOKUP(Table2[[#This Row],[Customer_ID]],Table1[Customer_ID],Table1[Region],"Not Found")</f>
        <v>East</v>
      </c>
      <c r="S2669" t="str">
        <f>_xlfn.XLOOKUP(Table2[[#This Row],[Customer_ID]],Table1[Customer_ID],Table1[Segment],"Not Found")</f>
        <v>Consumer</v>
      </c>
      <c r="T2669" t="str">
        <f>_xlfn.XLOOKUP(Table2[[#This Row],[Product_ID]],Table4[Product_ID],Table4[Product_Name],"Not Found")</f>
        <v>Wall Clock</v>
      </c>
    </row>
    <row r="2670" spans="1:20" x14ac:dyDescent="0.3">
      <c r="A2670" t="s">
        <v>3200</v>
      </c>
      <c r="B2670" s="4">
        <v>45554</v>
      </c>
      <c r="C2670" s="4">
        <v>45558</v>
      </c>
      <c r="D2670" t="s">
        <v>839</v>
      </c>
      <c r="E2670" t="s">
        <v>55</v>
      </c>
      <c r="F2670" s="8">
        <v>3</v>
      </c>
      <c r="G2670" s="10">
        <v>0</v>
      </c>
      <c r="H2670" t="s">
        <v>17</v>
      </c>
      <c r="I2670" s="8">
        <v>17997</v>
      </c>
      <c r="J2670" s="8">
        <v>3555.74</v>
      </c>
      <c r="K2670" s="12">
        <f>YEAR(Table2[[#This Row],[Order_Date]])</f>
        <v>2024</v>
      </c>
      <c r="L2670" s="12">
        <f>MONTH(Table2[[#This Row],[Order_Date]])</f>
        <v>9</v>
      </c>
      <c r="M2670" t="str">
        <f>TEXT(Table2[[#This Row],[Order_Date]],"mmm")</f>
        <v>Sep</v>
      </c>
      <c r="N2670" t="str">
        <f>TEXT(Table2[[#This Row],[Order_Date]],"YYYY-MM")</f>
        <v>2024-09</v>
      </c>
      <c r="O2670" s="9">
        <f>IFERROR(Table2[[#This Row],[Profit]]/Table2[[#This Row],[Sales]],0)</f>
        <v>0.19757404011779739</v>
      </c>
      <c r="P2670" t="str">
        <f>_xlfn.XLOOKUP(Table2[[#This Row],[Product_ID]],Table4[Product_ID],Table4[Category],"Not Found")</f>
        <v>Furniture</v>
      </c>
      <c r="Q2670" t="str">
        <f>_xlfn.XLOOKUP(Table2[[#This Row],[Product_ID]],Table4[Product_ID],Table4[Sub_Category],"Not Found")</f>
        <v>Furniture</v>
      </c>
      <c r="R2670" t="str">
        <f>_xlfn.XLOOKUP(Table2[[#This Row],[Customer_ID]],Table1[Customer_ID],Table1[Region],"Not Found")</f>
        <v>South</v>
      </c>
      <c r="S2670" t="str">
        <f>_xlfn.XLOOKUP(Table2[[#This Row],[Customer_ID]],Table1[Customer_ID],Table1[Segment],"Not Found")</f>
        <v>Consumer</v>
      </c>
      <c r="T2670" t="str">
        <f>_xlfn.XLOOKUP(Table2[[#This Row],[Product_ID]],Table4[Product_ID],Table4[Product_Name],"Not Found")</f>
        <v>Study Table</v>
      </c>
    </row>
    <row r="2671" spans="1:20" x14ac:dyDescent="0.3">
      <c r="A2671" t="s">
        <v>3201</v>
      </c>
      <c r="B2671" s="4">
        <v>45565</v>
      </c>
      <c r="C2671" s="4">
        <v>45568</v>
      </c>
      <c r="D2671" t="s">
        <v>828</v>
      </c>
      <c r="E2671" t="s">
        <v>50</v>
      </c>
      <c r="F2671" s="8">
        <v>1</v>
      </c>
      <c r="G2671" s="10">
        <v>0</v>
      </c>
      <c r="H2671" t="s">
        <v>13</v>
      </c>
      <c r="I2671" s="8">
        <v>499</v>
      </c>
      <c r="J2671" s="8">
        <v>94.11</v>
      </c>
      <c r="K2671" s="12">
        <f>YEAR(Table2[[#This Row],[Order_Date]])</f>
        <v>2024</v>
      </c>
      <c r="L2671" s="12">
        <f>MONTH(Table2[[#This Row],[Order_Date]])</f>
        <v>9</v>
      </c>
      <c r="M2671" t="str">
        <f>TEXT(Table2[[#This Row],[Order_Date]],"mmm")</f>
        <v>Sep</v>
      </c>
      <c r="N2671" t="str">
        <f>TEXT(Table2[[#This Row],[Order_Date]],"YYYY-MM")</f>
        <v>2024-09</v>
      </c>
      <c r="O2671" s="9">
        <f>IFERROR(Table2[[#This Row],[Profit]]/Table2[[#This Row],[Sales]],0)</f>
        <v>0.18859719438877756</v>
      </c>
      <c r="P2671" t="str">
        <f>_xlfn.XLOOKUP(Table2[[#This Row],[Product_ID]],Table4[Product_ID],Table4[Category],"Not Found")</f>
        <v>Technology</v>
      </c>
      <c r="Q2671" t="str">
        <f>_xlfn.XLOOKUP(Table2[[#This Row],[Product_ID]],Table4[Product_ID],Table4[Sub_Category],"Not Found")</f>
        <v>Accessories</v>
      </c>
      <c r="R2671" t="str">
        <f>_xlfn.XLOOKUP(Table2[[#This Row],[Customer_ID]],Table1[Customer_ID],Table1[Region],"Not Found")</f>
        <v>North</v>
      </c>
      <c r="S2671" t="str">
        <f>_xlfn.XLOOKUP(Table2[[#This Row],[Customer_ID]],Table1[Customer_ID],Table1[Segment],"Not Found")</f>
        <v>Consumer</v>
      </c>
      <c r="T2671" t="str">
        <f>_xlfn.XLOOKUP(Table2[[#This Row],[Product_ID]],Table4[Product_ID],Table4[Product_Name],"Not Found")</f>
        <v>Wireless Mouse</v>
      </c>
    </row>
    <row r="2672" spans="1:20" x14ac:dyDescent="0.3">
      <c r="A2672" t="s">
        <v>3202</v>
      </c>
      <c r="B2672" s="4">
        <v>45294</v>
      </c>
      <c r="C2672" s="4">
        <v>45296</v>
      </c>
      <c r="D2672" t="s">
        <v>381</v>
      </c>
      <c r="E2672" t="s">
        <v>29</v>
      </c>
      <c r="F2672" s="8">
        <v>1</v>
      </c>
      <c r="G2672" s="10">
        <v>0</v>
      </c>
      <c r="H2672" t="s">
        <v>17</v>
      </c>
      <c r="I2672" s="8">
        <v>399</v>
      </c>
      <c r="J2672" s="8">
        <v>121.93</v>
      </c>
      <c r="K2672" s="12">
        <f>YEAR(Table2[[#This Row],[Order_Date]])</f>
        <v>2024</v>
      </c>
      <c r="L2672" s="12">
        <f>MONTH(Table2[[#This Row],[Order_Date]])</f>
        <v>1</v>
      </c>
      <c r="M2672" t="str">
        <f>TEXT(Table2[[#This Row],[Order_Date]],"mmm")</f>
        <v>Jan</v>
      </c>
      <c r="N2672" t="str">
        <f>TEXT(Table2[[#This Row],[Order_Date]],"YYYY-MM")</f>
        <v>2024-01</v>
      </c>
      <c r="O2672" s="9">
        <f>IFERROR(Table2[[#This Row],[Profit]]/Table2[[#This Row],[Sales]],0)</f>
        <v>0.30558897243107769</v>
      </c>
      <c r="P2672" t="str">
        <f>_xlfn.XLOOKUP(Table2[[#This Row],[Product_ID]],Table4[Product_ID],Table4[Category],"Not Found")</f>
        <v>Office</v>
      </c>
      <c r="Q2672" t="str">
        <f>_xlfn.XLOOKUP(Table2[[#This Row],[Product_ID]],Table4[Product_ID],Table4[Sub_Category],"Not Found")</f>
        <v>Paper</v>
      </c>
      <c r="R2672" t="str">
        <f>_xlfn.XLOOKUP(Table2[[#This Row],[Customer_ID]],Table1[Customer_ID],Table1[Region],"Not Found")</f>
        <v>West</v>
      </c>
      <c r="S2672" t="str">
        <f>_xlfn.XLOOKUP(Table2[[#This Row],[Customer_ID]],Table1[Customer_ID],Table1[Segment],"Not Found")</f>
        <v>Corporate</v>
      </c>
      <c r="T2672" t="str">
        <f>_xlfn.XLOOKUP(Table2[[#This Row],[Product_ID]],Table4[Product_ID],Table4[Product_Name],"Not Found")</f>
        <v>Notebook Set</v>
      </c>
    </row>
    <row r="2673" spans="1:20" x14ac:dyDescent="0.3">
      <c r="A2673" t="s">
        <v>3203</v>
      </c>
      <c r="B2673" s="4">
        <v>45319</v>
      </c>
      <c r="C2673" s="4">
        <v>45320</v>
      </c>
      <c r="D2673" t="s">
        <v>136</v>
      </c>
      <c r="E2673" t="s">
        <v>96</v>
      </c>
      <c r="F2673" s="8">
        <v>2</v>
      </c>
      <c r="G2673" s="10">
        <v>0.1</v>
      </c>
      <c r="H2673" t="s">
        <v>30</v>
      </c>
      <c r="I2673" s="8">
        <v>1798.2</v>
      </c>
      <c r="J2673" s="8">
        <v>441.16</v>
      </c>
      <c r="K2673" s="12">
        <f>YEAR(Table2[[#This Row],[Order_Date]])</f>
        <v>2024</v>
      </c>
      <c r="L2673" s="12">
        <f>MONTH(Table2[[#This Row],[Order_Date]])</f>
        <v>1</v>
      </c>
      <c r="M2673" t="str">
        <f>TEXT(Table2[[#This Row],[Order_Date]],"mmm")</f>
        <v>Jan</v>
      </c>
      <c r="N2673" t="str">
        <f>TEXT(Table2[[#This Row],[Order_Date]],"YYYY-MM")</f>
        <v>2024-01</v>
      </c>
      <c r="O2673" s="9">
        <f>IFERROR(Table2[[#This Row],[Profit]]/Table2[[#This Row],[Sales]],0)</f>
        <v>0.2453342231120009</v>
      </c>
      <c r="P2673" t="str">
        <f>_xlfn.XLOOKUP(Table2[[#This Row],[Product_ID]],Table4[Product_ID],Table4[Category],"Not Found")</f>
        <v>Home</v>
      </c>
      <c r="Q2673" t="str">
        <f>_xlfn.XLOOKUP(Table2[[#This Row],[Product_ID]],Table4[Product_ID],Table4[Sub_Category],"Not Found")</f>
        <v>Lighting</v>
      </c>
      <c r="R2673" t="str">
        <f>_xlfn.XLOOKUP(Table2[[#This Row],[Customer_ID]],Table1[Customer_ID],Table1[Region],"Not Found")</f>
        <v>West</v>
      </c>
      <c r="S2673" t="str">
        <f>_xlfn.XLOOKUP(Table2[[#This Row],[Customer_ID]],Table1[Customer_ID],Table1[Segment],"Not Found")</f>
        <v>Consumer</v>
      </c>
      <c r="T2673" t="str">
        <f>_xlfn.XLOOKUP(Table2[[#This Row],[Product_ID]],Table4[Product_ID],Table4[Product_Name],"Not Found")</f>
        <v>LED Strip Light</v>
      </c>
    </row>
    <row r="2674" spans="1:20" x14ac:dyDescent="0.3">
      <c r="A2674" t="s">
        <v>3204</v>
      </c>
      <c r="B2674" s="4">
        <v>45617</v>
      </c>
      <c r="C2674" s="4">
        <v>45621</v>
      </c>
      <c r="D2674" t="s">
        <v>565</v>
      </c>
      <c r="E2674" t="s">
        <v>26</v>
      </c>
      <c r="F2674" s="8">
        <v>2</v>
      </c>
      <c r="G2674" s="10">
        <v>0</v>
      </c>
      <c r="H2674" t="s">
        <v>13</v>
      </c>
      <c r="I2674" s="8">
        <v>1798</v>
      </c>
      <c r="J2674" s="8">
        <v>364.58</v>
      </c>
      <c r="K2674" s="12">
        <f>YEAR(Table2[[#This Row],[Order_Date]])</f>
        <v>2024</v>
      </c>
      <c r="L2674" s="12">
        <f>MONTH(Table2[[#This Row],[Order_Date]])</f>
        <v>11</v>
      </c>
      <c r="M2674" t="str">
        <f>TEXT(Table2[[#This Row],[Order_Date]],"mmm")</f>
        <v>Nov</v>
      </c>
      <c r="N2674" t="str">
        <f>TEXT(Table2[[#This Row],[Order_Date]],"YYYY-MM")</f>
        <v>2024-11</v>
      </c>
      <c r="O2674" s="9">
        <f>IFERROR(Table2[[#This Row],[Profit]]/Table2[[#This Row],[Sales]],0)</f>
        <v>0.20276974416017796</v>
      </c>
      <c r="P2674" t="str">
        <f>_xlfn.XLOOKUP(Table2[[#This Row],[Product_ID]],Table4[Product_ID],Table4[Category],"Not Found")</f>
        <v>Technology</v>
      </c>
      <c r="Q2674" t="str">
        <f>_xlfn.XLOOKUP(Table2[[#This Row],[Product_ID]],Table4[Product_ID],Table4[Sub_Category],"Not Found")</f>
        <v>Accessories</v>
      </c>
      <c r="R2674" t="str">
        <f>_xlfn.XLOOKUP(Table2[[#This Row],[Customer_ID]],Table1[Customer_ID],Table1[Region],"Not Found")</f>
        <v>West</v>
      </c>
      <c r="S2674" t="str">
        <f>_xlfn.XLOOKUP(Table2[[#This Row],[Customer_ID]],Table1[Customer_ID],Table1[Segment],"Not Found")</f>
        <v>Consumer</v>
      </c>
      <c r="T2674" t="str">
        <f>_xlfn.XLOOKUP(Table2[[#This Row],[Product_ID]],Table4[Product_ID],Table4[Product_Name],"Not Found")</f>
        <v>Keyboard</v>
      </c>
    </row>
    <row r="2675" spans="1:20" x14ac:dyDescent="0.3">
      <c r="A2675" t="s">
        <v>3205</v>
      </c>
      <c r="B2675" s="4">
        <v>45440</v>
      </c>
      <c r="C2675" s="4">
        <v>45445</v>
      </c>
      <c r="D2675" t="s">
        <v>2375</v>
      </c>
      <c r="E2675" t="s">
        <v>35</v>
      </c>
      <c r="F2675" s="8">
        <v>3</v>
      </c>
      <c r="G2675" s="10">
        <v>0.05</v>
      </c>
      <c r="H2675" t="s">
        <v>17</v>
      </c>
      <c r="I2675" s="8">
        <v>4557.1499999999996</v>
      </c>
      <c r="J2675" s="8">
        <v>1361.2</v>
      </c>
      <c r="K2675" s="12">
        <f>YEAR(Table2[[#This Row],[Order_Date]])</f>
        <v>2024</v>
      </c>
      <c r="L2675" s="12">
        <f>MONTH(Table2[[#This Row],[Order_Date]])</f>
        <v>5</v>
      </c>
      <c r="M2675" t="str">
        <f>TEXT(Table2[[#This Row],[Order_Date]],"mmm")</f>
        <v>May</v>
      </c>
      <c r="N2675" t="str">
        <f>TEXT(Table2[[#This Row],[Order_Date]],"YYYY-MM")</f>
        <v>2024-05</v>
      </c>
      <c r="O2675" s="9">
        <f>IFERROR(Table2[[#This Row],[Profit]]/Table2[[#This Row],[Sales]],0)</f>
        <v>0.29869545659019348</v>
      </c>
      <c r="P2675" t="str">
        <f>_xlfn.XLOOKUP(Table2[[#This Row],[Product_ID]],Table4[Product_ID],Table4[Category],"Not Found")</f>
        <v>Lifestyle</v>
      </c>
      <c r="Q2675" t="str">
        <f>_xlfn.XLOOKUP(Table2[[#This Row],[Product_ID]],Table4[Product_ID],Table4[Sub_Category],"Not Found")</f>
        <v>Bags</v>
      </c>
      <c r="R2675" t="str">
        <f>_xlfn.XLOOKUP(Table2[[#This Row],[Customer_ID]],Table1[Customer_ID],Table1[Region],"Not Found")</f>
        <v>West</v>
      </c>
      <c r="S2675" t="str">
        <f>_xlfn.XLOOKUP(Table2[[#This Row],[Customer_ID]],Table1[Customer_ID],Table1[Segment],"Not Found")</f>
        <v>Home Office</v>
      </c>
      <c r="T2675" t="str">
        <f>_xlfn.XLOOKUP(Table2[[#This Row],[Product_ID]],Table4[Product_ID],Table4[Product_Name],"Not Found")</f>
        <v>Backpack</v>
      </c>
    </row>
    <row r="2676" spans="1:20" x14ac:dyDescent="0.3">
      <c r="A2676" t="s">
        <v>3206</v>
      </c>
      <c r="B2676" s="4">
        <v>45831</v>
      </c>
      <c r="C2676" s="4">
        <v>45832</v>
      </c>
      <c r="D2676" t="s">
        <v>674</v>
      </c>
      <c r="E2676" t="s">
        <v>76</v>
      </c>
      <c r="F2676" s="8">
        <v>1</v>
      </c>
      <c r="G2676" s="10">
        <v>0.15</v>
      </c>
      <c r="H2676" t="s">
        <v>21</v>
      </c>
      <c r="I2676" s="8">
        <v>764.15</v>
      </c>
      <c r="J2676" s="8">
        <v>229.67</v>
      </c>
      <c r="K2676" s="12">
        <f>YEAR(Table2[[#This Row],[Order_Date]])</f>
        <v>2025</v>
      </c>
      <c r="L2676" s="12">
        <f>MONTH(Table2[[#This Row],[Order_Date]])</f>
        <v>6</v>
      </c>
      <c r="M2676" t="str">
        <f>TEXT(Table2[[#This Row],[Order_Date]],"mmm")</f>
        <v>Jun</v>
      </c>
      <c r="N2676" t="str">
        <f>TEXT(Table2[[#This Row],[Order_Date]],"YYYY-MM")</f>
        <v>2025-06</v>
      </c>
      <c r="O2676" s="9">
        <f>IFERROR(Table2[[#This Row],[Profit]]/Table2[[#This Row],[Sales]],0)</f>
        <v>0.30055617352614017</v>
      </c>
      <c r="P2676" t="str">
        <f>_xlfn.XLOOKUP(Table2[[#This Row],[Product_ID]],Table4[Product_ID],Table4[Category],"Not Found")</f>
        <v>Home</v>
      </c>
      <c r="Q2676" t="str">
        <f>_xlfn.XLOOKUP(Table2[[#This Row],[Product_ID]],Table4[Product_ID],Table4[Sub_Category],"Not Found")</f>
        <v>Decor</v>
      </c>
      <c r="R2676" t="str">
        <f>_xlfn.XLOOKUP(Table2[[#This Row],[Customer_ID]],Table1[Customer_ID],Table1[Region],"Not Found")</f>
        <v>East</v>
      </c>
      <c r="S2676" t="str">
        <f>_xlfn.XLOOKUP(Table2[[#This Row],[Customer_ID]],Table1[Customer_ID],Table1[Segment],"Not Found")</f>
        <v>Home Office</v>
      </c>
      <c r="T2676" t="str">
        <f>_xlfn.XLOOKUP(Table2[[#This Row],[Product_ID]],Table4[Product_ID],Table4[Product_Name],"Not Found")</f>
        <v>Wall Clock</v>
      </c>
    </row>
    <row r="2677" spans="1:20" x14ac:dyDescent="0.3">
      <c r="A2677" t="s">
        <v>3207</v>
      </c>
      <c r="B2677" s="4">
        <v>45779</v>
      </c>
      <c r="C2677" s="4">
        <v>45782</v>
      </c>
      <c r="D2677" t="s">
        <v>497</v>
      </c>
      <c r="E2677" t="s">
        <v>20</v>
      </c>
      <c r="F2677" s="8">
        <v>1</v>
      </c>
      <c r="G2677" s="10">
        <v>0.05</v>
      </c>
      <c r="H2677" t="s">
        <v>13</v>
      </c>
      <c r="I2677" s="8">
        <v>6649.05</v>
      </c>
      <c r="J2677" s="8">
        <v>1174.8399999999999</v>
      </c>
      <c r="K2677" s="12">
        <f>YEAR(Table2[[#This Row],[Order_Date]])</f>
        <v>2025</v>
      </c>
      <c r="L2677" s="12">
        <f>MONTH(Table2[[#This Row],[Order_Date]])</f>
        <v>5</v>
      </c>
      <c r="M2677" t="str">
        <f>TEXT(Table2[[#This Row],[Order_Date]],"mmm")</f>
        <v>May</v>
      </c>
      <c r="N2677" t="str">
        <f>TEXT(Table2[[#This Row],[Order_Date]],"YYYY-MM")</f>
        <v>2025-05</v>
      </c>
      <c r="O2677" s="9">
        <f>IFERROR(Table2[[#This Row],[Profit]]/Table2[[#This Row],[Sales]],0)</f>
        <v>0.17669291101736337</v>
      </c>
      <c r="P2677" t="str">
        <f>_xlfn.XLOOKUP(Table2[[#This Row],[Product_ID]],Table4[Product_ID],Table4[Category],"Not Found")</f>
        <v>Furniture</v>
      </c>
      <c r="Q2677" t="str">
        <f>_xlfn.XLOOKUP(Table2[[#This Row],[Product_ID]],Table4[Product_ID],Table4[Sub_Category],"Not Found")</f>
        <v>Furniture</v>
      </c>
      <c r="R2677" t="str">
        <f>_xlfn.XLOOKUP(Table2[[#This Row],[Customer_ID]],Table1[Customer_ID],Table1[Region],"Not Found")</f>
        <v>South</v>
      </c>
      <c r="S2677" t="str">
        <f>_xlfn.XLOOKUP(Table2[[#This Row],[Customer_ID]],Table1[Customer_ID],Table1[Segment],"Not Found")</f>
        <v>Consumer</v>
      </c>
      <c r="T2677" t="str">
        <f>_xlfn.XLOOKUP(Table2[[#This Row],[Product_ID]],Table4[Product_ID],Table4[Product_Name],"Not Found")</f>
        <v>Office Chair</v>
      </c>
    </row>
    <row r="2678" spans="1:20" x14ac:dyDescent="0.3">
      <c r="A2678" t="s">
        <v>3208</v>
      </c>
      <c r="B2678" s="4">
        <v>45729</v>
      </c>
      <c r="C2678" s="4">
        <v>45734</v>
      </c>
      <c r="D2678" t="s">
        <v>1330</v>
      </c>
      <c r="E2678" t="s">
        <v>16</v>
      </c>
      <c r="F2678" s="8">
        <v>2</v>
      </c>
      <c r="G2678" s="10">
        <v>0</v>
      </c>
      <c r="H2678" t="s">
        <v>13</v>
      </c>
      <c r="I2678" s="8">
        <v>2598</v>
      </c>
      <c r="J2678" s="8">
        <v>597.47</v>
      </c>
      <c r="K2678" s="12">
        <f>YEAR(Table2[[#This Row],[Order_Date]])</f>
        <v>2025</v>
      </c>
      <c r="L2678" s="12">
        <f>MONTH(Table2[[#This Row],[Order_Date]])</f>
        <v>3</v>
      </c>
      <c r="M2678" t="str">
        <f>TEXT(Table2[[#This Row],[Order_Date]],"mmm")</f>
        <v>Mar</v>
      </c>
      <c r="N2678" t="str">
        <f>TEXT(Table2[[#This Row],[Order_Date]],"YYYY-MM")</f>
        <v>2025-03</v>
      </c>
      <c r="O2678" s="9">
        <f>IFERROR(Table2[[#This Row],[Profit]]/Table2[[#This Row],[Sales]],0)</f>
        <v>0.22997305619707467</v>
      </c>
      <c r="P2678" t="str">
        <f>_xlfn.XLOOKUP(Table2[[#This Row],[Product_ID]],Table4[Product_ID],Table4[Category],"Not Found")</f>
        <v>Technology</v>
      </c>
      <c r="Q2678" t="str">
        <f>_xlfn.XLOOKUP(Table2[[#This Row],[Product_ID]],Table4[Product_ID],Table4[Sub_Category],"Not Found")</f>
        <v>Accessories</v>
      </c>
      <c r="R2678" t="str">
        <f>_xlfn.XLOOKUP(Table2[[#This Row],[Customer_ID]],Table1[Customer_ID],Table1[Region],"Not Found")</f>
        <v>South</v>
      </c>
      <c r="S2678" t="str">
        <f>_xlfn.XLOOKUP(Table2[[#This Row],[Customer_ID]],Table1[Customer_ID],Table1[Segment],"Not Found")</f>
        <v>Home Office</v>
      </c>
      <c r="T2678" t="str">
        <f>_xlfn.XLOOKUP(Table2[[#This Row],[Product_ID]],Table4[Product_ID],Table4[Product_Name],"Not Found")</f>
        <v>USB-C Hub</v>
      </c>
    </row>
    <row r="2679" spans="1:20" x14ac:dyDescent="0.3">
      <c r="A2679" t="s">
        <v>3209</v>
      </c>
      <c r="B2679" s="4">
        <v>45356</v>
      </c>
      <c r="C2679" s="4">
        <v>45361</v>
      </c>
      <c r="D2679" t="s">
        <v>696</v>
      </c>
      <c r="E2679" t="s">
        <v>58</v>
      </c>
      <c r="F2679" s="8">
        <v>2</v>
      </c>
      <c r="G2679" s="10">
        <v>0.2</v>
      </c>
      <c r="H2679" t="s">
        <v>13</v>
      </c>
      <c r="I2679" s="8">
        <v>3198.4</v>
      </c>
      <c r="J2679" s="8">
        <v>-68.02</v>
      </c>
      <c r="K2679" s="12">
        <f>YEAR(Table2[[#This Row],[Order_Date]])</f>
        <v>2024</v>
      </c>
      <c r="L2679" s="12">
        <f>MONTH(Table2[[#This Row],[Order_Date]])</f>
        <v>3</v>
      </c>
      <c r="M2679" t="str">
        <f>TEXT(Table2[[#This Row],[Order_Date]],"mmm")</f>
        <v>Mar</v>
      </c>
      <c r="N2679" t="str">
        <f>TEXT(Table2[[#This Row],[Order_Date]],"YYYY-MM")</f>
        <v>2024-03</v>
      </c>
      <c r="O2679" s="9">
        <f>IFERROR(Table2[[#This Row],[Profit]]/Table2[[#This Row],[Sales]],0)</f>
        <v>-2.1266883441720858E-2</v>
      </c>
      <c r="P2679" t="str">
        <f>_xlfn.XLOOKUP(Table2[[#This Row],[Product_ID]],Table4[Product_ID],Table4[Category],"Not Found")</f>
        <v>Technology</v>
      </c>
      <c r="Q2679" t="str">
        <f>_xlfn.XLOOKUP(Table2[[#This Row],[Product_ID]],Table4[Product_ID],Table4[Sub_Category],"Not Found")</f>
        <v>Audio</v>
      </c>
      <c r="R2679" t="str">
        <f>_xlfn.XLOOKUP(Table2[[#This Row],[Customer_ID]],Table1[Customer_ID],Table1[Region],"Not Found")</f>
        <v>East</v>
      </c>
      <c r="S2679" t="str">
        <f>_xlfn.XLOOKUP(Table2[[#This Row],[Customer_ID]],Table1[Customer_ID],Table1[Segment],"Not Found")</f>
        <v>Home Office</v>
      </c>
      <c r="T2679" t="str">
        <f>_xlfn.XLOOKUP(Table2[[#This Row],[Product_ID]],Table4[Product_ID],Table4[Product_Name],"Not Found")</f>
        <v>Bluetooth Speaker</v>
      </c>
    </row>
    <row r="2680" spans="1:20" x14ac:dyDescent="0.3">
      <c r="A2680" t="s">
        <v>3210</v>
      </c>
      <c r="B2680" s="4">
        <v>45647</v>
      </c>
      <c r="C2680" s="4">
        <v>45652</v>
      </c>
      <c r="D2680" t="s">
        <v>947</v>
      </c>
      <c r="E2680" t="s">
        <v>26</v>
      </c>
      <c r="F2680" s="8">
        <v>1</v>
      </c>
      <c r="G2680" s="10">
        <v>0</v>
      </c>
      <c r="H2680" t="s">
        <v>13</v>
      </c>
      <c r="I2680" s="8">
        <v>899</v>
      </c>
      <c r="J2680" s="8">
        <v>200.74</v>
      </c>
      <c r="K2680" s="12">
        <f>YEAR(Table2[[#This Row],[Order_Date]])</f>
        <v>2024</v>
      </c>
      <c r="L2680" s="12">
        <f>MONTH(Table2[[#This Row],[Order_Date]])</f>
        <v>12</v>
      </c>
      <c r="M2680" t="str">
        <f>TEXT(Table2[[#This Row],[Order_Date]],"mmm")</f>
        <v>Dec</v>
      </c>
      <c r="N2680" t="str">
        <f>TEXT(Table2[[#This Row],[Order_Date]],"YYYY-MM")</f>
        <v>2024-12</v>
      </c>
      <c r="O2680" s="9">
        <f>IFERROR(Table2[[#This Row],[Profit]]/Table2[[#This Row],[Sales]],0)</f>
        <v>0.22329254727474973</v>
      </c>
      <c r="P2680" t="str">
        <f>_xlfn.XLOOKUP(Table2[[#This Row],[Product_ID]],Table4[Product_ID],Table4[Category],"Not Found")</f>
        <v>Technology</v>
      </c>
      <c r="Q2680" t="str">
        <f>_xlfn.XLOOKUP(Table2[[#This Row],[Product_ID]],Table4[Product_ID],Table4[Sub_Category],"Not Found")</f>
        <v>Accessories</v>
      </c>
      <c r="R2680" t="str">
        <f>_xlfn.XLOOKUP(Table2[[#This Row],[Customer_ID]],Table1[Customer_ID],Table1[Region],"Not Found")</f>
        <v>North</v>
      </c>
      <c r="S2680" t="str">
        <f>_xlfn.XLOOKUP(Table2[[#This Row],[Customer_ID]],Table1[Customer_ID],Table1[Segment],"Not Found")</f>
        <v>Consumer</v>
      </c>
      <c r="T2680" t="str">
        <f>_xlfn.XLOOKUP(Table2[[#This Row],[Product_ID]],Table4[Product_ID],Table4[Product_Name],"Not Found")</f>
        <v>Keyboard</v>
      </c>
    </row>
    <row r="2681" spans="1:20" x14ac:dyDescent="0.3">
      <c r="A2681" t="s">
        <v>3211</v>
      </c>
      <c r="B2681" s="4">
        <v>45824</v>
      </c>
      <c r="C2681" s="4">
        <v>45825</v>
      </c>
      <c r="D2681" t="s">
        <v>463</v>
      </c>
      <c r="E2681" t="s">
        <v>29</v>
      </c>
      <c r="F2681" s="8">
        <v>1</v>
      </c>
      <c r="G2681" s="10">
        <v>0.15</v>
      </c>
      <c r="H2681" t="s">
        <v>13</v>
      </c>
      <c r="I2681" s="8">
        <v>339.15</v>
      </c>
      <c r="J2681" s="8">
        <v>109.42</v>
      </c>
      <c r="K2681" s="12">
        <f>YEAR(Table2[[#This Row],[Order_Date]])</f>
        <v>2025</v>
      </c>
      <c r="L2681" s="12">
        <f>MONTH(Table2[[#This Row],[Order_Date]])</f>
        <v>6</v>
      </c>
      <c r="M2681" t="str">
        <f>TEXT(Table2[[#This Row],[Order_Date]],"mmm")</f>
        <v>Jun</v>
      </c>
      <c r="N2681" t="str">
        <f>TEXT(Table2[[#This Row],[Order_Date]],"YYYY-MM")</f>
        <v>2025-06</v>
      </c>
      <c r="O2681" s="9">
        <f>IFERROR(Table2[[#This Row],[Profit]]/Table2[[#This Row],[Sales]],0)</f>
        <v>0.32263010467344833</v>
      </c>
      <c r="P2681" t="str">
        <f>_xlfn.XLOOKUP(Table2[[#This Row],[Product_ID]],Table4[Product_ID],Table4[Category],"Not Found")</f>
        <v>Office</v>
      </c>
      <c r="Q2681" t="str">
        <f>_xlfn.XLOOKUP(Table2[[#This Row],[Product_ID]],Table4[Product_ID],Table4[Sub_Category],"Not Found")</f>
        <v>Paper</v>
      </c>
      <c r="R2681" t="str">
        <f>_xlfn.XLOOKUP(Table2[[#This Row],[Customer_ID]],Table1[Customer_ID],Table1[Region],"Not Found")</f>
        <v>South</v>
      </c>
      <c r="S2681" t="str">
        <f>_xlfn.XLOOKUP(Table2[[#This Row],[Customer_ID]],Table1[Customer_ID],Table1[Segment],"Not Found")</f>
        <v>Corporate</v>
      </c>
      <c r="T2681" t="str">
        <f>_xlfn.XLOOKUP(Table2[[#This Row],[Product_ID]],Table4[Product_ID],Table4[Product_Name],"Not Found")</f>
        <v>Notebook Set</v>
      </c>
    </row>
    <row r="2682" spans="1:20" x14ac:dyDescent="0.3">
      <c r="A2682" t="s">
        <v>3212</v>
      </c>
      <c r="B2682" s="4">
        <v>45543</v>
      </c>
      <c r="C2682" s="4">
        <v>45547</v>
      </c>
      <c r="D2682" t="s">
        <v>435</v>
      </c>
      <c r="E2682" t="s">
        <v>55</v>
      </c>
      <c r="F2682" s="8">
        <v>2</v>
      </c>
      <c r="G2682" s="10">
        <v>0.1</v>
      </c>
      <c r="H2682" t="s">
        <v>13</v>
      </c>
      <c r="I2682" s="8">
        <v>10798.2</v>
      </c>
      <c r="J2682" s="8">
        <v>2258.25</v>
      </c>
      <c r="K2682" s="12">
        <f>YEAR(Table2[[#This Row],[Order_Date]])</f>
        <v>2024</v>
      </c>
      <c r="L2682" s="12">
        <f>MONTH(Table2[[#This Row],[Order_Date]])</f>
        <v>9</v>
      </c>
      <c r="M2682" t="str">
        <f>TEXT(Table2[[#This Row],[Order_Date]],"mmm")</f>
        <v>Sep</v>
      </c>
      <c r="N2682" t="str">
        <f>TEXT(Table2[[#This Row],[Order_Date]],"YYYY-MM")</f>
        <v>2024-09</v>
      </c>
      <c r="O2682" s="9">
        <f>IFERROR(Table2[[#This Row],[Profit]]/Table2[[#This Row],[Sales]],0)</f>
        <v>0.20913207756848362</v>
      </c>
      <c r="P2682" t="str">
        <f>_xlfn.XLOOKUP(Table2[[#This Row],[Product_ID]],Table4[Product_ID],Table4[Category],"Not Found")</f>
        <v>Furniture</v>
      </c>
      <c r="Q2682" t="str">
        <f>_xlfn.XLOOKUP(Table2[[#This Row],[Product_ID]],Table4[Product_ID],Table4[Sub_Category],"Not Found")</f>
        <v>Furniture</v>
      </c>
      <c r="R2682" t="str">
        <f>_xlfn.XLOOKUP(Table2[[#This Row],[Customer_ID]],Table1[Customer_ID],Table1[Region],"Not Found")</f>
        <v>East</v>
      </c>
      <c r="S2682" t="str">
        <f>_xlfn.XLOOKUP(Table2[[#This Row],[Customer_ID]],Table1[Customer_ID],Table1[Segment],"Not Found")</f>
        <v>Consumer</v>
      </c>
      <c r="T2682" t="str">
        <f>_xlfn.XLOOKUP(Table2[[#This Row],[Product_ID]],Table4[Product_ID],Table4[Product_Name],"Not Found")</f>
        <v>Study Table</v>
      </c>
    </row>
    <row r="2683" spans="1:20" x14ac:dyDescent="0.3">
      <c r="A2683" t="s">
        <v>3213</v>
      </c>
      <c r="B2683" s="4">
        <v>45526</v>
      </c>
      <c r="C2683" s="4">
        <v>45527</v>
      </c>
      <c r="D2683" t="s">
        <v>307</v>
      </c>
      <c r="E2683" t="s">
        <v>35</v>
      </c>
      <c r="F2683" s="8">
        <v>2</v>
      </c>
      <c r="G2683" s="10">
        <v>0.1</v>
      </c>
      <c r="H2683" t="s">
        <v>13</v>
      </c>
      <c r="I2683" s="8">
        <v>2878.2</v>
      </c>
      <c r="J2683" s="8">
        <v>726.45</v>
      </c>
      <c r="K2683" s="12">
        <f>YEAR(Table2[[#This Row],[Order_Date]])</f>
        <v>2024</v>
      </c>
      <c r="L2683" s="12">
        <f>MONTH(Table2[[#This Row],[Order_Date]])</f>
        <v>8</v>
      </c>
      <c r="M2683" t="str">
        <f>TEXT(Table2[[#This Row],[Order_Date]],"mmm")</f>
        <v>Aug</v>
      </c>
      <c r="N2683" t="str">
        <f>TEXT(Table2[[#This Row],[Order_Date]],"YYYY-MM")</f>
        <v>2024-08</v>
      </c>
      <c r="O2683" s="9">
        <f>IFERROR(Table2[[#This Row],[Profit]]/Table2[[#This Row],[Sales]],0)</f>
        <v>0.25239733166562439</v>
      </c>
      <c r="P2683" t="str">
        <f>_xlfn.XLOOKUP(Table2[[#This Row],[Product_ID]],Table4[Product_ID],Table4[Category],"Not Found")</f>
        <v>Lifestyle</v>
      </c>
      <c r="Q2683" t="str">
        <f>_xlfn.XLOOKUP(Table2[[#This Row],[Product_ID]],Table4[Product_ID],Table4[Sub_Category],"Not Found")</f>
        <v>Bags</v>
      </c>
      <c r="R2683" t="str">
        <f>_xlfn.XLOOKUP(Table2[[#This Row],[Customer_ID]],Table1[Customer_ID],Table1[Region],"Not Found")</f>
        <v>West</v>
      </c>
      <c r="S2683" t="str">
        <f>_xlfn.XLOOKUP(Table2[[#This Row],[Customer_ID]],Table1[Customer_ID],Table1[Segment],"Not Found")</f>
        <v>Corporate</v>
      </c>
      <c r="T2683" t="str">
        <f>_xlfn.XLOOKUP(Table2[[#This Row],[Product_ID]],Table4[Product_ID],Table4[Product_Name],"Not Found")</f>
        <v>Backpack</v>
      </c>
    </row>
    <row r="2684" spans="1:20" x14ac:dyDescent="0.3">
      <c r="A2684" t="s">
        <v>3214</v>
      </c>
      <c r="B2684" s="4">
        <v>45518</v>
      </c>
      <c r="C2684" s="4">
        <v>45520</v>
      </c>
      <c r="D2684" t="s">
        <v>1258</v>
      </c>
      <c r="E2684" t="s">
        <v>68</v>
      </c>
      <c r="F2684" s="8">
        <v>1</v>
      </c>
      <c r="G2684" s="10">
        <v>0.1</v>
      </c>
      <c r="H2684" t="s">
        <v>21</v>
      </c>
      <c r="I2684" s="8">
        <v>1169.0999999999999</v>
      </c>
      <c r="J2684" s="8">
        <v>314.73</v>
      </c>
      <c r="K2684" s="12">
        <f>YEAR(Table2[[#This Row],[Order_Date]])</f>
        <v>2024</v>
      </c>
      <c r="L2684" s="12">
        <f>MONTH(Table2[[#This Row],[Order_Date]])</f>
        <v>8</v>
      </c>
      <c r="M2684" t="str">
        <f>TEXT(Table2[[#This Row],[Order_Date]],"mmm")</f>
        <v>Aug</v>
      </c>
      <c r="N2684" t="str">
        <f>TEXT(Table2[[#This Row],[Order_Date]],"YYYY-MM")</f>
        <v>2024-08</v>
      </c>
      <c r="O2684" s="9">
        <f>IFERROR(Table2[[#This Row],[Profit]]/Table2[[#This Row],[Sales]],0)</f>
        <v>0.26920708237105467</v>
      </c>
      <c r="P2684" t="str">
        <f>_xlfn.XLOOKUP(Table2[[#This Row],[Product_ID]],Table4[Product_ID],Table4[Category],"Not Found")</f>
        <v>Home</v>
      </c>
      <c r="Q2684" t="str">
        <f>_xlfn.XLOOKUP(Table2[[#This Row],[Product_ID]],Table4[Product_ID],Table4[Sub_Category],"Not Found")</f>
        <v>Lighting</v>
      </c>
      <c r="R2684" t="str">
        <f>_xlfn.XLOOKUP(Table2[[#This Row],[Customer_ID]],Table1[Customer_ID],Table1[Region],"Not Found")</f>
        <v>East</v>
      </c>
      <c r="S2684" t="str">
        <f>_xlfn.XLOOKUP(Table2[[#This Row],[Customer_ID]],Table1[Customer_ID],Table1[Segment],"Not Found")</f>
        <v>Consumer</v>
      </c>
      <c r="T2684" t="str">
        <f>_xlfn.XLOOKUP(Table2[[#This Row],[Product_ID]],Table4[Product_ID],Table4[Product_Name],"Not Found")</f>
        <v>Table Lamp</v>
      </c>
    </row>
    <row r="2685" spans="1:20" x14ac:dyDescent="0.3">
      <c r="A2685" t="s">
        <v>3215</v>
      </c>
      <c r="B2685" s="4">
        <v>45816</v>
      </c>
      <c r="C2685" s="4">
        <v>45819</v>
      </c>
      <c r="D2685" t="s">
        <v>1119</v>
      </c>
      <c r="E2685" t="s">
        <v>96</v>
      </c>
      <c r="F2685" s="8">
        <v>2</v>
      </c>
      <c r="G2685" s="10">
        <v>0.05</v>
      </c>
      <c r="H2685" t="s">
        <v>21</v>
      </c>
      <c r="I2685" s="8">
        <v>1898.1</v>
      </c>
      <c r="J2685" s="8">
        <v>581.63</v>
      </c>
      <c r="K2685" s="12">
        <f>YEAR(Table2[[#This Row],[Order_Date]])</f>
        <v>2025</v>
      </c>
      <c r="L2685" s="12">
        <f>MONTH(Table2[[#This Row],[Order_Date]])</f>
        <v>6</v>
      </c>
      <c r="M2685" t="str">
        <f>TEXT(Table2[[#This Row],[Order_Date]],"mmm")</f>
        <v>Jun</v>
      </c>
      <c r="N2685" t="str">
        <f>TEXT(Table2[[#This Row],[Order_Date]],"YYYY-MM")</f>
        <v>2025-06</v>
      </c>
      <c r="O2685" s="9">
        <f>IFERROR(Table2[[#This Row],[Profit]]/Table2[[#This Row],[Sales]],0)</f>
        <v>0.30642748011169063</v>
      </c>
      <c r="P2685" t="str">
        <f>_xlfn.XLOOKUP(Table2[[#This Row],[Product_ID]],Table4[Product_ID],Table4[Category],"Not Found")</f>
        <v>Home</v>
      </c>
      <c r="Q2685" t="str">
        <f>_xlfn.XLOOKUP(Table2[[#This Row],[Product_ID]],Table4[Product_ID],Table4[Sub_Category],"Not Found")</f>
        <v>Lighting</v>
      </c>
      <c r="R2685" t="str">
        <f>_xlfn.XLOOKUP(Table2[[#This Row],[Customer_ID]],Table1[Customer_ID],Table1[Region],"Not Found")</f>
        <v>East</v>
      </c>
      <c r="S2685" t="str">
        <f>_xlfn.XLOOKUP(Table2[[#This Row],[Customer_ID]],Table1[Customer_ID],Table1[Segment],"Not Found")</f>
        <v>Home Office</v>
      </c>
      <c r="T2685" t="str">
        <f>_xlfn.XLOOKUP(Table2[[#This Row],[Product_ID]],Table4[Product_ID],Table4[Product_Name],"Not Found")</f>
        <v>LED Strip Light</v>
      </c>
    </row>
    <row r="2686" spans="1:20" x14ac:dyDescent="0.3">
      <c r="A2686" t="s">
        <v>3216</v>
      </c>
      <c r="B2686" s="4">
        <v>45604</v>
      </c>
      <c r="C2686" s="4">
        <v>45608</v>
      </c>
      <c r="D2686" t="s">
        <v>83</v>
      </c>
      <c r="E2686" t="s">
        <v>71</v>
      </c>
      <c r="F2686" s="8">
        <v>3</v>
      </c>
      <c r="G2686" s="10">
        <v>0.1</v>
      </c>
      <c r="H2686" t="s">
        <v>21</v>
      </c>
      <c r="I2686" s="8">
        <v>2157.3000000000002</v>
      </c>
      <c r="J2686" s="8">
        <v>521.75</v>
      </c>
      <c r="K2686" s="12">
        <f>YEAR(Table2[[#This Row],[Order_Date]])</f>
        <v>2024</v>
      </c>
      <c r="L2686" s="12">
        <f>MONTH(Table2[[#This Row],[Order_Date]])</f>
        <v>11</v>
      </c>
      <c r="M2686" t="str">
        <f>TEXT(Table2[[#This Row],[Order_Date]],"mmm")</f>
        <v>Nov</v>
      </c>
      <c r="N2686" t="str">
        <f>TEXT(Table2[[#This Row],[Order_Date]],"YYYY-MM")</f>
        <v>2024-11</v>
      </c>
      <c r="O2686" s="9">
        <f>IFERROR(Table2[[#This Row],[Profit]]/Table2[[#This Row],[Sales]],0)</f>
        <v>0.24185324247902468</v>
      </c>
      <c r="P2686" t="str">
        <f>_xlfn.XLOOKUP(Table2[[#This Row],[Product_ID]],Table4[Product_ID],Table4[Category],"Not Found")</f>
        <v>Home</v>
      </c>
      <c r="Q2686" t="str">
        <f>_xlfn.XLOOKUP(Table2[[#This Row],[Product_ID]],Table4[Product_ID],Table4[Sub_Category],"Not Found")</f>
        <v>Storage</v>
      </c>
      <c r="R2686" t="str">
        <f>_xlfn.XLOOKUP(Table2[[#This Row],[Customer_ID]],Table1[Customer_ID],Table1[Region],"Not Found")</f>
        <v>East</v>
      </c>
      <c r="S2686" t="str">
        <f>_xlfn.XLOOKUP(Table2[[#This Row],[Customer_ID]],Table1[Customer_ID],Table1[Segment],"Not Found")</f>
        <v>Consumer</v>
      </c>
      <c r="T2686" t="str">
        <f>_xlfn.XLOOKUP(Table2[[#This Row],[Product_ID]],Table4[Product_ID],Table4[Product_Name],"Not Found")</f>
        <v>Storage Box</v>
      </c>
    </row>
    <row r="2687" spans="1:20" x14ac:dyDescent="0.3">
      <c r="A2687" t="s">
        <v>3217</v>
      </c>
      <c r="B2687" s="4">
        <v>45340</v>
      </c>
      <c r="C2687" s="4">
        <v>45344</v>
      </c>
      <c r="D2687" t="s">
        <v>265</v>
      </c>
      <c r="E2687" t="s">
        <v>29</v>
      </c>
      <c r="F2687" s="8">
        <v>4</v>
      </c>
      <c r="G2687" s="10">
        <v>0.1</v>
      </c>
      <c r="H2687" t="s">
        <v>17</v>
      </c>
      <c r="I2687" s="8">
        <v>1436.4</v>
      </c>
      <c r="J2687" s="8">
        <v>445.16</v>
      </c>
      <c r="K2687" s="12">
        <f>YEAR(Table2[[#This Row],[Order_Date]])</f>
        <v>2024</v>
      </c>
      <c r="L2687" s="12">
        <f>MONTH(Table2[[#This Row],[Order_Date]])</f>
        <v>2</v>
      </c>
      <c r="M2687" t="str">
        <f>TEXT(Table2[[#This Row],[Order_Date]],"mmm")</f>
        <v>Feb</v>
      </c>
      <c r="N2687" t="str">
        <f>TEXT(Table2[[#This Row],[Order_Date]],"YYYY-MM")</f>
        <v>2024-02</v>
      </c>
      <c r="O2687" s="9">
        <f>IFERROR(Table2[[#This Row],[Profit]]/Table2[[#This Row],[Sales]],0)</f>
        <v>0.30991367307156781</v>
      </c>
      <c r="P2687" t="str">
        <f>_xlfn.XLOOKUP(Table2[[#This Row],[Product_ID]],Table4[Product_ID],Table4[Category],"Not Found")</f>
        <v>Office</v>
      </c>
      <c r="Q2687" t="str">
        <f>_xlfn.XLOOKUP(Table2[[#This Row],[Product_ID]],Table4[Product_ID],Table4[Sub_Category],"Not Found")</f>
        <v>Paper</v>
      </c>
      <c r="R2687" t="str">
        <f>_xlfn.XLOOKUP(Table2[[#This Row],[Customer_ID]],Table1[Customer_ID],Table1[Region],"Not Found")</f>
        <v>South</v>
      </c>
      <c r="S2687" t="str">
        <f>_xlfn.XLOOKUP(Table2[[#This Row],[Customer_ID]],Table1[Customer_ID],Table1[Segment],"Not Found")</f>
        <v>Consumer</v>
      </c>
      <c r="T2687" t="str">
        <f>_xlfn.XLOOKUP(Table2[[#This Row],[Product_ID]],Table4[Product_ID],Table4[Product_Name],"Not Found")</f>
        <v>Notebook Set</v>
      </c>
    </row>
    <row r="2688" spans="1:20" x14ac:dyDescent="0.3">
      <c r="A2688" t="s">
        <v>3218</v>
      </c>
      <c r="B2688" s="4">
        <v>45409</v>
      </c>
      <c r="C2688" s="4">
        <v>45412</v>
      </c>
      <c r="D2688" t="s">
        <v>1119</v>
      </c>
      <c r="E2688" t="s">
        <v>65</v>
      </c>
      <c r="F2688" s="8">
        <v>1</v>
      </c>
      <c r="G2688" s="10">
        <v>0.05</v>
      </c>
      <c r="H2688" t="s">
        <v>13</v>
      </c>
      <c r="I2688" s="8">
        <v>664.05</v>
      </c>
      <c r="J2688" s="8">
        <v>121.67</v>
      </c>
      <c r="K2688" s="12">
        <f>YEAR(Table2[[#This Row],[Order_Date]])</f>
        <v>2024</v>
      </c>
      <c r="L2688" s="12">
        <f>MONTH(Table2[[#This Row],[Order_Date]])</f>
        <v>4</v>
      </c>
      <c r="M2688" t="str">
        <f>TEXT(Table2[[#This Row],[Order_Date]],"mmm")</f>
        <v>Apr</v>
      </c>
      <c r="N2688" t="str">
        <f>TEXT(Table2[[#This Row],[Order_Date]],"YYYY-MM")</f>
        <v>2024-04</v>
      </c>
      <c r="O2688" s="9">
        <f>IFERROR(Table2[[#This Row],[Profit]]/Table2[[#This Row],[Sales]],0)</f>
        <v>0.18322415480761992</v>
      </c>
      <c r="P2688" t="str">
        <f>_xlfn.XLOOKUP(Table2[[#This Row],[Product_ID]],Table4[Product_ID],Table4[Category],"Not Found")</f>
        <v>Office</v>
      </c>
      <c r="Q2688" t="str">
        <f>_xlfn.XLOOKUP(Table2[[#This Row],[Product_ID]],Table4[Product_ID],Table4[Sub_Category],"Not Found")</f>
        <v>Storage</v>
      </c>
      <c r="R2688" t="str">
        <f>_xlfn.XLOOKUP(Table2[[#This Row],[Customer_ID]],Table1[Customer_ID],Table1[Region],"Not Found")</f>
        <v>East</v>
      </c>
      <c r="S2688" t="str">
        <f>_xlfn.XLOOKUP(Table2[[#This Row],[Customer_ID]],Table1[Customer_ID],Table1[Segment],"Not Found")</f>
        <v>Home Office</v>
      </c>
      <c r="T2688" t="str">
        <f>_xlfn.XLOOKUP(Table2[[#This Row],[Product_ID]],Table4[Product_ID],Table4[Product_Name],"Not Found")</f>
        <v>Desk Organizer</v>
      </c>
    </row>
    <row r="2689" spans="1:20" x14ac:dyDescent="0.3">
      <c r="A2689" t="s">
        <v>3219</v>
      </c>
      <c r="B2689" s="4">
        <v>45345</v>
      </c>
      <c r="C2689" s="4">
        <v>45347</v>
      </c>
      <c r="D2689" t="s">
        <v>527</v>
      </c>
      <c r="E2689" t="s">
        <v>81</v>
      </c>
      <c r="F2689" s="8">
        <v>1</v>
      </c>
      <c r="G2689" s="10">
        <v>0.05</v>
      </c>
      <c r="H2689" t="s">
        <v>17</v>
      </c>
      <c r="I2689" s="8">
        <v>759.05</v>
      </c>
      <c r="J2689" s="8">
        <v>164.1</v>
      </c>
      <c r="K2689" s="12">
        <f>YEAR(Table2[[#This Row],[Order_Date]])</f>
        <v>2024</v>
      </c>
      <c r="L2689" s="12">
        <f>MONTH(Table2[[#This Row],[Order_Date]])</f>
        <v>2</v>
      </c>
      <c r="M2689" t="str">
        <f>TEXT(Table2[[#This Row],[Order_Date]],"mmm")</f>
        <v>Feb</v>
      </c>
      <c r="N2689" t="str">
        <f>TEXT(Table2[[#This Row],[Order_Date]],"YYYY-MM")</f>
        <v>2024-02</v>
      </c>
      <c r="O2689" s="9">
        <f>IFERROR(Table2[[#This Row],[Profit]]/Table2[[#This Row],[Sales]],0)</f>
        <v>0.21619129174626178</v>
      </c>
      <c r="P2689" t="str">
        <f>_xlfn.XLOOKUP(Table2[[#This Row],[Product_ID]],Table4[Product_ID],Table4[Category],"Not Found")</f>
        <v>Home</v>
      </c>
      <c r="Q2689" t="str">
        <f>_xlfn.XLOOKUP(Table2[[#This Row],[Product_ID]],Table4[Product_ID],Table4[Sub_Category],"Not Found")</f>
        <v>Kitchen</v>
      </c>
      <c r="R2689" t="str">
        <f>_xlfn.XLOOKUP(Table2[[#This Row],[Customer_ID]],Table1[Customer_ID],Table1[Region],"Not Found")</f>
        <v>South</v>
      </c>
      <c r="S2689" t="str">
        <f>_xlfn.XLOOKUP(Table2[[#This Row],[Customer_ID]],Table1[Customer_ID],Table1[Segment],"Not Found")</f>
        <v>Consumer</v>
      </c>
      <c r="T2689" t="str">
        <f>_xlfn.XLOOKUP(Table2[[#This Row],[Product_ID]],Table4[Product_ID],Table4[Product_Name],"Not Found")</f>
        <v>Travel Mug</v>
      </c>
    </row>
    <row r="2690" spans="1:20" x14ac:dyDescent="0.3">
      <c r="A2690" t="s">
        <v>3220</v>
      </c>
      <c r="B2690" s="4">
        <v>45941</v>
      </c>
      <c r="C2690" s="4">
        <v>45946</v>
      </c>
      <c r="D2690" t="s">
        <v>710</v>
      </c>
      <c r="E2690" t="s">
        <v>96</v>
      </c>
      <c r="F2690" s="8">
        <v>4</v>
      </c>
      <c r="G2690" s="10">
        <v>0.15</v>
      </c>
      <c r="H2690" t="s">
        <v>13</v>
      </c>
      <c r="I2690" s="8">
        <v>3396.6</v>
      </c>
      <c r="J2690" s="8">
        <v>1133.8599999999999</v>
      </c>
      <c r="K2690" s="12">
        <f>YEAR(Table2[[#This Row],[Order_Date]])</f>
        <v>2025</v>
      </c>
      <c r="L2690" s="12">
        <f>MONTH(Table2[[#This Row],[Order_Date]])</f>
        <v>10</v>
      </c>
      <c r="M2690" t="str">
        <f>TEXT(Table2[[#This Row],[Order_Date]],"mmm")</f>
        <v>Oct</v>
      </c>
      <c r="N2690" t="str">
        <f>TEXT(Table2[[#This Row],[Order_Date]],"YYYY-MM")</f>
        <v>2025-10</v>
      </c>
      <c r="O2690" s="9">
        <f>IFERROR(Table2[[#This Row],[Profit]]/Table2[[#This Row],[Sales]],0)</f>
        <v>0.33382205735146908</v>
      </c>
      <c r="P2690" t="str">
        <f>_xlfn.XLOOKUP(Table2[[#This Row],[Product_ID]],Table4[Product_ID],Table4[Category],"Not Found")</f>
        <v>Home</v>
      </c>
      <c r="Q2690" t="str">
        <f>_xlfn.XLOOKUP(Table2[[#This Row],[Product_ID]],Table4[Product_ID],Table4[Sub_Category],"Not Found")</f>
        <v>Lighting</v>
      </c>
      <c r="R2690" t="str">
        <f>_xlfn.XLOOKUP(Table2[[#This Row],[Customer_ID]],Table1[Customer_ID],Table1[Region],"Not Found")</f>
        <v>North</v>
      </c>
      <c r="S2690" t="str">
        <f>_xlfn.XLOOKUP(Table2[[#This Row],[Customer_ID]],Table1[Customer_ID],Table1[Segment],"Not Found")</f>
        <v>Consumer</v>
      </c>
      <c r="T2690" t="str">
        <f>_xlfn.XLOOKUP(Table2[[#This Row],[Product_ID]],Table4[Product_ID],Table4[Product_Name],"Not Found")</f>
        <v>LED Strip Light</v>
      </c>
    </row>
    <row r="2691" spans="1:20" x14ac:dyDescent="0.3">
      <c r="A2691" t="s">
        <v>3221</v>
      </c>
      <c r="B2691" s="4">
        <v>45856</v>
      </c>
      <c r="C2691" s="4">
        <v>45859</v>
      </c>
      <c r="D2691" t="s">
        <v>439</v>
      </c>
      <c r="E2691" t="s">
        <v>40</v>
      </c>
      <c r="F2691" s="8">
        <v>1</v>
      </c>
      <c r="G2691" s="10">
        <v>0.05</v>
      </c>
      <c r="H2691" t="s">
        <v>17</v>
      </c>
      <c r="I2691" s="8">
        <v>1424.05</v>
      </c>
      <c r="J2691" s="8">
        <v>351.33</v>
      </c>
      <c r="K2691" s="12">
        <f>YEAR(Table2[[#This Row],[Order_Date]])</f>
        <v>2025</v>
      </c>
      <c r="L2691" s="12">
        <f>MONTH(Table2[[#This Row],[Order_Date]])</f>
        <v>7</v>
      </c>
      <c r="M2691" t="str">
        <f>TEXT(Table2[[#This Row],[Order_Date]],"mmm")</f>
        <v>Jul</v>
      </c>
      <c r="N2691" t="str">
        <f>TEXT(Table2[[#This Row],[Order_Date]],"YYYY-MM")</f>
        <v>2025-07</v>
      </c>
      <c r="O2691" s="9">
        <f>IFERROR(Table2[[#This Row],[Profit]]/Table2[[#This Row],[Sales]],0)</f>
        <v>0.24671184298304133</v>
      </c>
      <c r="P2691" t="str">
        <f>_xlfn.XLOOKUP(Table2[[#This Row],[Product_ID]],Table4[Product_ID],Table4[Category],"Not Found")</f>
        <v>Technology</v>
      </c>
      <c r="Q2691" t="str">
        <f>_xlfn.XLOOKUP(Table2[[#This Row],[Product_ID]],Table4[Product_ID],Table4[Sub_Category],"Not Found")</f>
        <v>Accessories</v>
      </c>
      <c r="R2691" t="str">
        <f>_xlfn.XLOOKUP(Table2[[#This Row],[Customer_ID]],Table1[Customer_ID],Table1[Region],"Not Found")</f>
        <v>West</v>
      </c>
      <c r="S2691" t="str">
        <f>_xlfn.XLOOKUP(Table2[[#This Row],[Customer_ID]],Table1[Customer_ID],Table1[Segment],"Not Found")</f>
        <v>Consumer</v>
      </c>
      <c r="T2691" t="str">
        <f>_xlfn.XLOOKUP(Table2[[#This Row],[Product_ID]],Table4[Product_ID],Table4[Product_Name],"Not Found")</f>
        <v>Power Bank</v>
      </c>
    </row>
    <row r="2692" spans="1:20" x14ac:dyDescent="0.3">
      <c r="A2692" t="s">
        <v>3222</v>
      </c>
      <c r="B2692" s="4">
        <v>45335</v>
      </c>
      <c r="C2692" s="4">
        <v>45340</v>
      </c>
      <c r="D2692" t="s">
        <v>1150</v>
      </c>
      <c r="E2692" t="s">
        <v>71</v>
      </c>
      <c r="F2692" s="8">
        <v>2</v>
      </c>
      <c r="G2692" s="10">
        <v>0.15</v>
      </c>
      <c r="H2692" t="s">
        <v>30</v>
      </c>
      <c r="I2692" s="8">
        <v>1358.3</v>
      </c>
      <c r="J2692" s="8">
        <v>349.95</v>
      </c>
      <c r="K2692" s="12">
        <f>YEAR(Table2[[#This Row],[Order_Date]])</f>
        <v>2024</v>
      </c>
      <c r="L2692" s="12">
        <f>MONTH(Table2[[#This Row],[Order_Date]])</f>
        <v>2</v>
      </c>
      <c r="M2692" t="str">
        <f>TEXT(Table2[[#This Row],[Order_Date]],"mmm")</f>
        <v>Feb</v>
      </c>
      <c r="N2692" t="str">
        <f>TEXT(Table2[[#This Row],[Order_Date]],"YYYY-MM")</f>
        <v>2024-02</v>
      </c>
      <c r="O2692" s="9">
        <f>IFERROR(Table2[[#This Row],[Profit]]/Table2[[#This Row],[Sales]],0)</f>
        <v>0.25763822425090188</v>
      </c>
      <c r="P2692" t="str">
        <f>_xlfn.XLOOKUP(Table2[[#This Row],[Product_ID]],Table4[Product_ID],Table4[Category],"Not Found")</f>
        <v>Home</v>
      </c>
      <c r="Q2692" t="str">
        <f>_xlfn.XLOOKUP(Table2[[#This Row],[Product_ID]],Table4[Product_ID],Table4[Sub_Category],"Not Found")</f>
        <v>Storage</v>
      </c>
      <c r="R2692" t="str">
        <f>_xlfn.XLOOKUP(Table2[[#This Row],[Customer_ID]],Table1[Customer_ID],Table1[Region],"Not Found")</f>
        <v>West</v>
      </c>
      <c r="S2692" t="str">
        <f>_xlfn.XLOOKUP(Table2[[#This Row],[Customer_ID]],Table1[Customer_ID],Table1[Segment],"Not Found")</f>
        <v>Consumer</v>
      </c>
      <c r="T2692" t="str">
        <f>_xlfn.XLOOKUP(Table2[[#This Row],[Product_ID]],Table4[Product_ID],Table4[Product_Name],"Not Found")</f>
        <v>Storage Box</v>
      </c>
    </row>
    <row r="2693" spans="1:20" x14ac:dyDescent="0.3">
      <c r="A2693" t="s">
        <v>3223</v>
      </c>
      <c r="B2693" s="4">
        <v>45344</v>
      </c>
      <c r="C2693" s="4">
        <v>45347</v>
      </c>
      <c r="D2693" t="s">
        <v>305</v>
      </c>
      <c r="E2693" t="s">
        <v>16</v>
      </c>
      <c r="F2693" s="8">
        <v>2</v>
      </c>
      <c r="G2693" s="10">
        <v>0.1</v>
      </c>
      <c r="H2693" t="s">
        <v>13</v>
      </c>
      <c r="I2693" s="8">
        <v>2338.1999999999998</v>
      </c>
      <c r="J2693" s="8">
        <v>665.04</v>
      </c>
      <c r="K2693" s="12">
        <f>YEAR(Table2[[#This Row],[Order_Date]])</f>
        <v>2024</v>
      </c>
      <c r="L2693" s="12">
        <f>MONTH(Table2[[#This Row],[Order_Date]])</f>
        <v>2</v>
      </c>
      <c r="M2693" t="str">
        <f>TEXT(Table2[[#This Row],[Order_Date]],"mmm")</f>
        <v>Feb</v>
      </c>
      <c r="N2693" t="str">
        <f>TEXT(Table2[[#This Row],[Order_Date]],"YYYY-MM")</f>
        <v>2024-02</v>
      </c>
      <c r="O2693" s="9">
        <f>IFERROR(Table2[[#This Row],[Profit]]/Table2[[#This Row],[Sales]],0)</f>
        <v>0.28442391583269183</v>
      </c>
      <c r="P2693" t="str">
        <f>_xlfn.XLOOKUP(Table2[[#This Row],[Product_ID]],Table4[Product_ID],Table4[Category],"Not Found")</f>
        <v>Technology</v>
      </c>
      <c r="Q2693" t="str">
        <f>_xlfn.XLOOKUP(Table2[[#This Row],[Product_ID]],Table4[Product_ID],Table4[Sub_Category],"Not Found")</f>
        <v>Accessories</v>
      </c>
      <c r="R2693" t="str">
        <f>_xlfn.XLOOKUP(Table2[[#This Row],[Customer_ID]],Table1[Customer_ID],Table1[Region],"Not Found")</f>
        <v>South</v>
      </c>
      <c r="S2693" t="str">
        <f>_xlfn.XLOOKUP(Table2[[#This Row],[Customer_ID]],Table1[Customer_ID],Table1[Segment],"Not Found")</f>
        <v>Consumer</v>
      </c>
      <c r="T2693" t="str">
        <f>_xlfn.XLOOKUP(Table2[[#This Row],[Product_ID]],Table4[Product_ID],Table4[Product_Name],"Not Found")</f>
        <v>USB-C Hub</v>
      </c>
    </row>
    <row r="2694" spans="1:20" x14ac:dyDescent="0.3">
      <c r="A2694" t="s">
        <v>3224</v>
      </c>
      <c r="B2694" s="4">
        <v>45877</v>
      </c>
      <c r="C2694" s="4">
        <v>45878</v>
      </c>
      <c r="D2694" t="s">
        <v>1041</v>
      </c>
      <c r="E2694" t="s">
        <v>200</v>
      </c>
      <c r="F2694" s="8">
        <v>1</v>
      </c>
      <c r="G2694" s="10">
        <v>0.05</v>
      </c>
      <c r="H2694" t="s">
        <v>17</v>
      </c>
      <c r="I2694" s="8">
        <v>1044.05</v>
      </c>
      <c r="J2694" s="8">
        <v>251.75</v>
      </c>
      <c r="K2694" s="12">
        <f>YEAR(Table2[[#This Row],[Order_Date]])</f>
        <v>2025</v>
      </c>
      <c r="L2694" s="12">
        <f>MONTH(Table2[[#This Row],[Order_Date]])</f>
        <v>8</v>
      </c>
      <c r="M2694" t="str">
        <f>TEXT(Table2[[#This Row],[Order_Date]],"mmm")</f>
        <v>Aug</v>
      </c>
      <c r="N2694" t="str">
        <f>TEXT(Table2[[#This Row],[Order_Date]],"YYYY-MM")</f>
        <v>2025-08</v>
      </c>
      <c r="O2694" s="9">
        <f>IFERROR(Table2[[#This Row],[Profit]]/Table2[[#This Row],[Sales]],0)</f>
        <v>0.24112829845313924</v>
      </c>
      <c r="P2694" t="str">
        <f>_xlfn.XLOOKUP(Table2[[#This Row],[Product_ID]],Table4[Product_ID],Table4[Category],"Not Found")</f>
        <v>Office</v>
      </c>
      <c r="Q2694" t="str">
        <f>_xlfn.XLOOKUP(Table2[[#This Row],[Product_ID]],Table4[Product_ID],Table4[Sub_Category],"Not Found")</f>
        <v>Office Supplies</v>
      </c>
      <c r="R2694" t="str">
        <f>_xlfn.XLOOKUP(Table2[[#This Row],[Customer_ID]],Table1[Customer_ID],Table1[Region],"Not Found")</f>
        <v>South</v>
      </c>
      <c r="S2694" t="str">
        <f>_xlfn.XLOOKUP(Table2[[#This Row],[Customer_ID]],Table1[Customer_ID],Table1[Segment],"Not Found")</f>
        <v>Corporate</v>
      </c>
      <c r="T2694" t="str">
        <f>_xlfn.XLOOKUP(Table2[[#This Row],[Product_ID]],Table4[Product_ID],Table4[Product_Name],"Not Found")</f>
        <v>Laptop Stand</v>
      </c>
    </row>
    <row r="2695" spans="1:20" x14ac:dyDescent="0.3">
      <c r="A2695" t="s">
        <v>3225</v>
      </c>
      <c r="B2695" s="4">
        <v>45849</v>
      </c>
      <c r="C2695" s="4">
        <v>45851</v>
      </c>
      <c r="D2695" t="s">
        <v>361</v>
      </c>
      <c r="E2695" t="s">
        <v>65</v>
      </c>
      <c r="F2695" s="8">
        <v>2</v>
      </c>
      <c r="G2695" s="10">
        <v>0</v>
      </c>
      <c r="H2695" t="s">
        <v>17</v>
      </c>
      <c r="I2695" s="8">
        <v>1398</v>
      </c>
      <c r="J2695" s="8">
        <v>453.54</v>
      </c>
      <c r="K2695" s="12">
        <f>YEAR(Table2[[#This Row],[Order_Date]])</f>
        <v>2025</v>
      </c>
      <c r="L2695" s="12">
        <f>MONTH(Table2[[#This Row],[Order_Date]])</f>
        <v>7</v>
      </c>
      <c r="M2695" t="str">
        <f>TEXT(Table2[[#This Row],[Order_Date]],"mmm")</f>
        <v>Jul</v>
      </c>
      <c r="N2695" t="str">
        <f>TEXT(Table2[[#This Row],[Order_Date]],"YYYY-MM")</f>
        <v>2025-07</v>
      </c>
      <c r="O2695" s="9">
        <f>IFERROR(Table2[[#This Row],[Profit]]/Table2[[#This Row],[Sales]],0)</f>
        <v>0.3244206008583691</v>
      </c>
      <c r="P2695" t="str">
        <f>_xlfn.XLOOKUP(Table2[[#This Row],[Product_ID]],Table4[Product_ID],Table4[Category],"Not Found")</f>
        <v>Office</v>
      </c>
      <c r="Q2695" t="str">
        <f>_xlfn.XLOOKUP(Table2[[#This Row],[Product_ID]],Table4[Product_ID],Table4[Sub_Category],"Not Found")</f>
        <v>Storage</v>
      </c>
      <c r="R2695" t="str">
        <f>_xlfn.XLOOKUP(Table2[[#This Row],[Customer_ID]],Table1[Customer_ID],Table1[Region],"Not Found")</f>
        <v>West</v>
      </c>
      <c r="S2695" t="str">
        <f>_xlfn.XLOOKUP(Table2[[#This Row],[Customer_ID]],Table1[Customer_ID],Table1[Segment],"Not Found")</f>
        <v>Consumer</v>
      </c>
      <c r="T2695" t="str">
        <f>_xlfn.XLOOKUP(Table2[[#This Row],[Product_ID]],Table4[Product_ID],Table4[Product_Name],"Not Found")</f>
        <v>Desk Organizer</v>
      </c>
    </row>
    <row r="2696" spans="1:20" x14ac:dyDescent="0.3">
      <c r="A2696" t="s">
        <v>3226</v>
      </c>
      <c r="B2696" s="4">
        <v>45816</v>
      </c>
      <c r="C2696" s="4">
        <v>45818</v>
      </c>
      <c r="D2696" t="s">
        <v>2913</v>
      </c>
      <c r="E2696" t="s">
        <v>35</v>
      </c>
      <c r="F2696" s="8">
        <v>2</v>
      </c>
      <c r="G2696" s="10">
        <v>0</v>
      </c>
      <c r="H2696" t="s">
        <v>21</v>
      </c>
      <c r="I2696" s="8">
        <v>3198</v>
      </c>
      <c r="J2696" s="8">
        <v>863.42</v>
      </c>
      <c r="K2696" s="12">
        <f>YEAR(Table2[[#This Row],[Order_Date]])</f>
        <v>2025</v>
      </c>
      <c r="L2696" s="12">
        <f>MONTH(Table2[[#This Row],[Order_Date]])</f>
        <v>6</v>
      </c>
      <c r="M2696" t="str">
        <f>TEXT(Table2[[#This Row],[Order_Date]],"mmm")</f>
        <v>Jun</v>
      </c>
      <c r="N2696" t="str">
        <f>TEXT(Table2[[#This Row],[Order_Date]],"YYYY-MM")</f>
        <v>2025-06</v>
      </c>
      <c r="O2696" s="9">
        <f>IFERROR(Table2[[#This Row],[Profit]]/Table2[[#This Row],[Sales]],0)</f>
        <v>0.26998749218261414</v>
      </c>
      <c r="P2696" t="str">
        <f>_xlfn.XLOOKUP(Table2[[#This Row],[Product_ID]],Table4[Product_ID],Table4[Category],"Not Found")</f>
        <v>Lifestyle</v>
      </c>
      <c r="Q2696" t="str">
        <f>_xlfn.XLOOKUP(Table2[[#This Row],[Product_ID]],Table4[Product_ID],Table4[Sub_Category],"Not Found")</f>
        <v>Bags</v>
      </c>
      <c r="R2696" t="str">
        <f>_xlfn.XLOOKUP(Table2[[#This Row],[Customer_ID]],Table1[Customer_ID],Table1[Region],"Not Found")</f>
        <v>East</v>
      </c>
      <c r="S2696" t="str">
        <f>_xlfn.XLOOKUP(Table2[[#This Row],[Customer_ID]],Table1[Customer_ID],Table1[Segment],"Not Found")</f>
        <v>Consumer</v>
      </c>
      <c r="T2696" t="str">
        <f>_xlfn.XLOOKUP(Table2[[#This Row],[Product_ID]],Table4[Product_ID],Table4[Product_Name],"Not Found")</f>
        <v>Backpack</v>
      </c>
    </row>
    <row r="2697" spans="1:20" x14ac:dyDescent="0.3">
      <c r="A2697" t="s">
        <v>3227</v>
      </c>
      <c r="B2697" s="4">
        <v>45968</v>
      </c>
      <c r="C2697" s="4">
        <v>45971</v>
      </c>
      <c r="D2697" t="s">
        <v>132</v>
      </c>
      <c r="E2697" t="s">
        <v>35</v>
      </c>
      <c r="F2697" s="8">
        <v>2</v>
      </c>
      <c r="G2697" s="10">
        <v>0.05</v>
      </c>
      <c r="H2697" t="s">
        <v>13</v>
      </c>
      <c r="I2697" s="8">
        <v>3038.1</v>
      </c>
      <c r="J2697" s="8">
        <v>921.49</v>
      </c>
      <c r="K2697" s="12">
        <f>YEAR(Table2[[#This Row],[Order_Date]])</f>
        <v>2025</v>
      </c>
      <c r="L2697" s="12">
        <f>MONTH(Table2[[#This Row],[Order_Date]])</f>
        <v>11</v>
      </c>
      <c r="M2697" t="str">
        <f>TEXT(Table2[[#This Row],[Order_Date]],"mmm")</f>
        <v>Nov</v>
      </c>
      <c r="N2697" t="str">
        <f>TEXT(Table2[[#This Row],[Order_Date]],"YYYY-MM")</f>
        <v>2025-11</v>
      </c>
      <c r="O2697" s="9">
        <f>IFERROR(Table2[[#This Row],[Profit]]/Table2[[#This Row],[Sales]],0)</f>
        <v>0.30331128007636354</v>
      </c>
      <c r="P2697" t="str">
        <f>_xlfn.XLOOKUP(Table2[[#This Row],[Product_ID]],Table4[Product_ID],Table4[Category],"Not Found")</f>
        <v>Lifestyle</v>
      </c>
      <c r="Q2697" t="str">
        <f>_xlfn.XLOOKUP(Table2[[#This Row],[Product_ID]],Table4[Product_ID],Table4[Sub_Category],"Not Found")</f>
        <v>Bags</v>
      </c>
      <c r="R2697" t="str">
        <f>_xlfn.XLOOKUP(Table2[[#This Row],[Customer_ID]],Table1[Customer_ID],Table1[Region],"Not Found")</f>
        <v>East</v>
      </c>
      <c r="S2697" t="str">
        <f>_xlfn.XLOOKUP(Table2[[#This Row],[Customer_ID]],Table1[Customer_ID],Table1[Segment],"Not Found")</f>
        <v>Consumer</v>
      </c>
      <c r="T2697" t="str">
        <f>_xlfn.XLOOKUP(Table2[[#This Row],[Product_ID]],Table4[Product_ID],Table4[Product_Name],"Not Found")</f>
        <v>Backpack</v>
      </c>
    </row>
    <row r="2698" spans="1:20" x14ac:dyDescent="0.3">
      <c r="A2698" t="s">
        <v>3228</v>
      </c>
      <c r="B2698" s="4">
        <v>45393</v>
      </c>
      <c r="C2698" s="4">
        <v>45395</v>
      </c>
      <c r="D2698" t="s">
        <v>1407</v>
      </c>
      <c r="E2698" t="s">
        <v>29</v>
      </c>
      <c r="F2698" s="8">
        <v>1</v>
      </c>
      <c r="G2698" s="10">
        <v>0.05</v>
      </c>
      <c r="H2698" t="s">
        <v>13</v>
      </c>
      <c r="I2698" s="8">
        <v>379.05</v>
      </c>
      <c r="J2698" s="8">
        <v>84.58</v>
      </c>
      <c r="K2698" s="12">
        <f>YEAR(Table2[[#This Row],[Order_Date]])</f>
        <v>2024</v>
      </c>
      <c r="L2698" s="12">
        <f>MONTH(Table2[[#This Row],[Order_Date]])</f>
        <v>4</v>
      </c>
      <c r="M2698" t="str">
        <f>TEXT(Table2[[#This Row],[Order_Date]],"mmm")</f>
        <v>Apr</v>
      </c>
      <c r="N2698" t="str">
        <f>TEXT(Table2[[#This Row],[Order_Date]],"YYYY-MM")</f>
        <v>2024-04</v>
      </c>
      <c r="O2698" s="9">
        <f>IFERROR(Table2[[#This Row],[Profit]]/Table2[[#This Row],[Sales]],0)</f>
        <v>0.22313678934177547</v>
      </c>
      <c r="P2698" t="str">
        <f>_xlfn.XLOOKUP(Table2[[#This Row],[Product_ID]],Table4[Product_ID],Table4[Category],"Not Found")</f>
        <v>Office</v>
      </c>
      <c r="Q2698" t="str">
        <f>_xlfn.XLOOKUP(Table2[[#This Row],[Product_ID]],Table4[Product_ID],Table4[Sub_Category],"Not Found")</f>
        <v>Paper</v>
      </c>
      <c r="R2698" t="str">
        <f>_xlfn.XLOOKUP(Table2[[#This Row],[Customer_ID]],Table1[Customer_ID],Table1[Region],"Not Found")</f>
        <v>West</v>
      </c>
      <c r="S2698" t="str">
        <f>_xlfn.XLOOKUP(Table2[[#This Row],[Customer_ID]],Table1[Customer_ID],Table1[Segment],"Not Found")</f>
        <v>Consumer</v>
      </c>
      <c r="T2698" t="str">
        <f>_xlfn.XLOOKUP(Table2[[#This Row],[Product_ID]],Table4[Product_ID],Table4[Product_Name],"Not Found")</f>
        <v>Notebook Set</v>
      </c>
    </row>
    <row r="2699" spans="1:20" x14ac:dyDescent="0.3">
      <c r="A2699" t="s">
        <v>3229</v>
      </c>
      <c r="B2699" s="4">
        <v>45689</v>
      </c>
      <c r="C2699" s="4">
        <v>45694</v>
      </c>
      <c r="D2699" t="s">
        <v>720</v>
      </c>
      <c r="E2699" t="s">
        <v>200</v>
      </c>
      <c r="F2699" s="8">
        <v>5</v>
      </c>
      <c r="G2699" s="10">
        <v>0.1</v>
      </c>
      <c r="H2699" t="s">
        <v>21</v>
      </c>
      <c r="I2699" s="8">
        <v>4945.5</v>
      </c>
      <c r="J2699" s="8">
        <v>1318.34</v>
      </c>
      <c r="K2699" s="12">
        <f>YEAR(Table2[[#This Row],[Order_Date]])</f>
        <v>2025</v>
      </c>
      <c r="L2699" s="12">
        <f>MONTH(Table2[[#This Row],[Order_Date]])</f>
        <v>2</v>
      </c>
      <c r="M2699" t="str">
        <f>TEXT(Table2[[#This Row],[Order_Date]],"mmm")</f>
        <v>Feb</v>
      </c>
      <c r="N2699" t="str">
        <f>TEXT(Table2[[#This Row],[Order_Date]],"YYYY-MM")</f>
        <v>2025-02</v>
      </c>
      <c r="O2699" s="9">
        <f>IFERROR(Table2[[#This Row],[Profit]]/Table2[[#This Row],[Sales]],0)</f>
        <v>0.26657365281569101</v>
      </c>
      <c r="P2699" t="str">
        <f>_xlfn.XLOOKUP(Table2[[#This Row],[Product_ID]],Table4[Product_ID],Table4[Category],"Not Found")</f>
        <v>Office</v>
      </c>
      <c r="Q2699" t="str">
        <f>_xlfn.XLOOKUP(Table2[[#This Row],[Product_ID]],Table4[Product_ID],Table4[Sub_Category],"Not Found")</f>
        <v>Office Supplies</v>
      </c>
      <c r="R2699" t="str">
        <f>_xlfn.XLOOKUP(Table2[[#This Row],[Customer_ID]],Table1[Customer_ID],Table1[Region],"Not Found")</f>
        <v>South</v>
      </c>
      <c r="S2699" t="str">
        <f>_xlfn.XLOOKUP(Table2[[#This Row],[Customer_ID]],Table1[Customer_ID],Table1[Segment],"Not Found")</f>
        <v>Corporate</v>
      </c>
      <c r="T2699" t="str">
        <f>_xlfn.XLOOKUP(Table2[[#This Row],[Product_ID]],Table4[Product_ID],Table4[Product_Name],"Not Found")</f>
        <v>Laptop Stand</v>
      </c>
    </row>
    <row r="2700" spans="1:20" x14ac:dyDescent="0.3">
      <c r="A2700" t="s">
        <v>3230</v>
      </c>
      <c r="B2700" s="4">
        <v>45429</v>
      </c>
      <c r="C2700" s="4">
        <v>45431</v>
      </c>
      <c r="D2700" t="s">
        <v>120</v>
      </c>
      <c r="E2700" t="s">
        <v>40</v>
      </c>
      <c r="F2700" s="8">
        <v>1</v>
      </c>
      <c r="G2700" s="10">
        <v>0.1</v>
      </c>
      <c r="H2700" t="s">
        <v>13</v>
      </c>
      <c r="I2700" s="8">
        <v>1349.1</v>
      </c>
      <c r="J2700" s="8">
        <v>359.3</v>
      </c>
      <c r="K2700" s="12">
        <f>YEAR(Table2[[#This Row],[Order_Date]])</f>
        <v>2024</v>
      </c>
      <c r="L2700" s="12">
        <f>MONTH(Table2[[#This Row],[Order_Date]])</f>
        <v>5</v>
      </c>
      <c r="M2700" t="str">
        <f>TEXT(Table2[[#This Row],[Order_Date]],"mmm")</f>
        <v>May</v>
      </c>
      <c r="N2700" t="str">
        <f>TEXT(Table2[[#This Row],[Order_Date]],"YYYY-MM")</f>
        <v>2024-05</v>
      </c>
      <c r="O2700" s="9">
        <f>IFERROR(Table2[[#This Row],[Profit]]/Table2[[#This Row],[Sales]],0)</f>
        <v>0.26632569861389077</v>
      </c>
      <c r="P2700" t="str">
        <f>_xlfn.XLOOKUP(Table2[[#This Row],[Product_ID]],Table4[Product_ID],Table4[Category],"Not Found")</f>
        <v>Technology</v>
      </c>
      <c r="Q2700" t="str">
        <f>_xlfn.XLOOKUP(Table2[[#This Row],[Product_ID]],Table4[Product_ID],Table4[Sub_Category],"Not Found")</f>
        <v>Accessories</v>
      </c>
      <c r="R2700" t="str">
        <f>_xlfn.XLOOKUP(Table2[[#This Row],[Customer_ID]],Table1[Customer_ID],Table1[Region],"Not Found")</f>
        <v>East</v>
      </c>
      <c r="S2700" t="str">
        <f>_xlfn.XLOOKUP(Table2[[#This Row],[Customer_ID]],Table1[Customer_ID],Table1[Segment],"Not Found")</f>
        <v>Consumer</v>
      </c>
      <c r="T2700" t="str">
        <f>_xlfn.XLOOKUP(Table2[[#This Row],[Product_ID]],Table4[Product_ID],Table4[Product_Name],"Not Found")</f>
        <v>Power Bank</v>
      </c>
    </row>
    <row r="2701" spans="1:20" x14ac:dyDescent="0.3">
      <c r="A2701" t="s">
        <v>3231</v>
      </c>
      <c r="B2701" s="4">
        <v>45966</v>
      </c>
      <c r="C2701" s="4">
        <v>45968</v>
      </c>
      <c r="D2701" t="s">
        <v>75</v>
      </c>
      <c r="E2701" t="s">
        <v>26</v>
      </c>
      <c r="F2701" s="8">
        <v>2</v>
      </c>
      <c r="G2701" s="10">
        <v>0.1</v>
      </c>
      <c r="H2701" t="s">
        <v>17</v>
      </c>
      <c r="I2701" s="8">
        <v>1618.2</v>
      </c>
      <c r="J2701" s="8">
        <v>327.08999999999997</v>
      </c>
      <c r="K2701" s="12">
        <f>YEAR(Table2[[#This Row],[Order_Date]])</f>
        <v>2025</v>
      </c>
      <c r="L2701" s="12">
        <f>MONTH(Table2[[#This Row],[Order_Date]])</f>
        <v>11</v>
      </c>
      <c r="M2701" t="str">
        <f>TEXT(Table2[[#This Row],[Order_Date]],"mmm")</f>
        <v>Nov</v>
      </c>
      <c r="N2701" t="str">
        <f>TEXT(Table2[[#This Row],[Order_Date]],"YYYY-MM")</f>
        <v>2025-11</v>
      </c>
      <c r="O2701" s="9">
        <f>IFERROR(Table2[[#This Row],[Profit]]/Table2[[#This Row],[Sales]],0)</f>
        <v>0.20213199851687058</v>
      </c>
      <c r="P2701" t="str">
        <f>_xlfn.XLOOKUP(Table2[[#This Row],[Product_ID]],Table4[Product_ID],Table4[Category],"Not Found")</f>
        <v>Technology</v>
      </c>
      <c r="Q2701" t="str">
        <f>_xlfn.XLOOKUP(Table2[[#This Row],[Product_ID]],Table4[Product_ID],Table4[Sub_Category],"Not Found")</f>
        <v>Accessories</v>
      </c>
      <c r="R2701" t="str">
        <f>_xlfn.XLOOKUP(Table2[[#This Row],[Customer_ID]],Table1[Customer_ID],Table1[Region],"Not Found")</f>
        <v>South</v>
      </c>
      <c r="S2701" t="str">
        <f>_xlfn.XLOOKUP(Table2[[#This Row],[Customer_ID]],Table1[Customer_ID],Table1[Segment],"Not Found")</f>
        <v>Corporate</v>
      </c>
      <c r="T2701" t="str">
        <f>_xlfn.XLOOKUP(Table2[[#This Row],[Product_ID]],Table4[Product_ID],Table4[Product_Name],"Not Found")</f>
        <v>Keyboard</v>
      </c>
    </row>
    <row r="2702" spans="1:20" x14ac:dyDescent="0.3">
      <c r="A2702" t="s">
        <v>3232</v>
      </c>
      <c r="B2702" s="4">
        <v>45678</v>
      </c>
      <c r="C2702" s="4">
        <v>45680</v>
      </c>
      <c r="D2702" t="s">
        <v>430</v>
      </c>
      <c r="E2702" t="s">
        <v>12</v>
      </c>
      <c r="F2702" s="8">
        <v>3</v>
      </c>
      <c r="G2702" s="10">
        <v>0.1</v>
      </c>
      <c r="H2702" t="s">
        <v>21</v>
      </c>
      <c r="I2702" s="8">
        <v>1617.3</v>
      </c>
      <c r="J2702" s="8">
        <v>432.24</v>
      </c>
      <c r="K2702" s="12">
        <f>YEAR(Table2[[#This Row],[Order_Date]])</f>
        <v>2025</v>
      </c>
      <c r="L2702" s="12">
        <f>MONTH(Table2[[#This Row],[Order_Date]])</f>
        <v>1</v>
      </c>
      <c r="M2702" t="str">
        <f>TEXT(Table2[[#This Row],[Order_Date]],"mmm")</f>
        <v>Jan</v>
      </c>
      <c r="N2702" t="str">
        <f>TEXT(Table2[[#This Row],[Order_Date]],"YYYY-MM")</f>
        <v>2025-01</v>
      </c>
      <c r="O2702" s="9">
        <f>IFERROR(Table2[[#This Row],[Profit]]/Table2[[#This Row],[Sales]],0)</f>
        <v>0.26726024856241887</v>
      </c>
      <c r="P2702" t="str">
        <f>_xlfn.XLOOKUP(Table2[[#This Row],[Product_ID]],Table4[Product_ID],Table4[Category],"Not Found")</f>
        <v>Home</v>
      </c>
      <c r="Q2702" t="str">
        <f>_xlfn.XLOOKUP(Table2[[#This Row],[Product_ID]],Table4[Product_ID],Table4[Sub_Category],"Not Found")</f>
        <v>Kitchen</v>
      </c>
      <c r="R2702" t="str">
        <f>_xlfn.XLOOKUP(Table2[[#This Row],[Customer_ID]],Table1[Customer_ID],Table1[Region],"Not Found")</f>
        <v>South</v>
      </c>
      <c r="S2702" t="str">
        <f>_xlfn.XLOOKUP(Table2[[#This Row],[Customer_ID]],Table1[Customer_ID],Table1[Segment],"Not Found")</f>
        <v>Home Office</v>
      </c>
      <c r="T2702" t="str">
        <f>_xlfn.XLOOKUP(Table2[[#This Row],[Product_ID]],Table4[Product_ID],Table4[Product_Name],"Not Found")</f>
        <v>Water Bottle</v>
      </c>
    </row>
    <row r="2703" spans="1:20" x14ac:dyDescent="0.3">
      <c r="A2703" t="s">
        <v>3233</v>
      </c>
      <c r="B2703" s="4">
        <v>45402</v>
      </c>
      <c r="C2703" s="4">
        <v>45406</v>
      </c>
      <c r="D2703" t="s">
        <v>842</v>
      </c>
      <c r="E2703" t="s">
        <v>76</v>
      </c>
      <c r="F2703" s="8">
        <v>1</v>
      </c>
      <c r="G2703" s="10">
        <v>0</v>
      </c>
      <c r="H2703" t="s">
        <v>30</v>
      </c>
      <c r="I2703" s="8">
        <v>899</v>
      </c>
      <c r="J2703" s="8">
        <v>209.43</v>
      </c>
      <c r="K2703" s="12">
        <f>YEAR(Table2[[#This Row],[Order_Date]])</f>
        <v>2024</v>
      </c>
      <c r="L2703" s="12">
        <f>MONTH(Table2[[#This Row],[Order_Date]])</f>
        <v>4</v>
      </c>
      <c r="M2703" t="str">
        <f>TEXT(Table2[[#This Row],[Order_Date]],"mmm")</f>
        <v>Apr</v>
      </c>
      <c r="N2703" t="str">
        <f>TEXT(Table2[[#This Row],[Order_Date]],"YYYY-MM")</f>
        <v>2024-04</v>
      </c>
      <c r="O2703" s="9">
        <f>IFERROR(Table2[[#This Row],[Profit]]/Table2[[#This Row],[Sales]],0)</f>
        <v>0.23295884315906565</v>
      </c>
      <c r="P2703" t="str">
        <f>_xlfn.XLOOKUP(Table2[[#This Row],[Product_ID]],Table4[Product_ID],Table4[Category],"Not Found")</f>
        <v>Home</v>
      </c>
      <c r="Q2703" t="str">
        <f>_xlfn.XLOOKUP(Table2[[#This Row],[Product_ID]],Table4[Product_ID],Table4[Sub_Category],"Not Found")</f>
        <v>Decor</v>
      </c>
      <c r="R2703" t="str">
        <f>_xlfn.XLOOKUP(Table2[[#This Row],[Customer_ID]],Table1[Customer_ID],Table1[Region],"Not Found")</f>
        <v>South</v>
      </c>
      <c r="S2703" t="str">
        <f>_xlfn.XLOOKUP(Table2[[#This Row],[Customer_ID]],Table1[Customer_ID],Table1[Segment],"Not Found")</f>
        <v>Home Office</v>
      </c>
      <c r="T2703" t="str">
        <f>_xlfn.XLOOKUP(Table2[[#This Row],[Product_ID]],Table4[Product_ID],Table4[Product_Name],"Not Found")</f>
        <v>Wall Clock</v>
      </c>
    </row>
    <row r="2704" spans="1:20" x14ac:dyDescent="0.3">
      <c r="A2704" t="s">
        <v>3234</v>
      </c>
      <c r="B2704" s="4">
        <v>45905</v>
      </c>
      <c r="C2704" s="4">
        <v>45908</v>
      </c>
      <c r="D2704" t="s">
        <v>501</v>
      </c>
      <c r="E2704" t="s">
        <v>65</v>
      </c>
      <c r="F2704" s="8">
        <v>3</v>
      </c>
      <c r="G2704" s="10">
        <v>0.1</v>
      </c>
      <c r="H2704" t="s">
        <v>13</v>
      </c>
      <c r="I2704" s="8">
        <v>1887.3</v>
      </c>
      <c r="J2704" s="8">
        <v>556.89</v>
      </c>
      <c r="K2704" s="12">
        <f>YEAR(Table2[[#This Row],[Order_Date]])</f>
        <v>2025</v>
      </c>
      <c r="L2704" s="12">
        <f>MONTH(Table2[[#This Row],[Order_Date]])</f>
        <v>9</v>
      </c>
      <c r="M2704" t="str">
        <f>TEXT(Table2[[#This Row],[Order_Date]],"mmm")</f>
        <v>Sep</v>
      </c>
      <c r="N2704" t="str">
        <f>TEXT(Table2[[#This Row],[Order_Date]],"YYYY-MM")</f>
        <v>2025-09</v>
      </c>
      <c r="O2704" s="9">
        <f>IFERROR(Table2[[#This Row],[Profit]]/Table2[[#This Row],[Sales]],0)</f>
        <v>0.29507232554442853</v>
      </c>
      <c r="P2704" t="str">
        <f>_xlfn.XLOOKUP(Table2[[#This Row],[Product_ID]],Table4[Product_ID],Table4[Category],"Not Found")</f>
        <v>Office</v>
      </c>
      <c r="Q2704" t="str">
        <f>_xlfn.XLOOKUP(Table2[[#This Row],[Product_ID]],Table4[Product_ID],Table4[Sub_Category],"Not Found")</f>
        <v>Storage</v>
      </c>
      <c r="R2704" t="str">
        <f>_xlfn.XLOOKUP(Table2[[#This Row],[Customer_ID]],Table1[Customer_ID],Table1[Region],"Not Found")</f>
        <v>West</v>
      </c>
      <c r="S2704" t="str">
        <f>_xlfn.XLOOKUP(Table2[[#This Row],[Customer_ID]],Table1[Customer_ID],Table1[Segment],"Not Found")</f>
        <v>Consumer</v>
      </c>
      <c r="T2704" t="str">
        <f>_xlfn.XLOOKUP(Table2[[#This Row],[Product_ID]],Table4[Product_ID],Table4[Product_Name],"Not Found")</f>
        <v>Desk Organizer</v>
      </c>
    </row>
    <row r="2705" spans="1:20" x14ac:dyDescent="0.3">
      <c r="A2705" t="s">
        <v>3235</v>
      </c>
      <c r="B2705" s="4">
        <v>45308</v>
      </c>
      <c r="C2705" s="4">
        <v>45309</v>
      </c>
      <c r="D2705" t="s">
        <v>1127</v>
      </c>
      <c r="E2705" t="s">
        <v>20</v>
      </c>
      <c r="F2705" s="8">
        <v>5</v>
      </c>
      <c r="G2705" s="10">
        <v>0</v>
      </c>
      <c r="H2705" t="s">
        <v>13</v>
      </c>
      <c r="I2705" s="8">
        <v>34995</v>
      </c>
      <c r="J2705" s="8">
        <v>7211.34</v>
      </c>
      <c r="K2705" s="12">
        <f>YEAR(Table2[[#This Row],[Order_Date]])</f>
        <v>2024</v>
      </c>
      <c r="L2705" s="12">
        <f>MONTH(Table2[[#This Row],[Order_Date]])</f>
        <v>1</v>
      </c>
      <c r="M2705" t="str">
        <f>TEXT(Table2[[#This Row],[Order_Date]],"mmm")</f>
        <v>Jan</v>
      </c>
      <c r="N2705" t="str">
        <f>TEXT(Table2[[#This Row],[Order_Date]],"YYYY-MM")</f>
        <v>2024-01</v>
      </c>
      <c r="O2705" s="9">
        <f>IFERROR(Table2[[#This Row],[Profit]]/Table2[[#This Row],[Sales]],0)</f>
        <v>0.2060677239605658</v>
      </c>
      <c r="P2705" t="str">
        <f>_xlfn.XLOOKUP(Table2[[#This Row],[Product_ID]],Table4[Product_ID],Table4[Category],"Not Found")</f>
        <v>Furniture</v>
      </c>
      <c r="Q2705" t="str">
        <f>_xlfn.XLOOKUP(Table2[[#This Row],[Product_ID]],Table4[Product_ID],Table4[Sub_Category],"Not Found")</f>
        <v>Furniture</v>
      </c>
      <c r="R2705" t="str">
        <f>_xlfn.XLOOKUP(Table2[[#This Row],[Customer_ID]],Table1[Customer_ID],Table1[Region],"Not Found")</f>
        <v>South</v>
      </c>
      <c r="S2705" t="str">
        <f>_xlfn.XLOOKUP(Table2[[#This Row],[Customer_ID]],Table1[Customer_ID],Table1[Segment],"Not Found")</f>
        <v>Home Office</v>
      </c>
      <c r="T2705" t="str">
        <f>_xlfn.XLOOKUP(Table2[[#This Row],[Product_ID]],Table4[Product_ID],Table4[Product_Name],"Not Found")</f>
        <v>Office Chair</v>
      </c>
    </row>
    <row r="2706" spans="1:20" x14ac:dyDescent="0.3">
      <c r="A2706" t="s">
        <v>3236</v>
      </c>
      <c r="B2706" s="4">
        <v>45473</v>
      </c>
      <c r="C2706" s="4">
        <v>45474</v>
      </c>
      <c r="D2706" t="s">
        <v>1788</v>
      </c>
      <c r="E2706" t="s">
        <v>26</v>
      </c>
      <c r="F2706" s="8">
        <v>1</v>
      </c>
      <c r="G2706" s="10">
        <v>0.05</v>
      </c>
      <c r="H2706" t="s">
        <v>13</v>
      </c>
      <c r="I2706" s="8">
        <v>854.05</v>
      </c>
      <c r="J2706" s="8">
        <v>167.62</v>
      </c>
      <c r="K2706" s="12">
        <f>YEAR(Table2[[#This Row],[Order_Date]])</f>
        <v>2024</v>
      </c>
      <c r="L2706" s="12">
        <f>MONTH(Table2[[#This Row],[Order_Date]])</f>
        <v>6</v>
      </c>
      <c r="M2706" t="str">
        <f>TEXT(Table2[[#This Row],[Order_Date]],"mmm")</f>
        <v>Jun</v>
      </c>
      <c r="N2706" t="str">
        <f>TEXT(Table2[[#This Row],[Order_Date]],"YYYY-MM")</f>
        <v>2024-06</v>
      </c>
      <c r="O2706" s="9">
        <f>IFERROR(Table2[[#This Row],[Profit]]/Table2[[#This Row],[Sales]],0)</f>
        <v>0.19626485568760613</v>
      </c>
      <c r="P2706" t="str">
        <f>_xlfn.XLOOKUP(Table2[[#This Row],[Product_ID]],Table4[Product_ID],Table4[Category],"Not Found")</f>
        <v>Technology</v>
      </c>
      <c r="Q2706" t="str">
        <f>_xlfn.XLOOKUP(Table2[[#This Row],[Product_ID]],Table4[Product_ID],Table4[Sub_Category],"Not Found")</f>
        <v>Accessories</v>
      </c>
      <c r="R2706" t="str">
        <f>_xlfn.XLOOKUP(Table2[[#This Row],[Customer_ID]],Table1[Customer_ID],Table1[Region],"Not Found")</f>
        <v>East</v>
      </c>
      <c r="S2706" t="str">
        <f>_xlfn.XLOOKUP(Table2[[#This Row],[Customer_ID]],Table1[Customer_ID],Table1[Segment],"Not Found")</f>
        <v>Consumer</v>
      </c>
      <c r="T2706" t="str">
        <f>_xlfn.XLOOKUP(Table2[[#This Row],[Product_ID]],Table4[Product_ID],Table4[Product_Name],"Not Found")</f>
        <v>Keyboard</v>
      </c>
    </row>
    <row r="2707" spans="1:20" x14ac:dyDescent="0.3">
      <c r="A2707" t="s">
        <v>3237</v>
      </c>
      <c r="B2707" s="4">
        <v>45827</v>
      </c>
      <c r="C2707" s="4">
        <v>45831</v>
      </c>
      <c r="D2707" t="s">
        <v>585</v>
      </c>
      <c r="E2707" t="s">
        <v>81</v>
      </c>
      <c r="F2707" s="8">
        <v>1</v>
      </c>
      <c r="G2707" s="10">
        <v>0</v>
      </c>
      <c r="H2707" t="s">
        <v>17</v>
      </c>
      <c r="I2707" s="8">
        <v>799</v>
      </c>
      <c r="J2707" s="8">
        <v>175.55</v>
      </c>
      <c r="K2707" s="12">
        <f>YEAR(Table2[[#This Row],[Order_Date]])</f>
        <v>2025</v>
      </c>
      <c r="L2707" s="12">
        <f>MONTH(Table2[[#This Row],[Order_Date]])</f>
        <v>6</v>
      </c>
      <c r="M2707" t="str">
        <f>TEXT(Table2[[#This Row],[Order_Date]],"mmm")</f>
        <v>Jun</v>
      </c>
      <c r="N2707" t="str">
        <f>TEXT(Table2[[#This Row],[Order_Date]],"YYYY-MM")</f>
        <v>2025-06</v>
      </c>
      <c r="O2707" s="9">
        <f>IFERROR(Table2[[#This Row],[Profit]]/Table2[[#This Row],[Sales]],0)</f>
        <v>0.21971214017521903</v>
      </c>
      <c r="P2707" t="str">
        <f>_xlfn.XLOOKUP(Table2[[#This Row],[Product_ID]],Table4[Product_ID],Table4[Category],"Not Found")</f>
        <v>Home</v>
      </c>
      <c r="Q2707" t="str">
        <f>_xlfn.XLOOKUP(Table2[[#This Row],[Product_ID]],Table4[Product_ID],Table4[Sub_Category],"Not Found")</f>
        <v>Kitchen</v>
      </c>
      <c r="R2707" t="str">
        <f>_xlfn.XLOOKUP(Table2[[#This Row],[Customer_ID]],Table1[Customer_ID],Table1[Region],"Not Found")</f>
        <v>East</v>
      </c>
      <c r="S2707" t="str">
        <f>_xlfn.XLOOKUP(Table2[[#This Row],[Customer_ID]],Table1[Customer_ID],Table1[Segment],"Not Found")</f>
        <v>Consumer</v>
      </c>
      <c r="T2707" t="str">
        <f>_xlfn.XLOOKUP(Table2[[#This Row],[Product_ID]],Table4[Product_ID],Table4[Product_Name],"Not Found")</f>
        <v>Travel Mug</v>
      </c>
    </row>
    <row r="2708" spans="1:20" x14ac:dyDescent="0.3">
      <c r="A2708" t="s">
        <v>3238</v>
      </c>
      <c r="B2708" s="4">
        <v>45832</v>
      </c>
      <c r="C2708" s="4">
        <v>45836</v>
      </c>
      <c r="D2708" t="s">
        <v>163</v>
      </c>
      <c r="E2708" t="s">
        <v>45</v>
      </c>
      <c r="F2708" s="8">
        <v>4</v>
      </c>
      <c r="G2708" s="10">
        <v>0.05</v>
      </c>
      <c r="H2708" t="s">
        <v>17</v>
      </c>
      <c r="I2708" s="8">
        <v>9496.2000000000007</v>
      </c>
      <c r="J2708" s="8">
        <v>1955.48</v>
      </c>
      <c r="K2708" s="12">
        <f>YEAR(Table2[[#This Row],[Order_Date]])</f>
        <v>2025</v>
      </c>
      <c r="L2708" s="12">
        <f>MONTH(Table2[[#This Row],[Order_Date]])</f>
        <v>6</v>
      </c>
      <c r="M2708" t="str">
        <f>TEXT(Table2[[#This Row],[Order_Date]],"mmm")</f>
        <v>Jun</v>
      </c>
      <c r="N2708" t="str">
        <f>TEXT(Table2[[#This Row],[Order_Date]],"YYYY-MM")</f>
        <v>2025-06</v>
      </c>
      <c r="O2708" s="9">
        <f>IFERROR(Table2[[#This Row],[Profit]]/Table2[[#This Row],[Sales]],0)</f>
        <v>0.20592236894757901</v>
      </c>
      <c r="P2708" t="str">
        <f>_xlfn.XLOOKUP(Table2[[#This Row],[Product_ID]],Table4[Product_ID],Table4[Category],"Not Found")</f>
        <v>Technology</v>
      </c>
      <c r="Q2708" t="str">
        <f>_xlfn.XLOOKUP(Table2[[#This Row],[Product_ID]],Table4[Product_ID],Table4[Sub_Category],"Not Found")</f>
        <v>Audio</v>
      </c>
      <c r="R2708" t="str">
        <f>_xlfn.XLOOKUP(Table2[[#This Row],[Customer_ID]],Table1[Customer_ID],Table1[Region],"Not Found")</f>
        <v>West</v>
      </c>
      <c r="S2708" t="str">
        <f>_xlfn.XLOOKUP(Table2[[#This Row],[Customer_ID]],Table1[Customer_ID],Table1[Segment],"Not Found")</f>
        <v>Consumer</v>
      </c>
      <c r="T2708" t="str">
        <f>_xlfn.XLOOKUP(Table2[[#This Row],[Product_ID]],Table4[Product_ID],Table4[Product_Name],"Not Found")</f>
        <v>Headphones</v>
      </c>
    </row>
    <row r="2709" spans="1:20" x14ac:dyDescent="0.3">
      <c r="A2709" t="s">
        <v>3239</v>
      </c>
      <c r="B2709" s="4">
        <v>45462</v>
      </c>
      <c r="C2709" s="4">
        <v>45463</v>
      </c>
      <c r="D2709" t="s">
        <v>1763</v>
      </c>
      <c r="E2709" t="s">
        <v>68</v>
      </c>
      <c r="F2709" s="8">
        <v>1</v>
      </c>
      <c r="G2709" s="10">
        <v>0.05</v>
      </c>
      <c r="H2709" t="s">
        <v>30</v>
      </c>
      <c r="I2709" s="8">
        <v>1234.05</v>
      </c>
      <c r="J2709" s="8">
        <v>290.2</v>
      </c>
      <c r="K2709" s="12">
        <f>YEAR(Table2[[#This Row],[Order_Date]])</f>
        <v>2024</v>
      </c>
      <c r="L2709" s="12">
        <f>MONTH(Table2[[#This Row],[Order_Date]])</f>
        <v>6</v>
      </c>
      <c r="M2709" t="str">
        <f>TEXT(Table2[[#This Row],[Order_Date]],"mmm")</f>
        <v>Jun</v>
      </c>
      <c r="N2709" t="str">
        <f>TEXT(Table2[[#This Row],[Order_Date]],"YYYY-MM")</f>
        <v>2024-06</v>
      </c>
      <c r="O2709" s="9">
        <f>IFERROR(Table2[[#This Row],[Profit]]/Table2[[#This Row],[Sales]],0)</f>
        <v>0.23516064989262997</v>
      </c>
      <c r="P2709" t="str">
        <f>_xlfn.XLOOKUP(Table2[[#This Row],[Product_ID]],Table4[Product_ID],Table4[Category],"Not Found")</f>
        <v>Home</v>
      </c>
      <c r="Q2709" t="str">
        <f>_xlfn.XLOOKUP(Table2[[#This Row],[Product_ID]],Table4[Product_ID],Table4[Sub_Category],"Not Found")</f>
        <v>Lighting</v>
      </c>
      <c r="R2709" t="str">
        <f>_xlfn.XLOOKUP(Table2[[#This Row],[Customer_ID]],Table1[Customer_ID],Table1[Region],"Not Found")</f>
        <v>East</v>
      </c>
      <c r="S2709" t="str">
        <f>_xlfn.XLOOKUP(Table2[[#This Row],[Customer_ID]],Table1[Customer_ID],Table1[Segment],"Not Found")</f>
        <v>Consumer</v>
      </c>
      <c r="T2709" t="str">
        <f>_xlfn.XLOOKUP(Table2[[#This Row],[Product_ID]],Table4[Product_ID],Table4[Product_Name],"Not Found")</f>
        <v>Table Lamp</v>
      </c>
    </row>
    <row r="2710" spans="1:20" x14ac:dyDescent="0.3">
      <c r="A2710" t="s">
        <v>3240</v>
      </c>
      <c r="B2710" s="4">
        <v>45700</v>
      </c>
      <c r="C2710" s="4">
        <v>45705</v>
      </c>
      <c r="D2710" t="s">
        <v>924</v>
      </c>
      <c r="E2710" t="s">
        <v>116</v>
      </c>
      <c r="F2710" s="8">
        <v>1</v>
      </c>
      <c r="G2710" s="10">
        <v>0</v>
      </c>
      <c r="H2710" t="s">
        <v>17</v>
      </c>
      <c r="I2710" s="8">
        <v>399</v>
      </c>
      <c r="J2710" s="8">
        <v>59.51</v>
      </c>
      <c r="K2710" s="12">
        <f>YEAR(Table2[[#This Row],[Order_Date]])</f>
        <v>2025</v>
      </c>
      <c r="L2710" s="12">
        <f>MONTH(Table2[[#This Row],[Order_Date]])</f>
        <v>2</v>
      </c>
      <c r="M2710" t="str">
        <f>TEXT(Table2[[#This Row],[Order_Date]],"mmm")</f>
        <v>Feb</v>
      </c>
      <c r="N2710" t="str">
        <f>TEXT(Table2[[#This Row],[Order_Date]],"YYYY-MM")</f>
        <v>2025-02</v>
      </c>
      <c r="O2710" s="9">
        <f>IFERROR(Table2[[#This Row],[Profit]]/Table2[[#This Row],[Sales]],0)</f>
        <v>0.14914786967418545</v>
      </c>
      <c r="P2710" t="str">
        <f>_xlfn.XLOOKUP(Table2[[#This Row],[Product_ID]],Table4[Product_ID],Table4[Category],"Not Found")</f>
        <v>Technology</v>
      </c>
      <c r="Q2710" t="str">
        <f>_xlfn.XLOOKUP(Table2[[#This Row],[Product_ID]],Table4[Product_ID],Table4[Sub_Category],"Not Found")</f>
        <v>Accessories</v>
      </c>
      <c r="R2710" t="str">
        <f>_xlfn.XLOOKUP(Table2[[#This Row],[Customer_ID]],Table1[Customer_ID],Table1[Region],"Not Found")</f>
        <v>South</v>
      </c>
      <c r="S2710" t="str">
        <f>_xlfn.XLOOKUP(Table2[[#This Row],[Customer_ID]],Table1[Customer_ID],Table1[Segment],"Not Found")</f>
        <v>Consumer</v>
      </c>
      <c r="T2710" t="str">
        <f>_xlfn.XLOOKUP(Table2[[#This Row],[Product_ID]],Table4[Product_ID],Table4[Product_Name],"Not Found")</f>
        <v>Mobile Holder</v>
      </c>
    </row>
    <row r="2711" spans="1:20" x14ac:dyDescent="0.3">
      <c r="A2711" t="s">
        <v>3241</v>
      </c>
      <c r="B2711" s="4">
        <v>45669</v>
      </c>
      <c r="C2711" s="4">
        <v>45670</v>
      </c>
      <c r="D2711" t="s">
        <v>544</v>
      </c>
      <c r="E2711" t="s">
        <v>200</v>
      </c>
      <c r="F2711" s="8">
        <v>4</v>
      </c>
      <c r="G2711" s="10">
        <v>0.05</v>
      </c>
      <c r="H2711" t="s">
        <v>17</v>
      </c>
      <c r="I2711" s="8">
        <v>4176.2</v>
      </c>
      <c r="J2711" s="8">
        <v>1218.29</v>
      </c>
      <c r="K2711" s="12">
        <f>YEAR(Table2[[#This Row],[Order_Date]])</f>
        <v>2025</v>
      </c>
      <c r="L2711" s="12">
        <f>MONTH(Table2[[#This Row],[Order_Date]])</f>
        <v>1</v>
      </c>
      <c r="M2711" t="str">
        <f>TEXT(Table2[[#This Row],[Order_Date]],"mmm")</f>
        <v>Jan</v>
      </c>
      <c r="N2711" t="str">
        <f>TEXT(Table2[[#This Row],[Order_Date]],"YYYY-MM")</f>
        <v>2025-01</v>
      </c>
      <c r="O2711" s="9">
        <f>IFERROR(Table2[[#This Row],[Profit]]/Table2[[#This Row],[Sales]],0)</f>
        <v>0.29172213974426514</v>
      </c>
      <c r="P2711" t="str">
        <f>_xlfn.XLOOKUP(Table2[[#This Row],[Product_ID]],Table4[Product_ID],Table4[Category],"Not Found")</f>
        <v>Office</v>
      </c>
      <c r="Q2711" t="str">
        <f>_xlfn.XLOOKUP(Table2[[#This Row],[Product_ID]],Table4[Product_ID],Table4[Sub_Category],"Not Found")</f>
        <v>Office Supplies</v>
      </c>
      <c r="R2711" t="str">
        <f>_xlfn.XLOOKUP(Table2[[#This Row],[Customer_ID]],Table1[Customer_ID],Table1[Region],"Not Found")</f>
        <v>South</v>
      </c>
      <c r="S2711" t="str">
        <f>_xlfn.XLOOKUP(Table2[[#This Row],[Customer_ID]],Table1[Customer_ID],Table1[Segment],"Not Found")</f>
        <v>Corporate</v>
      </c>
      <c r="T2711" t="str">
        <f>_xlfn.XLOOKUP(Table2[[#This Row],[Product_ID]],Table4[Product_ID],Table4[Product_Name],"Not Found")</f>
        <v>Laptop Stand</v>
      </c>
    </row>
    <row r="2712" spans="1:20" x14ac:dyDescent="0.3">
      <c r="A2712" t="s">
        <v>3242</v>
      </c>
      <c r="B2712" s="4">
        <v>45479</v>
      </c>
      <c r="C2712" s="4">
        <v>45480</v>
      </c>
      <c r="D2712" t="s">
        <v>848</v>
      </c>
      <c r="E2712" t="s">
        <v>26</v>
      </c>
      <c r="F2712" s="8">
        <v>3</v>
      </c>
      <c r="G2712" s="10">
        <v>0.2</v>
      </c>
      <c r="H2712" t="s">
        <v>17</v>
      </c>
      <c r="I2712" s="8">
        <v>2157.6</v>
      </c>
      <c r="J2712" s="8">
        <v>503.49</v>
      </c>
      <c r="K2712" s="12">
        <f>YEAR(Table2[[#This Row],[Order_Date]])</f>
        <v>2024</v>
      </c>
      <c r="L2712" s="12">
        <f>MONTH(Table2[[#This Row],[Order_Date]])</f>
        <v>7</v>
      </c>
      <c r="M2712" t="str">
        <f>TEXT(Table2[[#This Row],[Order_Date]],"mmm")</f>
        <v>Jul</v>
      </c>
      <c r="N2712" t="str">
        <f>TEXT(Table2[[#This Row],[Order_Date]],"YYYY-MM")</f>
        <v>2024-07</v>
      </c>
      <c r="O2712" s="9">
        <f>IFERROR(Table2[[#This Row],[Profit]]/Table2[[#This Row],[Sales]],0)</f>
        <v>0.23335650723025586</v>
      </c>
      <c r="P2712" t="str">
        <f>_xlfn.XLOOKUP(Table2[[#This Row],[Product_ID]],Table4[Product_ID],Table4[Category],"Not Found")</f>
        <v>Technology</v>
      </c>
      <c r="Q2712" t="str">
        <f>_xlfn.XLOOKUP(Table2[[#This Row],[Product_ID]],Table4[Product_ID],Table4[Sub_Category],"Not Found")</f>
        <v>Accessories</v>
      </c>
      <c r="R2712" t="str">
        <f>_xlfn.XLOOKUP(Table2[[#This Row],[Customer_ID]],Table1[Customer_ID],Table1[Region],"Not Found")</f>
        <v>South</v>
      </c>
      <c r="S2712" t="str">
        <f>_xlfn.XLOOKUP(Table2[[#This Row],[Customer_ID]],Table1[Customer_ID],Table1[Segment],"Not Found")</f>
        <v>Home Office</v>
      </c>
      <c r="T2712" t="str">
        <f>_xlfn.XLOOKUP(Table2[[#This Row],[Product_ID]],Table4[Product_ID],Table4[Product_Name],"Not Found")</f>
        <v>Keyboard</v>
      </c>
    </row>
    <row r="2713" spans="1:20" x14ac:dyDescent="0.3">
      <c r="A2713" t="s">
        <v>3243</v>
      </c>
      <c r="B2713" s="4">
        <v>45521</v>
      </c>
      <c r="C2713" s="4">
        <v>45524</v>
      </c>
      <c r="D2713" t="s">
        <v>2069</v>
      </c>
      <c r="E2713" t="s">
        <v>35</v>
      </c>
      <c r="F2713" s="8">
        <v>5</v>
      </c>
      <c r="G2713" s="10">
        <v>0</v>
      </c>
      <c r="H2713" t="s">
        <v>13</v>
      </c>
      <c r="I2713" s="8">
        <v>7995</v>
      </c>
      <c r="J2713" s="8">
        <v>1895.74</v>
      </c>
      <c r="K2713" s="12">
        <f>YEAR(Table2[[#This Row],[Order_Date]])</f>
        <v>2024</v>
      </c>
      <c r="L2713" s="12">
        <f>MONTH(Table2[[#This Row],[Order_Date]])</f>
        <v>8</v>
      </c>
      <c r="M2713" t="str">
        <f>TEXT(Table2[[#This Row],[Order_Date]],"mmm")</f>
        <v>Aug</v>
      </c>
      <c r="N2713" t="str">
        <f>TEXT(Table2[[#This Row],[Order_Date]],"YYYY-MM")</f>
        <v>2024-08</v>
      </c>
      <c r="O2713" s="9">
        <f>IFERROR(Table2[[#This Row],[Profit]]/Table2[[#This Row],[Sales]],0)</f>
        <v>0.23711569731081927</v>
      </c>
      <c r="P2713" t="str">
        <f>_xlfn.XLOOKUP(Table2[[#This Row],[Product_ID]],Table4[Product_ID],Table4[Category],"Not Found")</f>
        <v>Lifestyle</v>
      </c>
      <c r="Q2713" t="str">
        <f>_xlfn.XLOOKUP(Table2[[#This Row],[Product_ID]],Table4[Product_ID],Table4[Sub_Category],"Not Found")</f>
        <v>Bags</v>
      </c>
      <c r="R2713" t="str">
        <f>_xlfn.XLOOKUP(Table2[[#This Row],[Customer_ID]],Table1[Customer_ID],Table1[Region],"Not Found")</f>
        <v>South</v>
      </c>
      <c r="S2713" t="str">
        <f>_xlfn.XLOOKUP(Table2[[#This Row],[Customer_ID]],Table1[Customer_ID],Table1[Segment],"Not Found")</f>
        <v>Consumer</v>
      </c>
      <c r="T2713" t="str">
        <f>_xlfn.XLOOKUP(Table2[[#This Row],[Product_ID]],Table4[Product_ID],Table4[Product_Name],"Not Found")</f>
        <v>Backpack</v>
      </c>
    </row>
    <row r="2714" spans="1:20" x14ac:dyDescent="0.3">
      <c r="A2714" t="s">
        <v>3244</v>
      </c>
      <c r="B2714" s="4">
        <v>45410</v>
      </c>
      <c r="C2714" s="4">
        <v>45411</v>
      </c>
      <c r="D2714" t="s">
        <v>681</v>
      </c>
      <c r="E2714" t="s">
        <v>76</v>
      </c>
      <c r="F2714" s="8">
        <v>1</v>
      </c>
      <c r="G2714" s="10">
        <v>0.1</v>
      </c>
      <c r="H2714" t="s">
        <v>13</v>
      </c>
      <c r="I2714" s="8">
        <v>809.1</v>
      </c>
      <c r="J2714" s="8">
        <v>226.03</v>
      </c>
      <c r="K2714" s="12">
        <f>YEAR(Table2[[#This Row],[Order_Date]])</f>
        <v>2024</v>
      </c>
      <c r="L2714" s="12">
        <f>MONTH(Table2[[#This Row],[Order_Date]])</f>
        <v>4</v>
      </c>
      <c r="M2714" t="str">
        <f>TEXT(Table2[[#This Row],[Order_Date]],"mmm")</f>
        <v>Apr</v>
      </c>
      <c r="N2714" t="str">
        <f>TEXT(Table2[[#This Row],[Order_Date]],"YYYY-MM")</f>
        <v>2024-04</v>
      </c>
      <c r="O2714" s="9">
        <f>IFERROR(Table2[[#This Row],[Profit]]/Table2[[#This Row],[Sales]],0)</f>
        <v>0.27935978247435422</v>
      </c>
      <c r="P2714" t="str">
        <f>_xlfn.XLOOKUP(Table2[[#This Row],[Product_ID]],Table4[Product_ID],Table4[Category],"Not Found")</f>
        <v>Home</v>
      </c>
      <c r="Q2714" t="str">
        <f>_xlfn.XLOOKUP(Table2[[#This Row],[Product_ID]],Table4[Product_ID],Table4[Sub_Category],"Not Found")</f>
        <v>Decor</v>
      </c>
      <c r="R2714" t="str">
        <f>_xlfn.XLOOKUP(Table2[[#This Row],[Customer_ID]],Table1[Customer_ID],Table1[Region],"Not Found")</f>
        <v>South</v>
      </c>
      <c r="S2714" t="str">
        <f>_xlfn.XLOOKUP(Table2[[#This Row],[Customer_ID]],Table1[Customer_ID],Table1[Segment],"Not Found")</f>
        <v>Home Office</v>
      </c>
      <c r="T2714" t="str">
        <f>_xlfn.XLOOKUP(Table2[[#This Row],[Product_ID]],Table4[Product_ID],Table4[Product_Name],"Not Found")</f>
        <v>Wall Clock</v>
      </c>
    </row>
    <row r="2715" spans="1:20" x14ac:dyDescent="0.3">
      <c r="A2715" t="s">
        <v>3245</v>
      </c>
      <c r="B2715" s="4">
        <v>45447</v>
      </c>
      <c r="C2715" s="4">
        <v>45448</v>
      </c>
      <c r="D2715" t="s">
        <v>616</v>
      </c>
      <c r="E2715" t="s">
        <v>65</v>
      </c>
      <c r="F2715" s="8">
        <v>1</v>
      </c>
      <c r="G2715" s="10">
        <v>0.05</v>
      </c>
      <c r="H2715" t="s">
        <v>13</v>
      </c>
      <c r="I2715" s="8">
        <v>664.05</v>
      </c>
      <c r="J2715" s="8">
        <v>176.64</v>
      </c>
      <c r="K2715" s="12">
        <f>YEAR(Table2[[#This Row],[Order_Date]])</f>
        <v>2024</v>
      </c>
      <c r="L2715" s="12">
        <f>MONTH(Table2[[#This Row],[Order_Date]])</f>
        <v>6</v>
      </c>
      <c r="M2715" t="str">
        <f>TEXT(Table2[[#This Row],[Order_Date]],"mmm")</f>
        <v>Jun</v>
      </c>
      <c r="N2715" t="str">
        <f>TEXT(Table2[[#This Row],[Order_Date]],"YYYY-MM")</f>
        <v>2024-06</v>
      </c>
      <c r="O2715" s="9">
        <f>IFERROR(Table2[[#This Row],[Profit]]/Table2[[#This Row],[Sales]],0)</f>
        <v>0.26600406595888865</v>
      </c>
      <c r="P2715" t="str">
        <f>_xlfn.XLOOKUP(Table2[[#This Row],[Product_ID]],Table4[Product_ID],Table4[Category],"Not Found")</f>
        <v>Office</v>
      </c>
      <c r="Q2715" t="str">
        <f>_xlfn.XLOOKUP(Table2[[#This Row],[Product_ID]],Table4[Product_ID],Table4[Sub_Category],"Not Found")</f>
        <v>Storage</v>
      </c>
      <c r="R2715" t="str">
        <f>_xlfn.XLOOKUP(Table2[[#This Row],[Customer_ID]],Table1[Customer_ID],Table1[Region],"Not Found")</f>
        <v>South</v>
      </c>
      <c r="S2715" t="str">
        <f>_xlfn.XLOOKUP(Table2[[#This Row],[Customer_ID]],Table1[Customer_ID],Table1[Segment],"Not Found")</f>
        <v>Corporate</v>
      </c>
      <c r="T2715" t="str">
        <f>_xlfn.XLOOKUP(Table2[[#This Row],[Product_ID]],Table4[Product_ID],Table4[Product_Name],"Not Found")</f>
        <v>Desk Organizer</v>
      </c>
    </row>
    <row r="2716" spans="1:20" x14ac:dyDescent="0.3">
      <c r="A2716" t="s">
        <v>3246</v>
      </c>
      <c r="B2716" s="4">
        <v>45978</v>
      </c>
      <c r="C2716" s="4">
        <v>45980</v>
      </c>
      <c r="D2716" t="s">
        <v>430</v>
      </c>
      <c r="E2716" t="s">
        <v>50</v>
      </c>
      <c r="F2716" s="8">
        <v>1</v>
      </c>
      <c r="G2716" s="10">
        <v>0</v>
      </c>
      <c r="H2716" t="s">
        <v>21</v>
      </c>
      <c r="I2716" s="8">
        <v>499</v>
      </c>
      <c r="J2716" s="8">
        <v>115.51</v>
      </c>
      <c r="K2716" s="12">
        <f>YEAR(Table2[[#This Row],[Order_Date]])</f>
        <v>2025</v>
      </c>
      <c r="L2716" s="12">
        <f>MONTH(Table2[[#This Row],[Order_Date]])</f>
        <v>11</v>
      </c>
      <c r="M2716" t="str">
        <f>TEXT(Table2[[#This Row],[Order_Date]],"mmm")</f>
        <v>Nov</v>
      </c>
      <c r="N2716" t="str">
        <f>TEXT(Table2[[#This Row],[Order_Date]],"YYYY-MM")</f>
        <v>2025-11</v>
      </c>
      <c r="O2716" s="9">
        <f>IFERROR(Table2[[#This Row],[Profit]]/Table2[[#This Row],[Sales]],0)</f>
        <v>0.23148296593186374</v>
      </c>
      <c r="P2716" t="str">
        <f>_xlfn.XLOOKUP(Table2[[#This Row],[Product_ID]],Table4[Product_ID],Table4[Category],"Not Found")</f>
        <v>Technology</v>
      </c>
      <c r="Q2716" t="str">
        <f>_xlfn.XLOOKUP(Table2[[#This Row],[Product_ID]],Table4[Product_ID],Table4[Sub_Category],"Not Found")</f>
        <v>Accessories</v>
      </c>
      <c r="R2716" t="str">
        <f>_xlfn.XLOOKUP(Table2[[#This Row],[Customer_ID]],Table1[Customer_ID],Table1[Region],"Not Found")</f>
        <v>South</v>
      </c>
      <c r="S2716" t="str">
        <f>_xlfn.XLOOKUP(Table2[[#This Row],[Customer_ID]],Table1[Customer_ID],Table1[Segment],"Not Found")</f>
        <v>Home Office</v>
      </c>
      <c r="T2716" t="str">
        <f>_xlfn.XLOOKUP(Table2[[#This Row],[Product_ID]],Table4[Product_ID],Table4[Product_Name],"Not Found")</f>
        <v>Wireless Mouse</v>
      </c>
    </row>
    <row r="2717" spans="1:20" x14ac:dyDescent="0.3">
      <c r="A2717" t="s">
        <v>3247</v>
      </c>
      <c r="B2717" s="4">
        <v>45756</v>
      </c>
      <c r="C2717" s="4">
        <v>45760</v>
      </c>
      <c r="D2717" t="s">
        <v>609</v>
      </c>
      <c r="E2717" t="s">
        <v>12</v>
      </c>
      <c r="F2717" s="8">
        <v>2</v>
      </c>
      <c r="G2717" s="10">
        <v>0</v>
      </c>
      <c r="H2717" t="s">
        <v>17</v>
      </c>
      <c r="I2717" s="8">
        <v>1198</v>
      </c>
      <c r="J2717" s="8">
        <v>289.08999999999997</v>
      </c>
      <c r="K2717" s="12">
        <f>YEAR(Table2[[#This Row],[Order_Date]])</f>
        <v>2025</v>
      </c>
      <c r="L2717" s="12">
        <f>MONTH(Table2[[#This Row],[Order_Date]])</f>
        <v>4</v>
      </c>
      <c r="M2717" t="str">
        <f>TEXT(Table2[[#This Row],[Order_Date]],"mmm")</f>
        <v>Apr</v>
      </c>
      <c r="N2717" t="str">
        <f>TEXT(Table2[[#This Row],[Order_Date]],"YYYY-MM")</f>
        <v>2025-04</v>
      </c>
      <c r="O2717" s="9">
        <f>IFERROR(Table2[[#This Row],[Profit]]/Table2[[#This Row],[Sales]],0)</f>
        <v>0.24131051752921534</v>
      </c>
      <c r="P2717" t="str">
        <f>_xlfn.XLOOKUP(Table2[[#This Row],[Product_ID]],Table4[Product_ID],Table4[Category],"Not Found")</f>
        <v>Home</v>
      </c>
      <c r="Q2717" t="str">
        <f>_xlfn.XLOOKUP(Table2[[#This Row],[Product_ID]],Table4[Product_ID],Table4[Sub_Category],"Not Found")</f>
        <v>Kitchen</v>
      </c>
      <c r="R2717" t="str">
        <f>_xlfn.XLOOKUP(Table2[[#This Row],[Customer_ID]],Table1[Customer_ID],Table1[Region],"Not Found")</f>
        <v>North</v>
      </c>
      <c r="S2717" t="str">
        <f>_xlfn.XLOOKUP(Table2[[#This Row],[Customer_ID]],Table1[Customer_ID],Table1[Segment],"Not Found")</f>
        <v>Consumer</v>
      </c>
      <c r="T2717" t="str">
        <f>_xlfn.XLOOKUP(Table2[[#This Row],[Product_ID]],Table4[Product_ID],Table4[Product_Name],"Not Found")</f>
        <v>Water Bottle</v>
      </c>
    </row>
    <row r="2718" spans="1:20" x14ac:dyDescent="0.3">
      <c r="A2718" t="s">
        <v>3248</v>
      </c>
      <c r="B2718" s="4">
        <v>45395</v>
      </c>
      <c r="C2718" s="4">
        <v>45396</v>
      </c>
      <c r="D2718" t="s">
        <v>671</v>
      </c>
      <c r="E2718" t="s">
        <v>40</v>
      </c>
      <c r="F2718" s="8">
        <v>2</v>
      </c>
      <c r="G2718" s="10">
        <v>0</v>
      </c>
      <c r="H2718" t="s">
        <v>13</v>
      </c>
      <c r="I2718" s="8">
        <v>2998</v>
      </c>
      <c r="J2718" s="8">
        <v>693.77</v>
      </c>
      <c r="K2718" s="12">
        <f>YEAR(Table2[[#This Row],[Order_Date]])</f>
        <v>2024</v>
      </c>
      <c r="L2718" s="12">
        <f>MONTH(Table2[[#This Row],[Order_Date]])</f>
        <v>4</v>
      </c>
      <c r="M2718" t="str">
        <f>TEXT(Table2[[#This Row],[Order_Date]],"mmm")</f>
        <v>Apr</v>
      </c>
      <c r="N2718" t="str">
        <f>TEXT(Table2[[#This Row],[Order_Date]],"YYYY-MM")</f>
        <v>2024-04</v>
      </c>
      <c r="O2718" s="9">
        <f>IFERROR(Table2[[#This Row],[Profit]]/Table2[[#This Row],[Sales]],0)</f>
        <v>0.23141094062708473</v>
      </c>
      <c r="P2718" t="str">
        <f>_xlfn.XLOOKUP(Table2[[#This Row],[Product_ID]],Table4[Product_ID],Table4[Category],"Not Found")</f>
        <v>Technology</v>
      </c>
      <c r="Q2718" t="str">
        <f>_xlfn.XLOOKUP(Table2[[#This Row],[Product_ID]],Table4[Product_ID],Table4[Sub_Category],"Not Found")</f>
        <v>Accessories</v>
      </c>
      <c r="R2718" t="str">
        <f>_xlfn.XLOOKUP(Table2[[#This Row],[Customer_ID]],Table1[Customer_ID],Table1[Region],"Not Found")</f>
        <v>South</v>
      </c>
      <c r="S2718" t="str">
        <f>_xlfn.XLOOKUP(Table2[[#This Row],[Customer_ID]],Table1[Customer_ID],Table1[Segment],"Not Found")</f>
        <v>Consumer</v>
      </c>
      <c r="T2718" t="str">
        <f>_xlfn.XLOOKUP(Table2[[#This Row],[Product_ID]],Table4[Product_ID],Table4[Product_Name],"Not Found")</f>
        <v>Power Bank</v>
      </c>
    </row>
    <row r="2719" spans="1:20" x14ac:dyDescent="0.3">
      <c r="A2719" t="s">
        <v>3249</v>
      </c>
      <c r="B2719" s="4">
        <v>45895</v>
      </c>
      <c r="C2719" s="4">
        <v>45896</v>
      </c>
      <c r="D2719" t="s">
        <v>769</v>
      </c>
      <c r="E2719" t="s">
        <v>12</v>
      </c>
      <c r="F2719" s="8">
        <v>1</v>
      </c>
      <c r="G2719" s="10">
        <v>0.1</v>
      </c>
      <c r="H2719" t="s">
        <v>17</v>
      </c>
      <c r="I2719" s="8">
        <v>539.1</v>
      </c>
      <c r="J2719" s="8">
        <v>136.99</v>
      </c>
      <c r="K2719" s="12">
        <f>YEAR(Table2[[#This Row],[Order_Date]])</f>
        <v>2025</v>
      </c>
      <c r="L2719" s="12">
        <f>MONTH(Table2[[#This Row],[Order_Date]])</f>
        <v>8</v>
      </c>
      <c r="M2719" t="str">
        <f>TEXT(Table2[[#This Row],[Order_Date]],"mmm")</f>
        <v>Aug</v>
      </c>
      <c r="N2719" t="str">
        <f>TEXT(Table2[[#This Row],[Order_Date]],"YYYY-MM")</f>
        <v>2025-08</v>
      </c>
      <c r="O2719" s="9">
        <f>IFERROR(Table2[[#This Row],[Profit]]/Table2[[#This Row],[Sales]],0)</f>
        <v>0.2541086996846596</v>
      </c>
      <c r="P2719" t="str">
        <f>_xlfn.XLOOKUP(Table2[[#This Row],[Product_ID]],Table4[Product_ID],Table4[Category],"Not Found")</f>
        <v>Home</v>
      </c>
      <c r="Q2719" t="str">
        <f>_xlfn.XLOOKUP(Table2[[#This Row],[Product_ID]],Table4[Product_ID],Table4[Sub_Category],"Not Found")</f>
        <v>Kitchen</v>
      </c>
      <c r="R2719" t="str">
        <f>_xlfn.XLOOKUP(Table2[[#This Row],[Customer_ID]],Table1[Customer_ID],Table1[Region],"Not Found")</f>
        <v>West</v>
      </c>
      <c r="S2719" t="str">
        <f>_xlfn.XLOOKUP(Table2[[#This Row],[Customer_ID]],Table1[Customer_ID],Table1[Segment],"Not Found")</f>
        <v>Consumer</v>
      </c>
      <c r="T2719" t="str">
        <f>_xlfn.XLOOKUP(Table2[[#This Row],[Product_ID]],Table4[Product_ID],Table4[Product_Name],"Not Found")</f>
        <v>Water Bottle</v>
      </c>
    </row>
    <row r="2720" spans="1:20" x14ac:dyDescent="0.3">
      <c r="A2720" t="s">
        <v>3250</v>
      </c>
      <c r="B2720" s="4">
        <v>45989</v>
      </c>
      <c r="C2720" s="4">
        <v>45994</v>
      </c>
      <c r="D2720" t="s">
        <v>1079</v>
      </c>
      <c r="E2720" t="s">
        <v>96</v>
      </c>
      <c r="F2720" s="8">
        <v>1</v>
      </c>
      <c r="G2720" s="10">
        <v>0</v>
      </c>
      <c r="H2720" t="s">
        <v>13</v>
      </c>
      <c r="I2720" s="8">
        <v>999</v>
      </c>
      <c r="J2720" s="8">
        <v>280.44</v>
      </c>
      <c r="K2720" s="12">
        <f>YEAR(Table2[[#This Row],[Order_Date]])</f>
        <v>2025</v>
      </c>
      <c r="L2720" s="12">
        <f>MONTH(Table2[[#This Row],[Order_Date]])</f>
        <v>11</v>
      </c>
      <c r="M2720" t="str">
        <f>TEXT(Table2[[#This Row],[Order_Date]],"mmm")</f>
        <v>Nov</v>
      </c>
      <c r="N2720" t="str">
        <f>TEXT(Table2[[#This Row],[Order_Date]],"YYYY-MM")</f>
        <v>2025-11</v>
      </c>
      <c r="O2720" s="9">
        <f>IFERROR(Table2[[#This Row],[Profit]]/Table2[[#This Row],[Sales]],0)</f>
        <v>0.28072072072072074</v>
      </c>
      <c r="P2720" t="str">
        <f>_xlfn.XLOOKUP(Table2[[#This Row],[Product_ID]],Table4[Product_ID],Table4[Category],"Not Found")</f>
        <v>Home</v>
      </c>
      <c r="Q2720" t="str">
        <f>_xlfn.XLOOKUP(Table2[[#This Row],[Product_ID]],Table4[Product_ID],Table4[Sub_Category],"Not Found")</f>
        <v>Lighting</v>
      </c>
      <c r="R2720" t="str">
        <f>_xlfn.XLOOKUP(Table2[[#This Row],[Customer_ID]],Table1[Customer_ID],Table1[Region],"Not Found")</f>
        <v>West</v>
      </c>
      <c r="S2720" t="str">
        <f>_xlfn.XLOOKUP(Table2[[#This Row],[Customer_ID]],Table1[Customer_ID],Table1[Segment],"Not Found")</f>
        <v>Home Office</v>
      </c>
      <c r="T2720" t="str">
        <f>_xlfn.XLOOKUP(Table2[[#This Row],[Product_ID]],Table4[Product_ID],Table4[Product_Name],"Not Found")</f>
        <v>LED Strip Light</v>
      </c>
    </row>
    <row r="2721" spans="1:20" x14ac:dyDescent="0.3">
      <c r="A2721" t="s">
        <v>3251</v>
      </c>
      <c r="B2721" s="4">
        <v>45793</v>
      </c>
      <c r="C2721" s="4">
        <v>45794</v>
      </c>
      <c r="D2721" t="s">
        <v>229</v>
      </c>
      <c r="E2721" t="s">
        <v>16</v>
      </c>
      <c r="F2721" s="8">
        <v>2</v>
      </c>
      <c r="G2721" s="10">
        <v>0</v>
      </c>
      <c r="H2721" t="s">
        <v>13</v>
      </c>
      <c r="I2721" s="8">
        <v>2598</v>
      </c>
      <c r="J2721" s="8">
        <v>571.73</v>
      </c>
      <c r="K2721" s="12">
        <f>YEAR(Table2[[#This Row],[Order_Date]])</f>
        <v>2025</v>
      </c>
      <c r="L2721" s="12">
        <f>MONTH(Table2[[#This Row],[Order_Date]])</f>
        <v>5</v>
      </c>
      <c r="M2721" t="str">
        <f>TEXT(Table2[[#This Row],[Order_Date]],"mmm")</f>
        <v>May</v>
      </c>
      <c r="N2721" t="str">
        <f>TEXT(Table2[[#This Row],[Order_Date]],"YYYY-MM")</f>
        <v>2025-05</v>
      </c>
      <c r="O2721" s="9">
        <f>IFERROR(Table2[[#This Row],[Profit]]/Table2[[#This Row],[Sales]],0)</f>
        <v>0.2200654349499615</v>
      </c>
      <c r="P2721" t="str">
        <f>_xlfn.XLOOKUP(Table2[[#This Row],[Product_ID]],Table4[Product_ID],Table4[Category],"Not Found")</f>
        <v>Technology</v>
      </c>
      <c r="Q2721" t="str">
        <f>_xlfn.XLOOKUP(Table2[[#This Row],[Product_ID]],Table4[Product_ID],Table4[Sub_Category],"Not Found")</f>
        <v>Accessories</v>
      </c>
      <c r="R2721" t="str">
        <f>_xlfn.XLOOKUP(Table2[[#This Row],[Customer_ID]],Table1[Customer_ID],Table1[Region],"Not Found")</f>
        <v>North</v>
      </c>
      <c r="S2721" t="str">
        <f>_xlfn.XLOOKUP(Table2[[#This Row],[Customer_ID]],Table1[Customer_ID],Table1[Segment],"Not Found")</f>
        <v>Consumer</v>
      </c>
      <c r="T2721" t="str">
        <f>_xlfn.XLOOKUP(Table2[[#This Row],[Product_ID]],Table4[Product_ID],Table4[Product_Name],"Not Found")</f>
        <v>USB-C Hub</v>
      </c>
    </row>
    <row r="2722" spans="1:20" x14ac:dyDescent="0.3">
      <c r="A2722" t="s">
        <v>3252</v>
      </c>
      <c r="B2722" s="4">
        <v>45984</v>
      </c>
      <c r="C2722" s="4">
        <v>45987</v>
      </c>
      <c r="D2722" t="s">
        <v>15</v>
      </c>
      <c r="E2722" t="s">
        <v>50</v>
      </c>
      <c r="F2722" s="8">
        <v>2</v>
      </c>
      <c r="G2722" s="10">
        <v>0</v>
      </c>
      <c r="H2722" t="s">
        <v>21</v>
      </c>
      <c r="I2722" s="8">
        <v>998</v>
      </c>
      <c r="J2722" s="8">
        <v>245.9</v>
      </c>
      <c r="K2722" s="12">
        <f>YEAR(Table2[[#This Row],[Order_Date]])</f>
        <v>2025</v>
      </c>
      <c r="L2722" s="12">
        <f>MONTH(Table2[[#This Row],[Order_Date]])</f>
        <v>11</v>
      </c>
      <c r="M2722" t="str">
        <f>TEXT(Table2[[#This Row],[Order_Date]],"mmm")</f>
        <v>Nov</v>
      </c>
      <c r="N2722" t="str">
        <f>TEXT(Table2[[#This Row],[Order_Date]],"YYYY-MM")</f>
        <v>2025-11</v>
      </c>
      <c r="O2722" s="9">
        <f>IFERROR(Table2[[#This Row],[Profit]]/Table2[[#This Row],[Sales]],0)</f>
        <v>0.2463927855711423</v>
      </c>
      <c r="P2722" t="str">
        <f>_xlfn.XLOOKUP(Table2[[#This Row],[Product_ID]],Table4[Product_ID],Table4[Category],"Not Found")</f>
        <v>Technology</v>
      </c>
      <c r="Q2722" t="str">
        <f>_xlfn.XLOOKUP(Table2[[#This Row],[Product_ID]],Table4[Product_ID],Table4[Sub_Category],"Not Found")</f>
        <v>Accessories</v>
      </c>
      <c r="R2722" t="str">
        <f>_xlfn.XLOOKUP(Table2[[#This Row],[Customer_ID]],Table1[Customer_ID],Table1[Region],"Not Found")</f>
        <v>East</v>
      </c>
      <c r="S2722" t="str">
        <f>_xlfn.XLOOKUP(Table2[[#This Row],[Customer_ID]],Table1[Customer_ID],Table1[Segment],"Not Found")</f>
        <v>Corporate</v>
      </c>
      <c r="T2722" t="str">
        <f>_xlfn.XLOOKUP(Table2[[#This Row],[Product_ID]],Table4[Product_ID],Table4[Product_Name],"Not Found")</f>
        <v>Wireless Mouse</v>
      </c>
    </row>
    <row r="2723" spans="1:20" x14ac:dyDescent="0.3">
      <c r="A2723" t="s">
        <v>3253</v>
      </c>
      <c r="B2723" s="4">
        <v>45973</v>
      </c>
      <c r="C2723" s="4">
        <v>45978</v>
      </c>
      <c r="D2723" t="s">
        <v>399</v>
      </c>
      <c r="E2723" t="s">
        <v>65</v>
      </c>
      <c r="F2723" s="8">
        <v>1</v>
      </c>
      <c r="G2723" s="10">
        <v>0.05</v>
      </c>
      <c r="H2723" t="s">
        <v>30</v>
      </c>
      <c r="I2723" s="8">
        <v>664.05</v>
      </c>
      <c r="J2723" s="8">
        <v>219.05</v>
      </c>
      <c r="K2723" s="12">
        <f>YEAR(Table2[[#This Row],[Order_Date]])</f>
        <v>2025</v>
      </c>
      <c r="L2723" s="12">
        <f>MONTH(Table2[[#This Row],[Order_Date]])</f>
        <v>11</v>
      </c>
      <c r="M2723" t="str">
        <f>TEXT(Table2[[#This Row],[Order_Date]],"mmm")</f>
        <v>Nov</v>
      </c>
      <c r="N2723" t="str">
        <f>TEXT(Table2[[#This Row],[Order_Date]],"YYYY-MM")</f>
        <v>2025-11</v>
      </c>
      <c r="O2723" s="9">
        <f>IFERROR(Table2[[#This Row],[Profit]]/Table2[[#This Row],[Sales]],0)</f>
        <v>0.32986973872449366</v>
      </c>
      <c r="P2723" t="str">
        <f>_xlfn.XLOOKUP(Table2[[#This Row],[Product_ID]],Table4[Product_ID],Table4[Category],"Not Found")</f>
        <v>Office</v>
      </c>
      <c r="Q2723" t="str">
        <f>_xlfn.XLOOKUP(Table2[[#This Row],[Product_ID]],Table4[Product_ID],Table4[Sub_Category],"Not Found")</f>
        <v>Storage</v>
      </c>
      <c r="R2723" t="str">
        <f>_xlfn.XLOOKUP(Table2[[#This Row],[Customer_ID]],Table1[Customer_ID],Table1[Region],"Not Found")</f>
        <v>West</v>
      </c>
      <c r="S2723" t="str">
        <f>_xlfn.XLOOKUP(Table2[[#This Row],[Customer_ID]],Table1[Customer_ID],Table1[Segment],"Not Found")</f>
        <v>Corporate</v>
      </c>
      <c r="T2723" t="str">
        <f>_xlfn.XLOOKUP(Table2[[#This Row],[Product_ID]],Table4[Product_ID],Table4[Product_Name],"Not Found")</f>
        <v>Desk Organizer</v>
      </c>
    </row>
    <row r="2724" spans="1:20" x14ac:dyDescent="0.3">
      <c r="A2724" t="s">
        <v>3254</v>
      </c>
      <c r="B2724" s="4">
        <v>45990</v>
      </c>
      <c r="C2724" s="4">
        <v>45991</v>
      </c>
      <c r="D2724" t="s">
        <v>766</v>
      </c>
      <c r="E2724" t="s">
        <v>12</v>
      </c>
      <c r="F2724" s="8">
        <v>4</v>
      </c>
      <c r="G2724" s="10">
        <v>0.1</v>
      </c>
      <c r="H2724" t="s">
        <v>13</v>
      </c>
      <c r="I2724" s="8">
        <v>2156.4</v>
      </c>
      <c r="J2724" s="8">
        <v>-192.4</v>
      </c>
      <c r="K2724" s="12">
        <f>YEAR(Table2[[#This Row],[Order_Date]])</f>
        <v>2025</v>
      </c>
      <c r="L2724" s="12">
        <f>MONTH(Table2[[#This Row],[Order_Date]])</f>
        <v>11</v>
      </c>
      <c r="M2724" t="str">
        <f>TEXT(Table2[[#This Row],[Order_Date]],"mmm")</f>
        <v>Nov</v>
      </c>
      <c r="N2724" t="str">
        <f>TEXT(Table2[[#This Row],[Order_Date]],"YYYY-MM")</f>
        <v>2025-11</v>
      </c>
      <c r="O2724" s="9">
        <f>IFERROR(Table2[[#This Row],[Profit]]/Table2[[#This Row],[Sales]],0)</f>
        <v>-8.9222778705249486E-2</v>
      </c>
      <c r="P2724" t="str">
        <f>_xlfn.XLOOKUP(Table2[[#This Row],[Product_ID]],Table4[Product_ID],Table4[Category],"Not Found")</f>
        <v>Home</v>
      </c>
      <c r="Q2724" t="str">
        <f>_xlfn.XLOOKUP(Table2[[#This Row],[Product_ID]],Table4[Product_ID],Table4[Sub_Category],"Not Found")</f>
        <v>Kitchen</v>
      </c>
      <c r="R2724" t="str">
        <f>_xlfn.XLOOKUP(Table2[[#This Row],[Customer_ID]],Table1[Customer_ID],Table1[Region],"Not Found")</f>
        <v>North</v>
      </c>
      <c r="S2724" t="str">
        <f>_xlfn.XLOOKUP(Table2[[#This Row],[Customer_ID]],Table1[Customer_ID],Table1[Segment],"Not Found")</f>
        <v>Consumer</v>
      </c>
      <c r="T2724" t="str">
        <f>_xlfn.XLOOKUP(Table2[[#This Row],[Product_ID]],Table4[Product_ID],Table4[Product_Name],"Not Found")</f>
        <v>Water Bottle</v>
      </c>
    </row>
    <row r="2725" spans="1:20" x14ac:dyDescent="0.3">
      <c r="A2725" t="s">
        <v>3255</v>
      </c>
      <c r="B2725" s="4">
        <v>45466</v>
      </c>
      <c r="C2725" s="4">
        <v>45469</v>
      </c>
      <c r="D2725" t="s">
        <v>136</v>
      </c>
      <c r="E2725" t="s">
        <v>45</v>
      </c>
      <c r="F2725" s="8">
        <v>1</v>
      </c>
      <c r="G2725" s="10">
        <v>0.05</v>
      </c>
      <c r="H2725" t="s">
        <v>21</v>
      </c>
      <c r="I2725" s="8">
        <v>2374.0500000000002</v>
      </c>
      <c r="J2725" s="8">
        <v>500.4</v>
      </c>
      <c r="K2725" s="12">
        <f>YEAR(Table2[[#This Row],[Order_Date]])</f>
        <v>2024</v>
      </c>
      <c r="L2725" s="12">
        <f>MONTH(Table2[[#This Row],[Order_Date]])</f>
        <v>6</v>
      </c>
      <c r="M2725" t="str">
        <f>TEXT(Table2[[#This Row],[Order_Date]],"mmm")</f>
        <v>Jun</v>
      </c>
      <c r="N2725" t="str">
        <f>TEXT(Table2[[#This Row],[Order_Date]],"YYYY-MM")</f>
        <v>2024-06</v>
      </c>
      <c r="O2725" s="9">
        <f>IFERROR(Table2[[#This Row],[Profit]]/Table2[[#This Row],[Sales]],0)</f>
        <v>0.21077904846148984</v>
      </c>
      <c r="P2725" t="str">
        <f>_xlfn.XLOOKUP(Table2[[#This Row],[Product_ID]],Table4[Product_ID],Table4[Category],"Not Found")</f>
        <v>Technology</v>
      </c>
      <c r="Q2725" t="str">
        <f>_xlfn.XLOOKUP(Table2[[#This Row],[Product_ID]],Table4[Product_ID],Table4[Sub_Category],"Not Found")</f>
        <v>Audio</v>
      </c>
      <c r="R2725" t="str">
        <f>_xlfn.XLOOKUP(Table2[[#This Row],[Customer_ID]],Table1[Customer_ID],Table1[Region],"Not Found")</f>
        <v>West</v>
      </c>
      <c r="S2725" t="str">
        <f>_xlfn.XLOOKUP(Table2[[#This Row],[Customer_ID]],Table1[Customer_ID],Table1[Segment],"Not Found")</f>
        <v>Consumer</v>
      </c>
      <c r="T2725" t="str">
        <f>_xlfn.XLOOKUP(Table2[[#This Row],[Product_ID]],Table4[Product_ID],Table4[Product_Name],"Not Found")</f>
        <v>Headphones</v>
      </c>
    </row>
    <row r="2726" spans="1:20" x14ac:dyDescent="0.3">
      <c r="A2726" t="s">
        <v>3256</v>
      </c>
      <c r="B2726" s="4">
        <v>45965</v>
      </c>
      <c r="C2726" s="4">
        <v>45969</v>
      </c>
      <c r="D2726" t="s">
        <v>1583</v>
      </c>
      <c r="E2726" t="s">
        <v>12</v>
      </c>
      <c r="F2726" s="8">
        <v>2</v>
      </c>
      <c r="G2726" s="10">
        <v>0.05</v>
      </c>
      <c r="H2726" t="s">
        <v>17</v>
      </c>
      <c r="I2726" s="8">
        <v>1138.0999999999999</v>
      </c>
      <c r="J2726" s="8">
        <v>306.94</v>
      </c>
      <c r="K2726" s="12">
        <f>YEAR(Table2[[#This Row],[Order_Date]])</f>
        <v>2025</v>
      </c>
      <c r="L2726" s="12">
        <f>MONTH(Table2[[#This Row],[Order_Date]])</f>
        <v>11</v>
      </c>
      <c r="M2726" t="str">
        <f>TEXT(Table2[[#This Row],[Order_Date]],"mmm")</f>
        <v>Nov</v>
      </c>
      <c r="N2726" t="str">
        <f>TEXT(Table2[[#This Row],[Order_Date]],"YYYY-MM")</f>
        <v>2025-11</v>
      </c>
      <c r="O2726" s="9">
        <f>IFERROR(Table2[[#This Row],[Profit]]/Table2[[#This Row],[Sales]],0)</f>
        <v>0.2696951058782181</v>
      </c>
      <c r="P2726" t="str">
        <f>_xlfn.XLOOKUP(Table2[[#This Row],[Product_ID]],Table4[Product_ID],Table4[Category],"Not Found")</f>
        <v>Home</v>
      </c>
      <c r="Q2726" t="str">
        <f>_xlfn.XLOOKUP(Table2[[#This Row],[Product_ID]],Table4[Product_ID],Table4[Sub_Category],"Not Found")</f>
        <v>Kitchen</v>
      </c>
      <c r="R2726" t="str">
        <f>_xlfn.XLOOKUP(Table2[[#This Row],[Customer_ID]],Table1[Customer_ID],Table1[Region],"Not Found")</f>
        <v>South</v>
      </c>
      <c r="S2726" t="str">
        <f>_xlfn.XLOOKUP(Table2[[#This Row],[Customer_ID]],Table1[Customer_ID],Table1[Segment],"Not Found")</f>
        <v>Consumer</v>
      </c>
      <c r="T2726" t="str">
        <f>_xlfn.XLOOKUP(Table2[[#This Row],[Product_ID]],Table4[Product_ID],Table4[Product_Name],"Not Found")</f>
        <v>Water Bottle</v>
      </c>
    </row>
    <row r="2727" spans="1:20" x14ac:dyDescent="0.3">
      <c r="A2727" t="s">
        <v>3257</v>
      </c>
      <c r="B2727" s="4">
        <v>45712</v>
      </c>
      <c r="C2727" s="4">
        <v>45713</v>
      </c>
      <c r="D2727" t="s">
        <v>960</v>
      </c>
      <c r="E2727" t="s">
        <v>45</v>
      </c>
      <c r="F2727" s="8">
        <v>3</v>
      </c>
      <c r="G2727" s="10">
        <v>0.05</v>
      </c>
      <c r="H2727" t="s">
        <v>13</v>
      </c>
      <c r="I2727" s="8">
        <v>7122.15</v>
      </c>
      <c r="J2727" s="8">
        <v>1053.19</v>
      </c>
      <c r="K2727" s="12">
        <f>YEAR(Table2[[#This Row],[Order_Date]])</f>
        <v>2025</v>
      </c>
      <c r="L2727" s="12">
        <f>MONTH(Table2[[#This Row],[Order_Date]])</f>
        <v>2</v>
      </c>
      <c r="M2727" t="str">
        <f>TEXT(Table2[[#This Row],[Order_Date]],"mmm")</f>
        <v>Feb</v>
      </c>
      <c r="N2727" t="str">
        <f>TEXT(Table2[[#This Row],[Order_Date]],"YYYY-MM")</f>
        <v>2025-02</v>
      </c>
      <c r="O2727" s="9">
        <f>IFERROR(Table2[[#This Row],[Profit]]/Table2[[#This Row],[Sales]],0)</f>
        <v>0.14787529046706405</v>
      </c>
      <c r="P2727" t="str">
        <f>_xlfn.XLOOKUP(Table2[[#This Row],[Product_ID]],Table4[Product_ID],Table4[Category],"Not Found")</f>
        <v>Technology</v>
      </c>
      <c r="Q2727" t="str">
        <f>_xlfn.XLOOKUP(Table2[[#This Row],[Product_ID]],Table4[Product_ID],Table4[Sub_Category],"Not Found")</f>
        <v>Audio</v>
      </c>
      <c r="R2727" t="str">
        <f>_xlfn.XLOOKUP(Table2[[#This Row],[Customer_ID]],Table1[Customer_ID],Table1[Region],"Not Found")</f>
        <v>North</v>
      </c>
      <c r="S2727" t="str">
        <f>_xlfn.XLOOKUP(Table2[[#This Row],[Customer_ID]],Table1[Customer_ID],Table1[Segment],"Not Found")</f>
        <v>Corporate</v>
      </c>
      <c r="T2727" t="str">
        <f>_xlfn.XLOOKUP(Table2[[#This Row],[Product_ID]],Table4[Product_ID],Table4[Product_Name],"Not Found")</f>
        <v>Headphones</v>
      </c>
    </row>
    <row r="2728" spans="1:20" x14ac:dyDescent="0.3">
      <c r="A2728" t="s">
        <v>3258</v>
      </c>
      <c r="B2728" s="4">
        <v>45425</v>
      </c>
      <c r="C2728" s="4">
        <v>45429</v>
      </c>
      <c r="D2728" t="s">
        <v>1724</v>
      </c>
      <c r="E2728" t="s">
        <v>116</v>
      </c>
      <c r="F2728" s="8">
        <v>2</v>
      </c>
      <c r="G2728" s="10">
        <v>0</v>
      </c>
      <c r="H2728" t="s">
        <v>17</v>
      </c>
      <c r="I2728" s="8">
        <v>798</v>
      </c>
      <c r="J2728" s="8">
        <v>151.15</v>
      </c>
      <c r="K2728" s="12">
        <f>YEAR(Table2[[#This Row],[Order_Date]])</f>
        <v>2024</v>
      </c>
      <c r="L2728" s="12">
        <f>MONTH(Table2[[#This Row],[Order_Date]])</f>
        <v>5</v>
      </c>
      <c r="M2728" t="str">
        <f>TEXT(Table2[[#This Row],[Order_Date]],"mmm")</f>
        <v>May</v>
      </c>
      <c r="N2728" t="str">
        <f>TEXT(Table2[[#This Row],[Order_Date]],"YYYY-MM")</f>
        <v>2024-05</v>
      </c>
      <c r="O2728" s="9">
        <f>IFERROR(Table2[[#This Row],[Profit]]/Table2[[#This Row],[Sales]],0)</f>
        <v>0.18941102756892231</v>
      </c>
      <c r="P2728" t="str">
        <f>_xlfn.XLOOKUP(Table2[[#This Row],[Product_ID]],Table4[Product_ID],Table4[Category],"Not Found")</f>
        <v>Technology</v>
      </c>
      <c r="Q2728" t="str">
        <f>_xlfn.XLOOKUP(Table2[[#This Row],[Product_ID]],Table4[Product_ID],Table4[Sub_Category],"Not Found")</f>
        <v>Accessories</v>
      </c>
      <c r="R2728" t="str">
        <f>_xlfn.XLOOKUP(Table2[[#This Row],[Customer_ID]],Table1[Customer_ID],Table1[Region],"Not Found")</f>
        <v>East</v>
      </c>
      <c r="S2728" t="str">
        <f>_xlfn.XLOOKUP(Table2[[#This Row],[Customer_ID]],Table1[Customer_ID],Table1[Segment],"Not Found")</f>
        <v>Home Office</v>
      </c>
      <c r="T2728" t="str">
        <f>_xlfn.XLOOKUP(Table2[[#This Row],[Product_ID]],Table4[Product_ID],Table4[Product_Name],"Not Found")</f>
        <v>Mobile Holder</v>
      </c>
    </row>
    <row r="2729" spans="1:20" x14ac:dyDescent="0.3">
      <c r="A2729" t="s">
        <v>3259</v>
      </c>
      <c r="B2729" s="4">
        <v>45682</v>
      </c>
      <c r="C2729" s="4">
        <v>45683</v>
      </c>
      <c r="D2729" t="s">
        <v>487</v>
      </c>
      <c r="E2729" t="s">
        <v>96</v>
      </c>
      <c r="F2729" s="8">
        <v>1</v>
      </c>
      <c r="G2729" s="10">
        <v>0.05</v>
      </c>
      <c r="H2729" t="s">
        <v>13</v>
      </c>
      <c r="I2729" s="8">
        <v>949.05</v>
      </c>
      <c r="J2729" s="8">
        <v>207.06</v>
      </c>
      <c r="K2729" s="12">
        <f>YEAR(Table2[[#This Row],[Order_Date]])</f>
        <v>2025</v>
      </c>
      <c r="L2729" s="12">
        <f>MONTH(Table2[[#This Row],[Order_Date]])</f>
        <v>1</v>
      </c>
      <c r="M2729" t="str">
        <f>TEXT(Table2[[#This Row],[Order_Date]],"mmm")</f>
        <v>Jan</v>
      </c>
      <c r="N2729" t="str">
        <f>TEXT(Table2[[#This Row],[Order_Date]],"YYYY-MM")</f>
        <v>2025-01</v>
      </c>
      <c r="O2729" s="9">
        <f>IFERROR(Table2[[#This Row],[Profit]]/Table2[[#This Row],[Sales]],0)</f>
        <v>0.21817607080764978</v>
      </c>
      <c r="P2729" t="str">
        <f>_xlfn.XLOOKUP(Table2[[#This Row],[Product_ID]],Table4[Product_ID],Table4[Category],"Not Found")</f>
        <v>Home</v>
      </c>
      <c r="Q2729" t="str">
        <f>_xlfn.XLOOKUP(Table2[[#This Row],[Product_ID]],Table4[Product_ID],Table4[Sub_Category],"Not Found")</f>
        <v>Lighting</v>
      </c>
      <c r="R2729" t="str">
        <f>_xlfn.XLOOKUP(Table2[[#This Row],[Customer_ID]],Table1[Customer_ID],Table1[Region],"Not Found")</f>
        <v>West</v>
      </c>
      <c r="S2729" t="str">
        <f>_xlfn.XLOOKUP(Table2[[#This Row],[Customer_ID]],Table1[Customer_ID],Table1[Segment],"Not Found")</f>
        <v>Corporate</v>
      </c>
      <c r="T2729" t="str">
        <f>_xlfn.XLOOKUP(Table2[[#This Row],[Product_ID]],Table4[Product_ID],Table4[Product_Name],"Not Found")</f>
        <v>LED Strip Light</v>
      </c>
    </row>
    <row r="2730" spans="1:20" x14ac:dyDescent="0.3">
      <c r="A2730" t="s">
        <v>3260</v>
      </c>
      <c r="B2730" s="4">
        <v>45792</v>
      </c>
      <c r="C2730" s="4">
        <v>45797</v>
      </c>
      <c r="D2730" t="s">
        <v>111</v>
      </c>
      <c r="E2730" t="s">
        <v>55</v>
      </c>
      <c r="F2730" s="8">
        <v>1</v>
      </c>
      <c r="G2730" s="10">
        <v>0.05</v>
      </c>
      <c r="H2730" t="s">
        <v>13</v>
      </c>
      <c r="I2730" s="8">
        <v>5699.05</v>
      </c>
      <c r="J2730" s="8">
        <v>1135.97</v>
      </c>
      <c r="K2730" s="12">
        <f>YEAR(Table2[[#This Row],[Order_Date]])</f>
        <v>2025</v>
      </c>
      <c r="L2730" s="12">
        <f>MONTH(Table2[[#This Row],[Order_Date]])</f>
        <v>5</v>
      </c>
      <c r="M2730" t="str">
        <f>TEXT(Table2[[#This Row],[Order_Date]],"mmm")</f>
        <v>May</v>
      </c>
      <c r="N2730" t="str">
        <f>TEXT(Table2[[#This Row],[Order_Date]],"YYYY-MM")</f>
        <v>2025-05</v>
      </c>
      <c r="O2730" s="9">
        <f>IFERROR(Table2[[#This Row],[Profit]]/Table2[[#This Row],[Sales]],0)</f>
        <v>0.19932620349005536</v>
      </c>
      <c r="P2730" t="str">
        <f>_xlfn.XLOOKUP(Table2[[#This Row],[Product_ID]],Table4[Product_ID],Table4[Category],"Not Found")</f>
        <v>Furniture</v>
      </c>
      <c r="Q2730" t="str">
        <f>_xlfn.XLOOKUP(Table2[[#This Row],[Product_ID]],Table4[Product_ID],Table4[Sub_Category],"Not Found")</f>
        <v>Furniture</v>
      </c>
      <c r="R2730" t="str">
        <f>_xlfn.XLOOKUP(Table2[[#This Row],[Customer_ID]],Table1[Customer_ID],Table1[Region],"Not Found")</f>
        <v>East</v>
      </c>
      <c r="S2730" t="str">
        <f>_xlfn.XLOOKUP(Table2[[#This Row],[Customer_ID]],Table1[Customer_ID],Table1[Segment],"Not Found")</f>
        <v>Consumer</v>
      </c>
      <c r="T2730" t="str">
        <f>_xlfn.XLOOKUP(Table2[[#This Row],[Product_ID]],Table4[Product_ID],Table4[Product_Name],"Not Found")</f>
        <v>Study Table</v>
      </c>
    </row>
    <row r="2731" spans="1:20" x14ac:dyDescent="0.3">
      <c r="A2731" t="s">
        <v>3261</v>
      </c>
      <c r="B2731" s="4">
        <v>45956</v>
      </c>
      <c r="C2731" s="4">
        <v>45961</v>
      </c>
      <c r="D2731" t="s">
        <v>70</v>
      </c>
      <c r="E2731" t="s">
        <v>29</v>
      </c>
      <c r="F2731" s="8">
        <v>3</v>
      </c>
      <c r="G2731" s="10">
        <v>0.05</v>
      </c>
      <c r="H2731" t="s">
        <v>13</v>
      </c>
      <c r="I2731" s="8">
        <v>1137.1500000000001</v>
      </c>
      <c r="J2731" s="8">
        <v>324.38</v>
      </c>
      <c r="K2731" s="12">
        <f>YEAR(Table2[[#This Row],[Order_Date]])</f>
        <v>2025</v>
      </c>
      <c r="L2731" s="12">
        <f>MONTH(Table2[[#This Row],[Order_Date]])</f>
        <v>10</v>
      </c>
      <c r="M2731" t="str">
        <f>TEXT(Table2[[#This Row],[Order_Date]],"mmm")</f>
        <v>Oct</v>
      </c>
      <c r="N2731" t="str">
        <f>TEXT(Table2[[#This Row],[Order_Date]],"YYYY-MM")</f>
        <v>2025-10</v>
      </c>
      <c r="O2731" s="9">
        <f>IFERROR(Table2[[#This Row],[Profit]]/Table2[[#This Row],[Sales]],0)</f>
        <v>0.28525700215450905</v>
      </c>
      <c r="P2731" t="str">
        <f>_xlfn.XLOOKUP(Table2[[#This Row],[Product_ID]],Table4[Product_ID],Table4[Category],"Not Found")</f>
        <v>Office</v>
      </c>
      <c r="Q2731" t="str">
        <f>_xlfn.XLOOKUP(Table2[[#This Row],[Product_ID]],Table4[Product_ID],Table4[Sub_Category],"Not Found")</f>
        <v>Paper</v>
      </c>
      <c r="R2731" t="str">
        <f>_xlfn.XLOOKUP(Table2[[#This Row],[Customer_ID]],Table1[Customer_ID],Table1[Region],"Not Found")</f>
        <v>South</v>
      </c>
      <c r="S2731" t="str">
        <f>_xlfn.XLOOKUP(Table2[[#This Row],[Customer_ID]],Table1[Customer_ID],Table1[Segment],"Not Found")</f>
        <v>Consumer</v>
      </c>
      <c r="T2731" t="str">
        <f>_xlfn.XLOOKUP(Table2[[#This Row],[Product_ID]],Table4[Product_ID],Table4[Product_Name],"Not Found")</f>
        <v>Notebook Set</v>
      </c>
    </row>
    <row r="2732" spans="1:20" x14ac:dyDescent="0.3">
      <c r="A2732" t="s">
        <v>3262</v>
      </c>
      <c r="B2732" s="4">
        <v>45324</v>
      </c>
      <c r="C2732" s="4">
        <v>45327</v>
      </c>
      <c r="D2732" t="s">
        <v>1024</v>
      </c>
      <c r="E2732" t="s">
        <v>65</v>
      </c>
      <c r="F2732" s="8">
        <v>1</v>
      </c>
      <c r="G2732" s="10">
        <v>0.1</v>
      </c>
      <c r="H2732" t="s">
        <v>13</v>
      </c>
      <c r="I2732" s="8">
        <v>629.1</v>
      </c>
      <c r="J2732" s="8">
        <v>204.07</v>
      </c>
      <c r="K2732" s="12">
        <f>YEAR(Table2[[#This Row],[Order_Date]])</f>
        <v>2024</v>
      </c>
      <c r="L2732" s="12">
        <f>MONTH(Table2[[#This Row],[Order_Date]])</f>
        <v>2</v>
      </c>
      <c r="M2732" t="str">
        <f>TEXT(Table2[[#This Row],[Order_Date]],"mmm")</f>
        <v>Feb</v>
      </c>
      <c r="N2732" t="str">
        <f>TEXT(Table2[[#This Row],[Order_Date]],"YYYY-MM")</f>
        <v>2024-02</v>
      </c>
      <c r="O2732" s="9">
        <f>IFERROR(Table2[[#This Row],[Profit]]/Table2[[#This Row],[Sales]],0)</f>
        <v>0.32438404069305354</v>
      </c>
      <c r="P2732" t="str">
        <f>_xlfn.XLOOKUP(Table2[[#This Row],[Product_ID]],Table4[Product_ID],Table4[Category],"Not Found")</f>
        <v>Office</v>
      </c>
      <c r="Q2732" t="str">
        <f>_xlfn.XLOOKUP(Table2[[#This Row],[Product_ID]],Table4[Product_ID],Table4[Sub_Category],"Not Found")</f>
        <v>Storage</v>
      </c>
      <c r="R2732" t="str">
        <f>_xlfn.XLOOKUP(Table2[[#This Row],[Customer_ID]],Table1[Customer_ID],Table1[Region],"Not Found")</f>
        <v>North</v>
      </c>
      <c r="S2732" t="str">
        <f>_xlfn.XLOOKUP(Table2[[#This Row],[Customer_ID]],Table1[Customer_ID],Table1[Segment],"Not Found")</f>
        <v>Consumer</v>
      </c>
      <c r="T2732" t="str">
        <f>_xlfn.XLOOKUP(Table2[[#This Row],[Product_ID]],Table4[Product_ID],Table4[Product_Name],"Not Found")</f>
        <v>Desk Organizer</v>
      </c>
    </row>
    <row r="2733" spans="1:20" x14ac:dyDescent="0.3">
      <c r="A2733" t="s">
        <v>3263</v>
      </c>
      <c r="B2733" s="4">
        <v>45346</v>
      </c>
      <c r="C2733" s="4">
        <v>45348</v>
      </c>
      <c r="D2733" t="s">
        <v>812</v>
      </c>
      <c r="E2733" t="s">
        <v>99</v>
      </c>
      <c r="F2733" s="8">
        <v>2</v>
      </c>
      <c r="G2733" s="10">
        <v>0.1</v>
      </c>
      <c r="H2733" t="s">
        <v>13</v>
      </c>
      <c r="I2733" s="8">
        <v>448.2</v>
      </c>
      <c r="J2733" s="8">
        <v>144.44999999999999</v>
      </c>
      <c r="K2733" s="12">
        <f>YEAR(Table2[[#This Row],[Order_Date]])</f>
        <v>2024</v>
      </c>
      <c r="L2733" s="12">
        <f>MONTH(Table2[[#This Row],[Order_Date]])</f>
        <v>2</v>
      </c>
      <c r="M2733" t="str">
        <f>TEXT(Table2[[#This Row],[Order_Date]],"mmm")</f>
        <v>Feb</v>
      </c>
      <c r="N2733" t="str">
        <f>TEXT(Table2[[#This Row],[Order_Date]],"YYYY-MM")</f>
        <v>2024-02</v>
      </c>
      <c r="O2733" s="9">
        <f>IFERROR(Table2[[#This Row],[Profit]]/Table2[[#This Row],[Sales]],0)</f>
        <v>0.32228915662650598</v>
      </c>
      <c r="P2733" t="str">
        <f>_xlfn.XLOOKUP(Table2[[#This Row],[Product_ID]],Table4[Product_ID],Table4[Category],"Not Found")</f>
        <v>Office</v>
      </c>
      <c r="Q2733" t="str">
        <f>_xlfn.XLOOKUP(Table2[[#This Row],[Product_ID]],Table4[Product_ID],Table4[Sub_Category],"Not Found")</f>
        <v>Paper</v>
      </c>
      <c r="R2733" t="str">
        <f>_xlfn.XLOOKUP(Table2[[#This Row],[Customer_ID]],Table1[Customer_ID],Table1[Region],"Not Found")</f>
        <v>East</v>
      </c>
      <c r="S2733" t="str">
        <f>_xlfn.XLOOKUP(Table2[[#This Row],[Customer_ID]],Table1[Customer_ID],Table1[Segment],"Not Found")</f>
        <v>Consumer</v>
      </c>
      <c r="T2733" t="str">
        <f>_xlfn.XLOOKUP(Table2[[#This Row],[Product_ID]],Table4[Product_ID],Table4[Product_Name],"Not Found")</f>
        <v>Pen Set</v>
      </c>
    </row>
    <row r="2734" spans="1:20" x14ac:dyDescent="0.3">
      <c r="A2734" t="s">
        <v>3264</v>
      </c>
      <c r="B2734" s="4">
        <v>45810</v>
      </c>
      <c r="C2734" s="4">
        <v>45813</v>
      </c>
      <c r="D2734" t="s">
        <v>1480</v>
      </c>
      <c r="E2734" t="s">
        <v>58</v>
      </c>
      <c r="F2734" s="8">
        <v>5</v>
      </c>
      <c r="G2734" s="10">
        <v>0</v>
      </c>
      <c r="H2734" t="s">
        <v>13</v>
      </c>
      <c r="I2734" s="8">
        <v>9995</v>
      </c>
      <c r="J2734" s="8">
        <v>1512.86</v>
      </c>
      <c r="K2734" s="12">
        <f>YEAR(Table2[[#This Row],[Order_Date]])</f>
        <v>2025</v>
      </c>
      <c r="L2734" s="12">
        <f>MONTH(Table2[[#This Row],[Order_Date]])</f>
        <v>6</v>
      </c>
      <c r="M2734" t="str">
        <f>TEXT(Table2[[#This Row],[Order_Date]],"mmm")</f>
        <v>Jun</v>
      </c>
      <c r="N2734" t="str">
        <f>TEXT(Table2[[#This Row],[Order_Date]],"YYYY-MM")</f>
        <v>2025-06</v>
      </c>
      <c r="O2734" s="9">
        <f>IFERROR(Table2[[#This Row],[Profit]]/Table2[[#This Row],[Sales]],0)</f>
        <v>0.1513616808404202</v>
      </c>
      <c r="P2734" t="str">
        <f>_xlfn.XLOOKUP(Table2[[#This Row],[Product_ID]],Table4[Product_ID],Table4[Category],"Not Found")</f>
        <v>Technology</v>
      </c>
      <c r="Q2734" t="str">
        <f>_xlfn.XLOOKUP(Table2[[#This Row],[Product_ID]],Table4[Product_ID],Table4[Sub_Category],"Not Found")</f>
        <v>Audio</v>
      </c>
      <c r="R2734" t="str">
        <f>_xlfn.XLOOKUP(Table2[[#This Row],[Customer_ID]],Table1[Customer_ID],Table1[Region],"Not Found")</f>
        <v>East</v>
      </c>
      <c r="S2734" t="str">
        <f>_xlfn.XLOOKUP(Table2[[#This Row],[Customer_ID]],Table1[Customer_ID],Table1[Segment],"Not Found")</f>
        <v>Corporate</v>
      </c>
      <c r="T2734" t="str">
        <f>_xlfn.XLOOKUP(Table2[[#This Row],[Product_ID]],Table4[Product_ID],Table4[Product_Name],"Not Found")</f>
        <v>Bluetooth Speaker</v>
      </c>
    </row>
    <row r="2735" spans="1:20" x14ac:dyDescent="0.3">
      <c r="A2735" t="s">
        <v>3265</v>
      </c>
      <c r="B2735" s="4">
        <v>45929</v>
      </c>
      <c r="C2735" s="4">
        <v>45930</v>
      </c>
      <c r="D2735" t="s">
        <v>579</v>
      </c>
      <c r="E2735" t="s">
        <v>26</v>
      </c>
      <c r="F2735" s="8">
        <v>5</v>
      </c>
      <c r="G2735" s="10">
        <v>0</v>
      </c>
      <c r="H2735" t="s">
        <v>17</v>
      </c>
      <c r="I2735" s="8">
        <v>4495</v>
      </c>
      <c r="J2735" s="8">
        <v>723.56</v>
      </c>
      <c r="K2735" s="12">
        <f>YEAR(Table2[[#This Row],[Order_Date]])</f>
        <v>2025</v>
      </c>
      <c r="L2735" s="12">
        <f>MONTH(Table2[[#This Row],[Order_Date]])</f>
        <v>9</v>
      </c>
      <c r="M2735" t="str">
        <f>TEXT(Table2[[#This Row],[Order_Date]],"mmm")</f>
        <v>Sep</v>
      </c>
      <c r="N2735" t="str">
        <f>TEXT(Table2[[#This Row],[Order_Date]],"YYYY-MM")</f>
        <v>2025-09</v>
      </c>
      <c r="O2735" s="9">
        <f>IFERROR(Table2[[#This Row],[Profit]]/Table2[[#This Row],[Sales]],0)</f>
        <v>0.16096996662958843</v>
      </c>
      <c r="P2735" t="str">
        <f>_xlfn.XLOOKUP(Table2[[#This Row],[Product_ID]],Table4[Product_ID],Table4[Category],"Not Found")</f>
        <v>Technology</v>
      </c>
      <c r="Q2735" t="str">
        <f>_xlfn.XLOOKUP(Table2[[#This Row],[Product_ID]],Table4[Product_ID],Table4[Sub_Category],"Not Found")</f>
        <v>Accessories</v>
      </c>
      <c r="R2735" t="str">
        <f>_xlfn.XLOOKUP(Table2[[#This Row],[Customer_ID]],Table1[Customer_ID],Table1[Region],"Not Found")</f>
        <v>West</v>
      </c>
      <c r="S2735" t="str">
        <f>_xlfn.XLOOKUP(Table2[[#This Row],[Customer_ID]],Table1[Customer_ID],Table1[Segment],"Not Found")</f>
        <v>Consumer</v>
      </c>
      <c r="T2735" t="str">
        <f>_xlfn.XLOOKUP(Table2[[#This Row],[Product_ID]],Table4[Product_ID],Table4[Product_Name],"Not Found")</f>
        <v>Keyboard</v>
      </c>
    </row>
    <row r="2736" spans="1:20" x14ac:dyDescent="0.3">
      <c r="A2736" t="s">
        <v>3266</v>
      </c>
      <c r="B2736" s="4">
        <v>45303</v>
      </c>
      <c r="C2736" s="4">
        <v>45307</v>
      </c>
      <c r="D2736" t="s">
        <v>25</v>
      </c>
      <c r="E2736" t="s">
        <v>40</v>
      </c>
      <c r="F2736" s="8">
        <v>2</v>
      </c>
      <c r="G2736" s="10">
        <v>0.05</v>
      </c>
      <c r="H2736" t="s">
        <v>21</v>
      </c>
      <c r="I2736" s="8">
        <v>2848.1</v>
      </c>
      <c r="J2736" s="8">
        <v>630.42999999999995</v>
      </c>
      <c r="K2736" s="12">
        <f>YEAR(Table2[[#This Row],[Order_Date]])</f>
        <v>2024</v>
      </c>
      <c r="L2736" s="12">
        <f>MONTH(Table2[[#This Row],[Order_Date]])</f>
        <v>1</v>
      </c>
      <c r="M2736" t="str">
        <f>TEXT(Table2[[#This Row],[Order_Date]],"mmm")</f>
        <v>Jan</v>
      </c>
      <c r="N2736" t="str">
        <f>TEXT(Table2[[#This Row],[Order_Date]],"YYYY-MM")</f>
        <v>2024-01</v>
      </c>
      <c r="O2736" s="9">
        <f>IFERROR(Table2[[#This Row],[Profit]]/Table2[[#This Row],[Sales]],0)</f>
        <v>0.22135107615603383</v>
      </c>
      <c r="P2736" t="str">
        <f>_xlfn.XLOOKUP(Table2[[#This Row],[Product_ID]],Table4[Product_ID],Table4[Category],"Not Found")</f>
        <v>Technology</v>
      </c>
      <c r="Q2736" t="str">
        <f>_xlfn.XLOOKUP(Table2[[#This Row],[Product_ID]],Table4[Product_ID],Table4[Sub_Category],"Not Found")</f>
        <v>Accessories</v>
      </c>
      <c r="R2736" t="str">
        <f>_xlfn.XLOOKUP(Table2[[#This Row],[Customer_ID]],Table1[Customer_ID],Table1[Region],"Not Found")</f>
        <v>South</v>
      </c>
      <c r="S2736" t="str">
        <f>_xlfn.XLOOKUP(Table2[[#This Row],[Customer_ID]],Table1[Customer_ID],Table1[Segment],"Not Found")</f>
        <v>Corporate</v>
      </c>
      <c r="T2736" t="str">
        <f>_xlfn.XLOOKUP(Table2[[#This Row],[Product_ID]],Table4[Product_ID],Table4[Product_Name],"Not Found")</f>
        <v>Power Bank</v>
      </c>
    </row>
    <row r="2737" spans="1:20" x14ac:dyDescent="0.3">
      <c r="A2737" t="s">
        <v>3267</v>
      </c>
      <c r="B2737" s="4">
        <v>45819</v>
      </c>
      <c r="C2737" s="4">
        <v>45823</v>
      </c>
      <c r="D2737" t="s">
        <v>15</v>
      </c>
      <c r="E2737" t="s">
        <v>16</v>
      </c>
      <c r="F2737" s="8">
        <v>3</v>
      </c>
      <c r="G2737" s="10">
        <v>0.1</v>
      </c>
      <c r="H2737" t="s">
        <v>13</v>
      </c>
      <c r="I2737" s="8">
        <v>3507.3</v>
      </c>
      <c r="J2737" s="8">
        <v>581.71</v>
      </c>
      <c r="K2737" s="12">
        <f>YEAR(Table2[[#This Row],[Order_Date]])</f>
        <v>2025</v>
      </c>
      <c r="L2737" s="12">
        <f>MONTH(Table2[[#This Row],[Order_Date]])</f>
        <v>6</v>
      </c>
      <c r="M2737" t="str">
        <f>TEXT(Table2[[#This Row],[Order_Date]],"mmm")</f>
        <v>Jun</v>
      </c>
      <c r="N2737" t="str">
        <f>TEXT(Table2[[#This Row],[Order_Date]],"YYYY-MM")</f>
        <v>2025-06</v>
      </c>
      <c r="O2737" s="9">
        <f>IFERROR(Table2[[#This Row],[Profit]]/Table2[[#This Row],[Sales]],0)</f>
        <v>0.16585692698086849</v>
      </c>
      <c r="P2737" t="str">
        <f>_xlfn.XLOOKUP(Table2[[#This Row],[Product_ID]],Table4[Product_ID],Table4[Category],"Not Found")</f>
        <v>Technology</v>
      </c>
      <c r="Q2737" t="str">
        <f>_xlfn.XLOOKUP(Table2[[#This Row],[Product_ID]],Table4[Product_ID],Table4[Sub_Category],"Not Found")</f>
        <v>Accessories</v>
      </c>
      <c r="R2737" t="str">
        <f>_xlfn.XLOOKUP(Table2[[#This Row],[Customer_ID]],Table1[Customer_ID],Table1[Region],"Not Found")</f>
        <v>East</v>
      </c>
      <c r="S2737" t="str">
        <f>_xlfn.XLOOKUP(Table2[[#This Row],[Customer_ID]],Table1[Customer_ID],Table1[Segment],"Not Found")</f>
        <v>Corporate</v>
      </c>
      <c r="T2737" t="str">
        <f>_xlfn.XLOOKUP(Table2[[#This Row],[Product_ID]],Table4[Product_ID],Table4[Product_Name],"Not Found")</f>
        <v>USB-C Hub</v>
      </c>
    </row>
    <row r="2738" spans="1:20" x14ac:dyDescent="0.3">
      <c r="A2738" t="s">
        <v>3268</v>
      </c>
      <c r="B2738" s="4">
        <v>46011</v>
      </c>
      <c r="C2738" s="4">
        <v>46012</v>
      </c>
      <c r="D2738" t="s">
        <v>225</v>
      </c>
      <c r="E2738" t="s">
        <v>200</v>
      </c>
      <c r="F2738" s="8">
        <v>5</v>
      </c>
      <c r="G2738" s="10">
        <v>0</v>
      </c>
      <c r="H2738" t="s">
        <v>13</v>
      </c>
      <c r="I2738" s="8">
        <v>5495</v>
      </c>
      <c r="J2738" s="8">
        <v>1159.29</v>
      </c>
      <c r="K2738" s="12">
        <f>YEAR(Table2[[#This Row],[Order_Date]])</f>
        <v>2025</v>
      </c>
      <c r="L2738" s="12">
        <f>MONTH(Table2[[#This Row],[Order_Date]])</f>
        <v>12</v>
      </c>
      <c r="M2738" t="str">
        <f>TEXT(Table2[[#This Row],[Order_Date]],"mmm")</f>
        <v>Dec</v>
      </c>
      <c r="N2738" t="str">
        <f>TEXT(Table2[[#This Row],[Order_Date]],"YYYY-MM")</f>
        <v>2025-12</v>
      </c>
      <c r="O2738" s="9">
        <f>IFERROR(Table2[[#This Row],[Profit]]/Table2[[#This Row],[Sales]],0)</f>
        <v>0.21097179253867152</v>
      </c>
      <c r="P2738" t="str">
        <f>_xlfn.XLOOKUP(Table2[[#This Row],[Product_ID]],Table4[Product_ID],Table4[Category],"Not Found")</f>
        <v>Office</v>
      </c>
      <c r="Q2738" t="str">
        <f>_xlfn.XLOOKUP(Table2[[#This Row],[Product_ID]],Table4[Product_ID],Table4[Sub_Category],"Not Found")</f>
        <v>Office Supplies</v>
      </c>
      <c r="R2738" t="str">
        <f>_xlfn.XLOOKUP(Table2[[#This Row],[Customer_ID]],Table1[Customer_ID],Table1[Region],"Not Found")</f>
        <v>West</v>
      </c>
      <c r="S2738" t="str">
        <f>_xlfn.XLOOKUP(Table2[[#This Row],[Customer_ID]],Table1[Customer_ID],Table1[Segment],"Not Found")</f>
        <v>Consumer</v>
      </c>
      <c r="T2738" t="str">
        <f>_xlfn.XLOOKUP(Table2[[#This Row],[Product_ID]],Table4[Product_ID],Table4[Product_Name],"Not Found")</f>
        <v>Laptop Stand</v>
      </c>
    </row>
    <row r="2739" spans="1:20" x14ac:dyDescent="0.3">
      <c r="A2739" t="s">
        <v>3269</v>
      </c>
      <c r="B2739" s="4">
        <v>45846</v>
      </c>
      <c r="C2739" s="4">
        <v>45848</v>
      </c>
      <c r="D2739" t="s">
        <v>1212</v>
      </c>
      <c r="E2739" t="s">
        <v>55</v>
      </c>
      <c r="F2739" s="8">
        <v>1</v>
      </c>
      <c r="G2739" s="10">
        <v>0.15</v>
      </c>
      <c r="H2739" t="s">
        <v>13</v>
      </c>
      <c r="I2739" s="8">
        <v>5099.1499999999996</v>
      </c>
      <c r="J2739" s="8">
        <v>786.15</v>
      </c>
      <c r="K2739" s="12">
        <f>YEAR(Table2[[#This Row],[Order_Date]])</f>
        <v>2025</v>
      </c>
      <c r="L2739" s="12">
        <f>MONTH(Table2[[#This Row],[Order_Date]])</f>
        <v>7</v>
      </c>
      <c r="M2739" t="str">
        <f>TEXT(Table2[[#This Row],[Order_Date]],"mmm")</f>
        <v>Jul</v>
      </c>
      <c r="N2739" t="str">
        <f>TEXT(Table2[[#This Row],[Order_Date]],"YYYY-MM")</f>
        <v>2025-07</v>
      </c>
      <c r="O2739" s="9">
        <f>IFERROR(Table2[[#This Row],[Profit]]/Table2[[#This Row],[Sales]],0)</f>
        <v>0.15417275428257651</v>
      </c>
      <c r="P2739" t="str">
        <f>_xlfn.XLOOKUP(Table2[[#This Row],[Product_ID]],Table4[Product_ID],Table4[Category],"Not Found")</f>
        <v>Furniture</v>
      </c>
      <c r="Q2739" t="str">
        <f>_xlfn.XLOOKUP(Table2[[#This Row],[Product_ID]],Table4[Product_ID],Table4[Sub_Category],"Not Found")</f>
        <v>Furniture</v>
      </c>
      <c r="R2739" t="str">
        <f>_xlfn.XLOOKUP(Table2[[#This Row],[Customer_ID]],Table1[Customer_ID],Table1[Region],"Not Found")</f>
        <v>North</v>
      </c>
      <c r="S2739" t="str">
        <f>_xlfn.XLOOKUP(Table2[[#This Row],[Customer_ID]],Table1[Customer_ID],Table1[Segment],"Not Found")</f>
        <v>Home Office</v>
      </c>
      <c r="T2739" t="str">
        <f>_xlfn.XLOOKUP(Table2[[#This Row],[Product_ID]],Table4[Product_ID],Table4[Product_Name],"Not Found")</f>
        <v>Study Table</v>
      </c>
    </row>
    <row r="2740" spans="1:20" x14ac:dyDescent="0.3">
      <c r="A2740" t="s">
        <v>3270</v>
      </c>
      <c r="B2740" s="4">
        <v>45664</v>
      </c>
      <c r="C2740" s="4">
        <v>45666</v>
      </c>
      <c r="D2740" t="s">
        <v>810</v>
      </c>
      <c r="E2740" t="s">
        <v>40</v>
      </c>
      <c r="F2740" s="8">
        <v>1</v>
      </c>
      <c r="G2740" s="10">
        <v>0.05</v>
      </c>
      <c r="H2740" t="s">
        <v>21</v>
      </c>
      <c r="I2740" s="8">
        <v>1424.05</v>
      </c>
      <c r="J2740" s="8">
        <v>-122.57</v>
      </c>
      <c r="K2740" s="12">
        <f>YEAR(Table2[[#This Row],[Order_Date]])</f>
        <v>2025</v>
      </c>
      <c r="L2740" s="12">
        <f>MONTH(Table2[[#This Row],[Order_Date]])</f>
        <v>1</v>
      </c>
      <c r="M2740" t="str">
        <f>TEXT(Table2[[#This Row],[Order_Date]],"mmm")</f>
        <v>Jan</v>
      </c>
      <c r="N2740" t="str">
        <f>TEXT(Table2[[#This Row],[Order_Date]],"YYYY-MM")</f>
        <v>2025-01</v>
      </c>
      <c r="O2740" s="9">
        <f>IFERROR(Table2[[#This Row],[Profit]]/Table2[[#This Row],[Sales]],0)</f>
        <v>-8.6071416031740455E-2</v>
      </c>
      <c r="P2740" t="str">
        <f>_xlfn.XLOOKUP(Table2[[#This Row],[Product_ID]],Table4[Product_ID],Table4[Category],"Not Found")</f>
        <v>Technology</v>
      </c>
      <c r="Q2740" t="str">
        <f>_xlfn.XLOOKUP(Table2[[#This Row],[Product_ID]],Table4[Product_ID],Table4[Sub_Category],"Not Found")</f>
        <v>Accessories</v>
      </c>
      <c r="R2740" t="str">
        <f>_xlfn.XLOOKUP(Table2[[#This Row],[Customer_ID]],Table1[Customer_ID],Table1[Region],"Not Found")</f>
        <v>North</v>
      </c>
      <c r="S2740" t="str">
        <f>_xlfn.XLOOKUP(Table2[[#This Row],[Customer_ID]],Table1[Customer_ID],Table1[Segment],"Not Found")</f>
        <v>Consumer</v>
      </c>
      <c r="T2740" t="str">
        <f>_xlfn.XLOOKUP(Table2[[#This Row],[Product_ID]],Table4[Product_ID],Table4[Product_Name],"Not Found")</f>
        <v>Power Bank</v>
      </c>
    </row>
    <row r="2741" spans="1:20" x14ac:dyDescent="0.3">
      <c r="A2741" t="s">
        <v>3271</v>
      </c>
      <c r="B2741" s="4">
        <v>45775</v>
      </c>
      <c r="C2741" s="4">
        <v>45777</v>
      </c>
      <c r="D2741" t="s">
        <v>669</v>
      </c>
      <c r="E2741" t="s">
        <v>35</v>
      </c>
      <c r="F2741" s="8">
        <v>1</v>
      </c>
      <c r="G2741" s="10">
        <v>0</v>
      </c>
      <c r="H2741" t="s">
        <v>13</v>
      </c>
      <c r="I2741" s="8">
        <v>1599</v>
      </c>
      <c r="J2741" s="8">
        <v>422.19</v>
      </c>
      <c r="K2741" s="12">
        <f>YEAR(Table2[[#This Row],[Order_Date]])</f>
        <v>2025</v>
      </c>
      <c r="L2741" s="12">
        <f>MONTH(Table2[[#This Row],[Order_Date]])</f>
        <v>4</v>
      </c>
      <c r="M2741" t="str">
        <f>TEXT(Table2[[#This Row],[Order_Date]],"mmm")</f>
        <v>Apr</v>
      </c>
      <c r="N2741" t="str">
        <f>TEXT(Table2[[#This Row],[Order_Date]],"YYYY-MM")</f>
        <v>2025-04</v>
      </c>
      <c r="O2741" s="9">
        <f>IFERROR(Table2[[#This Row],[Profit]]/Table2[[#This Row],[Sales]],0)</f>
        <v>0.26403377110694182</v>
      </c>
      <c r="P2741" t="str">
        <f>_xlfn.XLOOKUP(Table2[[#This Row],[Product_ID]],Table4[Product_ID],Table4[Category],"Not Found")</f>
        <v>Lifestyle</v>
      </c>
      <c r="Q2741" t="str">
        <f>_xlfn.XLOOKUP(Table2[[#This Row],[Product_ID]],Table4[Product_ID],Table4[Sub_Category],"Not Found")</f>
        <v>Bags</v>
      </c>
      <c r="R2741" t="str">
        <f>_xlfn.XLOOKUP(Table2[[#This Row],[Customer_ID]],Table1[Customer_ID],Table1[Region],"Not Found")</f>
        <v>West</v>
      </c>
      <c r="S2741" t="str">
        <f>_xlfn.XLOOKUP(Table2[[#This Row],[Customer_ID]],Table1[Customer_ID],Table1[Segment],"Not Found")</f>
        <v>Home Office</v>
      </c>
      <c r="T2741" t="str">
        <f>_xlfn.XLOOKUP(Table2[[#This Row],[Product_ID]],Table4[Product_ID],Table4[Product_Name],"Not Found")</f>
        <v>Backpack</v>
      </c>
    </row>
    <row r="2742" spans="1:20" x14ac:dyDescent="0.3">
      <c r="A2742" t="s">
        <v>3272</v>
      </c>
      <c r="B2742" s="4">
        <v>45938</v>
      </c>
      <c r="C2742" s="4">
        <v>45939</v>
      </c>
      <c r="D2742" t="s">
        <v>118</v>
      </c>
      <c r="E2742" t="s">
        <v>26</v>
      </c>
      <c r="F2742" s="8">
        <v>1</v>
      </c>
      <c r="G2742" s="10">
        <v>0.1</v>
      </c>
      <c r="H2742" t="s">
        <v>21</v>
      </c>
      <c r="I2742" s="8">
        <v>809.1</v>
      </c>
      <c r="J2742" s="8">
        <v>198.15</v>
      </c>
      <c r="K2742" s="12">
        <f>YEAR(Table2[[#This Row],[Order_Date]])</f>
        <v>2025</v>
      </c>
      <c r="L2742" s="12">
        <f>MONTH(Table2[[#This Row],[Order_Date]])</f>
        <v>10</v>
      </c>
      <c r="M2742" t="str">
        <f>TEXT(Table2[[#This Row],[Order_Date]],"mmm")</f>
        <v>Oct</v>
      </c>
      <c r="N2742" t="str">
        <f>TEXT(Table2[[#This Row],[Order_Date]],"YYYY-MM")</f>
        <v>2025-10</v>
      </c>
      <c r="O2742" s="9">
        <f>IFERROR(Table2[[#This Row],[Profit]]/Table2[[#This Row],[Sales]],0)</f>
        <v>0.24490174267704856</v>
      </c>
      <c r="P2742" t="str">
        <f>_xlfn.XLOOKUP(Table2[[#This Row],[Product_ID]],Table4[Product_ID],Table4[Category],"Not Found")</f>
        <v>Technology</v>
      </c>
      <c r="Q2742" t="str">
        <f>_xlfn.XLOOKUP(Table2[[#This Row],[Product_ID]],Table4[Product_ID],Table4[Sub_Category],"Not Found")</f>
        <v>Accessories</v>
      </c>
      <c r="R2742" t="str">
        <f>_xlfn.XLOOKUP(Table2[[#This Row],[Customer_ID]],Table1[Customer_ID],Table1[Region],"Not Found")</f>
        <v>West</v>
      </c>
      <c r="S2742" t="str">
        <f>_xlfn.XLOOKUP(Table2[[#This Row],[Customer_ID]],Table1[Customer_ID],Table1[Segment],"Not Found")</f>
        <v>Consumer</v>
      </c>
      <c r="T2742" t="str">
        <f>_xlfn.XLOOKUP(Table2[[#This Row],[Product_ID]],Table4[Product_ID],Table4[Product_Name],"Not Found")</f>
        <v>Keyboard</v>
      </c>
    </row>
    <row r="2743" spans="1:20" x14ac:dyDescent="0.3">
      <c r="A2743" t="s">
        <v>3273</v>
      </c>
      <c r="B2743" s="4">
        <v>45519</v>
      </c>
      <c r="C2743" s="4">
        <v>45524</v>
      </c>
      <c r="D2743" t="s">
        <v>850</v>
      </c>
      <c r="E2743" t="s">
        <v>81</v>
      </c>
      <c r="F2743" s="8">
        <v>3</v>
      </c>
      <c r="G2743" s="10">
        <v>0</v>
      </c>
      <c r="H2743" t="s">
        <v>17</v>
      </c>
      <c r="I2743" s="8">
        <v>2397</v>
      </c>
      <c r="J2743" s="8">
        <v>558.48</v>
      </c>
      <c r="K2743" s="12">
        <f>YEAR(Table2[[#This Row],[Order_Date]])</f>
        <v>2024</v>
      </c>
      <c r="L2743" s="12">
        <f>MONTH(Table2[[#This Row],[Order_Date]])</f>
        <v>8</v>
      </c>
      <c r="M2743" t="str">
        <f>TEXT(Table2[[#This Row],[Order_Date]],"mmm")</f>
        <v>Aug</v>
      </c>
      <c r="N2743" t="str">
        <f>TEXT(Table2[[#This Row],[Order_Date]],"YYYY-MM")</f>
        <v>2024-08</v>
      </c>
      <c r="O2743" s="9">
        <f>IFERROR(Table2[[#This Row],[Profit]]/Table2[[#This Row],[Sales]],0)</f>
        <v>0.23299123904881103</v>
      </c>
      <c r="P2743" t="str">
        <f>_xlfn.XLOOKUP(Table2[[#This Row],[Product_ID]],Table4[Product_ID],Table4[Category],"Not Found")</f>
        <v>Home</v>
      </c>
      <c r="Q2743" t="str">
        <f>_xlfn.XLOOKUP(Table2[[#This Row],[Product_ID]],Table4[Product_ID],Table4[Sub_Category],"Not Found")</f>
        <v>Kitchen</v>
      </c>
      <c r="R2743" t="str">
        <f>_xlfn.XLOOKUP(Table2[[#This Row],[Customer_ID]],Table1[Customer_ID],Table1[Region],"Not Found")</f>
        <v>East</v>
      </c>
      <c r="S2743" t="str">
        <f>_xlfn.XLOOKUP(Table2[[#This Row],[Customer_ID]],Table1[Customer_ID],Table1[Segment],"Not Found")</f>
        <v>Consumer</v>
      </c>
      <c r="T2743" t="str">
        <f>_xlfn.XLOOKUP(Table2[[#This Row],[Product_ID]],Table4[Product_ID],Table4[Product_Name],"Not Found")</f>
        <v>Travel Mug</v>
      </c>
    </row>
    <row r="2744" spans="1:20" x14ac:dyDescent="0.3">
      <c r="A2744" t="s">
        <v>3274</v>
      </c>
      <c r="B2744" s="4">
        <v>45914</v>
      </c>
      <c r="C2744" s="4">
        <v>45919</v>
      </c>
      <c r="D2744" t="s">
        <v>1492</v>
      </c>
      <c r="E2744" t="s">
        <v>12</v>
      </c>
      <c r="F2744" s="8">
        <v>2</v>
      </c>
      <c r="G2744" s="10">
        <v>0.05</v>
      </c>
      <c r="H2744" t="s">
        <v>30</v>
      </c>
      <c r="I2744" s="8">
        <v>1138.0999999999999</v>
      </c>
      <c r="J2744" s="8">
        <v>344.18</v>
      </c>
      <c r="K2744" s="12">
        <f>YEAR(Table2[[#This Row],[Order_Date]])</f>
        <v>2025</v>
      </c>
      <c r="L2744" s="12">
        <f>MONTH(Table2[[#This Row],[Order_Date]])</f>
        <v>9</v>
      </c>
      <c r="M2744" t="str">
        <f>TEXT(Table2[[#This Row],[Order_Date]],"mmm")</f>
        <v>Sep</v>
      </c>
      <c r="N2744" t="str">
        <f>TEXT(Table2[[#This Row],[Order_Date]],"YYYY-MM")</f>
        <v>2025-09</v>
      </c>
      <c r="O2744" s="9">
        <f>IFERROR(Table2[[#This Row],[Profit]]/Table2[[#This Row],[Sales]],0)</f>
        <v>0.30241630788155699</v>
      </c>
      <c r="P2744" t="str">
        <f>_xlfn.XLOOKUP(Table2[[#This Row],[Product_ID]],Table4[Product_ID],Table4[Category],"Not Found")</f>
        <v>Home</v>
      </c>
      <c r="Q2744" t="str">
        <f>_xlfn.XLOOKUP(Table2[[#This Row],[Product_ID]],Table4[Product_ID],Table4[Sub_Category],"Not Found")</f>
        <v>Kitchen</v>
      </c>
      <c r="R2744" t="str">
        <f>_xlfn.XLOOKUP(Table2[[#This Row],[Customer_ID]],Table1[Customer_ID],Table1[Region],"Not Found")</f>
        <v>East</v>
      </c>
      <c r="S2744" t="str">
        <f>_xlfn.XLOOKUP(Table2[[#This Row],[Customer_ID]],Table1[Customer_ID],Table1[Segment],"Not Found")</f>
        <v>Consumer</v>
      </c>
      <c r="T2744" t="str">
        <f>_xlfn.XLOOKUP(Table2[[#This Row],[Product_ID]],Table4[Product_ID],Table4[Product_Name],"Not Found")</f>
        <v>Water Bottle</v>
      </c>
    </row>
    <row r="2745" spans="1:20" x14ac:dyDescent="0.3">
      <c r="A2745" t="s">
        <v>3275</v>
      </c>
      <c r="B2745" s="4">
        <v>45598</v>
      </c>
      <c r="C2745" s="4">
        <v>45599</v>
      </c>
      <c r="D2745" t="s">
        <v>527</v>
      </c>
      <c r="E2745" t="s">
        <v>50</v>
      </c>
      <c r="F2745" s="8">
        <v>3</v>
      </c>
      <c r="G2745" s="10">
        <v>0.05</v>
      </c>
      <c r="H2745" t="s">
        <v>17</v>
      </c>
      <c r="I2745" s="8">
        <v>1422.15</v>
      </c>
      <c r="J2745" s="8">
        <v>284.58999999999997</v>
      </c>
      <c r="K2745" s="12">
        <f>YEAR(Table2[[#This Row],[Order_Date]])</f>
        <v>2024</v>
      </c>
      <c r="L2745" s="12">
        <f>MONTH(Table2[[#This Row],[Order_Date]])</f>
        <v>11</v>
      </c>
      <c r="M2745" t="str">
        <f>TEXT(Table2[[#This Row],[Order_Date]],"mmm")</f>
        <v>Nov</v>
      </c>
      <c r="N2745" t="str">
        <f>TEXT(Table2[[#This Row],[Order_Date]],"YYYY-MM")</f>
        <v>2024-11</v>
      </c>
      <c r="O2745" s="9">
        <f>IFERROR(Table2[[#This Row],[Profit]]/Table2[[#This Row],[Sales]],0)</f>
        <v>0.20011250571318071</v>
      </c>
      <c r="P2745" t="str">
        <f>_xlfn.XLOOKUP(Table2[[#This Row],[Product_ID]],Table4[Product_ID],Table4[Category],"Not Found")</f>
        <v>Technology</v>
      </c>
      <c r="Q2745" t="str">
        <f>_xlfn.XLOOKUP(Table2[[#This Row],[Product_ID]],Table4[Product_ID],Table4[Sub_Category],"Not Found")</f>
        <v>Accessories</v>
      </c>
      <c r="R2745" t="str">
        <f>_xlfn.XLOOKUP(Table2[[#This Row],[Customer_ID]],Table1[Customer_ID],Table1[Region],"Not Found")</f>
        <v>South</v>
      </c>
      <c r="S2745" t="str">
        <f>_xlfn.XLOOKUP(Table2[[#This Row],[Customer_ID]],Table1[Customer_ID],Table1[Segment],"Not Found")</f>
        <v>Consumer</v>
      </c>
      <c r="T2745" t="str">
        <f>_xlfn.XLOOKUP(Table2[[#This Row],[Product_ID]],Table4[Product_ID],Table4[Product_Name],"Not Found")</f>
        <v>Wireless Mouse</v>
      </c>
    </row>
    <row r="2746" spans="1:20" x14ac:dyDescent="0.3">
      <c r="A2746" t="s">
        <v>3276</v>
      </c>
      <c r="B2746" s="4">
        <v>45748</v>
      </c>
      <c r="C2746" s="4">
        <v>45753</v>
      </c>
      <c r="D2746" t="s">
        <v>307</v>
      </c>
      <c r="E2746" t="s">
        <v>40</v>
      </c>
      <c r="F2746" s="8">
        <v>3</v>
      </c>
      <c r="G2746" s="10">
        <v>0</v>
      </c>
      <c r="H2746" t="s">
        <v>13</v>
      </c>
      <c r="I2746" s="8">
        <v>4497</v>
      </c>
      <c r="J2746" s="8">
        <v>1076.4000000000001</v>
      </c>
      <c r="K2746" s="12">
        <f>YEAR(Table2[[#This Row],[Order_Date]])</f>
        <v>2025</v>
      </c>
      <c r="L2746" s="12">
        <f>MONTH(Table2[[#This Row],[Order_Date]])</f>
        <v>4</v>
      </c>
      <c r="M2746" t="str">
        <f>TEXT(Table2[[#This Row],[Order_Date]],"mmm")</f>
        <v>Apr</v>
      </c>
      <c r="N2746" t="str">
        <f>TEXT(Table2[[#This Row],[Order_Date]],"YYYY-MM")</f>
        <v>2025-04</v>
      </c>
      <c r="O2746" s="9">
        <f>IFERROR(Table2[[#This Row],[Profit]]/Table2[[#This Row],[Sales]],0)</f>
        <v>0.23935957304869915</v>
      </c>
      <c r="P2746" t="str">
        <f>_xlfn.XLOOKUP(Table2[[#This Row],[Product_ID]],Table4[Product_ID],Table4[Category],"Not Found")</f>
        <v>Technology</v>
      </c>
      <c r="Q2746" t="str">
        <f>_xlfn.XLOOKUP(Table2[[#This Row],[Product_ID]],Table4[Product_ID],Table4[Sub_Category],"Not Found")</f>
        <v>Accessories</v>
      </c>
      <c r="R2746" t="str">
        <f>_xlfn.XLOOKUP(Table2[[#This Row],[Customer_ID]],Table1[Customer_ID],Table1[Region],"Not Found")</f>
        <v>West</v>
      </c>
      <c r="S2746" t="str">
        <f>_xlfn.XLOOKUP(Table2[[#This Row],[Customer_ID]],Table1[Customer_ID],Table1[Segment],"Not Found")</f>
        <v>Corporate</v>
      </c>
      <c r="T2746" t="str">
        <f>_xlfn.XLOOKUP(Table2[[#This Row],[Product_ID]],Table4[Product_ID],Table4[Product_Name],"Not Found")</f>
        <v>Power Bank</v>
      </c>
    </row>
    <row r="2747" spans="1:20" x14ac:dyDescent="0.3">
      <c r="A2747" t="s">
        <v>3277</v>
      </c>
      <c r="B2747" s="4">
        <v>45451</v>
      </c>
      <c r="C2747" s="4">
        <v>45453</v>
      </c>
      <c r="D2747" t="s">
        <v>341</v>
      </c>
      <c r="E2747" t="s">
        <v>45</v>
      </c>
      <c r="F2747" s="8">
        <v>2</v>
      </c>
      <c r="G2747" s="10">
        <v>0.1</v>
      </c>
      <c r="H2747" t="s">
        <v>17</v>
      </c>
      <c r="I2747" s="8">
        <v>4498.2</v>
      </c>
      <c r="J2747" s="8">
        <v>906.25</v>
      </c>
      <c r="K2747" s="12">
        <f>YEAR(Table2[[#This Row],[Order_Date]])</f>
        <v>2024</v>
      </c>
      <c r="L2747" s="12">
        <f>MONTH(Table2[[#This Row],[Order_Date]])</f>
        <v>6</v>
      </c>
      <c r="M2747" t="str">
        <f>TEXT(Table2[[#This Row],[Order_Date]],"mmm")</f>
        <v>Jun</v>
      </c>
      <c r="N2747" t="str">
        <f>TEXT(Table2[[#This Row],[Order_Date]],"YYYY-MM")</f>
        <v>2024-06</v>
      </c>
      <c r="O2747" s="9">
        <f>IFERROR(Table2[[#This Row],[Profit]]/Table2[[#This Row],[Sales]],0)</f>
        <v>0.20146947667956072</v>
      </c>
      <c r="P2747" t="str">
        <f>_xlfn.XLOOKUP(Table2[[#This Row],[Product_ID]],Table4[Product_ID],Table4[Category],"Not Found")</f>
        <v>Technology</v>
      </c>
      <c r="Q2747" t="str">
        <f>_xlfn.XLOOKUP(Table2[[#This Row],[Product_ID]],Table4[Product_ID],Table4[Sub_Category],"Not Found")</f>
        <v>Audio</v>
      </c>
      <c r="R2747" t="str">
        <f>_xlfn.XLOOKUP(Table2[[#This Row],[Customer_ID]],Table1[Customer_ID],Table1[Region],"Not Found")</f>
        <v>North</v>
      </c>
      <c r="S2747" t="str">
        <f>_xlfn.XLOOKUP(Table2[[#This Row],[Customer_ID]],Table1[Customer_ID],Table1[Segment],"Not Found")</f>
        <v>Corporate</v>
      </c>
      <c r="T2747" t="str">
        <f>_xlfn.XLOOKUP(Table2[[#This Row],[Product_ID]],Table4[Product_ID],Table4[Product_Name],"Not Found")</f>
        <v>Headphones</v>
      </c>
    </row>
    <row r="2748" spans="1:20" x14ac:dyDescent="0.3">
      <c r="A2748" t="s">
        <v>3278</v>
      </c>
      <c r="B2748" s="4">
        <v>45622</v>
      </c>
      <c r="C2748" s="4">
        <v>45627</v>
      </c>
      <c r="D2748" t="s">
        <v>363</v>
      </c>
      <c r="E2748" t="s">
        <v>12</v>
      </c>
      <c r="F2748" s="8">
        <v>2</v>
      </c>
      <c r="G2748" s="10">
        <v>0.1</v>
      </c>
      <c r="H2748" t="s">
        <v>17</v>
      </c>
      <c r="I2748" s="8">
        <v>1078.2</v>
      </c>
      <c r="J2748" s="8">
        <v>261.39999999999998</v>
      </c>
      <c r="K2748" s="12">
        <f>YEAR(Table2[[#This Row],[Order_Date]])</f>
        <v>2024</v>
      </c>
      <c r="L2748" s="12">
        <f>MONTH(Table2[[#This Row],[Order_Date]])</f>
        <v>11</v>
      </c>
      <c r="M2748" t="str">
        <f>TEXT(Table2[[#This Row],[Order_Date]],"mmm")</f>
        <v>Nov</v>
      </c>
      <c r="N2748" t="str">
        <f>TEXT(Table2[[#This Row],[Order_Date]],"YYYY-MM")</f>
        <v>2024-11</v>
      </c>
      <c r="O2748" s="9">
        <f>IFERROR(Table2[[#This Row],[Profit]]/Table2[[#This Row],[Sales]],0)</f>
        <v>0.24244110554628082</v>
      </c>
      <c r="P2748" t="str">
        <f>_xlfn.XLOOKUP(Table2[[#This Row],[Product_ID]],Table4[Product_ID],Table4[Category],"Not Found")</f>
        <v>Home</v>
      </c>
      <c r="Q2748" t="str">
        <f>_xlfn.XLOOKUP(Table2[[#This Row],[Product_ID]],Table4[Product_ID],Table4[Sub_Category],"Not Found")</f>
        <v>Kitchen</v>
      </c>
      <c r="R2748" t="str">
        <f>_xlfn.XLOOKUP(Table2[[#This Row],[Customer_ID]],Table1[Customer_ID],Table1[Region],"Not Found")</f>
        <v>East</v>
      </c>
      <c r="S2748" t="str">
        <f>_xlfn.XLOOKUP(Table2[[#This Row],[Customer_ID]],Table1[Customer_ID],Table1[Segment],"Not Found")</f>
        <v>Home Office</v>
      </c>
      <c r="T2748" t="str">
        <f>_xlfn.XLOOKUP(Table2[[#This Row],[Product_ID]],Table4[Product_ID],Table4[Product_Name],"Not Found")</f>
        <v>Water Bottle</v>
      </c>
    </row>
    <row r="2749" spans="1:20" x14ac:dyDescent="0.3">
      <c r="A2749" t="s">
        <v>3279</v>
      </c>
      <c r="B2749" s="4">
        <v>45516</v>
      </c>
      <c r="C2749" s="4">
        <v>45517</v>
      </c>
      <c r="D2749" t="s">
        <v>410</v>
      </c>
      <c r="E2749" t="s">
        <v>96</v>
      </c>
      <c r="F2749" s="8">
        <v>1</v>
      </c>
      <c r="G2749" s="10">
        <v>0</v>
      </c>
      <c r="H2749" t="s">
        <v>17</v>
      </c>
      <c r="I2749" s="8">
        <v>999</v>
      </c>
      <c r="J2749" s="8">
        <v>236.03</v>
      </c>
      <c r="K2749" s="12">
        <f>YEAR(Table2[[#This Row],[Order_Date]])</f>
        <v>2024</v>
      </c>
      <c r="L2749" s="12">
        <f>MONTH(Table2[[#This Row],[Order_Date]])</f>
        <v>8</v>
      </c>
      <c r="M2749" t="str">
        <f>TEXT(Table2[[#This Row],[Order_Date]],"mmm")</f>
        <v>Aug</v>
      </c>
      <c r="N2749" t="str">
        <f>TEXT(Table2[[#This Row],[Order_Date]],"YYYY-MM")</f>
        <v>2024-08</v>
      </c>
      <c r="O2749" s="9">
        <f>IFERROR(Table2[[#This Row],[Profit]]/Table2[[#This Row],[Sales]],0)</f>
        <v>0.23626626626626626</v>
      </c>
      <c r="P2749" t="str">
        <f>_xlfn.XLOOKUP(Table2[[#This Row],[Product_ID]],Table4[Product_ID],Table4[Category],"Not Found")</f>
        <v>Home</v>
      </c>
      <c r="Q2749" t="str">
        <f>_xlfn.XLOOKUP(Table2[[#This Row],[Product_ID]],Table4[Product_ID],Table4[Sub_Category],"Not Found")</f>
        <v>Lighting</v>
      </c>
      <c r="R2749" t="str">
        <f>_xlfn.XLOOKUP(Table2[[#This Row],[Customer_ID]],Table1[Customer_ID],Table1[Region],"Not Found")</f>
        <v>North</v>
      </c>
      <c r="S2749" t="str">
        <f>_xlfn.XLOOKUP(Table2[[#This Row],[Customer_ID]],Table1[Customer_ID],Table1[Segment],"Not Found")</f>
        <v>Consumer</v>
      </c>
      <c r="T2749" t="str">
        <f>_xlfn.XLOOKUP(Table2[[#This Row],[Product_ID]],Table4[Product_ID],Table4[Product_Name],"Not Found")</f>
        <v>LED Strip Light</v>
      </c>
    </row>
    <row r="2750" spans="1:20" x14ac:dyDescent="0.3">
      <c r="A2750" t="s">
        <v>3280</v>
      </c>
      <c r="B2750" s="4">
        <v>46020</v>
      </c>
      <c r="C2750" s="4">
        <v>46025</v>
      </c>
      <c r="D2750" t="s">
        <v>265</v>
      </c>
      <c r="E2750" t="s">
        <v>76</v>
      </c>
      <c r="F2750" s="8">
        <v>3</v>
      </c>
      <c r="G2750" s="10">
        <v>0.05</v>
      </c>
      <c r="H2750" t="s">
        <v>17</v>
      </c>
      <c r="I2750" s="8">
        <v>2562.15</v>
      </c>
      <c r="J2750" s="8">
        <v>690.41</v>
      </c>
      <c r="K2750" s="12">
        <f>YEAR(Table2[[#This Row],[Order_Date]])</f>
        <v>2025</v>
      </c>
      <c r="L2750" s="12">
        <f>MONTH(Table2[[#This Row],[Order_Date]])</f>
        <v>12</v>
      </c>
      <c r="M2750" t="str">
        <f>TEXT(Table2[[#This Row],[Order_Date]],"mmm")</f>
        <v>Dec</v>
      </c>
      <c r="N2750" t="str">
        <f>TEXT(Table2[[#This Row],[Order_Date]],"YYYY-MM")</f>
        <v>2025-12</v>
      </c>
      <c r="O2750" s="9">
        <f>IFERROR(Table2[[#This Row],[Profit]]/Table2[[#This Row],[Sales]],0)</f>
        <v>0.2694650976718771</v>
      </c>
      <c r="P2750" t="str">
        <f>_xlfn.XLOOKUP(Table2[[#This Row],[Product_ID]],Table4[Product_ID],Table4[Category],"Not Found")</f>
        <v>Home</v>
      </c>
      <c r="Q2750" t="str">
        <f>_xlfn.XLOOKUP(Table2[[#This Row],[Product_ID]],Table4[Product_ID],Table4[Sub_Category],"Not Found")</f>
        <v>Decor</v>
      </c>
      <c r="R2750" t="str">
        <f>_xlfn.XLOOKUP(Table2[[#This Row],[Customer_ID]],Table1[Customer_ID],Table1[Region],"Not Found")</f>
        <v>South</v>
      </c>
      <c r="S2750" t="str">
        <f>_xlfn.XLOOKUP(Table2[[#This Row],[Customer_ID]],Table1[Customer_ID],Table1[Segment],"Not Found")</f>
        <v>Consumer</v>
      </c>
      <c r="T2750" t="str">
        <f>_xlfn.XLOOKUP(Table2[[#This Row],[Product_ID]],Table4[Product_ID],Table4[Product_Name],"Not Found")</f>
        <v>Wall Clock</v>
      </c>
    </row>
    <row r="2751" spans="1:20" x14ac:dyDescent="0.3">
      <c r="A2751" t="s">
        <v>3281</v>
      </c>
      <c r="B2751" s="4">
        <v>45795</v>
      </c>
      <c r="C2751" s="4">
        <v>45800</v>
      </c>
      <c r="D2751" t="s">
        <v>650</v>
      </c>
      <c r="E2751" t="s">
        <v>200</v>
      </c>
      <c r="F2751" s="8">
        <v>1</v>
      </c>
      <c r="G2751" s="10">
        <v>0</v>
      </c>
      <c r="H2751" t="s">
        <v>13</v>
      </c>
      <c r="I2751" s="8">
        <v>1099</v>
      </c>
      <c r="J2751" s="8">
        <v>335.59</v>
      </c>
      <c r="K2751" s="12">
        <f>YEAR(Table2[[#This Row],[Order_Date]])</f>
        <v>2025</v>
      </c>
      <c r="L2751" s="12">
        <f>MONTH(Table2[[#This Row],[Order_Date]])</f>
        <v>5</v>
      </c>
      <c r="M2751" t="str">
        <f>TEXT(Table2[[#This Row],[Order_Date]],"mmm")</f>
        <v>May</v>
      </c>
      <c r="N2751" t="str">
        <f>TEXT(Table2[[#This Row],[Order_Date]],"YYYY-MM")</f>
        <v>2025-05</v>
      </c>
      <c r="O2751" s="9">
        <f>IFERROR(Table2[[#This Row],[Profit]]/Table2[[#This Row],[Sales]],0)</f>
        <v>0.30535941765241126</v>
      </c>
      <c r="P2751" t="str">
        <f>_xlfn.XLOOKUP(Table2[[#This Row],[Product_ID]],Table4[Product_ID],Table4[Category],"Not Found")</f>
        <v>Office</v>
      </c>
      <c r="Q2751" t="str">
        <f>_xlfn.XLOOKUP(Table2[[#This Row],[Product_ID]],Table4[Product_ID],Table4[Sub_Category],"Not Found")</f>
        <v>Office Supplies</v>
      </c>
      <c r="R2751" t="str">
        <f>_xlfn.XLOOKUP(Table2[[#This Row],[Customer_ID]],Table1[Customer_ID],Table1[Region],"Not Found")</f>
        <v>East</v>
      </c>
      <c r="S2751" t="str">
        <f>_xlfn.XLOOKUP(Table2[[#This Row],[Customer_ID]],Table1[Customer_ID],Table1[Segment],"Not Found")</f>
        <v>Home Office</v>
      </c>
      <c r="T2751" t="str">
        <f>_xlfn.XLOOKUP(Table2[[#This Row],[Product_ID]],Table4[Product_ID],Table4[Product_Name],"Not Found")</f>
        <v>Laptop Stand</v>
      </c>
    </row>
    <row r="2752" spans="1:20" x14ac:dyDescent="0.3">
      <c r="A2752" t="s">
        <v>3282</v>
      </c>
      <c r="B2752" s="4">
        <v>45747</v>
      </c>
      <c r="C2752" s="4">
        <v>45752</v>
      </c>
      <c r="D2752" t="s">
        <v>1311</v>
      </c>
      <c r="E2752" t="s">
        <v>65</v>
      </c>
      <c r="F2752" s="8">
        <v>2</v>
      </c>
      <c r="G2752" s="10">
        <v>0.1</v>
      </c>
      <c r="H2752" t="s">
        <v>17</v>
      </c>
      <c r="I2752" s="8">
        <v>1258.2</v>
      </c>
      <c r="J2752" s="8">
        <v>443.08</v>
      </c>
      <c r="K2752" s="12">
        <f>YEAR(Table2[[#This Row],[Order_Date]])</f>
        <v>2025</v>
      </c>
      <c r="L2752" s="12">
        <f>MONTH(Table2[[#This Row],[Order_Date]])</f>
        <v>3</v>
      </c>
      <c r="M2752" t="str">
        <f>TEXT(Table2[[#This Row],[Order_Date]],"mmm")</f>
        <v>Mar</v>
      </c>
      <c r="N2752" t="str">
        <f>TEXT(Table2[[#This Row],[Order_Date]],"YYYY-MM")</f>
        <v>2025-03</v>
      </c>
      <c r="O2752" s="9">
        <f>IFERROR(Table2[[#This Row],[Profit]]/Table2[[#This Row],[Sales]],0)</f>
        <v>0.35215387060880621</v>
      </c>
      <c r="P2752" t="str">
        <f>_xlfn.XLOOKUP(Table2[[#This Row],[Product_ID]],Table4[Product_ID],Table4[Category],"Not Found")</f>
        <v>Office</v>
      </c>
      <c r="Q2752" t="str">
        <f>_xlfn.XLOOKUP(Table2[[#This Row],[Product_ID]],Table4[Product_ID],Table4[Sub_Category],"Not Found")</f>
        <v>Storage</v>
      </c>
      <c r="R2752" t="str">
        <f>_xlfn.XLOOKUP(Table2[[#This Row],[Customer_ID]],Table1[Customer_ID],Table1[Region],"Not Found")</f>
        <v>South</v>
      </c>
      <c r="S2752" t="str">
        <f>_xlfn.XLOOKUP(Table2[[#This Row],[Customer_ID]],Table1[Customer_ID],Table1[Segment],"Not Found")</f>
        <v>Home Office</v>
      </c>
      <c r="T2752" t="str">
        <f>_xlfn.XLOOKUP(Table2[[#This Row],[Product_ID]],Table4[Product_ID],Table4[Product_Name],"Not Found")</f>
        <v>Desk Organizer</v>
      </c>
    </row>
    <row r="2753" spans="1:20" x14ac:dyDescent="0.3">
      <c r="A2753" t="s">
        <v>3283</v>
      </c>
      <c r="B2753" s="4">
        <v>45336</v>
      </c>
      <c r="C2753" s="4">
        <v>45341</v>
      </c>
      <c r="D2753" t="s">
        <v>554</v>
      </c>
      <c r="E2753" t="s">
        <v>16</v>
      </c>
      <c r="F2753" s="8">
        <v>1</v>
      </c>
      <c r="G2753" s="10">
        <v>0</v>
      </c>
      <c r="H2753" t="s">
        <v>30</v>
      </c>
      <c r="I2753" s="8">
        <v>1299</v>
      </c>
      <c r="J2753" s="8">
        <v>286.45999999999998</v>
      </c>
      <c r="K2753" s="12">
        <f>YEAR(Table2[[#This Row],[Order_Date]])</f>
        <v>2024</v>
      </c>
      <c r="L2753" s="12">
        <f>MONTH(Table2[[#This Row],[Order_Date]])</f>
        <v>2</v>
      </c>
      <c r="M2753" t="str">
        <f>TEXT(Table2[[#This Row],[Order_Date]],"mmm")</f>
        <v>Feb</v>
      </c>
      <c r="N2753" t="str">
        <f>TEXT(Table2[[#This Row],[Order_Date]],"YYYY-MM")</f>
        <v>2024-02</v>
      </c>
      <c r="O2753" s="9">
        <f>IFERROR(Table2[[#This Row],[Profit]]/Table2[[#This Row],[Sales]],0)</f>
        <v>0.22052347959969207</v>
      </c>
      <c r="P2753" t="str">
        <f>_xlfn.XLOOKUP(Table2[[#This Row],[Product_ID]],Table4[Product_ID],Table4[Category],"Not Found")</f>
        <v>Technology</v>
      </c>
      <c r="Q2753" t="str">
        <f>_xlfn.XLOOKUP(Table2[[#This Row],[Product_ID]],Table4[Product_ID],Table4[Sub_Category],"Not Found")</f>
        <v>Accessories</v>
      </c>
      <c r="R2753" t="str">
        <f>_xlfn.XLOOKUP(Table2[[#This Row],[Customer_ID]],Table1[Customer_ID],Table1[Region],"Not Found")</f>
        <v>West</v>
      </c>
      <c r="S2753" t="str">
        <f>_xlfn.XLOOKUP(Table2[[#This Row],[Customer_ID]],Table1[Customer_ID],Table1[Segment],"Not Found")</f>
        <v>Consumer</v>
      </c>
      <c r="T2753" t="str">
        <f>_xlfn.XLOOKUP(Table2[[#This Row],[Product_ID]],Table4[Product_ID],Table4[Product_Name],"Not Found")</f>
        <v>USB-C Hub</v>
      </c>
    </row>
    <row r="2754" spans="1:20" x14ac:dyDescent="0.3">
      <c r="A2754" t="s">
        <v>3284</v>
      </c>
      <c r="B2754" s="4">
        <v>45505</v>
      </c>
      <c r="C2754" s="4">
        <v>45506</v>
      </c>
      <c r="D2754" t="s">
        <v>990</v>
      </c>
      <c r="E2754" t="s">
        <v>35</v>
      </c>
      <c r="F2754" s="8">
        <v>4</v>
      </c>
      <c r="G2754" s="10">
        <v>0.05</v>
      </c>
      <c r="H2754" t="s">
        <v>30</v>
      </c>
      <c r="I2754" s="8">
        <v>6076.2</v>
      </c>
      <c r="J2754" s="8">
        <v>1939.37</v>
      </c>
      <c r="K2754" s="12">
        <f>YEAR(Table2[[#This Row],[Order_Date]])</f>
        <v>2024</v>
      </c>
      <c r="L2754" s="12">
        <f>MONTH(Table2[[#This Row],[Order_Date]])</f>
        <v>8</v>
      </c>
      <c r="M2754" t="str">
        <f>TEXT(Table2[[#This Row],[Order_Date]],"mmm")</f>
        <v>Aug</v>
      </c>
      <c r="N2754" t="str">
        <f>TEXT(Table2[[#This Row],[Order_Date]],"YYYY-MM")</f>
        <v>2024-08</v>
      </c>
      <c r="O2754" s="9">
        <f>IFERROR(Table2[[#This Row],[Profit]]/Table2[[#This Row],[Sales]],0)</f>
        <v>0.31917481320562191</v>
      </c>
      <c r="P2754" t="str">
        <f>_xlfn.XLOOKUP(Table2[[#This Row],[Product_ID]],Table4[Product_ID],Table4[Category],"Not Found")</f>
        <v>Lifestyle</v>
      </c>
      <c r="Q2754" t="str">
        <f>_xlfn.XLOOKUP(Table2[[#This Row],[Product_ID]],Table4[Product_ID],Table4[Sub_Category],"Not Found")</f>
        <v>Bags</v>
      </c>
      <c r="R2754" t="str">
        <f>_xlfn.XLOOKUP(Table2[[#This Row],[Customer_ID]],Table1[Customer_ID],Table1[Region],"Not Found")</f>
        <v>South</v>
      </c>
      <c r="S2754" t="str">
        <f>_xlfn.XLOOKUP(Table2[[#This Row],[Customer_ID]],Table1[Customer_ID],Table1[Segment],"Not Found")</f>
        <v>Home Office</v>
      </c>
      <c r="T2754" t="str">
        <f>_xlfn.XLOOKUP(Table2[[#This Row],[Product_ID]],Table4[Product_ID],Table4[Product_Name],"Not Found")</f>
        <v>Backpack</v>
      </c>
    </row>
    <row r="2755" spans="1:20" x14ac:dyDescent="0.3">
      <c r="A2755" t="s">
        <v>3285</v>
      </c>
      <c r="B2755" s="4">
        <v>45350</v>
      </c>
      <c r="C2755" s="4">
        <v>45353</v>
      </c>
      <c r="D2755" t="s">
        <v>478</v>
      </c>
      <c r="E2755" t="s">
        <v>50</v>
      </c>
      <c r="F2755" s="8">
        <v>4</v>
      </c>
      <c r="G2755" s="10">
        <v>0</v>
      </c>
      <c r="H2755" t="s">
        <v>17</v>
      </c>
      <c r="I2755" s="8">
        <v>1996</v>
      </c>
      <c r="J2755" s="8">
        <v>367.39</v>
      </c>
      <c r="K2755" s="12">
        <f>YEAR(Table2[[#This Row],[Order_Date]])</f>
        <v>2024</v>
      </c>
      <c r="L2755" s="12">
        <f>MONTH(Table2[[#This Row],[Order_Date]])</f>
        <v>2</v>
      </c>
      <c r="M2755" t="str">
        <f>TEXT(Table2[[#This Row],[Order_Date]],"mmm")</f>
        <v>Feb</v>
      </c>
      <c r="N2755" t="str">
        <f>TEXT(Table2[[#This Row],[Order_Date]],"YYYY-MM")</f>
        <v>2024-02</v>
      </c>
      <c r="O2755" s="9">
        <f>IFERROR(Table2[[#This Row],[Profit]]/Table2[[#This Row],[Sales]],0)</f>
        <v>0.18406312625250501</v>
      </c>
      <c r="P2755" t="str">
        <f>_xlfn.XLOOKUP(Table2[[#This Row],[Product_ID]],Table4[Product_ID],Table4[Category],"Not Found")</f>
        <v>Technology</v>
      </c>
      <c r="Q2755" t="str">
        <f>_xlfn.XLOOKUP(Table2[[#This Row],[Product_ID]],Table4[Product_ID],Table4[Sub_Category],"Not Found")</f>
        <v>Accessories</v>
      </c>
      <c r="R2755" t="str">
        <f>_xlfn.XLOOKUP(Table2[[#This Row],[Customer_ID]],Table1[Customer_ID],Table1[Region],"Not Found")</f>
        <v>East</v>
      </c>
      <c r="S2755" t="str">
        <f>_xlfn.XLOOKUP(Table2[[#This Row],[Customer_ID]],Table1[Customer_ID],Table1[Segment],"Not Found")</f>
        <v>Consumer</v>
      </c>
      <c r="T2755" t="str">
        <f>_xlfn.XLOOKUP(Table2[[#This Row],[Product_ID]],Table4[Product_ID],Table4[Product_Name],"Not Found")</f>
        <v>Wireless Mouse</v>
      </c>
    </row>
    <row r="2756" spans="1:20" x14ac:dyDescent="0.3">
      <c r="A2756" t="s">
        <v>3286</v>
      </c>
      <c r="B2756" s="4">
        <v>45935</v>
      </c>
      <c r="C2756" s="4">
        <v>45940</v>
      </c>
      <c r="D2756" t="s">
        <v>945</v>
      </c>
      <c r="E2756" t="s">
        <v>35</v>
      </c>
      <c r="F2756" s="8">
        <v>2</v>
      </c>
      <c r="G2756" s="10">
        <v>0</v>
      </c>
      <c r="H2756" t="s">
        <v>13</v>
      </c>
      <c r="I2756" s="8">
        <v>3198</v>
      </c>
      <c r="J2756" s="8">
        <v>1036.3699999999999</v>
      </c>
      <c r="K2756" s="12">
        <f>YEAR(Table2[[#This Row],[Order_Date]])</f>
        <v>2025</v>
      </c>
      <c r="L2756" s="12">
        <f>MONTH(Table2[[#This Row],[Order_Date]])</f>
        <v>10</v>
      </c>
      <c r="M2756" t="str">
        <f>TEXT(Table2[[#This Row],[Order_Date]],"mmm")</f>
        <v>Oct</v>
      </c>
      <c r="N2756" t="str">
        <f>TEXT(Table2[[#This Row],[Order_Date]],"YYYY-MM")</f>
        <v>2025-10</v>
      </c>
      <c r="O2756" s="9">
        <f>IFERROR(Table2[[#This Row],[Profit]]/Table2[[#This Row],[Sales]],0)</f>
        <v>0.32406816760475293</v>
      </c>
      <c r="P2756" t="str">
        <f>_xlfn.XLOOKUP(Table2[[#This Row],[Product_ID]],Table4[Product_ID],Table4[Category],"Not Found")</f>
        <v>Lifestyle</v>
      </c>
      <c r="Q2756" t="str">
        <f>_xlfn.XLOOKUP(Table2[[#This Row],[Product_ID]],Table4[Product_ID],Table4[Sub_Category],"Not Found")</f>
        <v>Bags</v>
      </c>
      <c r="R2756" t="str">
        <f>_xlfn.XLOOKUP(Table2[[#This Row],[Customer_ID]],Table1[Customer_ID],Table1[Region],"Not Found")</f>
        <v>West</v>
      </c>
      <c r="S2756" t="str">
        <f>_xlfn.XLOOKUP(Table2[[#This Row],[Customer_ID]],Table1[Customer_ID],Table1[Segment],"Not Found")</f>
        <v>Consumer</v>
      </c>
      <c r="T2756" t="str">
        <f>_xlfn.XLOOKUP(Table2[[#This Row],[Product_ID]],Table4[Product_ID],Table4[Product_Name],"Not Found")</f>
        <v>Backpack</v>
      </c>
    </row>
    <row r="2757" spans="1:20" x14ac:dyDescent="0.3">
      <c r="A2757" t="s">
        <v>3287</v>
      </c>
      <c r="B2757" s="4">
        <v>45907</v>
      </c>
      <c r="C2757" s="4">
        <v>45910</v>
      </c>
      <c r="D2757" t="s">
        <v>548</v>
      </c>
      <c r="E2757" t="s">
        <v>76</v>
      </c>
      <c r="F2757" s="8">
        <v>2</v>
      </c>
      <c r="G2757" s="10">
        <v>0.1</v>
      </c>
      <c r="H2757" t="s">
        <v>13</v>
      </c>
      <c r="I2757" s="8">
        <v>1618.2</v>
      </c>
      <c r="J2757" s="8">
        <v>405.98</v>
      </c>
      <c r="K2757" s="12">
        <f>YEAR(Table2[[#This Row],[Order_Date]])</f>
        <v>2025</v>
      </c>
      <c r="L2757" s="12">
        <f>MONTH(Table2[[#This Row],[Order_Date]])</f>
        <v>9</v>
      </c>
      <c r="M2757" t="str">
        <f>TEXT(Table2[[#This Row],[Order_Date]],"mmm")</f>
        <v>Sep</v>
      </c>
      <c r="N2757" t="str">
        <f>TEXT(Table2[[#This Row],[Order_Date]],"YYYY-MM")</f>
        <v>2025-09</v>
      </c>
      <c r="O2757" s="9">
        <f>IFERROR(Table2[[#This Row],[Profit]]/Table2[[#This Row],[Sales]],0)</f>
        <v>0.25088369793597826</v>
      </c>
      <c r="P2757" t="str">
        <f>_xlfn.XLOOKUP(Table2[[#This Row],[Product_ID]],Table4[Product_ID],Table4[Category],"Not Found")</f>
        <v>Home</v>
      </c>
      <c r="Q2757" t="str">
        <f>_xlfn.XLOOKUP(Table2[[#This Row],[Product_ID]],Table4[Product_ID],Table4[Sub_Category],"Not Found")</f>
        <v>Decor</v>
      </c>
      <c r="R2757" t="str">
        <f>_xlfn.XLOOKUP(Table2[[#This Row],[Customer_ID]],Table1[Customer_ID],Table1[Region],"Not Found")</f>
        <v>South</v>
      </c>
      <c r="S2757" t="str">
        <f>_xlfn.XLOOKUP(Table2[[#This Row],[Customer_ID]],Table1[Customer_ID],Table1[Segment],"Not Found")</f>
        <v>Consumer</v>
      </c>
      <c r="T2757" t="str">
        <f>_xlfn.XLOOKUP(Table2[[#This Row],[Product_ID]],Table4[Product_ID],Table4[Product_Name],"Not Found")</f>
        <v>Wall Clock</v>
      </c>
    </row>
    <row r="2758" spans="1:20" x14ac:dyDescent="0.3">
      <c r="A2758" t="s">
        <v>3288</v>
      </c>
      <c r="B2758" s="4">
        <v>45486</v>
      </c>
      <c r="C2758" s="4">
        <v>45487</v>
      </c>
      <c r="D2758" t="s">
        <v>1316</v>
      </c>
      <c r="E2758" t="s">
        <v>116</v>
      </c>
      <c r="F2758" s="8">
        <v>2</v>
      </c>
      <c r="G2758" s="10">
        <v>0.1</v>
      </c>
      <c r="H2758" t="s">
        <v>21</v>
      </c>
      <c r="I2758" s="8">
        <v>718.2</v>
      </c>
      <c r="J2758" s="8">
        <v>91.08</v>
      </c>
      <c r="K2758" s="12">
        <f>YEAR(Table2[[#This Row],[Order_Date]])</f>
        <v>2024</v>
      </c>
      <c r="L2758" s="12">
        <f>MONTH(Table2[[#This Row],[Order_Date]])</f>
        <v>7</v>
      </c>
      <c r="M2758" t="str">
        <f>TEXT(Table2[[#This Row],[Order_Date]],"mmm")</f>
        <v>Jul</v>
      </c>
      <c r="N2758" t="str">
        <f>TEXT(Table2[[#This Row],[Order_Date]],"YYYY-MM")</f>
        <v>2024-07</v>
      </c>
      <c r="O2758" s="9">
        <f>IFERROR(Table2[[#This Row],[Profit]]/Table2[[#This Row],[Sales]],0)</f>
        <v>0.12681704260651627</v>
      </c>
      <c r="P2758" t="str">
        <f>_xlfn.XLOOKUP(Table2[[#This Row],[Product_ID]],Table4[Product_ID],Table4[Category],"Not Found")</f>
        <v>Technology</v>
      </c>
      <c r="Q2758" t="str">
        <f>_xlfn.XLOOKUP(Table2[[#This Row],[Product_ID]],Table4[Product_ID],Table4[Sub_Category],"Not Found")</f>
        <v>Accessories</v>
      </c>
      <c r="R2758" t="str">
        <f>_xlfn.XLOOKUP(Table2[[#This Row],[Customer_ID]],Table1[Customer_ID],Table1[Region],"Not Found")</f>
        <v>West</v>
      </c>
      <c r="S2758" t="str">
        <f>_xlfn.XLOOKUP(Table2[[#This Row],[Customer_ID]],Table1[Customer_ID],Table1[Segment],"Not Found")</f>
        <v>Consumer</v>
      </c>
      <c r="T2758" t="str">
        <f>_xlfn.XLOOKUP(Table2[[#This Row],[Product_ID]],Table4[Product_ID],Table4[Product_Name],"Not Found")</f>
        <v>Mobile Holder</v>
      </c>
    </row>
    <row r="2759" spans="1:20" x14ac:dyDescent="0.3">
      <c r="A2759" t="s">
        <v>3289</v>
      </c>
      <c r="B2759" s="4">
        <v>45780</v>
      </c>
      <c r="C2759" s="4">
        <v>45784</v>
      </c>
      <c r="D2759" t="s">
        <v>978</v>
      </c>
      <c r="E2759" t="s">
        <v>29</v>
      </c>
      <c r="F2759" s="8">
        <v>1</v>
      </c>
      <c r="G2759" s="10">
        <v>0.05</v>
      </c>
      <c r="H2759" t="s">
        <v>21</v>
      </c>
      <c r="I2759" s="8">
        <v>379.05</v>
      </c>
      <c r="J2759" s="8">
        <v>94.61</v>
      </c>
      <c r="K2759" s="12">
        <f>YEAR(Table2[[#This Row],[Order_Date]])</f>
        <v>2025</v>
      </c>
      <c r="L2759" s="12">
        <f>MONTH(Table2[[#This Row],[Order_Date]])</f>
        <v>5</v>
      </c>
      <c r="M2759" t="str">
        <f>TEXT(Table2[[#This Row],[Order_Date]],"mmm")</f>
        <v>May</v>
      </c>
      <c r="N2759" t="str">
        <f>TEXT(Table2[[#This Row],[Order_Date]],"YYYY-MM")</f>
        <v>2025-05</v>
      </c>
      <c r="O2759" s="9">
        <f>IFERROR(Table2[[#This Row],[Profit]]/Table2[[#This Row],[Sales]],0)</f>
        <v>0.24959767840654265</v>
      </c>
      <c r="P2759" t="str">
        <f>_xlfn.XLOOKUP(Table2[[#This Row],[Product_ID]],Table4[Product_ID],Table4[Category],"Not Found")</f>
        <v>Office</v>
      </c>
      <c r="Q2759" t="str">
        <f>_xlfn.XLOOKUP(Table2[[#This Row],[Product_ID]],Table4[Product_ID],Table4[Sub_Category],"Not Found")</f>
        <v>Paper</v>
      </c>
      <c r="R2759" t="str">
        <f>_xlfn.XLOOKUP(Table2[[#This Row],[Customer_ID]],Table1[Customer_ID],Table1[Region],"Not Found")</f>
        <v>South</v>
      </c>
      <c r="S2759" t="str">
        <f>_xlfn.XLOOKUP(Table2[[#This Row],[Customer_ID]],Table1[Customer_ID],Table1[Segment],"Not Found")</f>
        <v>Consumer</v>
      </c>
      <c r="T2759" t="str">
        <f>_xlfn.XLOOKUP(Table2[[#This Row],[Product_ID]],Table4[Product_ID],Table4[Product_Name],"Not Found")</f>
        <v>Notebook Set</v>
      </c>
    </row>
    <row r="2760" spans="1:20" x14ac:dyDescent="0.3">
      <c r="A2760" t="s">
        <v>3290</v>
      </c>
      <c r="B2760" s="4">
        <v>45448</v>
      </c>
      <c r="C2760" s="4">
        <v>45451</v>
      </c>
      <c r="D2760" t="s">
        <v>581</v>
      </c>
      <c r="E2760" t="s">
        <v>76</v>
      </c>
      <c r="F2760" s="8">
        <v>1</v>
      </c>
      <c r="G2760" s="10">
        <v>0.1</v>
      </c>
      <c r="H2760" t="s">
        <v>30</v>
      </c>
      <c r="I2760" s="8">
        <v>809.1</v>
      </c>
      <c r="J2760" s="8">
        <v>143.55000000000001</v>
      </c>
      <c r="K2760" s="12">
        <f>YEAR(Table2[[#This Row],[Order_Date]])</f>
        <v>2024</v>
      </c>
      <c r="L2760" s="12">
        <f>MONTH(Table2[[#This Row],[Order_Date]])</f>
        <v>6</v>
      </c>
      <c r="M2760" t="str">
        <f>TEXT(Table2[[#This Row],[Order_Date]],"mmm")</f>
        <v>Jun</v>
      </c>
      <c r="N2760" t="str">
        <f>TEXT(Table2[[#This Row],[Order_Date]],"YYYY-MM")</f>
        <v>2024-06</v>
      </c>
      <c r="O2760" s="9">
        <f>IFERROR(Table2[[#This Row],[Profit]]/Table2[[#This Row],[Sales]],0)</f>
        <v>0.17741935483870969</v>
      </c>
      <c r="P2760" t="str">
        <f>_xlfn.XLOOKUP(Table2[[#This Row],[Product_ID]],Table4[Product_ID],Table4[Category],"Not Found")</f>
        <v>Home</v>
      </c>
      <c r="Q2760" t="str">
        <f>_xlfn.XLOOKUP(Table2[[#This Row],[Product_ID]],Table4[Product_ID],Table4[Sub_Category],"Not Found")</f>
        <v>Decor</v>
      </c>
      <c r="R2760" t="str">
        <f>_xlfn.XLOOKUP(Table2[[#This Row],[Customer_ID]],Table1[Customer_ID],Table1[Region],"Not Found")</f>
        <v>East</v>
      </c>
      <c r="S2760" t="str">
        <f>_xlfn.XLOOKUP(Table2[[#This Row],[Customer_ID]],Table1[Customer_ID],Table1[Segment],"Not Found")</f>
        <v>Consumer</v>
      </c>
      <c r="T2760" t="str">
        <f>_xlfn.XLOOKUP(Table2[[#This Row],[Product_ID]],Table4[Product_ID],Table4[Product_Name],"Not Found")</f>
        <v>Wall Clock</v>
      </c>
    </row>
    <row r="2761" spans="1:20" x14ac:dyDescent="0.3">
      <c r="A2761" t="s">
        <v>3291</v>
      </c>
      <c r="B2761" s="4">
        <v>45901</v>
      </c>
      <c r="C2761" s="4">
        <v>45902</v>
      </c>
      <c r="D2761" t="s">
        <v>924</v>
      </c>
      <c r="E2761" t="s">
        <v>65</v>
      </c>
      <c r="F2761" s="8">
        <v>2</v>
      </c>
      <c r="G2761" s="10">
        <v>0.05</v>
      </c>
      <c r="H2761" t="s">
        <v>17</v>
      </c>
      <c r="I2761" s="8">
        <v>1328.1</v>
      </c>
      <c r="J2761" s="8">
        <v>337.55</v>
      </c>
      <c r="K2761" s="12">
        <f>YEAR(Table2[[#This Row],[Order_Date]])</f>
        <v>2025</v>
      </c>
      <c r="L2761" s="12">
        <f>MONTH(Table2[[#This Row],[Order_Date]])</f>
        <v>9</v>
      </c>
      <c r="M2761" t="str">
        <f>TEXT(Table2[[#This Row],[Order_Date]],"mmm")</f>
        <v>Sep</v>
      </c>
      <c r="N2761" t="str">
        <f>TEXT(Table2[[#This Row],[Order_Date]],"YYYY-MM")</f>
        <v>2025-09</v>
      </c>
      <c r="O2761" s="9">
        <f>IFERROR(Table2[[#This Row],[Profit]]/Table2[[#This Row],[Sales]],0)</f>
        <v>0.25416007830735637</v>
      </c>
      <c r="P2761" t="str">
        <f>_xlfn.XLOOKUP(Table2[[#This Row],[Product_ID]],Table4[Product_ID],Table4[Category],"Not Found")</f>
        <v>Office</v>
      </c>
      <c r="Q2761" t="str">
        <f>_xlfn.XLOOKUP(Table2[[#This Row],[Product_ID]],Table4[Product_ID],Table4[Sub_Category],"Not Found")</f>
        <v>Storage</v>
      </c>
      <c r="R2761" t="str">
        <f>_xlfn.XLOOKUP(Table2[[#This Row],[Customer_ID]],Table1[Customer_ID],Table1[Region],"Not Found")</f>
        <v>South</v>
      </c>
      <c r="S2761" t="str">
        <f>_xlfn.XLOOKUP(Table2[[#This Row],[Customer_ID]],Table1[Customer_ID],Table1[Segment],"Not Found")</f>
        <v>Consumer</v>
      </c>
      <c r="T2761" t="str">
        <f>_xlfn.XLOOKUP(Table2[[#This Row],[Product_ID]],Table4[Product_ID],Table4[Product_Name],"Not Found")</f>
        <v>Desk Organizer</v>
      </c>
    </row>
    <row r="2762" spans="1:20" x14ac:dyDescent="0.3">
      <c r="A2762" t="s">
        <v>3292</v>
      </c>
      <c r="B2762" s="4">
        <v>45517</v>
      </c>
      <c r="C2762" s="4">
        <v>45521</v>
      </c>
      <c r="D2762" t="s">
        <v>1204</v>
      </c>
      <c r="E2762" t="s">
        <v>26</v>
      </c>
      <c r="F2762" s="8">
        <v>1</v>
      </c>
      <c r="G2762" s="10">
        <v>0</v>
      </c>
      <c r="H2762" t="s">
        <v>21</v>
      </c>
      <c r="I2762" s="8">
        <v>899</v>
      </c>
      <c r="J2762" s="8">
        <v>207.43</v>
      </c>
      <c r="K2762" s="12">
        <f>YEAR(Table2[[#This Row],[Order_Date]])</f>
        <v>2024</v>
      </c>
      <c r="L2762" s="12">
        <f>MONTH(Table2[[#This Row],[Order_Date]])</f>
        <v>8</v>
      </c>
      <c r="M2762" t="str">
        <f>TEXT(Table2[[#This Row],[Order_Date]],"mmm")</f>
        <v>Aug</v>
      </c>
      <c r="N2762" t="str">
        <f>TEXT(Table2[[#This Row],[Order_Date]],"YYYY-MM")</f>
        <v>2024-08</v>
      </c>
      <c r="O2762" s="9">
        <f>IFERROR(Table2[[#This Row],[Profit]]/Table2[[#This Row],[Sales]],0)</f>
        <v>0.23073414905450501</v>
      </c>
      <c r="P2762" t="str">
        <f>_xlfn.XLOOKUP(Table2[[#This Row],[Product_ID]],Table4[Product_ID],Table4[Category],"Not Found")</f>
        <v>Technology</v>
      </c>
      <c r="Q2762" t="str">
        <f>_xlfn.XLOOKUP(Table2[[#This Row],[Product_ID]],Table4[Product_ID],Table4[Sub_Category],"Not Found")</f>
        <v>Accessories</v>
      </c>
      <c r="R2762" t="str">
        <f>_xlfn.XLOOKUP(Table2[[#This Row],[Customer_ID]],Table1[Customer_ID],Table1[Region],"Not Found")</f>
        <v>North</v>
      </c>
      <c r="S2762" t="str">
        <f>_xlfn.XLOOKUP(Table2[[#This Row],[Customer_ID]],Table1[Customer_ID],Table1[Segment],"Not Found")</f>
        <v>Consumer</v>
      </c>
      <c r="T2762" t="str">
        <f>_xlfn.XLOOKUP(Table2[[#This Row],[Product_ID]],Table4[Product_ID],Table4[Product_Name],"Not Found")</f>
        <v>Keyboard</v>
      </c>
    </row>
    <row r="2763" spans="1:20" x14ac:dyDescent="0.3">
      <c r="A2763" t="s">
        <v>3293</v>
      </c>
      <c r="B2763" s="4">
        <v>45703</v>
      </c>
      <c r="C2763" s="4">
        <v>45708</v>
      </c>
      <c r="D2763" t="s">
        <v>1228</v>
      </c>
      <c r="E2763" t="s">
        <v>81</v>
      </c>
      <c r="F2763" s="8">
        <v>2</v>
      </c>
      <c r="G2763" s="10">
        <v>0</v>
      </c>
      <c r="H2763" t="s">
        <v>21</v>
      </c>
      <c r="I2763" s="8">
        <v>1598</v>
      </c>
      <c r="J2763" s="8">
        <v>382.79</v>
      </c>
      <c r="K2763" s="12">
        <f>YEAR(Table2[[#This Row],[Order_Date]])</f>
        <v>2025</v>
      </c>
      <c r="L2763" s="12">
        <f>MONTH(Table2[[#This Row],[Order_Date]])</f>
        <v>2</v>
      </c>
      <c r="M2763" t="str">
        <f>TEXT(Table2[[#This Row],[Order_Date]],"mmm")</f>
        <v>Feb</v>
      </c>
      <c r="N2763" t="str">
        <f>TEXT(Table2[[#This Row],[Order_Date]],"YYYY-MM")</f>
        <v>2025-02</v>
      </c>
      <c r="O2763" s="9">
        <f>IFERROR(Table2[[#This Row],[Profit]]/Table2[[#This Row],[Sales]],0)</f>
        <v>0.23954317897371716</v>
      </c>
      <c r="P2763" t="str">
        <f>_xlfn.XLOOKUP(Table2[[#This Row],[Product_ID]],Table4[Product_ID],Table4[Category],"Not Found")</f>
        <v>Home</v>
      </c>
      <c r="Q2763" t="str">
        <f>_xlfn.XLOOKUP(Table2[[#This Row],[Product_ID]],Table4[Product_ID],Table4[Sub_Category],"Not Found")</f>
        <v>Kitchen</v>
      </c>
      <c r="R2763" t="str">
        <f>_xlfn.XLOOKUP(Table2[[#This Row],[Customer_ID]],Table1[Customer_ID],Table1[Region],"Not Found")</f>
        <v>North</v>
      </c>
      <c r="S2763" t="str">
        <f>_xlfn.XLOOKUP(Table2[[#This Row],[Customer_ID]],Table1[Customer_ID],Table1[Segment],"Not Found")</f>
        <v>Consumer</v>
      </c>
      <c r="T2763" t="str">
        <f>_xlfn.XLOOKUP(Table2[[#This Row],[Product_ID]],Table4[Product_ID],Table4[Product_Name],"Not Found")</f>
        <v>Travel Mug</v>
      </c>
    </row>
    <row r="2764" spans="1:20" x14ac:dyDescent="0.3">
      <c r="A2764" t="s">
        <v>3294</v>
      </c>
      <c r="B2764" s="4">
        <v>45496</v>
      </c>
      <c r="C2764" s="4">
        <v>45497</v>
      </c>
      <c r="D2764" t="s">
        <v>178</v>
      </c>
      <c r="E2764" t="s">
        <v>200</v>
      </c>
      <c r="F2764" s="8">
        <v>2</v>
      </c>
      <c r="G2764" s="10">
        <v>0.05</v>
      </c>
      <c r="H2764" t="s">
        <v>17</v>
      </c>
      <c r="I2764" s="8">
        <v>2088.1</v>
      </c>
      <c r="J2764" s="8">
        <v>629.69000000000005</v>
      </c>
      <c r="K2764" s="12">
        <f>YEAR(Table2[[#This Row],[Order_Date]])</f>
        <v>2024</v>
      </c>
      <c r="L2764" s="12">
        <f>MONTH(Table2[[#This Row],[Order_Date]])</f>
        <v>7</v>
      </c>
      <c r="M2764" t="str">
        <f>TEXT(Table2[[#This Row],[Order_Date]],"mmm")</f>
        <v>Jul</v>
      </c>
      <c r="N2764" t="str">
        <f>TEXT(Table2[[#This Row],[Order_Date]],"YYYY-MM")</f>
        <v>2024-07</v>
      </c>
      <c r="O2764" s="9">
        <f>IFERROR(Table2[[#This Row],[Profit]]/Table2[[#This Row],[Sales]],0)</f>
        <v>0.30156122791054074</v>
      </c>
      <c r="P2764" t="str">
        <f>_xlfn.XLOOKUP(Table2[[#This Row],[Product_ID]],Table4[Product_ID],Table4[Category],"Not Found")</f>
        <v>Office</v>
      </c>
      <c r="Q2764" t="str">
        <f>_xlfn.XLOOKUP(Table2[[#This Row],[Product_ID]],Table4[Product_ID],Table4[Sub_Category],"Not Found")</f>
        <v>Office Supplies</v>
      </c>
      <c r="R2764" t="str">
        <f>_xlfn.XLOOKUP(Table2[[#This Row],[Customer_ID]],Table1[Customer_ID],Table1[Region],"Not Found")</f>
        <v>South</v>
      </c>
      <c r="S2764" t="str">
        <f>_xlfn.XLOOKUP(Table2[[#This Row],[Customer_ID]],Table1[Customer_ID],Table1[Segment],"Not Found")</f>
        <v>Consumer</v>
      </c>
      <c r="T2764" t="str">
        <f>_xlfn.XLOOKUP(Table2[[#This Row],[Product_ID]],Table4[Product_ID],Table4[Product_Name],"Not Found")</f>
        <v>Laptop Stand</v>
      </c>
    </row>
    <row r="2765" spans="1:20" x14ac:dyDescent="0.3">
      <c r="A2765" t="s">
        <v>3295</v>
      </c>
      <c r="B2765" s="4">
        <v>45370</v>
      </c>
      <c r="C2765" s="4">
        <v>45372</v>
      </c>
      <c r="D2765" t="s">
        <v>497</v>
      </c>
      <c r="E2765" t="s">
        <v>12</v>
      </c>
      <c r="F2765" s="8">
        <v>1</v>
      </c>
      <c r="G2765" s="10">
        <v>0.1</v>
      </c>
      <c r="H2765" t="s">
        <v>21</v>
      </c>
      <c r="I2765" s="8">
        <v>539.1</v>
      </c>
      <c r="J2765" s="8">
        <v>90.48</v>
      </c>
      <c r="K2765" s="12">
        <f>YEAR(Table2[[#This Row],[Order_Date]])</f>
        <v>2024</v>
      </c>
      <c r="L2765" s="12">
        <f>MONTH(Table2[[#This Row],[Order_Date]])</f>
        <v>3</v>
      </c>
      <c r="M2765" t="str">
        <f>TEXT(Table2[[#This Row],[Order_Date]],"mmm")</f>
        <v>Mar</v>
      </c>
      <c r="N2765" t="str">
        <f>TEXT(Table2[[#This Row],[Order_Date]],"YYYY-MM")</f>
        <v>2024-03</v>
      </c>
      <c r="O2765" s="9">
        <f>IFERROR(Table2[[#This Row],[Profit]]/Table2[[#This Row],[Sales]],0)</f>
        <v>0.16783528102392878</v>
      </c>
      <c r="P2765" t="str">
        <f>_xlfn.XLOOKUP(Table2[[#This Row],[Product_ID]],Table4[Product_ID],Table4[Category],"Not Found")</f>
        <v>Home</v>
      </c>
      <c r="Q2765" t="str">
        <f>_xlfn.XLOOKUP(Table2[[#This Row],[Product_ID]],Table4[Product_ID],Table4[Sub_Category],"Not Found")</f>
        <v>Kitchen</v>
      </c>
      <c r="R2765" t="str">
        <f>_xlfn.XLOOKUP(Table2[[#This Row],[Customer_ID]],Table1[Customer_ID],Table1[Region],"Not Found")</f>
        <v>South</v>
      </c>
      <c r="S2765" t="str">
        <f>_xlfn.XLOOKUP(Table2[[#This Row],[Customer_ID]],Table1[Customer_ID],Table1[Segment],"Not Found")</f>
        <v>Consumer</v>
      </c>
      <c r="T2765" t="str">
        <f>_xlfn.XLOOKUP(Table2[[#This Row],[Product_ID]],Table4[Product_ID],Table4[Product_Name],"Not Found")</f>
        <v>Water Bottle</v>
      </c>
    </row>
    <row r="2766" spans="1:20" x14ac:dyDescent="0.3">
      <c r="A2766" t="s">
        <v>3296</v>
      </c>
      <c r="B2766" s="4">
        <v>45415</v>
      </c>
      <c r="C2766" s="4">
        <v>45419</v>
      </c>
      <c r="D2766" t="s">
        <v>1683</v>
      </c>
      <c r="E2766" t="s">
        <v>50</v>
      </c>
      <c r="F2766" s="8">
        <v>1</v>
      </c>
      <c r="G2766" s="10">
        <v>0.15</v>
      </c>
      <c r="H2766" t="s">
        <v>13</v>
      </c>
      <c r="I2766" s="8">
        <v>424.15</v>
      </c>
      <c r="J2766" s="8">
        <v>107.54</v>
      </c>
      <c r="K2766" s="12">
        <f>YEAR(Table2[[#This Row],[Order_Date]])</f>
        <v>2024</v>
      </c>
      <c r="L2766" s="12">
        <f>MONTH(Table2[[#This Row],[Order_Date]])</f>
        <v>5</v>
      </c>
      <c r="M2766" t="str">
        <f>TEXT(Table2[[#This Row],[Order_Date]],"mmm")</f>
        <v>May</v>
      </c>
      <c r="N2766" t="str">
        <f>TEXT(Table2[[#This Row],[Order_Date]],"YYYY-MM")</f>
        <v>2024-05</v>
      </c>
      <c r="O2766" s="9">
        <f>IFERROR(Table2[[#This Row],[Profit]]/Table2[[#This Row],[Sales]],0)</f>
        <v>0.25354237887539788</v>
      </c>
      <c r="P2766" t="str">
        <f>_xlfn.XLOOKUP(Table2[[#This Row],[Product_ID]],Table4[Product_ID],Table4[Category],"Not Found")</f>
        <v>Technology</v>
      </c>
      <c r="Q2766" t="str">
        <f>_xlfn.XLOOKUP(Table2[[#This Row],[Product_ID]],Table4[Product_ID],Table4[Sub_Category],"Not Found")</f>
        <v>Accessories</v>
      </c>
      <c r="R2766" t="str">
        <f>_xlfn.XLOOKUP(Table2[[#This Row],[Customer_ID]],Table1[Customer_ID],Table1[Region],"Not Found")</f>
        <v>West</v>
      </c>
      <c r="S2766" t="str">
        <f>_xlfn.XLOOKUP(Table2[[#This Row],[Customer_ID]],Table1[Customer_ID],Table1[Segment],"Not Found")</f>
        <v>Corporate</v>
      </c>
      <c r="T2766" t="str">
        <f>_xlfn.XLOOKUP(Table2[[#This Row],[Product_ID]],Table4[Product_ID],Table4[Product_Name],"Not Found")</f>
        <v>Wireless Mouse</v>
      </c>
    </row>
    <row r="2767" spans="1:20" x14ac:dyDescent="0.3">
      <c r="A2767" t="s">
        <v>3297</v>
      </c>
      <c r="B2767" s="4">
        <v>45762</v>
      </c>
      <c r="C2767" s="4">
        <v>45764</v>
      </c>
      <c r="D2767" t="s">
        <v>640</v>
      </c>
      <c r="E2767" t="s">
        <v>40</v>
      </c>
      <c r="F2767" s="8">
        <v>1</v>
      </c>
      <c r="G2767" s="10">
        <v>0</v>
      </c>
      <c r="H2767" t="s">
        <v>17</v>
      </c>
      <c r="I2767" s="8">
        <v>1499</v>
      </c>
      <c r="J2767" s="8">
        <v>342.66</v>
      </c>
      <c r="K2767" s="12">
        <f>YEAR(Table2[[#This Row],[Order_Date]])</f>
        <v>2025</v>
      </c>
      <c r="L2767" s="12">
        <f>MONTH(Table2[[#This Row],[Order_Date]])</f>
        <v>4</v>
      </c>
      <c r="M2767" t="str">
        <f>TEXT(Table2[[#This Row],[Order_Date]],"mmm")</f>
        <v>Apr</v>
      </c>
      <c r="N2767" t="str">
        <f>TEXT(Table2[[#This Row],[Order_Date]],"YYYY-MM")</f>
        <v>2025-04</v>
      </c>
      <c r="O2767" s="9">
        <f>IFERROR(Table2[[#This Row],[Profit]]/Table2[[#This Row],[Sales]],0)</f>
        <v>0.22859239492995331</v>
      </c>
      <c r="P2767" t="str">
        <f>_xlfn.XLOOKUP(Table2[[#This Row],[Product_ID]],Table4[Product_ID],Table4[Category],"Not Found")</f>
        <v>Technology</v>
      </c>
      <c r="Q2767" t="str">
        <f>_xlfn.XLOOKUP(Table2[[#This Row],[Product_ID]],Table4[Product_ID],Table4[Sub_Category],"Not Found")</f>
        <v>Accessories</v>
      </c>
      <c r="R2767" t="str">
        <f>_xlfn.XLOOKUP(Table2[[#This Row],[Customer_ID]],Table1[Customer_ID],Table1[Region],"Not Found")</f>
        <v>East</v>
      </c>
      <c r="S2767" t="str">
        <f>_xlfn.XLOOKUP(Table2[[#This Row],[Customer_ID]],Table1[Customer_ID],Table1[Segment],"Not Found")</f>
        <v>Consumer</v>
      </c>
      <c r="T2767" t="str">
        <f>_xlfn.XLOOKUP(Table2[[#This Row],[Product_ID]],Table4[Product_ID],Table4[Product_Name],"Not Found")</f>
        <v>Power Bank</v>
      </c>
    </row>
    <row r="2768" spans="1:20" x14ac:dyDescent="0.3">
      <c r="A2768" t="s">
        <v>3298</v>
      </c>
      <c r="B2768" s="4">
        <v>45509</v>
      </c>
      <c r="C2768" s="4">
        <v>45514</v>
      </c>
      <c r="D2768" t="s">
        <v>700</v>
      </c>
      <c r="E2768" t="s">
        <v>12</v>
      </c>
      <c r="F2768" s="8">
        <v>1</v>
      </c>
      <c r="G2768" s="10">
        <v>0.05</v>
      </c>
      <c r="H2768" t="s">
        <v>30</v>
      </c>
      <c r="I2768" s="8">
        <v>569.04999999999995</v>
      </c>
      <c r="J2768" s="8">
        <v>117.07</v>
      </c>
      <c r="K2768" s="12">
        <f>YEAR(Table2[[#This Row],[Order_Date]])</f>
        <v>2024</v>
      </c>
      <c r="L2768" s="12">
        <f>MONTH(Table2[[#This Row],[Order_Date]])</f>
        <v>8</v>
      </c>
      <c r="M2768" t="str">
        <f>TEXT(Table2[[#This Row],[Order_Date]],"mmm")</f>
        <v>Aug</v>
      </c>
      <c r="N2768" t="str">
        <f>TEXT(Table2[[#This Row],[Order_Date]],"YYYY-MM")</f>
        <v>2024-08</v>
      </c>
      <c r="O2768" s="9">
        <f>IFERROR(Table2[[#This Row],[Profit]]/Table2[[#This Row],[Sales]],0)</f>
        <v>0.20572884632281874</v>
      </c>
      <c r="P2768" t="str">
        <f>_xlfn.XLOOKUP(Table2[[#This Row],[Product_ID]],Table4[Product_ID],Table4[Category],"Not Found")</f>
        <v>Home</v>
      </c>
      <c r="Q2768" t="str">
        <f>_xlfn.XLOOKUP(Table2[[#This Row],[Product_ID]],Table4[Product_ID],Table4[Sub_Category],"Not Found")</f>
        <v>Kitchen</v>
      </c>
      <c r="R2768" t="str">
        <f>_xlfn.XLOOKUP(Table2[[#This Row],[Customer_ID]],Table1[Customer_ID],Table1[Region],"Not Found")</f>
        <v>West</v>
      </c>
      <c r="S2768" t="str">
        <f>_xlfn.XLOOKUP(Table2[[#This Row],[Customer_ID]],Table1[Customer_ID],Table1[Segment],"Not Found")</f>
        <v>Home Office</v>
      </c>
      <c r="T2768" t="str">
        <f>_xlfn.XLOOKUP(Table2[[#This Row],[Product_ID]],Table4[Product_ID],Table4[Product_Name],"Not Found")</f>
        <v>Water Bottle</v>
      </c>
    </row>
    <row r="2769" spans="1:20" x14ac:dyDescent="0.3">
      <c r="A2769" t="s">
        <v>3299</v>
      </c>
      <c r="B2769" s="4">
        <v>45807</v>
      </c>
      <c r="C2769" s="4">
        <v>45812</v>
      </c>
      <c r="D2769" t="s">
        <v>70</v>
      </c>
      <c r="E2769" t="s">
        <v>68</v>
      </c>
      <c r="F2769" s="8">
        <v>2</v>
      </c>
      <c r="G2769" s="10">
        <v>0</v>
      </c>
      <c r="H2769" t="s">
        <v>13</v>
      </c>
      <c r="I2769" s="8">
        <v>2598</v>
      </c>
      <c r="J2769" s="8">
        <v>647.23</v>
      </c>
      <c r="K2769" s="12">
        <f>YEAR(Table2[[#This Row],[Order_Date]])</f>
        <v>2025</v>
      </c>
      <c r="L2769" s="12">
        <f>MONTH(Table2[[#This Row],[Order_Date]])</f>
        <v>5</v>
      </c>
      <c r="M2769" t="str">
        <f>TEXT(Table2[[#This Row],[Order_Date]],"mmm")</f>
        <v>May</v>
      </c>
      <c r="N2769" t="str">
        <f>TEXT(Table2[[#This Row],[Order_Date]],"YYYY-MM")</f>
        <v>2025-05</v>
      </c>
      <c r="O2769" s="9">
        <f>IFERROR(Table2[[#This Row],[Profit]]/Table2[[#This Row],[Sales]],0)</f>
        <v>0.24912625096227869</v>
      </c>
      <c r="P2769" t="str">
        <f>_xlfn.XLOOKUP(Table2[[#This Row],[Product_ID]],Table4[Product_ID],Table4[Category],"Not Found")</f>
        <v>Home</v>
      </c>
      <c r="Q2769" t="str">
        <f>_xlfn.XLOOKUP(Table2[[#This Row],[Product_ID]],Table4[Product_ID],Table4[Sub_Category],"Not Found")</f>
        <v>Lighting</v>
      </c>
      <c r="R2769" t="str">
        <f>_xlfn.XLOOKUP(Table2[[#This Row],[Customer_ID]],Table1[Customer_ID],Table1[Region],"Not Found")</f>
        <v>South</v>
      </c>
      <c r="S2769" t="str">
        <f>_xlfn.XLOOKUP(Table2[[#This Row],[Customer_ID]],Table1[Customer_ID],Table1[Segment],"Not Found")</f>
        <v>Consumer</v>
      </c>
      <c r="T2769" t="str">
        <f>_xlfn.XLOOKUP(Table2[[#This Row],[Product_ID]],Table4[Product_ID],Table4[Product_Name],"Not Found")</f>
        <v>Table Lamp</v>
      </c>
    </row>
    <row r="2770" spans="1:20" x14ac:dyDescent="0.3">
      <c r="A2770" t="s">
        <v>3300</v>
      </c>
      <c r="B2770" s="4">
        <v>45893</v>
      </c>
      <c r="C2770" s="4">
        <v>45896</v>
      </c>
      <c r="D2770" t="s">
        <v>1462</v>
      </c>
      <c r="E2770" t="s">
        <v>55</v>
      </c>
      <c r="F2770" s="8">
        <v>2</v>
      </c>
      <c r="G2770" s="10">
        <v>0.1</v>
      </c>
      <c r="H2770" t="s">
        <v>21</v>
      </c>
      <c r="I2770" s="8">
        <v>10798.2</v>
      </c>
      <c r="J2770" s="8">
        <v>2771.75</v>
      </c>
      <c r="K2770" s="12">
        <f>YEAR(Table2[[#This Row],[Order_Date]])</f>
        <v>2025</v>
      </c>
      <c r="L2770" s="12">
        <f>MONTH(Table2[[#This Row],[Order_Date]])</f>
        <v>8</v>
      </c>
      <c r="M2770" t="str">
        <f>TEXT(Table2[[#This Row],[Order_Date]],"mmm")</f>
        <v>Aug</v>
      </c>
      <c r="N2770" t="str">
        <f>TEXT(Table2[[#This Row],[Order_Date]],"YYYY-MM")</f>
        <v>2025-08</v>
      </c>
      <c r="O2770" s="9">
        <f>IFERROR(Table2[[#This Row],[Profit]]/Table2[[#This Row],[Sales]],0)</f>
        <v>0.25668629956844657</v>
      </c>
      <c r="P2770" t="str">
        <f>_xlfn.XLOOKUP(Table2[[#This Row],[Product_ID]],Table4[Product_ID],Table4[Category],"Not Found")</f>
        <v>Furniture</v>
      </c>
      <c r="Q2770" t="str">
        <f>_xlfn.XLOOKUP(Table2[[#This Row],[Product_ID]],Table4[Product_ID],Table4[Sub_Category],"Not Found")</f>
        <v>Furniture</v>
      </c>
      <c r="R2770" t="str">
        <f>_xlfn.XLOOKUP(Table2[[#This Row],[Customer_ID]],Table1[Customer_ID],Table1[Region],"Not Found")</f>
        <v>East</v>
      </c>
      <c r="S2770" t="str">
        <f>_xlfn.XLOOKUP(Table2[[#This Row],[Customer_ID]],Table1[Customer_ID],Table1[Segment],"Not Found")</f>
        <v>Consumer</v>
      </c>
      <c r="T2770" t="str">
        <f>_xlfn.XLOOKUP(Table2[[#This Row],[Product_ID]],Table4[Product_ID],Table4[Product_Name],"Not Found")</f>
        <v>Study Table</v>
      </c>
    </row>
    <row r="2771" spans="1:20" x14ac:dyDescent="0.3">
      <c r="A2771" t="s">
        <v>3301</v>
      </c>
      <c r="B2771" s="4">
        <v>45395</v>
      </c>
      <c r="C2771" s="4">
        <v>45400</v>
      </c>
      <c r="D2771" t="s">
        <v>1731</v>
      </c>
      <c r="E2771" t="s">
        <v>35</v>
      </c>
      <c r="F2771" s="8">
        <v>4</v>
      </c>
      <c r="G2771" s="10">
        <v>0.1</v>
      </c>
      <c r="H2771" t="s">
        <v>13</v>
      </c>
      <c r="I2771" s="8">
        <v>5756.4</v>
      </c>
      <c r="J2771" s="8">
        <v>2022.13</v>
      </c>
      <c r="K2771" s="12">
        <f>YEAR(Table2[[#This Row],[Order_Date]])</f>
        <v>2024</v>
      </c>
      <c r="L2771" s="12">
        <f>MONTH(Table2[[#This Row],[Order_Date]])</f>
        <v>4</v>
      </c>
      <c r="M2771" t="str">
        <f>TEXT(Table2[[#This Row],[Order_Date]],"mmm")</f>
        <v>Apr</v>
      </c>
      <c r="N2771" t="str">
        <f>TEXT(Table2[[#This Row],[Order_Date]],"YYYY-MM")</f>
        <v>2024-04</v>
      </c>
      <c r="O2771" s="9">
        <f>IFERROR(Table2[[#This Row],[Profit]]/Table2[[#This Row],[Sales]],0)</f>
        <v>0.35128378847891045</v>
      </c>
      <c r="P2771" t="str">
        <f>_xlfn.XLOOKUP(Table2[[#This Row],[Product_ID]],Table4[Product_ID],Table4[Category],"Not Found")</f>
        <v>Lifestyle</v>
      </c>
      <c r="Q2771" t="str">
        <f>_xlfn.XLOOKUP(Table2[[#This Row],[Product_ID]],Table4[Product_ID],Table4[Sub_Category],"Not Found")</f>
        <v>Bags</v>
      </c>
      <c r="R2771" t="str">
        <f>_xlfn.XLOOKUP(Table2[[#This Row],[Customer_ID]],Table1[Customer_ID],Table1[Region],"Not Found")</f>
        <v>North</v>
      </c>
      <c r="S2771" t="str">
        <f>_xlfn.XLOOKUP(Table2[[#This Row],[Customer_ID]],Table1[Customer_ID],Table1[Segment],"Not Found")</f>
        <v>Corporate</v>
      </c>
      <c r="T2771" t="str">
        <f>_xlfn.XLOOKUP(Table2[[#This Row],[Product_ID]],Table4[Product_ID],Table4[Product_Name],"Not Found")</f>
        <v>Backpack</v>
      </c>
    </row>
    <row r="2772" spans="1:20" x14ac:dyDescent="0.3">
      <c r="A2772" t="s">
        <v>3302</v>
      </c>
      <c r="B2772" s="4">
        <v>45684</v>
      </c>
      <c r="C2772" s="4">
        <v>45687</v>
      </c>
      <c r="D2772" t="s">
        <v>850</v>
      </c>
      <c r="E2772" t="s">
        <v>99</v>
      </c>
      <c r="F2772" s="8">
        <v>1</v>
      </c>
      <c r="G2772" s="10">
        <v>0</v>
      </c>
      <c r="H2772" t="s">
        <v>21</v>
      </c>
      <c r="I2772" s="8">
        <v>249</v>
      </c>
      <c r="J2772" s="8">
        <v>84.34</v>
      </c>
      <c r="K2772" s="12">
        <f>YEAR(Table2[[#This Row],[Order_Date]])</f>
        <v>2025</v>
      </c>
      <c r="L2772" s="12">
        <f>MONTH(Table2[[#This Row],[Order_Date]])</f>
        <v>1</v>
      </c>
      <c r="M2772" t="str">
        <f>TEXT(Table2[[#This Row],[Order_Date]],"mmm")</f>
        <v>Jan</v>
      </c>
      <c r="N2772" t="str">
        <f>TEXT(Table2[[#This Row],[Order_Date]],"YYYY-MM")</f>
        <v>2025-01</v>
      </c>
      <c r="O2772" s="9">
        <f>IFERROR(Table2[[#This Row],[Profit]]/Table2[[#This Row],[Sales]],0)</f>
        <v>0.33871485943775104</v>
      </c>
      <c r="P2772" t="str">
        <f>_xlfn.XLOOKUP(Table2[[#This Row],[Product_ID]],Table4[Product_ID],Table4[Category],"Not Found")</f>
        <v>Office</v>
      </c>
      <c r="Q2772" t="str">
        <f>_xlfn.XLOOKUP(Table2[[#This Row],[Product_ID]],Table4[Product_ID],Table4[Sub_Category],"Not Found")</f>
        <v>Paper</v>
      </c>
      <c r="R2772" t="str">
        <f>_xlfn.XLOOKUP(Table2[[#This Row],[Customer_ID]],Table1[Customer_ID],Table1[Region],"Not Found")</f>
        <v>East</v>
      </c>
      <c r="S2772" t="str">
        <f>_xlfn.XLOOKUP(Table2[[#This Row],[Customer_ID]],Table1[Customer_ID],Table1[Segment],"Not Found")</f>
        <v>Consumer</v>
      </c>
      <c r="T2772" t="str">
        <f>_xlfn.XLOOKUP(Table2[[#This Row],[Product_ID]],Table4[Product_ID],Table4[Product_Name],"Not Found")</f>
        <v>Pen Set</v>
      </c>
    </row>
    <row r="2773" spans="1:20" x14ac:dyDescent="0.3">
      <c r="A2773" t="s">
        <v>3303</v>
      </c>
      <c r="B2773" s="4">
        <v>45922</v>
      </c>
      <c r="C2773" s="4">
        <v>45926</v>
      </c>
      <c r="D2773" t="s">
        <v>163</v>
      </c>
      <c r="E2773" t="s">
        <v>81</v>
      </c>
      <c r="F2773" s="8">
        <v>3</v>
      </c>
      <c r="G2773" s="10">
        <v>0.1</v>
      </c>
      <c r="H2773" t="s">
        <v>17</v>
      </c>
      <c r="I2773" s="8">
        <v>2157.3000000000002</v>
      </c>
      <c r="J2773" s="8">
        <v>523.25</v>
      </c>
      <c r="K2773" s="12">
        <f>YEAR(Table2[[#This Row],[Order_Date]])</f>
        <v>2025</v>
      </c>
      <c r="L2773" s="12">
        <f>MONTH(Table2[[#This Row],[Order_Date]])</f>
        <v>9</v>
      </c>
      <c r="M2773" t="str">
        <f>TEXT(Table2[[#This Row],[Order_Date]],"mmm")</f>
        <v>Sep</v>
      </c>
      <c r="N2773" t="str">
        <f>TEXT(Table2[[#This Row],[Order_Date]],"YYYY-MM")</f>
        <v>2025-09</v>
      </c>
      <c r="O2773" s="9">
        <f>IFERROR(Table2[[#This Row],[Profit]]/Table2[[#This Row],[Sales]],0)</f>
        <v>0.24254855606545217</v>
      </c>
      <c r="P2773" t="str">
        <f>_xlfn.XLOOKUP(Table2[[#This Row],[Product_ID]],Table4[Product_ID],Table4[Category],"Not Found")</f>
        <v>Home</v>
      </c>
      <c r="Q2773" t="str">
        <f>_xlfn.XLOOKUP(Table2[[#This Row],[Product_ID]],Table4[Product_ID],Table4[Sub_Category],"Not Found")</f>
        <v>Kitchen</v>
      </c>
      <c r="R2773" t="str">
        <f>_xlfn.XLOOKUP(Table2[[#This Row],[Customer_ID]],Table1[Customer_ID],Table1[Region],"Not Found")</f>
        <v>West</v>
      </c>
      <c r="S2773" t="str">
        <f>_xlfn.XLOOKUP(Table2[[#This Row],[Customer_ID]],Table1[Customer_ID],Table1[Segment],"Not Found")</f>
        <v>Consumer</v>
      </c>
      <c r="T2773" t="str">
        <f>_xlfn.XLOOKUP(Table2[[#This Row],[Product_ID]],Table4[Product_ID],Table4[Product_Name],"Not Found")</f>
        <v>Travel Mug</v>
      </c>
    </row>
    <row r="2774" spans="1:20" x14ac:dyDescent="0.3">
      <c r="A2774" t="s">
        <v>3304</v>
      </c>
      <c r="B2774" s="4">
        <v>45936</v>
      </c>
      <c r="C2774" s="4">
        <v>45938</v>
      </c>
      <c r="D2774" t="s">
        <v>1135</v>
      </c>
      <c r="E2774" t="s">
        <v>81</v>
      </c>
      <c r="F2774" s="8">
        <v>1</v>
      </c>
      <c r="G2774" s="10">
        <v>0.1</v>
      </c>
      <c r="H2774" t="s">
        <v>30</v>
      </c>
      <c r="I2774" s="8">
        <v>719.1</v>
      </c>
      <c r="J2774" s="8">
        <v>208.38</v>
      </c>
      <c r="K2774" s="12">
        <f>YEAR(Table2[[#This Row],[Order_Date]])</f>
        <v>2025</v>
      </c>
      <c r="L2774" s="12">
        <f>MONTH(Table2[[#This Row],[Order_Date]])</f>
        <v>10</v>
      </c>
      <c r="M2774" t="str">
        <f>TEXT(Table2[[#This Row],[Order_Date]],"mmm")</f>
        <v>Oct</v>
      </c>
      <c r="N2774" t="str">
        <f>TEXT(Table2[[#This Row],[Order_Date]],"YYYY-MM")</f>
        <v>2025-10</v>
      </c>
      <c r="O2774" s="9">
        <f>IFERROR(Table2[[#This Row],[Profit]]/Table2[[#This Row],[Sales]],0)</f>
        <v>0.28977889027951603</v>
      </c>
      <c r="P2774" t="str">
        <f>_xlfn.XLOOKUP(Table2[[#This Row],[Product_ID]],Table4[Product_ID],Table4[Category],"Not Found")</f>
        <v>Home</v>
      </c>
      <c r="Q2774" t="str">
        <f>_xlfn.XLOOKUP(Table2[[#This Row],[Product_ID]],Table4[Product_ID],Table4[Sub_Category],"Not Found")</f>
        <v>Kitchen</v>
      </c>
      <c r="R2774" t="str">
        <f>_xlfn.XLOOKUP(Table2[[#This Row],[Customer_ID]],Table1[Customer_ID],Table1[Region],"Not Found")</f>
        <v>North</v>
      </c>
      <c r="S2774" t="str">
        <f>_xlfn.XLOOKUP(Table2[[#This Row],[Customer_ID]],Table1[Customer_ID],Table1[Segment],"Not Found")</f>
        <v>Home Office</v>
      </c>
      <c r="T2774" t="str">
        <f>_xlfn.XLOOKUP(Table2[[#This Row],[Product_ID]],Table4[Product_ID],Table4[Product_Name],"Not Found")</f>
        <v>Travel Mug</v>
      </c>
    </row>
    <row r="2775" spans="1:20" x14ac:dyDescent="0.3">
      <c r="A2775" t="s">
        <v>3305</v>
      </c>
      <c r="B2775" s="4">
        <v>45899</v>
      </c>
      <c r="C2775" s="4">
        <v>45903</v>
      </c>
      <c r="D2775" t="s">
        <v>124</v>
      </c>
      <c r="E2775" t="s">
        <v>58</v>
      </c>
      <c r="F2775" s="8">
        <v>2</v>
      </c>
      <c r="G2775" s="10">
        <v>0</v>
      </c>
      <c r="H2775" t="s">
        <v>21</v>
      </c>
      <c r="I2775" s="8">
        <v>3998</v>
      </c>
      <c r="J2775" s="8">
        <v>1062.9000000000001</v>
      </c>
      <c r="K2775" s="12">
        <f>YEAR(Table2[[#This Row],[Order_Date]])</f>
        <v>2025</v>
      </c>
      <c r="L2775" s="12">
        <f>MONTH(Table2[[#This Row],[Order_Date]])</f>
        <v>8</v>
      </c>
      <c r="M2775" t="str">
        <f>TEXT(Table2[[#This Row],[Order_Date]],"mmm")</f>
        <v>Aug</v>
      </c>
      <c r="N2775" t="str">
        <f>TEXT(Table2[[#This Row],[Order_Date]],"YYYY-MM")</f>
        <v>2025-08</v>
      </c>
      <c r="O2775" s="9">
        <f>IFERROR(Table2[[#This Row],[Profit]]/Table2[[#This Row],[Sales]],0)</f>
        <v>0.26585792896448224</v>
      </c>
      <c r="P2775" t="str">
        <f>_xlfn.XLOOKUP(Table2[[#This Row],[Product_ID]],Table4[Product_ID],Table4[Category],"Not Found")</f>
        <v>Technology</v>
      </c>
      <c r="Q2775" t="str">
        <f>_xlfn.XLOOKUP(Table2[[#This Row],[Product_ID]],Table4[Product_ID],Table4[Sub_Category],"Not Found")</f>
        <v>Audio</v>
      </c>
      <c r="R2775" t="str">
        <f>_xlfn.XLOOKUP(Table2[[#This Row],[Customer_ID]],Table1[Customer_ID],Table1[Region],"Not Found")</f>
        <v>North</v>
      </c>
      <c r="S2775" t="str">
        <f>_xlfn.XLOOKUP(Table2[[#This Row],[Customer_ID]],Table1[Customer_ID],Table1[Segment],"Not Found")</f>
        <v>Consumer</v>
      </c>
      <c r="T2775" t="str">
        <f>_xlfn.XLOOKUP(Table2[[#This Row],[Product_ID]],Table4[Product_ID],Table4[Product_Name],"Not Found")</f>
        <v>Bluetooth Speaker</v>
      </c>
    </row>
    <row r="2776" spans="1:20" x14ac:dyDescent="0.3">
      <c r="A2776" t="s">
        <v>3306</v>
      </c>
      <c r="B2776" s="4">
        <v>45725</v>
      </c>
      <c r="C2776" s="4">
        <v>45727</v>
      </c>
      <c r="D2776" t="s">
        <v>1462</v>
      </c>
      <c r="E2776" t="s">
        <v>45</v>
      </c>
      <c r="F2776" s="8">
        <v>2</v>
      </c>
      <c r="G2776" s="10">
        <v>0.05</v>
      </c>
      <c r="H2776" t="s">
        <v>17</v>
      </c>
      <c r="I2776" s="8">
        <v>4748.1000000000004</v>
      </c>
      <c r="J2776" s="8">
        <v>871.1</v>
      </c>
      <c r="K2776" s="12">
        <f>YEAR(Table2[[#This Row],[Order_Date]])</f>
        <v>2025</v>
      </c>
      <c r="L2776" s="12">
        <f>MONTH(Table2[[#This Row],[Order_Date]])</f>
        <v>3</v>
      </c>
      <c r="M2776" t="str">
        <f>TEXT(Table2[[#This Row],[Order_Date]],"mmm")</f>
        <v>Mar</v>
      </c>
      <c r="N2776" t="str">
        <f>TEXT(Table2[[#This Row],[Order_Date]],"YYYY-MM")</f>
        <v>2025-03</v>
      </c>
      <c r="O2776" s="9">
        <f>IFERROR(Table2[[#This Row],[Profit]]/Table2[[#This Row],[Sales]],0)</f>
        <v>0.1834628588277416</v>
      </c>
      <c r="P2776" t="str">
        <f>_xlfn.XLOOKUP(Table2[[#This Row],[Product_ID]],Table4[Product_ID],Table4[Category],"Not Found")</f>
        <v>Technology</v>
      </c>
      <c r="Q2776" t="str">
        <f>_xlfn.XLOOKUP(Table2[[#This Row],[Product_ID]],Table4[Product_ID],Table4[Sub_Category],"Not Found")</f>
        <v>Audio</v>
      </c>
      <c r="R2776" t="str">
        <f>_xlfn.XLOOKUP(Table2[[#This Row],[Customer_ID]],Table1[Customer_ID],Table1[Region],"Not Found")</f>
        <v>East</v>
      </c>
      <c r="S2776" t="str">
        <f>_xlfn.XLOOKUP(Table2[[#This Row],[Customer_ID]],Table1[Customer_ID],Table1[Segment],"Not Found")</f>
        <v>Consumer</v>
      </c>
      <c r="T2776" t="str">
        <f>_xlfn.XLOOKUP(Table2[[#This Row],[Product_ID]],Table4[Product_ID],Table4[Product_Name],"Not Found")</f>
        <v>Headphones</v>
      </c>
    </row>
    <row r="2777" spans="1:20" x14ac:dyDescent="0.3">
      <c r="A2777" t="s">
        <v>3307</v>
      </c>
      <c r="B2777" s="4">
        <v>45622</v>
      </c>
      <c r="C2777" s="4">
        <v>45623</v>
      </c>
      <c r="D2777" t="s">
        <v>616</v>
      </c>
      <c r="E2777" t="s">
        <v>71</v>
      </c>
      <c r="F2777" s="8">
        <v>2</v>
      </c>
      <c r="G2777" s="10">
        <v>0.1</v>
      </c>
      <c r="H2777" t="s">
        <v>13</v>
      </c>
      <c r="I2777" s="8">
        <v>1438.2</v>
      </c>
      <c r="J2777" s="8">
        <v>424.52</v>
      </c>
      <c r="K2777" s="12">
        <f>YEAR(Table2[[#This Row],[Order_Date]])</f>
        <v>2024</v>
      </c>
      <c r="L2777" s="12">
        <f>MONTH(Table2[[#This Row],[Order_Date]])</f>
        <v>11</v>
      </c>
      <c r="M2777" t="str">
        <f>TEXT(Table2[[#This Row],[Order_Date]],"mmm")</f>
        <v>Nov</v>
      </c>
      <c r="N2777" t="str">
        <f>TEXT(Table2[[#This Row],[Order_Date]],"YYYY-MM")</f>
        <v>2024-11</v>
      </c>
      <c r="O2777" s="9">
        <f>IFERROR(Table2[[#This Row],[Profit]]/Table2[[#This Row],[Sales]],0)</f>
        <v>0.29517452371019326</v>
      </c>
      <c r="P2777" t="str">
        <f>_xlfn.XLOOKUP(Table2[[#This Row],[Product_ID]],Table4[Product_ID],Table4[Category],"Not Found")</f>
        <v>Home</v>
      </c>
      <c r="Q2777" t="str">
        <f>_xlfn.XLOOKUP(Table2[[#This Row],[Product_ID]],Table4[Product_ID],Table4[Sub_Category],"Not Found")</f>
        <v>Storage</v>
      </c>
      <c r="R2777" t="str">
        <f>_xlfn.XLOOKUP(Table2[[#This Row],[Customer_ID]],Table1[Customer_ID],Table1[Region],"Not Found")</f>
        <v>South</v>
      </c>
      <c r="S2777" t="str">
        <f>_xlfn.XLOOKUP(Table2[[#This Row],[Customer_ID]],Table1[Customer_ID],Table1[Segment],"Not Found")</f>
        <v>Corporate</v>
      </c>
      <c r="T2777" t="str">
        <f>_xlfn.XLOOKUP(Table2[[#This Row],[Product_ID]],Table4[Product_ID],Table4[Product_Name],"Not Found")</f>
        <v>Storage Box</v>
      </c>
    </row>
    <row r="2778" spans="1:20" x14ac:dyDescent="0.3">
      <c r="A2778" t="s">
        <v>3308</v>
      </c>
      <c r="B2778" s="4">
        <v>45434</v>
      </c>
      <c r="C2778" s="4">
        <v>45438</v>
      </c>
      <c r="D2778" t="s">
        <v>894</v>
      </c>
      <c r="E2778" t="s">
        <v>99</v>
      </c>
      <c r="F2778" s="8">
        <v>2</v>
      </c>
      <c r="G2778" s="10">
        <v>0</v>
      </c>
      <c r="H2778" t="s">
        <v>21</v>
      </c>
      <c r="I2778" s="8">
        <v>498</v>
      </c>
      <c r="J2778" s="8">
        <v>157.99</v>
      </c>
      <c r="K2778" s="12">
        <f>YEAR(Table2[[#This Row],[Order_Date]])</f>
        <v>2024</v>
      </c>
      <c r="L2778" s="12">
        <f>MONTH(Table2[[#This Row],[Order_Date]])</f>
        <v>5</v>
      </c>
      <c r="M2778" t="str">
        <f>TEXT(Table2[[#This Row],[Order_Date]],"mmm")</f>
        <v>May</v>
      </c>
      <c r="N2778" t="str">
        <f>TEXT(Table2[[#This Row],[Order_Date]],"YYYY-MM")</f>
        <v>2024-05</v>
      </c>
      <c r="O2778" s="9">
        <f>IFERROR(Table2[[#This Row],[Profit]]/Table2[[#This Row],[Sales]],0)</f>
        <v>0.31724899598393574</v>
      </c>
      <c r="P2778" t="str">
        <f>_xlfn.XLOOKUP(Table2[[#This Row],[Product_ID]],Table4[Product_ID],Table4[Category],"Not Found")</f>
        <v>Office</v>
      </c>
      <c r="Q2778" t="str">
        <f>_xlfn.XLOOKUP(Table2[[#This Row],[Product_ID]],Table4[Product_ID],Table4[Sub_Category],"Not Found")</f>
        <v>Paper</v>
      </c>
      <c r="R2778" t="str">
        <f>_xlfn.XLOOKUP(Table2[[#This Row],[Customer_ID]],Table1[Customer_ID],Table1[Region],"Not Found")</f>
        <v>West</v>
      </c>
      <c r="S2778" t="str">
        <f>_xlfn.XLOOKUP(Table2[[#This Row],[Customer_ID]],Table1[Customer_ID],Table1[Segment],"Not Found")</f>
        <v>Home Office</v>
      </c>
      <c r="T2778" t="str">
        <f>_xlfn.XLOOKUP(Table2[[#This Row],[Product_ID]],Table4[Product_ID],Table4[Product_Name],"Not Found")</f>
        <v>Pen Set</v>
      </c>
    </row>
    <row r="2779" spans="1:20" x14ac:dyDescent="0.3">
      <c r="A2779" t="s">
        <v>3309</v>
      </c>
      <c r="B2779" s="4">
        <v>45831</v>
      </c>
      <c r="C2779" s="4">
        <v>45832</v>
      </c>
      <c r="D2779" t="s">
        <v>439</v>
      </c>
      <c r="E2779" t="s">
        <v>55</v>
      </c>
      <c r="F2779" s="8">
        <v>1</v>
      </c>
      <c r="G2779" s="10">
        <v>0.05</v>
      </c>
      <c r="H2779" t="s">
        <v>17</v>
      </c>
      <c r="I2779" s="8">
        <v>5699.05</v>
      </c>
      <c r="J2779" s="8">
        <v>891.62</v>
      </c>
      <c r="K2779" s="12">
        <f>YEAR(Table2[[#This Row],[Order_Date]])</f>
        <v>2025</v>
      </c>
      <c r="L2779" s="12">
        <f>MONTH(Table2[[#This Row],[Order_Date]])</f>
        <v>6</v>
      </c>
      <c r="M2779" t="str">
        <f>TEXT(Table2[[#This Row],[Order_Date]],"mmm")</f>
        <v>Jun</v>
      </c>
      <c r="N2779" t="str">
        <f>TEXT(Table2[[#This Row],[Order_Date]],"YYYY-MM")</f>
        <v>2025-06</v>
      </c>
      <c r="O2779" s="9">
        <f>IFERROR(Table2[[#This Row],[Profit]]/Table2[[#This Row],[Sales]],0)</f>
        <v>0.1564506365095937</v>
      </c>
      <c r="P2779" t="str">
        <f>_xlfn.XLOOKUP(Table2[[#This Row],[Product_ID]],Table4[Product_ID],Table4[Category],"Not Found")</f>
        <v>Furniture</v>
      </c>
      <c r="Q2779" t="str">
        <f>_xlfn.XLOOKUP(Table2[[#This Row],[Product_ID]],Table4[Product_ID],Table4[Sub_Category],"Not Found")</f>
        <v>Furniture</v>
      </c>
      <c r="R2779" t="str">
        <f>_xlfn.XLOOKUP(Table2[[#This Row],[Customer_ID]],Table1[Customer_ID],Table1[Region],"Not Found")</f>
        <v>West</v>
      </c>
      <c r="S2779" t="str">
        <f>_xlfn.XLOOKUP(Table2[[#This Row],[Customer_ID]],Table1[Customer_ID],Table1[Segment],"Not Found")</f>
        <v>Consumer</v>
      </c>
      <c r="T2779" t="str">
        <f>_xlfn.XLOOKUP(Table2[[#This Row],[Product_ID]],Table4[Product_ID],Table4[Product_Name],"Not Found")</f>
        <v>Study Table</v>
      </c>
    </row>
    <row r="2780" spans="1:20" x14ac:dyDescent="0.3">
      <c r="A2780" t="s">
        <v>3310</v>
      </c>
      <c r="B2780" s="4">
        <v>45569</v>
      </c>
      <c r="C2780" s="4">
        <v>45571</v>
      </c>
      <c r="D2780" t="s">
        <v>1545</v>
      </c>
      <c r="E2780" t="s">
        <v>71</v>
      </c>
      <c r="F2780" s="8">
        <v>1</v>
      </c>
      <c r="G2780" s="10">
        <v>0</v>
      </c>
      <c r="H2780" t="s">
        <v>17</v>
      </c>
      <c r="I2780" s="8">
        <v>799</v>
      </c>
      <c r="J2780" s="8">
        <v>-51.35</v>
      </c>
      <c r="K2780" s="12">
        <f>YEAR(Table2[[#This Row],[Order_Date]])</f>
        <v>2024</v>
      </c>
      <c r="L2780" s="12">
        <f>MONTH(Table2[[#This Row],[Order_Date]])</f>
        <v>10</v>
      </c>
      <c r="M2780" t="str">
        <f>TEXT(Table2[[#This Row],[Order_Date]],"mmm")</f>
        <v>Oct</v>
      </c>
      <c r="N2780" t="str">
        <f>TEXT(Table2[[#This Row],[Order_Date]],"YYYY-MM")</f>
        <v>2024-10</v>
      </c>
      <c r="O2780" s="9">
        <f>IFERROR(Table2[[#This Row],[Profit]]/Table2[[#This Row],[Sales]],0)</f>
        <v>-6.4267834793491865E-2</v>
      </c>
      <c r="P2780" t="str">
        <f>_xlfn.XLOOKUP(Table2[[#This Row],[Product_ID]],Table4[Product_ID],Table4[Category],"Not Found")</f>
        <v>Home</v>
      </c>
      <c r="Q2780" t="str">
        <f>_xlfn.XLOOKUP(Table2[[#This Row],[Product_ID]],Table4[Product_ID],Table4[Sub_Category],"Not Found")</f>
        <v>Storage</v>
      </c>
      <c r="R2780" t="str">
        <f>_xlfn.XLOOKUP(Table2[[#This Row],[Customer_ID]],Table1[Customer_ID],Table1[Region],"Not Found")</f>
        <v>North</v>
      </c>
      <c r="S2780" t="str">
        <f>_xlfn.XLOOKUP(Table2[[#This Row],[Customer_ID]],Table1[Customer_ID],Table1[Segment],"Not Found")</f>
        <v>Consumer</v>
      </c>
      <c r="T2780" t="str">
        <f>_xlfn.XLOOKUP(Table2[[#This Row],[Product_ID]],Table4[Product_ID],Table4[Product_Name],"Not Found")</f>
        <v>Storage Box</v>
      </c>
    </row>
    <row r="2781" spans="1:20" x14ac:dyDescent="0.3">
      <c r="A2781" t="s">
        <v>3311</v>
      </c>
      <c r="B2781" s="4">
        <v>45524</v>
      </c>
      <c r="C2781" s="4">
        <v>45527</v>
      </c>
      <c r="D2781" t="s">
        <v>62</v>
      </c>
      <c r="E2781" t="s">
        <v>50</v>
      </c>
      <c r="F2781" s="8">
        <v>3</v>
      </c>
      <c r="G2781" s="10">
        <v>0.05</v>
      </c>
      <c r="H2781" t="s">
        <v>13</v>
      </c>
      <c r="I2781" s="8">
        <v>1422.15</v>
      </c>
      <c r="J2781" s="8">
        <v>380.48</v>
      </c>
      <c r="K2781" s="12">
        <f>YEAR(Table2[[#This Row],[Order_Date]])</f>
        <v>2024</v>
      </c>
      <c r="L2781" s="12">
        <f>MONTH(Table2[[#This Row],[Order_Date]])</f>
        <v>8</v>
      </c>
      <c r="M2781" t="str">
        <f>TEXT(Table2[[#This Row],[Order_Date]],"mmm")</f>
        <v>Aug</v>
      </c>
      <c r="N2781" t="str">
        <f>TEXT(Table2[[#This Row],[Order_Date]],"YYYY-MM")</f>
        <v>2024-08</v>
      </c>
      <c r="O2781" s="9">
        <f>IFERROR(Table2[[#This Row],[Profit]]/Table2[[#This Row],[Sales]],0)</f>
        <v>0.26753858594381746</v>
      </c>
      <c r="P2781" t="str">
        <f>_xlfn.XLOOKUP(Table2[[#This Row],[Product_ID]],Table4[Product_ID],Table4[Category],"Not Found")</f>
        <v>Technology</v>
      </c>
      <c r="Q2781" t="str">
        <f>_xlfn.XLOOKUP(Table2[[#This Row],[Product_ID]],Table4[Product_ID],Table4[Sub_Category],"Not Found")</f>
        <v>Accessories</v>
      </c>
      <c r="R2781" t="str">
        <f>_xlfn.XLOOKUP(Table2[[#This Row],[Customer_ID]],Table1[Customer_ID],Table1[Region],"Not Found")</f>
        <v>North</v>
      </c>
      <c r="S2781" t="str">
        <f>_xlfn.XLOOKUP(Table2[[#This Row],[Customer_ID]],Table1[Customer_ID],Table1[Segment],"Not Found")</f>
        <v>Home Office</v>
      </c>
      <c r="T2781" t="str">
        <f>_xlfn.XLOOKUP(Table2[[#This Row],[Product_ID]],Table4[Product_ID],Table4[Product_Name],"Not Found")</f>
        <v>Wireless Mouse</v>
      </c>
    </row>
    <row r="2782" spans="1:20" x14ac:dyDescent="0.3">
      <c r="A2782" t="s">
        <v>3312</v>
      </c>
      <c r="B2782" s="4">
        <v>45820</v>
      </c>
      <c r="C2782" s="4">
        <v>45824</v>
      </c>
      <c r="D2782" t="s">
        <v>178</v>
      </c>
      <c r="E2782" t="s">
        <v>68</v>
      </c>
      <c r="F2782" s="8">
        <v>1</v>
      </c>
      <c r="G2782" s="10">
        <v>0.1</v>
      </c>
      <c r="H2782" t="s">
        <v>21</v>
      </c>
      <c r="I2782" s="8">
        <v>1169.0999999999999</v>
      </c>
      <c r="J2782" s="8">
        <v>-55.7</v>
      </c>
      <c r="K2782" s="12">
        <f>YEAR(Table2[[#This Row],[Order_Date]])</f>
        <v>2025</v>
      </c>
      <c r="L2782" s="12">
        <f>MONTH(Table2[[#This Row],[Order_Date]])</f>
        <v>6</v>
      </c>
      <c r="M2782" t="str">
        <f>TEXT(Table2[[#This Row],[Order_Date]],"mmm")</f>
        <v>Jun</v>
      </c>
      <c r="N2782" t="str">
        <f>TEXT(Table2[[#This Row],[Order_Date]],"YYYY-MM")</f>
        <v>2025-06</v>
      </c>
      <c r="O2782" s="9">
        <f>IFERROR(Table2[[#This Row],[Profit]]/Table2[[#This Row],[Sales]],0)</f>
        <v>-4.7643486442562659E-2</v>
      </c>
      <c r="P2782" t="str">
        <f>_xlfn.XLOOKUP(Table2[[#This Row],[Product_ID]],Table4[Product_ID],Table4[Category],"Not Found")</f>
        <v>Home</v>
      </c>
      <c r="Q2782" t="str">
        <f>_xlfn.XLOOKUP(Table2[[#This Row],[Product_ID]],Table4[Product_ID],Table4[Sub_Category],"Not Found")</f>
        <v>Lighting</v>
      </c>
      <c r="R2782" t="str">
        <f>_xlfn.XLOOKUP(Table2[[#This Row],[Customer_ID]],Table1[Customer_ID],Table1[Region],"Not Found")</f>
        <v>South</v>
      </c>
      <c r="S2782" t="str">
        <f>_xlfn.XLOOKUP(Table2[[#This Row],[Customer_ID]],Table1[Customer_ID],Table1[Segment],"Not Found")</f>
        <v>Consumer</v>
      </c>
      <c r="T2782" t="str">
        <f>_xlfn.XLOOKUP(Table2[[#This Row],[Product_ID]],Table4[Product_ID],Table4[Product_Name],"Not Found")</f>
        <v>Table Lamp</v>
      </c>
    </row>
    <row r="2783" spans="1:20" x14ac:dyDescent="0.3">
      <c r="A2783" t="s">
        <v>3313</v>
      </c>
      <c r="B2783" s="4">
        <v>45862</v>
      </c>
      <c r="C2783" s="4">
        <v>45866</v>
      </c>
      <c r="D2783" t="s">
        <v>460</v>
      </c>
      <c r="E2783" t="s">
        <v>96</v>
      </c>
      <c r="F2783" s="8">
        <v>1</v>
      </c>
      <c r="G2783" s="10">
        <v>0.05</v>
      </c>
      <c r="H2783" t="s">
        <v>17</v>
      </c>
      <c r="I2783" s="8">
        <v>949.05</v>
      </c>
      <c r="J2783" s="8">
        <v>266.61</v>
      </c>
      <c r="K2783" s="12">
        <f>YEAR(Table2[[#This Row],[Order_Date]])</f>
        <v>2025</v>
      </c>
      <c r="L2783" s="12">
        <f>MONTH(Table2[[#This Row],[Order_Date]])</f>
        <v>7</v>
      </c>
      <c r="M2783" t="str">
        <f>TEXT(Table2[[#This Row],[Order_Date]],"mmm")</f>
        <v>Jul</v>
      </c>
      <c r="N2783" t="str">
        <f>TEXT(Table2[[#This Row],[Order_Date]],"YYYY-MM")</f>
        <v>2025-07</v>
      </c>
      <c r="O2783" s="9">
        <f>IFERROR(Table2[[#This Row],[Profit]]/Table2[[#This Row],[Sales]],0)</f>
        <v>0.28092302829144938</v>
      </c>
      <c r="P2783" t="str">
        <f>_xlfn.XLOOKUP(Table2[[#This Row],[Product_ID]],Table4[Product_ID],Table4[Category],"Not Found")</f>
        <v>Home</v>
      </c>
      <c r="Q2783" t="str">
        <f>_xlfn.XLOOKUP(Table2[[#This Row],[Product_ID]],Table4[Product_ID],Table4[Sub_Category],"Not Found")</f>
        <v>Lighting</v>
      </c>
      <c r="R2783" t="str">
        <f>_xlfn.XLOOKUP(Table2[[#This Row],[Customer_ID]],Table1[Customer_ID],Table1[Region],"Not Found")</f>
        <v>South</v>
      </c>
      <c r="S2783" t="str">
        <f>_xlfn.XLOOKUP(Table2[[#This Row],[Customer_ID]],Table1[Customer_ID],Table1[Segment],"Not Found")</f>
        <v>Consumer</v>
      </c>
      <c r="T2783" t="str">
        <f>_xlfn.XLOOKUP(Table2[[#This Row],[Product_ID]],Table4[Product_ID],Table4[Product_Name],"Not Found")</f>
        <v>LED Strip Light</v>
      </c>
    </row>
    <row r="2784" spans="1:20" x14ac:dyDescent="0.3">
      <c r="A2784" t="s">
        <v>3314</v>
      </c>
      <c r="B2784" s="4">
        <v>45381</v>
      </c>
      <c r="C2784" s="4">
        <v>45384</v>
      </c>
      <c r="D2784" t="s">
        <v>645</v>
      </c>
      <c r="E2784" t="s">
        <v>35</v>
      </c>
      <c r="F2784" s="8">
        <v>1</v>
      </c>
      <c r="G2784" s="10">
        <v>0</v>
      </c>
      <c r="H2784" t="s">
        <v>30</v>
      </c>
      <c r="I2784" s="8">
        <v>1599</v>
      </c>
      <c r="J2784" s="8">
        <v>453.32</v>
      </c>
      <c r="K2784" s="12">
        <f>YEAR(Table2[[#This Row],[Order_Date]])</f>
        <v>2024</v>
      </c>
      <c r="L2784" s="12">
        <f>MONTH(Table2[[#This Row],[Order_Date]])</f>
        <v>3</v>
      </c>
      <c r="M2784" t="str">
        <f>TEXT(Table2[[#This Row],[Order_Date]],"mmm")</f>
        <v>Mar</v>
      </c>
      <c r="N2784" t="str">
        <f>TEXT(Table2[[#This Row],[Order_Date]],"YYYY-MM")</f>
        <v>2024-03</v>
      </c>
      <c r="O2784" s="9">
        <f>IFERROR(Table2[[#This Row],[Profit]]/Table2[[#This Row],[Sales]],0)</f>
        <v>0.28350218886804252</v>
      </c>
      <c r="P2784" t="str">
        <f>_xlfn.XLOOKUP(Table2[[#This Row],[Product_ID]],Table4[Product_ID],Table4[Category],"Not Found")</f>
        <v>Lifestyle</v>
      </c>
      <c r="Q2784" t="str">
        <f>_xlfn.XLOOKUP(Table2[[#This Row],[Product_ID]],Table4[Product_ID],Table4[Sub_Category],"Not Found")</f>
        <v>Bags</v>
      </c>
      <c r="R2784" t="str">
        <f>_xlfn.XLOOKUP(Table2[[#This Row],[Customer_ID]],Table1[Customer_ID],Table1[Region],"Not Found")</f>
        <v>West</v>
      </c>
      <c r="S2784" t="str">
        <f>_xlfn.XLOOKUP(Table2[[#This Row],[Customer_ID]],Table1[Customer_ID],Table1[Segment],"Not Found")</f>
        <v>Corporate</v>
      </c>
      <c r="T2784" t="str">
        <f>_xlfn.XLOOKUP(Table2[[#This Row],[Product_ID]],Table4[Product_ID],Table4[Product_Name],"Not Found")</f>
        <v>Backpack</v>
      </c>
    </row>
    <row r="2785" spans="1:20" x14ac:dyDescent="0.3">
      <c r="A2785" t="s">
        <v>3315</v>
      </c>
      <c r="B2785" s="4">
        <v>45783</v>
      </c>
      <c r="C2785" s="4">
        <v>45786</v>
      </c>
      <c r="D2785" t="s">
        <v>958</v>
      </c>
      <c r="E2785" t="s">
        <v>96</v>
      </c>
      <c r="F2785" s="8">
        <v>1</v>
      </c>
      <c r="G2785" s="10">
        <v>0</v>
      </c>
      <c r="H2785" t="s">
        <v>21</v>
      </c>
      <c r="I2785" s="8">
        <v>999</v>
      </c>
      <c r="J2785" s="8">
        <v>211.46</v>
      </c>
      <c r="K2785" s="12">
        <f>YEAR(Table2[[#This Row],[Order_Date]])</f>
        <v>2025</v>
      </c>
      <c r="L2785" s="12">
        <f>MONTH(Table2[[#This Row],[Order_Date]])</f>
        <v>5</v>
      </c>
      <c r="M2785" t="str">
        <f>TEXT(Table2[[#This Row],[Order_Date]],"mmm")</f>
        <v>May</v>
      </c>
      <c r="N2785" t="str">
        <f>TEXT(Table2[[#This Row],[Order_Date]],"YYYY-MM")</f>
        <v>2025-05</v>
      </c>
      <c r="O2785" s="9">
        <f>IFERROR(Table2[[#This Row],[Profit]]/Table2[[#This Row],[Sales]],0)</f>
        <v>0.21167167167167167</v>
      </c>
      <c r="P2785" t="str">
        <f>_xlfn.XLOOKUP(Table2[[#This Row],[Product_ID]],Table4[Product_ID],Table4[Category],"Not Found")</f>
        <v>Home</v>
      </c>
      <c r="Q2785" t="str">
        <f>_xlfn.XLOOKUP(Table2[[#This Row],[Product_ID]],Table4[Product_ID],Table4[Sub_Category],"Not Found")</f>
        <v>Lighting</v>
      </c>
      <c r="R2785" t="str">
        <f>_xlfn.XLOOKUP(Table2[[#This Row],[Customer_ID]],Table1[Customer_ID],Table1[Region],"Not Found")</f>
        <v>West</v>
      </c>
      <c r="S2785" t="str">
        <f>_xlfn.XLOOKUP(Table2[[#This Row],[Customer_ID]],Table1[Customer_ID],Table1[Segment],"Not Found")</f>
        <v>Corporate</v>
      </c>
      <c r="T2785" t="str">
        <f>_xlfn.XLOOKUP(Table2[[#This Row],[Product_ID]],Table4[Product_ID],Table4[Product_Name],"Not Found")</f>
        <v>LED Strip Light</v>
      </c>
    </row>
    <row r="2786" spans="1:20" x14ac:dyDescent="0.3">
      <c r="A2786" t="s">
        <v>3316</v>
      </c>
      <c r="B2786" s="4">
        <v>45490</v>
      </c>
      <c r="C2786" s="4">
        <v>45495</v>
      </c>
      <c r="D2786" t="s">
        <v>938</v>
      </c>
      <c r="E2786" t="s">
        <v>29</v>
      </c>
      <c r="F2786" s="8">
        <v>2</v>
      </c>
      <c r="G2786" s="10">
        <v>0.1</v>
      </c>
      <c r="H2786" t="s">
        <v>13</v>
      </c>
      <c r="I2786" s="8">
        <v>718.2</v>
      </c>
      <c r="J2786" s="8">
        <v>170.95</v>
      </c>
      <c r="K2786" s="12">
        <f>YEAR(Table2[[#This Row],[Order_Date]])</f>
        <v>2024</v>
      </c>
      <c r="L2786" s="12">
        <f>MONTH(Table2[[#This Row],[Order_Date]])</f>
        <v>7</v>
      </c>
      <c r="M2786" t="str">
        <f>TEXT(Table2[[#This Row],[Order_Date]],"mmm")</f>
        <v>Jul</v>
      </c>
      <c r="N2786" t="str">
        <f>TEXT(Table2[[#This Row],[Order_Date]],"YYYY-MM")</f>
        <v>2024-07</v>
      </c>
      <c r="O2786" s="9">
        <f>IFERROR(Table2[[#This Row],[Profit]]/Table2[[#This Row],[Sales]],0)</f>
        <v>0.23802561960456695</v>
      </c>
      <c r="P2786" t="str">
        <f>_xlfn.XLOOKUP(Table2[[#This Row],[Product_ID]],Table4[Product_ID],Table4[Category],"Not Found")</f>
        <v>Office</v>
      </c>
      <c r="Q2786" t="str">
        <f>_xlfn.XLOOKUP(Table2[[#This Row],[Product_ID]],Table4[Product_ID],Table4[Sub_Category],"Not Found")</f>
        <v>Paper</v>
      </c>
      <c r="R2786" t="str">
        <f>_xlfn.XLOOKUP(Table2[[#This Row],[Customer_ID]],Table1[Customer_ID],Table1[Region],"Not Found")</f>
        <v>South</v>
      </c>
      <c r="S2786" t="str">
        <f>_xlfn.XLOOKUP(Table2[[#This Row],[Customer_ID]],Table1[Customer_ID],Table1[Segment],"Not Found")</f>
        <v>Consumer</v>
      </c>
      <c r="T2786" t="str">
        <f>_xlfn.XLOOKUP(Table2[[#This Row],[Product_ID]],Table4[Product_ID],Table4[Product_Name],"Not Found")</f>
        <v>Notebook Set</v>
      </c>
    </row>
    <row r="2787" spans="1:20" x14ac:dyDescent="0.3">
      <c r="A2787" t="s">
        <v>3317</v>
      </c>
      <c r="B2787" s="4">
        <v>45653</v>
      </c>
      <c r="C2787" s="4">
        <v>45658</v>
      </c>
      <c r="D2787" t="s">
        <v>2209</v>
      </c>
      <c r="E2787" t="s">
        <v>55</v>
      </c>
      <c r="F2787" s="8">
        <v>2</v>
      </c>
      <c r="G2787" s="10">
        <v>0</v>
      </c>
      <c r="H2787" t="s">
        <v>17</v>
      </c>
      <c r="I2787" s="8">
        <v>11998</v>
      </c>
      <c r="J2787" s="8">
        <v>2041.53</v>
      </c>
      <c r="K2787" s="12">
        <f>YEAR(Table2[[#This Row],[Order_Date]])</f>
        <v>2024</v>
      </c>
      <c r="L2787" s="12">
        <f>MONTH(Table2[[#This Row],[Order_Date]])</f>
        <v>12</v>
      </c>
      <c r="M2787" t="str">
        <f>TEXT(Table2[[#This Row],[Order_Date]],"mmm")</f>
        <v>Dec</v>
      </c>
      <c r="N2787" t="str">
        <f>TEXT(Table2[[#This Row],[Order_Date]],"YYYY-MM")</f>
        <v>2024-12</v>
      </c>
      <c r="O2787" s="9">
        <f>IFERROR(Table2[[#This Row],[Profit]]/Table2[[#This Row],[Sales]],0)</f>
        <v>0.17015585930988497</v>
      </c>
      <c r="P2787" t="str">
        <f>_xlfn.XLOOKUP(Table2[[#This Row],[Product_ID]],Table4[Product_ID],Table4[Category],"Not Found")</f>
        <v>Furniture</v>
      </c>
      <c r="Q2787" t="str">
        <f>_xlfn.XLOOKUP(Table2[[#This Row],[Product_ID]],Table4[Product_ID],Table4[Sub_Category],"Not Found")</f>
        <v>Furniture</v>
      </c>
      <c r="R2787" t="str">
        <f>_xlfn.XLOOKUP(Table2[[#This Row],[Customer_ID]],Table1[Customer_ID],Table1[Region],"Not Found")</f>
        <v>East</v>
      </c>
      <c r="S2787" t="str">
        <f>_xlfn.XLOOKUP(Table2[[#This Row],[Customer_ID]],Table1[Customer_ID],Table1[Segment],"Not Found")</f>
        <v>Consumer</v>
      </c>
      <c r="T2787" t="str">
        <f>_xlfn.XLOOKUP(Table2[[#This Row],[Product_ID]],Table4[Product_ID],Table4[Product_Name],"Not Found")</f>
        <v>Study Table</v>
      </c>
    </row>
    <row r="2788" spans="1:20" x14ac:dyDescent="0.3">
      <c r="A2788" t="s">
        <v>3318</v>
      </c>
      <c r="B2788" s="4">
        <v>45732</v>
      </c>
      <c r="C2788" s="4">
        <v>45734</v>
      </c>
      <c r="D2788" t="s">
        <v>609</v>
      </c>
      <c r="E2788" t="s">
        <v>55</v>
      </c>
      <c r="F2788" s="8">
        <v>1</v>
      </c>
      <c r="G2788" s="10">
        <v>0.05</v>
      </c>
      <c r="H2788" t="s">
        <v>30</v>
      </c>
      <c r="I2788" s="8">
        <v>5699.05</v>
      </c>
      <c r="J2788" s="8">
        <v>1113.26</v>
      </c>
      <c r="K2788" s="12">
        <f>YEAR(Table2[[#This Row],[Order_Date]])</f>
        <v>2025</v>
      </c>
      <c r="L2788" s="12">
        <f>MONTH(Table2[[#This Row],[Order_Date]])</f>
        <v>3</v>
      </c>
      <c r="M2788" t="str">
        <f>TEXT(Table2[[#This Row],[Order_Date]],"mmm")</f>
        <v>Mar</v>
      </c>
      <c r="N2788" t="str">
        <f>TEXT(Table2[[#This Row],[Order_Date]],"YYYY-MM")</f>
        <v>2025-03</v>
      </c>
      <c r="O2788" s="9">
        <f>IFERROR(Table2[[#This Row],[Profit]]/Table2[[#This Row],[Sales]],0)</f>
        <v>0.19534132881796087</v>
      </c>
      <c r="P2788" t="str">
        <f>_xlfn.XLOOKUP(Table2[[#This Row],[Product_ID]],Table4[Product_ID],Table4[Category],"Not Found")</f>
        <v>Furniture</v>
      </c>
      <c r="Q2788" t="str">
        <f>_xlfn.XLOOKUP(Table2[[#This Row],[Product_ID]],Table4[Product_ID],Table4[Sub_Category],"Not Found")</f>
        <v>Furniture</v>
      </c>
      <c r="R2788" t="str">
        <f>_xlfn.XLOOKUP(Table2[[#This Row],[Customer_ID]],Table1[Customer_ID],Table1[Region],"Not Found")</f>
        <v>North</v>
      </c>
      <c r="S2788" t="str">
        <f>_xlfn.XLOOKUP(Table2[[#This Row],[Customer_ID]],Table1[Customer_ID],Table1[Segment],"Not Found")</f>
        <v>Consumer</v>
      </c>
      <c r="T2788" t="str">
        <f>_xlfn.XLOOKUP(Table2[[#This Row],[Product_ID]],Table4[Product_ID],Table4[Product_Name],"Not Found")</f>
        <v>Study Table</v>
      </c>
    </row>
    <row r="2789" spans="1:20" x14ac:dyDescent="0.3">
      <c r="A2789" t="s">
        <v>3319</v>
      </c>
      <c r="B2789" s="4">
        <v>45317</v>
      </c>
      <c r="C2789" s="4">
        <v>45321</v>
      </c>
      <c r="D2789" t="s">
        <v>1143</v>
      </c>
      <c r="E2789" t="s">
        <v>45</v>
      </c>
      <c r="F2789" s="8">
        <v>1</v>
      </c>
      <c r="G2789" s="10">
        <v>0</v>
      </c>
      <c r="H2789" t="s">
        <v>21</v>
      </c>
      <c r="I2789" s="8">
        <v>2499</v>
      </c>
      <c r="J2789" s="8">
        <v>396.08</v>
      </c>
      <c r="K2789" s="12">
        <f>YEAR(Table2[[#This Row],[Order_Date]])</f>
        <v>2024</v>
      </c>
      <c r="L2789" s="12">
        <f>MONTH(Table2[[#This Row],[Order_Date]])</f>
        <v>1</v>
      </c>
      <c r="M2789" t="str">
        <f>TEXT(Table2[[#This Row],[Order_Date]],"mmm")</f>
        <v>Jan</v>
      </c>
      <c r="N2789" t="str">
        <f>TEXT(Table2[[#This Row],[Order_Date]],"YYYY-MM")</f>
        <v>2024-01</v>
      </c>
      <c r="O2789" s="9">
        <f>IFERROR(Table2[[#This Row],[Profit]]/Table2[[#This Row],[Sales]],0)</f>
        <v>0.1584953981592637</v>
      </c>
      <c r="P2789" t="str">
        <f>_xlfn.XLOOKUP(Table2[[#This Row],[Product_ID]],Table4[Product_ID],Table4[Category],"Not Found")</f>
        <v>Technology</v>
      </c>
      <c r="Q2789" t="str">
        <f>_xlfn.XLOOKUP(Table2[[#This Row],[Product_ID]],Table4[Product_ID],Table4[Sub_Category],"Not Found")</f>
        <v>Audio</v>
      </c>
      <c r="R2789" t="str">
        <f>_xlfn.XLOOKUP(Table2[[#This Row],[Customer_ID]],Table1[Customer_ID],Table1[Region],"Not Found")</f>
        <v>South</v>
      </c>
      <c r="S2789" t="str">
        <f>_xlfn.XLOOKUP(Table2[[#This Row],[Customer_ID]],Table1[Customer_ID],Table1[Segment],"Not Found")</f>
        <v>Corporate</v>
      </c>
      <c r="T2789" t="str">
        <f>_xlfn.XLOOKUP(Table2[[#This Row],[Product_ID]],Table4[Product_ID],Table4[Product_Name],"Not Found")</f>
        <v>Headphones</v>
      </c>
    </row>
    <row r="2790" spans="1:20" x14ac:dyDescent="0.3">
      <c r="A2790" t="s">
        <v>3320</v>
      </c>
      <c r="B2790" s="4">
        <v>45316</v>
      </c>
      <c r="C2790" s="4">
        <v>45319</v>
      </c>
      <c r="D2790" t="s">
        <v>766</v>
      </c>
      <c r="E2790" t="s">
        <v>55</v>
      </c>
      <c r="F2790" s="8">
        <v>2</v>
      </c>
      <c r="G2790" s="10">
        <v>0.1</v>
      </c>
      <c r="H2790" t="s">
        <v>17</v>
      </c>
      <c r="I2790" s="8">
        <v>10798.2</v>
      </c>
      <c r="J2790" s="8">
        <v>2671.68</v>
      </c>
      <c r="K2790" s="12">
        <f>YEAR(Table2[[#This Row],[Order_Date]])</f>
        <v>2024</v>
      </c>
      <c r="L2790" s="12">
        <f>MONTH(Table2[[#This Row],[Order_Date]])</f>
        <v>1</v>
      </c>
      <c r="M2790" t="str">
        <f>TEXT(Table2[[#This Row],[Order_Date]],"mmm")</f>
        <v>Jan</v>
      </c>
      <c r="N2790" t="str">
        <f>TEXT(Table2[[#This Row],[Order_Date]],"YYYY-MM")</f>
        <v>2024-01</v>
      </c>
      <c r="O2790" s="9">
        <f>IFERROR(Table2[[#This Row],[Profit]]/Table2[[#This Row],[Sales]],0)</f>
        <v>0.24741901428015778</v>
      </c>
      <c r="P2790" t="str">
        <f>_xlfn.XLOOKUP(Table2[[#This Row],[Product_ID]],Table4[Product_ID],Table4[Category],"Not Found")</f>
        <v>Furniture</v>
      </c>
      <c r="Q2790" t="str">
        <f>_xlfn.XLOOKUP(Table2[[#This Row],[Product_ID]],Table4[Product_ID],Table4[Sub_Category],"Not Found")</f>
        <v>Furniture</v>
      </c>
      <c r="R2790" t="str">
        <f>_xlfn.XLOOKUP(Table2[[#This Row],[Customer_ID]],Table1[Customer_ID],Table1[Region],"Not Found")</f>
        <v>North</v>
      </c>
      <c r="S2790" t="str">
        <f>_xlfn.XLOOKUP(Table2[[#This Row],[Customer_ID]],Table1[Customer_ID],Table1[Segment],"Not Found")</f>
        <v>Consumer</v>
      </c>
      <c r="T2790" t="str">
        <f>_xlfn.XLOOKUP(Table2[[#This Row],[Product_ID]],Table4[Product_ID],Table4[Product_Name],"Not Found")</f>
        <v>Study Table</v>
      </c>
    </row>
    <row r="2791" spans="1:20" x14ac:dyDescent="0.3">
      <c r="A2791" t="s">
        <v>3321</v>
      </c>
      <c r="B2791" s="4">
        <v>45685</v>
      </c>
      <c r="C2791" s="4">
        <v>45688</v>
      </c>
      <c r="D2791" t="s">
        <v>998</v>
      </c>
      <c r="E2791" t="s">
        <v>96</v>
      </c>
      <c r="F2791" s="8">
        <v>3</v>
      </c>
      <c r="G2791" s="10">
        <v>0.15</v>
      </c>
      <c r="H2791" t="s">
        <v>30</v>
      </c>
      <c r="I2791" s="8">
        <v>2547.4499999999998</v>
      </c>
      <c r="J2791" s="8">
        <v>732.07</v>
      </c>
      <c r="K2791" s="12">
        <f>YEAR(Table2[[#This Row],[Order_Date]])</f>
        <v>2025</v>
      </c>
      <c r="L2791" s="12">
        <f>MONTH(Table2[[#This Row],[Order_Date]])</f>
        <v>1</v>
      </c>
      <c r="M2791" t="str">
        <f>TEXT(Table2[[#This Row],[Order_Date]],"mmm")</f>
        <v>Jan</v>
      </c>
      <c r="N2791" t="str">
        <f>TEXT(Table2[[#This Row],[Order_Date]],"YYYY-MM")</f>
        <v>2025-01</v>
      </c>
      <c r="O2791" s="9">
        <f>IFERROR(Table2[[#This Row],[Profit]]/Table2[[#This Row],[Sales]],0)</f>
        <v>0.2873736481579619</v>
      </c>
      <c r="P2791" t="str">
        <f>_xlfn.XLOOKUP(Table2[[#This Row],[Product_ID]],Table4[Product_ID],Table4[Category],"Not Found")</f>
        <v>Home</v>
      </c>
      <c r="Q2791" t="str">
        <f>_xlfn.XLOOKUP(Table2[[#This Row],[Product_ID]],Table4[Product_ID],Table4[Sub_Category],"Not Found")</f>
        <v>Lighting</v>
      </c>
      <c r="R2791" t="str">
        <f>_xlfn.XLOOKUP(Table2[[#This Row],[Customer_ID]],Table1[Customer_ID],Table1[Region],"Not Found")</f>
        <v>East</v>
      </c>
      <c r="S2791" t="str">
        <f>_xlfn.XLOOKUP(Table2[[#This Row],[Customer_ID]],Table1[Customer_ID],Table1[Segment],"Not Found")</f>
        <v>Consumer</v>
      </c>
      <c r="T2791" t="str">
        <f>_xlfn.XLOOKUP(Table2[[#This Row],[Product_ID]],Table4[Product_ID],Table4[Product_Name],"Not Found")</f>
        <v>LED Strip Light</v>
      </c>
    </row>
    <row r="2792" spans="1:20" x14ac:dyDescent="0.3">
      <c r="A2792" t="s">
        <v>3322</v>
      </c>
      <c r="B2792" s="4">
        <v>45798</v>
      </c>
      <c r="C2792" s="4">
        <v>45799</v>
      </c>
      <c r="D2792" t="s">
        <v>554</v>
      </c>
      <c r="E2792" t="s">
        <v>40</v>
      </c>
      <c r="F2792" s="8">
        <v>5</v>
      </c>
      <c r="G2792" s="10">
        <v>0.15</v>
      </c>
      <c r="H2792" t="s">
        <v>13</v>
      </c>
      <c r="I2792" s="8">
        <v>6370.75</v>
      </c>
      <c r="J2792" s="8">
        <v>1516.13</v>
      </c>
      <c r="K2792" s="12">
        <f>YEAR(Table2[[#This Row],[Order_Date]])</f>
        <v>2025</v>
      </c>
      <c r="L2792" s="12">
        <f>MONTH(Table2[[#This Row],[Order_Date]])</f>
        <v>5</v>
      </c>
      <c r="M2792" t="str">
        <f>TEXT(Table2[[#This Row],[Order_Date]],"mmm")</f>
        <v>May</v>
      </c>
      <c r="N2792" t="str">
        <f>TEXT(Table2[[#This Row],[Order_Date]],"YYYY-MM")</f>
        <v>2025-05</v>
      </c>
      <c r="O2792" s="9">
        <f>IFERROR(Table2[[#This Row],[Profit]]/Table2[[#This Row],[Sales]],0)</f>
        <v>0.23798296903818233</v>
      </c>
      <c r="P2792" t="str">
        <f>_xlfn.XLOOKUP(Table2[[#This Row],[Product_ID]],Table4[Product_ID],Table4[Category],"Not Found")</f>
        <v>Technology</v>
      </c>
      <c r="Q2792" t="str">
        <f>_xlfn.XLOOKUP(Table2[[#This Row],[Product_ID]],Table4[Product_ID],Table4[Sub_Category],"Not Found")</f>
        <v>Accessories</v>
      </c>
      <c r="R2792" t="str">
        <f>_xlfn.XLOOKUP(Table2[[#This Row],[Customer_ID]],Table1[Customer_ID],Table1[Region],"Not Found")</f>
        <v>West</v>
      </c>
      <c r="S2792" t="str">
        <f>_xlfn.XLOOKUP(Table2[[#This Row],[Customer_ID]],Table1[Customer_ID],Table1[Segment],"Not Found")</f>
        <v>Consumer</v>
      </c>
      <c r="T2792" t="str">
        <f>_xlfn.XLOOKUP(Table2[[#This Row],[Product_ID]],Table4[Product_ID],Table4[Product_Name],"Not Found")</f>
        <v>Power Bank</v>
      </c>
    </row>
    <row r="2793" spans="1:20" x14ac:dyDescent="0.3">
      <c r="A2793" t="s">
        <v>3323</v>
      </c>
      <c r="B2793" s="4">
        <v>45592</v>
      </c>
      <c r="C2793" s="4">
        <v>45597</v>
      </c>
      <c r="D2793" t="s">
        <v>37</v>
      </c>
      <c r="E2793" t="s">
        <v>16</v>
      </c>
      <c r="F2793" s="8">
        <v>4</v>
      </c>
      <c r="G2793" s="10">
        <v>0</v>
      </c>
      <c r="H2793" t="s">
        <v>13</v>
      </c>
      <c r="I2793" s="8">
        <v>5196</v>
      </c>
      <c r="J2793" s="8">
        <v>1291.48</v>
      </c>
      <c r="K2793" s="12">
        <f>YEAR(Table2[[#This Row],[Order_Date]])</f>
        <v>2024</v>
      </c>
      <c r="L2793" s="12">
        <f>MONTH(Table2[[#This Row],[Order_Date]])</f>
        <v>10</v>
      </c>
      <c r="M2793" t="str">
        <f>TEXT(Table2[[#This Row],[Order_Date]],"mmm")</f>
        <v>Oct</v>
      </c>
      <c r="N2793" t="str">
        <f>TEXT(Table2[[#This Row],[Order_Date]],"YYYY-MM")</f>
        <v>2024-10</v>
      </c>
      <c r="O2793" s="9">
        <f>IFERROR(Table2[[#This Row],[Profit]]/Table2[[#This Row],[Sales]],0)</f>
        <v>0.24855273287143959</v>
      </c>
      <c r="P2793" t="str">
        <f>_xlfn.XLOOKUP(Table2[[#This Row],[Product_ID]],Table4[Product_ID],Table4[Category],"Not Found")</f>
        <v>Technology</v>
      </c>
      <c r="Q2793" t="str">
        <f>_xlfn.XLOOKUP(Table2[[#This Row],[Product_ID]],Table4[Product_ID],Table4[Sub_Category],"Not Found")</f>
        <v>Accessories</v>
      </c>
      <c r="R2793" t="str">
        <f>_xlfn.XLOOKUP(Table2[[#This Row],[Customer_ID]],Table1[Customer_ID],Table1[Region],"Not Found")</f>
        <v>North</v>
      </c>
      <c r="S2793" t="str">
        <f>_xlfn.XLOOKUP(Table2[[#This Row],[Customer_ID]],Table1[Customer_ID],Table1[Segment],"Not Found")</f>
        <v>Consumer</v>
      </c>
      <c r="T2793" t="str">
        <f>_xlfn.XLOOKUP(Table2[[#This Row],[Product_ID]],Table4[Product_ID],Table4[Product_Name],"Not Found")</f>
        <v>USB-C Hub</v>
      </c>
    </row>
    <row r="2794" spans="1:20" x14ac:dyDescent="0.3">
      <c r="A2794" t="s">
        <v>3324</v>
      </c>
      <c r="B2794" s="4">
        <v>45630</v>
      </c>
      <c r="C2794" s="4">
        <v>45631</v>
      </c>
      <c r="D2794" t="s">
        <v>191</v>
      </c>
      <c r="E2794" t="s">
        <v>29</v>
      </c>
      <c r="F2794" s="8">
        <v>4</v>
      </c>
      <c r="G2794" s="10">
        <v>0.1</v>
      </c>
      <c r="H2794" t="s">
        <v>21</v>
      </c>
      <c r="I2794" s="8">
        <v>1436.4</v>
      </c>
      <c r="J2794" s="8">
        <v>369.63</v>
      </c>
      <c r="K2794" s="12">
        <f>YEAR(Table2[[#This Row],[Order_Date]])</f>
        <v>2024</v>
      </c>
      <c r="L2794" s="12">
        <f>MONTH(Table2[[#This Row],[Order_Date]])</f>
        <v>12</v>
      </c>
      <c r="M2794" t="str">
        <f>TEXT(Table2[[#This Row],[Order_Date]],"mmm")</f>
        <v>Dec</v>
      </c>
      <c r="N2794" t="str">
        <f>TEXT(Table2[[#This Row],[Order_Date]],"YYYY-MM")</f>
        <v>2024-12</v>
      </c>
      <c r="O2794" s="9">
        <f>IFERROR(Table2[[#This Row],[Profit]]/Table2[[#This Row],[Sales]],0)</f>
        <v>0.25733082706766913</v>
      </c>
      <c r="P2794" t="str">
        <f>_xlfn.XLOOKUP(Table2[[#This Row],[Product_ID]],Table4[Product_ID],Table4[Category],"Not Found")</f>
        <v>Office</v>
      </c>
      <c r="Q2794" t="str">
        <f>_xlfn.XLOOKUP(Table2[[#This Row],[Product_ID]],Table4[Product_ID],Table4[Sub_Category],"Not Found")</f>
        <v>Paper</v>
      </c>
      <c r="R2794" t="str">
        <f>_xlfn.XLOOKUP(Table2[[#This Row],[Customer_ID]],Table1[Customer_ID],Table1[Region],"Not Found")</f>
        <v>West</v>
      </c>
      <c r="S2794" t="str">
        <f>_xlfn.XLOOKUP(Table2[[#This Row],[Customer_ID]],Table1[Customer_ID],Table1[Segment],"Not Found")</f>
        <v>Consumer</v>
      </c>
      <c r="T2794" t="str">
        <f>_xlfn.XLOOKUP(Table2[[#This Row],[Product_ID]],Table4[Product_ID],Table4[Product_Name],"Not Found")</f>
        <v>Notebook Set</v>
      </c>
    </row>
    <row r="2795" spans="1:20" x14ac:dyDescent="0.3">
      <c r="A2795" t="s">
        <v>3325</v>
      </c>
      <c r="B2795" s="4">
        <v>45558</v>
      </c>
      <c r="C2795" s="4">
        <v>45561</v>
      </c>
      <c r="D2795" t="s">
        <v>981</v>
      </c>
      <c r="E2795" t="s">
        <v>20</v>
      </c>
      <c r="F2795" s="8">
        <v>3</v>
      </c>
      <c r="G2795" s="10">
        <v>0</v>
      </c>
      <c r="H2795" t="s">
        <v>13</v>
      </c>
      <c r="I2795" s="8">
        <v>20997</v>
      </c>
      <c r="J2795" s="8">
        <v>2694.86</v>
      </c>
      <c r="K2795" s="12">
        <f>YEAR(Table2[[#This Row],[Order_Date]])</f>
        <v>2024</v>
      </c>
      <c r="L2795" s="12">
        <f>MONTH(Table2[[#This Row],[Order_Date]])</f>
        <v>9</v>
      </c>
      <c r="M2795" t="str">
        <f>TEXT(Table2[[#This Row],[Order_Date]],"mmm")</f>
        <v>Sep</v>
      </c>
      <c r="N2795" t="str">
        <f>TEXT(Table2[[#This Row],[Order_Date]],"YYYY-MM")</f>
        <v>2024-09</v>
      </c>
      <c r="O2795" s="9">
        <f>IFERROR(Table2[[#This Row],[Profit]]/Table2[[#This Row],[Sales]],0)</f>
        <v>0.1283450016669048</v>
      </c>
      <c r="P2795" t="str">
        <f>_xlfn.XLOOKUP(Table2[[#This Row],[Product_ID]],Table4[Product_ID],Table4[Category],"Not Found")</f>
        <v>Furniture</v>
      </c>
      <c r="Q2795" t="str">
        <f>_xlfn.XLOOKUP(Table2[[#This Row],[Product_ID]],Table4[Product_ID],Table4[Sub_Category],"Not Found")</f>
        <v>Furniture</v>
      </c>
      <c r="R2795" t="str">
        <f>_xlfn.XLOOKUP(Table2[[#This Row],[Customer_ID]],Table1[Customer_ID],Table1[Region],"Not Found")</f>
        <v>South</v>
      </c>
      <c r="S2795" t="str">
        <f>_xlfn.XLOOKUP(Table2[[#This Row],[Customer_ID]],Table1[Customer_ID],Table1[Segment],"Not Found")</f>
        <v>Corporate</v>
      </c>
      <c r="T2795" t="str">
        <f>_xlfn.XLOOKUP(Table2[[#This Row],[Product_ID]],Table4[Product_ID],Table4[Product_Name],"Not Found")</f>
        <v>Office Chair</v>
      </c>
    </row>
    <row r="2796" spans="1:20" x14ac:dyDescent="0.3">
      <c r="A2796" t="s">
        <v>3326</v>
      </c>
      <c r="B2796" s="4">
        <v>45752</v>
      </c>
      <c r="C2796" s="4">
        <v>45756</v>
      </c>
      <c r="D2796" t="s">
        <v>744</v>
      </c>
      <c r="E2796" t="s">
        <v>45</v>
      </c>
      <c r="F2796" s="8">
        <v>2</v>
      </c>
      <c r="G2796" s="10">
        <v>0.1</v>
      </c>
      <c r="H2796" t="s">
        <v>17</v>
      </c>
      <c r="I2796" s="8">
        <v>4498.2</v>
      </c>
      <c r="J2796" s="8">
        <v>1054.1300000000001</v>
      </c>
      <c r="K2796" s="12">
        <f>YEAR(Table2[[#This Row],[Order_Date]])</f>
        <v>2025</v>
      </c>
      <c r="L2796" s="12">
        <f>MONTH(Table2[[#This Row],[Order_Date]])</f>
        <v>4</v>
      </c>
      <c r="M2796" t="str">
        <f>TEXT(Table2[[#This Row],[Order_Date]],"mmm")</f>
        <v>Apr</v>
      </c>
      <c r="N2796" t="str">
        <f>TEXT(Table2[[#This Row],[Order_Date]],"YYYY-MM")</f>
        <v>2025-04</v>
      </c>
      <c r="O2796" s="9">
        <f>IFERROR(Table2[[#This Row],[Profit]]/Table2[[#This Row],[Sales]],0)</f>
        <v>0.23434484905073144</v>
      </c>
      <c r="P2796" t="str">
        <f>_xlfn.XLOOKUP(Table2[[#This Row],[Product_ID]],Table4[Product_ID],Table4[Category],"Not Found")</f>
        <v>Technology</v>
      </c>
      <c r="Q2796" t="str">
        <f>_xlfn.XLOOKUP(Table2[[#This Row],[Product_ID]],Table4[Product_ID],Table4[Sub_Category],"Not Found")</f>
        <v>Audio</v>
      </c>
      <c r="R2796" t="str">
        <f>_xlfn.XLOOKUP(Table2[[#This Row],[Customer_ID]],Table1[Customer_ID],Table1[Region],"Not Found")</f>
        <v>West</v>
      </c>
      <c r="S2796" t="str">
        <f>_xlfn.XLOOKUP(Table2[[#This Row],[Customer_ID]],Table1[Customer_ID],Table1[Segment],"Not Found")</f>
        <v>Corporate</v>
      </c>
      <c r="T2796" t="str">
        <f>_xlfn.XLOOKUP(Table2[[#This Row],[Product_ID]],Table4[Product_ID],Table4[Product_Name],"Not Found")</f>
        <v>Headphones</v>
      </c>
    </row>
    <row r="2797" spans="1:20" x14ac:dyDescent="0.3">
      <c r="A2797" t="s">
        <v>3327</v>
      </c>
      <c r="B2797" s="4">
        <v>45984</v>
      </c>
      <c r="C2797" s="4">
        <v>45988</v>
      </c>
      <c r="D2797" t="s">
        <v>363</v>
      </c>
      <c r="E2797" t="s">
        <v>26</v>
      </c>
      <c r="F2797" s="8">
        <v>1</v>
      </c>
      <c r="G2797" s="10">
        <v>0</v>
      </c>
      <c r="H2797" t="s">
        <v>21</v>
      </c>
      <c r="I2797" s="8">
        <v>899</v>
      </c>
      <c r="J2797" s="8">
        <v>230.63</v>
      </c>
      <c r="K2797" s="12">
        <f>YEAR(Table2[[#This Row],[Order_Date]])</f>
        <v>2025</v>
      </c>
      <c r="L2797" s="12">
        <f>MONTH(Table2[[#This Row],[Order_Date]])</f>
        <v>11</v>
      </c>
      <c r="M2797" t="str">
        <f>TEXT(Table2[[#This Row],[Order_Date]],"mmm")</f>
        <v>Nov</v>
      </c>
      <c r="N2797" t="str">
        <f>TEXT(Table2[[#This Row],[Order_Date]],"YYYY-MM")</f>
        <v>2025-11</v>
      </c>
      <c r="O2797" s="9">
        <f>IFERROR(Table2[[#This Row],[Profit]]/Table2[[#This Row],[Sales]],0)</f>
        <v>0.25654060066740825</v>
      </c>
      <c r="P2797" t="str">
        <f>_xlfn.XLOOKUP(Table2[[#This Row],[Product_ID]],Table4[Product_ID],Table4[Category],"Not Found")</f>
        <v>Technology</v>
      </c>
      <c r="Q2797" t="str">
        <f>_xlfn.XLOOKUP(Table2[[#This Row],[Product_ID]],Table4[Product_ID],Table4[Sub_Category],"Not Found")</f>
        <v>Accessories</v>
      </c>
      <c r="R2797" t="str">
        <f>_xlfn.XLOOKUP(Table2[[#This Row],[Customer_ID]],Table1[Customer_ID],Table1[Region],"Not Found")</f>
        <v>East</v>
      </c>
      <c r="S2797" t="str">
        <f>_xlfn.XLOOKUP(Table2[[#This Row],[Customer_ID]],Table1[Customer_ID],Table1[Segment],"Not Found")</f>
        <v>Home Office</v>
      </c>
      <c r="T2797" t="str">
        <f>_xlfn.XLOOKUP(Table2[[#This Row],[Product_ID]],Table4[Product_ID],Table4[Product_Name],"Not Found")</f>
        <v>Keyboard</v>
      </c>
    </row>
    <row r="2798" spans="1:20" x14ac:dyDescent="0.3">
      <c r="A2798" t="s">
        <v>3328</v>
      </c>
      <c r="B2798" s="4">
        <v>45747</v>
      </c>
      <c r="C2798" s="4">
        <v>45748</v>
      </c>
      <c r="D2798" t="s">
        <v>2204</v>
      </c>
      <c r="E2798" t="s">
        <v>26</v>
      </c>
      <c r="F2798" s="8">
        <v>2</v>
      </c>
      <c r="G2798" s="10">
        <v>0.1</v>
      </c>
      <c r="H2798" t="s">
        <v>17</v>
      </c>
      <c r="I2798" s="8">
        <v>1618.2</v>
      </c>
      <c r="J2798" s="8">
        <v>328.04</v>
      </c>
      <c r="K2798" s="12">
        <f>YEAR(Table2[[#This Row],[Order_Date]])</f>
        <v>2025</v>
      </c>
      <c r="L2798" s="12">
        <f>MONTH(Table2[[#This Row],[Order_Date]])</f>
        <v>3</v>
      </c>
      <c r="M2798" t="str">
        <f>TEXT(Table2[[#This Row],[Order_Date]],"mmm")</f>
        <v>Mar</v>
      </c>
      <c r="N2798" t="str">
        <f>TEXT(Table2[[#This Row],[Order_Date]],"YYYY-MM")</f>
        <v>2025-03</v>
      </c>
      <c r="O2798" s="9">
        <f>IFERROR(Table2[[#This Row],[Profit]]/Table2[[#This Row],[Sales]],0)</f>
        <v>0.20271907057224076</v>
      </c>
      <c r="P2798" t="str">
        <f>_xlfn.XLOOKUP(Table2[[#This Row],[Product_ID]],Table4[Product_ID],Table4[Category],"Not Found")</f>
        <v>Technology</v>
      </c>
      <c r="Q2798" t="str">
        <f>_xlfn.XLOOKUP(Table2[[#This Row],[Product_ID]],Table4[Product_ID],Table4[Sub_Category],"Not Found")</f>
        <v>Accessories</v>
      </c>
      <c r="R2798" t="str">
        <f>_xlfn.XLOOKUP(Table2[[#This Row],[Customer_ID]],Table1[Customer_ID],Table1[Region],"Not Found")</f>
        <v>North</v>
      </c>
      <c r="S2798" t="str">
        <f>_xlfn.XLOOKUP(Table2[[#This Row],[Customer_ID]],Table1[Customer_ID],Table1[Segment],"Not Found")</f>
        <v>Consumer</v>
      </c>
      <c r="T2798" t="str">
        <f>_xlfn.XLOOKUP(Table2[[#This Row],[Product_ID]],Table4[Product_ID],Table4[Product_Name],"Not Found")</f>
        <v>Keyboard</v>
      </c>
    </row>
    <row r="2799" spans="1:20" x14ac:dyDescent="0.3">
      <c r="A2799" t="s">
        <v>3329</v>
      </c>
      <c r="B2799" s="4">
        <v>45651</v>
      </c>
      <c r="C2799" s="4">
        <v>45656</v>
      </c>
      <c r="D2799" t="s">
        <v>2913</v>
      </c>
      <c r="E2799" t="s">
        <v>200</v>
      </c>
      <c r="F2799" s="8">
        <v>1</v>
      </c>
      <c r="G2799" s="10">
        <v>0.05</v>
      </c>
      <c r="H2799" t="s">
        <v>13</v>
      </c>
      <c r="I2799" s="8">
        <v>1044.05</v>
      </c>
      <c r="J2799" s="8">
        <v>257.83</v>
      </c>
      <c r="K2799" s="12">
        <f>YEAR(Table2[[#This Row],[Order_Date]])</f>
        <v>2024</v>
      </c>
      <c r="L2799" s="12">
        <f>MONTH(Table2[[#This Row],[Order_Date]])</f>
        <v>12</v>
      </c>
      <c r="M2799" t="str">
        <f>TEXT(Table2[[#This Row],[Order_Date]],"mmm")</f>
        <v>Dec</v>
      </c>
      <c r="N2799" t="str">
        <f>TEXT(Table2[[#This Row],[Order_Date]],"YYYY-MM")</f>
        <v>2024-12</v>
      </c>
      <c r="O2799" s="9">
        <f>IFERROR(Table2[[#This Row],[Profit]]/Table2[[#This Row],[Sales]],0)</f>
        <v>0.24695177434030938</v>
      </c>
      <c r="P2799" t="str">
        <f>_xlfn.XLOOKUP(Table2[[#This Row],[Product_ID]],Table4[Product_ID],Table4[Category],"Not Found")</f>
        <v>Office</v>
      </c>
      <c r="Q2799" t="str">
        <f>_xlfn.XLOOKUP(Table2[[#This Row],[Product_ID]],Table4[Product_ID],Table4[Sub_Category],"Not Found")</f>
        <v>Office Supplies</v>
      </c>
      <c r="R2799" t="str">
        <f>_xlfn.XLOOKUP(Table2[[#This Row],[Customer_ID]],Table1[Customer_ID],Table1[Region],"Not Found")</f>
        <v>East</v>
      </c>
      <c r="S2799" t="str">
        <f>_xlfn.XLOOKUP(Table2[[#This Row],[Customer_ID]],Table1[Customer_ID],Table1[Segment],"Not Found")</f>
        <v>Consumer</v>
      </c>
      <c r="T2799" t="str">
        <f>_xlfn.XLOOKUP(Table2[[#This Row],[Product_ID]],Table4[Product_ID],Table4[Product_Name],"Not Found")</f>
        <v>Laptop Stand</v>
      </c>
    </row>
    <row r="2800" spans="1:20" x14ac:dyDescent="0.3">
      <c r="A2800" t="s">
        <v>3330</v>
      </c>
      <c r="B2800" s="4">
        <v>45359</v>
      </c>
      <c r="C2800" s="4">
        <v>45361</v>
      </c>
      <c r="D2800" t="s">
        <v>860</v>
      </c>
      <c r="E2800" t="s">
        <v>81</v>
      </c>
      <c r="F2800" s="8">
        <v>3</v>
      </c>
      <c r="G2800" s="10">
        <v>0.15</v>
      </c>
      <c r="H2800" t="s">
        <v>17</v>
      </c>
      <c r="I2800" s="8">
        <v>2037.45</v>
      </c>
      <c r="J2800" s="8">
        <v>470.71</v>
      </c>
      <c r="K2800" s="12">
        <f>YEAR(Table2[[#This Row],[Order_Date]])</f>
        <v>2024</v>
      </c>
      <c r="L2800" s="12">
        <f>MONTH(Table2[[#This Row],[Order_Date]])</f>
        <v>3</v>
      </c>
      <c r="M2800" t="str">
        <f>TEXT(Table2[[#This Row],[Order_Date]],"mmm")</f>
        <v>Mar</v>
      </c>
      <c r="N2800" t="str">
        <f>TEXT(Table2[[#This Row],[Order_Date]],"YYYY-MM")</f>
        <v>2024-03</v>
      </c>
      <c r="O2800" s="9">
        <f>IFERROR(Table2[[#This Row],[Profit]]/Table2[[#This Row],[Sales]],0)</f>
        <v>0.23102898230631425</v>
      </c>
      <c r="P2800" t="str">
        <f>_xlfn.XLOOKUP(Table2[[#This Row],[Product_ID]],Table4[Product_ID],Table4[Category],"Not Found")</f>
        <v>Home</v>
      </c>
      <c r="Q2800" t="str">
        <f>_xlfn.XLOOKUP(Table2[[#This Row],[Product_ID]],Table4[Product_ID],Table4[Sub_Category],"Not Found")</f>
        <v>Kitchen</v>
      </c>
      <c r="R2800" t="str">
        <f>_xlfn.XLOOKUP(Table2[[#This Row],[Customer_ID]],Table1[Customer_ID],Table1[Region],"Not Found")</f>
        <v>North</v>
      </c>
      <c r="S2800" t="str">
        <f>_xlfn.XLOOKUP(Table2[[#This Row],[Customer_ID]],Table1[Customer_ID],Table1[Segment],"Not Found")</f>
        <v>Consumer</v>
      </c>
      <c r="T2800" t="str">
        <f>_xlfn.XLOOKUP(Table2[[#This Row],[Product_ID]],Table4[Product_ID],Table4[Product_Name],"Not Found")</f>
        <v>Travel Mug</v>
      </c>
    </row>
    <row r="2801" spans="1:20" x14ac:dyDescent="0.3">
      <c r="A2801" t="s">
        <v>3331</v>
      </c>
      <c r="B2801" s="4">
        <v>45703</v>
      </c>
      <c r="C2801" s="4">
        <v>45707</v>
      </c>
      <c r="D2801" t="s">
        <v>782</v>
      </c>
      <c r="E2801" t="s">
        <v>55</v>
      </c>
      <c r="F2801" s="8">
        <v>2</v>
      </c>
      <c r="G2801" s="10">
        <v>0.1</v>
      </c>
      <c r="H2801" t="s">
        <v>17</v>
      </c>
      <c r="I2801" s="8">
        <v>10798.2</v>
      </c>
      <c r="J2801" s="8">
        <v>2125.52</v>
      </c>
      <c r="K2801" s="12">
        <f>YEAR(Table2[[#This Row],[Order_Date]])</f>
        <v>2025</v>
      </c>
      <c r="L2801" s="12">
        <f>MONTH(Table2[[#This Row],[Order_Date]])</f>
        <v>2</v>
      </c>
      <c r="M2801" t="str">
        <f>TEXT(Table2[[#This Row],[Order_Date]],"mmm")</f>
        <v>Feb</v>
      </c>
      <c r="N2801" t="str">
        <f>TEXT(Table2[[#This Row],[Order_Date]],"YYYY-MM")</f>
        <v>2025-02</v>
      </c>
      <c r="O2801" s="9">
        <f>IFERROR(Table2[[#This Row],[Profit]]/Table2[[#This Row],[Sales]],0)</f>
        <v>0.19684021410975902</v>
      </c>
      <c r="P2801" t="str">
        <f>_xlfn.XLOOKUP(Table2[[#This Row],[Product_ID]],Table4[Product_ID],Table4[Category],"Not Found")</f>
        <v>Furniture</v>
      </c>
      <c r="Q2801" t="str">
        <f>_xlfn.XLOOKUP(Table2[[#This Row],[Product_ID]],Table4[Product_ID],Table4[Sub_Category],"Not Found")</f>
        <v>Furniture</v>
      </c>
      <c r="R2801" t="str">
        <f>_xlfn.XLOOKUP(Table2[[#This Row],[Customer_ID]],Table1[Customer_ID],Table1[Region],"Not Found")</f>
        <v>West</v>
      </c>
      <c r="S2801" t="str">
        <f>_xlfn.XLOOKUP(Table2[[#This Row],[Customer_ID]],Table1[Customer_ID],Table1[Segment],"Not Found")</f>
        <v>Consumer</v>
      </c>
      <c r="T2801" t="str">
        <f>_xlfn.XLOOKUP(Table2[[#This Row],[Product_ID]],Table4[Product_ID],Table4[Product_Name],"Not Found")</f>
        <v>Study Table</v>
      </c>
    </row>
    <row r="2802" spans="1:20" x14ac:dyDescent="0.3">
      <c r="A2802" t="s">
        <v>3332</v>
      </c>
      <c r="B2802" s="4">
        <v>45782</v>
      </c>
      <c r="C2802" s="4">
        <v>45784</v>
      </c>
      <c r="D2802" t="s">
        <v>1186</v>
      </c>
      <c r="E2802" t="s">
        <v>76</v>
      </c>
      <c r="F2802" s="8">
        <v>2</v>
      </c>
      <c r="G2802" s="10">
        <v>0.05</v>
      </c>
      <c r="H2802" t="s">
        <v>17</v>
      </c>
      <c r="I2802" s="8">
        <v>1708.1</v>
      </c>
      <c r="J2802" s="8">
        <v>463.01</v>
      </c>
      <c r="K2802" s="12">
        <f>YEAR(Table2[[#This Row],[Order_Date]])</f>
        <v>2025</v>
      </c>
      <c r="L2802" s="12">
        <f>MONTH(Table2[[#This Row],[Order_Date]])</f>
        <v>5</v>
      </c>
      <c r="M2802" t="str">
        <f>TEXT(Table2[[#This Row],[Order_Date]],"mmm")</f>
        <v>May</v>
      </c>
      <c r="N2802" t="str">
        <f>TEXT(Table2[[#This Row],[Order_Date]],"YYYY-MM")</f>
        <v>2025-05</v>
      </c>
      <c r="O2802" s="9">
        <f>IFERROR(Table2[[#This Row],[Profit]]/Table2[[#This Row],[Sales]],0)</f>
        <v>0.27106726772437212</v>
      </c>
      <c r="P2802" t="str">
        <f>_xlfn.XLOOKUP(Table2[[#This Row],[Product_ID]],Table4[Product_ID],Table4[Category],"Not Found")</f>
        <v>Home</v>
      </c>
      <c r="Q2802" t="str">
        <f>_xlfn.XLOOKUP(Table2[[#This Row],[Product_ID]],Table4[Product_ID],Table4[Sub_Category],"Not Found")</f>
        <v>Decor</v>
      </c>
      <c r="R2802" t="str">
        <f>_xlfn.XLOOKUP(Table2[[#This Row],[Customer_ID]],Table1[Customer_ID],Table1[Region],"Not Found")</f>
        <v>South</v>
      </c>
      <c r="S2802" t="str">
        <f>_xlfn.XLOOKUP(Table2[[#This Row],[Customer_ID]],Table1[Customer_ID],Table1[Segment],"Not Found")</f>
        <v>Home Office</v>
      </c>
      <c r="T2802" t="str">
        <f>_xlfn.XLOOKUP(Table2[[#This Row],[Product_ID]],Table4[Product_ID],Table4[Product_Name],"Not Found")</f>
        <v>Wall Clock</v>
      </c>
    </row>
    <row r="2803" spans="1:20" x14ac:dyDescent="0.3">
      <c r="A2803" t="s">
        <v>3333</v>
      </c>
      <c r="B2803" s="4">
        <v>45340</v>
      </c>
      <c r="C2803" s="4">
        <v>45345</v>
      </c>
      <c r="D2803" t="s">
        <v>1724</v>
      </c>
      <c r="E2803" t="s">
        <v>26</v>
      </c>
      <c r="F2803" s="8">
        <v>1</v>
      </c>
      <c r="G2803" s="10">
        <v>0.15</v>
      </c>
      <c r="H2803" t="s">
        <v>21</v>
      </c>
      <c r="I2803" s="8">
        <v>764.15</v>
      </c>
      <c r="J2803" s="8">
        <v>216.52</v>
      </c>
      <c r="K2803" s="12">
        <f>YEAR(Table2[[#This Row],[Order_Date]])</f>
        <v>2024</v>
      </c>
      <c r="L2803" s="12">
        <f>MONTH(Table2[[#This Row],[Order_Date]])</f>
        <v>2</v>
      </c>
      <c r="M2803" t="str">
        <f>TEXT(Table2[[#This Row],[Order_Date]],"mmm")</f>
        <v>Feb</v>
      </c>
      <c r="N2803" t="str">
        <f>TEXT(Table2[[#This Row],[Order_Date]],"YYYY-MM")</f>
        <v>2024-02</v>
      </c>
      <c r="O2803" s="9">
        <f>IFERROR(Table2[[#This Row],[Profit]]/Table2[[#This Row],[Sales]],0)</f>
        <v>0.28334751030556832</v>
      </c>
      <c r="P2803" t="str">
        <f>_xlfn.XLOOKUP(Table2[[#This Row],[Product_ID]],Table4[Product_ID],Table4[Category],"Not Found")</f>
        <v>Technology</v>
      </c>
      <c r="Q2803" t="str">
        <f>_xlfn.XLOOKUP(Table2[[#This Row],[Product_ID]],Table4[Product_ID],Table4[Sub_Category],"Not Found")</f>
        <v>Accessories</v>
      </c>
      <c r="R2803" t="str">
        <f>_xlfn.XLOOKUP(Table2[[#This Row],[Customer_ID]],Table1[Customer_ID],Table1[Region],"Not Found")</f>
        <v>East</v>
      </c>
      <c r="S2803" t="str">
        <f>_xlfn.XLOOKUP(Table2[[#This Row],[Customer_ID]],Table1[Customer_ID],Table1[Segment],"Not Found")</f>
        <v>Home Office</v>
      </c>
      <c r="T2803" t="str">
        <f>_xlfn.XLOOKUP(Table2[[#This Row],[Product_ID]],Table4[Product_ID],Table4[Product_Name],"Not Found")</f>
        <v>Keyboard</v>
      </c>
    </row>
    <row r="2804" spans="1:20" x14ac:dyDescent="0.3">
      <c r="A2804" t="s">
        <v>3334</v>
      </c>
      <c r="B2804" s="4">
        <v>45978</v>
      </c>
      <c r="C2804" s="4">
        <v>45979</v>
      </c>
      <c r="D2804" t="s">
        <v>60</v>
      </c>
      <c r="E2804" t="s">
        <v>55</v>
      </c>
      <c r="F2804" s="8">
        <v>2</v>
      </c>
      <c r="G2804" s="10">
        <v>0</v>
      </c>
      <c r="H2804" t="s">
        <v>13</v>
      </c>
      <c r="I2804" s="8">
        <v>11998</v>
      </c>
      <c r="J2804" s="8">
        <v>2347.0700000000002</v>
      </c>
      <c r="K2804" s="12">
        <f>YEAR(Table2[[#This Row],[Order_Date]])</f>
        <v>2025</v>
      </c>
      <c r="L2804" s="12">
        <f>MONTH(Table2[[#This Row],[Order_Date]])</f>
        <v>11</v>
      </c>
      <c r="M2804" t="str">
        <f>TEXT(Table2[[#This Row],[Order_Date]],"mmm")</f>
        <v>Nov</v>
      </c>
      <c r="N2804" t="str">
        <f>TEXT(Table2[[#This Row],[Order_Date]],"YYYY-MM")</f>
        <v>2025-11</v>
      </c>
      <c r="O2804" s="9">
        <f>IFERROR(Table2[[#This Row],[Profit]]/Table2[[#This Row],[Sales]],0)</f>
        <v>0.19562177029504918</v>
      </c>
      <c r="P2804" t="str">
        <f>_xlfn.XLOOKUP(Table2[[#This Row],[Product_ID]],Table4[Product_ID],Table4[Category],"Not Found")</f>
        <v>Furniture</v>
      </c>
      <c r="Q2804" t="str">
        <f>_xlfn.XLOOKUP(Table2[[#This Row],[Product_ID]],Table4[Product_ID],Table4[Sub_Category],"Not Found")</f>
        <v>Furniture</v>
      </c>
      <c r="R2804" t="str">
        <f>_xlfn.XLOOKUP(Table2[[#This Row],[Customer_ID]],Table1[Customer_ID],Table1[Region],"Not Found")</f>
        <v>East</v>
      </c>
      <c r="S2804" t="str">
        <f>_xlfn.XLOOKUP(Table2[[#This Row],[Customer_ID]],Table1[Customer_ID],Table1[Segment],"Not Found")</f>
        <v>Consumer</v>
      </c>
      <c r="T2804" t="str">
        <f>_xlfn.XLOOKUP(Table2[[#This Row],[Product_ID]],Table4[Product_ID],Table4[Product_Name],"Not Found")</f>
        <v>Study Table</v>
      </c>
    </row>
    <row r="2805" spans="1:20" x14ac:dyDescent="0.3">
      <c r="A2805" t="s">
        <v>3335</v>
      </c>
      <c r="B2805" s="4">
        <v>45855</v>
      </c>
      <c r="C2805" s="4">
        <v>45860</v>
      </c>
      <c r="D2805" t="s">
        <v>1480</v>
      </c>
      <c r="E2805" t="s">
        <v>99</v>
      </c>
      <c r="F2805" s="8">
        <v>1</v>
      </c>
      <c r="G2805" s="10">
        <v>0.2</v>
      </c>
      <c r="H2805" t="s">
        <v>21</v>
      </c>
      <c r="I2805" s="8">
        <v>199.2</v>
      </c>
      <c r="J2805" s="8">
        <v>49.97</v>
      </c>
      <c r="K2805" s="12">
        <f>YEAR(Table2[[#This Row],[Order_Date]])</f>
        <v>2025</v>
      </c>
      <c r="L2805" s="12">
        <f>MONTH(Table2[[#This Row],[Order_Date]])</f>
        <v>7</v>
      </c>
      <c r="M2805" t="str">
        <f>TEXT(Table2[[#This Row],[Order_Date]],"mmm")</f>
        <v>Jul</v>
      </c>
      <c r="N2805" t="str">
        <f>TEXT(Table2[[#This Row],[Order_Date]],"YYYY-MM")</f>
        <v>2025-07</v>
      </c>
      <c r="O2805" s="9">
        <f>IFERROR(Table2[[#This Row],[Profit]]/Table2[[#This Row],[Sales]],0)</f>
        <v>0.2508534136546185</v>
      </c>
      <c r="P2805" t="str">
        <f>_xlfn.XLOOKUP(Table2[[#This Row],[Product_ID]],Table4[Product_ID],Table4[Category],"Not Found")</f>
        <v>Office</v>
      </c>
      <c r="Q2805" t="str">
        <f>_xlfn.XLOOKUP(Table2[[#This Row],[Product_ID]],Table4[Product_ID],Table4[Sub_Category],"Not Found")</f>
        <v>Paper</v>
      </c>
      <c r="R2805" t="str">
        <f>_xlfn.XLOOKUP(Table2[[#This Row],[Customer_ID]],Table1[Customer_ID],Table1[Region],"Not Found")</f>
        <v>East</v>
      </c>
      <c r="S2805" t="str">
        <f>_xlfn.XLOOKUP(Table2[[#This Row],[Customer_ID]],Table1[Customer_ID],Table1[Segment],"Not Found")</f>
        <v>Corporate</v>
      </c>
      <c r="T2805" t="str">
        <f>_xlfn.XLOOKUP(Table2[[#This Row],[Product_ID]],Table4[Product_ID],Table4[Product_Name],"Not Found")</f>
        <v>Pen Set</v>
      </c>
    </row>
    <row r="2806" spans="1:20" x14ac:dyDescent="0.3">
      <c r="A2806" t="s">
        <v>3336</v>
      </c>
      <c r="B2806" s="4">
        <v>45393</v>
      </c>
      <c r="C2806" s="4">
        <v>45396</v>
      </c>
      <c r="D2806" t="s">
        <v>774</v>
      </c>
      <c r="E2806" t="s">
        <v>50</v>
      </c>
      <c r="F2806" s="8">
        <v>1</v>
      </c>
      <c r="G2806" s="10">
        <v>0.1</v>
      </c>
      <c r="H2806" t="s">
        <v>21</v>
      </c>
      <c r="I2806" s="8">
        <v>449.1</v>
      </c>
      <c r="J2806" s="8">
        <v>94.13</v>
      </c>
      <c r="K2806" s="12">
        <f>YEAR(Table2[[#This Row],[Order_Date]])</f>
        <v>2024</v>
      </c>
      <c r="L2806" s="12">
        <f>MONTH(Table2[[#This Row],[Order_Date]])</f>
        <v>4</v>
      </c>
      <c r="M2806" t="str">
        <f>TEXT(Table2[[#This Row],[Order_Date]],"mmm")</f>
        <v>Apr</v>
      </c>
      <c r="N2806" t="str">
        <f>TEXT(Table2[[#This Row],[Order_Date]],"YYYY-MM")</f>
        <v>2024-04</v>
      </c>
      <c r="O2806" s="9">
        <f>IFERROR(Table2[[#This Row],[Profit]]/Table2[[#This Row],[Sales]],0)</f>
        <v>0.20959697172122019</v>
      </c>
      <c r="P2806" t="str">
        <f>_xlfn.XLOOKUP(Table2[[#This Row],[Product_ID]],Table4[Product_ID],Table4[Category],"Not Found")</f>
        <v>Technology</v>
      </c>
      <c r="Q2806" t="str">
        <f>_xlfn.XLOOKUP(Table2[[#This Row],[Product_ID]],Table4[Product_ID],Table4[Sub_Category],"Not Found")</f>
        <v>Accessories</v>
      </c>
      <c r="R2806" t="str">
        <f>_xlfn.XLOOKUP(Table2[[#This Row],[Customer_ID]],Table1[Customer_ID],Table1[Region],"Not Found")</f>
        <v>West</v>
      </c>
      <c r="S2806" t="str">
        <f>_xlfn.XLOOKUP(Table2[[#This Row],[Customer_ID]],Table1[Customer_ID],Table1[Segment],"Not Found")</f>
        <v>Consumer</v>
      </c>
      <c r="T2806" t="str">
        <f>_xlfn.XLOOKUP(Table2[[#This Row],[Product_ID]],Table4[Product_ID],Table4[Product_Name],"Not Found")</f>
        <v>Wireless Mouse</v>
      </c>
    </row>
    <row r="2807" spans="1:20" x14ac:dyDescent="0.3">
      <c r="A2807" t="s">
        <v>3337</v>
      </c>
      <c r="B2807" s="4">
        <v>45507</v>
      </c>
      <c r="C2807" s="4">
        <v>45512</v>
      </c>
      <c r="D2807" t="s">
        <v>1024</v>
      </c>
      <c r="E2807" t="s">
        <v>58</v>
      </c>
      <c r="F2807" s="8">
        <v>1</v>
      </c>
      <c r="G2807" s="10">
        <v>0.2</v>
      </c>
      <c r="H2807" t="s">
        <v>21</v>
      </c>
      <c r="I2807" s="8">
        <v>1599.2</v>
      </c>
      <c r="J2807" s="8">
        <v>293.20999999999998</v>
      </c>
      <c r="K2807" s="12">
        <f>YEAR(Table2[[#This Row],[Order_Date]])</f>
        <v>2024</v>
      </c>
      <c r="L2807" s="12">
        <f>MONTH(Table2[[#This Row],[Order_Date]])</f>
        <v>8</v>
      </c>
      <c r="M2807" t="str">
        <f>TEXT(Table2[[#This Row],[Order_Date]],"mmm")</f>
        <v>Aug</v>
      </c>
      <c r="N2807" t="str">
        <f>TEXT(Table2[[#This Row],[Order_Date]],"YYYY-MM")</f>
        <v>2024-08</v>
      </c>
      <c r="O2807" s="9">
        <f>IFERROR(Table2[[#This Row],[Profit]]/Table2[[#This Row],[Sales]],0)</f>
        <v>0.18334792396198096</v>
      </c>
      <c r="P2807" t="str">
        <f>_xlfn.XLOOKUP(Table2[[#This Row],[Product_ID]],Table4[Product_ID],Table4[Category],"Not Found")</f>
        <v>Technology</v>
      </c>
      <c r="Q2807" t="str">
        <f>_xlfn.XLOOKUP(Table2[[#This Row],[Product_ID]],Table4[Product_ID],Table4[Sub_Category],"Not Found")</f>
        <v>Audio</v>
      </c>
      <c r="R2807" t="str">
        <f>_xlfn.XLOOKUP(Table2[[#This Row],[Customer_ID]],Table1[Customer_ID],Table1[Region],"Not Found")</f>
        <v>North</v>
      </c>
      <c r="S2807" t="str">
        <f>_xlfn.XLOOKUP(Table2[[#This Row],[Customer_ID]],Table1[Customer_ID],Table1[Segment],"Not Found")</f>
        <v>Consumer</v>
      </c>
      <c r="T2807" t="str">
        <f>_xlfn.XLOOKUP(Table2[[#This Row],[Product_ID]],Table4[Product_ID],Table4[Product_Name],"Not Found")</f>
        <v>Bluetooth Speaker</v>
      </c>
    </row>
    <row r="2808" spans="1:20" x14ac:dyDescent="0.3">
      <c r="A2808" t="s">
        <v>3338</v>
      </c>
      <c r="B2808" s="4">
        <v>45729</v>
      </c>
      <c r="C2808" s="4">
        <v>45730</v>
      </c>
      <c r="D2808" t="s">
        <v>489</v>
      </c>
      <c r="E2808" t="s">
        <v>12</v>
      </c>
      <c r="F2808" s="8">
        <v>1</v>
      </c>
      <c r="G2808" s="10">
        <v>0</v>
      </c>
      <c r="H2808" t="s">
        <v>17</v>
      </c>
      <c r="I2808" s="8">
        <v>599</v>
      </c>
      <c r="J2808" s="8">
        <v>172.96</v>
      </c>
      <c r="K2808" s="12">
        <f>YEAR(Table2[[#This Row],[Order_Date]])</f>
        <v>2025</v>
      </c>
      <c r="L2808" s="12">
        <f>MONTH(Table2[[#This Row],[Order_Date]])</f>
        <v>3</v>
      </c>
      <c r="M2808" t="str">
        <f>TEXT(Table2[[#This Row],[Order_Date]],"mmm")</f>
        <v>Mar</v>
      </c>
      <c r="N2808" t="str">
        <f>TEXT(Table2[[#This Row],[Order_Date]],"YYYY-MM")</f>
        <v>2025-03</v>
      </c>
      <c r="O2808" s="9">
        <f>IFERROR(Table2[[#This Row],[Profit]]/Table2[[#This Row],[Sales]],0)</f>
        <v>0.28874791318864779</v>
      </c>
      <c r="P2808" t="str">
        <f>_xlfn.XLOOKUP(Table2[[#This Row],[Product_ID]],Table4[Product_ID],Table4[Category],"Not Found")</f>
        <v>Home</v>
      </c>
      <c r="Q2808" t="str">
        <f>_xlfn.XLOOKUP(Table2[[#This Row],[Product_ID]],Table4[Product_ID],Table4[Sub_Category],"Not Found")</f>
        <v>Kitchen</v>
      </c>
      <c r="R2808" t="str">
        <f>_xlfn.XLOOKUP(Table2[[#This Row],[Customer_ID]],Table1[Customer_ID],Table1[Region],"Not Found")</f>
        <v>West</v>
      </c>
      <c r="S2808" t="str">
        <f>_xlfn.XLOOKUP(Table2[[#This Row],[Customer_ID]],Table1[Customer_ID],Table1[Segment],"Not Found")</f>
        <v>Corporate</v>
      </c>
      <c r="T2808" t="str">
        <f>_xlfn.XLOOKUP(Table2[[#This Row],[Product_ID]],Table4[Product_ID],Table4[Product_Name],"Not Found")</f>
        <v>Water Bottle</v>
      </c>
    </row>
    <row r="2809" spans="1:20" x14ac:dyDescent="0.3">
      <c r="A2809" t="s">
        <v>3339</v>
      </c>
      <c r="B2809" s="4">
        <v>45991</v>
      </c>
      <c r="C2809" s="4">
        <v>45992</v>
      </c>
      <c r="D2809" t="s">
        <v>202</v>
      </c>
      <c r="E2809" t="s">
        <v>76</v>
      </c>
      <c r="F2809" s="8">
        <v>2</v>
      </c>
      <c r="G2809" s="10">
        <v>0</v>
      </c>
      <c r="H2809" t="s">
        <v>13</v>
      </c>
      <c r="I2809" s="8">
        <v>1798</v>
      </c>
      <c r="J2809" s="8">
        <v>379.32</v>
      </c>
      <c r="K2809" s="12">
        <f>YEAR(Table2[[#This Row],[Order_Date]])</f>
        <v>2025</v>
      </c>
      <c r="L2809" s="12">
        <f>MONTH(Table2[[#This Row],[Order_Date]])</f>
        <v>11</v>
      </c>
      <c r="M2809" t="str">
        <f>TEXT(Table2[[#This Row],[Order_Date]],"mmm")</f>
        <v>Nov</v>
      </c>
      <c r="N2809" t="str">
        <f>TEXT(Table2[[#This Row],[Order_Date]],"YYYY-MM")</f>
        <v>2025-11</v>
      </c>
      <c r="O2809" s="9">
        <f>IFERROR(Table2[[#This Row],[Profit]]/Table2[[#This Row],[Sales]],0)</f>
        <v>0.21096774193548387</v>
      </c>
      <c r="P2809" t="str">
        <f>_xlfn.XLOOKUP(Table2[[#This Row],[Product_ID]],Table4[Product_ID],Table4[Category],"Not Found")</f>
        <v>Home</v>
      </c>
      <c r="Q2809" t="str">
        <f>_xlfn.XLOOKUP(Table2[[#This Row],[Product_ID]],Table4[Product_ID],Table4[Sub_Category],"Not Found")</f>
        <v>Decor</v>
      </c>
      <c r="R2809" t="str">
        <f>_xlfn.XLOOKUP(Table2[[#This Row],[Customer_ID]],Table1[Customer_ID],Table1[Region],"Not Found")</f>
        <v>West</v>
      </c>
      <c r="S2809" t="str">
        <f>_xlfn.XLOOKUP(Table2[[#This Row],[Customer_ID]],Table1[Customer_ID],Table1[Segment],"Not Found")</f>
        <v>Consumer</v>
      </c>
      <c r="T2809" t="str">
        <f>_xlfn.XLOOKUP(Table2[[#This Row],[Product_ID]],Table4[Product_ID],Table4[Product_Name],"Not Found")</f>
        <v>Wall Clock</v>
      </c>
    </row>
    <row r="2810" spans="1:20" x14ac:dyDescent="0.3">
      <c r="A2810" t="s">
        <v>3340</v>
      </c>
      <c r="B2810" s="4">
        <v>45860</v>
      </c>
      <c r="C2810" s="4">
        <v>45865</v>
      </c>
      <c r="D2810" t="s">
        <v>1041</v>
      </c>
      <c r="E2810" t="s">
        <v>68</v>
      </c>
      <c r="F2810" s="8">
        <v>2</v>
      </c>
      <c r="G2810" s="10">
        <v>0.1</v>
      </c>
      <c r="H2810" t="s">
        <v>13</v>
      </c>
      <c r="I2810" s="8">
        <v>2338.1999999999998</v>
      </c>
      <c r="J2810" s="8">
        <v>538.27</v>
      </c>
      <c r="K2810" s="12">
        <f>YEAR(Table2[[#This Row],[Order_Date]])</f>
        <v>2025</v>
      </c>
      <c r="L2810" s="12">
        <f>MONTH(Table2[[#This Row],[Order_Date]])</f>
        <v>7</v>
      </c>
      <c r="M2810" t="str">
        <f>TEXT(Table2[[#This Row],[Order_Date]],"mmm")</f>
        <v>Jul</v>
      </c>
      <c r="N2810" t="str">
        <f>TEXT(Table2[[#This Row],[Order_Date]],"YYYY-MM")</f>
        <v>2025-07</v>
      </c>
      <c r="O2810" s="9">
        <f>IFERROR(Table2[[#This Row],[Profit]]/Table2[[#This Row],[Sales]],0)</f>
        <v>0.23020699683517237</v>
      </c>
      <c r="P2810" t="str">
        <f>_xlfn.XLOOKUP(Table2[[#This Row],[Product_ID]],Table4[Product_ID],Table4[Category],"Not Found")</f>
        <v>Home</v>
      </c>
      <c r="Q2810" t="str">
        <f>_xlfn.XLOOKUP(Table2[[#This Row],[Product_ID]],Table4[Product_ID],Table4[Sub_Category],"Not Found")</f>
        <v>Lighting</v>
      </c>
      <c r="R2810" t="str">
        <f>_xlfn.XLOOKUP(Table2[[#This Row],[Customer_ID]],Table1[Customer_ID],Table1[Region],"Not Found")</f>
        <v>South</v>
      </c>
      <c r="S2810" t="str">
        <f>_xlfn.XLOOKUP(Table2[[#This Row],[Customer_ID]],Table1[Customer_ID],Table1[Segment],"Not Found")</f>
        <v>Corporate</v>
      </c>
      <c r="T2810" t="str">
        <f>_xlfn.XLOOKUP(Table2[[#This Row],[Product_ID]],Table4[Product_ID],Table4[Product_Name],"Not Found")</f>
        <v>Table Lamp</v>
      </c>
    </row>
    <row r="2811" spans="1:20" x14ac:dyDescent="0.3">
      <c r="A2811" t="s">
        <v>3341</v>
      </c>
      <c r="B2811" s="4">
        <v>45850</v>
      </c>
      <c r="C2811" s="4">
        <v>45851</v>
      </c>
      <c r="D2811" t="s">
        <v>2216</v>
      </c>
      <c r="E2811" t="s">
        <v>55</v>
      </c>
      <c r="F2811" s="8">
        <v>3</v>
      </c>
      <c r="G2811" s="10">
        <v>0.15</v>
      </c>
      <c r="H2811" t="s">
        <v>21</v>
      </c>
      <c r="I2811" s="8">
        <v>15297.45</v>
      </c>
      <c r="J2811" s="8">
        <v>3011.3</v>
      </c>
      <c r="K2811" s="12">
        <f>YEAR(Table2[[#This Row],[Order_Date]])</f>
        <v>2025</v>
      </c>
      <c r="L2811" s="12">
        <f>MONTH(Table2[[#This Row],[Order_Date]])</f>
        <v>7</v>
      </c>
      <c r="M2811" t="str">
        <f>TEXT(Table2[[#This Row],[Order_Date]],"mmm")</f>
        <v>Jul</v>
      </c>
      <c r="N2811" t="str">
        <f>TEXT(Table2[[#This Row],[Order_Date]],"YYYY-MM")</f>
        <v>2025-07</v>
      </c>
      <c r="O2811" s="9">
        <f>IFERROR(Table2[[#This Row],[Profit]]/Table2[[#This Row],[Sales]],0)</f>
        <v>0.19684980176434635</v>
      </c>
      <c r="P2811" t="str">
        <f>_xlfn.XLOOKUP(Table2[[#This Row],[Product_ID]],Table4[Product_ID],Table4[Category],"Not Found")</f>
        <v>Furniture</v>
      </c>
      <c r="Q2811" t="str">
        <f>_xlfn.XLOOKUP(Table2[[#This Row],[Product_ID]],Table4[Product_ID],Table4[Sub_Category],"Not Found")</f>
        <v>Furniture</v>
      </c>
      <c r="R2811" t="str">
        <f>_xlfn.XLOOKUP(Table2[[#This Row],[Customer_ID]],Table1[Customer_ID],Table1[Region],"Not Found")</f>
        <v>East</v>
      </c>
      <c r="S2811" t="str">
        <f>_xlfn.XLOOKUP(Table2[[#This Row],[Customer_ID]],Table1[Customer_ID],Table1[Segment],"Not Found")</f>
        <v>Consumer</v>
      </c>
      <c r="T2811" t="str">
        <f>_xlfn.XLOOKUP(Table2[[#This Row],[Product_ID]],Table4[Product_ID],Table4[Product_Name],"Not Found")</f>
        <v>Study Table</v>
      </c>
    </row>
    <row r="2812" spans="1:20" x14ac:dyDescent="0.3">
      <c r="A2812" t="s">
        <v>3342</v>
      </c>
      <c r="B2812" s="4">
        <v>45450</v>
      </c>
      <c r="C2812" s="4">
        <v>45453</v>
      </c>
      <c r="D2812" t="s">
        <v>539</v>
      </c>
      <c r="E2812" t="s">
        <v>65</v>
      </c>
      <c r="F2812" s="8">
        <v>1</v>
      </c>
      <c r="G2812" s="10">
        <v>0</v>
      </c>
      <c r="H2812" t="s">
        <v>17</v>
      </c>
      <c r="I2812" s="8">
        <v>699</v>
      </c>
      <c r="J2812" s="8">
        <v>234.75</v>
      </c>
      <c r="K2812" s="12">
        <f>YEAR(Table2[[#This Row],[Order_Date]])</f>
        <v>2024</v>
      </c>
      <c r="L2812" s="12">
        <f>MONTH(Table2[[#This Row],[Order_Date]])</f>
        <v>6</v>
      </c>
      <c r="M2812" t="str">
        <f>TEXT(Table2[[#This Row],[Order_Date]],"mmm")</f>
        <v>Jun</v>
      </c>
      <c r="N2812" t="str">
        <f>TEXT(Table2[[#This Row],[Order_Date]],"YYYY-MM")</f>
        <v>2024-06</v>
      </c>
      <c r="O2812" s="9">
        <f>IFERROR(Table2[[#This Row],[Profit]]/Table2[[#This Row],[Sales]],0)</f>
        <v>0.33583690987124465</v>
      </c>
      <c r="P2812" t="str">
        <f>_xlfn.XLOOKUP(Table2[[#This Row],[Product_ID]],Table4[Product_ID],Table4[Category],"Not Found")</f>
        <v>Office</v>
      </c>
      <c r="Q2812" t="str">
        <f>_xlfn.XLOOKUP(Table2[[#This Row],[Product_ID]],Table4[Product_ID],Table4[Sub_Category],"Not Found")</f>
        <v>Storage</v>
      </c>
      <c r="R2812" t="str">
        <f>_xlfn.XLOOKUP(Table2[[#This Row],[Customer_ID]],Table1[Customer_ID],Table1[Region],"Not Found")</f>
        <v>North</v>
      </c>
      <c r="S2812" t="str">
        <f>_xlfn.XLOOKUP(Table2[[#This Row],[Customer_ID]],Table1[Customer_ID],Table1[Segment],"Not Found")</f>
        <v>Consumer</v>
      </c>
      <c r="T2812" t="str">
        <f>_xlfn.XLOOKUP(Table2[[#This Row],[Product_ID]],Table4[Product_ID],Table4[Product_Name],"Not Found")</f>
        <v>Desk Organizer</v>
      </c>
    </row>
    <row r="2813" spans="1:20" x14ac:dyDescent="0.3">
      <c r="A2813" t="s">
        <v>3343</v>
      </c>
      <c r="B2813" s="4">
        <v>45780</v>
      </c>
      <c r="C2813" s="4">
        <v>45782</v>
      </c>
      <c r="D2813" t="s">
        <v>28</v>
      </c>
      <c r="E2813" t="s">
        <v>45</v>
      </c>
      <c r="F2813" s="8">
        <v>1</v>
      </c>
      <c r="G2813" s="10">
        <v>0</v>
      </c>
      <c r="H2813" t="s">
        <v>13</v>
      </c>
      <c r="I2813" s="8">
        <v>2499</v>
      </c>
      <c r="J2813" s="8">
        <v>-53.81</v>
      </c>
      <c r="K2813" s="12">
        <f>YEAR(Table2[[#This Row],[Order_Date]])</f>
        <v>2025</v>
      </c>
      <c r="L2813" s="12">
        <f>MONTH(Table2[[#This Row],[Order_Date]])</f>
        <v>5</v>
      </c>
      <c r="M2813" t="str">
        <f>TEXT(Table2[[#This Row],[Order_Date]],"mmm")</f>
        <v>May</v>
      </c>
      <c r="N2813" t="str">
        <f>TEXT(Table2[[#This Row],[Order_Date]],"YYYY-MM")</f>
        <v>2025-05</v>
      </c>
      <c r="O2813" s="9">
        <f>IFERROR(Table2[[#This Row],[Profit]]/Table2[[#This Row],[Sales]],0)</f>
        <v>-2.1532613045218089E-2</v>
      </c>
      <c r="P2813" t="str">
        <f>_xlfn.XLOOKUP(Table2[[#This Row],[Product_ID]],Table4[Product_ID],Table4[Category],"Not Found")</f>
        <v>Technology</v>
      </c>
      <c r="Q2813" t="str">
        <f>_xlfn.XLOOKUP(Table2[[#This Row],[Product_ID]],Table4[Product_ID],Table4[Sub_Category],"Not Found")</f>
        <v>Audio</v>
      </c>
      <c r="R2813" t="str">
        <f>_xlfn.XLOOKUP(Table2[[#This Row],[Customer_ID]],Table1[Customer_ID],Table1[Region],"Not Found")</f>
        <v>West</v>
      </c>
      <c r="S2813" t="str">
        <f>_xlfn.XLOOKUP(Table2[[#This Row],[Customer_ID]],Table1[Customer_ID],Table1[Segment],"Not Found")</f>
        <v>Home Office</v>
      </c>
      <c r="T2813" t="str">
        <f>_xlfn.XLOOKUP(Table2[[#This Row],[Product_ID]],Table4[Product_ID],Table4[Product_Name],"Not Found")</f>
        <v>Headphones</v>
      </c>
    </row>
    <row r="2814" spans="1:20" x14ac:dyDescent="0.3">
      <c r="A2814" t="s">
        <v>3344</v>
      </c>
      <c r="B2814" s="4">
        <v>45977</v>
      </c>
      <c r="C2814" s="4">
        <v>45982</v>
      </c>
      <c r="D2814" t="s">
        <v>907</v>
      </c>
      <c r="E2814" t="s">
        <v>81</v>
      </c>
      <c r="F2814" s="8">
        <v>5</v>
      </c>
      <c r="G2814" s="10">
        <v>0</v>
      </c>
      <c r="H2814" t="s">
        <v>17</v>
      </c>
      <c r="I2814" s="8">
        <v>3995</v>
      </c>
      <c r="J2814" s="8">
        <v>811.33</v>
      </c>
      <c r="K2814" s="12">
        <f>YEAR(Table2[[#This Row],[Order_Date]])</f>
        <v>2025</v>
      </c>
      <c r="L2814" s="12">
        <f>MONTH(Table2[[#This Row],[Order_Date]])</f>
        <v>11</v>
      </c>
      <c r="M2814" t="str">
        <f>TEXT(Table2[[#This Row],[Order_Date]],"mmm")</f>
        <v>Nov</v>
      </c>
      <c r="N2814" t="str">
        <f>TEXT(Table2[[#This Row],[Order_Date]],"YYYY-MM")</f>
        <v>2025-11</v>
      </c>
      <c r="O2814" s="9">
        <f>IFERROR(Table2[[#This Row],[Profit]]/Table2[[#This Row],[Sales]],0)</f>
        <v>0.20308635794743429</v>
      </c>
      <c r="P2814" t="str">
        <f>_xlfn.XLOOKUP(Table2[[#This Row],[Product_ID]],Table4[Product_ID],Table4[Category],"Not Found")</f>
        <v>Home</v>
      </c>
      <c r="Q2814" t="str">
        <f>_xlfn.XLOOKUP(Table2[[#This Row],[Product_ID]],Table4[Product_ID],Table4[Sub_Category],"Not Found")</f>
        <v>Kitchen</v>
      </c>
      <c r="R2814" t="str">
        <f>_xlfn.XLOOKUP(Table2[[#This Row],[Customer_ID]],Table1[Customer_ID],Table1[Region],"Not Found")</f>
        <v>West</v>
      </c>
      <c r="S2814" t="str">
        <f>_xlfn.XLOOKUP(Table2[[#This Row],[Customer_ID]],Table1[Customer_ID],Table1[Segment],"Not Found")</f>
        <v>Consumer</v>
      </c>
      <c r="T2814" t="str">
        <f>_xlfn.XLOOKUP(Table2[[#This Row],[Product_ID]],Table4[Product_ID],Table4[Product_Name],"Not Found")</f>
        <v>Travel Mug</v>
      </c>
    </row>
    <row r="2815" spans="1:20" x14ac:dyDescent="0.3">
      <c r="A2815" t="s">
        <v>3345</v>
      </c>
      <c r="B2815" s="4">
        <v>45533</v>
      </c>
      <c r="C2815" s="4">
        <v>45534</v>
      </c>
      <c r="D2815" t="s">
        <v>28</v>
      </c>
      <c r="E2815" t="s">
        <v>45</v>
      </c>
      <c r="F2815" s="8">
        <v>2</v>
      </c>
      <c r="G2815" s="10">
        <v>0.15</v>
      </c>
      <c r="H2815" t="s">
        <v>21</v>
      </c>
      <c r="I2815" s="8">
        <v>4248.3</v>
      </c>
      <c r="J2815" s="8">
        <v>1029.43</v>
      </c>
      <c r="K2815" s="12">
        <f>YEAR(Table2[[#This Row],[Order_Date]])</f>
        <v>2024</v>
      </c>
      <c r="L2815" s="12">
        <f>MONTH(Table2[[#This Row],[Order_Date]])</f>
        <v>8</v>
      </c>
      <c r="M2815" t="str">
        <f>TEXT(Table2[[#This Row],[Order_Date]],"mmm")</f>
        <v>Aug</v>
      </c>
      <c r="N2815" t="str">
        <f>TEXT(Table2[[#This Row],[Order_Date]],"YYYY-MM")</f>
        <v>2024-08</v>
      </c>
      <c r="O2815" s="9">
        <f>IFERROR(Table2[[#This Row],[Profit]]/Table2[[#This Row],[Sales]],0)</f>
        <v>0.24231574982934351</v>
      </c>
      <c r="P2815" t="str">
        <f>_xlfn.XLOOKUP(Table2[[#This Row],[Product_ID]],Table4[Product_ID],Table4[Category],"Not Found")</f>
        <v>Technology</v>
      </c>
      <c r="Q2815" t="str">
        <f>_xlfn.XLOOKUP(Table2[[#This Row],[Product_ID]],Table4[Product_ID],Table4[Sub_Category],"Not Found")</f>
        <v>Audio</v>
      </c>
      <c r="R2815" t="str">
        <f>_xlfn.XLOOKUP(Table2[[#This Row],[Customer_ID]],Table1[Customer_ID],Table1[Region],"Not Found")</f>
        <v>West</v>
      </c>
      <c r="S2815" t="str">
        <f>_xlfn.XLOOKUP(Table2[[#This Row],[Customer_ID]],Table1[Customer_ID],Table1[Segment],"Not Found")</f>
        <v>Home Office</v>
      </c>
      <c r="T2815" t="str">
        <f>_xlfn.XLOOKUP(Table2[[#This Row],[Product_ID]],Table4[Product_ID],Table4[Product_Name],"Not Found")</f>
        <v>Headphones</v>
      </c>
    </row>
    <row r="2816" spans="1:20" x14ac:dyDescent="0.3">
      <c r="A2816" t="s">
        <v>3346</v>
      </c>
      <c r="B2816" s="4">
        <v>45296</v>
      </c>
      <c r="C2816" s="4">
        <v>45298</v>
      </c>
      <c r="D2816" t="s">
        <v>381</v>
      </c>
      <c r="E2816" t="s">
        <v>26</v>
      </c>
      <c r="F2816" s="8">
        <v>2</v>
      </c>
      <c r="G2816" s="10">
        <v>0.1</v>
      </c>
      <c r="H2816" t="s">
        <v>13</v>
      </c>
      <c r="I2816" s="8">
        <v>1618.2</v>
      </c>
      <c r="J2816" s="8">
        <v>354.7</v>
      </c>
      <c r="K2816" s="12">
        <f>YEAR(Table2[[#This Row],[Order_Date]])</f>
        <v>2024</v>
      </c>
      <c r="L2816" s="12">
        <f>MONTH(Table2[[#This Row],[Order_Date]])</f>
        <v>1</v>
      </c>
      <c r="M2816" t="str">
        <f>TEXT(Table2[[#This Row],[Order_Date]],"mmm")</f>
        <v>Jan</v>
      </c>
      <c r="N2816" t="str">
        <f>TEXT(Table2[[#This Row],[Order_Date]],"YYYY-MM")</f>
        <v>2024-01</v>
      </c>
      <c r="O2816" s="9">
        <f>IFERROR(Table2[[#This Row],[Profit]]/Table2[[#This Row],[Sales]],0)</f>
        <v>0.21919416635768135</v>
      </c>
      <c r="P2816" t="str">
        <f>_xlfn.XLOOKUP(Table2[[#This Row],[Product_ID]],Table4[Product_ID],Table4[Category],"Not Found")</f>
        <v>Technology</v>
      </c>
      <c r="Q2816" t="str">
        <f>_xlfn.XLOOKUP(Table2[[#This Row],[Product_ID]],Table4[Product_ID],Table4[Sub_Category],"Not Found")</f>
        <v>Accessories</v>
      </c>
      <c r="R2816" t="str">
        <f>_xlfn.XLOOKUP(Table2[[#This Row],[Customer_ID]],Table1[Customer_ID],Table1[Region],"Not Found")</f>
        <v>West</v>
      </c>
      <c r="S2816" t="str">
        <f>_xlfn.XLOOKUP(Table2[[#This Row],[Customer_ID]],Table1[Customer_ID],Table1[Segment],"Not Found")</f>
        <v>Corporate</v>
      </c>
      <c r="T2816" t="str">
        <f>_xlfn.XLOOKUP(Table2[[#This Row],[Product_ID]],Table4[Product_ID],Table4[Product_Name],"Not Found")</f>
        <v>Keyboard</v>
      </c>
    </row>
    <row r="2817" spans="1:20" x14ac:dyDescent="0.3">
      <c r="A2817" t="s">
        <v>3347</v>
      </c>
      <c r="B2817" s="4">
        <v>45887</v>
      </c>
      <c r="C2817" s="4">
        <v>45890</v>
      </c>
      <c r="D2817" t="s">
        <v>625</v>
      </c>
      <c r="E2817" t="s">
        <v>20</v>
      </c>
      <c r="F2817" s="8">
        <v>2</v>
      </c>
      <c r="G2817" s="10">
        <v>0</v>
      </c>
      <c r="H2817" t="s">
        <v>30</v>
      </c>
      <c r="I2817" s="8">
        <v>13998</v>
      </c>
      <c r="J2817" s="8">
        <v>2397.5</v>
      </c>
      <c r="K2817" s="12">
        <f>YEAR(Table2[[#This Row],[Order_Date]])</f>
        <v>2025</v>
      </c>
      <c r="L2817" s="12">
        <f>MONTH(Table2[[#This Row],[Order_Date]])</f>
        <v>8</v>
      </c>
      <c r="M2817" t="str">
        <f>TEXT(Table2[[#This Row],[Order_Date]],"mmm")</f>
        <v>Aug</v>
      </c>
      <c r="N2817" t="str">
        <f>TEXT(Table2[[#This Row],[Order_Date]],"YYYY-MM")</f>
        <v>2025-08</v>
      </c>
      <c r="O2817" s="9">
        <f>IFERROR(Table2[[#This Row],[Profit]]/Table2[[#This Row],[Sales]],0)</f>
        <v>0.17127446778111158</v>
      </c>
      <c r="P2817" t="str">
        <f>_xlfn.XLOOKUP(Table2[[#This Row],[Product_ID]],Table4[Product_ID],Table4[Category],"Not Found")</f>
        <v>Furniture</v>
      </c>
      <c r="Q2817" t="str">
        <f>_xlfn.XLOOKUP(Table2[[#This Row],[Product_ID]],Table4[Product_ID],Table4[Sub_Category],"Not Found")</f>
        <v>Furniture</v>
      </c>
      <c r="R2817" t="str">
        <f>_xlfn.XLOOKUP(Table2[[#This Row],[Customer_ID]],Table1[Customer_ID],Table1[Region],"Not Found")</f>
        <v>West</v>
      </c>
      <c r="S2817" t="str">
        <f>_xlfn.XLOOKUP(Table2[[#This Row],[Customer_ID]],Table1[Customer_ID],Table1[Segment],"Not Found")</f>
        <v>Consumer</v>
      </c>
      <c r="T2817" t="str">
        <f>_xlfn.XLOOKUP(Table2[[#This Row],[Product_ID]],Table4[Product_ID],Table4[Product_Name],"Not Found")</f>
        <v>Office Chair</v>
      </c>
    </row>
    <row r="2818" spans="1:20" x14ac:dyDescent="0.3">
      <c r="A2818" t="s">
        <v>3348</v>
      </c>
      <c r="B2818" s="4">
        <v>45652</v>
      </c>
      <c r="C2818" s="4">
        <v>45657</v>
      </c>
      <c r="D2818" t="s">
        <v>421</v>
      </c>
      <c r="E2818" t="s">
        <v>40</v>
      </c>
      <c r="F2818" s="8">
        <v>3</v>
      </c>
      <c r="G2818" s="10">
        <v>0</v>
      </c>
      <c r="H2818" t="s">
        <v>13</v>
      </c>
      <c r="I2818" s="8">
        <v>4497</v>
      </c>
      <c r="J2818" s="8">
        <v>944.82</v>
      </c>
      <c r="K2818" s="12">
        <f>YEAR(Table2[[#This Row],[Order_Date]])</f>
        <v>2024</v>
      </c>
      <c r="L2818" s="12">
        <f>MONTH(Table2[[#This Row],[Order_Date]])</f>
        <v>12</v>
      </c>
      <c r="M2818" t="str">
        <f>TEXT(Table2[[#This Row],[Order_Date]],"mmm")</f>
        <v>Dec</v>
      </c>
      <c r="N2818" t="str">
        <f>TEXT(Table2[[#This Row],[Order_Date]],"YYYY-MM")</f>
        <v>2024-12</v>
      </c>
      <c r="O2818" s="9">
        <f>IFERROR(Table2[[#This Row],[Profit]]/Table2[[#This Row],[Sales]],0)</f>
        <v>0.21010006671114076</v>
      </c>
      <c r="P2818" t="str">
        <f>_xlfn.XLOOKUP(Table2[[#This Row],[Product_ID]],Table4[Product_ID],Table4[Category],"Not Found")</f>
        <v>Technology</v>
      </c>
      <c r="Q2818" t="str">
        <f>_xlfn.XLOOKUP(Table2[[#This Row],[Product_ID]],Table4[Product_ID],Table4[Sub_Category],"Not Found")</f>
        <v>Accessories</v>
      </c>
      <c r="R2818" t="str">
        <f>_xlfn.XLOOKUP(Table2[[#This Row],[Customer_ID]],Table1[Customer_ID],Table1[Region],"Not Found")</f>
        <v>West</v>
      </c>
      <c r="S2818" t="str">
        <f>_xlfn.XLOOKUP(Table2[[#This Row],[Customer_ID]],Table1[Customer_ID],Table1[Segment],"Not Found")</f>
        <v>Consumer</v>
      </c>
      <c r="T2818" t="str">
        <f>_xlfn.XLOOKUP(Table2[[#This Row],[Product_ID]],Table4[Product_ID],Table4[Product_Name],"Not Found")</f>
        <v>Power Bank</v>
      </c>
    </row>
    <row r="2819" spans="1:20" x14ac:dyDescent="0.3">
      <c r="A2819" t="s">
        <v>3349</v>
      </c>
      <c r="B2819" s="4">
        <v>45750</v>
      </c>
      <c r="C2819" s="4">
        <v>45751</v>
      </c>
      <c r="D2819" t="s">
        <v>1480</v>
      </c>
      <c r="E2819" t="s">
        <v>96</v>
      </c>
      <c r="F2819" s="8">
        <v>1</v>
      </c>
      <c r="G2819" s="10">
        <v>0.05</v>
      </c>
      <c r="H2819" t="s">
        <v>17</v>
      </c>
      <c r="I2819" s="8">
        <v>949.05</v>
      </c>
      <c r="J2819" s="8">
        <v>196.25</v>
      </c>
      <c r="K2819" s="12">
        <f>YEAR(Table2[[#This Row],[Order_Date]])</f>
        <v>2025</v>
      </c>
      <c r="L2819" s="12">
        <f>MONTH(Table2[[#This Row],[Order_Date]])</f>
        <v>4</v>
      </c>
      <c r="M2819" t="str">
        <f>TEXT(Table2[[#This Row],[Order_Date]],"mmm")</f>
        <v>Apr</v>
      </c>
      <c r="N2819" t="str">
        <f>TEXT(Table2[[#This Row],[Order_Date]],"YYYY-MM")</f>
        <v>2025-04</v>
      </c>
      <c r="O2819" s="9">
        <f>IFERROR(Table2[[#This Row],[Profit]]/Table2[[#This Row],[Sales]],0)</f>
        <v>0.2067857331015226</v>
      </c>
      <c r="P2819" t="str">
        <f>_xlfn.XLOOKUP(Table2[[#This Row],[Product_ID]],Table4[Product_ID],Table4[Category],"Not Found")</f>
        <v>Home</v>
      </c>
      <c r="Q2819" t="str">
        <f>_xlfn.XLOOKUP(Table2[[#This Row],[Product_ID]],Table4[Product_ID],Table4[Sub_Category],"Not Found")</f>
        <v>Lighting</v>
      </c>
      <c r="R2819" t="str">
        <f>_xlfn.XLOOKUP(Table2[[#This Row],[Customer_ID]],Table1[Customer_ID],Table1[Region],"Not Found")</f>
        <v>East</v>
      </c>
      <c r="S2819" t="str">
        <f>_xlfn.XLOOKUP(Table2[[#This Row],[Customer_ID]],Table1[Customer_ID],Table1[Segment],"Not Found")</f>
        <v>Corporate</v>
      </c>
      <c r="T2819" t="str">
        <f>_xlfn.XLOOKUP(Table2[[#This Row],[Product_ID]],Table4[Product_ID],Table4[Product_Name],"Not Found")</f>
        <v>LED Strip Light</v>
      </c>
    </row>
    <row r="2820" spans="1:20" x14ac:dyDescent="0.3">
      <c r="A2820" t="s">
        <v>3350</v>
      </c>
      <c r="B2820" s="4">
        <v>45539</v>
      </c>
      <c r="C2820" s="4">
        <v>45541</v>
      </c>
      <c r="D2820" t="s">
        <v>2913</v>
      </c>
      <c r="E2820" t="s">
        <v>71</v>
      </c>
      <c r="F2820" s="8">
        <v>1</v>
      </c>
      <c r="G2820" s="10">
        <v>0</v>
      </c>
      <c r="H2820" t="s">
        <v>17</v>
      </c>
      <c r="I2820" s="8">
        <v>799</v>
      </c>
      <c r="J2820" s="8">
        <v>246.36</v>
      </c>
      <c r="K2820" s="12">
        <f>YEAR(Table2[[#This Row],[Order_Date]])</f>
        <v>2024</v>
      </c>
      <c r="L2820" s="12">
        <f>MONTH(Table2[[#This Row],[Order_Date]])</f>
        <v>9</v>
      </c>
      <c r="M2820" t="str">
        <f>TEXT(Table2[[#This Row],[Order_Date]],"mmm")</f>
        <v>Sep</v>
      </c>
      <c r="N2820" t="str">
        <f>TEXT(Table2[[#This Row],[Order_Date]],"YYYY-MM")</f>
        <v>2024-09</v>
      </c>
      <c r="O2820" s="9">
        <f>IFERROR(Table2[[#This Row],[Profit]]/Table2[[#This Row],[Sales]],0)</f>
        <v>0.30833541927409264</v>
      </c>
      <c r="P2820" t="str">
        <f>_xlfn.XLOOKUP(Table2[[#This Row],[Product_ID]],Table4[Product_ID],Table4[Category],"Not Found")</f>
        <v>Home</v>
      </c>
      <c r="Q2820" t="str">
        <f>_xlfn.XLOOKUP(Table2[[#This Row],[Product_ID]],Table4[Product_ID],Table4[Sub_Category],"Not Found")</f>
        <v>Storage</v>
      </c>
      <c r="R2820" t="str">
        <f>_xlfn.XLOOKUP(Table2[[#This Row],[Customer_ID]],Table1[Customer_ID],Table1[Region],"Not Found")</f>
        <v>East</v>
      </c>
      <c r="S2820" t="str">
        <f>_xlfn.XLOOKUP(Table2[[#This Row],[Customer_ID]],Table1[Customer_ID],Table1[Segment],"Not Found")</f>
        <v>Consumer</v>
      </c>
      <c r="T2820" t="str">
        <f>_xlfn.XLOOKUP(Table2[[#This Row],[Product_ID]],Table4[Product_ID],Table4[Product_Name],"Not Found")</f>
        <v>Storage Box</v>
      </c>
    </row>
    <row r="2821" spans="1:20" x14ac:dyDescent="0.3">
      <c r="A2821" t="s">
        <v>3351</v>
      </c>
      <c r="B2821" s="4">
        <v>45857</v>
      </c>
      <c r="C2821" s="4">
        <v>45860</v>
      </c>
      <c r="D2821" t="s">
        <v>671</v>
      </c>
      <c r="E2821" t="s">
        <v>116</v>
      </c>
      <c r="F2821" s="8">
        <v>3</v>
      </c>
      <c r="G2821" s="10">
        <v>0.1</v>
      </c>
      <c r="H2821" t="s">
        <v>13</v>
      </c>
      <c r="I2821" s="8">
        <v>1077.3</v>
      </c>
      <c r="J2821" s="8">
        <v>158.54</v>
      </c>
      <c r="K2821" s="12">
        <f>YEAR(Table2[[#This Row],[Order_Date]])</f>
        <v>2025</v>
      </c>
      <c r="L2821" s="12">
        <f>MONTH(Table2[[#This Row],[Order_Date]])</f>
        <v>7</v>
      </c>
      <c r="M2821" t="str">
        <f>TEXT(Table2[[#This Row],[Order_Date]],"mmm")</f>
        <v>Jul</v>
      </c>
      <c r="N2821" t="str">
        <f>TEXT(Table2[[#This Row],[Order_Date]],"YYYY-MM")</f>
        <v>2025-07</v>
      </c>
      <c r="O2821" s="9">
        <f>IFERROR(Table2[[#This Row],[Profit]]/Table2[[#This Row],[Sales]],0)</f>
        <v>0.14716420681332962</v>
      </c>
      <c r="P2821" t="str">
        <f>_xlfn.XLOOKUP(Table2[[#This Row],[Product_ID]],Table4[Product_ID],Table4[Category],"Not Found")</f>
        <v>Technology</v>
      </c>
      <c r="Q2821" t="str">
        <f>_xlfn.XLOOKUP(Table2[[#This Row],[Product_ID]],Table4[Product_ID],Table4[Sub_Category],"Not Found")</f>
        <v>Accessories</v>
      </c>
      <c r="R2821" t="str">
        <f>_xlfn.XLOOKUP(Table2[[#This Row],[Customer_ID]],Table1[Customer_ID],Table1[Region],"Not Found")</f>
        <v>South</v>
      </c>
      <c r="S2821" t="str">
        <f>_xlfn.XLOOKUP(Table2[[#This Row],[Customer_ID]],Table1[Customer_ID],Table1[Segment],"Not Found")</f>
        <v>Consumer</v>
      </c>
      <c r="T2821" t="str">
        <f>_xlfn.XLOOKUP(Table2[[#This Row],[Product_ID]],Table4[Product_ID],Table4[Product_Name],"Not Found")</f>
        <v>Mobile Holder</v>
      </c>
    </row>
    <row r="2822" spans="1:20" x14ac:dyDescent="0.3">
      <c r="A2822" t="s">
        <v>3352</v>
      </c>
      <c r="B2822" s="4">
        <v>45964</v>
      </c>
      <c r="C2822" s="4">
        <v>45968</v>
      </c>
      <c r="D2822" t="s">
        <v>727</v>
      </c>
      <c r="E2822" t="s">
        <v>71</v>
      </c>
      <c r="F2822" s="8">
        <v>1</v>
      </c>
      <c r="G2822" s="10">
        <v>0.05</v>
      </c>
      <c r="H2822" t="s">
        <v>30</v>
      </c>
      <c r="I2822" s="8">
        <v>759.05</v>
      </c>
      <c r="J2822" s="8">
        <v>185.84</v>
      </c>
      <c r="K2822" s="12">
        <f>YEAR(Table2[[#This Row],[Order_Date]])</f>
        <v>2025</v>
      </c>
      <c r="L2822" s="12">
        <f>MONTH(Table2[[#This Row],[Order_Date]])</f>
        <v>11</v>
      </c>
      <c r="M2822" t="str">
        <f>TEXT(Table2[[#This Row],[Order_Date]],"mmm")</f>
        <v>Nov</v>
      </c>
      <c r="N2822" t="str">
        <f>TEXT(Table2[[#This Row],[Order_Date]],"YYYY-MM")</f>
        <v>2025-11</v>
      </c>
      <c r="O2822" s="9">
        <f>IFERROR(Table2[[#This Row],[Profit]]/Table2[[#This Row],[Sales]],0)</f>
        <v>0.24483235623476715</v>
      </c>
      <c r="P2822" t="str">
        <f>_xlfn.XLOOKUP(Table2[[#This Row],[Product_ID]],Table4[Product_ID],Table4[Category],"Not Found")</f>
        <v>Home</v>
      </c>
      <c r="Q2822" t="str">
        <f>_xlfn.XLOOKUP(Table2[[#This Row],[Product_ID]],Table4[Product_ID],Table4[Sub_Category],"Not Found")</f>
        <v>Storage</v>
      </c>
      <c r="R2822" t="str">
        <f>_xlfn.XLOOKUP(Table2[[#This Row],[Customer_ID]],Table1[Customer_ID],Table1[Region],"Not Found")</f>
        <v>North</v>
      </c>
      <c r="S2822" t="str">
        <f>_xlfn.XLOOKUP(Table2[[#This Row],[Customer_ID]],Table1[Customer_ID],Table1[Segment],"Not Found")</f>
        <v>Home Office</v>
      </c>
      <c r="T2822" t="str">
        <f>_xlfn.XLOOKUP(Table2[[#This Row],[Product_ID]],Table4[Product_ID],Table4[Product_Name],"Not Found")</f>
        <v>Storage Box</v>
      </c>
    </row>
    <row r="2823" spans="1:20" x14ac:dyDescent="0.3">
      <c r="A2823" t="s">
        <v>3353</v>
      </c>
      <c r="B2823" s="4">
        <v>45713</v>
      </c>
      <c r="C2823" s="4">
        <v>45714</v>
      </c>
      <c r="D2823" t="s">
        <v>250</v>
      </c>
      <c r="E2823" t="s">
        <v>29</v>
      </c>
      <c r="F2823" s="8">
        <v>3</v>
      </c>
      <c r="G2823" s="10">
        <v>0.1</v>
      </c>
      <c r="H2823" t="s">
        <v>17</v>
      </c>
      <c r="I2823" s="8">
        <v>1077.3</v>
      </c>
      <c r="J2823" s="8">
        <v>358.1</v>
      </c>
      <c r="K2823" s="12">
        <f>YEAR(Table2[[#This Row],[Order_Date]])</f>
        <v>2025</v>
      </c>
      <c r="L2823" s="12">
        <f>MONTH(Table2[[#This Row],[Order_Date]])</f>
        <v>2</v>
      </c>
      <c r="M2823" t="str">
        <f>TEXT(Table2[[#This Row],[Order_Date]],"mmm")</f>
        <v>Feb</v>
      </c>
      <c r="N2823" t="str">
        <f>TEXT(Table2[[#This Row],[Order_Date]],"YYYY-MM")</f>
        <v>2025-02</v>
      </c>
      <c r="O2823" s="9">
        <f>IFERROR(Table2[[#This Row],[Profit]]/Table2[[#This Row],[Sales]],0)</f>
        <v>0.33240508679105174</v>
      </c>
      <c r="P2823" t="str">
        <f>_xlfn.XLOOKUP(Table2[[#This Row],[Product_ID]],Table4[Product_ID],Table4[Category],"Not Found")</f>
        <v>Office</v>
      </c>
      <c r="Q2823" t="str">
        <f>_xlfn.XLOOKUP(Table2[[#This Row],[Product_ID]],Table4[Product_ID],Table4[Sub_Category],"Not Found")</f>
        <v>Paper</v>
      </c>
      <c r="R2823" t="str">
        <f>_xlfn.XLOOKUP(Table2[[#This Row],[Customer_ID]],Table1[Customer_ID],Table1[Region],"Not Found")</f>
        <v>South</v>
      </c>
      <c r="S2823" t="str">
        <f>_xlfn.XLOOKUP(Table2[[#This Row],[Customer_ID]],Table1[Customer_ID],Table1[Segment],"Not Found")</f>
        <v>Consumer</v>
      </c>
      <c r="T2823" t="str">
        <f>_xlfn.XLOOKUP(Table2[[#This Row],[Product_ID]],Table4[Product_ID],Table4[Product_Name],"Not Found")</f>
        <v>Notebook Set</v>
      </c>
    </row>
    <row r="2824" spans="1:20" x14ac:dyDescent="0.3">
      <c r="A2824" t="s">
        <v>3354</v>
      </c>
      <c r="B2824" s="4">
        <v>45306</v>
      </c>
      <c r="C2824" s="4">
        <v>45309</v>
      </c>
      <c r="D2824" t="s">
        <v>85</v>
      </c>
      <c r="E2824" t="s">
        <v>81</v>
      </c>
      <c r="F2824" s="8">
        <v>1</v>
      </c>
      <c r="G2824" s="10">
        <v>0.15</v>
      </c>
      <c r="H2824" t="s">
        <v>13</v>
      </c>
      <c r="I2824" s="8">
        <v>679.15</v>
      </c>
      <c r="J2824" s="8">
        <v>175.19</v>
      </c>
      <c r="K2824" s="12">
        <f>YEAR(Table2[[#This Row],[Order_Date]])</f>
        <v>2024</v>
      </c>
      <c r="L2824" s="12">
        <f>MONTH(Table2[[#This Row],[Order_Date]])</f>
        <v>1</v>
      </c>
      <c r="M2824" t="str">
        <f>TEXT(Table2[[#This Row],[Order_Date]],"mmm")</f>
        <v>Jan</v>
      </c>
      <c r="N2824" t="str">
        <f>TEXT(Table2[[#This Row],[Order_Date]],"YYYY-MM")</f>
        <v>2024-01</v>
      </c>
      <c r="O2824" s="9">
        <f>IFERROR(Table2[[#This Row],[Profit]]/Table2[[#This Row],[Sales]],0)</f>
        <v>0.25795479643672237</v>
      </c>
      <c r="P2824" t="str">
        <f>_xlfn.XLOOKUP(Table2[[#This Row],[Product_ID]],Table4[Product_ID],Table4[Category],"Not Found")</f>
        <v>Home</v>
      </c>
      <c r="Q2824" t="str">
        <f>_xlfn.XLOOKUP(Table2[[#This Row],[Product_ID]],Table4[Product_ID],Table4[Sub_Category],"Not Found")</f>
        <v>Kitchen</v>
      </c>
      <c r="R2824" t="str">
        <f>_xlfn.XLOOKUP(Table2[[#This Row],[Customer_ID]],Table1[Customer_ID],Table1[Region],"Not Found")</f>
        <v>West</v>
      </c>
      <c r="S2824" t="str">
        <f>_xlfn.XLOOKUP(Table2[[#This Row],[Customer_ID]],Table1[Customer_ID],Table1[Segment],"Not Found")</f>
        <v>Consumer</v>
      </c>
      <c r="T2824" t="str">
        <f>_xlfn.XLOOKUP(Table2[[#This Row],[Product_ID]],Table4[Product_ID],Table4[Product_Name],"Not Found")</f>
        <v>Travel Mug</v>
      </c>
    </row>
    <row r="2825" spans="1:20" x14ac:dyDescent="0.3">
      <c r="A2825" t="s">
        <v>3355</v>
      </c>
      <c r="B2825" s="4">
        <v>45864</v>
      </c>
      <c r="C2825" s="4">
        <v>45866</v>
      </c>
      <c r="D2825" t="s">
        <v>917</v>
      </c>
      <c r="E2825" t="s">
        <v>16</v>
      </c>
      <c r="F2825" s="8">
        <v>2</v>
      </c>
      <c r="G2825" s="10">
        <v>0.05</v>
      </c>
      <c r="H2825" t="s">
        <v>21</v>
      </c>
      <c r="I2825" s="8">
        <v>2468.1</v>
      </c>
      <c r="J2825" s="8">
        <v>485.08</v>
      </c>
      <c r="K2825" s="12">
        <f>YEAR(Table2[[#This Row],[Order_Date]])</f>
        <v>2025</v>
      </c>
      <c r="L2825" s="12">
        <f>MONTH(Table2[[#This Row],[Order_Date]])</f>
        <v>7</v>
      </c>
      <c r="M2825" t="str">
        <f>TEXT(Table2[[#This Row],[Order_Date]],"mmm")</f>
        <v>Jul</v>
      </c>
      <c r="N2825" t="str">
        <f>TEXT(Table2[[#This Row],[Order_Date]],"YYYY-MM")</f>
        <v>2025-07</v>
      </c>
      <c r="O2825" s="9">
        <f>IFERROR(Table2[[#This Row],[Profit]]/Table2[[#This Row],[Sales]],0)</f>
        <v>0.19653984846643166</v>
      </c>
      <c r="P2825" t="str">
        <f>_xlfn.XLOOKUP(Table2[[#This Row],[Product_ID]],Table4[Product_ID],Table4[Category],"Not Found")</f>
        <v>Technology</v>
      </c>
      <c r="Q2825" t="str">
        <f>_xlfn.XLOOKUP(Table2[[#This Row],[Product_ID]],Table4[Product_ID],Table4[Sub_Category],"Not Found")</f>
        <v>Accessories</v>
      </c>
      <c r="R2825" t="str">
        <f>_xlfn.XLOOKUP(Table2[[#This Row],[Customer_ID]],Table1[Customer_ID],Table1[Region],"Not Found")</f>
        <v>West</v>
      </c>
      <c r="S2825" t="str">
        <f>_xlfn.XLOOKUP(Table2[[#This Row],[Customer_ID]],Table1[Customer_ID],Table1[Segment],"Not Found")</f>
        <v>Consumer</v>
      </c>
      <c r="T2825" t="str">
        <f>_xlfn.XLOOKUP(Table2[[#This Row],[Product_ID]],Table4[Product_ID],Table4[Product_Name],"Not Found")</f>
        <v>USB-C Hub</v>
      </c>
    </row>
    <row r="2826" spans="1:20" x14ac:dyDescent="0.3">
      <c r="A2826" t="s">
        <v>3356</v>
      </c>
      <c r="B2826" s="4">
        <v>45413</v>
      </c>
      <c r="C2826" s="4">
        <v>45418</v>
      </c>
      <c r="D2826" t="s">
        <v>197</v>
      </c>
      <c r="E2826" t="s">
        <v>55</v>
      </c>
      <c r="F2826" s="8">
        <v>3</v>
      </c>
      <c r="G2826" s="10">
        <v>0</v>
      </c>
      <c r="H2826" t="s">
        <v>17</v>
      </c>
      <c r="I2826" s="8">
        <v>17997</v>
      </c>
      <c r="J2826" s="8">
        <v>2842.79</v>
      </c>
      <c r="K2826" s="12">
        <f>YEAR(Table2[[#This Row],[Order_Date]])</f>
        <v>2024</v>
      </c>
      <c r="L2826" s="12">
        <f>MONTH(Table2[[#This Row],[Order_Date]])</f>
        <v>5</v>
      </c>
      <c r="M2826" t="str">
        <f>TEXT(Table2[[#This Row],[Order_Date]],"mmm")</f>
        <v>May</v>
      </c>
      <c r="N2826" t="str">
        <f>TEXT(Table2[[#This Row],[Order_Date]],"YYYY-MM")</f>
        <v>2024-05</v>
      </c>
      <c r="O2826" s="9">
        <f>IFERROR(Table2[[#This Row],[Profit]]/Table2[[#This Row],[Sales]],0)</f>
        <v>0.1579591042951603</v>
      </c>
      <c r="P2826" t="str">
        <f>_xlfn.XLOOKUP(Table2[[#This Row],[Product_ID]],Table4[Product_ID],Table4[Category],"Not Found")</f>
        <v>Furniture</v>
      </c>
      <c r="Q2826" t="str">
        <f>_xlfn.XLOOKUP(Table2[[#This Row],[Product_ID]],Table4[Product_ID],Table4[Sub_Category],"Not Found")</f>
        <v>Furniture</v>
      </c>
      <c r="R2826" t="str">
        <f>_xlfn.XLOOKUP(Table2[[#This Row],[Customer_ID]],Table1[Customer_ID],Table1[Region],"Not Found")</f>
        <v>North</v>
      </c>
      <c r="S2826" t="str">
        <f>_xlfn.XLOOKUP(Table2[[#This Row],[Customer_ID]],Table1[Customer_ID],Table1[Segment],"Not Found")</f>
        <v>Home Office</v>
      </c>
      <c r="T2826" t="str">
        <f>_xlfn.XLOOKUP(Table2[[#This Row],[Product_ID]],Table4[Product_ID],Table4[Product_Name],"Not Found")</f>
        <v>Study Table</v>
      </c>
    </row>
    <row r="2827" spans="1:20" x14ac:dyDescent="0.3">
      <c r="A2827" t="s">
        <v>3357</v>
      </c>
      <c r="B2827" s="4">
        <v>45568</v>
      </c>
      <c r="C2827" s="4">
        <v>45570</v>
      </c>
      <c r="D2827" t="s">
        <v>293</v>
      </c>
      <c r="E2827" t="s">
        <v>81</v>
      </c>
      <c r="F2827" s="8">
        <v>1</v>
      </c>
      <c r="G2827" s="10">
        <v>0.1</v>
      </c>
      <c r="H2827" t="s">
        <v>30</v>
      </c>
      <c r="I2827" s="8">
        <v>719.1</v>
      </c>
      <c r="J2827" s="8">
        <v>201.91</v>
      </c>
      <c r="K2827" s="12">
        <f>YEAR(Table2[[#This Row],[Order_Date]])</f>
        <v>2024</v>
      </c>
      <c r="L2827" s="12">
        <f>MONTH(Table2[[#This Row],[Order_Date]])</f>
        <v>10</v>
      </c>
      <c r="M2827" t="str">
        <f>TEXT(Table2[[#This Row],[Order_Date]],"mmm")</f>
        <v>Oct</v>
      </c>
      <c r="N2827" t="str">
        <f>TEXT(Table2[[#This Row],[Order_Date]],"YYYY-MM")</f>
        <v>2024-10</v>
      </c>
      <c r="O2827" s="9">
        <f>IFERROR(Table2[[#This Row],[Profit]]/Table2[[#This Row],[Sales]],0)</f>
        <v>0.28078153247114446</v>
      </c>
      <c r="P2827" t="str">
        <f>_xlfn.XLOOKUP(Table2[[#This Row],[Product_ID]],Table4[Product_ID],Table4[Category],"Not Found")</f>
        <v>Home</v>
      </c>
      <c r="Q2827" t="str">
        <f>_xlfn.XLOOKUP(Table2[[#This Row],[Product_ID]],Table4[Product_ID],Table4[Sub_Category],"Not Found")</f>
        <v>Kitchen</v>
      </c>
      <c r="R2827" t="str">
        <f>_xlfn.XLOOKUP(Table2[[#This Row],[Customer_ID]],Table1[Customer_ID],Table1[Region],"Not Found")</f>
        <v>West</v>
      </c>
      <c r="S2827" t="str">
        <f>_xlfn.XLOOKUP(Table2[[#This Row],[Customer_ID]],Table1[Customer_ID],Table1[Segment],"Not Found")</f>
        <v>Consumer</v>
      </c>
      <c r="T2827" t="str">
        <f>_xlfn.XLOOKUP(Table2[[#This Row],[Product_ID]],Table4[Product_ID],Table4[Product_Name],"Not Found")</f>
        <v>Travel Mug</v>
      </c>
    </row>
    <row r="2828" spans="1:20" x14ac:dyDescent="0.3">
      <c r="A2828" t="s">
        <v>3358</v>
      </c>
      <c r="B2828" s="4">
        <v>45849</v>
      </c>
      <c r="C2828" s="4">
        <v>45854</v>
      </c>
      <c r="D2828" t="s">
        <v>1487</v>
      </c>
      <c r="E2828" t="s">
        <v>68</v>
      </c>
      <c r="F2828" s="8">
        <v>3</v>
      </c>
      <c r="G2828" s="10">
        <v>0</v>
      </c>
      <c r="H2828" t="s">
        <v>17</v>
      </c>
      <c r="I2828" s="8">
        <v>3897</v>
      </c>
      <c r="J2828" s="8">
        <v>932.54</v>
      </c>
      <c r="K2828" s="12">
        <f>YEAR(Table2[[#This Row],[Order_Date]])</f>
        <v>2025</v>
      </c>
      <c r="L2828" s="12">
        <f>MONTH(Table2[[#This Row],[Order_Date]])</f>
        <v>7</v>
      </c>
      <c r="M2828" t="str">
        <f>TEXT(Table2[[#This Row],[Order_Date]],"mmm")</f>
        <v>Jul</v>
      </c>
      <c r="N2828" t="str">
        <f>TEXT(Table2[[#This Row],[Order_Date]],"YYYY-MM")</f>
        <v>2025-07</v>
      </c>
      <c r="O2828" s="9">
        <f>IFERROR(Table2[[#This Row],[Profit]]/Table2[[#This Row],[Sales]],0)</f>
        <v>0.2392968950474724</v>
      </c>
      <c r="P2828" t="str">
        <f>_xlfn.XLOOKUP(Table2[[#This Row],[Product_ID]],Table4[Product_ID],Table4[Category],"Not Found")</f>
        <v>Home</v>
      </c>
      <c r="Q2828" t="str">
        <f>_xlfn.XLOOKUP(Table2[[#This Row],[Product_ID]],Table4[Product_ID],Table4[Sub_Category],"Not Found")</f>
        <v>Lighting</v>
      </c>
      <c r="R2828" t="str">
        <f>_xlfn.XLOOKUP(Table2[[#This Row],[Customer_ID]],Table1[Customer_ID],Table1[Region],"Not Found")</f>
        <v>East</v>
      </c>
      <c r="S2828" t="str">
        <f>_xlfn.XLOOKUP(Table2[[#This Row],[Customer_ID]],Table1[Customer_ID],Table1[Segment],"Not Found")</f>
        <v>Consumer</v>
      </c>
      <c r="T2828" t="str">
        <f>_xlfn.XLOOKUP(Table2[[#This Row],[Product_ID]],Table4[Product_ID],Table4[Product_Name],"Not Found")</f>
        <v>Table Lamp</v>
      </c>
    </row>
    <row r="2829" spans="1:20" x14ac:dyDescent="0.3">
      <c r="A2829" t="s">
        <v>3359</v>
      </c>
      <c r="B2829" s="4">
        <v>45744</v>
      </c>
      <c r="C2829" s="4">
        <v>45747</v>
      </c>
      <c r="D2829" t="s">
        <v>109</v>
      </c>
      <c r="E2829" t="s">
        <v>29</v>
      </c>
      <c r="F2829" s="8">
        <v>5</v>
      </c>
      <c r="G2829" s="10">
        <v>0.15</v>
      </c>
      <c r="H2829" t="s">
        <v>13</v>
      </c>
      <c r="I2829" s="8">
        <v>1695.75</v>
      </c>
      <c r="J2829" s="8">
        <v>472.91</v>
      </c>
      <c r="K2829" s="12">
        <f>YEAR(Table2[[#This Row],[Order_Date]])</f>
        <v>2025</v>
      </c>
      <c r="L2829" s="12">
        <f>MONTH(Table2[[#This Row],[Order_Date]])</f>
        <v>3</v>
      </c>
      <c r="M2829" t="str">
        <f>TEXT(Table2[[#This Row],[Order_Date]],"mmm")</f>
        <v>Mar</v>
      </c>
      <c r="N2829" t="str">
        <f>TEXT(Table2[[#This Row],[Order_Date]],"YYYY-MM")</f>
        <v>2025-03</v>
      </c>
      <c r="O2829" s="9">
        <f>IFERROR(Table2[[#This Row],[Profit]]/Table2[[#This Row],[Sales]],0)</f>
        <v>0.27887955182072832</v>
      </c>
      <c r="P2829" t="str">
        <f>_xlfn.XLOOKUP(Table2[[#This Row],[Product_ID]],Table4[Product_ID],Table4[Category],"Not Found")</f>
        <v>Office</v>
      </c>
      <c r="Q2829" t="str">
        <f>_xlfn.XLOOKUP(Table2[[#This Row],[Product_ID]],Table4[Product_ID],Table4[Sub_Category],"Not Found")</f>
        <v>Paper</v>
      </c>
      <c r="R2829" t="str">
        <f>_xlfn.XLOOKUP(Table2[[#This Row],[Customer_ID]],Table1[Customer_ID],Table1[Region],"Not Found")</f>
        <v>East</v>
      </c>
      <c r="S2829" t="str">
        <f>_xlfn.XLOOKUP(Table2[[#This Row],[Customer_ID]],Table1[Customer_ID],Table1[Segment],"Not Found")</f>
        <v>Consumer</v>
      </c>
      <c r="T2829" t="str">
        <f>_xlfn.XLOOKUP(Table2[[#This Row],[Product_ID]],Table4[Product_ID],Table4[Product_Name],"Not Found")</f>
        <v>Notebook Set</v>
      </c>
    </row>
    <row r="2830" spans="1:20" x14ac:dyDescent="0.3">
      <c r="A2830" t="s">
        <v>3360</v>
      </c>
      <c r="B2830" s="4">
        <v>45681</v>
      </c>
      <c r="C2830" s="4">
        <v>45684</v>
      </c>
      <c r="D2830" t="s">
        <v>1459</v>
      </c>
      <c r="E2830" t="s">
        <v>50</v>
      </c>
      <c r="F2830" s="8">
        <v>2</v>
      </c>
      <c r="G2830" s="10">
        <v>0</v>
      </c>
      <c r="H2830" t="s">
        <v>13</v>
      </c>
      <c r="I2830" s="8">
        <v>998</v>
      </c>
      <c r="J2830" s="8">
        <v>241.29</v>
      </c>
      <c r="K2830" s="12">
        <f>YEAR(Table2[[#This Row],[Order_Date]])</f>
        <v>2025</v>
      </c>
      <c r="L2830" s="12">
        <f>MONTH(Table2[[#This Row],[Order_Date]])</f>
        <v>1</v>
      </c>
      <c r="M2830" t="str">
        <f>TEXT(Table2[[#This Row],[Order_Date]],"mmm")</f>
        <v>Jan</v>
      </c>
      <c r="N2830" t="str">
        <f>TEXT(Table2[[#This Row],[Order_Date]],"YYYY-MM")</f>
        <v>2025-01</v>
      </c>
      <c r="O2830" s="9">
        <f>IFERROR(Table2[[#This Row],[Profit]]/Table2[[#This Row],[Sales]],0)</f>
        <v>0.24177354709418836</v>
      </c>
      <c r="P2830" t="str">
        <f>_xlfn.XLOOKUP(Table2[[#This Row],[Product_ID]],Table4[Product_ID],Table4[Category],"Not Found")</f>
        <v>Technology</v>
      </c>
      <c r="Q2830" t="str">
        <f>_xlfn.XLOOKUP(Table2[[#This Row],[Product_ID]],Table4[Product_ID],Table4[Sub_Category],"Not Found")</f>
        <v>Accessories</v>
      </c>
      <c r="R2830" t="str">
        <f>_xlfn.XLOOKUP(Table2[[#This Row],[Customer_ID]],Table1[Customer_ID],Table1[Region],"Not Found")</f>
        <v>West</v>
      </c>
      <c r="S2830" t="str">
        <f>_xlfn.XLOOKUP(Table2[[#This Row],[Customer_ID]],Table1[Customer_ID],Table1[Segment],"Not Found")</f>
        <v>Corporate</v>
      </c>
      <c r="T2830" t="str">
        <f>_xlfn.XLOOKUP(Table2[[#This Row],[Product_ID]],Table4[Product_ID],Table4[Product_Name],"Not Found")</f>
        <v>Wireless Mouse</v>
      </c>
    </row>
    <row r="2831" spans="1:20" x14ac:dyDescent="0.3">
      <c r="A2831" t="s">
        <v>3361</v>
      </c>
      <c r="B2831" s="4">
        <v>45585</v>
      </c>
      <c r="C2831" s="4">
        <v>45587</v>
      </c>
      <c r="D2831" t="s">
        <v>952</v>
      </c>
      <c r="E2831" t="s">
        <v>12</v>
      </c>
      <c r="F2831" s="8">
        <v>4</v>
      </c>
      <c r="G2831" s="10">
        <v>0.1</v>
      </c>
      <c r="H2831" t="s">
        <v>21</v>
      </c>
      <c r="I2831" s="8">
        <v>2156.4</v>
      </c>
      <c r="J2831" s="8">
        <v>609.30999999999995</v>
      </c>
      <c r="K2831" s="12">
        <f>YEAR(Table2[[#This Row],[Order_Date]])</f>
        <v>2024</v>
      </c>
      <c r="L2831" s="12">
        <f>MONTH(Table2[[#This Row],[Order_Date]])</f>
        <v>10</v>
      </c>
      <c r="M2831" t="str">
        <f>TEXT(Table2[[#This Row],[Order_Date]],"mmm")</f>
        <v>Oct</v>
      </c>
      <c r="N2831" t="str">
        <f>TEXT(Table2[[#This Row],[Order_Date]],"YYYY-MM")</f>
        <v>2024-10</v>
      </c>
      <c r="O2831" s="9">
        <f>IFERROR(Table2[[#This Row],[Profit]]/Table2[[#This Row],[Sales]],0)</f>
        <v>0.28255889445371912</v>
      </c>
      <c r="P2831" t="str">
        <f>_xlfn.XLOOKUP(Table2[[#This Row],[Product_ID]],Table4[Product_ID],Table4[Category],"Not Found")</f>
        <v>Home</v>
      </c>
      <c r="Q2831" t="str">
        <f>_xlfn.XLOOKUP(Table2[[#This Row],[Product_ID]],Table4[Product_ID],Table4[Sub_Category],"Not Found")</f>
        <v>Kitchen</v>
      </c>
      <c r="R2831" t="str">
        <f>_xlfn.XLOOKUP(Table2[[#This Row],[Customer_ID]],Table1[Customer_ID],Table1[Region],"Not Found")</f>
        <v>West</v>
      </c>
      <c r="S2831" t="str">
        <f>_xlfn.XLOOKUP(Table2[[#This Row],[Customer_ID]],Table1[Customer_ID],Table1[Segment],"Not Found")</f>
        <v>Corporate</v>
      </c>
      <c r="T2831" t="str">
        <f>_xlfn.XLOOKUP(Table2[[#This Row],[Product_ID]],Table4[Product_ID],Table4[Product_Name],"Not Found")</f>
        <v>Water Bottle</v>
      </c>
    </row>
    <row r="2832" spans="1:20" x14ac:dyDescent="0.3">
      <c r="A2832" t="s">
        <v>3362</v>
      </c>
      <c r="B2832" s="4">
        <v>45865</v>
      </c>
      <c r="C2832" s="4">
        <v>45867</v>
      </c>
      <c r="D2832" t="s">
        <v>107</v>
      </c>
      <c r="E2832" t="s">
        <v>58</v>
      </c>
      <c r="F2832" s="8">
        <v>1</v>
      </c>
      <c r="G2832" s="10">
        <v>0</v>
      </c>
      <c r="H2832" t="s">
        <v>17</v>
      </c>
      <c r="I2832" s="8">
        <v>1999</v>
      </c>
      <c r="J2832" s="8">
        <v>400.73</v>
      </c>
      <c r="K2832" s="12">
        <f>YEAR(Table2[[#This Row],[Order_Date]])</f>
        <v>2025</v>
      </c>
      <c r="L2832" s="12">
        <f>MONTH(Table2[[#This Row],[Order_Date]])</f>
        <v>7</v>
      </c>
      <c r="M2832" t="str">
        <f>TEXT(Table2[[#This Row],[Order_Date]],"mmm")</f>
        <v>Jul</v>
      </c>
      <c r="N2832" t="str">
        <f>TEXT(Table2[[#This Row],[Order_Date]],"YYYY-MM")</f>
        <v>2025-07</v>
      </c>
      <c r="O2832" s="9">
        <f>IFERROR(Table2[[#This Row],[Profit]]/Table2[[#This Row],[Sales]],0)</f>
        <v>0.20046523261630816</v>
      </c>
      <c r="P2832" t="str">
        <f>_xlfn.XLOOKUP(Table2[[#This Row],[Product_ID]],Table4[Product_ID],Table4[Category],"Not Found")</f>
        <v>Technology</v>
      </c>
      <c r="Q2832" t="str">
        <f>_xlfn.XLOOKUP(Table2[[#This Row],[Product_ID]],Table4[Product_ID],Table4[Sub_Category],"Not Found")</f>
        <v>Audio</v>
      </c>
      <c r="R2832" t="str">
        <f>_xlfn.XLOOKUP(Table2[[#This Row],[Customer_ID]],Table1[Customer_ID],Table1[Region],"Not Found")</f>
        <v>East</v>
      </c>
      <c r="S2832" t="str">
        <f>_xlfn.XLOOKUP(Table2[[#This Row],[Customer_ID]],Table1[Customer_ID],Table1[Segment],"Not Found")</f>
        <v>Home Office</v>
      </c>
      <c r="T2832" t="str">
        <f>_xlfn.XLOOKUP(Table2[[#This Row],[Product_ID]],Table4[Product_ID],Table4[Product_Name],"Not Found")</f>
        <v>Bluetooth Speaker</v>
      </c>
    </row>
    <row r="2833" spans="1:20" x14ac:dyDescent="0.3">
      <c r="A2833" t="s">
        <v>3363</v>
      </c>
      <c r="B2833" s="4">
        <v>45889</v>
      </c>
      <c r="C2833" s="4">
        <v>45894</v>
      </c>
      <c r="D2833" t="s">
        <v>87</v>
      </c>
      <c r="E2833" t="s">
        <v>200</v>
      </c>
      <c r="F2833" s="8">
        <v>3</v>
      </c>
      <c r="G2833" s="10">
        <v>0</v>
      </c>
      <c r="H2833" t="s">
        <v>30</v>
      </c>
      <c r="I2833" s="8">
        <v>3297</v>
      </c>
      <c r="J2833" s="8">
        <v>765.57</v>
      </c>
      <c r="K2833" s="12">
        <f>YEAR(Table2[[#This Row],[Order_Date]])</f>
        <v>2025</v>
      </c>
      <c r="L2833" s="12">
        <f>MONTH(Table2[[#This Row],[Order_Date]])</f>
        <v>8</v>
      </c>
      <c r="M2833" t="str">
        <f>TEXT(Table2[[#This Row],[Order_Date]],"mmm")</f>
        <v>Aug</v>
      </c>
      <c r="N2833" t="str">
        <f>TEXT(Table2[[#This Row],[Order_Date]],"YYYY-MM")</f>
        <v>2025-08</v>
      </c>
      <c r="O2833" s="9">
        <f>IFERROR(Table2[[#This Row],[Profit]]/Table2[[#This Row],[Sales]],0)</f>
        <v>0.23220200181983622</v>
      </c>
      <c r="P2833" t="str">
        <f>_xlfn.XLOOKUP(Table2[[#This Row],[Product_ID]],Table4[Product_ID],Table4[Category],"Not Found")</f>
        <v>Office</v>
      </c>
      <c r="Q2833" t="str">
        <f>_xlfn.XLOOKUP(Table2[[#This Row],[Product_ID]],Table4[Product_ID],Table4[Sub_Category],"Not Found")</f>
        <v>Office Supplies</v>
      </c>
      <c r="R2833" t="str">
        <f>_xlfn.XLOOKUP(Table2[[#This Row],[Customer_ID]],Table1[Customer_ID],Table1[Region],"Not Found")</f>
        <v>South</v>
      </c>
      <c r="S2833" t="str">
        <f>_xlfn.XLOOKUP(Table2[[#This Row],[Customer_ID]],Table1[Customer_ID],Table1[Segment],"Not Found")</f>
        <v>Consumer</v>
      </c>
      <c r="T2833" t="str">
        <f>_xlfn.XLOOKUP(Table2[[#This Row],[Product_ID]],Table4[Product_ID],Table4[Product_Name],"Not Found")</f>
        <v>Laptop Stand</v>
      </c>
    </row>
    <row r="2834" spans="1:20" x14ac:dyDescent="0.3">
      <c r="A2834" t="s">
        <v>3364</v>
      </c>
      <c r="B2834" s="4">
        <v>45737</v>
      </c>
      <c r="C2834" s="4">
        <v>45738</v>
      </c>
      <c r="D2834" t="s">
        <v>690</v>
      </c>
      <c r="E2834" t="s">
        <v>71</v>
      </c>
      <c r="F2834" s="8">
        <v>1</v>
      </c>
      <c r="G2834" s="10">
        <v>0.05</v>
      </c>
      <c r="H2834" t="s">
        <v>21</v>
      </c>
      <c r="I2834" s="8">
        <v>759.05</v>
      </c>
      <c r="J2834" s="8">
        <v>163.12</v>
      </c>
      <c r="K2834" s="12">
        <f>YEAR(Table2[[#This Row],[Order_Date]])</f>
        <v>2025</v>
      </c>
      <c r="L2834" s="12">
        <f>MONTH(Table2[[#This Row],[Order_Date]])</f>
        <v>3</v>
      </c>
      <c r="M2834" t="str">
        <f>TEXT(Table2[[#This Row],[Order_Date]],"mmm")</f>
        <v>Mar</v>
      </c>
      <c r="N2834" t="str">
        <f>TEXT(Table2[[#This Row],[Order_Date]],"YYYY-MM")</f>
        <v>2025-03</v>
      </c>
      <c r="O2834" s="9">
        <f>IFERROR(Table2[[#This Row],[Profit]]/Table2[[#This Row],[Sales]],0)</f>
        <v>0.21490020420262171</v>
      </c>
      <c r="P2834" t="str">
        <f>_xlfn.XLOOKUP(Table2[[#This Row],[Product_ID]],Table4[Product_ID],Table4[Category],"Not Found")</f>
        <v>Home</v>
      </c>
      <c r="Q2834" t="str">
        <f>_xlfn.XLOOKUP(Table2[[#This Row],[Product_ID]],Table4[Product_ID],Table4[Sub_Category],"Not Found")</f>
        <v>Storage</v>
      </c>
      <c r="R2834" t="str">
        <f>_xlfn.XLOOKUP(Table2[[#This Row],[Customer_ID]],Table1[Customer_ID],Table1[Region],"Not Found")</f>
        <v>East</v>
      </c>
      <c r="S2834" t="str">
        <f>_xlfn.XLOOKUP(Table2[[#This Row],[Customer_ID]],Table1[Customer_ID],Table1[Segment],"Not Found")</f>
        <v>Home Office</v>
      </c>
      <c r="T2834" t="str">
        <f>_xlfn.XLOOKUP(Table2[[#This Row],[Product_ID]],Table4[Product_ID],Table4[Product_Name],"Not Found")</f>
        <v>Storage Box</v>
      </c>
    </row>
    <row r="2835" spans="1:20" x14ac:dyDescent="0.3">
      <c r="A2835" t="s">
        <v>3365</v>
      </c>
      <c r="B2835" s="4">
        <v>45501</v>
      </c>
      <c r="C2835" s="4">
        <v>45503</v>
      </c>
      <c r="D2835" t="s">
        <v>1093</v>
      </c>
      <c r="E2835" t="s">
        <v>45</v>
      </c>
      <c r="F2835" s="8">
        <v>1</v>
      </c>
      <c r="G2835" s="10">
        <v>0.2</v>
      </c>
      <c r="H2835" t="s">
        <v>30</v>
      </c>
      <c r="I2835" s="8">
        <v>1999.2</v>
      </c>
      <c r="J2835" s="8">
        <v>536.45000000000005</v>
      </c>
      <c r="K2835" s="12">
        <f>YEAR(Table2[[#This Row],[Order_Date]])</f>
        <v>2024</v>
      </c>
      <c r="L2835" s="12">
        <f>MONTH(Table2[[#This Row],[Order_Date]])</f>
        <v>7</v>
      </c>
      <c r="M2835" t="str">
        <f>TEXT(Table2[[#This Row],[Order_Date]],"mmm")</f>
        <v>Jul</v>
      </c>
      <c r="N2835" t="str">
        <f>TEXT(Table2[[#This Row],[Order_Date]],"YYYY-MM")</f>
        <v>2024-07</v>
      </c>
      <c r="O2835" s="9">
        <f>IFERROR(Table2[[#This Row],[Profit]]/Table2[[#This Row],[Sales]],0)</f>
        <v>0.26833233293317327</v>
      </c>
      <c r="P2835" t="str">
        <f>_xlfn.XLOOKUP(Table2[[#This Row],[Product_ID]],Table4[Product_ID],Table4[Category],"Not Found")</f>
        <v>Technology</v>
      </c>
      <c r="Q2835" t="str">
        <f>_xlfn.XLOOKUP(Table2[[#This Row],[Product_ID]],Table4[Product_ID],Table4[Sub_Category],"Not Found")</f>
        <v>Audio</v>
      </c>
      <c r="R2835" t="str">
        <f>_xlfn.XLOOKUP(Table2[[#This Row],[Customer_ID]],Table1[Customer_ID],Table1[Region],"Not Found")</f>
        <v>West</v>
      </c>
      <c r="S2835" t="str">
        <f>_xlfn.XLOOKUP(Table2[[#This Row],[Customer_ID]],Table1[Customer_ID],Table1[Segment],"Not Found")</f>
        <v>Home Office</v>
      </c>
      <c r="T2835" t="str">
        <f>_xlfn.XLOOKUP(Table2[[#This Row],[Product_ID]],Table4[Product_ID],Table4[Product_Name],"Not Found")</f>
        <v>Headphones</v>
      </c>
    </row>
    <row r="2836" spans="1:20" x14ac:dyDescent="0.3">
      <c r="A2836" t="s">
        <v>3366</v>
      </c>
      <c r="B2836" s="4">
        <v>45881</v>
      </c>
      <c r="C2836" s="4">
        <v>45882</v>
      </c>
      <c r="D2836" t="s">
        <v>1003</v>
      </c>
      <c r="E2836" t="s">
        <v>68</v>
      </c>
      <c r="F2836" s="8">
        <v>1</v>
      </c>
      <c r="G2836" s="10">
        <v>0.2</v>
      </c>
      <c r="H2836" t="s">
        <v>30</v>
      </c>
      <c r="I2836" s="8">
        <v>1039.2</v>
      </c>
      <c r="J2836" s="8">
        <v>262.29000000000002</v>
      </c>
      <c r="K2836" s="12">
        <f>YEAR(Table2[[#This Row],[Order_Date]])</f>
        <v>2025</v>
      </c>
      <c r="L2836" s="12">
        <f>MONTH(Table2[[#This Row],[Order_Date]])</f>
        <v>8</v>
      </c>
      <c r="M2836" t="str">
        <f>TEXT(Table2[[#This Row],[Order_Date]],"mmm")</f>
        <v>Aug</v>
      </c>
      <c r="N2836" t="str">
        <f>TEXT(Table2[[#This Row],[Order_Date]],"YYYY-MM")</f>
        <v>2025-08</v>
      </c>
      <c r="O2836" s="9">
        <f>IFERROR(Table2[[#This Row],[Profit]]/Table2[[#This Row],[Sales]],0)</f>
        <v>0.25239607390300234</v>
      </c>
      <c r="P2836" t="str">
        <f>_xlfn.XLOOKUP(Table2[[#This Row],[Product_ID]],Table4[Product_ID],Table4[Category],"Not Found")</f>
        <v>Home</v>
      </c>
      <c r="Q2836" t="str">
        <f>_xlfn.XLOOKUP(Table2[[#This Row],[Product_ID]],Table4[Product_ID],Table4[Sub_Category],"Not Found")</f>
        <v>Lighting</v>
      </c>
      <c r="R2836" t="str">
        <f>_xlfn.XLOOKUP(Table2[[#This Row],[Customer_ID]],Table1[Customer_ID],Table1[Region],"Not Found")</f>
        <v>West</v>
      </c>
      <c r="S2836" t="str">
        <f>_xlfn.XLOOKUP(Table2[[#This Row],[Customer_ID]],Table1[Customer_ID],Table1[Segment],"Not Found")</f>
        <v>Consumer</v>
      </c>
      <c r="T2836" t="str">
        <f>_xlfn.XLOOKUP(Table2[[#This Row],[Product_ID]],Table4[Product_ID],Table4[Product_Name],"Not Found")</f>
        <v>Table Lamp</v>
      </c>
    </row>
    <row r="2837" spans="1:20" x14ac:dyDescent="0.3">
      <c r="A2837" t="s">
        <v>3367</v>
      </c>
      <c r="B2837" s="4">
        <v>46005</v>
      </c>
      <c r="C2837" s="4">
        <v>46006</v>
      </c>
      <c r="D2837" t="s">
        <v>910</v>
      </c>
      <c r="E2837" t="s">
        <v>81</v>
      </c>
      <c r="F2837" s="8">
        <v>1</v>
      </c>
      <c r="G2837" s="10">
        <v>0</v>
      </c>
      <c r="H2837" t="s">
        <v>17</v>
      </c>
      <c r="I2837" s="8">
        <v>799</v>
      </c>
      <c r="J2837" s="8">
        <v>164.82</v>
      </c>
      <c r="K2837" s="12">
        <f>YEAR(Table2[[#This Row],[Order_Date]])</f>
        <v>2025</v>
      </c>
      <c r="L2837" s="12">
        <f>MONTH(Table2[[#This Row],[Order_Date]])</f>
        <v>12</v>
      </c>
      <c r="M2837" t="str">
        <f>TEXT(Table2[[#This Row],[Order_Date]],"mmm")</f>
        <v>Dec</v>
      </c>
      <c r="N2837" t="str">
        <f>TEXT(Table2[[#This Row],[Order_Date]],"YYYY-MM")</f>
        <v>2025-12</v>
      </c>
      <c r="O2837" s="9">
        <f>IFERROR(Table2[[#This Row],[Profit]]/Table2[[#This Row],[Sales]],0)</f>
        <v>0.20628285356695869</v>
      </c>
      <c r="P2837" t="str">
        <f>_xlfn.XLOOKUP(Table2[[#This Row],[Product_ID]],Table4[Product_ID],Table4[Category],"Not Found")</f>
        <v>Home</v>
      </c>
      <c r="Q2837" t="str">
        <f>_xlfn.XLOOKUP(Table2[[#This Row],[Product_ID]],Table4[Product_ID],Table4[Sub_Category],"Not Found")</f>
        <v>Kitchen</v>
      </c>
      <c r="R2837" t="str">
        <f>_xlfn.XLOOKUP(Table2[[#This Row],[Customer_ID]],Table1[Customer_ID],Table1[Region],"Not Found")</f>
        <v>East</v>
      </c>
      <c r="S2837" t="str">
        <f>_xlfn.XLOOKUP(Table2[[#This Row],[Customer_ID]],Table1[Customer_ID],Table1[Segment],"Not Found")</f>
        <v>Home Office</v>
      </c>
      <c r="T2837" t="str">
        <f>_xlfn.XLOOKUP(Table2[[#This Row],[Product_ID]],Table4[Product_ID],Table4[Product_Name],"Not Found")</f>
        <v>Travel Mug</v>
      </c>
    </row>
    <row r="2838" spans="1:20" x14ac:dyDescent="0.3">
      <c r="A2838" t="s">
        <v>3368</v>
      </c>
      <c r="B2838" s="4">
        <v>45593</v>
      </c>
      <c r="C2838" s="4">
        <v>45594</v>
      </c>
      <c r="D2838" t="s">
        <v>1272</v>
      </c>
      <c r="E2838" t="s">
        <v>45</v>
      </c>
      <c r="F2838" s="8">
        <v>1</v>
      </c>
      <c r="G2838" s="10">
        <v>0</v>
      </c>
      <c r="H2838" t="s">
        <v>13</v>
      </c>
      <c r="I2838" s="8">
        <v>2499</v>
      </c>
      <c r="J2838" s="8">
        <v>468.14</v>
      </c>
      <c r="K2838" s="12">
        <f>YEAR(Table2[[#This Row],[Order_Date]])</f>
        <v>2024</v>
      </c>
      <c r="L2838" s="12">
        <f>MONTH(Table2[[#This Row],[Order_Date]])</f>
        <v>10</v>
      </c>
      <c r="M2838" t="str">
        <f>TEXT(Table2[[#This Row],[Order_Date]],"mmm")</f>
        <v>Oct</v>
      </c>
      <c r="N2838" t="str">
        <f>TEXT(Table2[[#This Row],[Order_Date]],"YYYY-MM")</f>
        <v>2024-10</v>
      </c>
      <c r="O2838" s="9">
        <f>IFERROR(Table2[[#This Row],[Profit]]/Table2[[#This Row],[Sales]],0)</f>
        <v>0.18733093237294918</v>
      </c>
      <c r="P2838" t="str">
        <f>_xlfn.XLOOKUP(Table2[[#This Row],[Product_ID]],Table4[Product_ID],Table4[Category],"Not Found")</f>
        <v>Technology</v>
      </c>
      <c r="Q2838" t="str">
        <f>_xlfn.XLOOKUP(Table2[[#This Row],[Product_ID]],Table4[Product_ID],Table4[Sub_Category],"Not Found")</f>
        <v>Audio</v>
      </c>
      <c r="R2838" t="str">
        <f>_xlfn.XLOOKUP(Table2[[#This Row],[Customer_ID]],Table1[Customer_ID],Table1[Region],"Not Found")</f>
        <v>East</v>
      </c>
      <c r="S2838" t="str">
        <f>_xlfn.XLOOKUP(Table2[[#This Row],[Customer_ID]],Table1[Customer_ID],Table1[Segment],"Not Found")</f>
        <v>Consumer</v>
      </c>
      <c r="T2838" t="str">
        <f>_xlfn.XLOOKUP(Table2[[#This Row],[Product_ID]],Table4[Product_ID],Table4[Product_Name],"Not Found")</f>
        <v>Headphones</v>
      </c>
    </row>
    <row r="2839" spans="1:20" x14ac:dyDescent="0.3">
      <c r="A2839" t="s">
        <v>3369</v>
      </c>
      <c r="B2839" s="4">
        <v>45514</v>
      </c>
      <c r="C2839" s="4">
        <v>45517</v>
      </c>
      <c r="D2839" t="s">
        <v>858</v>
      </c>
      <c r="E2839" t="s">
        <v>99</v>
      </c>
      <c r="F2839" s="8">
        <v>4</v>
      </c>
      <c r="G2839" s="10">
        <v>0.05</v>
      </c>
      <c r="H2839" t="s">
        <v>13</v>
      </c>
      <c r="I2839" s="8">
        <v>946.2</v>
      </c>
      <c r="J2839" s="8">
        <v>303.5</v>
      </c>
      <c r="K2839" s="12">
        <f>YEAR(Table2[[#This Row],[Order_Date]])</f>
        <v>2024</v>
      </c>
      <c r="L2839" s="12">
        <f>MONTH(Table2[[#This Row],[Order_Date]])</f>
        <v>8</v>
      </c>
      <c r="M2839" t="str">
        <f>TEXT(Table2[[#This Row],[Order_Date]],"mmm")</f>
        <v>Aug</v>
      </c>
      <c r="N2839" t="str">
        <f>TEXT(Table2[[#This Row],[Order_Date]],"YYYY-MM")</f>
        <v>2024-08</v>
      </c>
      <c r="O2839" s="9">
        <f>IFERROR(Table2[[#This Row],[Profit]]/Table2[[#This Row],[Sales]],0)</f>
        <v>0.32075671105474529</v>
      </c>
      <c r="P2839" t="str">
        <f>_xlfn.XLOOKUP(Table2[[#This Row],[Product_ID]],Table4[Product_ID],Table4[Category],"Not Found")</f>
        <v>Office</v>
      </c>
      <c r="Q2839" t="str">
        <f>_xlfn.XLOOKUP(Table2[[#This Row],[Product_ID]],Table4[Product_ID],Table4[Sub_Category],"Not Found")</f>
        <v>Paper</v>
      </c>
      <c r="R2839" t="str">
        <f>_xlfn.XLOOKUP(Table2[[#This Row],[Customer_ID]],Table1[Customer_ID],Table1[Region],"Not Found")</f>
        <v>North</v>
      </c>
      <c r="S2839" t="str">
        <f>_xlfn.XLOOKUP(Table2[[#This Row],[Customer_ID]],Table1[Customer_ID],Table1[Segment],"Not Found")</f>
        <v>Home Office</v>
      </c>
      <c r="T2839" t="str">
        <f>_xlfn.XLOOKUP(Table2[[#This Row],[Product_ID]],Table4[Product_ID],Table4[Product_Name],"Not Found")</f>
        <v>Pen Set</v>
      </c>
    </row>
    <row r="2840" spans="1:20" x14ac:dyDescent="0.3">
      <c r="A2840" t="s">
        <v>3370</v>
      </c>
      <c r="B2840" s="4">
        <v>45294</v>
      </c>
      <c r="C2840" s="4">
        <v>45297</v>
      </c>
      <c r="D2840" t="s">
        <v>140</v>
      </c>
      <c r="E2840" t="s">
        <v>16</v>
      </c>
      <c r="F2840" s="8">
        <v>3</v>
      </c>
      <c r="G2840" s="10">
        <v>0</v>
      </c>
      <c r="H2840" t="s">
        <v>13</v>
      </c>
      <c r="I2840" s="8">
        <v>3897</v>
      </c>
      <c r="J2840" s="8">
        <v>869.18</v>
      </c>
      <c r="K2840" s="12">
        <f>YEAR(Table2[[#This Row],[Order_Date]])</f>
        <v>2024</v>
      </c>
      <c r="L2840" s="12">
        <f>MONTH(Table2[[#This Row],[Order_Date]])</f>
        <v>1</v>
      </c>
      <c r="M2840" t="str">
        <f>TEXT(Table2[[#This Row],[Order_Date]],"mmm")</f>
        <v>Jan</v>
      </c>
      <c r="N2840" t="str">
        <f>TEXT(Table2[[#This Row],[Order_Date]],"YYYY-MM")</f>
        <v>2024-01</v>
      </c>
      <c r="O2840" s="9">
        <f>IFERROR(Table2[[#This Row],[Profit]]/Table2[[#This Row],[Sales]],0)</f>
        <v>0.22303823453938926</v>
      </c>
      <c r="P2840" t="str">
        <f>_xlfn.XLOOKUP(Table2[[#This Row],[Product_ID]],Table4[Product_ID],Table4[Category],"Not Found")</f>
        <v>Technology</v>
      </c>
      <c r="Q2840" t="str">
        <f>_xlfn.XLOOKUP(Table2[[#This Row],[Product_ID]],Table4[Product_ID],Table4[Sub_Category],"Not Found")</f>
        <v>Accessories</v>
      </c>
      <c r="R2840" t="str">
        <f>_xlfn.XLOOKUP(Table2[[#This Row],[Customer_ID]],Table1[Customer_ID],Table1[Region],"Not Found")</f>
        <v>North</v>
      </c>
      <c r="S2840" t="str">
        <f>_xlfn.XLOOKUP(Table2[[#This Row],[Customer_ID]],Table1[Customer_ID],Table1[Segment],"Not Found")</f>
        <v>Consumer</v>
      </c>
      <c r="T2840" t="str">
        <f>_xlfn.XLOOKUP(Table2[[#This Row],[Product_ID]],Table4[Product_ID],Table4[Product_Name],"Not Found")</f>
        <v>USB-C Hub</v>
      </c>
    </row>
    <row r="2841" spans="1:20" x14ac:dyDescent="0.3">
      <c r="A2841" t="s">
        <v>3371</v>
      </c>
      <c r="B2841" s="4">
        <v>45809</v>
      </c>
      <c r="C2841" s="4">
        <v>45810</v>
      </c>
      <c r="D2841" t="s">
        <v>1003</v>
      </c>
      <c r="E2841" t="s">
        <v>45</v>
      </c>
      <c r="F2841" s="8">
        <v>1</v>
      </c>
      <c r="G2841" s="10">
        <v>0.1</v>
      </c>
      <c r="H2841" t="s">
        <v>17</v>
      </c>
      <c r="I2841" s="8">
        <v>2249.1</v>
      </c>
      <c r="J2841" s="8">
        <v>362.97</v>
      </c>
      <c r="K2841" s="12">
        <f>YEAR(Table2[[#This Row],[Order_Date]])</f>
        <v>2025</v>
      </c>
      <c r="L2841" s="12">
        <f>MONTH(Table2[[#This Row],[Order_Date]])</f>
        <v>6</v>
      </c>
      <c r="M2841" t="str">
        <f>TEXT(Table2[[#This Row],[Order_Date]],"mmm")</f>
        <v>Jun</v>
      </c>
      <c r="N2841" t="str">
        <f>TEXT(Table2[[#This Row],[Order_Date]],"YYYY-MM")</f>
        <v>2025-06</v>
      </c>
      <c r="O2841" s="9">
        <f>IFERROR(Table2[[#This Row],[Profit]]/Table2[[#This Row],[Sales]],0)</f>
        <v>0.16138455382152864</v>
      </c>
      <c r="P2841" t="str">
        <f>_xlfn.XLOOKUP(Table2[[#This Row],[Product_ID]],Table4[Product_ID],Table4[Category],"Not Found")</f>
        <v>Technology</v>
      </c>
      <c r="Q2841" t="str">
        <f>_xlfn.XLOOKUP(Table2[[#This Row],[Product_ID]],Table4[Product_ID],Table4[Sub_Category],"Not Found")</f>
        <v>Audio</v>
      </c>
      <c r="R2841" t="str">
        <f>_xlfn.XLOOKUP(Table2[[#This Row],[Customer_ID]],Table1[Customer_ID],Table1[Region],"Not Found")</f>
        <v>West</v>
      </c>
      <c r="S2841" t="str">
        <f>_xlfn.XLOOKUP(Table2[[#This Row],[Customer_ID]],Table1[Customer_ID],Table1[Segment],"Not Found")</f>
        <v>Consumer</v>
      </c>
      <c r="T2841" t="str">
        <f>_xlfn.XLOOKUP(Table2[[#This Row],[Product_ID]],Table4[Product_ID],Table4[Product_Name],"Not Found")</f>
        <v>Headphones</v>
      </c>
    </row>
    <row r="2842" spans="1:20" x14ac:dyDescent="0.3">
      <c r="A2842" t="s">
        <v>3372</v>
      </c>
      <c r="B2842" s="4">
        <v>45384</v>
      </c>
      <c r="C2842" s="4">
        <v>45385</v>
      </c>
      <c r="D2842" t="s">
        <v>805</v>
      </c>
      <c r="E2842" t="s">
        <v>65</v>
      </c>
      <c r="F2842" s="8">
        <v>1</v>
      </c>
      <c r="G2842" s="10">
        <v>0.05</v>
      </c>
      <c r="H2842" t="s">
        <v>13</v>
      </c>
      <c r="I2842" s="8">
        <v>664.05</v>
      </c>
      <c r="J2842" s="8">
        <v>160.32</v>
      </c>
      <c r="K2842" s="12">
        <f>YEAR(Table2[[#This Row],[Order_Date]])</f>
        <v>2024</v>
      </c>
      <c r="L2842" s="12">
        <f>MONTH(Table2[[#This Row],[Order_Date]])</f>
        <v>4</v>
      </c>
      <c r="M2842" t="str">
        <f>TEXT(Table2[[#This Row],[Order_Date]],"mmm")</f>
        <v>Apr</v>
      </c>
      <c r="N2842" t="str">
        <f>TEXT(Table2[[#This Row],[Order_Date]],"YYYY-MM")</f>
        <v>2024-04</v>
      </c>
      <c r="O2842" s="9">
        <f>IFERROR(Table2[[#This Row],[Profit]]/Table2[[#This Row],[Sales]],0)</f>
        <v>0.24142760334312177</v>
      </c>
      <c r="P2842" t="str">
        <f>_xlfn.XLOOKUP(Table2[[#This Row],[Product_ID]],Table4[Product_ID],Table4[Category],"Not Found")</f>
        <v>Office</v>
      </c>
      <c r="Q2842" t="str">
        <f>_xlfn.XLOOKUP(Table2[[#This Row],[Product_ID]],Table4[Product_ID],Table4[Sub_Category],"Not Found")</f>
        <v>Storage</v>
      </c>
      <c r="R2842" t="str">
        <f>_xlfn.XLOOKUP(Table2[[#This Row],[Customer_ID]],Table1[Customer_ID],Table1[Region],"Not Found")</f>
        <v>West</v>
      </c>
      <c r="S2842" t="str">
        <f>_xlfn.XLOOKUP(Table2[[#This Row],[Customer_ID]],Table1[Customer_ID],Table1[Segment],"Not Found")</f>
        <v>Home Office</v>
      </c>
      <c r="T2842" t="str">
        <f>_xlfn.XLOOKUP(Table2[[#This Row],[Product_ID]],Table4[Product_ID],Table4[Product_Name],"Not Found")</f>
        <v>Desk Organizer</v>
      </c>
    </row>
    <row r="2843" spans="1:20" x14ac:dyDescent="0.3">
      <c r="A2843" t="s">
        <v>3373</v>
      </c>
      <c r="B2843" s="4">
        <v>45811</v>
      </c>
      <c r="C2843" s="4">
        <v>45814</v>
      </c>
      <c r="D2843" t="s">
        <v>463</v>
      </c>
      <c r="E2843" t="s">
        <v>116</v>
      </c>
      <c r="F2843" s="8">
        <v>3</v>
      </c>
      <c r="G2843" s="10">
        <v>0.1</v>
      </c>
      <c r="H2843" t="s">
        <v>13</v>
      </c>
      <c r="I2843" s="8">
        <v>1077.3</v>
      </c>
      <c r="J2843" s="8">
        <v>280.48</v>
      </c>
      <c r="K2843" s="12">
        <f>YEAR(Table2[[#This Row],[Order_Date]])</f>
        <v>2025</v>
      </c>
      <c r="L2843" s="12">
        <f>MONTH(Table2[[#This Row],[Order_Date]])</f>
        <v>6</v>
      </c>
      <c r="M2843" t="str">
        <f>TEXT(Table2[[#This Row],[Order_Date]],"mmm")</f>
        <v>Jun</v>
      </c>
      <c r="N2843" t="str">
        <f>TEXT(Table2[[#This Row],[Order_Date]],"YYYY-MM")</f>
        <v>2025-06</v>
      </c>
      <c r="O2843" s="9">
        <f>IFERROR(Table2[[#This Row],[Profit]]/Table2[[#This Row],[Sales]],0)</f>
        <v>0.26035459017915163</v>
      </c>
      <c r="P2843" t="str">
        <f>_xlfn.XLOOKUP(Table2[[#This Row],[Product_ID]],Table4[Product_ID],Table4[Category],"Not Found")</f>
        <v>Technology</v>
      </c>
      <c r="Q2843" t="str">
        <f>_xlfn.XLOOKUP(Table2[[#This Row],[Product_ID]],Table4[Product_ID],Table4[Sub_Category],"Not Found")</f>
        <v>Accessories</v>
      </c>
      <c r="R2843" t="str">
        <f>_xlfn.XLOOKUP(Table2[[#This Row],[Customer_ID]],Table1[Customer_ID],Table1[Region],"Not Found")</f>
        <v>South</v>
      </c>
      <c r="S2843" t="str">
        <f>_xlfn.XLOOKUP(Table2[[#This Row],[Customer_ID]],Table1[Customer_ID],Table1[Segment],"Not Found")</f>
        <v>Corporate</v>
      </c>
      <c r="T2843" t="str">
        <f>_xlfn.XLOOKUP(Table2[[#This Row],[Product_ID]],Table4[Product_ID],Table4[Product_Name],"Not Found")</f>
        <v>Mobile Holder</v>
      </c>
    </row>
    <row r="2844" spans="1:20" x14ac:dyDescent="0.3">
      <c r="A2844" t="s">
        <v>3374</v>
      </c>
      <c r="B2844" s="4">
        <v>45719</v>
      </c>
      <c r="C2844" s="4">
        <v>45724</v>
      </c>
      <c r="D2844" t="s">
        <v>1289</v>
      </c>
      <c r="E2844" t="s">
        <v>35</v>
      </c>
      <c r="F2844" s="8">
        <v>1</v>
      </c>
      <c r="G2844" s="10">
        <v>0.1</v>
      </c>
      <c r="H2844" t="s">
        <v>13</v>
      </c>
      <c r="I2844" s="8">
        <v>1439.1</v>
      </c>
      <c r="J2844" s="8">
        <v>403.13</v>
      </c>
      <c r="K2844" s="12">
        <f>YEAR(Table2[[#This Row],[Order_Date]])</f>
        <v>2025</v>
      </c>
      <c r="L2844" s="12">
        <f>MONTH(Table2[[#This Row],[Order_Date]])</f>
        <v>3</v>
      </c>
      <c r="M2844" t="str">
        <f>TEXT(Table2[[#This Row],[Order_Date]],"mmm")</f>
        <v>Mar</v>
      </c>
      <c r="N2844" t="str">
        <f>TEXT(Table2[[#This Row],[Order_Date]],"YYYY-MM")</f>
        <v>2025-03</v>
      </c>
      <c r="O2844" s="9">
        <f>IFERROR(Table2[[#This Row],[Profit]]/Table2[[#This Row],[Sales]],0)</f>
        <v>0.28012646793134599</v>
      </c>
      <c r="P2844" t="str">
        <f>_xlfn.XLOOKUP(Table2[[#This Row],[Product_ID]],Table4[Product_ID],Table4[Category],"Not Found")</f>
        <v>Lifestyle</v>
      </c>
      <c r="Q2844" t="str">
        <f>_xlfn.XLOOKUP(Table2[[#This Row],[Product_ID]],Table4[Product_ID],Table4[Sub_Category],"Not Found")</f>
        <v>Bags</v>
      </c>
      <c r="R2844" t="str">
        <f>_xlfn.XLOOKUP(Table2[[#This Row],[Customer_ID]],Table1[Customer_ID],Table1[Region],"Not Found")</f>
        <v>South</v>
      </c>
      <c r="S2844" t="str">
        <f>_xlfn.XLOOKUP(Table2[[#This Row],[Customer_ID]],Table1[Customer_ID],Table1[Segment],"Not Found")</f>
        <v>Corporate</v>
      </c>
      <c r="T2844" t="str">
        <f>_xlfn.XLOOKUP(Table2[[#This Row],[Product_ID]],Table4[Product_ID],Table4[Product_Name],"Not Found")</f>
        <v>Backpack</v>
      </c>
    </row>
    <row r="2845" spans="1:20" x14ac:dyDescent="0.3">
      <c r="A2845" t="s">
        <v>3375</v>
      </c>
      <c r="B2845" s="4">
        <v>45784</v>
      </c>
      <c r="C2845" s="4">
        <v>45788</v>
      </c>
      <c r="D2845" t="s">
        <v>416</v>
      </c>
      <c r="E2845" t="s">
        <v>29</v>
      </c>
      <c r="F2845" s="8">
        <v>1</v>
      </c>
      <c r="G2845" s="10">
        <v>0.05</v>
      </c>
      <c r="H2845" t="s">
        <v>13</v>
      </c>
      <c r="I2845" s="8">
        <v>379.05</v>
      </c>
      <c r="J2845" s="8">
        <v>133.93</v>
      </c>
      <c r="K2845" s="12">
        <f>YEAR(Table2[[#This Row],[Order_Date]])</f>
        <v>2025</v>
      </c>
      <c r="L2845" s="12">
        <f>MONTH(Table2[[#This Row],[Order_Date]])</f>
        <v>5</v>
      </c>
      <c r="M2845" t="str">
        <f>TEXT(Table2[[#This Row],[Order_Date]],"mmm")</f>
        <v>May</v>
      </c>
      <c r="N2845" t="str">
        <f>TEXT(Table2[[#This Row],[Order_Date]],"YYYY-MM")</f>
        <v>2025-05</v>
      </c>
      <c r="O2845" s="9">
        <f>IFERROR(Table2[[#This Row],[Profit]]/Table2[[#This Row],[Sales]],0)</f>
        <v>0.35333069515894999</v>
      </c>
      <c r="P2845" t="str">
        <f>_xlfn.XLOOKUP(Table2[[#This Row],[Product_ID]],Table4[Product_ID],Table4[Category],"Not Found")</f>
        <v>Office</v>
      </c>
      <c r="Q2845" t="str">
        <f>_xlfn.XLOOKUP(Table2[[#This Row],[Product_ID]],Table4[Product_ID],Table4[Sub_Category],"Not Found")</f>
        <v>Paper</v>
      </c>
      <c r="R2845" t="str">
        <f>_xlfn.XLOOKUP(Table2[[#This Row],[Customer_ID]],Table1[Customer_ID],Table1[Region],"Not Found")</f>
        <v>South</v>
      </c>
      <c r="S2845" t="str">
        <f>_xlfn.XLOOKUP(Table2[[#This Row],[Customer_ID]],Table1[Customer_ID],Table1[Segment],"Not Found")</f>
        <v>Consumer</v>
      </c>
      <c r="T2845" t="str">
        <f>_xlfn.XLOOKUP(Table2[[#This Row],[Product_ID]],Table4[Product_ID],Table4[Product_Name],"Not Found")</f>
        <v>Notebook Set</v>
      </c>
    </row>
    <row r="2846" spans="1:20" x14ac:dyDescent="0.3">
      <c r="A2846" t="s">
        <v>3376</v>
      </c>
      <c r="B2846" s="4">
        <v>45526</v>
      </c>
      <c r="C2846" s="4">
        <v>45528</v>
      </c>
      <c r="D2846" t="s">
        <v>216</v>
      </c>
      <c r="E2846" t="s">
        <v>12</v>
      </c>
      <c r="F2846" s="8">
        <v>2</v>
      </c>
      <c r="G2846" s="10">
        <v>0.1</v>
      </c>
      <c r="H2846" t="s">
        <v>13</v>
      </c>
      <c r="I2846" s="8">
        <v>1078.2</v>
      </c>
      <c r="J2846" s="8">
        <v>341.83</v>
      </c>
      <c r="K2846" s="12">
        <f>YEAR(Table2[[#This Row],[Order_Date]])</f>
        <v>2024</v>
      </c>
      <c r="L2846" s="12">
        <f>MONTH(Table2[[#This Row],[Order_Date]])</f>
        <v>8</v>
      </c>
      <c r="M2846" t="str">
        <f>TEXT(Table2[[#This Row],[Order_Date]],"mmm")</f>
        <v>Aug</v>
      </c>
      <c r="N2846" t="str">
        <f>TEXT(Table2[[#This Row],[Order_Date]],"YYYY-MM")</f>
        <v>2024-08</v>
      </c>
      <c r="O2846" s="9">
        <f>IFERROR(Table2[[#This Row],[Profit]]/Table2[[#This Row],[Sales]],0)</f>
        <v>0.31703765535151174</v>
      </c>
      <c r="P2846" t="str">
        <f>_xlfn.XLOOKUP(Table2[[#This Row],[Product_ID]],Table4[Product_ID],Table4[Category],"Not Found")</f>
        <v>Home</v>
      </c>
      <c r="Q2846" t="str">
        <f>_xlfn.XLOOKUP(Table2[[#This Row],[Product_ID]],Table4[Product_ID],Table4[Sub_Category],"Not Found")</f>
        <v>Kitchen</v>
      </c>
      <c r="R2846" t="str">
        <f>_xlfn.XLOOKUP(Table2[[#This Row],[Customer_ID]],Table1[Customer_ID],Table1[Region],"Not Found")</f>
        <v>South</v>
      </c>
      <c r="S2846" t="str">
        <f>_xlfn.XLOOKUP(Table2[[#This Row],[Customer_ID]],Table1[Customer_ID],Table1[Segment],"Not Found")</f>
        <v>Home Office</v>
      </c>
      <c r="T2846" t="str">
        <f>_xlfn.XLOOKUP(Table2[[#This Row],[Product_ID]],Table4[Product_ID],Table4[Product_Name],"Not Found")</f>
        <v>Water Bottle</v>
      </c>
    </row>
    <row r="2847" spans="1:20" x14ac:dyDescent="0.3">
      <c r="A2847" t="s">
        <v>3377</v>
      </c>
      <c r="B2847" s="4">
        <v>45911</v>
      </c>
      <c r="C2847" s="4">
        <v>45912</v>
      </c>
      <c r="D2847" t="s">
        <v>152</v>
      </c>
      <c r="E2847" t="s">
        <v>35</v>
      </c>
      <c r="F2847" s="8">
        <v>1</v>
      </c>
      <c r="G2847" s="10">
        <v>0</v>
      </c>
      <c r="H2847" t="s">
        <v>13</v>
      </c>
      <c r="I2847" s="8">
        <v>1599</v>
      </c>
      <c r="J2847" s="8">
        <v>563.05999999999995</v>
      </c>
      <c r="K2847" s="12">
        <f>YEAR(Table2[[#This Row],[Order_Date]])</f>
        <v>2025</v>
      </c>
      <c r="L2847" s="12">
        <f>MONTH(Table2[[#This Row],[Order_Date]])</f>
        <v>9</v>
      </c>
      <c r="M2847" t="str">
        <f>TEXT(Table2[[#This Row],[Order_Date]],"mmm")</f>
        <v>Sep</v>
      </c>
      <c r="N2847" t="str">
        <f>TEXT(Table2[[#This Row],[Order_Date]],"YYYY-MM")</f>
        <v>2025-09</v>
      </c>
      <c r="O2847" s="9">
        <f>IFERROR(Table2[[#This Row],[Profit]]/Table2[[#This Row],[Sales]],0)</f>
        <v>0.35213258286429017</v>
      </c>
      <c r="P2847" t="str">
        <f>_xlfn.XLOOKUP(Table2[[#This Row],[Product_ID]],Table4[Product_ID],Table4[Category],"Not Found")</f>
        <v>Lifestyle</v>
      </c>
      <c r="Q2847" t="str">
        <f>_xlfn.XLOOKUP(Table2[[#This Row],[Product_ID]],Table4[Product_ID],Table4[Sub_Category],"Not Found")</f>
        <v>Bags</v>
      </c>
      <c r="R2847" t="str">
        <f>_xlfn.XLOOKUP(Table2[[#This Row],[Customer_ID]],Table1[Customer_ID],Table1[Region],"Not Found")</f>
        <v>West</v>
      </c>
      <c r="S2847" t="str">
        <f>_xlfn.XLOOKUP(Table2[[#This Row],[Customer_ID]],Table1[Customer_ID],Table1[Segment],"Not Found")</f>
        <v>Consumer</v>
      </c>
      <c r="T2847" t="str">
        <f>_xlfn.XLOOKUP(Table2[[#This Row],[Product_ID]],Table4[Product_ID],Table4[Product_Name],"Not Found")</f>
        <v>Backpack</v>
      </c>
    </row>
    <row r="2848" spans="1:20" x14ac:dyDescent="0.3">
      <c r="A2848" t="s">
        <v>3378</v>
      </c>
      <c r="B2848" s="4">
        <v>45452</v>
      </c>
      <c r="C2848" s="4">
        <v>45455</v>
      </c>
      <c r="D2848" t="s">
        <v>710</v>
      </c>
      <c r="E2848" t="s">
        <v>16</v>
      </c>
      <c r="F2848" s="8">
        <v>1</v>
      </c>
      <c r="G2848" s="10">
        <v>0</v>
      </c>
      <c r="H2848" t="s">
        <v>17</v>
      </c>
      <c r="I2848" s="8">
        <v>1299</v>
      </c>
      <c r="J2848" s="8">
        <v>308.43</v>
      </c>
      <c r="K2848" s="12">
        <f>YEAR(Table2[[#This Row],[Order_Date]])</f>
        <v>2024</v>
      </c>
      <c r="L2848" s="12">
        <f>MONTH(Table2[[#This Row],[Order_Date]])</f>
        <v>6</v>
      </c>
      <c r="M2848" t="str">
        <f>TEXT(Table2[[#This Row],[Order_Date]],"mmm")</f>
        <v>Jun</v>
      </c>
      <c r="N2848" t="str">
        <f>TEXT(Table2[[#This Row],[Order_Date]],"YYYY-MM")</f>
        <v>2024-06</v>
      </c>
      <c r="O2848" s="9">
        <f>IFERROR(Table2[[#This Row],[Profit]]/Table2[[#This Row],[Sales]],0)</f>
        <v>0.23743648960739031</v>
      </c>
      <c r="P2848" t="str">
        <f>_xlfn.XLOOKUP(Table2[[#This Row],[Product_ID]],Table4[Product_ID],Table4[Category],"Not Found")</f>
        <v>Technology</v>
      </c>
      <c r="Q2848" t="str">
        <f>_xlfn.XLOOKUP(Table2[[#This Row],[Product_ID]],Table4[Product_ID],Table4[Sub_Category],"Not Found")</f>
        <v>Accessories</v>
      </c>
      <c r="R2848" t="str">
        <f>_xlfn.XLOOKUP(Table2[[#This Row],[Customer_ID]],Table1[Customer_ID],Table1[Region],"Not Found")</f>
        <v>North</v>
      </c>
      <c r="S2848" t="str">
        <f>_xlfn.XLOOKUP(Table2[[#This Row],[Customer_ID]],Table1[Customer_ID],Table1[Segment],"Not Found")</f>
        <v>Consumer</v>
      </c>
      <c r="T2848" t="str">
        <f>_xlfn.XLOOKUP(Table2[[#This Row],[Product_ID]],Table4[Product_ID],Table4[Product_Name],"Not Found")</f>
        <v>USB-C Hub</v>
      </c>
    </row>
    <row r="2849" spans="1:20" x14ac:dyDescent="0.3">
      <c r="A2849" t="s">
        <v>3379</v>
      </c>
      <c r="B2849" s="4">
        <v>46012</v>
      </c>
      <c r="C2849" s="4">
        <v>46013</v>
      </c>
      <c r="D2849" t="s">
        <v>958</v>
      </c>
      <c r="E2849" t="s">
        <v>50</v>
      </c>
      <c r="F2849" s="8">
        <v>2</v>
      </c>
      <c r="G2849" s="10">
        <v>0.1</v>
      </c>
      <c r="H2849" t="s">
        <v>13</v>
      </c>
      <c r="I2849" s="8">
        <v>898.2</v>
      </c>
      <c r="J2849" s="8">
        <v>230.08</v>
      </c>
      <c r="K2849" s="12">
        <f>YEAR(Table2[[#This Row],[Order_Date]])</f>
        <v>2025</v>
      </c>
      <c r="L2849" s="12">
        <f>MONTH(Table2[[#This Row],[Order_Date]])</f>
        <v>12</v>
      </c>
      <c r="M2849" t="str">
        <f>TEXT(Table2[[#This Row],[Order_Date]],"mmm")</f>
        <v>Dec</v>
      </c>
      <c r="N2849" t="str">
        <f>TEXT(Table2[[#This Row],[Order_Date]],"YYYY-MM")</f>
        <v>2025-12</v>
      </c>
      <c r="O2849" s="9">
        <f>IFERROR(Table2[[#This Row],[Profit]]/Table2[[#This Row],[Sales]],0)</f>
        <v>0.25615675796036519</v>
      </c>
      <c r="P2849" t="str">
        <f>_xlfn.XLOOKUP(Table2[[#This Row],[Product_ID]],Table4[Product_ID],Table4[Category],"Not Found")</f>
        <v>Technology</v>
      </c>
      <c r="Q2849" t="str">
        <f>_xlfn.XLOOKUP(Table2[[#This Row],[Product_ID]],Table4[Product_ID],Table4[Sub_Category],"Not Found")</f>
        <v>Accessories</v>
      </c>
      <c r="R2849" t="str">
        <f>_xlfn.XLOOKUP(Table2[[#This Row],[Customer_ID]],Table1[Customer_ID],Table1[Region],"Not Found")</f>
        <v>West</v>
      </c>
      <c r="S2849" t="str">
        <f>_xlfn.XLOOKUP(Table2[[#This Row],[Customer_ID]],Table1[Customer_ID],Table1[Segment],"Not Found")</f>
        <v>Corporate</v>
      </c>
      <c r="T2849" t="str">
        <f>_xlfn.XLOOKUP(Table2[[#This Row],[Product_ID]],Table4[Product_ID],Table4[Product_Name],"Not Found")</f>
        <v>Wireless Mouse</v>
      </c>
    </row>
    <row r="2850" spans="1:20" x14ac:dyDescent="0.3">
      <c r="A2850" t="s">
        <v>3380</v>
      </c>
      <c r="B2850" s="4">
        <v>45622</v>
      </c>
      <c r="C2850" s="4">
        <v>45623</v>
      </c>
      <c r="D2850" t="s">
        <v>397</v>
      </c>
      <c r="E2850" t="s">
        <v>20</v>
      </c>
      <c r="F2850" s="8">
        <v>2</v>
      </c>
      <c r="G2850" s="10">
        <v>0</v>
      </c>
      <c r="H2850" t="s">
        <v>21</v>
      </c>
      <c r="I2850" s="8">
        <v>13998</v>
      </c>
      <c r="J2850" s="8">
        <v>2492.3000000000002</v>
      </c>
      <c r="K2850" s="12">
        <f>YEAR(Table2[[#This Row],[Order_Date]])</f>
        <v>2024</v>
      </c>
      <c r="L2850" s="12">
        <f>MONTH(Table2[[#This Row],[Order_Date]])</f>
        <v>11</v>
      </c>
      <c r="M2850" t="str">
        <f>TEXT(Table2[[#This Row],[Order_Date]],"mmm")</f>
        <v>Nov</v>
      </c>
      <c r="N2850" t="str">
        <f>TEXT(Table2[[#This Row],[Order_Date]],"YYYY-MM")</f>
        <v>2024-11</v>
      </c>
      <c r="O2850" s="9">
        <f>IFERROR(Table2[[#This Row],[Profit]]/Table2[[#This Row],[Sales]],0)</f>
        <v>0.17804686383769111</v>
      </c>
      <c r="P2850" t="str">
        <f>_xlfn.XLOOKUP(Table2[[#This Row],[Product_ID]],Table4[Product_ID],Table4[Category],"Not Found")</f>
        <v>Furniture</v>
      </c>
      <c r="Q2850" t="str">
        <f>_xlfn.XLOOKUP(Table2[[#This Row],[Product_ID]],Table4[Product_ID],Table4[Sub_Category],"Not Found")</f>
        <v>Furniture</v>
      </c>
      <c r="R2850" t="str">
        <f>_xlfn.XLOOKUP(Table2[[#This Row],[Customer_ID]],Table1[Customer_ID],Table1[Region],"Not Found")</f>
        <v>South</v>
      </c>
      <c r="S2850" t="str">
        <f>_xlfn.XLOOKUP(Table2[[#This Row],[Customer_ID]],Table1[Customer_ID],Table1[Segment],"Not Found")</f>
        <v>Consumer</v>
      </c>
      <c r="T2850" t="str">
        <f>_xlfn.XLOOKUP(Table2[[#This Row],[Product_ID]],Table4[Product_ID],Table4[Product_Name],"Not Found")</f>
        <v>Office Chair</v>
      </c>
    </row>
    <row r="2851" spans="1:20" x14ac:dyDescent="0.3">
      <c r="A2851" t="s">
        <v>3381</v>
      </c>
      <c r="B2851" s="4">
        <v>45624</v>
      </c>
      <c r="C2851" s="4">
        <v>45625</v>
      </c>
      <c r="D2851" t="s">
        <v>313</v>
      </c>
      <c r="E2851" t="s">
        <v>20</v>
      </c>
      <c r="F2851" s="8">
        <v>1</v>
      </c>
      <c r="G2851" s="10">
        <v>0</v>
      </c>
      <c r="H2851" t="s">
        <v>13</v>
      </c>
      <c r="I2851" s="8">
        <v>6999</v>
      </c>
      <c r="J2851" s="8">
        <v>1252.5</v>
      </c>
      <c r="K2851" s="12">
        <f>YEAR(Table2[[#This Row],[Order_Date]])</f>
        <v>2024</v>
      </c>
      <c r="L2851" s="12">
        <f>MONTH(Table2[[#This Row],[Order_Date]])</f>
        <v>11</v>
      </c>
      <c r="M2851" t="str">
        <f>TEXT(Table2[[#This Row],[Order_Date]],"mmm")</f>
        <v>Nov</v>
      </c>
      <c r="N2851" t="str">
        <f>TEXT(Table2[[#This Row],[Order_Date]],"YYYY-MM")</f>
        <v>2024-11</v>
      </c>
      <c r="O2851" s="9">
        <f>IFERROR(Table2[[#This Row],[Profit]]/Table2[[#This Row],[Sales]],0)</f>
        <v>0.17895413630518645</v>
      </c>
      <c r="P2851" t="str">
        <f>_xlfn.XLOOKUP(Table2[[#This Row],[Product_ID]],Table4[Product_ID],Table4[Category],"Not Found")</f>
        <v>Furniture</v>
      </c>
      <c r="Q2851" t="str">
        <f>_xlfn.XLOOKUP(Table2[[#This Row],[Product_ID]],Table4[Product_ID],Table4[Sub_Category],"Not Found")</f>
        <v>Furniture</v>
      </c>
      <c r="R2851" t="str">
        <f>_xlfn.XLOOKUP(Table2[[#This Row],[Customer_ID]],Table1[Customer_ID],Table1[Region],"Not Found")</f>
        <v>South</v>
      </c>
      <c r="S2851" t="str">
        <f>_xlfn.XLOOKUP(Table2[[#This Row],[Customer_ID]],Table1[Customer_ID],Table1[Segment],"Not Found")</f>
        <v>Home Office</v>
      </c>
      <c r="T2851" t="str">
        <f>_xlfn.XLOOKUP(Table2[[#This Row],[Product_ID]],Table4[Product_ID],Table4[Product_Name],"Not Found")</f>
        <v>Office Chair</v>
      </c>
    </row>
    <row r="2852" spans="1:20" x14ac:dyDescent="0.3">
      <c r="A2852" t="s">
        <v>3382</v>
      </c>
      <c r="B2852" s="4">
        <v>45341</v>
      </c>
      <c r="C2852" s="4">
        <v>45342</v>
      </c>
      <c r="D2852" t="s">
        <v>1378</v>
      </c>
      <c r="E2852" t="s">
        <v>81</v>
      </c>
      <c r="F2852" s="8">
        <v>4</v>
      </c>
      <c r="G2852" s="10">
        <v>0.15</v>
      </c>
      <c r="H2852" t="s">
        <v>21</v>
      </c>
      <c r="I2852" s="8">
        <v>2716.6</v>
      </c>
      <c r="J2852" s="8">
        <v>565.04</v>
      </c>
      <c r="K2852" s="12">
        <f>YEAR(Table2[[#This Row],[Order_Date]])</f>
        <v>2024</v>
      </c>
      <c r="L2852" s="12">
        <f>MONTH(Table2[[#This Row],[Order_Date]])</f>
        <v>2</v>
      </c>
      <c r="M2852" t="str">
        <f>TEXT(Table2[[#This Row],[Order_Date]],"mmm")</f>
        <v>Feb</v>
      </c>
      <c r="N2852" t="str">
        <f>TEXT(Table2[[#This Row],[Order_Date]],"YYYY-MM")</f>
        <v>2024-02</v>
      </c>
      <c r="O2852" s="9">
        <f>IFERROR(Table2[[#This Row],[Profit]]/Table2[[#This Row],[Sales]],0)</f>
        <v>0.20799528822793198</v>
      </c>
      <c r="P2852" t="str">
        <f>_xlfn.XLOOKUP(Table2[[#This Row],[Product_ID]],Table4[Product_ID],Table4[Category],"Not Found")</f>
        <v>Home</v>
      </c>
      <c r="Q2852" t="str">
        <f>_xlfn.XLOOKUP(Table2[[#This Row],[Product_ID]],Table4[Product_ID],Table4[Sub_Category],"Not Found")</f>
        <v>Kitchen</v>
      </c>
      <c r="R2852" t="str">
        <f>_xlfn.XLOOKUP(Table2[[#This Row],[Customer_ID]],Table1[Customer_ID],Table1[Region],"Not Found")</f>
        <v>West</v>
      </c>
      <c r="S2852" t="str">
        <f>_xlfn.XLOOKUP(Table2[[#This Row],[Customer_ID]],Table1[Customer_ID],Table1[Segment],"Not Found")</f>
        <v>Corporate</v>
      </c>
      <c r="T2852" t="str">
        <f>_xlfn.XLOOKUP(Table2[[#This Row],[Product_ID]],Table4[Product_ID],Table4[Product_Name],"Not Found")</f>
        <v>Travel Mug</v>
      </c>
    </row>
    <row r="2853" spans="1:20" x14ac:dyDescent="0.3">
      <c r="A2853" t="s">
        <v>3383</v>
      </c>
      <c r="B2853" s="4">
        <v>45814</v>
      </c>
      <c r="C2853" s="4">
        <v>45819</v>
      </c>
      <c r="D2853" t="s">
        <v>189</v>
      </c>
      <c r="E2853" t="s">
        <v>26</v>
      </c>
      <c r="F2853" s="8">
        <v>2</v>
      </c>
      <c r="G2853" s="10">
        <v>0.1</v>
      </c>
      <c r="H2853" t="s">
        <v>17</v>
      </c>
      <c r="I2853" s="8">
        <v>1618.2</v>
      </c>
      <c r="J2853" s="8">
        <v>353.48</v>
      </c>
      <c r="K2853" s="12">
        <f>YEAR(Table2[[#This Row],[Order_Date]])</f>
        <v>2025</v>
      </c>
      <c r="L2853" s="12">
        <f>MONTH(Table2[[#This Row],[Order_Date]])</f>
        <v>6</v>
      </c>
      <c r="M2853" t="str">
        <f>TEXT(Table2[[#This Row],[Order_Date]],"mmm")</f>
        <v>Jun</v>
      </c>
      <c r="N2853" t="str">
        <f>TEXT(Table2[[#This Row],[Order_Date]],"YYYY-MM")</f>
        <v>2025-06</v>
      </c>
      <c r="O2853" s="9">
        <f>IFERROR(Table2[[#This Row],[Profit]]/Table2[[#This Row],[Sales]],0)</f>
        <v>0.21844024224446917</v>
      </c>
      <c r="P2853" t="str">
        <f>_xlfn.XLOOKUP(Table2[[#This Row],[Product_ID]],Table4[Product_ID],Table4[Category],"Not Found")</f>
        <v>Technology</v>
      </c>
      <c r="Q2853" t="str">
        <f>_xlfn.XLOOKUP(Table2[[#This Row],[Product_ID]],Table4[Product_ID],Table4[Sub_Category],"Not Found")</f>
        <v>Accessories</v>
      </c>
      <c r="R2853" t="str">
        <f>_xlfn.XLOOKUP(Table2[[#This Row],[Customer_ID]],Table1[Customer_ID],Table1[Region],"Not Found")</f>
        <v>West</v>
      </c>
      <c r="S2853" t="str">
        <f>_xlfn.XLOOKUP(Table2[[#This Row],[Customer_ID]],Table1[Customer_ID],Table1[Segment],"Not Found")</f>
        <v>Consumer</v>
      </c>
      <c r="T2853" t="str">
        <f>_xlfn.XLOOKUP(Table2[[#This Row],[Product_ID]],Table4[Product_ID],Table4[Product_Name],"Not Found")</f>
        <v>Keyboard</v>
      </c>
    </row>
    <row r="2854" spans="1:20" x14ac:dyDescent="0.3">
      <c r="A2854" t="s">
        <v>3384</v>
      </c>
      <c r="B2854" s="4">
        <v>45959</v>
      </c>
      <c r="C2854" s="4">
        <v>45961</v>
      </c>
      <c r="D2854" t="s">
        <v>109</v>
      </c>
      <c r="E2854" t="s">
        <v>20</v>
      </c>
      <c r="F2854" s="8">
        <v>1</v>
      </c>
      <c r="G2854" s="10">
        <v>0.05</v>
      </c>
      <c r="H2854" t="s">
        <v>17</v>
      </c>
      <c r="I2854" s="8">
        <v>6649.05</v>
      </c>
      <c r="J2854" s="8">
        <v>901.61</v>
      </c>
      <c r="K2854" s="12">
        <f>YEAR(Table2[[#This Row],[Order_Date]])</f>
        <v>2025</v>
      </c>
      <c r="L2854" s="12">
        <f>MONTH(Table2[[#This Row],[Order_Date]])</f>
        <v>10</v>
      </c>
      <c r="M2854" t="str">
        <f>TEXT(Table2[[#This Row],[Order_Date]],"mmm")</f>
        <v>Oct</v>
      </c>
      <c r="N2854" t="str">
        <f>TEXT(Table2[[#This Row],[Order_Date]],"YYYY-MM")</f>
        <v>2025-10</v>
      </c>
      <c r="O2854" s="9">
        <f>IFERROR(Table2[[#This Row],[Profit]]/Table2[[#This Row],[Sales]],0)</f>
        <v>0.13559982253103828</v>
      </c>
      <c r="P2854" t="str">
        <f>_xlfn.XLOOKUP(Table2[[#This Row],[Product_ID]],Table4[Product_ID],Table4[Category],"Not Found")</f>
        <v>Furniture</v>
      </c>
      <c r="Q2854" t="str">
        <f>_xlfn.XLOOKUP(Table2[[#This Row],[Product_ID]],Table4[Product_ID],Table4[Sub_Category],"Not Found")</f>
        <v>Furniture</v>
      </c>
      <c r="R2854" t="str">
        <f>_xlfn.XLOOKUP(Table2[[#This Row],[Customer_ID]],Table1[Customer_ID],Table1[Region],"Not Found")</f>
        <v>East</v>
      </c>
      <c r="S2854" t="str">
        <f>_xlfn.XLOOKUP(Table2[[#This Row],[Customer_ID]],Table1[Customer_ID],Table1[Segment],"Not Found")</f>
        <v>Consumer</v>
      </c>
      <c r="T2854" t="str">
        <f>_xlfn.XLOOKUP(Table2[[#This Row],[Product_ID]],Table4[Product_ID],Table4[Product_Name],"Not Found")</f>
        <v>Office Chair</v>
      </c>
    </row>
    <row r="2855" spans="1:20" x14ac:dyDescent="0.3">
      <c r="A2855" t="s">
        <v>3385</v>
      </c>
      <c r="B2855" s="4">
        <v>45783</v>
      </c>
      <c r="C2855" s="4">
        <v>45785</v>
      </c>
      <c r="D2855" t="s">
        <v>702</v>
      </c>
      <c r="E2855" t="s">
        <v>116</v>
      </c>
      <c r="F2855" s="8">
        <v>1</v>
      </c>
      <c r="G2855" s="10">
        <v>0.1</v>
      </c>
      <c r="H2855" t="s">
        <v>17</v>
      </c>
      <c r="I2855" s="8">
        <v>359.1</v>
      </c>
      <c r="J2855" s="8">
        <v>79.08</v>
      </c>
      <c r="K2855" s="12">
        <f>YEAR(Table2[[#This Row],[Order_Date]])</f>
        <v>2025</v>
      </c>
      <c r="L2855" s="12">
        <f>MONTH(Table2[[#This Row],[Order_Date]])</f>
        <v>5</v>
      </c>
      <c r="M2855" t="str">
        <f>TEXT(Table2[[#This Row],[Order_Date]],"mmm")</f>
        <v>May</v>
      </c>
      <c r="N2855" t="str">
        <f>TEXT(Table2[[#This Row],[Order_Date]],"YYYY-MM")</f>
        <v>2025-05</v>
      </c>
      <c r="O2855" s="9">
        <f>IFERROR(Table2[[#This Row],[Profit]]/Table2[[#This Row],[Sales]],0)</f>
        <v>0.22021720969089389</v>
      </c>
      <c r="P2855" t="str">
        <f>_xlfn.XLOOKUP(Table2[[#This Row],[Product_ID]],Table4[Product_ID],Table4[Category],"Not Found")</f>
        <v>Technology</v>
      </c>
      <c r="Q2855" t="str">
        <f>_xlfn.XLOOKUP(Table2[[#This Row],[Product_ID]],Table4[Product_ID],Table4[Sub_Category],"Not Found")</f>
        <v>Accessories</v>
      </c>
      <c r="R2855" t="str">
        <f>_xlfn.XLOOKUP(Table2[[#This Row],[Customer_ID]],Table1[Customer_ID],Table1[Region],"Not Found")</f>
        <v>West</v>
      </c>
      <c r="S2855" t="str">
        <f>_xlfn.XLOOKUP(Table2[[#This Row],[Customer_ID]],Table1[Customer_ID],Table1[Segment],"Not Found")</f>
        <v>Corporate</v>
      </c>
      <c r="T2855" t="str">
        <f>_xlfn.XLOOKUP(Table2[[#This Row],[Product_ID]],Table4[Product_ID],Table4[Product_Name],"Not Found")</f>
        <v>Mobile Holder</v>
      </c>
    </row>
    <row r="2856" spans="1:20" x14ac:dyDescent="0.3">
      <c r="A2856" t="s">
        <v>3386</v>
      </c>
      <c r="B2856" s="4">
        <v>45873</v>
      </c>
      <c r="C2856" s="4">
        <v>45876</v>
      </c>
      <c r="D2856" t="s">
        <v>474</v>
      </c>
      <c r="E2856" t="s">
        <v>12</v>
      </c>
      <c r="F2856" s="8">
        <v>1</v>
      </c>
      <c r="G2856" s="10">
        <v>0</v>
      </c>
      <c r="H2856" t="s">
        <v>13</v>
      </c>
      <c r="I2856" s="8">
        <v>599</v>
      </c>
      <c r="J2856" s="8">
        <v>124.36</v>
      </c>
      <c r="K2856" s="12">
        <f>YEAR(Table2[[#This Row],[Order_Date]])</f>
        <v>2025</v>
      </c>
      <c r="L2856" s="12">
        <f>MONTH(Table2[[#This Row],[Order_Date]])</f>
        <v>8</v>
      </c>
      <c r="M2856" t="str">
        <f>TEXT(Table2[[#This Row],[Order_Date]],"mmm")</f>
        <v>Aug</v>
      </c>
      <c r="N2856" t="str">
        <f>TEXT(Table2[[#This Row],[Order_Date]],"YYYY-MM")</f>
        <v>2025-08</v>
      </c>
      <c r="O2856" s="9">
        <f>IFERROR(Table2[[#This Row],[Profit]]/Table2[[#This Row],[Sales]],0)</f>
        <v>0.2076126878130217</v>
      </c>
      <c r="P2856" t="str">
        <f>_xlfn.XLOOKUP(Table2[[#This Row],[Product_ID]],Table4[Product_ID],Table4[Category],"Not Found")</f>
        <v>Home</v>
      </c>
      <c r="Q2856" t="str">
        <f>_xlfn.XLOOKUP(Table2[[#This Row],[Product_ID]],Table4[Product_ID],Table4[Sub_Category],"Not Found")</f>
        <v>Kitchen</v>
      </c>
      <c r="R2856" t="str">
        <f>_xlfn.XLOOKUP(Table2[[#This Row],[Customer_ID]],Table1[Customer_ID],Table1[Region],"Not Found")</f>
        <v>West</v>
      </c>
      <c r="S2856" t="str">
        <f>_xlfn.XLOOKUP(Table2[[#This Row],[Customer_ID]],Table1[Customer_ID],Table1[Segment],"Not Found")</f>
        <v>Corporate</v>
      </c>
      <c r="T2856" t="str">
        <f>_xlfn.XLOOKUP(Table2[[#This Row],[Product_ID]],Table4[Product_ID],Table4[Product_Name],"Not Found")</f>
        <v>Water Bottle</v>
      </c>
    </row>
    <row r="2857" spans="1:20" x14ac:dyDescent="0.3">
      <c r="A2857" t="s">
        <v>3387</v>
      </c>
      <c r="B2857" s="4">
        <v>45972</v>
      </c>
      <c r="C2857" s="4">
        <v>45977</v>
      </c>
      <c r="D2857" t="s">
        <v>1186</v>
      </c>
      <c r="E2857" t="s">
        <v>45</v>
      </c>
      <c r="F2857" s="8">
        <v>1</v>
      </c>
      <c r="G2857" s="10">
        <v>0.2</v>
      </c>
      <c r="H2857" t="s">
        <v>13</v>
      </c>
      <c r="I2857" s="8">
        <v>1999.2</v>
      </c>
      <c r="J2857" s="8">
        <v>379.05</v>
      </c>
      <c r="K2857" s="12">
        <f>YEAR(Table2[[#This Row],[Order_Date]])</f>
        <v>2025</v>
      </c>
      <c r="L2857" s="12">
        <f>MONTH(Table2[[#This Row],[Order_Date]])</f>
        <v>11</v>
      </c>
      <c r="M2857" t="str">
        <f>TEXT(Table2[[#This Row],[Order_Date]],"mmm")</f>
        <v>Nov</v>
      </c>
      <c r="N2857" t="str">
        <f>TEXT(Table2[[#This Row],[Order_Date]],"YYYY-MM")</f>
        <v>2025-11</v>
      </c>
      <c r="O2857" s="9">
        <f>IFERROR(Table2[[#This Row],[Profit]]/Table2[[#This Row],[Sales]],0)</f>
        <v>0.18960084033613445</v>
      </c>
      <c r="P2857" t="str">
        <f>_xlfn.XLOOKUP(Table2[[#This Row],[Product_ID]],Table4[Product_ID],Table4[Category],"Not Found")</f>
        <v>Technology</v>
      </c>
      <c r="Q2857" t="str">
        <f>_xlfn.XLOOKUP(Table2[[#This Row],[Product_ID]],Table4[Product_ID],Table4[Sub_Category],"Not Found")</f>
        <v>Audio</v>
      </c>
      <c r="R2857" t="str">
        <f>_xlfn.XLOOKUP(Table2[[#This Row],[Customer_ID]],Table1[Customer_ID],Table1[Region],"Not Found")</f>
        <v>South</v>
      </c>
      <c r="S2857" t="str">
        <f>_xlfn.XLOOKUP(Table2[[#This Row],[Customer_ID]],Table1[Customer_ID],Table1[Segment],"Not Found")</f>
        <v>Home Office</v>
      </c>
      <c r="T2857" t="str">
        <f>_xlfn.XLOOKUP(Table2[[#This Row],[Product_ID]],Table4[Product_ID],Table4[Product_Name],"Not Found")</f>
        <v>Headphones</v>
      </c>
    </row>
    <row r="2858" spans="1:20" x14ac:dyDescent="0.3">
      <c r="A2858" t="s">
        <v>3388</v>
      </c>
      <c r="B2858" s="4">
        <v>45563</v>
      </c>
      <c r="C2858" s="4">
        <v>45568</v>
      </c>
      <c r="D2858" t="s">
        <v>577</v>
      </c>
      <c r="E2858" t="s">
        <v>20</v>
      </c>
      <c r="F2858" s="8">
        <v>1</v>
      </c>
      <c r="G2858" s="10">
        <v>0</v>
      </c>
      <c r="H2858" t="s">
        <v>21</v>
      </c>
      <c r="I2858" s="8">
        <v>6999</v>
      </c>
      <c r="J2858" s="8">
        <v>633.96</v>
      </c>
      <c r="K2858" s="12">
        <f>YEAR(Table2[[#This Row],[Order_Date]])</f>
        <v>2024</v>
      </c>
      <c r="L2858" s="12">
        <f>MONTH(Table2[[#This Row],[Order_Date]])</f>
        <v>9</v>
      </c>
      <c r="M2858" t="str">
        <f>TEXT(Table2[[#This Row],[Order_Date]],"mmm")</f>
        <v>Sep</v>
      </c>
      <c r="N2858" t="str">
        <f>TEXT(Table2[[#This Row],[Order_Date]],"YYYY-MM")</f>
        <v>2024-09</v>
      </c>
      <c r="O2858" s="9">
        <f>IFERROR(Table2[[#This Row],[Profit]]/Table2[[#This Row],[Sales]],0)</f>
        <v>9.0578654093441929E-2</v>
      </c>
      <c r="P2858" t="str">
        <f>_xlfn.XLOOKUP(Table2[[#This Row],[Product_ID]],Table4[Product_ID],Table4[Category],"Not Found")</f>
        <v>Furniture</v>
      </c>
      <c r="Q2858" t="str">
        <f>_xlfn.XLOOKUP(Table2[[#This Row],[Product_ID]],Table4[Product_ID],Table4[Sub_Category],"Not Found")</f>
        <v>Furniture</v>
      </c>
      <c r="R2858" t="str">
        <f>_xlfn.XLOOKUP(Table2[[#This Row],[Customer_ID]],Table1[Customer_ID],Table1[Region],"Not Found")</f>
        <v>South</v>
      </c>
      <c r="S2858" t="str">
        <f>_xlfn.XLOOKUP(Table2[[#This Row],[Customer_ID]],Table1[Customer_ID],Table1[Segment],"Not Found")</f>
        <v>Corporate</v>
      </c>
      <c r="T2858" t="str">
        <f>_xlfn.XLOOKUP(Table2[[#This Row],[Product_ID]],Table4[Product_ID],Table4[Product_Name],"Not Found")</f>
        <v>Office Chair</v>
      </c>
    </row>
    <row r="2859" spans="1:20" x14ac:dyDescent="0.3">
      <c r="A2859" t="s">
        <v>3389</v>
      </c>
      <c r="B2859" s="4">
        <v>45871</v>
      </c>
      <c r="C2859" s="4">
        <v>45873</v>
      </c>
      <c r="D2859" t="s">
        <v>799</v>
      </c>
      <c r="E2859" t="s">
        <v>12</v>
      </c>
      <c r="F2859" s="8">
        <v>1</v>
      </c>
      <c r="G2859" s="10">
        <v>0.1</v>
      </c>
      <c r="H2859" t="s">
        <v>30</v>
      </c>
      <c r="I2859" s="8">
        <v>539.1</v>
      </c>
      <c r="J2859" s="8">
        <v>-33.340000000000003</v>
      </c>
      <c r="K2859" s="12">
        <f>YEAR(Table2[[#This Row],[Order_Date]])</f>
        <v>2025</v>
      </c>
      <c r="L2859" s="12">
        <f>MONTH(Table2[[#This Row],[Order_Date]])</f>
        <v>8</v>
      </c>
      <c r="M2859" t="str">
        <f>TEXT(Table2[[#This Row],[Order_Date]],"mmm")</f>
        <v>Aug</v>
      </c>
      <c r="N2859" t="str">
        <f>TEXT(Table2[[#This Row],[Order_Date]],"YYYY-MM")</f>
        <v>2025-08</v>
      </c>
      <c r="O2859" s="9">
        <f>IFERROR(Table2[[#This Row],[Profit]]/Table2[[#This Row],[Sales]],0)</f>
        <v>-6.1843813763680214E-2</v>
      </c>
      <c r="P2859" t="str">
        <f>_xlfn.XLOOKUP(Table2[[#This Row],[Product_ID]],Table4[Product_ID],Table4[Category],"Not Found")</f>
        <v>Home</v>
      </c>
      <c r="Q2859" t="str">
        <f>_xlfn.XLOOKUP(Table2[[#This Row],[Product_ID]],Table4[Product_ID],Table4[Sub_Category],"Not Found")</f>
        <v>Kitchen</v>
      </c>
      <c r="R2859" t="str">
        <f>_xlfn.XLOOKUP(Table2[[#This Row],[Customer_ID]],Table1[Customer_ID],Table1[Region],"Not Found")</f>
        <v>West</v>
      </c>
      <c r="S2859" t="str">
        <f>_xlfn.XLOOKUP(Table2[[#This Row],[Customer_ID]],Table1[Customer_ID],Table1[Segment],"Not Found")</f>
        <v>Consumer</v>
      </c>
      <c r="T2859" t="str">
        <f>_xlfn.XLOOKUP(Table2[[#This Row],[Product_ID]],Table4[Product_ID],Table4[Product_Name],"Not Found")</f>
        <v>Water Bottle</v>
      </c>
    </row>
    <row r="2860" spans="1:20" x14ac:dyDescent="0.3">
      <c r="A2860" t="s">
        <v>3390</v>
      </c>
      <c r="B2860" s="4">
        <v>45543</v>
      </c>
      <c r="C2860" s="4">
        <v>45546</v>
      </c>
      <c r="D2860" t="s">
        <v>42</v>
      </c>
      <c r="E2860" t="s">
        <v>50</v>
      </c>
      <c r="F2860" s="8">
        <v>1</v>
      </c>
      <c r="G2860" s="10">
        <v>0.1</v>
      </c>
      <c r="H2860" t="s">
        <v>30</v>
      </c>
      <c r="I2860" s="8">
        <v>449.1</v>
      </c>
      <c r="J2860" s="8">
        <v>87.49</v>
      </c>
      <c r="K2860" s="12">
        <f>YEAR(Table2[[#This Row],[Order_Date]])</f>
        <v>2024</v>
      </c>
      <c r="L2860" s="12">
        <f>MONTH(Table2[[#This Row],[Order_Date]])</f>
        <v>9</v>
      </c>
      <c r="M2860" t="str">
        <f>TEXT(Table2[[#This Row],[Order_Date]],"mmm")</f>
        <v>Sep</v>
      </c>
      <c r="N2860" t="str">
        <f>TEXT(Table2[[#This Row],[Order_Date]],"YYYY-MM")</f>
        <v>2024-09</v>
      </c>
      <c r="O2860" s="9">
        <f>IFERROR(Table2[[#This Row],[Profit]]/Table2[[#This Row],[Sales]],0)</f>
        <v>0.19481184591405029</v>
      </c>
      <c r="P2860" t="str">
        <f>_xlfn.XLOOKUP(Table2[[#This Row],[Product_ID]],Table4[Product_ID],Table4[Category],"Not Found")</f>
        <v>Technology</v>
      </c>
      <c r="Q2860" t="str">
        <f>_xlfn.XLOOKUP(Table2[[#This Row],[Product_ID]],Table4[Product_ID],Table4[Sub_Category],"Not Found")</f>
        <v>Accessories</v>
      </c>
      <c r="R2860" t="str">
        <f>_xlfn.XLOOKUP(Table2[[#This Row],[Customer_ID]],Table1[Customer_ID],Table1[Region],"Not Found")</f>
        <v>South</v>
      </c>
      <c r="S2860" t="str">
        <f>_xlfn.XLOOKUP(Table2[[#This Row],[Customer_ID]],Table1[Customer_ID],Table1[Segment],"Not Found")</f>
        <v>Corporate</v>
      </c>
      <c r="T2860" t="str">
        <f>_xlfn.XLOOKUP(Table2[[#This Row],[Product_ID]],Table4[Product_ID],Table4[Product_Name],"Not Found")</f>
        <v>Wireless Mouse</v>
      </c>
    </row>
    <row r="2861" spans="1:20" x14ac:dyDescent="0.3">
      <c r="A2861" t="s">
        <v>3391</v>
      </c>
      <c r="B2861" s="4">
        <v>45851</v>
      </c>
      <c r="C2861" s="4">
        <v>45856</v>
      </c>
      <c r="D2861" t="s">
        <v>1627</v>
      </c>
      <c r="E2861" t="s">
        <v>65</v>
      </c>
      <c r="F2861" s="8">
        <v>2</v>
      </c>
      <c r="G2861" s="10">
        <v>0.05</v>
      </c>
      <c r="H2861" t="s">
        <v>17</v>
      </c>
      <c r="I2861" s="8">
        <v>1328.1</v>
      </c>
      <c r="J2861" s="8">
        <v>357.51</v>
      </c>
      <c r="K2861" s="12">
        <f>YEAR(Table2[[#This Row],[Order_Date]])</f>
        <v>2025</v>
      </c>
      <c r="L2861" s="12">
        <f>MONTH(Table2[[#This Row],[Order_Date]])</f>
        <v>7</v>
      </c>
      <c r="M2861" t="str">
        <f>TEXT(Table2[[#This Row],[Order_Date]],"mmm")</f>
        <v>Jul</v>
      </c>
      <c r="N2861" t="str">
        <f>TEXT(Table2[[#This Row],[Order_Date]],"YYYY-MM")</f>
        <v>2025-07</v>
      </c>
      <c r="O2861" s="9">
        <f>IFERROR(Table2[[#This Row],[Profit]]/Table2[[#This Row],[Sales]],0)</f>
        <v>0.26918906708832169</v>
      </c>
      <c r="P2861" t="str">
        <f>_xlfn.XLOOKUP(Table2[[#This Row],[Product_ID]],Table4[Product_ID],Table4[Category],"Not Found")</f>
        <v>Office</v>
      </c>
      <c r="Q2861" t="str">
        <f>_xlfn.XLOOKUP(Table2[[#This Row],[Product_ID]],Table4[Product_ID],Table4[Sub_Category],"Not Found")</f>
        <v>Storage</v>
      </c>
      <c r="R2861" t="str">
        <f>_xlfn.XLOOKUP(Table2[[#This Row],[Customer_ID]],Table1[Customer_ID],Table1[Region],"Not Found")</f>
        <v>South</v>
      </c>
      <c r="S2861" t="str">
        <f>_xlfn.XLOOKUP(Table2[[#This Row],[Customer_ID]],Table1[Customer_ID],Table1[Segment],"Not Found")</f>
        <v>Consumer</v>
      </c>
      <c r="T2861" t="str">
        <f>_xlfn.XLOOKUP(Table2[[#This Row],[Product_ID]],Table4[Product_ID],Table4[Product_Name],"Not Found")</f>
        <v>Desk Organizer</v>
      </c>
    </row>
    <row r="2862" spans="1:20" x14ac:dyDescent="0.3">
      <c r="A2862" t="s">
        <v>3392</v>
      </c>
      <c r="B2862" s="4">
        <v>45987</v>
      </c>
      <c r="C2862" s="4">
        <v>45990</v>
      </c>
      <c r="D2862" t="s">
        <v>627</v>
      </c>
      <c r="E2862" t="s">
        <v>58</v>
      </c>
      <c r="F2862" s="8">
        <v>3</v>
      </c>
      <c r="G2862" s="10">
        <v>0.1</v>
      </c>
      <c r="H2862" t="s">
        <v>17</v>
      </c>
      <c r="I2862" s="8">
        <v>5397.3</v>
      </c>
      <c r="J2862" s="8">
        <v>1412.32</v>
      </c>
      <c r="K2862" s="12">
        <f>YEAR(Table2[[#This Row],[Order_Date]])</f>
        <v>2025</v>
      </c>
      <c r="L2862" s="12">
        <f>MONTH(Table2[[#This Row],[Order_Date]])</f>
        <v>11</v>
      </c>
      <c r="M2862" t="str">
        <f>TEXT(Table2[[#This Row],[Order_Date]],"mmm")</f>
        <v>Nov</v>
      </c>
      <c r="N2862" t="str">
        <f>TEXT(Table2[[#This Row],[Order_Date]],"YYYY-MM")</f>
        <v>2025-11</v>
      </c>
      <c r="O2862" s="9">
        <f>IFERROR(Table2[[#This Row],[Profit]]/Table2[[#This Row],[Sales]],0)</f>
        <v>0.26167157652900525</v>
      </c>
      <c r="P2862" t="str">
        <f>_xlfn.XLOOKUP(Table2[[#This Row],[Product_ID]],Table4[Product_ID],Table4[Category],"Not Found")</f>
        <v>Technology</v>
      </c>
      <c r="Q2862" t="str">
        <f>_xlfn.XLOOKUP(Table2[[#This Row],[Product_ID]],Table4[Product_ID],Table4[Sub_Category],"Not Found")</f>
        <v>Audio</v>
      </c>
      <c r="R2862" t="str">
        <f>_xlfn.XLOOKUP(Table2[[#This Row],[Customer_ID]],Table1[Customer_ID],Table1[Region],"Not Found")</f>
        <v>West</v>
      </c>
      <c r="S2862" t="str">
        <f>_xlfn.XLOOKUP(Table2[[#This Row],[Customer_ID]],Table1[Customer_ID],Table1[Segment],"Not Found")</f>
        <v>Corporate</v>
      </c>
      <c r="T2862" t="str">
        <f>_xlfn.XLOOKUP(Table2[[#This Row],[Product_ID]],Table4[Product_ID],Table4[Product_Name],"Not Found")</f>
        <v>Bluetooth Speaker</v>
      </c>
    </row>
    <row r="2863" spans="1:20" x14ac:dyDescent="0.3">
      <c r="A2863" t="s">
        <v>3393</v>
      </c>
      <c r="B2863" s="4">
        <v>45990</v>
      </c>
      <c r="C2863" s="4">
        <v>45992</v>
      </c>
      <c r="D2863" t="s">
        <v>881</v>
      </c>
      <c r="E2863" t="s">
        <v>58</v>
      </c>
      <c r="F2863" s="8">
        <v>2</v>
      </c>
      <c r="G2863" s="10">
        <v>0.15</v>
      </c>
      <c r="H2863" t="s">
        <v>17</v>
      </c>
      <c r="I2863" s="8">
        <v>3398.3</v>
      </c>
      <c r="J2863" s="8">
        <v>741.35</v>
      </c>
      <c r="K2863" s="12">
        <f>YEAR(Table2[[#This Row],[Order_Date]])</f>
        <v>2025</v>
      </c>
      <c r="L2863" s="12">
        <f>MONTH(Table2[[#This Row],[Order_Date]])</f>
        <v>11</v>
      </c>
      <c r="M2863" t="str">
        <f>TEXT(Table2[[#This Row],[Order_Date]],"mmm")</f>
        <v>Nov</v>
      </c>
      <c r="N2863" t="str">
        <f>TEXT(Table2[[#This Row],[Order_Date]],"YYYY-MM")</f>
        <v>2025-11</v>
      </c>
      <c r="O2863" s="9">
        <f>IFERROR(Table2[[#This Row],[Profit]]/Table2[[#This Row],[Sales]],0)</f>
        <v>0.21815319424418092</v>
      </c>
      <c r="P2863" t="str">
        <f>_xlfn.XLOOKUP(Table2[[#This Row],[Product_ID]],Table4[Product_ID],Table4[Category],"Not Found")</f>
        <v>Technology</v>
      </c>
      <c r="Q2863" t="str">
        <f>_xlfn.XLOOKUP(Table2[[#This Row],[Product_ID]],Table4[Product_ID],Table4[Sub_Category],"Not Found")</f>
        <v>Audio</v>
      </c>
      <c r="R2863" t="str">
        <f>_xlfn.XLOOKUP(Table2[[#This Row],[Customer_ID]],Table1[Customer_ID],Table1[Region],"Not Found")</f>
        <v>South</v>
      </c>
      <c r="S2863" t="str">
        <f>_xlfn.XLOOKUP(Table2[[#This Row],[Customer_ID]],Table1[Customer_ID],Table1[Segment],"Not Found")</f>
        <v>Home Office</v>
      </c>
      <c r="T2863" t="str">
        <f>_xlfn.XLOOKUP(Table2[[#This Row],[Product_ID]],Table4[Product_ID],Table4[Product_Name],"Not Found")</f>
        <v>Bluetooth Speaker</v>
      </c>
    </row>
    <row r="2864" spans="1:20" x14ac:dyDescent="0.3">
      <c r="A2864" t="s">
        <v>3394</v>
      </c>
      <c r="B2864" s="4">
        <v>45381</v>
      </c>
      <c r="C2864" s="4">
        <v>45382</v>
      </c>
      <c r="D2864" t="s">
        <v>1127</v>
      </c>
      <c r="E2864" t="s">
        <v>99</v>
      </c>
      <c r="F2864" s="8">
        <v>2</v>
      </c>
      <c r="G2864" s="10">
        <v>0.1</v>
      </c>
      <c r="H2864" t="s">
        <v>17</v>
      </c>
      <c r="I2864" s="8">
        <v>448.2</v>
      </c>
      <c r="J2864" s="8">
        <v>140.06</v>
      </c>
      <c r="K2864" s="12">
        <f>YEAR(Table2[[#This Row],[Order_Date]])</f>
        <v>2024</v>
      </c>
      <c r="L2864" s="12">
        <f>MONTH(Table2[[#This Row],[Order_Date]])</f>
        <v>3</v>
      </c>
      <c r="M2864" t="str">
        <f>TEXT(Table2[[#This Row],[Order_Date]],"mmm")</f>
        <v>Mar</v>
      </c>
      <c r="N2864" t="str">
        <f>TEXT(Table2[[#This Row],[Order_Date]],"YYYY-MM")</f>
        <v>2024-03</v>
      </c>
      <c r="O2864" s="9">
        <f>IFERROR(Table2[[#This Row],[Profit]]/Table2[[#This Row],[Sales]],0)</f>
        <v>0.31249442213297635</v>
      </c>
      <c r="P2864" t="str">
        <f>_xlfn.XLOOKUP(Table2[[#This Row],[Product_ID]],Table4[Product_ID],Table4[Category],"Not Found")</f>
        <v>Office</v>
      </c>
      <c r="Q2864" t="str">
        <f>_xlfn.XLOOKUP(Table2[[#This Row],[Product_ID]],Table4[Product_ID],Table4[Sub_Category],"Not Found")</f>
        <v>Paper</v>
      </c>
      <c r="R2864" t="str">
        <f>_xlfn.XLOOKUP(Table2[[#This Row],[Customer_ID]],Table1[Customer_ID],Table1[Region],"Not Found")</f>
        <v>South</v>
      </c>
      <c r="S2864" t="str">
        <f>_xlfn.XLOOKUP(Table2[[#This Row],[Customer_ID]],Table1[Customer_ID],Table1[Segment],"Not Found")</f>
        <v>Home Office</v>
      </c>
      <c r="T2864" t="str">
        <f>_xlfn.XLOOKUP(Table2[[#This Row],[Product_ID]],Table4[Product_ID],Table4[Product_Name],"Not Found")</f>
        <v>Pen Set</v>
      </c>
    </row>
    <row r="2865" spans="1:20" x14ac:dyDescent="0.3">
      <c r="A2865" t="s">
        <v>3395</v>
      </c>
      <c r="B2865" s="4">
        <v>45737</v>
      </c>
      <c r="C2865" s="4">
        <v>45742</v>
      </c>
      <c r="D2865" t="s">
        <v>277</v>
      </c>
      <c r="E2865" t="s">
        <v>55</v>
      </c>
      <c r="F2865" s="8">
        <v>4</v>
      </c>
      <c r="G2865" s="10">
        <v>0</v>
      </c>
      <c r="H2865" t="s">
        <v>21</v>
      </c>
      <c r="I2865" s="8">
        <v>23996</v>
      </c>
      <c r="J2865" s="8">
        <v>5132.8500000000004</v>
      </c>
      <c r="K2865" s="12">
        <f>YEAR(Table2[[#This Row],[Order_Date]])</f>
        <v>2025</v>
      </c>
      <c r="L2865" s="12">
        <f>MONTH(Table2[[#This Row],[Order_Date]])</f>
        <v>3</v>
      </c>
      <c r="M2865" t="str">
        <f>TEXT(Table2[[#This Row],[Order_Date]],"mmm")</f>
        <v>Mar</v>
      </c>
      <c r="N2865" t="str">
        <f>TEXT(Table2[[#This Row],[Order_Date]],"YYYY-MM")</f>
        <v>2025-03</v>
      </c>
      <c r="O2865" s="9">
        <f>IFERROR(Table2[[#This Row],[Profit]]/Table2[[#This Row],[Sales]],0)</f>
        <v>0.2139044007334556</v>
      </c>
      <c r="P2865" t="str">
        <f>_xlfn.XLOOKUP(Table2[[#This Row],[Product_ID]],Table4[Product_ID],Table4[Category],"Not Found")</f>
        <v>Furniture</v>
      </c>
      <c r="Q2865" t="str">
        <f>_xlfn.XLOOKUP(Table2[[#This Row],[Product_ID]],Table4[Product_ID],Table4[Sub_Category],"Not Found")</f>
        <v>Furniture</v>
      </c>
      <c r="R2865" t="str">
        <f>_xlfn.XLOOKUP(Table2[[#This Row],[Customer_ID]],Table1[Customer_ID],Table1[Region],"Not Found")</f>
        <v>West</v>
      </c>
      <c r="S2865" t="str">
        <f>_xlfn.XLOOKUP(Table2[[#This Row],[Customer_ID]],Table1[Customer_ID],Table1[Segment],"Not Found")</f>
        <v>Corporate</v>
      </c>
      <c r="T2865" t="str">
        <f>_xlfn.XLOOKUP(Table2[[#This Row],[Product_ID]],Table4[Product_ID],Table4[Product_Name],"Not Found")</f>
        <v>Study Table</v>
      </c>
    </row>
    <row r="2866" spans="1:20" x14ac:dyDescent="0.3">
      <c r="A2866" t="s">
        <v>3396</v>
      </c>
      <c r="B2866" s="4">
        <v>45623</v>
      </c>
      <c r="C2866" s="4">
        <v>45626</v>
      </c>
      <c r="D2866" t="s">
        <v>820</v>
      </c>
      <c r="E2866" t="s">
        <v>40</v>
      </c>
      <c r="F2866" s="8">
        <v>2</v>
      </c>
      <c r="G2866" s="10">
        <v>0.05</v>
      </c>
      <c r="H2866" t="s">
        <v>13</v>
      </c>
      <c r="I2866" s="8">
        <v>2848.1</v>
      </c>
      <c r="J2866" s="8">
        <v>767.14</v>
      </c>
      <c r="K2866" s="12">
        <f>YEAR(Table2[[#This Row],[Order_Date]])</f>
        <v>2024</v>
      </c>
      <c r="L2866" s="12">
        <f>MONTH(Table2[[#This Row],[Order_Date]])</f>
        <v>11</v>
      </c>
      <c r="M2866" t="str">
        <f>TEXT(Table2[[#This Row],[Order_Date]],"mmm")</f>
        <v>Nov</v>
      </c>
      <c r="N2866" t="str">
        <f>TEXT(Table2[[#This Row],[Order_Date]],"YYYY-MM")</f>
        <v>2024-11</v>
      </c>
      <c r="O2866" s="9">
        <f>IFERROR(Table2[[#This Row],[Profit]]/Table2[[#This Row],[Sales]],0)</f>
        <v>0.26935149748955445</v>
      </c>
      <c r="P2866" t="str">
        <f>_xlfn.XLOOKUP(Table2[[#This Row],[Product_ID]],Table4[Product_ID],Table4[Category],"Not Found")</f>
        <v>Technology</v>
      </c>
      <c r="Q2866" t="str">
        <f>_xlfn.XLOOKUP(Table2[[#This Row],[Product_ID]],Table4[Product_ID],Table4[Sub_Category],"Not Found")</f>
        <v>Accessories</v>
      </c>
      <c r="R2866" t="str">
        <f>_xlfn.XLOOKUP(Table2[[#This Row],[Customer_ID]],Table1[Customer_ID],Table1[Region],"Not Found")</f>
        <v>North</v>
      </c>
      <c r="S2866" t="str">
        <f>_xlfn.XLOOKUP(Table2[[#This Row],[Customer_ID]],Table1[Customer_ID],Table1[Segment],"Not Found")</f>
        <v>Corporate</v>
      </c>
      <c r="T2866" t="str">
        <f>_xlfn.XLOOKUP(Table2[[#This Row],[Product_ID]],Table4[Product_ID],Table4[Product_Name],"Not Found")</f>
        <v>Power Bank</v>
      </c>
    </row>
    <row r="2867" spans="1:20" x14ac:dyDescent="0.3">
      <c r="A2867" t="s">
        <v>3397</v>
      </c>
      <c r="B2867" s="4">
        <v>45430</v>
      </c>
      <c r="C2867" s="4">
        <v>45431</v>
      </c>
      <c r="D2867" t="s">
        <v>917</v>
      </c>
      <c r="E2867" t="s">
        <v>76</v>
      </c>
      <c r="F2867" s="8">
        <v>1</v>
      </c>
      <c r="G2867" s="10">
        <v>0.15</v>
      </c>
      <c r="H2867" t="s">
        <v>30</v>
      </c>
      <c r="I2867" s="8">
        <v>764.15</v>
      </c>
      <c r="J2867" s="8">
        <v>166.81</v>
      </c>
      <c r="K2867" s="12">
        <f>YEAR(Table2[[#This Row],[Order_Date]])</f>
        <v>2024</v>
      </c>
      <c r="L2867" s="12">
        <f>MONTH(Table2[[#This Row],[Order_Date]])</f>
        <v>5</v>
      </c>
      <c r="M2867" t="str">
        <f>TEXT(Table2[[#This Row],[Order_Date]],"mmm")</f>
        <v>May</v>
      </c>
      <c r="N2867" t="str">
        <f>TEXT(Table2[[#This Row],[Order_Date]],"YYYY-MM")</f>
        <v>2024-05</v>
      </c>
      <c r="O2867" s="9">
        <f>IFERROR(Table2[[#This Row],[Profit]]/Table2[[#This Row],[Sales]],0)</f>
        <v>0.21829483740103384</v>
      </c>
      <c r="P2867" t="str">
        <f>_xlfn.XLOOKUP(Table2[[#This Row],[Product_ID]],Table4[Product_ID],Table4[Category],"Not Found")</f>
        <v>Home</v>
      </c>
      <c r="Q2867" t="str">
        <f>_xlfn.XLOOKUP(Table2[[#This Row],[Product_ID]],Table4[Product_ID],Table4[Sub_Category],"Not Found")</f>
        <v>Decor</v>
      </c>
      <c r="R2867" t="str">
        <f>_xlfn.XLOOKUP(Table2[[#This Row],[Customer_ID]],Table1[Customer_ID],Table1[Region],"Not Found")</f>
        <v>West</v>
      </c>
      <c r="S2867" t="str">
        <f>_xlfn.XLOOKUP(Table2[[#This Row],[Customer_ID]],Table1[Customer_ID],Table1[Segment],"Not Found")</f>
        <v>Consumer</v>
      </c>
      <c r="T2867" t="str">
        <f>_xlfn.XLOOKUP(Table2[[#This Row],[Product_ID]],Table4[Product_ID],Table4[Product_Name],"Not Found")</f>
        <v>Wall Clock</v>
      </c>
    </row>
    <row r="2868" spans="1:20" x14ac:dyDescent="0.3">
      <c r="A2868" t="s">
        <v>3398</v>
      </c>
      <c r="B2868" s="4">
        <v>45648</v>
      </c>
      <c r="C2868" s="4">
        <v>45650</v>
      </c>
      <c r="D2868" t="s">
        <v>1968</v>
      </c>
      <c r="E2868" t="s">
        <v>99</v>
      </c>
      <c r="F2868" s="8">
        <v>1</v>
      </c>
      <c r="G2868" s="10">
        <v>0.05</v>
      </c>
      <c r="H2868" t="s">
        <v>13</v>
      </c>
      <c r="I2868" s="8">
        <v>236.55</v>
      </c>
      <c r="J2868" s="8">
        <v>56.45</v>
      </c>
      <c r="K2868" s="12">
        <f>YEAR(Table2[[#This Row],[Order_Date]])</f>
        <v>2024</v>
      </c>
      <c r="L2868" s="12">
        <f>MONTH(Table2[[#This Row],[Order_Date]])</f>
        <v>12</v>
      </c>
      <c r="M2868" t="str">
        <f>TEXT(Table2[[#This Row],[Order_Date]],"mmm")</f>
        <v>Dec</v>
      </c>
      <c r="N2868" t="str">
        <f>TEXT(Table2[[#This Row],[Order_Date]],"YYYY-MM")</f>
        <v>2024-12</v>
      </c>
      <c r="O2868" s="9">
        <f>IFERROR(Table2[[#This Row],[Profit]]/Table2[[#This Row],[Sales]],0)</f>
        <v>0.23863876558867048</v>
      </c>
      <c r="P2868" t="str">
        <f>_xlfn.XLOOKUP(Table2[[#This Row],[Product_ID]],Table4[Product_ID],Table4[Category],"Not Found")</f>
        <v>Office</v>
      </c>
      <c r="Q2868" t="str">
        <f>_xlfn.XLOOKUP(Table2[[#This Row],[Product_ID]],Table4[Product_ID],Table4[Sub_Category],"Not Found")</f>
        <v>Paper</v>
      </c>
      <c r="R2868" t="str">
        <f>_xlfn.XLOOKUP(Table2[[#This Row],[Customer_ID]],Table1[Customer_ID],Table1[Region],"Not Found")</f>
        <v>East</v>
      </c>
      <c r="S2868" t="str">
        <f>_xlfn.XLOOKUP(Table2[[#This Row],[Customer_ID]],Table1[Customer_ID],Table1[Segment],"Not Found")</f>
        <v>Consumer</v>
      </c>
      <c r="T2868" t="str">
        <f>_xlfn.XLOOKUP(Table2[[#This Row],[Product_ID]],Table4[Product_ID],Table4[Product_Name],"Not Found")</f>
        <v>Pen Set</v>
      </c>
    </row>
    <row r="2869" spans="1:20" x14ac:dyDescent="0.3">
      <c r="A2869" t="s">
        <v>3399</v>
      </c>
      <c r="B2869" s="4">
        <v>45892</v>
      </c>
      <c r="C2869" s="4">
        <v>45896</v>
      </c>
      <c r="D2869" t="s">
        <v>405</v>
      </c>
      <c r="E2869" t="s">
        <v>35</v>
      </c>
      <c r="F2869" s="8">
        <v>3</v>
      </c>
      <c r="G2869" s="10">
        <v>0.1</v>
      </c>
      <c r="H2869" t="s">
        <v>17</v>
      </c>
      <c r="I2869" s="8">
        <v>4317.3</v>
      </c>
      <c r="J2869" s="8">
        <v>1277.5899999999999</v>
      </c>
      <c r="K2869" s="12">
        <f>YEAR(Table2[[#This Row],[Order_Date]])</f>
        <v>2025</v>
      </c>
      <c r="L2869" s="12">
        <f>MONTH(Table2[[#This Row],[Order_Date]])</f>
        <v>8</v>
      </c>
      <c r="M2869" t="str">
        <f>TEXT(Table2[[#This Row],[Order_Date]],"mmm")</f>
        <v>Aug</v>
      </c>
      <c r="N2869" t="str">
        <f>TEXT(Table2[[#This Row],[Order_Date]],"YYYY-MM")</f>
        <v>2025-08</v>
      </c>
      <c r="O2869" s="9">
        <f>IFERROR(Table2[[#This Row],[Profit]]/Table2[[#This Row],[Sales]],0)</f>
        <v>0.29592337803719915</v>
      </c>
      <c r="P2869" t="str">
        <f>_xlfn.XLOOKUP(Table2[[#This Row],[Product_ID]],Table4[Product_ID],Table4[Category],"Not Found")</f>
        <v>Lifestyle</v>
      </c>
      <c r="Q2869" t="str">
        <f>_xlfn.XLOOKUP(Table2[[#This Row],[Product_ID]],Table4[Product_ID],Table4[Sub_Category],"Not Found")</f>
        <v>Bags</v>
      </c>
      <c r="R2869" t="str">
        <f>_xlfn.XLOOKUP(Table2[[#This Row],[Customer_ID]],Table1[Customer_ID],Table1[Region],"Not Found")</f>
        <v>West</v>
      </c>
      <c r="S2869" t="str">
        <f>_xlfn.XLOOKUP(Table2[[#This Row],[Customer_ID]],Table1[Customer_ID],Table1[Segment],"Not Found")</f>
        <v>Consumer</v>
      </c>
      <c r="T2869" t="str">
        <f>_xlfn.XLOOKUP(Table2[[#This Row],[Product_ID]],Table4[Product_ID],Table4[Product_Name],"Not Found")</f>
        <v>Backpack</v>
      </c>
    </row>
    <row r="2870" spans="1:20" x14ac:dyDescent="0.3">
      <c r="A2870" t="s">
        <v>3400</v>
      </c>
      <c r="B2870" s="4">
        <v>45565</v>
      </c>
      <c r="C2870" s="4">
        <v>45570</v>
      </c>
      <c r="D2870" t="s">
        <v>216</v>
      </c>
      <c r="E2870" t="s">
        <v>16</v>
      </c>
      <c r="F2870" s="8">
        <v>1</v>
      </c>
      <c r="G2870" s="10">
        <v>0.05</v>
      </c>
      <c r="H2870" t="s">
        <v>30</v>
      </c>
      <c r="I2870" s="8">
        <v>1234.05</v>
      </c>
      <c r="J2870" s="8">
        <v>226.47</v>
      </c>
      <c r="K2870" s="12">
        <f>YEAR(Table2[[#This Row],[Order_Date]])</f>
        <v>2024</v>
      </c>
      <c r="L2870" s="12">
        <f>MONTH(Table2[[#This Row],[Order_Date]])</f>
        <v>9</v>
      </c>
      <c r="M2870" t="str">
        <f>TEXT(Table2[[#This Row],[Order_Date]],"mmm")</f>
        <v>Sep</v>
      </c>
      <c r="N2870" t="str">
        <f>TEXT(Table2[[#This Row],[Order_Date]],"YYYY-MM")</f>
        <v>2024-09</v>
      </c>
      <c r="O2870" s="9">
        <f>IFERROR(Table2[[#This Row],[Profit]]/Table2[[#This Row],[Sales]],0)</f>
        <v>0.1835176856691382</v>
      </c>
      <c r="P2870" t="str">
        <f>_xlfn.XLOOKUP(Table2[[#This Row],[Product_ID]],Table4[Product_ID],Table4[Category],"Not Found")</f>
        <v>Technology</v>
      </c>
      <c r="Q2870" t="str">
        <f>_xlfn.XLOOKUP(Table2[[#This Row],[Product_ID]],Table4[Product_ID],Table4[Sub_Category],"Not Found")</f>
        <v>Accessories</v>
      </c>
      <c r="R2870" t="str">
        <f>_xlfn.XLOOKUP(Table2[[#This Row],[Customer_ID]],Table1[Customer_ID],Table1[Region],"Not Found")</f>
        <v>South</v>
      </c>
      <c r="S2870" t="str">
        <f>_xlfn.XLOOKUP(Table2[[#This Row],[Customer_ID]],Table1[Customer_ID],Table1[Segment],"Not Found")</f>
        <v>Home Office</v>
      </c>
      <c r="T2870" t="str">
        <f>_xlfn.XLOOKUP(Table2[[#This Row],[Product_ID]],Table4[Product_ID],Table4[Product_Name],"Not Found")</f>
        <v>USB-C Hub</v>
      </c>
    </row>
    <row r="2871" spans="1:20" x14ac:dyDescent="0.3">
      <c r="A2871" t="s">
        <v>3401</v>
      </c>
      <c r="B2871" s="4">
        <v>45310</v>
      </c>
      <c r="C2871" s="4">
        <v>45315</v>
      </c>
      <c r="D2871" t="s">
        <v>130</v>
      </c>
      <c r="E2871" t="s">
        <v>71</v>
      </c>
      <c r="F2871" s="8">
        <v>1</v>
      </c>
      <c r="G2871" s="10">
        <v>0</v>
      </c>
      <c r="H2871" t="s">
        <v>30</v>
      </c>
      <c r="I2871" s="8">
        <v>799</v>
      </c>
      <c r="J2871" s="8">
        <v>193.33</v>
      </c>
      <c r="K2871" s="12">
        <f>YEAR(Table2[[#This Row],[Order_Date]])</f>
        <v>2024</v>
      </c>
      <c r="L2871" s="12">
        <f>MONTH(Table2[[#This Row],[Order_Date]])</f>
        <v>1</v>
      </c>
      <c r="M2871" t="str">
        <f>TEXT(Table2[[#This Row],[Order_Date]],"mmm")</f>
        <v>Jan</v>
      </c>
      <c r="N2871" t="str">
        <f>TEXT(Table2[[#This Row],[Order_Date]],"YYYY-MM")</f>
        <v>2024-01</v>
      </c>
      <c r="O2871" s="9">
        <f>IFERROR(Table2[[#This Row],[Profit]]/Table2[[#This Row],[Sales]],0)</f>
        <v>0.24196495619524408</v>
      </c>
      <c r="P2871" t="str">
        <f>_xlfn.XLOOKUP(Table2[[#This Row],[Product_ID]],Table4[Product_ID],Table4[Category],"Not Found")</f>
        <v>Home</v>
      </c>
      <c r="Q2871" t="str">
        <f>_xlfn.XLOOKUP(Table2[[#This Row],[Product_ID]],Table4[Product_ID],Table4[Sub_Category],"Not Found")</f>
        <v>Storage</v>
      </c>
      <c r="R2871" t="str">
        <f>_xlfn.XLOOKUP(Table2[[#This Row],[Customer_ID]],Table1[Customer_ID],Table1[Region],"Not Found")</f>
        <v>East</v>
      </c>
      <c r="S2871" t="str">
        <f>_xlfn.XLOOKUP(Table2[[#This Row],[Customer_ID]],Table1[Customer_ID],Table1[Segment],"Not Found")</f>
        <v>Consumer</v>
      </c>
      <c r="T2871" t="str">
        <f>_xlfn.XLOOKUP(Table2[[#This Row],[Product_ID]],Table4[Product_ID],Table4[Product_Name],"Not Found")</f>
        <v>Storage Box</v>
      </c>
    </row>
    <row r="2872" spans="1:20" x14ac:dyDescent="0.3">
      <c r="A2872" t="s">
        <v>3402</v>
      </c>
      <c r="B2872" s="4">
        <v>45602</v>
      </c>
      <c r="C2872" s="4">
        <v>45605</v>
      </c>
      <c r="D2872" t="s">
        <v>2426</v>
      </c>
      <c r="E2872" t="s">
        <v>50</v>
      </c>
      <c r="F2872" s="8">
        <v>2</v>
      </c>
      <c r="G2872" s="10">
        <v>0</v>
      </c>
      <c r="H2872" t="s">
        <v>17</v>
      </c>
      <c r="I2872" s="8">
        <v>998</v>
      </c>
      <c r="J2872" s="8">
        <v>-117.54</v>
      </c>
      <c r="K2872" s="12">
        <f>YEAR(Table2[[#This Row],[Order_Date]])</f>
        <v>2024</v>
      </c>
      <c r="L2872" s="12">
        <f>MONTH(Table2[[#This Row],[Order_Date]])</f>
        <v>11</v>
      </c>
      <c r="M2872" t="str">
        <f>TEXT(Table2[[#This Row],[Order_Date]],"mmm")</f>
        <v>Nov</v>
      </c>
      <c r="N2872" t="str">
        <f>TEXT(Table2[[#This Row],[Order_Date]],"YYYY-MM")</f>
        <v>2024-11</v>
      </c>
      <c r="O2872" s="9">
        <f>IFERROR(Table2[[#This Row],[Profit]]/Table2[[#This Row],[Sales]],0)</f>
        <v>-0.11777555110220442</v>
      </c>
      <c r="P2872" t="str">
        <f>_xlfn.XLOOKUP(Table2[[#This Row],[Product_ID]],Table4[Product_ID],Table4[Category],"Not Found")</f>
        <v>Technology</v>
      </c>
      <c r="Q2872" t="str">
        <f>_xlfn.XLOOKUP(Table2[[#This Row],[Product_ID]],Table4[Product_ID],Table4[Sub_Category],"Not Found")</f>
        <v>Accessories</v>
      </c>
      <c r="R2872" t="str">
        <f>_xlfn.XLOOKUP(Table2[[#This Row],[Customer_ID]],Table1[Customer_ID],Table1[Region],"Not Found")</f>
        <v>East</v>
      </c>
      <c r="S2872" t="str">
        <f>_xlfn.XLOOKUP(Table2[[#This Row],[Customer_ID]],Table1[Customer_ID],Table1[Segment],"Not Found")</f>
        <v>Consumer</v>
      </c>
      <c r="T2872" t="str">
        <f>_xlfn.XLOOKUP(Table2[[#This Row],[Product_ID]],Table4[Product_ID],Table4[Product_Name],"Not Found")</f>
        <v>Wireless Mouse</v>
      </c>
    </row>
    <row r="2873" spans="1:20" x14ac:dyDescent="0.3">
      <c r="A2873" t="s">
        <v>3403</v>
      </c>
      <c r="B2873" s="4">
        <v>45445</v>
      </c>
      <c r="C2873" s="4">
        <v>45447</v>
      </c>
      <c r="D2873" t="s">
        <v>346</v>
      </c>
      <c r="E2873" t="s">
        <v>55</v>
      </c>
      <c r="F2873" s="8">
        <v>2</v>
      </c>
      <c r="G2873" s="10">
        <v>0.2</v>
      </c>
      <c r="H2873" t="s">
        <v>13</v>
      </c>
      <c r="I2873" s="8">
        <v>9598.4</v>
      </c>
      <c r="J2873" s="8">
        <v>1318.15</v>
      </c>
      <c r="K2873" s="12">
        <f>YEAR(Table2[[#This Row],[Order_Date]])</f>
        <v>2024</v>
      </c>
      <c r="L2873" s="12">
        <f>MONTH(Table2[[#This Row],[Order_Date]])</f>
        <v>6</v>
      </c>
      <c r="M2873" t="str">
        <f>TEXT(Table2[[#This Row],[Order_Date]],"mmm")</f>
        <v>Jun</v>
      </c>
      <c r="N2873" t="str">
        <f>TEXT(Table2[[#This Row],[Order_Date]],"YYYY-MM")</f>
        <v>2024-06</v>
      </c>
      <c r="O2873" s="9">
        <f>IFERROR(Table2[[#This Row],[Profit]]/Table2[[#This Row],[Sales]],0)</f>
        <v>0.13733018003000502</v>
      </c>
      <c r="P2873" t="str">
        <f>_xlfn.XLOOKUP(Table2[[#This Row],[Product_ID]],Table4[Product_ID],Table4[Category],"Not Found")</f>
        <v>Furniture</v>
      </c>
      <c r="Q2873" t="str">
        <f>_xlfn.XLOOKUP(Table2[[#This Row],[Product_ID]],Table4[Product_ID],Table4[Sub_Category],"Not Found")</f>
        <v>Furniture</v>
      </c>
      <c r="R2873" t="str">
        <f>_xlfn.XLOOKUP(Table2[[#This Row],[Customer_ID]],Table1[Customer_ID],Table1[Region],"Not Found")</f>
        <v>South</v>
      </c>
      <c r="S2873" t="str">
        <f>_xlfn.XLOOKUP(Table2[[#This Row],[Customer_ID]],Table1[Customer_ID],Table1[Segment],"Not Found")</f>
        <v>Consumer</v>
      </c>
      <c r="T2873" t="str">
        <f>_xlfn.XLOOKUP(Table2[[#This Row],[Product_ID]],Table4[Product_ID],Table4[Product_Name],"Not Found")</f>
        <v>Study Table</v>
      </c>
    </row>
    <row r="2874" spans="1:20" x14ac:dyDescent="0.3">
      <c r="A2874" t="s">
        <v>3404</v>
      </c>
      <c r="B2874" s="4">
        <v>45681</v>
      </c>
      <c r="C2874" s="4">
        <v>45683</v>
      </c>
      <c r="D2874" t="s">
        <v>681</v>
      </c>
      <c r="E2874" t="s">
        <v>65</v>
      </c>
      <c r="F2874" s="8">
        <v>3</v>
      </c>
      <c r="G2874" s="10">
        <v>0.1</v>
      </c>
      <c r="H2874" t="s">
        <v>13</v>
      </c>
      <c r="I2874" s="8">
        <v>1887.3</v>
      </c>
      <c r="J2874" s="8">
        <v>551.91999999999996</v>
      </c>
      <c r="K2874" s="12">
        <f>YEAR(Table2[[#This Row],[Order_Date]])</f>
        <v>2025</v>
      </c>
      <c r="L2874" s="12">
        <f>MONTH(Table2[[#This Row],[Order_Date]])</f>
        <v>1</v>
      </c>
      <c r="M2874" t="str">
        <f>TEXT(Table2[[#This Row],[Order_Date]],"mmm")</f>
        <v>Jan</v>
      </c>
      <c r="N2874" t="str">
        <f>TEXT(Table2[[#This Row],[Order_Date]],"YYYY-MM")</f>
        <v>2025-01</v>
      </c>
      <c r="O2874" s="9">
        <f>IFERROR(Table2[[#This Row],[Profit]]/Table2[[#This Row],[Sales]],0)</f>
        <v>0.29243893392677367</v>
      </c>
      <c r="P2874" t="str">
        <f>_xlfn.XLOOKUP(Table2[[#This Row],[Product_ID]],Table4[Product_ID],Table4[Category],"Not Found")</f>
        <v>Office</v>
      </c>
      <c r="Q2874" t="str">
        <f>_xlfn.XLOOKUP(Table2[[#This Row],[Product_ID]],Table4[Product_ID],Table4[Sub_Category],"Not Found")</f>
        <v>Storage</v>
      </c>
      <c r="R2874" t="str">
        <f>_xlfn.XLOOKUP(Table2[[#This Row],[Customer_ID]],Table1[Customer_ID],Table1[Region],"Not Found")</f>
        <v>South</v>
      </c>
      <c r="S2874" t="str">
        <f>_xlfn.XLOOKUP(Table2[[#This Row],[Customer_ID]],Table1[Customer_ID],Table1[Segment],"Not Found")</f>
        <v>Home Office</v>
      </c>
      <c r="T2874" t="str">
        <f>_xlfn.XLOOKUP(Table2[[#This Row],[Product_ID]],Table4[Product_ID],Table4[Product_Name],"Not Found")</f>
        <v>Desk Organizer</v>
      </c>
    </row>
    <row r="2875" spans="1:20" x14ac:dyDescent="0.3">
      <c r="A2875" t="s">
        <v>3405</v>
      </c>
      <c r="B2875" s="4">
        <v>45551</v>
      </c>
      <c r="C2875" s="4">
        <v>45556</v>
      </c>
      <c r="D2875" t="s">
        <v>952</v>
      </c>
      <c r="E2875" t="s">
        <v>200</v>
      </c>
      <c r="F2875" s="8">
        <v>1</v>
      </c>
      <c r="G2875" s="10">
        <v>0</v>
      </c>
      <c r="H2875" t="s">
        <v>13</v>
      </c>
      <c r="I2875" s="8">
        <v>1099</v>
      </c>
      <c r="J2875" s="8">
        <v>379.46</v>
      </c>
      <c r="K2875" s="12">
        <f>YEAR(Table2[[#This Row],[Order_Date]])</f>
        <v>2024</v>
      </c>
      <c r="L2875" s="12">
        <f>MONTH(Table2[[#This Row],[Order_Date]])</f>
        <v>9</v>
      </c>
      <c r="M2875" t="str">
        <f>TEXT(Table2[[#This Row],[Order_Date]],"mmm")</f>
        <v>Sep</v>
      </c>
      <c r="N2875" t="str">
        <f>TEXT(Table2[[#This Row],[Order_Date]],"YYYY-MM")</f>
        <v>2024-09</v>
      </c>
      <c r="O2875" s="9">
        <f>IFERROR(Table2[[#This Row],[Profit]]/Table2[[#This Row],[Sales]],0)</f>
        <v>0.34527752502274794</v>
      </c>
      <c r="P2875" t="str">
        <f>_xlfn.XLOOKUP(Table2[[#This Row],[Product_ID]],Table4[Product_ID],Table4[Category],"Not Found")</f>
        <v>Office</v>
      </c>
      <c r="Q2875" t="str">
        <f>_xlfn.XLOOKUP(Table2[[#This Row],[Product_ID]],Table4[Product_ID],Table4[Sub_Category],"Not Found")</f>
        <v>Office Supplies</v>
      </c>
      <c r="R2875" t="str">
        <f>_xlfn.XLOOKUP(Table2[[#This Row],[Customer_ID]],Table1[Customer_ID],Table1[Region],"Not Found")</f>
        <v>West</v>
      </c>
      <c r="S2875" t="str">
        <f>_xlfn.XLOOKUP(Table2[[#This Row],[Customer_ID]],Table1[Customer_ID],Table1[Segment],"Not Found")</f>
        <v>Corporate</v>
      </c>
      <c r="T2875" t="str">
        <f>_xlfn.XLOOKUP(Table2[[#This Row],[Product_ID]],Table4[Product_ID],Table4[Product_Name],"Not Found")</f>
        <v>Laptop Stand</v>
      </c>
    </row>
    <row r="2876" spans="1:20" x14ac:dyDescent="0.3">
      <c r="A2876" t="s">
        <v>3406</v>
      </c>
      <c r="B2876" s="4">
        <v>45911</v>
      </c>
      <c r="C2876" s="4">
        <v>45916</v>
      </c>
      <c r="D2876" t="s">
        <v>254</v>
      </c>
      <c r="E2876" t="s">
        <v>58</v>
      </c>
      <c r="F2876" s="8">
        <v>1</v>
      </c>
      <c r="G2876" s="10">
        <v>0.15</v>
      </c>
      <c r="H2876" t="s">
        <v>21</v>
      </c>
      <c r="I2876" s="8">
        <v>1699.15</v>
      </c>
      <c r="J2876" s="8">
        <v>358.93</v>
      </c>
      <c r="K2876" s="12">
        <f>YEAR(Table2[[#This Row],[Order_Date]])</f>
        <v>2025</v>
      </c>
      <c r="L2876" s="12">
        <f>MONTH(Table2[[#This Row],[Order_Date]])</f>
        <v>9</v>
      </c>
      <c r="M2876" t="str">
        <f>TEXT(Table2[[#This Row],[Order_Date]],"mmm")</f>
        <v>Sep</v>
      </c>
      <c r="N2876" t="str">
        <f>TEXT(Table2[[#This Row],[Order_Date]],"YYYY-MM")</f>
        <v>2025-09</v>
      </c>
      <c r="O2876" s="9">
        <f>IFERROR(Table2[[#This Row],[Profit]]/Table2[[#This Row],[Sales]],0)</f>
        <v>0.21124091457493452</v>
      </c>
      <c r="P2876" t="str">
        <f>_xlfn.XLOOKUP(Table2[[#This Row],[Product_ID]],Table4[Product_ID],Table4[Category],"Not Found")</f>
        <v>Technology</v>
      </c>
      <c r="Q2876" t="str">
        <f>_xlfn.XLOOKUP(Table2[[#This Row],[Product_ID]],Table4[Product_ID],Table4[Sub_Category],"Not Found")</f>
        <v>Audio</v>
      </c>
      <c r="R2876" t="str">
        <f>_xlfn.XLOOKUP(Table2[[#This Row],[Customer_ID]],Table1[Customer_ID],Table1[Region],"Not Found")</f>
        <v>North</v>
      </c>
      <c r="S2876" t="str">
        <f>_xlfn.XLOOKUP(Table2[[#This Row],[Customer_ID]],Table1[Customer_ID],Table1[Segment],"Not Found")</f>
        <v>Consumer</v>
      </c>
      <c r="T2876" t="str">
        <f>_xlfn.XLOOKUP(Table2[[#This Row],[Product_ID]],Table4[Product_ID],Table4[Product_Name],"Not Found")</f>
        <v>Bluetooth Speaker</v>
      </c>
    </row>
    <row r="2877" spans="1:20" x14ac:dyDescent="0.3">
      <c r="A2877" t="s">
        <v>3407</v>
      </c>
      <c r="B2877" s="4">
        <v>45862</v>
      </c>
      <c r="C2877" s="4">
        <v>45865</v>
      </c>
      <c r="D2877" t="s">
        <v>733</v>
      </c>
      <c r="E2877" t="s">
        <v>71</v>
      </c>
      <c r="F2877" s="8">
        <v>4</v>
      </c>
      <c r="G2877" s="10">
        <v>0.05</v>
      </c>
      <c r="H2877" t="s">
        <v>17</v>
      </c>
      <c r="I2877" s="8">
        <v>3036.2</v>
      </c>
      <c r="J2877" s="8">
        <v>788.51</v>
      </c>
      <c r="K2877" s="12">
        <f>YEAR(Table2[[#This Row],[Order_Date]])</f>
        <v>2025</v>
      </c>
      <c r="L2877" s="12">
        <f>MONTH(Table2[[#This Row],[Order_Date]])</f>
        <v>7</v>
      </c>
      <c r="M2877" t="str">
        <f>TEXT(Table2[[#This Row],[Order_Date]],"mmm")</f>
        <v>Jul</v>
      </c>
      <c r="N2877" t="str">
        <f>TEXT(Table2[[#This Row],[Order_Date]],"YYYY-MM")</f>
        <v>2025-07</v>
      </c>
      <c r="O2877" s="9">
        <f>IFERROR(Table2[[#This Row],[Profit]]/Table2[[#This Row],[Sales]],0)</f>
        <v>0.25970291812133589</v>
      </c>
      <c r="P2877" t="str">
        <f>_xlfn.XLOOKUP(Table2[[#This Row],[Product_ID]],Table4[Product_ID],Table4[Category],"Not Found")</f>
        <v>Home</v>
      </c>
      <c r="Q2877" t="str">
        <f>_xlfn.XLOOKUP(Table2[[#This Row],[Product_ID]],Table4[Product_ID],Table4[Sub_Category],"Not Found")</f>
        <v>Storage</v>
      </c>
      <c r="R2877" t="str">
        <f>_xlfn.XLOOKUP(Table2[[#This Row],[Customer_ID]],Table1[Customer_ID],Table1[Region],"Not Found")</f>
        <v>South</v>
      </c>
      <c r="S2877" t="str">
        <f>_xlfn.XLOOKUP(Table2[[#This Row],[Customer_ID]],Table1[Customer_ID],Table1[Segment],"Not Found")</f>
        <v>Consumer</v>
      </c>
      <c r="T2877" t="str">
        <f>_xlfn.XLOOKUP(Table2[[#This Row],[Product_ID]],Table4[Product_ID],Table4[Product_Name],"Not Found")</f>
        <v>Storage Box</v>
      </c>
    </row>
    <row r="2878" spans="1:20" x14ac:dyDescent="0.3">
      <c r="A2878" t="s">
        <v>3408</v>
      </c>
      <c r="B2878" s="4">
        <v>45416</v>
      </c>
      <c r="C2878" s="4">
        <v>45419</v>
      </c>
      <c r="D2878" t="s">
        <v>474</v>
      </c>
      <c r="E2878" t="s">
        <v>35</v>
      </c>
      <c r="F2878" s="8">
        <v>1</v>
      </c>
      <c r="G2878" s="10">
        <v>0.1</v>
      </c>
      <c r="H2878" t="s">
        <v>17</v>
      </c>
      <c r="I2878" s="8">
        <v>1439.1</v>
      </c>
      <c r="J2878" s="8">
        <v>435</v>
      </c>
      <c r="K2878" s="12">
        <f>YEAR(Table2[[#This Row],[Order_Date]])</f>
        <v>2024</v>
      </c>
      <c r="L2878" s="12">
        <f>MONTH(Table2[[#This Row],[Order_Date]])</f>
        <v>5</v>
      </c>
      <c r="M2878" t="str">
        <f>TEXT(Table2[[#This Row],[Order_Date]],"mmm")</f>
        <v>May</v>
      </c>
      <c r="N2878" t="str">
        <f>TEXT(Table2[[#This Row],[Order_Date]],"YYYY-MM")</f>
        <v>2024-05</v>
      </c>
      <c r="O2878" s="9">
        <f>IFERROR(Table2[[#This Row],[Profit]]/Table2[[#This Row],[Sales]],0)</f>
        <v>0.30227225349176573</v>
      </c>
      <c r="P2878" t="str">
        <f>_xlfn.XLOOKUP(Table2[[#This Row],[Product_ID]],Table4[Product_ID],Table4[Category],"Not Found")</f>
        <v>Lifestyle</v>
      </c>
      <c r="Q2878" t="str">
        <f>_xlfn.XLOOKUP(Table2[[#This Row],[Product_ID]],Table4[Product_ID],Table4[Sub_Category],"Not Found")</f>
        <v>Bags</v>
      </c>
      <c r="R2878" t="str">
        <f>_xlfn.XLOOKUP(Table2[[#This Row],[Customer_ID]],Table1[Customer_ID],Table1[Region],"Not Found")</f>
        <v>West</v>
      </c>
      <c r="S2878" t="str">
        <f>_xlfn.XLOOKUP(Table2[[#This Row],[Customer_ID]],Table1[Customer_ID],Table1[Segment],"Not Found")</f>
        <v>Corporate</v>
      </c>
      <c r="T2878" t="str">
        <f>_xlfn.XLOOKUP(Table2[[#This Row],[Product_ID]],Table4[Product_ID],Table4[Product_Name],"Not Found")</f>
        <v>Backpack</v>
      </c>
    </row>
    <row r="2879" spans="1:20" x14ac:dyDescent="0.3">
      <c r="A2879" t="s">
        <v>3409</v>
      </c>
      <c r="B2879" s="4">
        <v>45645</v>
      </c>
      <c r="C2879" s="4">
        <v>45649</v>
      </c>
      <c r="D2879" t="s">
        <v>1378</v>
      </c>
      <c r="E2879" t="s">
        <v>71</v>
      </c>
      <c r="F2879" s="8">
        <v>1</v>
      </c>
      <c r="G2879" s="10">
        <v>0</v>
      </c>
      <c r="H2879" t="s">
        <v>17</v>
      </c>
      <c r="I2879" s="8">
        <v>799</v>
      </c>
      <c r="J2879" s="8">
        <v>198.79</v>
      </c>
      <c r="K2879" s="12">
        <f>YEAR(Table2[[#This Row],[Order_Date]])</f>
        <v>2024</v>
      </c>
      <c r="L2879" s="12">
        <f>MONTH(Table2[[#This Row],[Order_Date]])</f>
        <v>12</v>
      </c>
      <c r="M2879" t="str">
        <f>TEXT(Table2[[#This Row],[Order_Date]],"mmm")</f>
        <v>Dec</v>
      </c>
      <c r="N2879" t="str">
        <f>TEXT(Table2[[#This Row],[Order_Date]],"YYYY-MM")</f>
        <v>2024-12</v>
      </c>
      <c r="O2879" s="9">
        <f>IFERROR(Table2[[#This Row],[Profit]]/Table2[[#This Row],[Sales]],0)</f>
        <v>0.24879849812265331</v>
      </c>
      <c r="P2879" t="str">
        <f>_xlfn.XLOOKUP(Table2[[#This Row],[Product_ID]],Table4[Product_ID],Table4[Category],"Not Found")</f>
        <v>Home</v>
      </c>
      <c r="Q2879" t="str">
        <f>_xlfn.XLOOKUP(Table2[[#This Row],[Product_ID]],Table4[Product_ID],Table4[Sub_Category],"Not Found")</f>
        <v>Storage</v>
      </c>
      <c r="R2879" t="str">
        <f>_xlfn.XLOOKUP(Table2[[#This Row],[Customer_ID]],Table1[Customer_ID],Table1[Region],"Not Found")</f>
        <v>West</v>
      </c>
      <c r="S2879" t="str">
        <f>_xlfn.XLOOKUP(Table2[[#This Row],[Customer_ID]],Table1[Customer_ID],Table1[Segment],"Not Found")</f>
        <v>Corporate</v>
      </c>
      <c r="T2879" t="str">
        <f>_xlfn.XLOOKUP(Table2[[#This Row],[Product_ID]],Table4[Product_ID],Table4[Product_Name],"Not Found")</f>
        <v>Storage Box</v>
      </c>
    </row>
    <row r="2880" spans="1:20" x14ac:dyDescent="0.3">
      <c r="A2880" t="s">
        <v>3410</v>
      </c>
      <c r="B2880" s="4">
        <v>45564</v>
      </c>
      <c r="C2880" s="4">
        <v>45565</v>
      </c>
      <c r="D2880" t="s">
        <v>1289</v>
      </c>
      <c r="E2880" t="s">
        <v>16</v>
      </c>
      <c r="F2880" s="8">
        <v>2</v>
      </c>
      <c r="G2880" s="10">
        <v>0.15</v>
      </c>
      <c r="H2880" t="s">
        <v>17</v>
      </c>
      <c r="I2880" s="8">
        <v>2208.3000000000002</v>
      </c>
      <c r="J2880" s="8">
        <v>596.27</v>
      </c>
      <c r="K2880" s="12">
        <f>YEAR(Table2[[#This Row],[Order_Date]])</f>
        <v>2024</v>
      </c>
      <c r="L2880" s="12">
        <f>MONTH(Table2[[#This Row],[Order_Date]])</f>
        <v>9</v>
      </c>
      <c r="M2880" t="str">
        <f>TEXT(Table2[[#This Row],[Order_Date]],"mmm")</f>
        <v>Sep</v>
      </c>
      <c r="N2880" t="str">
        <f>TEXT(Table2[[#This Row],[Order_Date]],"YYYY-MM")</f>
        <v>2024-09</v>
      </c>
      <c r="O2880" s="9">
        <f>IFERROR(Table2[[#This Row],[Profit]]/Table2[[#This Row],[Sales]],0)</f>
        <v>0.27001313227369467</v>
      </c>
      <c r="P2880" t="str">
        <f>_xlfn.XLOOKUP(Table2[[#This Row],[Product_ID]],Table4[Product_ID],Table4[Category],"Not Found")</f>
        <v>Technology</v>
      </c>
      <c r="Q2880" t="str">
        <f>_xlfn.XLOOKUP(Table2[[#This Row],[Product_ID]],Table4[Product_ID],Table4[Sub_Category],"Not Found")</f>
        <v>Accessories</v>
      </c>
      <c r="R2880" t="str">
        <f>_xlfn.XLOOKUP(Table2[[#This Row],[Customer_ID]],Table1[Customer_ID],Table1[Region],"Not Found")</f>
        <v>South</v>
      </c>
      <c r="S2880" t="str">
        <f>_xlfn.XLOOKUP(Table2[[#This Row],[Customer_ID]],Table1[Customer_ID],Table1[Segment],"Not Found")</f>
        <v>Corporate</v>
      </c>
      <c r="T2880" t="str">
        <f>_xlfn.XLOOKUP(Table2[[#This Row],[Product_ID]],Table4[Product_ID],Table4[Product_Name],"Not Found")</f>
        <v>USB-C Hub</v>
      </c>
    </row>
    <row r="2881" spans="1:20" x14ac:dyDescent="0.3">
      <c r="A2881" t="s">
        <v>3411</v>
      </c>
      <c r="B2881" s="4">
        <v>45910</v>
      </c>
      <c r="C2881" s="4">
        <v>45913</v>
      </c>
      <c r="D2881" t="s">
        <v>875</v>
      </c>
      <c r="E2881" t="s">
        <v>81</v>
      </c>
      <c r="F2881" s="8">
        <v>3</v>
      </c>
      <c r="G2881" s="10">
        <v>0.05</v>
      </c>
      <c r="H2881" t="s">
        <v>17</v>
      </c>
      <c r="I2881" s="8">
        <v>2277.15</v>
      </c>
      <c r="J2881" s="8">
        <v>547.24</v>
      </c>
      <c r="K2881" s="12">
        <f>YEAR(Table2[[#This Row],[Order_Date]])</f>
        <v>2025</v>
      </c>
      <c r="L2881" s="12">
        <f>MONTH(Table2[[#This Row],[Order_Date]])</f>
        <v>9</v>
      </c>
      <c r="M2881" t="str">
        <f>TEXT(Table2[[#This Row],[Order_Date]],"mmm")</f>
        <v>Sep</v>
      </c>
      <c r="N2881" t="str">
        <f>TEXT(Table2[[#This Row],[Order_Date]],"YYYY-MM")</f>
        <v>2025-09</v>
      </c>
      <c r="O2881" s="9">
        <f>IFERROR(Table2[[#This Row],[Profit]]/Table2[[#This Row],[Sales]],0)</f>
        <v>0.24031794128625694</v>
      </c>
      <c r="P2881" t="str">
        <f>_xlfn.XLOOKUP(Table2[[#This Row],[Product_ID]],Table4[Product_ID],Table4[Category],"Not Found")</f>
        <v>Home</v>
      </c>
      <c r="Q2881" t="str">
        <f>_xlfn.XLOOKUP(Table2[[#This Row],[Product_ID]],Table4[Product_ID],Table4[Sub_Category],"Not Found")</f>
        <v>Kitchen</v>
      </c>
      <c r="R2881" t="str">
        <f>_xlfn.XLOOKUP(Table2[[#This Row],[Customer_ID]],Table1[Customer_ID],Table1[Region],"Not Found")</f>
        <v>North</v>
      </c>
      <c r="S2881" t="str">
        <f>_xlfn.XLOOKUP(Table2[[#This Row],[Customer_ID]],Table1[Customer_ID],Table1[Segment],"Not Found")</f>
        <v>Consumer</v>
      </c>
      <c r="T2881" t="str">
        <f>_xlfn.XLOOKUP(Table2[[#This Row],[Product_ID]],Table4[Product_ID],Table4[Product_Name],"Not Found")</f>
        <v>Travel Mug</v>
      </c>
    </row>
    <row r="2882" spans="1:20" x14ac:dyDescent="0.3">
      <c r="A2882" t="s">
        <v>3412</v>
      </c>
      <c r="B2882" s="4">
        <v>45536</v>
      </c>
      <c r="C2882" s="4">
        <v>45537</v>
      </c>
      <c r="D2882" t="s">
        <v>325</v>
      </c>
      <c r="E2882" t="s">
        <v>71</v>
      </c>
      <c r="F2882" s="8">
        <v>3</v>
      </c>
      <c r="G2882" s="10">
        <v>0.1</v>
      </c>
      <c r="H2882" t="s">
        <v>30</v>
      </c>
      <c r="I2882" s="8">
        <v>2157.3000000000002</v>
      </c>
      <c r="J2882" s="8">
        <v>294.77999999999997</v>
      </c>
      <c r="K2882" s="12">
        <f>YEAR(Table2[[#This Row],[Order_Date]])</f>
        <v>2024</v>
      </c>
      <c r="L2882" s="12">
        <f>MONTH(Table2[[#This Row],[Order_Date]])</f>
        <v>9</v>
      </c>
      <c r="M2882" t="str">
        <f>TEXT(Table2[[#This Row],[Order_Date]],"mmm")</f>
        <v>Sep</v>
      </c>
      <c r="N2882" t="str">
        <f>TEXT(Table2[[#This Row],[Order_Date]],"YYYY-MM")</f>
        <v>2024-09</v>
      </c>
      <c r="O2882" s="9">
        <f>IFERROR(Table2[[#This Row],[Profit]]/Table2[[#This Row],[Sales]],0)</f>
        <v>0.13664302600472811</v>
      </c>
      <c r="P2882" t="str">
        <f>_xlfn.XLOOKUP(Table2[[#This Row],[Product_ID]],Table4[Product_ID],Table4[Category],"Not Found")</f>
        <v>Home</v>
      </c>
      <c r="Q2882" t="str">
        <f>_xlfn.XLOOKUP(Table2[[#This Row],[Product_ID]],Table4[Product_ID],Table4[Sub_Category],"Not Found")</f>
        <v>Storage</v>
      </c>
      <c r="R2882" t="str">
        <f>_xlfn.XLOOKUP(Table2[[#This Row],[Customer_ID]],Table1[Customer_ID],Table1[Region],"Not Found")</f>
        <v>South</v>
      </c>
      <c r="S2882" t="str">
        <f>_xlfn.XLOOKUP(Table2[[#This Row],[Customer_ID]],Table1[Customer_ID],Table1[Segment],"Not Found")</f>
        <v>Consumer</v>
      </c>
      <c r="T2882" t="str">
        <f>_xlfn.XLOOKUP(Table2[[#This Row],[Product_ID]],Table4[Product_ID],Table4[Product_Name],"Not Found")</f>
        <v>Storage Box</v>
      </c>
    </row>
    <row r="2883" spans="1:20" x14ac:dyDescent="0.3">
      <c r="A2883" t="s">
        <v>3413</v>
      </c>
      <c r="B2883" s="4">
        <v>45741</v>
      </c>
      <c r="C2883" s="4">
        <v>45746</v>
      </c>
      <c r="D2883" t="s">
        <v>221</v>
      </c>
      <c r="E2883" t="s">
        <v>96</v>
      </c>
      <c r="F2883" s="8">
        <v>4</v>
      </c>
      <c r="G2883" s="10">
        <v>0</v>
      </c>
      <c r="H2883" t="s">
        <v>13</v>
      </c>
      <c r="I2883" s="8">
        <v>3996</v>
      </c>
      <c r="J2883" s="8">
        <v>876.3</v>
      </c>
      <c r="K2883" s="12">
        <f>YEAR(Table2[[#This Row],[Order_Date]])</f>
        <v>2025</v>
      </c>
      <c r="L2883" s="12">
        <f>MONTH(Table2[[#This Row],[Order_Date]])</f>
        <v>3</v>
      </c>
      <c r="M2883" t="str">
        <f>TEXT(Table2[[#This Row],[Order_Date]],"mmm")</f>
        <v>Mar</v>
      </c>
      <c r="N2883" t="str">
        <f>TEXT(Table2[[#This Row],[Order_Date]],"YYYY-MM")</f>
        <v>2025-03</v>
      </c>
      <c r="O2883" s="9">
        <f>IFERROR(Table2[[#This Row],[Profit]]/Table2[[#This Row],[Sales]],0)</f>
        <v>0.21929429429429428</v>
      </c>
      <c r="P2883" t="str">
        <f>_xlfn.XLOOKUP(Table2[[#This Row],[Product_ID]],Table4[Product_ID],Table4[Category],"Not Found")</f>
        <v>Home</v>
      </c>
      <c r="Q2883" t="str">
        <f>_xlfn.XLOOKUP(Table2[[#This Row],[Product_ID]],Table4[Product_ID],Table4[Sub_Category],"Not Found")</f>
        <v>Lighting</v>
      </c>
      <c r="R2883" t="str">
        <f>_xlfn.XLOOKUP(Table2[[#This Row],[Customer_ID]],Table1[Customer_ID],Table1[Region],"Not Found")</f>
        <v>South</v>
      </c>
      <c r="S2883" t="str">
        <f>_xlfn.XLOOKUP(Table2[[#This Row],[Customer_ID]],Table1[Customer_ID],Table1[Segment],"Not Found")</f>
        <v>Consumer</v>
      </c>
      <c r="T2883" t="str">
        <f>_xlfn.XLOOKUP(Table2[[#This Row],[Product_ID]],Table4[Product_ID],Table4[Product_Name],"Not Found")</f>
        <v>LED Strip Light</v>
      </c>
    </row>
    <row r="2884" spans="1:20" x14ac:dyDescent="0.3">
      <c r="A2884" t="s">
        <v>3414</v>
      </c>
      <c r="B2884" s="4">
        <v>45538</v>
      </c>
      <c r="C2884" s="4">
        <v>45542</v>
      </c>
      <c r="D2884" t="s">
        <v>1289</v>
      </c>
      <c r="E2884" t="s">
        <v>16</v>
      </c>
      <c r="F2884" s="8">
        <v>1</v>
      </c>
      <c r="G2884" s="10">
        <v>0</v>
      </c>
      <c r="H2884" t="s">
        <v>21</v>
      </c>
      <c r="I2884" s="8">
        <v>1299</v>
      </c>
      <c r="J2884" s="8">
        <v>290.63</v>
      </c>
      <c r="K2884" s="12">
        <f>YEAR(Table2[[#This Row],[Order_Date]])</f>
        <v>2024</v>
      </c>
      <c r="L2884" s="12">
        <f>MONTH(Table2[[#This Row],[Order_Date]])</f>
        <v>9</v>
      </c>
      <c r="M2884" t="str">
        <f>TEXT(Table2[[#This Row],[Order_Date]],"mmm")</f>
        <v>Sep</v>
      </c>
      <c r="N2884" t="str">
        <f>TEXT(Table2[[#This Row],[Order_Date]],"YYYY-MM")</f>
        <v>2024-09</v>
      </c>
      <c r="O2884" s="9">
        <f>IFERROR(Table2[[#This Row],[Profit]]/Table2[[#This Row],[Sales]],0)</f>
        <v>0.22373364126250961</v>
      </c>
      <c r="P2884" t="str">
        <f>_xlfn.XLOOKUP(Table2[[#This Row],[Product_ID]],Table4[Product_ID],Table4[Category],"Not Found")</f>
        <v>Technology</v>
      </c>
      <c r="Q2884" t="str">
        <f>_xlfn.XLOOKUP(Table2[[#This Row],[Product_ID]],Table4[Product_ID],Table4[Sub_Category],"Not Found")</f>
        <v>Accessories</v>
      </c>
      <c r="R2884" t="str">
        <f>_xlfn.XLOOKUP(Table2[[#This Row],[Customer_ID]],Table1[Customer_ID],Table1[Region],"Not Found")</f>
        <v>South</v>
      </c>
      <c r="S2884" t="str">
        <f>_xlfn.XLOOKUP(Table2[[#This Row],[Customer_ID]],Table1[Customer_ID],Table1[Segment],"Not Found")</f>
        <v>Corporate</v>
      </c>
      <c r="T2884" t="str">
        <f>_xlfn.XLOOKUP(Table2[[#This Row],[Product_ID]],Table4[Product_ID],Table4[Product_Name],"Not Found")</f>
        <v>USB-C Hub</v>
      </c>
    </row>
    <row r="2885" spans="1:20" x14ac:dyDescent="0.3">
      <c r="A2885" t="s">
        <v>3415</v>
      </c>
      <c r="B2885" s="4">
        <v>45811</v>
      </c>
      <c r="C2885" s="4">
        <v>45815</v>
      </c>
      <c r="D2885" t="s">
        <v>142</v>
      </c>
      <c r="E2885" t="s">
        <v>116</v>
      </c>
      <c r="F2885" s="8">
        <v>1</v>
      </c>
      <c r="G2885" s="10">
        <v>0</v>
      </c>
      <c r="H2885" t="s">
        <v>13</v>
      </c>
      <c r="I2885" s="8">
        <v>399</v>
      </c>
      <c r="J2885" s="8">
        <v>86.29</v>
      </c>
      <c r="K2885" s="12">
        <f>YEAR(Table2[[#This Row],[Order_Date]])</f>
        <v>2025</v>
      </c>
      <c r="L2885" s="12">
        <f>MONTH(Table2[[#This Row],[Order_Date]])</f>
        <v>6</v>
      </c>
      <c r="M2885" t="str">
        <f>TEXT(Table2[[#This Row],[Order_Date]],"mmm")</f>
        <v>Jun</v>
      </c>
      <c r="N2885" t="str">
        <f>TEXT(Table2[[#This Row],[Order_Date]],"YYYY-MM")</f>
        <v>2025-06</v>
      </c>
      <c r="O2885" s="9">
        <f>IFERROR(Table2[[#This Row],[Profit]]/Table2[[#This Row],[Sales]],0)</f>
        <v>0.21626566416040102</v>
      </c>
      <c r="P2885" t="str">
        <f>_xlfn.XLOOKUP(Table2[[#This Row],[Product_ID]],Table4[Product_ID],Table4[Category],"Not Found")</f>
        <v>Technology</v>
      </c>
      <c r="Q2885" t="str">
        <f>_xlfn.XLOOKUP(Table2[[#This Row],[Product_ID]],Table4[Product_ID],Table4[Sub_Category],"Not Found")</f>
        <v>Accessories</v>
      </c>
      <c r="R2885" t="str">
        <f>_xlfn.XLOOKUP(Table2[[#This Row],[Customer_ID]],Table1[Customer_ID],Table1[Region],"Not Found")</f>
        <v>North</v>
      </c>
      <c r="S2885" t="str">
        <f>_xlfn.XLOOKUP(Table2[[#This Row],[Customer_ID]],Table1[Customer_ID],Table1[Segment],"Not Found")</f>
        <v>Corporate</v>
      </c>
      <c r="T2885" t="str">
        <f>_xlfn.XLOOKUP(Table2[[#This Row],[Product_ID]],Table4[Product_ID],Table4[Product_Name],"Not Found")</f>
        <v>Mobile Holder</v>
      </c>
    </row>
    <row r="2886" spans="1:20" x14ac:dyDescent="0.3">
      <c r="A2886" t="s">
        <v>3416</v>
      </c>
      <c r="B2886" s="4">
        <v>45432</v>
      </c>
      <c r="C2886" s="4">
        <v>45436</v>
      </c>
      <c r="D2886" t="s">
        <v>28</v>
      </c>
      <c r="E2886" t="s">
        <v>16</v>
      </c>
      <c r="F2886" s="8">
        <v>1</v>
      </c>
      <c r="G2886" s="10">
        <v>0.15</v>
      </c>
      <c r="H2886" t="s">
        <v>21</v>
      </c>
      <c r="I2886" s="8">
        <v>1104.1500000000001</v>
      </c>
      <c r="J2886" s="8">
        <v>234.04</v>
      </c>
      <c r="K2886" s="12">
        <f>YEAR(Table2[[#This Row],[Order_Date]])</f>
        <v>2024</v>
      </c>
      <c r="L2886" s="12">
        <f>MONTH(Table2[[#This Row],[Order_Date]])</f>
        <v>5</v>
      </c>
      <c r="M2886" t="str">
        <f>TEXT(Table2[[#This Row],[Order_Date]],"mmm")</f>
        <v>May</v>
      </c>
      <c r="N2886" t="str">
        <f>TEXT(Table2[[#This Row],[Order_Date]],"YYYY-MM")</f>
        <v>2024-05</v>
      </c>
      <c r="O2886" s="9">
        <f>IFERROR(Table2[[#This Row],[Profit]]/Table2[[#This Row],[Sales]],0)</f>
        <v>0.21196395417289315</v>
      </c>
      <c r="P2886" t="str">
        <f>_xlfn.XLOOKUP(Table2[[#This Row],[Product_ID]],Table4[Product_ID],Table4[Category],"Not Found")</f>
        <v>Technology</v>
      </c>
      <c r="Q2886" t="str">
        <f>_xlfn.XLOOKUP(Table2[[#This Row],[Product_ID]],Table4[Product_ID],Table4[Sub_Category],"Not Found")</f>
        <v>Accessories</v>
      </c>
      <c r="R2886" t="str">
        <f>_xlfn.XLOOKUP(Table2[[#This Row],[Customer_ID]],Table1[Customer_ID],Table1[Region],"Not Found")</f>
        <v>West</v>
      </c>
      <c r="S2886" t="str">
        <f>_xlfn.XLOOKUP(Table2[[#This Row],[Customer_ID]],Table1[Customer_ID],Table1[Segment],"Not Found")</f>
        <v>Home Office</v>
      </c>
      <c r="T2886" t="str">
        <f>_xlfn.XLOOKUP(Table2[[#This Row],[Product_ID]],Table4[Product_ID],Table4[Product_Name],"Not Found")</f>
        <v>USB-C Hub</v>
      </c>
    </row>
    <row r="2887" spans="1:20" x14ac:dyDescent="0.3">
      <c r="A2887" t="s">
        <v>3417</v>
      </c>
      <c r="B2887" s="4">
        <v>45653</v>
      </c>
      <c r="C2887" s="4">
        <v>45655</v>
      </c>
      <c r="D2887" t="s">
        <v>11</v>
      </c>
      <c r="E2887" t="s">
        <v>76</v>
      </c>
      <c r="F2887" s="8">
        <v>3</v>
      </c>
      <c r="G2887" s="10">
        <v>0</v>
      </c>
      <c r="H2887" t="s">
        <v>30</v>
      </c>
      <c r="I2887" s="8">
        <v>2697</v>
      </c>
      <c r="J2887" s="8">
        <v>626.09</v>
      </c>
      <c r="K2887" s="12">
        <f>YEAR(Table2[[#This Row],[Order_Date]])</f>
        <v>2024</v>
      </c>
      <c r="L2887" s="12">
        <f>MONTH(Table2[[#This Row],[Order_Date]])</f>
        <v>12</v>
      </c>
      <c r="M2887" t="str">
        <f>TEXT(Table2[[#This Row],[Order_Date]],"mmm")</f>
        <v>Dec</v>
      </c>
      <c r="N2887" t="str">
        <f>TEXT(Table2[[#This Row],[Order_Date]],"YYYY-MM")</f>
        <v>2024-12</v>
      </c>
      <c r="O2887" s="9">
        <f>IFERROR(Table2[[#This Row],[Profit]]/Table2[[#This Row],[Sales]],0)</f>
        <v>0.23214312198739342</v>
      </c>
      <c r="P2887" t="str">
        <f>_xlfn.XLOOKUP(Table2[[#This Row],[Product_ID]],Table4[Product_ID],Table4[Category],"Not Found")</f>
        <v>Home</v>
      </c>
      <c r="Q2887" t="str">
        <f>_xlfn.XLOOKUP(Table2[[#This Row],[Product_ID]],Table4[Product_ID],Table4[Sub_Category],"Not Found")</f>
        <v>Decor</v>
      </c>
      <c r="R2887" t="str">
        <f>_xlfn.XLOOKUP(Table2[[#This Row],[Customer_ID]],Table1[Customer_ID],Table1[Region],"Not Found")</f>
        <v>West</v>
      </c>
      <c r="S2887" t="str">
        <f>_xlfn.XLOOKUP(Table2[[#This Row],[Customer_ID]],Table1[Customer_ID],Table1[Segment],"Not Found")</f>
        <v>Home Office</v>
      </c>
      <c r="T2887" t="str">
        <f>_xlfn.XLOOKUP(Table2[[#This Row],[Product_ID]],Table4[Product_ID],Table4[Product_Name],"Not Found")</f>
        <v>Wall Clock</v>
      </c>
    </row>
    <row r="2888" spans="1:20" x14ac:dyDescent="0.3">
      <c r="A2888" t="s">
        <v>3418</v>
      </c>
      <c r="B2888" s="4">
        <v>45299</v>
      </c>
      <c r="C2888" s="4">
        <v>45304</v>
      </c>
      <c r="D2888" t="s">
        <v>1356</v>
      </c>
      <c r="E2888" t="s">
        <v>45</v>
      </c>
      <c r="F2888" s="8">
        <v>2</v>
      </c>
      <c r="G2888" s="10">
        <v>0.1</v>
      </c>
      <c r="H2888" t="s">
        <v>13</v>
      </c>
      <c r="I2888" s="8">
        <v>4498.2</v>
      </c>
      <c r="J2888" s="8">
        <v>1003.14</v>
      </c>
      <c r="K2888" s="12">
        <f>YEAR(Table2[[#This Row],[Order_Date]])</f>
        <v>2024</v>
      </c>
      <c r="L2888" s="12">
        <f>MONTH(Table2[[#This Row],[Order_Date]])</f>
        <v>1</v>
      </c>
      <c r="M2888" t="str">
        <f>TEXT(Table2[[#This Row],[Order_Date]],"mmm")</f>
        <v>Jan</v>
      </c>
      <c r="N2888" t="str">
        <f>TEXT(Table2[[#This Row],[Order_Date]],"YYYY-MM")</f>
        <v>2024-01</v>
      </c>
      <c r="O2888" s="9">
        <f>IFERROR(Table2[[#This Row],[Profit]]/Table2[[#This Row],[Sales]],0)</f>
        <v>0.22300920368147259</v>
      </c>
      <c r="P2888" t="str">
        <f>_xlfn.XLOOKUP(Table2[[#This Row],[Product_ID]],Table4[Product_ID],Table4[Category],"Not Found")</f>
        <v>Technology</v>
      </c>
      <c r="Q2888" t="str">
        <f>_xlfn.XLOOKUP(Table2[[#This Row],[Product_ID]],Table4[Product_ID],Table4[Sub_Category],"Not Found")</f>
        <v>Audio</v>
      </c>
      <c r="R2888" t="str">
        <f>_xlfn.XLOOKUP(Table2[[#This Row],[Customer_ID]],Table1[Customer_ID],Table1[Region],"Not Found")</f>
        <v>South</v>
      </c>
      <c r="S2888" t="str">
        <f>_xlfn.XLOOKUP(Table2[[#This Row],[Customer_ID]],Table1[Customer_ID],Table1[Segment],"Not Found")</f>
        <v>Consumer</v>
      </c>
      <c r="T2888" t="str">
        <f>_xlfn.XLOOKUP(Table2[[#This Row],[Product_ID]],Table4[Product_ID],Table4[Product_Name],"Not Found")</f>
        <v>Headphones</v>
      </c>
    </row>
    <row r="2889" spans="1:20" x14ac:dyDescent="0.3">
      <c r="A2889" t="s">
        <v>3419</v>
      </c>
      <c r="B2889" s="4">
        <v>45769</v>
      </c>
      <c r="C2889" s="4">
        <v>45771</v>
      </c>
      <c r="D2889" t="s">
        <v>667</v>
      </c>
      <c r="E2889" t="s">
        <v>55</v>
      </c>
      <c r="F2889" s="8">
        <v>1</v>
      </c>
      <c r="G2889" s="10">
        <v>0</v>
      </c>
      <c r="H2889" t="s">
        <v>13</v>
      </c>
      <c r="I2889" s="8">
        <v>5999</v>
      </c>
      <c r="J2889" s="8">
        <v>1511.33</v>
      </c>
      <c r="K2889" s="12">
        <f>YEAR(Table2[[#This Row],[Order_Date]])</f>
        <v>2025</v>
      </c>
      <c r="L2889" s="12">
        <f>MONTH(Table2[[#This Row],[Order_Date]])</f>
        <v>4</v>
      </c>
      <c r="M2889" t="str">
        <f>TEXT(Table2[[#This Row],[Order_Date]],"mmm")</f>
        <v>Apr</v>
      </c>
      <c r="N2889" t="str">
        <f>TEXT(Table2[[#This Row],[Order_Date]],"YYYY-MM")</f>
        <v>2025-04</v>
      </c>
      <c r="O2889" s="9">
        <f>IFERROR(Table2[[#This Row],[Profit]]/Table2[[#This Row],[Sales]],0)</f>
        <v>0.25193032172028668</v>
      </c>
      <c r="P2889" t="str">
        <f>_xlfn.XLOOKUP(Table2[[#This Row],[Product_ID]],Table4[Product_ID],Table4[Category],"Not Found")</f>
        <v>Furniture</v>
      </c>
      <c r="Q2889" t="str">
        <f>_xlfn.XLOOKUP(Table2[[#This Row],[Product_ID]],Table4[Product_ID],Table4[Sub_Category],"Not Found")</f>
        <v>Furniture</v>
      </c>
      <c r="R2889" t="str">
        <f>_xlfn.XLOOKUP(Table2[[#This Row],[Customer_ID]],Table1[Customer_ID],Table1[Region],"Not Found")</f>
        <v>South</v>
      </c>
      <c r="S2889" t="str">
        <f>_xlfn.XLOOKUP(Table2[[#This Row],[Customer_ID]],Table1[Customer_ID],Table1[Segment],"Not Found")</f>
        <v>Corporate</v>
      </c>
      <c r="T2889" t="str">
        <f>_xlfn.XLOOKUP(Table2[[#This Row],[Product_ID]],Table4[Product_ID],Table4[Product_Name],"Not Found")</f>
        <v>Study Table</v>
      </c>
    </row>
    <row r="2890" spans="1:20" x14ac:dyDescent="0.3">
      <c r="A2890" t="s">
        <v>3420</v>
      </c>
      <c r="B2890" s="4">
        <v>45643</v>
      </c>
      <c r="C2890" s="4">
        <v>45645</v>
      </c>
      <c r="D2890" t="s">
        <v>650</v>
      </c>
      <c r="E2890" t="s">
        <v>20</v>
      </c>
      <c r="F2890" s="8">
        <v>2</v>
      </c>
      <c r="G2890" s="10">
        <v>0</v>
      </c>
      <c r="H2890" t="s">
        <v>13</v>
      </c>
      <c r="I2890" s="8">
        <v>13998</v>
      </c>
      <c r="J2890" s="8">
        <v>2359.7800000000002</v>
      </c>
      <c r="K2890" s="12">
        <f>YEAR(Table2[[#This Row],[Order_Date]])</f>
        <v>2024</v>
      </c>
      <c r="L2890" s="12">
        <f>MONTH(Table2[[#This Row],[Order_Date]])</f>
        <v>12</v>
      </c>
      <c r="M2890" t="str">
        <f>TEXT(Table2[[#This Row],[Order_Date]],"mmm")</f>
        <v>Dec</v>
      </c>
      <c r="N2890" t="str">
        <f>TEXT(Table2[[#This Row],[Order_Date]],"YYYY-MM")</f>
        <v>2024-12</v>
      </c>
      <c r="O2890" s="9">
        <f>IFERROR(Table2[[#This Row],[Profit]]/Table2[[#This Row],[Sales]],0)</f>
        <v>0.16857979711387341</v>
      </c>
      <c r="P2890" t="str">
        <f>_xlfn.XLOOKUP(Table2[[#This Row],[Product_ID]],Table4[Product_ID],Table4[Category],"Not Found")</f>
        <v>Furniture</v>
      </c>
      <c r="Q2890" t="str">
        <f>_xlfn.XLOOKUP(Table2[[#This Row],[Product_ID]],Table4[Product_ID],Table4[Sub_Category],"Not Found")</f>
        <v>Furniture</v>
      </c>
      <c r="R2890" t="str">
        <f>_xlfn.XLOOKUP(Table2[[#This Row],[Customer_ID]],Table1[Customer_ID],Table1[Region],"Not Found")</f>
        <v>East</v>
      </c>
      <c r="S2890" t="str">
        <f>_xlfn.XLOOKUP(Table2[[#This Row],[Customer_ID]],Table1[Customer_ID],Table1[Segment],"Not Found")</f>
        <v>Home Office</v>
      </c>
      <c r="T2890" t="str">
        <f>_xlfn.XLOOKUP(Table2[[#This Row],[Product_ID]],Table4[Product_ID],Table4[Product_Name],"Not Found")</f>
        <v>Office Chair</v>
      </c>
    </row>
    <row r="2891" spans="1:20" x14ac:dyDescent="0.3">
      <c r="A2891" t="s">
        <v>3421</v>
      </c>
      <c r="B2891" s="4">
        <v>45786</v>
      </c>
      <c r="C2891" s="4">
        <v>45790</v>
      </c>
      <c r="D2891" t="s">
        <v>354</v>
      </c>
      <c r="E2891" t="s">
        <v>50</v>
      </c>
      <c r="F2891" s="8">
        <v>1</v>
      </c>
      <c r="G2891" s="10">
        <v>0</v>
      </c>
      <c r="H2891" t="s">
        <v>13</v>
      </c>
      <c r="I2891" s="8">
        <v>499</v>
      </c>
      <c r="J2891" s="8">
        <v>147.56</v>
      </c>
      <c r="K2891" s="12">
        <f>YEAR(Table2[[#This Row],[Order_Date]])</f>
        <v>2025</v>
      </c>
      <c r="L2891" s="12">
        <f>MONTH(Table2[[#This Row],[Order_Date]])</f>
        <v>5</v>
      </c>
      <c r="M2891" t="str">
        <f>TEXT(Table2[[#This Row],[Order_Date]],"mmm")</f>
        <v>May</v>
      </c>
      <c r="N2891" t="str">
        <f>TEXT(Table2[[#This Row],[Order_Date]],"YYYY-MM")</f>
        <v>2025-05</v>
      </c>
      <c r="O2891" s="9">
        <f>IFERROR(Table2[[#This Row],[Profit]]/Table2[[#This Row],[Sales]],0)</f>
        <v>0.29571142284569141</v>
      </c>
      <c r="P2891" t="str">
        <f>_xlfn.XLOOKUP(Table2[[#This Row],[Product_ID]],Table4[Product_ID],Table4[Category],"Not Found")</f>
        <v>Technology</v>
      </c>
      <c r="Q2891" t="str">
        <f>_xlfn.XLOOKUP(Table2[[#This Row],[Product_ID]],Table4[Product_ID],Table4[Sub_Category],"Not Found")</f>
        <v>Accessories</v>
      </c>
      <c r="R2891" t="str">
        <f>_xlfn.XLOOKUP(Table2[[#This Row],[Customer_ID]],Table1[Customer_ID],Table1[Region],"Not Found")</f>
        <v>South</v>
      </c>
      <c r="S2891" t="str">
        <f>_xlfn.XLOOKUP(Table2[[#This Row],[Customer_ID]],Table1[Customer_ID],Table1[Segment],"Not Found")</f>
        <v>Consumer</v>
      </c>
      <c r="T2891" t="str">
        <f>_xlfn.XLOOKUP(Table2[[#This Row],[Product_ID]],Table4[Product_ID],Table4[Product_Name],"Not Found")</f>
        <v>Wireless Mouse</v>
      </c>
    </row>
    <row r="2892" spans="1:20" x14ac:dyDescent="0.3">
      <c r="A2892" t="s">
        <v>3422</v>
      </c>
      <c r="B2892" s="4">
        <v>45897</v>
      </c>
      <c r="C2892" s="4">
        <v>45899</v>
      </c>
      <c r="D2892" t="s">
        <v>607</v>
      </c>
      <c r="E2892" t="s">
        <v>12</v>
      </c>
      <c r="F2892" s="8">
        <v>2</v>
      </c>
      <c r="G2892" s="10">
        <v>0.1</v>
      </c>
      <c r="H2892" t="s">
        <v>21</v>
      </c>
      <c r="I2892" s="8">
        <v>1078.2</v>
      </c>
      <c r="J2892" s="8">
        <v>287.35000000000002</v>
      </c>
      <c r="K2892" s="12">
        <f>YEAR(Table2[[#This Row],[Order_Date]])</f>
        <v>2025</v>
      </c>
      <c r="L2892" s="12">
        <f>MONTH(Table2[[#This Row],[Order_Date]])</f>
        <v>8</v>
      </c>
      <c r="M2892" t="str">
        <f>TEXT(Table2[[#This Row],[Order_Date]],"mmm")</f>
        <v>Aug</v>
      </c>
      <c r="N2892" t="str">
        <f>TEXT(Table2[[#This Row],[Order_Date]],"YYYY-MM")</f>
        <v>2025-08</v>
      </c>
      <c r="O2892" s="9">
        <f>IFERROR(Table2[[#This Row],[Profit]]/Table2[[#This Row],[Sales]],0)</f>
        <v>0.2665089964756075</v>
      </c>
      <c r="P2892" t="str">
        <f>_xlfn.XLOOKUP(Table2[[#This Row],[Product_ID]],Table4[Product_ID],Table4[Category],"Not Found")</f>
        <v>Home</v>
      </c>
      <c r="Q2892" t="str">
        <f>_xlfn.XLOOKUP(Table2[[#This Row],[Product_ID]],Table4[Product_ID],Table4[Sub_Category],"Not Found")</f>
        <v>Kitchen</v>
      </c>
      <c r="R2892" t="str">
        <f>_xlfn.XLOOKUP(Table2[[#This Row],[Customer_ID]],Table1[Customer_ID],Table1[Region],"Not Found")</f>
        <v>West</v>
      </c>
      <c r="S2892" t="str">
        <f>_xlfn.XLOOKUP(Table2[[#This Row],[Customer_ID]],Table1[Customer_ID],Table1[Segment],"Not Found")</f>
        <v>Home Office</v>
      </c>
      <c r="T2892" t="str">
        <f>_xlfn.XLOOKUP(Table2[[#This Row],[Product_ID]],Table4[Product_ID],Table4[Product_Name],"Not Found")</f>
        <v>Water Bottle</v>
      </c>
    </row>
    <row r="2893" spans="1:20" x14ac:dyDescent="0.3">
      <c r="A2893" t="s">
        <v>3423</v>
      </c>
      <c r="B2893" s="4">
        <v>45718</v>
      </c>
      <c r="C2893" s="4">
        <v>45723</v>
      </c>
      <c r="D2893" t="s">
        <v>2493</v>
      </c>
      <c r="E2893" t="s">
        <v>16</v>
      </c>
      <c r="F2893" s="8">
        <v>3</v>
      </c>
      <c r="G2893" s="10">
        <v>0.1</v>
      </c>
      <c r="H2893" t="s">
        <v>13</v>
      </c>
      <c r="I2893" s="8">
        <v>3507.3</v>
      </c>
      <c r="J2893" s="8">
        <v>689.32</v>
      </c>
      <c r="K2893" s="12">
        <f>YEAR(Table2[[#This Row],[Order_Date]])</f>
        <v>2025</v>
      </c>
      <c r="L2893" s="12">
        <f>MONTH(Table2[[#This Row],[Order_Date]])</f>
        <v>3</v>
      </c>
      <c r="M2893" t="str">
        <f>TEXT(Table2[[#This Row],[Order_Date]],"mmm")</f>
        <v>Mar</v>
      </c>
      <c r="N2893" t="str">
        <f>TEXT(Table2[[#This Row],[Order_Date]],"YYYY-MM")</f>
        <v>2025-03</v>
      </c>
      <c r="O2893" s="9">
        <f>IFERROR(Table2[[#This Row],[Profit]]/Table2[[#This Row],[Sales]],0)</f>
        <v>0.19653864796282042</v>
      </c>
      <c r="P2893" t="str">
        <f>_xlfn.XLOOKUP(Table2[[#This Row],[Product_ID]],Table4[Product_ID],Table4[Category],"Not Found")</f>
        <v>Technology</v>
      </c>
      <c r="Q2893" t="str">
        <f>_xlfn.XLOOKUP(Table2[[#This Row],[Product_ID]],Table4[Product_ID],Table4[Sub_Category],"Not Found")</f>
        <v>Accessories</v>
      </c>
      <c r="R2893" t="str">
        <f>_xlfn.XLOOKUP(Table2[[#This Row],[Customer_ID]],Table1[Customer_ID],Table1[Region],"Not Found")</f>
        <v>East</v>
      </c>
      <c r="S2893" t="str">
        <f>_xlfn.XLOOKUP(Table2[[#This Row],[Customer_ID]],Table1[Customer_ID],Table1[Segment],"Not Found")</f>
        <v>Consumer</v>
      </c>
      <c r="T2893" t="str">
        <f>_xlfn.XLOOKUP(Table2[[#This Row],[Product_ID]],Table4[Product_ID],Table4[Product_Name],"Not Found")</f>
        <v>USB-C Hub</v>
      </c>
    </row>
    <row r="2894" spans="1:20" x14ac:dyDescent="0.3">
      <c r="A2894" t="s">
        <v>3424</v>
      </c>
      <c r="B2894" s="4">
        <v>45330</v>
      </c>
      <c r="C2894" s="4">
        <v>45335</v>
      </c>
      <c r="D2894" t="s">
        <v>472</v>
      </c>
      <c r="E2894" t="s">
        <v>116</v>
      </c>
      <c r="F2894" s="8">
        <v>1</v>
      </c>
      <c r="G2894" s="10">
        <v>0.2</v>
      </c>
      <c r="H2894" t="s">
        <v>13</v>
      </c>
      <c r="I2894" s="8">
        <v>319.2</v>
      </c>
      <c r="J2894" s="8">
        <v>79.91</v>
      </c>
      <c r="K2894" s="12">
        <f>YEAR(Table2[[#This Row],[Order_Date]])</f>
        <v>2024</v>
      </c>
      <c r="L2894" s="12">
        <f>MONTH(Table2[[#This Row],[Order_Date]])</f>
        <v>2</v>
      </c>
      <c r="M2894" t="str">
        <f>TEXT(Table2[[#This Row],[Order_Date]],"mmm")</f>
        <v>Feb</v>
      </c>
      <c r="N2894" t="str">
        <f>TEXT(Table2[[#This Row],[Order_Date]],"YYYY-MM")</f>
        <v>2024-02</v>
      </c>
      <c r="O2894" s="9">
        <f>IFERROR(Table2[[#This Row],[Profit]]/Table2[[#This Row],[Sales]],0)</f>
        <v>0.25034461152882204</v>
      </c>
      <c r="P2894" t="str">
        <f>_xlfn.XLOOKUP(Table2[[#This Row],[Product_ID]],Table4[Product_ID],Table4[Category],"Not Found")</f>
        <v>Technology</v>
      </c>
      <c r="Q2894" t="str">
        <f>_xlfn.XLOOKUP(Table2[[#This Row],[Product_ID]],Table4[Product_ID],Table4[Sub_Category],"Not Found")</f>
        <v>Accessories</v>
      </c>
      <c r="R2894" t="str">
        <f>_xlfn.XLOOKUP(Table2[[#This Row],[Customer_ID]],Table1[Customer_ID],Table1[Region],"Not Found")</f>
        <v>South</v>
      </c>
      <c r="S2894" t="str">
        <f>_xlfn.XLOOKUP(Table2[[#This Row],[Customer_ID]],Table1[Customer_ID],Table1[Segment],"Not Found")</f>
        <v>Consumer</v>
      </c>
      <c r="T2894" t="str">
        <f>_xlfn.XLOOKUP(Table2[[#This Row],[Product_ID]],Table4[Product_ID],Table4[Product_Name],"Not Found")</f>
        <v>Mobile Holder</v>
      </c>
    </row>
    <row r="2895" spans="1:20" x14ac:dyDescent="0.3">
      <c r="A2895" t="s">
        <v>3425</v>
      </c>
      <c r="B2895" s="4">
        <v>45884</v>
      </c>
      <c r="C2895" s="4">
        <v>45886</v>
      </c>
      <c r="D2895" t="s">
        <v>168</v>
      </c>
      <c r="E2895" t="s">
        <v>68</v>
      </c>
      <c r="F2895" s="8">
        <v>1</v>
      </c>
      <c r="G2895" s="10">
        <v>0.15</v>
      </c>
      <c r="H2895" t="s">
        <v>17</v>
      </c>
      <c r="I2895" s="8">
        <v>1104.1500000000001</v>
      </c>
      <c r="J2895" s="8">
        <v>181.95</v>
      </c>
      <c r="K2895" s="12">
        <f>YEAR(Table2[[#This Row],[Order_Date]])</f>
        <v>2025</v>
      </c>
      <c r="L2895" s="12">
        <f>MONTH(Table2[[#This Row],[Order_Date]])</f>
        <v>8</v>
      </c>
      <c r="M2895" t="str">
        <f>TEXT(Table2[[#This Row],[Order_Date]],"mmm")</f>
        <v>Aug</v>
      </c>
      <c r="N2895" t="str">
        <f>TEXT(Table2[[#This Row],[Order_Date]],"YYYY-MM")</f>
        <v>2025-08</v>
      </c>
      <c r="O2895" s="9">
        <f>IFERROR(Table2[[#This Row],[Profit]]/Table2[[#This Row],[Sales]],0)</f>
        <v>0.16478739301725306</v>
      </c>
      <c r="P2895" t="str">
        <f>_xlfn.XLOOKUP(Table2[[#This Row],[Product_ID]],Table4[Product_ID],Table4[Category],"Not Found")</f>
        <v>Home</v>
      </c>
      <c r="Q2895" t="str">
        <f>_xlfn.XLOOKUP(Table2[[#This Row],[Product_ID]],Table4[Product_ID],Table4[Sub_Category],"Not Found")</f>
        <v>Lighting</v>
      </c>
      <c r="R2895" t="str">
        <f>_xlfn.XLOOKUP(Table2[[#This Row],[Customer_ID]],Table1[Customer_ID],Table1[Region],"Not Found")</f>
        <v>West</v>
      </c>
      <c r="S2895" t="str">
        <f>_xlfn.XLOOKUP(Table2[[#This Row],[Customer_ID]],Table1[Customer_ID],Table1[Segment],"Not Found")</f>
        <v>Home Office</v>
      </c>
      <c r="T2895" t="str">
        <f>_xlfn.XLOOKUP(Table2[[#This Row],[Product_ID]],Table4[Product_ID],Table4[Product_Name],"Not Found")</f>
        <v>Table Lamp</v>
      </c>
    </row>
    <row r="2896" spans="1:20" x14ac:dyDescent="0.3">
      <c r="A2896" t="s">
        <v>3426</v>
      </c>
      <c r="B2896" s="4">
        <v>45478</v>
      </c>
      <c r="C2896" s="4">
        <v>45483</v>
      </c>
      <c r="D2896" t="s">
        <v>506</v>
      </c>
      <c r="E2896" t="s">
        <v>35</v>
      </c>
      <c r="F2896" s="8">
        <v>1</v>
      </c>
      <c r="G2896" s="10">
        <v>0</v>
      </c>
      <c r="H2896" t="s">
        <v>17</v>
      </c>
      <c r="I2896" s="8">
        <v>1599</v>
      </c>
      <c r="J2896" s="8">
        <v>478.84</v>
      </c>
      <c r="K2896" s="12">
        <f>YEAR(Table2[[#This Row],[Order_Date]])</f>
        <v>2024</v>
      </c>
      <c r="L2896" s="12">
        <f>MONTH(Table2[[#This Row],[Order_Date]])</f>
        <v>7</v>
      </c>
      <c r="M2896" t="str">
        <f>TEXT(Table2[[#This Row],[Order_Date]],"mmm")</f>
        <v>Jul</v>
      </c>
      <c r="N2896" t="str">
        <f>TEXT(Table2[[#This Row],[Order_Date]],"YYYY-MM")</f>
        <v>2024-07</v>
      </c>
      <c r="O2896" s="9">
        <f>IFERROR(Table2[[#This Row],[Profit]]/Table2[[#This Row],[Sales]],0)</f>
        <v>0.29946216385240776</v>
      </c>
      <c r="P2896" t="str">
        <f>_xlfn.XLOOKUP(Table2[[#This Row],[Product_ID]],Table4[Product_ID],Table4[Category],"Not Found")</f>
        <v>Lifestyle</v>
      </c>
      <c r="Q2896" t="str">
        <f>_xlfn.XLOOKUP(Table2[[#This Row],[Product_ID]],Table4[Product_ID],Table4[Sub_Category],"Not Found")</f>
        <v>Bags</v>
      </c>
      <c r="R2896" t="str">
        <f>_xlfn.XLOOKUP(Table2[[#This Row],[Customer_ID]],Table1[Customer_ID],Table1[Region],"Not Found")</f>
        <v>South</v>
      </c>
      <c r="S2896" t="str">
        <f>_xlfn.XLOOKUP(Table2[[#This Row],[Customer_ID]],Table1[Customer_ID],Table1[Segment],"Not Found")</f>
        <v>Consumer</v>
      </c>
      <c r="T2896" t="str">
        <f>_xlfn.XLOOKUP(Table2[[#This Row],[Product_ID]],Table4[Product_ID],Table4[Product_Name],"Not Found")</f>
        <v>Backpack</v>
      </c>
    </row>
    <row r="2897" spans="1:20" x14ac:dyDescent="0.3">
      <c r="A2897" t="s">
        <v>3427</v>
      </c>
      <c r="B2897" s="4">
        <v>45887</v>
      </c>
      <c r="C2897" s="4">
        <v>45888</v>
      </c>
      <c r="D2897" t="s">
        <v>1186</v>
      </c>
      <c r="E2897" t="s">
        <v>40</v>
      </c>
      <c r="F2897" s="8">
        <v>1</v>
      </c>
      <c r="G2897" s="10">
        <v>0.1</v>
      </c>
      <c r="H2897" t="s">
        <v>17</v>
      </c>
      <c r="I2897" s="8">
        <v>1349.1</v>
      </c>
      <c r="J2897" s="8">
        <v>321.29000000000002</v>
      </c>
      <c r="K2897" s="12">
        <f>YEAR(Table2[[#This Row],[Order_Date]])</f>
        <v>2025</v>
      </c>
      <c r="L2897" s="12">
        <f>MONTH(Table2[[#This Row],[Order_Date]])</f>
        <v>8</v>
      </c>
      <c r="M2897" t="str">
        <f>TEXT(Table2[[#This Row],[Order_Date]],"mmm")</f>
        <v>Aug</v>
      </c>
      <c r="N2897" t="str">
        <f>TEXT(Table2[[#This Row],[Order_Date]],"YYYY-MM")</f>
        <v>2025-08</v>
      </c>
      <c r="O2897" s="9">
        <f>IFERROR(Table2[[#This Row],[Profit]]/Table2[[#This Row],[Sales]],0)</f>
        <v>0.23815136016603664</v>
      </c>
      <c r="P2897" t="str">
        <f>_xlfn.XLOOKUP(Table2[[#This Row],[Product_ID]],Table4[Product_ID],Table4[Category],"Not Found")</f>
        <v>Technology</v>
      </c>
      <c r="Q2897" t="str">
        <f>_xlfn.XLOOKUP(Table2[[#This Row],[Product_ID]],Table4[Product_ID],Table4[Sub_Category],"Not Found")</f>
        <v>Accessories</v>
      </c>
      <c r="R2897" t="str">
        <f>_xlfn.XLOOKUP(Table2[[#This Row],[Customer_ID]],Table1[Customer_ID],Table1[Region],"Not Found")</f>
        <v>South</v>
      </c>
      <c r="S2897" t="str">
        <f>_xlfn.XLOOKUP(Table2[[#This Row],[Customer_ID]],Table1[Customer_ID],Table1[Segment],"Not Found")</f>
        <v>Home Office</v>
      </c>
      <c r="T2897" t="str">
        <f>_xlfn.XLOOKUP(Table2[[#This Row],[Product_ID]],Table4[Product_ID],Table4[Product_Name],"Not Found")</f>
        <v>Power Bank</v>
      </c>
    </row>
    <row r="2898" spans="1:20" x14ac:dyDescent="0.3">
      <c r="A2898" t="s">
        <v>3428</v>
      </c>
      <c r="B2898" s="4">
        <v>45891</v>
      </c>
      <c r="C2898" s="4">
        <v>45893</v>
      </c>
      <c r="D2898" t="s">
        <v>2216</v>
      </c>
      <c r="E2898" t="s">
        <v>16</v>
      </c>
      <c r="F2898" s="8">
        <v>1</v>
      </c>
      <c r="G2898" s="10">
        <v>0.05</v>
      </c>
      <c r="H2898" t="s">
        <v>17</v>
      </c>
      <c r="I2898" s="8">
        <v>1234.05</v>
      </c>
      <c r="J2898" s="8">
        <v>294.43</v>
      </c>
      <c r="K2898" s="12">
        <f>YEAR(Table2[[#This Row],[Order_Date]])</f>
        <v>2025</v>
      </c>
      <c r="L2898" s="12">
        <f>MONTH(Table2[[#This Row],[Order_Date]])</f>
        <v>8</v>
      </c>
      <c r="M2898" t="str">
        <f>TEXT(Table2[[#This Row],[Order_Date]],"mmm")</f>
        <v>Aug</v>
      </c>
      <c r="N2898" t="str">
        <f>TEXT(Table2[[#This Row],[Order_Date]],"YYYY-MM")</f>
        <v>2025-08</v>
      </c>
      <c r="O2898" s="9">
        <f>IFERROR(Table2[[#This Row],[Profit]]/Table2[[#This Row],[Sales]],0)</f>
        <v>0.23858838782869415</v>
      </c>
      <c r="P2898" t="str">
        <f>_xlfn.XLOOKUP(Table2[[#This Row],[Product_ID]],Table4[Product_ID],Table4[Category],"Not Found")</f>
        <v>Technology</v>
      </c>
      <c r="Q2898" t="str">
        <f>_xlfn.XLOOKUP(Table2[[#This Row],[Product_ID]],Table4[Product_ID],Table4[Sub_Category],"Not Found")</f>
        <v>Accessories</v>
      </c>
      <c r="R2898" t="str">
        <f>_xlfn.XLOOKUP(Table2[[#This Row],[Customer_ID]],Table1[Customer_ID],Table1[Region],"Not Found")</f>
        <v>East</v>
      </c>
      <c r="S2898" t="str">
        <f>_xlfn.XLOOKUP(Table2[[#This Row],[Customer_ID]],Table1[Customer_ID],Table1[Segment],"Not Found")</f>
        <v>Consumer</v>
      </c>
      <c r="T2898" t="str">
        <f>_xlfn.XLOOKUP(Table2[[#This Row],[Product_ID]],Table4[Product_ID],Table4[Product_Name],"Not Found")</f>
        <v>USB-C Hub</v>
      </c>
    </row>
    <row r="2899" spans="1:20" x14ac:dyDescent="0.3">
      <c r="A2899" t="s">
        <v>3429</v>
      </c>
      <c r="B2899" s="4">
        <v>45384</v>
      </c>
      <c r="C2899" s="4">
        <v>45388</v>
      </c>
      <c r="D2899" t="s">
        <v>407</v>
      </c>
      <c r="E2899" t="s">
        <v>116</v>
      </c>
      <c r="F2899" s="8">
        <v>2</v>
      </c>
      <c r="G2899" s="10">
        <v>0.15</v>
      </c>
      <c r="H2899" t="s">
        <v>21</v>
      </c>
      <c r="I2899" s="8">
        <v>678.3</v>
      </c>
      <c r="J2899" s="8">
        <v>164.35</v>
      </c>
      <c r="K2899" s="12">
        <f>YEAR(Table2[[#This Row],[Order_Date]])</f>
        <v>2024</v>
      </c>
      <c r="L2899" s="12">
        <f>MONTH(Table2[[#This Row],[Order_Date]])</f>
        <v>4</v>
      </c>
      <c r="M2899" t="str">
        <f>TEXT(Table2[[#This Row],[Order_Date]],"mmm")</f>
        <v>Apr</v>
      </c>
      <c r="N2899" t="str">
        <f>TEXT(Table2[[#This Row],[Order_Date]],"YYYY-MM")</f>
        <v>2024-04</v>
      </c>
      <c r="O2899" s="9">
        <f>IFERROR(Table2[[#This Row],[Profit]]/Table2[[#This Row],[Sales]],0)</f>
        <v>0.242296918767507</v>
      </c>
      <c r="P2899" t="str">
        <f>_xlfn.XLOOKUP(Table2[[#This Row],[Product_ID]],Table4[Product_ID],Table4[Category],"Not Found")</f>
        <v>Technology</v>
      </c>
      <c r="Q2899" t="str">
        <f>_xlfn.XLOOKUP(Table2[[#This Row],[Product_ID]],Table4[Product_ID],Table4[Sub_Category],"Not Found")</f>
        <v>Accessories</v>
      </c>
      <c r="R2899" t="str">
        <f>_xlfn.XLOOKUP(Table2[[#This Row],[Customer_ID]],Table1[Customer_ID],Table1[Region],"Not Found")</f>
        <v>West</v>
      </c>
      <c r="S2899" t="str">
        <f>_xlfn.XLOOKUP(Table2[[#This Row],[Customer_ID]],Table1[Customer_ID],Table1[Segment],"Not Found")</f>
        <v>Consumer</v>
      </c>
      <c r="T2899" t="str">
        <f>_xlfn.XLOOKUP(Table2[[#This Row],[Product_ID]],Table4[Product_ID],Table4[Product_Name],"Not Found")</f>
        <v>Mobile Holder</v>
      </c>
    </row>
    <row r="2900" spans="1:20" x14ac:dyDescent="0.3">
      <c r="A2900" t="s">
        <v>3430</v>
      </c>
      <c r="B2900" s="4">
        <v>45377</v>
      </c>
      <c r="C2900" s="4">
        <v>45381</v>
      </c>
      <c r="D2900" t="s">
        <v>1336</v>
      </c>
      <c r="E2900" t="s">
        <v>40</v>
      </c>
      <c r="F2900" s="8">
        <v>1</v>
      </c>
      <c r="G2900" s="10">
        <v>0</v>
      </c>
      <c r="H2900" t="s">
        <v>13</v>
      </c>
      <c r="I2900" s="8">
        <v>1499</v>
      </c>
      <c r="J2900" s="8">
        <v>367.8</v>
      </c>
      <c r="K2900" s="12">
        <f>YEAR(Table2[[#This Row],[Order_Date]])</f>
        <v>2024</v>
      </c>
      <c r="L2900" s="12">
        <f>MONTH(Table2[[#This Row],[Order_Date]])</f>
        <v>3</v>
      </c>
      <c r="M2900" t="str">
        <f>TEXT(Table2[[#This Row],[Order_Date]],"mmm")</f>
        <v>Mar</v>
      </c>
      <c r="N2900" t="str">
        <f>TEXT(Table2[[#This Row],[Order_Date]],"YYYY-MM")</f>
        <v>2024-03</v>
      </c>
      <c r="O2900" s="9">
        <f>IFERROR(Table2[[#This Row],[Profit]]/Table2[[#This Row],[Sales]],0)</f>
        <v>0.24536357571714476</v>
      </c>
      <c r="P2900" t="str">
        <f>_xlfn.XLOOKUP(Table2[[#This Row],[Product_ID]],Table4[Product_ID],Table4[Category],"Not Found")</f>
        <v>Technology</v>
      </c>
      <c r="Q2900" t="str">
        <f>_xlfn.XLOOKUP(Table2[[#This Row],[Product_ID]],Table4[Product_ID],Table4[Sub_Category],"Not Found")</f>
        <v>Accessories</v>
      </c>
      <c r="R2900" t="str">
        <f>_xlfn.XLOOKUP(Table2[[#This Row],[Customer_ID]],Table1[Customer_ID],Table1[Region],"Not Found")</f>
        <v>West</v>
      </c>
      <c r="S2900" t="str">
        <f>_xlfn.XLOOKUP(Table2[[#This Row],[Customer_ID]],Table1[Customer_ID],Table1[Segment],"Not Found")</f>
        <v>Home Office</v>
      </c>
      <c r="T2900" t="str">
        <f>_xlfn.XLOOKUP(Table2[[#This Row],[Product_ID]],Table4[Product_ID],Table4[Product_Name],"Not Found")</f>
        <v>Power Bank</v>
      </c>
    </row>
    <row r="2901" spans="1:20" x14ac:dyDescent="0.3">
      <c r="A2901" t="s">
        <v>3431</v>
      </c>
      <c r="B2901" s="4">
        <v>45335</v>
      </c>
      <c r="C2901" s="4">
        <v>45340</v>
      </c>
      <c r="D2901" t="s">
        <v>1873</v>
      </c>
      <c r="E2901" t="s">
        <v>29</v>
      </c>
      <c r="F2901" s="8">
        <v>4</v>
      </c>
      <c r="G2901" s="10">
        <v>0.1</v>
      </c>
      <c r="H2901" t="s">
        <v>17</v>
      </c>
      <c r="I2901" s="8">
        <v>1436.4</v>
      </c>
      <c r="J2901" s="8">
        <v>417.14</v>
      </c>
      <c r="K2901" s="12">
        <f>YEAR(Table2[[#This Row],[Order_Date]])</f>
        <v>2024</v>
      </c>
      <c r="L2901" s="12">
        <f>MONTH(Table2[[#This Row],[Order_Date]])</f>
        <v>2</v>
      </c>
      <c r="M2901" t="str">
        <f>TEXT(Table2[[#This Row],[Order_Date]],"mmm")</f>
        <v>Feb</v>
      </c>
      <c r="N2901" t="str">
        <f>TEXT(Table2[[#This Row],[Order_Date]],"YYYY-MM")</f>
        <v>2024-02</v>
      </c>
      <c r="O2901" s="9">
        <f>IFERROR(Table2[[#This Row],[Profit]]/Table2[[#This Row],[Sales]],0)</f>
        <v>0.29040657198551934</v>
      </c>
      <c r="P2901" t="str">
        <f>_xlfn.XLOOKUP(Table2[[#This Row],[Product_ID]],Table4[Product_ID],Table4[Category],"Not Found")</f>
        <v>Office</v>
      </c>
      <c r="Q2901" t="str">
        <f>_xlfn.XLOOKUP(Table2[[#This Row],[Product_ID]],Table4[Product_ID],Table4[Sub_Category],"Not Found")</f>
        <v>Paper</v>
      </c>
      <c r="R2901" t="str">
        <f>_xlfn.XLOOKUP(Table2[[#This Row],[Customer_ID]],Table1[Customer_ID],Table1[Region],"Not Found")</f>
        <v>West</v>
      </c>
      <c r="S2901" t="str">
        <f>_xlfn.XLOOKUP(Table2[[#This Row],[Customer_ID]],Table1[Customer_ID],Table1[Segment],"Not Found")</f>
        <v>Consumer</v>
      </c>
      <c r="T2901" t="str">
        <f>_xlfn.XLOOKUP(Table2[[#This Row],[Product_ID]],Table4[Product_ID],Table4[Product_Name],"Not Found")</f>
        <v>Notebook Set</v>
      </c>
    </row>
    <row r="2902" spans="1:20" x14ac:dyDescent="0.3">
      <c r="A2902" t="s">
        <v>3432</v>
      </c>
      <c r="B2902" s="4">
        <v>45428</v>
      </c>
      <c r="C2902" s="4">
        <v>45433</v>
      </c>
      <c r="D2902" t="s">
        <v>285</v>
      </c>
      <c r="E2902" t="s">
        <v>12</v>
      </c>
      <c r="F2902" s="8">
        <v>1</v>
      </c>
      <c r="G2902" s="10">
        <v>0</v>
      </c>
      <c r="H2902" t="s">
        <v>21</v>
      </c>
      <c r="I2902" s="8">
        <v>599</v>
      </c>
      <c r="J2902" s="8">
        <v>164.91</v>
      </c>
      <c r="K2902" s="12">
        <f>YEAR(Table2[[#This Row],[Order_Date]])</f>
        <v>2024</v>
      </c>
      <c r="L2902" s="12">
        <f>MONTH(Table2[[#This Row],[Order_Date]])</f>
        <v>5</v>
      </c>
      <c r="M2902" t="str">
        <f>TEXT(Table2[[#This Row],[Order_Date]],"mmm")</f>
        <v>May</v>
      </c>
      <c r="N2902" t="str">
        <f>TEXT(Table2[[#This Row],[Order_Date]],"YYYY-MM")</f>
        <v>2024-05</v>
      </c>
      <c r="O2902" s="9">
        <f>IFERROR(Table2[[#This Row],[Profit]]/Table2[[#This Row],[Sales]],0)</f>
        <v>0.27530884808013356</v>
      </c>
      <c r="P2902" t="str">
        <f>_xlfn.XLOOKUP(Table2[[#This Row],[Product_ID]],Table4[Product_ID],Table4[Category],"Not Found")</f>
        <v>Home</v>
      </c>
      <c r="Q2902" t="str">
        <f>_xlfn.XLOOKUP(Table2[[#This Row],[Product_ID]],Table4[Product_ID],Table4[Sub_Category],"Not Found")</f>
        <v>Kitchen</v>
      </c>
      <c r="R2902" t="str">
        <f>_xlfn.XLOOKUP(Table2[[#This Row],[Customer_ID]],Table1[Customer_ID],Table1[Region],"Not Found")</f>
        <v>West</v>
      </c>
      <c r="S2902" t="str">
        <f>_xlfn.XLOOKUP(Table2[[#This Row],[Customer_ID]],Table1[Customer_ID],Table1[Segment],"Not Found")</f>
        <v>Home Office</v>
      </c>
      <c r="T2902" t="str">
        <f>_xlfn.XLOOKUP(Table2[[#This Row],[Product_ID]],Table4[Product_ID],Table4[Product_Name],"Not Found")</f>
        <v>Water Bottle</v>
      </c>
    </row>
    <row r="2903" spans="1:20" x14ac:dyDescent="0.3">
      <c r="A2903" t="s">
        <v>3433</v>
      </c>
      <c r="B2903" s="4">
        <v>45712</v>
      </c>
      <c r="C2903" s="4">
        <v>45716</v>
      </c>
      <c r="D2903" t="s">
        <v>2209</v>
      </c>
      <c r="E2903" t="s">
        <v>76</v>
      </c>
      <c r="F2903" s="8">
        <v>1</v>
      </c>
      <c r="G2903" s="10">
        <v>0</v>
      </c>
      <c r="H2903" t="s">
        <v>13</v>
      </c>
      <c r="I2903" s="8">
        <v>899</v>
      </c>
      <c r="J2903" s="8">
        <v>207.14</v>
      </c>
      <c r="K2903" s="12">
        <f>YEAR(Table2[[#This Row],[Order_Date]])</f>
        <v>2025</v>
      </c>
      <c r="L2903" s="12">
        <f>MONTH(Table2[[#This Row],[Order_Date]])</f>
        <v>2</v>
      </c>
      <c r="M2903" t="str">
        <f>TEXT(Table2[[#This Row],[Order_Date]],"mmm")</f>
        <v>Feb</v>
      </c>
      <c r="N2903" t="str">
        <f>TEXT(Table2[[#This Row],[Order_Date]],"YYYY-MM")</f>
        <v>2025-02</v>
      </c>
      <c r="O2903" s="9">
        <f>IFERROR(Table2[[#This Row],[Profit]]/Table2[[#This Row],[Sales]],0)</f>
        <v>0.23041156840934371</v>
      </c>
      <c r="P2903" t="str">
        <f>_xlfn.XLOOKUP(Table2[[#This Row],[Product_ID]],Table4[Product_ID],Table4[Category],"Not Found")</f>
        <v>Home</v>
      </c>
      <c r="Q2903" t="str">
        <f>_xlfn.XLOOKUP(Table2[[#This Row],[Product_ID]],Table4[Product_ID],Table4[Sub_Category],"Not Found")</f>
        <v>Decor</v>
      </c>
      <c r="R2903" t="str">
        <f>_xlfn.XLOOKUP(Table2[[#This Row],[Customer_ID]],Table1[Customer_ID],Table1[Region],"Not Found")</f>
        <v>East</v>
      </c>
      <c r="S2903" t="str">
        <f>_xlfn.XLOOKUP(Table2[[#This Row],[Customer_ID]],Table1[Customer_ID],Table1[Segment],"Not Found")</f>
        <v>Consumer</v>
      </c>
      <c r="T2903" t="str">
        <f>_xlfn.XLOOKUP(Table2[[#This Row],[Product_ID]],Table4[Product_ID],Table4[Product_Name],"Not Found")</f>
        <v>Wall Clock</v>
      </c>
    </row>
    <row r="2904" spans="1:20" x14ac:dyDescent="0.3">
      <c r="A2904" t="s">
        <v>3434</v>
      </c>
      <c r="B2904" s="4">
        <v>45365</v>
      </c>
      <c r="C2904" s="4">
        <v>45366</v>
      </c>
      <c r="D2904" t="s">
        <v>172</v>
      </c>
      <c r="E2904" t="s">
        <v>55</v>
      </c>
      <c r="F2904" s="8">
        <v>1</v>
      </c>
      <c r="G2904" s="10">
        <v>0</v>
      </c>
      <c r="H2904" t="s">
        <v>21</v>
      </c>
      <c r="I2904" s="8">
        <v>5999</v>
      </c>
      <c r="J2904" s="8">
        <v>1326.81</v>
      </c>
      <c r="K2904" s="12">
        <f>YEAR(Table2[[#This Row],[Order_Date]])</f>
        <v>2024</v>
      </c>
      <c r="L2904" s="12">
        <f>MONTH(Table2[[#This Row],[Order_Date]])</f>
        <v>3</v>
      </c>
      <c r="M2904" t="str">
        <f>TEXT(Table2[[#This Row],[Order_Date]],"mmm")</f>
        <v>Mar</v>
      </c>
      <c r="N2904" t="str">
        <f>TEXT(Table2[[#This Row],[Order_Date]],"YYYY-MM")</f>
        <v>2024-03</v>
      </c>
      <c r="O2904" s="9">
        <f>IFERROR(Table2[[#This Row],[Profit]]/Table2[[#This Row],[Sales]],0)</f>
        <v>0.22117186197699615</v>
      </c>
      <c r="P2904" t="str">
        <f>_xlfn.XLOOKUP(Table2[[#This Row],[Product_ID]],Table4[Product_ID],Table4[Category],"Not Found")</f>
        <v>Furniture</v>
      </c>
      <c r="Q2904" t="str">
        <f>_xlfn.XLOOKUP(Table2[[#This Row],[Product_ID]],Table4[Product_ID],Table4[Sub_Category],"Not Found")</f>
        <v>Furniture</v>
      </c>
      <c r="R2904" t="str">
        <f>_xlfn.XLOOKUP(Table2[[#This Row],[Customer_ID]],Table1[Customer_ID],Table1[Region],"Not Found")</f>
        <v>West</v>
      </c>
      <c r="S2904" t="str">
        <f>_xlfn.XLOOKUP(Table2[[#This Row],[Customer_ID]],Table1[Customer_ID],Table1[Segment],"Not Found")</f>
        <v>Consumer</v>
      </c>
      <c r="T2904" t="str">
        <f>_xlfn.XLOOKUP(Table2[[#This Row],[Product_ID]],Table4[Product_ID],Table4[Product_Name],"Not Found")</f>
        <v>Study Table</v>
      </c>
    </row>
    <row r="2905" spans="1:20" x14ac:dyDescent="0.3">
      <c r="A2905" t="s">
        <v>3435</v>
      </c>
      <c r="B2905" s="4">
        <v>45839</v>
      </c>
      <c r="C2905" s="4">
        <v>45843</v>
      </c>
      <c r="D2905" t="s">
        <v>144</v>
      </c>
      <c r="E2905" t="s">
        <v>16</v>
      </c>
      <c r="F2905" s="8">
        <v>3</v>
      </c>
      <c r="G2905" s="10">
        <v>0</v>
      </c>
      <c r="H2905" t="s">
        <v>21</v>
      </c>
      <c r="I2905" s="8">
        <v>3897</v>
      </c>
      <c r="J2905" s="8">
        <v>794.59</v>
      </c>
      <c r="K2905" s="12">
        <f>YEAR(Table2[[#This Row],[Order_Date]])</f>
        <v>2025</v>
      </c>
      <c r="L2905" s="12">
        <f>MONTH(Table2[[#This Row],[Order_Date]])</f>
        <v>7</v>
      </c>
      <c r="M2905" t="str">
        <f>TEXT(Table2[[#This Row],[Order_Date]],"mmm")</f>
        <v>Jul</v>
      </c>
      <c r="N2905" t="str">
        <f>TEXT(Table2[[#This Row],[Order_Date]],"YYYY-MM")</f>
        <v>2025-07</v>
      </c>
      <c r="O2905" s="9">
        <f>IFERROR(Table2[[#This Row],[Profit]]/Table2[[#This Row],[Sales]],0)</f>
        <v>0.20389787015653069</v>
      </c>
      <c r="P2905" t="str">
        <f>_xlfn.XLOOKUP(Table2[[#This Row],[Product_ID]],Table4[Product_ID],Table4[Category],"Not Found")</f>
        <v>Technology</v>
      </c>
      <c r="Q2905" t="str">
        <f>_xlfn.XLOOKUP(Table2[[#This Row],[Product_ID]],Table4[Product_ID],Table4[Sub_Category],"Not Found")</f>
        <v>Accessories</v>
      </c>
      <c r="R2905" t="str">
        <f>_xlfn.XLOOKUP(Table2[[#This Row],[Customer_ID]],Table1[Customer_ID],Table1[Region],"Not Found")</f>
        <v>South</v>
      </c>
      <c r="S2905" t="str">
        <f>_xlfn.XLOOKUP(Table2[[#This Row],[Customer_ID]],Table1[Customer_ID],Table1[Segment],"Not Found")</f>
        <v>Consumer</v>
      </c>
      <c r="T2905" t="str">
        <f>_xlfn.XLOOKUP(Table2[[#This Row],[Product_ID]],Table4[Product_ID],Table4[Product_Name],"Not Found")</f>
        <v>USB-C Hub</v>
      </c>
    </row>
    <row r="2906" spans="1:20" x14ac:dyDescent="0.3">
      <c r="A2906" t="s">
        <v>3436</v>
      </c>
      <c r="B2906" s="4">
        <v>45904</v>
      </c>
      <c r="C2906" s="4">
        <v>45906</v>
      </c>
      <c r="D2906" t="s">
        <v>1093</v>
      </c>
      <c r="E2906" t="s">
        <v>58</v>
      </c>
      <c r="F2906" s="8">
        <v>1</v>
      </c>
      <c r="G2906" s="10">
        <v>0.05</v>
      </c>
      <c r="H2906" t="s">
        <v>21</v>
      </c>
      <c r="I2906" s="8">
        <v>1899.05</v>
      </c>
      <c r="J2906" s="8">
        <v>494.69</v>
      </c>
      <c r="K2906" s="12">
        <f>YEAR(Table2[[#This Row],[Order_Date]])</f>
        <v>2025</v>
      </c>
      <c r="L2906" s="12">
        <f>MONTH(Table2[[#This Row],[Order_Date]])</f>
        <v>9</v>
      </c>
      <c r="M2906" t="str">
        <f>TEXT(Table2[[#This Row],[Order_Date]],"mmm")</f>
        <v>Sep</v>
      </c>
      <c r="N2906" t="str">
        <f>TEXT(Table2[[#This Row],[Order_Date]],"YYYY-MM")</f>
        <v>2025-09</v>
      </c>
      <c r="O2906" s="9">
        <f>IFERROR(Table2[[#This Row],[Profit]]/Table2[[#This Row],[Sales]],0)</f>
        <v>0.26049340459703535</v>
      </c>
      <c r="P2906" t="str">
        <f>_xlfn.XLOOKUP(Table2[[#This Row],[Product_ID]],Table4[Product_ID],Table4[Category],"Not Found")</f>
        <v>Technology</v>
      </c>
      <c r="Q2906" t="str">
        <f>_xlfn.XLOOKUP(Table2[[#This Row],[Product_ID]],Table4[Product_ID],Table4[Sub_Category],"Not Found")</f>
        <v>Audio</v>
      </c>
      <c r="R2906" t="str">
        <f>_xlfn.XLOOKUP(Table2[[#This Row],[Customer_ID]],Table1[Customer_ID],Table1[Region],"Not Found")</f>
        <v>West</v>
      </c>
      <c r="S2906" t="str">
        <f>_xlfn.XLOOKUP(Table2[[#This Row],[Customer_ID]],Table1[Customer_ID],Table1[Segment],"Not Found")</f>
        <v>Home Office</v>
      </c>
      <c r="T2906" t="str">
        <f>_xlfn.XLOOKUP(Table2[[#This Row],[Product_ID]],Table4[Product_ID],Table4[Product_Name],"Not Found")</f>
        <v>Bluetooth Speaker</v>
      </c>
    </row>
    <row r="2907" spans="1:20" x14ac:dyDescent="0.3">
      <c r="A2907" t="s">
        <v>3437</v>
      </c>
      <c r="B2907" s="4">
        <v>45803</v>
      </c>
      <c r="C2907" s="4">
        <v>45807</v>
      </c>
      <c r="D2907" t="s">
        <v>493</v>
      </c>
      <c r="E2907" t="s">
        <v>50</v>
      </c>
      <c r="F2907" s="8">
        <v>3</v>
      </c>
      <c r="G2907" s="10">
        <v>0.1</v>
      </c>
      <c r="H2907" t="s">
        <v>17</v>
      </c>
      <c r="I2907" s="8">
        <v>1347.3</v>
      </c>
      <c r="J2907" s="8">
        <v>295.45999999999998</v>
      </c>
      <c r="K2907" s="12">
        <f>YEAR(Table2[[#This Row],[Order_Date]])</f>
        <v>2025</v>
      </c>
      <c r="L2907" s="12">
        <f>MONTH(Table2[[#This Row],[Order_Date]])</f>
        <v>5</v>
      </c>
      <c r="M2907" t="str">
        <f>TEXT(Table2[[#This Row],[Order_Date]],"mmm")</f>
        <v>May</v>
      </c>
      <c r="N2907" t="str">
        <f>TEXT(Table2[[#This Row],[Order_Date]],"YYYY-MM")</f>
        <v>2025-05</v>
      </c>
      <c r="O2907" s="9">
        <f>IFERROR(Table2[[#This Row],[Profit]]/Table2[[#This Row],[Sales]],0)</f>
        <v>0.21929785496919765</v>
      </c>
      <c r="P2907" t="str">
        <f>_xlfn.XLOOKUP(Table2[[#This Row],[Product_ID]],Table4[Product_ID],Table4[Category],"Not Found")</f>
        <v>Technology</v>
      </c>
      <c r="Q2907" t="str">
        <f>_xlfn.XLOOKUP(Table2[[#This Row],[Product_ID]],Table4[Product_ID],Table4[Sub_Category],"Not Found")</f>
        <v>Accessories</v>
      </c>
      <c r="R2907" t="str">
        <f>_xlfn.XLOOKUP(Table2[[#This Row],[Customer_ID]],Table1[Customer_ID],Table1[Region],"Not Found")</f>
        <v>West</v>
      </c>
      <c r="S2907" t="str">
        <f>_xlfn.XLOOKUP(Table2[[#This Row],[Customer_ID]],Table1[Customer_ID],Table1[Segment],"Not Found")</f>
        <v>Corporate</v>
      </c>
      <c r="T2907" t="str">
        <f>_xlfn.XLOOKUP(Table2[[#This Row],[Product_ID]],Table4[Product_ID],Table4[Product_Name],"Not Found")</f>
        <v>Wireless Mouse</v>
      </c>
    </row>
    <row r="2908" spans="1:20" x14ac:dyDescent="0.3">
      <c r="A2908" t="s">
        <v>3438</v>
      </c>
      <c r="B2908" s="4">
        <v>45447</v>
      </c>
      <c r="C2908" s="4">
        <v>45450</v>
      </c>
      <c r="D2908" t="s">
        <v>805</v>
      </c>
      <c r="E2908" t="s">
        <v>12</v>
      </c>
      <c r="F2908" s="8">
        <v>3</v>
      </c>
      <c r="G2908" s="10">
        <v>0.1</v>
      </c>
      <c r="H2908" t="s">
        <v>21</v>
      </c>
      <c r="I2908" s="8">
        <v>1617.3</v>
      </c>
      <c r="J2908" s="8">
        <v>416.67</v>
      </c>
      <c r="K2908" s="12">
        <f>YEAR(Table2[[#This Row],[Order_Date]])</f>
        <v>2024</v>
      </c>
      <c r="L2908" s="12">
        <f>MONTH(Table2[[#This Row],[Order_Date]])</f>
        <v>6</v>
      </c>
      <c r="M2908" t="str">
        <f>TEXT(Table2[[#This Row],[Order_Date]],"mmm")</f>
        <v>Jun</v>
      </c>
      <c r="N2908" t="str">
        <f>TEXT(Table2[[#This Row],[Order_Date]],"YYYY-MM")</f>
        <v>2024-06</v>
      </c>
      <c r="O2908" s="9">
        <f>IFERROR(Table2[[#This Row],[Profit]]/Table2[[#This Row],[Sales]],0)</f>
        <v>0.2576330921906882</v>
      </c>
      <c r="P2908" t="str">
        <f>_xlfn.XLOOKUP(Table2[[#This Row],[Product_ID]],Table4[Product_ID],Table4[Category],"Not Found")</f>
        <v>Home</v>
      </c>
      <c r="Q2908" t="str">
        <f>_xlfn.XLOOKUP(Table2[[#This Row],[Product_ID]],Table4[Product_ID],Table4[Sub_Category],"Not Found")</f>
        <v>Kitchen</v>
      </c>
      <c r="R2908" t="str">
        <f>_xlfn.XLOOKUP(Table2[[#This Row],[Customer_ID]],Table1[Customer_ID],Table1[Region],"Not Found")</f>
        <v>West</v>
      </c>
      <c r="S2908" t="str">
        <f>_xlfn.XLOOKUP(Table2[[#This Row],[Customer_ID]],Table1[Customer_ID],Table1[Segment],"Not Found")</f>
        <v>Home Office</v>
      </c>
      <c r="T2908" t="str">
        <f>_xlfn.XLOOKUP(Table2[[#This Row],[Product_ID]],Table4[Product_ID],Table4[Product_Name],"Not Found")</f>
        <v>Water Bottle</v>
      </c>
    </row>
    <row r="2909" spans="1:20" x14ac:dyDescent="0.3">
      <c r="A2909" t="s">
        <v>3439</v>
      </c>
      <c r="B2909" s="4">
        <v>45546</v>
      </c>
      <c r="C2909" s="4">
        <v>45547</v>
      </c>
      <c r="D2909" t="s">
        <v>1113</v>
      </c>
      <c r="E2909" t="s">
        <v>58</v>
      </c>
      <c r="F2909" s="8">
        <v>4</v>
      </c>
      <c r="G2909" s="10">
        <v>0</v>
      </c>
      <c r="H2909" t="s">
        <v>21</v>
      </c>
      <c r="I2909" s="8">
        <v>7996</v>
      </c>
      <c r="J2909" s="8">
        <v>2005.99</v>
      </c>
      <c r="K2909" s="12">
        <f>YEAR(Table2[[#This Row],[Order_Date]])</f>
        <v>2024</v>
      </c>
      <c r="L2909" s="12">
        <f>MONTH(Table2[[#This Row],[Order_Date]])</f>
        <v>9</v>
      </c>
      <c r="M2909" t="str">
        <f>TEXT(Table2[[#This Row],[Order_Date]],"mmm")</f>
        <v>Sep</v>
      </c>
      <c r="N2909" t="str">
        <f>TEXT(Table2[[#This Row],[Order_Date]],"YYYY-MM")</f>
        <v>2024-09</v>
      </c>
      <c r="O2909" s="9">
        <f>IFERROR(Table2[[#This Row],[Profit]]/Table2[[#This Row],[Sales]],0)</f>
        <v>0.25087418709354675</v>
      </c>
      <c r="P2909" t="str">
        <f>_xlfn.XLOOKUP(Table2[[#This Row],[Product_ID]],Table4[Product_ID],Table4[Category],"Not Found")</f>
        <v>Technology</v>
      </c>
      <c r="Q2909" t="str">
        <f>_xlfn.XLOOKUP(Table2[[#This Row],[Product_ID]],Table4[Product_ID],Table4[Sub_Category],"Not Found")</f>
        <v>Audio</v>
      </c>
      <c r="R2909" t="str">
        <f>_xlfn.XLOOKUP(Table2[[#This Row],[Customer_ID]],Table1[Customer_ID],Table1[Region],"Not Found")</f>
        <v>East</v>
      </c>
      <c r="S2909" t="str">
        <f>_xlfn.XLOOKUP(Table2[[#This Row],[Customer_ID]],Table1[Customer_ID],Table1[Segment],"Not Found")</f>
        <v>Consumer</v>
      </c>
      <c r="T2909" t="str">
        <f>_xlfn.XLOOKUP(Table2[[#This Row],[Product_ID]],Table4[Product_ID],Table4[Product_Name],"Not Found")</f>
        <v>Bluetooth Speaker</v>
      </c>
    </row>
    <row r="2910" spans="1:20" x14ac:dyDescent="0.3">
      <c r="A2910" t="s">
        <v>3440</v>
      </c>
      <c r="B2910" s="4">
        <v>45462</v>
      </c>
      <c r="C2910" s="4">
        <v>45463</v>
      </c>
      <c r="D2910" t="s">
        <v>299</v>
      </c>
      <c r="E2910" t="s">
        <v>68</v>
      </c>
      <c r="F2910" s="8">
        <v>3</v>
      </c>
      <c r="G2910" s="10">
        <v>0</v>
      </c>
      <c r="H2910" t="s">
        <v>21</v>
      </c>
      <c r="I2910" s="8">
        <v>3897</v>
      </c>
      <c r="J2910" s="8">
        <v>1179.73</v>
      </c>
      <c r="K2910" s="12">
        <f>YEAR(Table2[[#This Row],[Order_Date]])</f>
        <v>2024</v>
      </c>
      <c r="L2910" s="12">
        <f>MONTH(Table2[[#This Row],[Order_Date]])</f>
        <v>6</v>
      </c>
      <c r="M2910" t="str">
        <f>TEXT(Table2[[#This Row],[Order_Date]],"mmm")</f>
        <v>Jun</v>
      </c>
      <c r="N2910" t="str">
        <f>TEXT(Table2[[#This Row],[Order_Date]],"YYYY-MM")</f>
        <v>2024-06</v>
      </c>
      <c r="O2910" s="9">
        <f>IFERROR(Table2[[#This Row],[Profit]]/Table2[[#This Row],[Sales]],0)</f>
        <v>0.30272773928663077</v>
      </c>
      <c r="P2910" t="str">
        <f>_xlfn.XLOOKUP(Table2[[#This Row],[Product_ID]],Table4[Product_ID],Table4[Category],"Not Found")</f>
        <v>Home</v>
      </c>
      <c r="Q2910" t="str">
        <f>_xlfn.XLOOKUP(Table2[[#This Row],[Product_ID]],Table4[Product_ID],Table4[Sub_Category],"Not Found")</f>
        <v>Lighting</v>
      </c>
      <c r="R2910" t="str">
        <f>_xlfn.XLOOKUP(Table2[[#This Row],[Customer_ID]],Table1[Customer_ID],Table1[Region],"Not Found")</f>
        <v>East</v>
      </c>
      <c r="S2910" t="str">
        <f>_xlfn.XLOOKUP(Table2[[#This Row],[Customer_ID]],Table1[Customer_ID],Table1[Segment],"Not Found")</f>
        <v>Home Office</v>
      </c>
      <c r="T2910" t="str">
        <f>_xlfn.XLOOKUP(Table2[[#This Row],[Product_ID]],Table4[Product_ID],Table4[Product_Name],"Not Found")</f>
        <v>Table Lamp</v>
      </c>
    </row>
    <row r="2911" spans="1:20" x14ac:dyDescent="0.3">
      <c r="A2911" t="s">
        <v>3441</v>
      </c>
      <c r="B2911" s="4">
        <v>46019</v>
      </c>
      <c r="C2911" s="4">
        <v>46023</v>
      </c>
      <c r="D2911" t="s">
        <v>416</v>
      </c>
      <c r="E2911" t="s">
        <v>116</v>
      </c>
      <c r="F2911" s="8">
        <v>1</v>
      </c>
      <c r="G2911" s="10">
        <v>0.05</v>
      </c>
      <c r="H2911" t="s">
        <v>17</v>
      </c>
      <c r="I2911" s="8">
        <v>379.05</v>
      </c>
      <c r="J2911" s="8">
        <v>83.93</v>
      </c>
      <c r="K2911" s="12">
        <f>YEAR(Table2[[#This Row],[Order_Date]])</f>
        <v>2025</v>
      </c>
      <c r="L2911" s="12">
        <f>MONTH(Table2[[#This Row],[Order_Date]])</f>
        <v>12</v>
      </c>
      <c r="M2911" t="str">
        <f>TEXT(Table2[[#This Row],[Order_Date]],"mmm")</f>
        <v>Dec</v>
      </c>
      <c r="N2911" t="str">
        <f>TEXT(Table2[[#This Row],[Order_Date]],"YYYY-MM")</f>
        <v>2025-12</v>
      </c>
      <c r="O2911" s="9">
        <f>IFERROR(Table2[[#This Row],[Profit]]/Table2[[#This Row],[Sales]],0)</f>
        <v>0.22142197599261312</v>
      </c>
      <c r="P2911" t="str">
        <f>_xlfn.XLOOKUP(Table2[[#This Row],[Product_ID]],Table4[Product_ID],Table4[Category],"Not Found")</f>
        <v>Technology</v>
      </c>
      <c r="Q2911" t="str">
        <f>_xlfn.XLOOKUP(Table2[[#This Row],[Product_ID]],Table4[Product_ID],Table4[Sub_Category],"Not Found")</f>
        <v>Accessories</v>
      </c>
      <c r="R2911" t="str">
        <f>_xlfn.XLOOKUP(Table2[[#This Row],[Customer_ID]],Table1[Customer_ID],Table1[Region],"Not Found")</f>
        <v>South</v>
      </c>
      <c r="S2911" t="str">
        <f>_xlfn.XLOOKUP(Table2[[#This Row],[Customer_ID]],Table1[Customer_ID],Table1[Segment],"Not Found")</f>
        <v>Consumer</v>
      </c>
      <c r="T2911" t="str">
        <f>_xlfn.XLOOKUP(Table2[[#This Row],[Product_ID]],Table4[Product_ID],Table4[Product_Name],"Not Found")</f>
        <v>Mobile Holder</v>
      </c>
    </row>
    <row r="2912" spans="1:20" x14ac:dyDescent="0.3">
      <c r="A2912" t="s">
        <v>3442</v>
      </c>
      <c r="B2912" s="4">
        <v>45461</v>
      </c>
      <c r="C2912" s="4">
        <v>45464</v>
      </c>
      <c r="D2912" t="s">
        <v>1806</v>
      </c>
      <c r="E2912" t="s">
        <v>68</v>
      </c>
      <c r="F2912" s="8">
        <v>3</v>
      </c>
      <c r="G2912" s="10">
        <v>0.15</v>
      </c>
      <c r="H2912" t="s">
        <v>13</v>
      </c>
      <c r="I2912" s="8">
        <v>3312.45</v>
      </c>
      <c r="J2912" s="8">
        <v>853.17</v>
      </c>
      <c r="K2912" s="12">
        <f>YEAR(Table2[[#This Row],[Order_Date]])</f>
        <v>2024</v>
      </c>
      <c r="L2912" s="12">
        <f>MONTH(Table2[[#This Row],[Order_Date]])</f>
        <v>6</v>
      </c>
      <c r="M2912" t="str">
        <f>TEXT(Table2[[#This Row],[Order_Date]],"mmm")</f>
        <v>Jun</v>
      </c>
      <c r="N2912" t="str">
        <f>TEXT(Table2[[#This Row],[Order_Date]],"YYYY-MM")</f>
        <v>2024-06</v>
      </c>
      <c r="O2912" s="9">
        <f>IFERROR(Table2[[#This Row],[Profit]]/Table2[[#This Row],[Sales]],0)</f>
        <v>0.25756464248516958</v>
      </c>
      <c r="P2912" t="str">
        <f>_xlfn.XLOOKUP(Table2[[#This Row],[Product_ID]],Table4[Product_ID],Table4[Category],"Not Found")</f>
        <v>Home</v>
      </c>
      <c r="Q2912" t="str">
        <f>_xlfn.XLOOKUP(Table2[[#This Row],[Product_ID]],Table4[Product_ID],Table4[Sub_Category],"Not Found")</f>
        <v>Lighting</v>
      </c>
      <c r="R2912" t="str">
        <f>_xlfn.XLOOKUP(Table2[[#This Row],[Customer_ID]],Table1[Customer_ID],Table1[Region],"Not Found")</f>
        <v>South</v>
      </c>
      <c r="S2912" t="str">
        <f>_xlfn.XLOOKUP(Table2[[#This Row],[Customer_ID]],Table1[Customer_ID],Table1[Segment],"Not Found")</f>
        <v>Home Office</v>
      </c>
      <c r="T2912" t="str">
        <f>_xlfn.XLOOKUP(Table2[[#This Row],[Product_ID]],Table4[Product_ID],Table4[Product_Name],"Not Found")</f>
        <v>Table Lamp</v>
      </c>
    </row>
    <row r="2913" spans="1:20" x14ac:dyDescent="0.3">
      <c r="A2913" t="s">
        <v>3443</v>
      </c>
      <c r="B2913" s="4">
        <v>45613</v>
      </c>
      <c r="C2913" s="4">
        <v>45615</v>
      </c>
      <c r="D2913" t="s">
        <v>1272</v>
      </c>
      <c r="E2913" t="s">
        <v>76</v>
      </c>
      <c r="F2913" s="8">
        <v>4</v>
      </c>
      <c r="G2913" s="10">
        <v>0</v>
      </c>
      <c r="H2913" t="s">
        <v>13</v>
      </c>
      <c r="I2913" s="8">
        <v>3596</v>
      </c>
      <c r="J2913" s="8">
        <v>573.91</v>
      </c>
      <c r="K2913" s="12">
        <f>YEAR(Table2[[#This Row],[Order_Date]])</f>
        <v>2024</v>
      </c>
      <c r="L2913" s="12">
        <f>MONTH(Table2[[#This Row],[Order_Date]])</f>
        <v>11</v>
      </c>
      <c r="M2913" t="str">
        <f>TEXT(Table2[[#This Row],[Order_Date]],"mmm")</f>
        <v>Nov</v>
      </c>
      <c r="N2913" t="str">
        <f>TEXT(Table2[[#This Row],[Order_Date]],"YYYY-MM")</f>
        <v>2024-11</v>
      </c>
      <c r="O2913" s="9">
        <f>IFERROR(Table2[[#This Row],[Profit]]/Table2[[#This Row],[Sales]],0)</f>
        <v>0.15959677419354837</v>
      </c>
      <c r="P2913" t="str">
        <f>_xlfn.XLOOKUP(Table2[[#This Row],[Product_ID]],Table4[Product_ID],Table4[Category],"Not Found")</f>
        <v>Home</v>
      </c>
      <c r="Q2913" t="str">
        <f>_xlfn.XLOOKUP(Table2[[#This Row],[Product_ID]],Table4[Product_ID],Table4[Sub_Category],"Not Found")</f>
        <v>Decor</v>
      </c>
      <c r="R2913" t="str">
        <f>_xlfn.XLOOKUP(Table2[[#This Row],[Customer_ID]],Table1[Customer_ID],Table1[Region],"Not Found")</f>
        <v>East</v>
      </c>
      <c r="S2913" t="str">
        <f>_xlfn.XLOOKUP(Table2[[#This Row],[Customer_ID]],Table1[Customer_ID],Table1[Segment],"Not Found")</f>
        <v>Consumer</v>
      </c>
      <c r="T2913" t="str">
        <f>_xlfn.XLOOKUP(Table2[[#This Row],[Product_ID]],Table4[Product_ID],Table4[Product_Name],"Not Found")</f>
        <v>Wall Clock</v>
      </c>
    </row>
    <row r="2914" spans="1:20" x14ac:dyDescent="0.3">
      <c r="A2914" t="s">
        <v>3444</v>
      </c>
      <c r="B2914" s="4">
        <v>45858</v>
      </c>
      <c r="C2914" s="4">
        <v>45862</v>
      </c>
      <c r="D2914" t="s">
        <v>523</v>
      </c>
      <c r="E2914" t="s">
        <v>68</v>
      </c>
      <c r="F2914" s="8">
        <v>5</v>
      </c>
      <c r="G2914" s="10">
        <v>0.05</v>
      </c>
      <c r="H2914" t="s">
        <v>13</v>
      </c>
      <c r="I2914" s="8">
        <v>6170.25</v>
      </c>
      <c r="J2914" s="8">
        <v>1354.82</v>
      </c>
      <c r="K2914" s="12">
        <f>YEAR(Table2[[#This Row],[Order_Date]])</f>
        <v>2025</v>
      </c>
      <c r="L2914" s="12">
        <f>MONTH(Table2[[#This Row],[Order_Date]])</f>
        <v>7</v>
      </c>
      <c r="M2914" t="str">
        <f>TEXT(Table2[[#This Row],[Order_Date]],"mmm")</f>
        <v>Jul</v>
      </c>
      <c r="N2914" t="str">
        <f>TEXT(Table2[[#This Row],[Order_Date]],"YYYY-MM")</f>
        <v>2025-07</v>
      </c>
      <c r="O2914" s="9">
        <f>IFERROR(Table2[[#This Row],[Profit]]/Table2[[#This Row],[Sales]],0)</f>
        <v>0.21957295085288278</v>
      </c>
      <c r="P2914" t="str">
        <f>_xlfn.XLOOKUP(Table2[[#This Row],[Product_ID]],Table4[Product_ID],Table4[Category],"Not Found")</f>
        <v>Home</v>
      </c>
      <c r="Q2914" t="str">
        <f>_xlfn.XLOOKUP(Table2[[#This Row],[Product_ID]],Table4[Product_ID],Table4[Sub_Category],"Not Found")</f>
        <v>Lighting</v>
      </c>
      <c r="R2914" t="str">
        <f>_xlfn.XLOOKUP(Table2[[#This Row],[Customer_ID]],Table1[Customer_ID],Table1[Region],"Not Found")</f>
        <v>West</v>
      </c>
      <c r="S2914" t="str">
        <f>_xlfn.XLOOKUP(Table2[[#This Row],[Customer_ID]],Table1[Customer_ID],Table1[Segment],"Not Found")</f>
        <v>Corporate</v>
      </c>
      <c r="T2914" t="str">
        <f>_xlfn.XLOOKUP(Table2[[#This Row],[Product_ID]],Table4[Product_ID],Table4[Product_Name],"Not Found")</f>
        <v>Table Lamp</v>
      </c>
    </row>
    <row r="2915" spans="1:20" x14ac:dyDescent="0.3">
      <c r="A2915" t="s">
        <v>3445</v>
      </c>
      <c r="B2915" s="4">
        <v>45747</v>
      </c>
      <c r="C2915" s="4">
        <v>45749</v>
      </c>
      <c r="D2915" t="s">
        <v>532</v>
      </c>
      <c r="E2915" t="s">
        <v>40</v>
      </c>
      <c r="F2915" s="8">
        <v>1</v>
      </c>
      <c r="G2915" s="10">
        <v>0</v>
      </c>
      <c r="H2915" t="s">
        <v>13</v>
      </c>
      <c r="I2915" s="8">
        <v>1499</v>
      </c>
      <c r="J2915" s="8">
        <v>250.5</v>
      </c>
      <c r="K2915" s="12">
        <f>YEAR(Table2[[#This Row],[Order_Date]])</f>
        <v>2025</v>
      </c>
      <c r="L2915" s="12">
        <f>MONTH(Table2[[#This Row],[Order_Date]])</f>
        <v>3</v>
      </c>
      <c r="M2915" t="str">
        <f>TEXT(Table2[[#This Row],[Order_Date]],"mmm")</f>
        <v>Mar</v>
      </c>
      <c r="N2915" t="str">
        <f>TEXT(Table2[[#This Row],[Order_Date]],"YYYY-MM")</f>
        <v>2025-03</v>
      </c>
      <c r="O2915" s="9">
        <f>IFERROR(Table2[[#This Row],[Profit]]/Table2[[#This Row],[Sales]],0)</f>
        <v>0.16711140760507004</v>
      </c>
      <c r="P2915" t="str">
        <f>_xlfn.XLOOKUP(Table2[[#This Row],[Product_ID]],Table4[Product_ID],Table4[Category],"Not Found")</f>
        <v>Technology</v>
      </c>
      <c r="Q2915" t="str">
        <f>_xlfn.XLOOKUP(Table2[[#This Row],[Product_ID]],Table4[Product_ID],Table4[Sub_Category],"Not Found")</f>
        <v>Accessories</v>
      </c>
      <c r="R2915" t="str">
        <f>_xlfn.XLOOKUP(Table2[[#This Row],[Customer_ID]],Table1[Customer_ID],Table1[Region],"Not Found")</f>
        <v>East</v>
      </c>
      <c r="S2915" t="str">
        <f>_xlfn.XLOOKUP(Table2[[#This Row],[Customer_ID]],Table1[Customer_ID],Table1[Segment],"Not Found")</f>
        <v>Home Office</v>
      </c>
      <c r="T2915" t="str">
        <f>_xlfn.XLOOKUP(Table2[[#This Row],[Product_ID]],Table4[Product_ID],Table4[Product_Name],"Not Found")</f>
        <v>Power Bank</v>
      </c>
    </row>
    <row r="2916" spans="1:20" x14ac:dyDescent="0.3">
      <c r="A2916" t="s">
        <v>3446</v>
      </c>
      <c r="B2916" s="4">
        <v>45894</v>
      </c>
      <c r="C2916" s="4">
        <v>45897</v>
      </c>
      <c r="D2916" t="s">
        <v>281</v>
      </c>
      <c r="E2916" t="s">
        <v>76</v>
      </c>
      <c r="F2916" s="8">
        <v>2</v>
      </c>
      <c r="G2916" s="10">
        <v>0.05</v>
      </c>
      <c r="H2916" t="s">
        <v>17</v>
      </c>
      <c r="I2916" s="8">
        <v>1708.1</v>
      </c>
      <c r="J2916" s="8">
        <v>402.79</v>
      </c>
      <c r="K2916" s="12">
        <f>YEAR(Table2[[#This Row],[Order_Date]])</f>
        <v>2025</v>
      </c>
      <c r="L2916" s="12">
        <f>MONTH(Table2[[#This Row],[Order_Date]])</f>
        <v>8</v>
      </c>
      <c r="M2916" t="str">
        <f>TEXT(Table2[[#This Row],[Order_Date]],"mmm")</f>
        <v>Aug</v>
      </c>
      <c r="N2916" t="str">
        <f>TEXT(Table2[[#This Row],[Order_Date]],"YYYY-MM")</f>
        <v>2025-08</v>
      </c>
      <c r="O2916" s="9">
        <f>IFERROR(Table2[[#This Row],[Profit]]/Table2[[#This Row],[Sales]],0)</f>
        <v>0.23581172062525615</v>
      </c>
      <c r="P2916" t="str">
        <f>_xlfn.XLOOKUP(Table2[[#This Row],[Product_ID]],Table4[Product_ID],Table4[Category],"Not Found")</f>
        <v>Home</v>
      </c>
      <c r="Q2916" t="str">
        <f>_xlfn.XLOOKUP(Table2[[#This Row],[Product_ID]],Table4[Product_ID],Table4[Sub_Category],"Not Found")</f>
        <v>Decor</v>
      </c>
      <c r="R2916" t="str">
        <f>_xlfn.XLOOKUP(Table2[[#This Row],[Customer_ID]],Table1[Customer_ID],Table1[Region],"Not Found")</f>
        <v>East</v>
      </c>
      <c r="S2916" t="str">
        <f>_xlfn.XLOOKUP(Table2[[#This Row],[Customer_ID]],Table1[Customer_ID],Table1[Segment],"Not Found")</f>
        <v>Home Office</v>
      </c>
      <c r="T2916" t="str">
        <f>_xlfn.XLOOKUP(Table2[[#This Row],[Product_ID]],Table4[Product_ID],Table4[Product_Name],"Not Found")</f>
        <v>Wall Clock</v>
      </c>
    </row>
    <row r="2917" spans="1:20" x14ac:dyDescent="0.3">
      <c r="A2917" t="s">
        <v>3447</v>
      </c>
      <c r="B2917" s="4">
        <v>45904</v>
      </c>
      <c r="C2917" s="4">
        <v>45908</v>
      </c>
      <c r="D2917" t="s">
        <v>73</v>
      </c>
      <c r="E2917" t="s">
        <v>20</v>
      </c>
      <c r="F2917" s="8">
        <v>1</v>
      </c>
      <c r="G2917" s="10">
        <v>0</v>
      </c>
      <c r="H2917" t="s">
        <v>30</v>
      </c>
      <c r="I2917" s="8">
        <v>6999</v>
      </c>
      <c r="J2917" s="8">
        <v>1096.21</v>
      </c>
      <c r="K2917" s="12">
        <f>YEAR(Table2[[#This Row],[Order_Date]])</f>
        <v>2025</v>
      </c>
      <c r="L2917" s="12">
        <f>MONTH(Table2[[#This Row],[Order_Date]])</f>
        <v>9</v>
      </c>
      <c r="M2917" t="str">
        <f>TEXT(Table2[[#This Row],[Order_Date]],"mmm")</f>
        <v>Sep</v>
      </c>
      <c r="N2917" t="str">
        <f>TEXT(Table2[[#This Row],[Order_Date]],"YYYY-MM")</f>
        <v>2025-09</v>
      </c>
      <c r="O2917" s="9">
        <f>IFERROR(Table2[[#This Row],[Profit]]/Table2[[#This Row],[Sales]],0)</f>
        <v>0.15662380340048579</v>
      </c>
      <c r="P2917" t="str">
        <f>_xlfn.XLOOKUP(Table2[[#This Row],[Product_ID]],Table4[Product_ID],Table4[Category],"Not Found")</f>
        <v>Furniture</v>
      </c>
      <c r="Q2917" t="str">
        <f>_xlfn.XLOOKUP(Table2[[#This Row],[Product_ID]],Table4[Product_ID],Table4[Sub_Category],"Not Found")</f>
        <v>Furniture</v>
      </c>
      <c r="R2917" t="str">
        <f>_xlfn.XLOOKUP(Table2[[#This Row],[Customer_ID]],Table1[Customer_ID],Table1[Region],"Not Found")</f>
        <v>West</v>
      </c>
      <c r="S2917" t="str">
        <f>_xlfn.XLOOKUP(Table2[[#This Row],[Customer_ID]],Table1[Customer_ID],Table1[Segment],"Not Found")</f>
        <v>Consumer</v>
      </c>
      <c r="T2917" t="str">
        <f>_xlfn.XLOOKUP(Table2[[#This Row],[Product_ID]],Table4[Product_ID],Table4[Product_Name],"Not Found")</f>
        <v>Office Chair</v>
      </c>
    </row>
    <row r="2918" spans="1:20" x14ac:dyDescent="0.3">
      <c r="A2918" t="s">
        <v>3448</v>
      </c>
      <c r="B2918" s="4">
        <v>45446</v>
      </c>
      <c r="C2918" s="4">
        <v>45450</v>
      </c>
      <c r="D2918" t="s">
        <v>474</v>
      </c>
      <c r="E2918" t="s">
        <v>55</v>
      </c>
      <c r="F2918" s="8">
        <v>1</v>
      </c>
      <c r="G2918" s="10">
        <v>0</v>
      </c>
      <c r="H2918" t="s">
        <v>30</v>
      </c>
      <c r="I2918" s="8">
        <v>5999</v>
      </c>
      <c r="J2918" s="8">
        <v>913.66</v>
      </c>
      <c r="K2918" s="12">
        <f>YEAR(Table2[[#This Row],[Order_Date]])</f>
        <v>2024</v>
      </c>
      <c r="L2918" s="12">
        <f>MONTH(Table2[[#This Row],[Order_Date]])</f>
        <v>6</v>
      </c>
      <c r="M2918" t="str">
        <f>TEXT(Table2[[#This Row],[Order_Date]],"mmm")</f>
        <v>Jun</v>
      </c>
      <c r="N2918" t="str">
        <f>TEXT(Table2[[#This Row],[Order_Date]],"YYYY-MM")</f>
        <v>2024-06</v>
      </c>
      <c r="O2918" s="9">
        <f>IFERROR(Table2[[#This Row],[Profit]]/Table2[[#This Row],[Sales]],0)</f>
        <v>0.15230205034172362</v>
      </c>
      <c r="P2918" t="str">
        <f>_xlfn.XLOOKUP(Table2[[#This Row],[Product_ID]],Table4[Product_ID],Table4[Category],"Not Found")</f>
        <v>Furniture</v>
      </c>
      <c r="Q2918" t="str">
        <f>_xlfn.XLOOKUP(Table2[[#This Row],[Product_ID]],Table4[Product_ID],Table4[Sub_Category],"Not Found")</f>
        <v>Furniture</v>
      </c>
      <c r="R2918" t="str">
        <f>_xlfn.XLOOKUP(Table2[[#This Row],[Customer_ID]],Table1[Customer_ID],Table1[Region],"Not Found")</f>
        <v>West</v>
      </c>
      <c r="S2918" t="str">
        <f>_xlfn.XLOOKUP(Table2[[#This Row],[Customer_ID]],Table1[Customer_ID],Table1[Segment],"Not Found")</f>
        <v>Corporate</v>
      </c>
      <c r="T2918" t="str">
        <f>_xlfn.XLOOKUP(Table2[[#This Row],[Product_ID]],Table4[Product_ID],Table4[Product_Name],"Not Found")</f>
        <v>Study Table</v>
      </c>
    </row>
    <row r="2919" spans="1:20" x14ac:dyDescent="0.3">
      <c r="A2919" t="s">
        <v>3449</v>
      </c>
      <c r="B2919" s="4">
        <v>45640</v>
      </c>
      <c r="C2919" s="4">
        <v>45642</v>
      </c>
      <c r="D2919" t="s">
        <v>1583</v>
      </c>
      <c r="E2919" t="s">
        <v>16</v>
      </c>
      <c r="F2919" s="8">
        <v>2</v>
      </c>
      <c r="G2919" s="10">
        <v>0</v>
      </c>
      <c r="H2919" t="s">
        <v>21</v>
      </c>
      <c r="I2919" s="8">
        <v>2598</v>
      </c>
      <c r="J2919" s="8">
        <v>477.59</v>
      </c>
      <c r="K2919" s="12">
        <f>YEAR(Table2[[#This Row],[Order_Date]])</f>
        <v>2024</v>
      </c>
      <c r="L2919" s="12">
        <f>MONTH(Table2[[#This Row],[Order_Date]])</f>
        <v>12</v>
      </c>
      <c r="M2919" t="str">
        <f>TEXT(Table2[[#This Row],[Order_Date]],"mmm")</f>
        <v>Dec</v>
      </c>
      <c r="N2919" t="str">
        <f>TEXT(Table2[[#This Row],[Order_Date]],"YYYY-MM")</f>
        <v>2024-12</v>
      </c>
      <c r="O2919" s="9">
        <f>IFERROR(Table2[[#This Row],[Profit]]/Table2[[#This Row],[Sales]],0)</f>
        <v>0.18382986913010008</v>
      </c>
      <c r="P2919" t="str">
        <f>_xlfn.XLOOKUP(Table2[[#This Row],[Product_ID]],Table4[Product_ID],Table4[Category],"Not Found")</f>
        <v>Technology</v>
      </c>
      <c r="Q2919" t="str">
        <f>_xlfn.XLOOKUP(Table2[[#This Row],[Product_ID]],Table4[Product_ID],Table4[Sub_Category],"Not Found")</f>
        <v>Accessories</v>
      </c>
      <c r="R2919" t="str">
        <f>_xlfn.XLOOKUP(Table2[[#This Row],[Customer_ID]],Table1[Customer_ID],Table1[Region],"Not Found")</f>
        <v>South</v>
      </c>
      <c r="S2919" t="str">
        <f>_xlfn.XLOOKUP(Table2[[#This Row],[Customer_ID]],Table1[Customer_ID],Table1[Segment],"Not Found")</f>
        <v>Consumer</v>
      </c>
      <c r="T2919" t="str">
        <f>_xlfn.XLOOKUP(Table2[[#This Row],[Product_ID]],Table4[Product_ID],Table4[Product_Name],"Not Found")</f>
        <v>USB-C Hub</v>
      </c>
    </row>
    <row r="2920" spans="1:20" x14ac:dyDescent="0.3">
      <c r="A2920" t="s">
        <v>3450</v>
      </c>
      <c r="B2920" s="4">
        <v>45742</v>
      </c>
      <c r="C2920" s="4">
        <v>45746</v>
      </c>
      <c r="D2920" t="s">
        <v>109</v>
      </c>
      <c r="E2920" t="s">
        <v>16</v>
      </c>
      <c r="F2920" s="8">
        <v>5</v>
      </c>
      <c r="G2920" s="10">
        <v>0</v>
      </c>
      <c r="H2920" t="s">
        <v>30</v>
      </c>
      <c r="I2920" s="8">
        <v>6495</v>
      </c>
      <c r="J2920" s="8">
        <v>1548.33</v>
      </c>
      <c r="K2920" s="12">
        <f>YEAR(Table2[[#This Row],[Order_Date]])</f>
        <v>2025</v>
      </c>
      <c r="L2920" s="12">
        <f>MONTH(Table2[[#This Row],[Order_Date]])</f>
        <v>3</v>
      </c>
      <c r="M2920" t="str">
        <f>TEXT(Table2[[#This Row],[Order_Date]],"mmm")</f>
        <v>Mar</v>
      </c>
      <c r="N2920" t="str">
        <f>TEXT(Table2[[#This Row],[Order_Date]],"YYYY-MM")</f>
        <v>2025-03</v>
      </c>
      <c r="O2920" s="9">
        <f>IFERROR(Table2[[#This Row],[Profit]]/Table2[[#This Row],[Sales]],0)</f>
        <v>0.23838799076212469</v>
      </c>
      <c r="P2920" t="str">
        <f>_xlfn.XLOOKUP(Table2[[#This Row],[Product_ID]],Table4[Product_ID],Table4[Category],"Not Found")</f>
        <v>Technology</v>
      </c>
      <c r="Q2920" t="str">
        <f>_xlfn.XLOOKUP(Table2[[#This Row],[Product_ID]],Table4[Product_ID],Table4[Sub_Category],"Not Found")</f>
        <v>Accessories</v>
      </c>
      <c r="R2920" t="str">
        <f>_xlfn.XLOOKUP(Table2[[#This Row],[Customer_ID]],Table1[Customer_ID],Table1[Region],"Not Found")</f>
        <v>East</v>
      </c>
      <c r="S2920" t="str">
        <f>_xlfn.XLOOKUP(Table2[[#This Row],[Customer_ID]],Table1[Customer_ID],Table1[Segment],"Not Found")</f>
        <v>Consumer</v>
      </c>
      <c r="T2920" t="str">
        <f>_xlfn.XLOOKUP(Table2[[#This Row],[Product_ID]],Table4[Product_ID],Table4[Product_Name],"Not Found")</f>
        <v>USB-C Hub</v>
      </c>
    </row>
    <row r="2921" spans="1:20" x14ac:dyDescent="0.3">
      <c r="A2921" t="s">
        <v>3451</v>
      </c>
      <c r="B2921" s="4">
        <v>45944</v>
      </c>
      <c r="C2921" s="4">
        <v>45947</v>
      </c>
      <c r="D2921" t="s">
        <v>1709</v>
      </c>
      <c r="E2921" t="s">
        <v>99</v>
      </c>
      <c r="F2921" s="8">
        <v>2</v>
      </c>
      <c r="G2921" s="10">
        <v>0</v>
      </c>
      <c r="H2921" t="s">
        <v>30</v>
      </c>
      <c r="I2921" s="8">
        <v>498</v>
      </c>
      <c r="J2921" s="8">
        <v>108.24</v>
      </c>
      <c r="K2921" s="12">
        <f>YEAR(Table2[[#This Row],[Order_Date]])</f>
        <v>2025</v>
      </c>
      <c r="L2921" s="12">
        <f>MONTH(Table2[[#This Row],[Order_Date]])</f>
        <v>10</v>
      </c>
      <c r="M2921" t="str">
        <f>TEXT(Table2[[#This Row],[Order_Date]],"mmm")</f>
        <v>Oct</v>
      </c>
      <c r="N2921" t="str">
        <f>TEXT(Table2[[#This Row],[Order_Date]],"YYYY-MM")</f>
        <v>2025-10</v>
      </c>
      <c r="O2921" s="9">
        <f>IFERROR(Table2[[#This Row],[Profit]]/Table2[[#This Row],[Sales]],0)</f>
        <v>0.21734939759036143</v>
      </c>
      <c r="P2921" t="str">
        <f>_xlfn.XLOOKUP(Table2[[#This Row],[Product_ID]],Table4[Product_ID],Table4[Category],"Not Found")</f>
        <v>Office</v>
      </c>
      <c r="Q2921" t="str">
        <f>_xlfn.XLOOKUP(Table2[[#This Row],[Product_ID]],Table4[Product_ID],Table4[Sub_Category],"Not Found")</f>
        <v>Paper</v>
      </c>
      <c r="R2921" t="str">
        <f>_xlfn.XLOOKUP(Table2[[#This Row],[Customer_ID]],Table1[Customer_ID],Table1[Region],"Not Found")</f>
        <v>North</v>
      </c>
      <c r="S2921" t="str">
        <f>_xlfn.XLOOKUP(Table2[[#This Row],[Customer_ID]],Table1[Customer_ID],Table1[Segment],"Not Found")</f>
        <v>Corporate</v>
      </c>
      <c r="T2921" t="str">
        <f>_xlfn.XLOOKUP(Table2[[#This Row],[Product_ID]],Table4[Product_ID],Table4[Product_Name],"Not Found")</f>
        <v>Pen Set</v>
      </c>
    </row>
    <row r="2922" spans="1:20" x14ac:dyDescent="0.3">
      <c r="A2922" t="s">
        <v>3452</v>
      </c>
      <c r="B2922" s="4">
        <v>45464</v>
      </c>
      <c r="C2922" s="4">
        <v>45468</v>
      </c>
      <c r="D2922" t="s">
        <v>885</v>
      </c>
      <c r="E2922" t="s">
        <v>35</v>
      </c>
      <c r="F2922" s="8">
        <v>3</v>
      </c>
      <c r="G2922" s="10">
        <v>0.1</v>
      </c>
      <c r="H2922" t="s">
        <v>21</v>
      </c>
      <c r="I2922" s="8">
        <v>4317.3</v>
      </c>
      <c r="J2922" s="8">
        <v>1130.33</v>
      </c>
      <c r="K2922" s="12">
        <f>YEAR(Table2[[#This Row],[Order_Date]])</f>
        <v>2024</v>
      </c>
      <c r="L2922" s="12">
        <f>MONTH(Table2[[#This Row],[Order_Date]])</f>
        <v>6</v>
      </c>
      <c r="M2922" t="str">
        <f>TEXT(Table2[[#This Row],[Order_Date]],"mmm")</f>
        <v>Jun</v>
      </c>
      <c r="N2922" t="str">
        <f>TEXT(Table2[[#This Row],[Order_Date]],"YYYY-MM")</f>
        <v>2024-06</v>
      </c>
      <c r="O2922" s="9">
        <f>IFERROR(Table2[[#This Row],[Profit]]/Table2[[#This Row],[Sales]],0)</f>
        <v>0.26181409677344636</v>
      </c>
      <c r="P2922" t="str">
        <f>_xlfn.XLOOKUP(Table2[[#This Row],[Product_ID]],Table4[Product_ID],Table4[Category],"Not Found")</f>
        <v>Lifestyle</v>
      </c>
      <c r="Q2922" t="str">
        <f>_xlfn.XLOOKUP(Table2[[#This Row],[Product_ID]],Table4[Product_ID],Table4[Sub_Category],"Not Found")</f>
        <v>Bags</v>
      </c>
      <c r="R2922" t="str">
        <f>_xlfn.XLOOKUP(Table2[[#This Row],[Customer_ID]],Table1[Customer_ID],Table1[Region],"Not Found")</f>
        <v>West</v>
      </c>
      <c r="S2922" t="str">
        <f>_xlfn.XLOOKUP(Table2[[#This Row],[Customer_ID]],Table1[Customer_ID],Table1[Segment],"Not Found")</f>
        <v>Corporate</v>
      </c>
      <c r="T2922" t="str">
        <f>_xlfn.XLOOKUP(Table2[[#This Row],[Product_ID]],Table4[Product_ID],Table4[Product_Name],"Not Found")</f>
        <v>Backpack</v>
      </c>
    </row>
    <row r="2923" spans="1:20" x14ac:dyDescent="0.3">
      <c r="A2923" t="s">
        <v>3453</v>
      </c>
      <c r="B2923" s="4">
        <v>45301</v>
      </c>
      <c r="C2923" s="4">
        <v>45306</v>
      </c>
      <c r="D2923" t="s">
        <v>189</v>
      </c>
      <c r="E2923" t="s">
        <v>16</v>
      </c>
      <c r="F2923" s="8">
        <v>1</v>
      </c>
      <c r="G2923" s="10">
        <v>0</v>
      </c>
      <c r="H2923" t="s">
        <v>13</v>
      </c>
      <c r="I2923" s="8">
        <v>1299</v>
      </c>
      <c r="J2923" s="8">
        <v>287.29000000000002</v>
      </c>
      <c r="K2923" s="12">
        <f>YEAR(Table2[[#This Row],[Order_Date]])</f>
        <v>2024</v>
      </c>
      <c r="L2923" s="12">
        <f>MONTH(Table2[[#This Row],[Order_Date]])</f>
        <v>1</v>
      </c>
      <c r="M2923" t="str">
        <f>TEXT(Table2[[#This Row],[Order_Date]],"mmm")</f>
        <v>Jan</v>
      </c>
      <c r="N2923" t="str">
        <f>TEXT(Table2[[#This Row],[Order_Date]],"YYYY-MM")</f>
        <v>2024-01</v>
      </c>
      <c r="O2923" s="9">
        <f>IFERROR(Table2[[#This Row],[Profit]]/Table2[[#This Row],[Sales]],0)</f>
        <v>0.22116243264049271</v>
      </c>
      <c r="P2923" t="str">
        <f>_xlfn.XLOOKUP(Table2[[#This Row],[Product_ID]],Table4[Product_ID],Table4[Category],"Not Found")</f>
        <v>Technology</v>
      </c>
      <c r="Q2923" t="str">
        <f>_xlfn.XLOOKUP(Table2[[#This Row],[Product_ID]],Table4[Product_ID],Table4[Sub_Category],"Not Found")</f>
        <v>Accessories</v>
      </c>
      <c r="R2923" t="str">
        <f>_xlfn.XLOOKUP(Table2[[#This Row],[Customer_ID]],Table1[Customer_ID],Table1[Region],"Not Found")</f>
        <v>West</v>
      </c>
      <c r="S2923" t="str">
        <f>_xlfn.XLOOKUP(Table2[[#This Row],[Customer_ID]],Table1[Customer_ID],Table1[Segment],"Not Found")</f>
        <v>Consumer</v>
      </c>
      <c r="T2923" t="str">
        <f>_xlfn.XLOOKUP(Table2[[#This Row],[Product_ID]],Table4[Product_ID],Table4[Product_Name],"Not Found")</f>
        <v>USB-C Hub</v>
      </c>
    </row>
    <row r="2924" spans="1:20" x14ac:dyDescent="0.3">
      <c r="A2924" t="s">
        <v>3454</v>
      </c>
      <c r="B2924" s="4">
        <v>45556</v>
      </c>
      <c r="C2924" s="4">
        <v>45559</v>
      </c>
      <c r="D2924" t="s">
        <v>19</v>
      </c>
      <c r="E2924" t="s">
        <v>55</v>
      </c>
      <c r="F2924" s="8">
        <v>1</v>
      </c>
      <c r="G2924" s="10">
        <v>0</v>
      </c>
      <c r="H2924" t="s">
        <v>17</v>
      </c>
      <c r="I2924" s="8">
        <v>5999</v>
      </c>
      <c r="J2924" s="8">
        <v>1283.42</v>
      </c>
      <c r="K2924" s="12">
        <f>YEAR(Table2[[#This Row],[Order_Date]])</f>
        <v>2024</v>
      </c>
      <c r="L2924" s="12">
        <f>MONTH(Table2[[#This Row],[Order_Date]])</f>
        <v>9</v>
      </c>
      <c r="M2924" t="str">
        <f>TEXT(Table2[[#This Row],[Order_Date]],"mmm")</f>
        <v>Sep</v>
      </c>
      <c r="N2924" t="str">
        <f>TEXT(Table2[[#This Row],[Order_Date]],"YYYY-MM")</f>
        <v>2024-09</v>
      </c>
      <c r="O2924" s="9">
        <f>IFERROR(Table2[[#This Row],[Profit]]/Table2[[#This Row],[Sales]],0)</f>
        <v>0.21393898983163862</v>
      </c>
      <c r="P2924" t="str">
        <f>_xlfn.XLOOKUP(Table2[[#This Row],[Product_ID]],Table4[Product_ID],Table4[Category],"Not Found")</f>
        <v>Furniture</v>
      </c>
      <c r="Q2924" t="str">
        <f>_xlfn.XLOOKUP(Table2[[#This Row],[Product_ID]],Table4[Product_ID],Table4[Sub_Category],"Not Found")</f>
        <v>Furniture</v>
      </c>
      <c r="R2924" t="str">
        <f>_xlfn.XLOOKUP(Table2[[#This Row],[Customer_ID]],Table1[Customer_ID],Table1[Region],"Not Found")</f>
        <v>West</v>
      </c>
      <c r="S2924" t="str">
        <f>_xlfn.XLOOKUP(Table2[[#This Row],[Customer_ID]],Table1[Customer_ID],Table1[Segment],"Not Found")</f>
        <v>Consumer</v>
      </c>
      <c r="T2924" t="str">
        <f>_xlfn.XLOOKUP(Table2[[#This Row],[Product_ID]],Table4[Product_ID],Table4[Product_Name],"Not Found")</f>
        <v>Study Table</v>
      </c>
    </row>
    <row r="2925" spans="1:20" x14ac:dyDescent="0.3">
      <c r="A2925" t="s">
        <v>3455</v>
      </c>
      <c r="B2925" s="4">
        <v>45729</v>
      </c>
      <c r="C2925" s="4">
        <v>45730</v>
      </c>
      <c r="D2925" t="s">
        <v>1311</v>
      </c>
      <c r="E2925" t="s">
        <v>68</v>
      </c>
      <c r="F2925" s="8">
        <v>2</v>
      </c>
      <c r="G2925" s="10">
        <v>0</v>
      </c>
      <c r="H2925" t="s">
        <v>17</v>
      </c>
      <c r="I2925" s="8">
        <v>2598</v>
      </c>
      <c r="J2925" s="8">
        <v>564.91999999999996</v>
      </c>
      <c r="K2925" s="12">
        <f>YEAR(Table2[[#This Row],[Order_Date]])</f>
        <v>2025</v>
      </c>
      <c r="L2925" s="12">
        <f>MONTH(Table2[[#This Row],[Order_Date]])</f>
        <v>3</v>
      </c>
      <c r="M2925" t="str">
        <f>TEXT(Table2[[#This Row],[Order_Date]],"mmm")</f>
        <v>Mar</v>
      </c>
      <c r="N2925" t="str">
        <f>TEXT(Table2[[#This Row],[Order_Date]],"YYYY-MM")</f>
        <v>2025-03</v>
      </c>
      <c r="O2925" s="9">
        <f>IFERROR(Table2[[#This Row],[Profit]]/Table2[[#This Row],[Sales]],0)</f>
        <v>0.21744418783679753</v>
      </c>
      <c r="P2925" t="str">
        <f>_xlfn.XLOOKUP(Table2[[#This Row],[Product_ID]],Table4[Product_ID],Table4[Category],"Not Found")</f>
        <v>Home</v>
      </c>
      <c r="Q2925" t="str">
        <f>_xlfn.XLOOKUP(Table2[[#This Row],[Product_ID]],Table4[Product_ID],Table4[Sub_Category],"Not Found")</f>
        <v>Lighting</v>
      </c>
      <c r="R2925" t="str">
        <f>_xlfn.XLOOKUP(Table2[[#This Row],[Customer_ID]],Table1[Customer_ID],Table1[Region],"Not Found")</f>
        <v>South</v>
      </c>
      <c r="S2925" t="str">
        <f>_xlfn.XLOOKUP(Table2[[#This Row],[Customer_ID]],Table1[Customer_ID],Table1[Segment],"Not Found")</f>
        <v>Home Office</v>
      </c>
      <c r="T2925" t="str">
        <f>_xlfn.XLOOKUP(Table2[[#This Row],[Product_ID]],Table4[Product_ID],Table4[Product_Name],"Not Found")</f>
        <v>Table Lamp</v>
      </c>
    </row>
    <row r="2926" spans="1:20" x14ac:dyDescent="0.3">
      <c r="A2926" t="s">
        <v>3456</v>
      </c>
      <c r="B2926" s="4">
        <v>45538</v>
      </c>
      <c r="C2926" s="4">
        <v>45540</v>
      </c>
      <c r="D2926" t="s">
        <v>98</v>
      </c>
      <c r="E2926" t="s">
        <v>29</v>
      </c>
      <c r="F2926" s="8">
        <v>1</v>
      </c>
      <c r="G2926" s="10">
        <v>0.15</v>
      </c>
      <c r="H2926" t="s">
        <v>13</v>
      </c>
      <c r="I2926" s="8">
        <v>339.15</v>
      </c>
      <c r="J2926" s="8">
        <v>107.43</v>
      </c>
      <c r="K2926" s="12">
        <f>YEAR(Table2[[#This Row],[Order_Date]])</f>
        <v>2024</v>
      </c>
      <c r="L2926" s="12">
        <f>MONTH(Table2[[#This Row],[Order_Date]])</f>
        <v>9</v>
      </c>
      <c r="M2926" t="str">
        <f>TEXT(Table2[[#This Row],[Order_Date]],"mmm")</f>
        <v>Sep</v>
      </c>
      <c r="N2926" t="str">
        <f>TEXT(Table2[[#This Row],[Order_Date]],"YYYY-MM")</f>
        <v>2024-09</v>
      </c>
      <c r="O2926" s="9">
        <f>IFERROR(Table2[[#This Row],[Profit]]/Table2[[#This Row],[Sales]],0)</f>
        <v>0.31676249447147287</v>
      </c>
      <c r="P2926" t="str">
        <f>_xlfn.XLOOKUP(Table2[[#This Row],[Product_ID]],Table4[Product_ID],Table4[Category],"Not Found")</f>
        <v>Office</v>
      </c>
      <c r="Q2926" t="str">
        <f>_xlfn.XLOOKUP(Table2[[#This Row],[Product_ID]],Table4[Product_ID],Table4[Sub_Category],"Not Found")</f>
        <v>Paper</v>
      </c>
      <c r="R2926" t="str">
        <f>_xlfn.XLOOKUP(Table2[[#This Row],[Customer_ID]],Table1[Customer_ID],Table1[Region],"Not Found")</f>
        <v>West</v>
      </c>
      <c r="S2926" t="str">
        <f>_xlfn.XLOOKUP(Table2[[#This Row],[Customer_ID]],Table1[Customer_ID],Table1[Segment],"Not Found")</f>
        <v>Consumer</v>
      </c>
      <c r="T2926" t="str">
        <f>_xlfn.XLOOKUP(Table2[[#This Row],[Product_ID]],Table4[Product_ID],Table4[Product_Name],"Not Found")</f>
        <v>Notebook Set</v>
      </c>
    </row>
    <row r="2927" spans="1:20" x14ac:dyDescent="0.3">
      <c r="A2927" t="s">
        <v>3457</v>
      </c>
      <c r="B2927" s="4">
        <v>45958</v>
      </c>
      <c r="C2927" s="4">
        <v>45961</v>
      </c>
      <c r="D2927" t="s">
        <v>435</v>
      </c>
      <c r="E2927" t="s">
        <v>40</v>
      </c>
      <c r="F2927" s="8">
        <v>3</v>
      </c>
      <c r="G2927" s="10">
        <v>0.1</v>
      </c>
      <c r="H2927" t="s">
        <v>21</v>
      </c>
      <c r="I2927" s="8">
        <v>4047.3</v>
      </c>
      <c r="J2927" s="8">
        <v>503.43</v>
      </c>
      <c r="K2927" s="12">
        <f>YEAR(Table2[[#This Row],[Order_Date]])</f>
        <v>2025</v>
      </c>
      <c r="L2927" s="12">
        <f>MONTH(Table2[[#This Row],[Order_Date]])</f>
        <v>10</v>
      </c>
      <c r="M2927" t="str">
        <f>TEXT(Table2[[#This Row],[Order_Date]],"mmm")</f>
        <v>Oct</v>
      </c>
      <c r="N2927" t="str">
        <f>TEXT(Table2[[#This Row],[Order_Date]],"YYYY-MM")</f>
        <v>2025-10</v>
      </c>
      <c r="O2927" s="9">
        <f>IFERROR(Table2[[#This Row],[Profit]]/Table2[[#This Row],[Sales]],0)</f>
        <v>0.12438662812245201</v>
      </c>
      <c r="P2927" t="str">
        <f>_xlfn.XLOOKUP(Table2[[#This Row],[Product_ID]],Table4[Product_ID],Table4[Category],"Not Found")</f>
        <v>Technology</v>
      </c>
      <c r="Q2927" t="str">
        <f>_xlfn.XLOOKUP(Table2[[#This Row],[Product_ID]],Table4[Product_ID],Table4[Sub_Category],"Not Found")</f>
        <v>Accessories</v>
      </c>
      <c r="R2927" t="str">
        <f>_xlfn.XLOOKUP(Table2[[#This Row],[Customer_ID]],Table1[Customer_ID],Table1[Region],"Not Found")</f>
        <v>East</v>
      </c>
      <c r="S2927" t="str">
        <f>_xlfn.XLOOKUP(Table2[[#This Row],[Customer_ID]],Table1[Customer_ID],Table1[Segment],"Not Found")</f>
        <v>Consumer</v>
      </c>
      <c r="T2927" t="str">
        <f>_xlfn.XLOOKUP(Table2[[#This Row],[Product_ID]],Table4[Product_ID],Table4[Product_Name],"Not Found")</f>
        <v>Power Bank</v>
      </c>
    </row>
    <row r="2928" spans="1:20" x14ac:dyDescent="0.3">
      <c r="A2928" t="s">
        <v>3458</v>
      </c>
      <c r="B2928" s="4">
        <v>45837</v>
      </c>
      <c r="C2928" s="4">
        <v>45838</v>
      </c>
      <c r="D2928" t="s">
        <v>1182</v>
      </c>
      <c r="E2928" t="s">
        <v>99</v>
      </c>
      <c r="F2928" s="8">
        <v>1</v>
      </c>
      <c r="G2928" s="10">
        <v>0.1</v>
      </c>
      <c r="H2928" t="s">
        <v>13</v>
      </c>
      <c r="I2928" s="8">
        <v>224.1</v>
      </c>
      <c r="J2928" s="8">
        <v>62.76</v>
      </c>
      <c r="K2928" s="12">
        <f>YEAR(Table2[[#This Row],[Order_Date]])</f>
        <v>2025</v>
      </c>
      <c r="L2928" s="12">
        <f>MONTH(Table2[[#This Row],[Order_Date]])</f>
        <v>6</v>
      </c>
      <c r="M2928" t="str">
        <f>TEXT(Table2[[#This Row],[Order_Date]],"mmm")</f>
        <v>Jun</v>
      </c>
      <c r="N2928" t="str">
        <f>TEXT(Table2[[#This Row],[Order_Date]],"YYYY-MM")</f>
        <v>2025-06</v>
      </c>
      <c r="O2928" s="9">
        <f>IFERROR(Table2[[#This Row],[Profit]]/Table2[[#This Row],[Sales]],0)</f>
        <v>0.28005354752342704</v>
      </c>
      <c r="P2928" t="str">
        <f>_xlfn.XLOOKUP(Table2[[#This Row],[Product_ID]],Table4[Product_ID],Table4[Category],"Not Found")</f>
        <v>Office</v>
      </c>
      <c r="Q2928" t="str">
        <f>_xlfn.XLOOKUP(Table2[[#This Row],[Product_ID]],Table4[Product_ID],Table4[Sub_Category],"Not Found")</f>
        <v>Paper</v>
      </c>
      <c r="R2928" t="str">
        <f>_xlfn.XLOOKUP(Table2[[#This Row],[Customer_ID]],Table1[Customer_ID],Table1[Region],"Not Found")</f>
        <v>East</v>
      </c>
      <c r="S2928" t="str">
        <f>_xlfn.XLOOKUP(Table2[[#This Row],[Customer_ID]],Table1[Customer_ID],Table1[Segment],"Not Found")</f>
        <v>Consumer</v>
      </c>
      <c r="T2928" t="str">
        <f>_xlfn.XLOOKUP(Table2[[#This Row],[Product_ID]],Table4[Product_ID],Table4[Product_Name],"Not Found")</f>
        <v>Pen Set</v>
      </c>
    </row>
    <row r="2929" spans="1:20" x14ac:dyDescent="0.3">
      <c r="A2929" t="s">
        <v>3459</v>
      </c>
      <c r="B2929" s="4">
        <v>45790</v>
      </c>
      <c r="C2929" s="4">
        <v>45791</v>
      </c>
      <c r="D2929" t="s">
        <v>1378</v>
      </c>
      <c r="E2929" t="s">
        <v>68</v>
      </c>
      <c r="F2929" s="8">
        <v>1</v>
      </c>
      <c r="G2929" s="10">
        <v>0.05</v>
      </c>
      <c r="H2929" t="s">
        <v>13</v>
      </c>
      <c r="I2929" s="8">
        <v>1234.05</v>
      </c>
      <c r="J2929" s="8">
        <v>321.73</v>
      </c>
      <c r="K2929" s="12">
        <f>YEAR(Table2[[#This Row],[Order_Date]])</f>
        <v>2025</v>
      </c>
      <c r="L2929" s="12">
        <f>MONTH(Table2[[#This Row],[Order_Date]])</f>
        <v>5</v>
      </c>
      <c r="M2929" t="str">
        <f>TEXT(Table2[[#This Row],[Order_Date]],"mmm")</f>
        <v>May</v>
      </c>
      <c r="N2929" t="str">
        <f>TEXT(Table2[[#This Row],[Order_Date]],"YYYY-MM")</f>
        <v>2025-05</v>
      </c>
      <c r="O2929" s="9">
        <f>IFERROR(Table2[[#This Row],[Profit]]/Table2[[#This Row],[Sales]],0)</f>
        <v>0.2607106681252786</v>
      </c>
      <c r="P2929" t="str">
        <f>_xlfn.XLOOKUP(Table2[[#This Row],[Product_ID]],Table4[Product_ID],Table4[Category],"Not Found")</f>
        <v>Home</v>
      </c>
      <c r="Q2929" t="str">
        <f>_xlfn.XLOOKUP(Table2[[#This Row],[Product_ID]],Table4[Product_ID],Table4[Sub_Category],"Not Found")</f>
        <v>Lighting</v>
      </c>
      <c r="R2929" t="str">
        <f>_xlfn.XLOOKUP(Table2[[#This Row],[Customer_ID]],Table1[Customer_ID],Table1[Region],"Not Found")</f>
        <v>West</v>
      </c>
      <c r="S2929" t="str">
        <f>_xlfn.XLOOKUP(Table2[[#This Row],[Customer_ID]],Table1[Customer_ID],Table1[Segment],"Not Found")</f>
        <v>Corporate</v>
      </c>
      <c r="T2929" t="str">
        <f>_xlfn.XLOOKUP(Table2[[#This Row],[Product_ID]],Table4[Product_ID],Table4[Product_Name],"Not Found")</f>
        <v>Table Lamp</v>
      </c>
    </row>
    <row r="2930" spans="1:20" x14ac:dyDescent="0.3">
      <c r="A2930" t="s">
        <v>3460</v>
      </c>
      <c r="B2930" s="4">
        <v>45420</v>
      </c>
      <c r="C2930" s="4">
        <v>45423</v>
      </c>
      <c r="D2930" t="s">
        <v>1097</v>
      </c>
      <c r="E2930" t="s">
        <v>76</v>
      </c>
      <c r="F2930" s="8">
        <v>2</v>
      </c>
      <c r="G2930" s="10">
        <v>0</v>
      </c>
      <c r="H2930" t="s">
        <v>13</v>
      </c>
      <c r="I2930" s="8">
        <v>1798</v>
      </c>
      <c r="J2930" s="8">
        <v>-63.44</v>
      </c>
      <c r="K2930" s="12">
        <f>YEAR(Table2[[#This Row],[Order_Date]])</f>
        <v>2024</v>
      </c>
      <c r="L2930" s="12">
        <f>MONTH(Table2[[#This Row],[Order_Date]])</f>
        <v>5</v>
      </c>
      <c r="M2930" t="str">
        <f>TEXT(Table2[[#This Row],[Order_Date]],"mmm")</f>
        <v>May</v>
      </c>
      <c r="N2930" t="str">
        <f>TEXT(Table2[[#This Row],[Order_Date]],"YYYY-MM")</f>
        <v>2024-05</v>
      </c>
      <c r="O2930" s="9">
        <f>IFERROR(Table2[[#This Row],[Profit]]/Table2[[#This Row],[Sales]],0)</f>
        <v>-3.5283648498331481E-2</v>
      </c>
      <c r="P2930" t="str">
        <f>_xlfn.XLOOKUP(Table2[[#This Row],[Product_ID]],Table4[Product_ID],Table4[Category],"Not Found")</f>
        <v>Home</v>
      </c>
      <c r="Q2930" t="str">
        <f>_xlfn.XLOOKUP(Table2[[#This Row],[Product_ID]],Table4[Product_ID],Table4[Sub_Category],"Not Found")</f>
        <v>Decor</v>
      </c>
      <c r="R2930" t="str">
        <f>_xlfn.XLOOKUP(Table2[[#This Row],[Customer_ID]],Table1[Customer_ID],Table1[Region],"Not Found")</f>
        <v>East</v>
      </c>
      <c r="S2930" t="str">
        <f>_xlfn.XLOOKUP(Table2[[#This Row],[Customer_ID]],Table1[Customer_ID],Table1[Segment],"Not Found")</f>
        <v>Corporate</v>
      </c>
      <c r="T2930" t="str">
        <f>_xlfn.XLOOKUP(Table2[[#This Row],[Product_ID]],Table4[Product_ID],Table4[Product_Name],"Not Found")</f>
        <v>Wall Clock</v>
      </c>
    </row>
    <row r="2931" spans="1:20" x14ac:dyDescent="0.3">
      <c r="A2931" t="s">
        <v>3461</v>
      </c>
      <c r="B2931" s="4">
        <v>45963</v>
      </c>
      <c r="C2931" s="4">
        <v>45964</v>
      </c>
      <c r="D2931" t="s">
        <v>2635</v>
      </c>
      <c r="E2931" t="s">
        <v>35</v>
      </c>
      <c r="F2931" s="8">
        <v>1</v>
      </c>
      <c r="G2931" s="10">
        <v>0</v>
      </c>
      <c r="H2931" t="s">
        <v>17</v>
      </c>
      <c r="I2931" s="8">
        <v>1599</v>
      </c>
      <c r="J2931" s="8">
        <v>406.39</v>
      </c>
      <c r="K2931" s="12">
        <f>YEAR(Table2[[#This Row],[Order_Date]])</f>
        <v>2025</v>
      </c>
      <c r="L2931" s="12">
        <f>MONTH(Table2[[#This Row],[Order_Date]])</f>
        <v>11</v>
      </c>
      <c r="M2931" t="str">
        <f>TEXT(Table2[[#This Row],[Order_Date]],"mmm")</f>
        <v>Nov</v>
      </c>
      <c r="N2931" t="str">
        <f>TEXT(Table2[[#This Row],[Order_Date]],"YYYY-MM")</f>
        <v>2025-11</v>
      </c>
      <c r="O2931" s="9">
        <f>IFERROR(Table2[[#This Row],[Profit]]/Table2[[#This Row],[Sales]],0)</f>
        <v>0.25415259537210755</v>
      </c>
      <c r="P2931" t="str">
        <f>_xlfn.XLOOKUP(Table2[[#This Row],[Product_ID]],Table4[Product_ID],Table4[Category],"Not Found")</f>
        <v>Lifestyle</v>
      </c>
      <c r="Q2931" t="str">
        <f>_xlfn.XLOOKUP(Table2[[#This Row],[Product_ID]],Table4[Product_ID],Table4[Sub_Category],"Not Found")</f>
        <v>Bags</v>
      </c>
      <c r="R2931" t="str">
        <f>_xlfn.XLOOKUP(Table2[[#This Row],[Customer_ID]],Table1[Customer_ID],Table1[Region],"Not Found")</f>
        <v>South</v>
      </c>
      <c r="S2931" t="str">
        <f>_xlfn.XLOOKUP(Table2[[#This Row],[Customer_ID]],Table1[Customer_ID],Table1[Segment],"Not Found")</f>
        <v>Consumer</v>
      </c>
      <c r="T2931" t="str">
        <f>_xlfn.XLOOKUP(Table2[[#This Row],[Product_ID]],Table4[Product_ID],Table4[Product_Name],"Not Found")</f>
        <v>Backpack</v>
      </c>
    </row>
    <row r="2932" spans="1:20" x14ac:dyDescent="0.3">
      <c r="A2932" t="s">
        <v>3462</v>
      </c>
      <c r="B2932" s="4">
        <v>45892</v>
      </c>
      <c r="C2932" s="4">
        <v>45893</v>
      </c>
      <c r="D2932" t="s">
        <v>163</v>
      </c>
      <c r="E2932" t="s">
        <v>96</v>
      </c>
      <c r="F2932" s="8">
        <v>4</v>
      </c>
      <c r="G2932" s="10">
        <v>0.05</v>
      </c>
      <c r="H2932" t="s">
        <v>17</v>
      </c>
      <c r="I2932" s="8">
        <v>3796.2</v>
      </c>
      <c r="J2932" s="8">
        <v>965.88</v>
      </c>
      <c r="K2932" s="12">
        <f>YEAR(Table2[[#This Row],[Order_Date]])</f>
        <v>2025</v>
      </c>
      <c r="L2932" s="12">
        <f>MONTH(Table2[[#This Row],[Order_Date]])</f>
        <v>8</v>
      </c>
      <c r="M2932" t="str">
        <f>TEXT(Table2[[#This Row],[Order_Date]],"mmm")</f>
        <v>Aug</v>
      </c>
      <c r="N2932" t="str">
        <f>TEXT(Table2[[#This Row],[Order_Date]],"YYYY-MM")</f>
        <v>2025-08</v>
      </c>
      <c r="O2932" s="9">
        <f>IFERROR(Table2[[#This Row],[Profit]]/Table2[[#This Row],[Sales]],0)</f>
        <v>0.25443338074917021</v>
      </c>
      <c r="P2932" t="str">
        <f>_xlfn.XLOOKUP(Table2[[#This Row],[Product_ID]],Table4[Product_ID],Table4[Category],"Not Found")</f>
        <v>Home</v>
      </c>
      <c r="Q2932" t="str">
        <f>_xlfn.XLOOKUP(Table2[[#This Row],[Product_ID]],Table4[Product_ID],Table4[Sub_Category],"Not Found")</f>
        <v>Lighting</v>
      </c>
      <c r="R2932" t="str">
        <f>_xlfn.XLOOKUP(Table2[[#This Row],[Customer_ID]],Table1[Customer_ID],Table1[Region],"Not Found")</f>
        <v>West</v>
      </c>
      <c r="S2932" t="str">
        <f>_xlfn.XLOOKUP(Table2[[#This Row],[Customer_ID]],Table1[Customer_ID],Table1[Segment],"Not Found")</f>
        <v>Consumer</v>
      </c>
      <c r="T2932" t="str">
        <f>_xlfn.XLOOKUP(Table2[[#This Row],[Product_ID]],Table4[Product_ID],Table4[Product_Name],"Not Found")</f>
        <v>LED Strip Light</v>
      </c>
    </row>
    <row r="2933" spans="1:20" x14ac:dyDescent="0.3">
      <c r="A2933" t="s">
        <v>3463</v>
      </c>
      <c r="B2933" s="4">
        <v>45896</v>
      </c>
      <c r="C2933" s="4">
        <v>45901</v>
      </c>
      <c r="D2933" t="s">
        <v>187</v>
      </c>
      <c r="E2933" t="s">
        <v>12</v>
      </c>
      <c r="F2933" s="8">
        <v>2</v>
      </c>
      <c r="G2933" s="10">
        <v>0.05</v>
      </c>
      <c r="H2933" t="s">
        <v>21</v>
      </c>
      <c r="I2933" s="8">
        <v>1138.0999999999999</v>
      </c>
      <c r="J2933" s="8">
        <v>283.10000000000002</v>
      </c>
      <c r="K2933" s="12">
        <f>YEAR(Table2[[#This Row],[Order_Date]])</f>
        <v>2025</v>
      </c>
      <c r="L2933" s="12">
        <f>MONTH(Table2[[#This Row],[Order_Date]])</f>
        <v>8</v>
      </c>
      <c r="M2933" t="str">
        <f>TEXT(Table2[[#This Row],[Order_Date]],"mmm")</f>
        <v>Aug</v>
      </c>
      <c r="N2933" t="str">
        <f>TEXT(Table2[[#This Row],[Order_Date]],"YYYY-MM")</f>
        <v>2025-08</v>
      </c>
      <c r="O2933" s="9">
        <f>IFERROR(Table2[[#This Row],[Profit]]/Table2[[#This Row],[Sales]],0)</f>
        <v>0.24874791318864778</v>
      </c>
      <c r="P2933" t="str">
        <f>_xlfn.XLOOKUP(Table2[[#This Row],[Product_ID]],Table4[Product_ID],Table4[Category],"Not Found")</f>
        <v>Home</v>
      </c>
      <c r="Q2933" t="str">
        <f>_xlfn.XLOOKUP(Table2[[#This Row],[Product_ID]],Table4[Product_ID],Table4[Sub_Category],"Not Found")</f>
        <v>Kitchen</v>
      </c>
      <c r="R2933" t="str">
        <f>_xlfn.XLOOKUP(Table2[[#This Row],[Customer_ID]],Table1[Customer_ID],Table1[Region],"Not Found")</f>
        <v>South</v>
      </c>
      <c r="S2933" t="str">
        <f>_xlfn.XLOOKUP(Table2[[#This Row],[Customer_ID]],Table1[Customer_ID],Table1[Segment],"Not Found")</f>
        <v>Consumer</v>
      </c>
      <c r="T2933" t="str">
        <f>_xlfn.XLOOKUP(Table2[[#This Row],[Product_ID]],Table4[Product_ID],Table4[Product_Name],"Not Found")</f>
        <v>Water Bottle</v>
      </c>
    </row>
    <row r="2934" spans="1:20" x14ac:dyDescent="0.3">
      <c r="A2934" t="s">
        <v>3464</v>
      </c>
      <c r="B2934" s="4">
        <v>45618</v>
      </c>
      <c r="C2934" s="4">
        <v>45622</v>
      </c>
      <c r="D2934" t="s">
        <v>212</v>
      </c>
      <c r="E2934" t="s">
        <v>16</v>
      </c>
      <c r="F2934" s="8">
        <v>1</v>
      </c>
      <c r="G2934" s="10">
        <v>0.15</v>
      </c>
      <c r="H2934" t="s">
        <v>13</v>
      </c>
      <c r="I2934" s="8">
        <v>1104.1500000000001</v>
      </c>
      <c r="J2934" s="8">
        <v>211.55</v>
      </c>
      <c r="K2934" s="12">
        <f>YEAR(Table2[[#This Row],[Order_Date]])</f>
        <v>2024</v>
      </c>
      <c r="L2934" s="12">
        <f>MONTH(Table2[[#This Row],[Order_Date]])</f>
        <v>11</v>
      </c>
      <c r="M2934" t="str">
        <f>TEXT(Table2[[#This Row],[Order_Date]],"mmm")</f>
        <v>Nov</v>
      </c>
      <c r="N2934" t="str">
        <f>TEXT(Table2[[#This Row],[Order_Date]],"YYYY-MM")</f>
        <v>2024-11</v>
      </c>
      <c r="O2934" s="9">
        <f>IFERROR(Table2[[#This Row],[Profit]]/Table2[[#This Row],[Sales]],0)</f>
        <v>0.19159534483539373</v>
      </c>
      <c r="P2934" t="str">
        <f>_xlfn.XLOOKUP(Table2[[#This Row],[Product_ID]],Table4[Product_ID],Table4[Category],"Not Found")</f>
        <v>Technology</v>
      </c>
      <c r="Q2934" t="str">
        <f>_xlfn.XLOOKUP(Table2[[#This Row],[Product_ID]],Table4[Product_ID],Table4[Sub_Category],"Not Found")</f>
        <v>Accessories</v>
      </c>
      <c r="R2934" t="str">
        <f>_xlfn.XLOOKUP(Table2[[#This Row],[Customer_ID]],Table1[Customer_ID],Table1[Region],"Not Found")</f>
        <v>East</v>
      </c>
      <c r="S2934" t="str">
        <f>_xlfn.XLOOKUP(Table2[[#This Row],[Customer_ID]],Table1[Customer_ID],Table1[Segment],"Not Found")</f>
        <v>Consumer</v>
      </c>
      <c r="T2934" t="str">
        <f>_xlfn.XLOOKUP(Table2[[#This Row],[Product_ID]],Table4[Product_ID],Table4[Product_Name],"Not Found")</f>
        <v>USB-C Hub</v>
      </c>
    </row>
    <row r="2935" spans="1:20" x14ac:dyDescent="0.3">
      <c r="A2935" t="s">
        <v>3465</v>
      </c>
      <c r="B2935" s="4">
        <v>45695</v>
      </c>
      <c r="C2935" s="4">
        <v>45700</v>
      </c>
      <c r="D2935" t="s">
        <v>390</v>
      </c>
      <c r="E2935" t="s">
        <v>65</v>
      </c>
      <c r="F2935" s="8">
        <v>3</v>
      </c>
      <c r="G2935" s="10">
        <v>0.15</v>
      </c>
      <c r="H2935" t="s">
        <v>17</v>
      </c>
      <c r="I2935" s="8">
        <v>1782.45</v>
      </c>
      <c r="J2935" s="8">
        <v>481.07</v>
      </c>
      <c r="K2935" s="12">
        <f>YEAR(Table2[[#This Row],[Order_Date]])</f>
        <v>2025</v>
      </c>
      <c r="L2935" s="12">
        <f>MONTH(Table2[[#This Row],[Order_Date]])</f>
        <v>2</v>
      </c>
      <c r="M2935" t="str">
        <f>TEXT(Table2[[#This Row],[Order_Date]],"mmm")</f>
        <v>Feb</v>
      </c>
      <c r="N2935" t="str">
        <f>TEXT(Table2[[#This Row],[Order_Date]],"YYYY-MM")</f>
        <v>2025-02</v>
      </c>
      <c r="O2935" s="9">
        <f>IFERROR(Table2[[#This Row],[Profit]]/Table2[[#This Row],[Sales]],0)</f>
        <v>0.26989256360627223</v>
      </c>
      <c r="P2935" t="str">
        <f>_xlfn.XLOOKUP(Table2[[#This Row],[Product_ID]],Table4[Product_ID],Table4[Category],"Not Found")</f>
        <v>Office</v>
      </c>
      <c r="Q2935" t="str">
        <f>_xlfn.XLOOKUP(Table2[[#This Row],[Product_ID]],Table4[Product_ID],Table4[Sub_Category],"Not Found")</f>
        <v>Storage</v>
      </c>
      <c r="R2935" t="str">
        <f>_xlfn.XLOOKUP(Table2[[#This Row],[Customer_ID]],Table1[Customer_ID],Table1[Region],"Not Found")</f>
        <v>West</v>
      </c>
      <c r="S2935" t="str">
        <f>_xlfn.XLOOKUP(Table2[[#This Row],[Customer_ID]],Table1[Customer_ID],Table1[Segment],"Not Found")</f>
        <v>Consumer</v>
      </c>
      <c r="T2935" t="str">
        <f>_xlfn.XLOOKUP(Table2[[#This Row],[Product_ID]],Table4[Product_ID],Table4[Product_Name],"Not Found")</f>
        <v>Desk Organizer</v>
      </c>
    </row>
    <row r="2936" spans="1:20" x14ac:dyDescent="0.3">
      <c r="A2936" t="s">
        <v>3466</v>
      </c>
      <c r="B2936" s="4">
        <v>45920</v>
      </c>
      <c r="C2936" s="4">
        <v>45924</v>
      </c>
      <c r="D2936" t="s">
        <v>2426</v>
      </c>
      <c r="E2936" t="s">
        <v>71</v>
      </c>
      <c r="F2936" s="8">
        <v>1</v>
      </c>
      <c r="G2936" s="10">
        <v>0.05</v>
      </c>
      <c r="H2936" t="s">
        <v>21</v>
      </c>
      <c r="I2936" s="8">
        <v>759.05</v>
      </c>
      <c r="J2936" s="8">
        <v>173.77</v>
      </c>
      <c r="K2936" s="12">
        <f>YEAR(Table2[[#This Row],[Order_Date]])</f>
        <v>2025</v>
      </c>
      <c r="L2936" s="12">
        <f>MONTH(Table2[[#This Row],[Order_Date]])</f>
        <v>9</v>
      </c>
      <c r="M2936" t="str">
        <f>TEXT(Table2[[#This Row],[Order_Date]],"mmm")</f>
        <v>Sep</v>
      </c>
      <c r="N2936" t="str">
        <f>TEXT(Table2[[#This Row],[Order_Date]],"YYYY-MM")</f>
        <v>2025-09</v>
      </c>
      <c r="O2936" s="9">
        <f>IFERROR(Table2[[#This Row],[Profit]]/Table2[[#This Row],[Sales]],0)</f>
        <v>0.22893090046768991</v>
      </c>
      <c r="P2936" t="str">
        <f>_xlfn.XLOOKUP(Table2[[#This Row],[Product_ID]],Table4[Product_ID],Table4[Category],"Not Found")</f>
        <v>Home</v>
      </c>
      <c r="Q2936" t="str">
        <f>_xlfn.XLOOKUP(Table2[[#This Row],[Product_ID]],Table4[Product_ID],Table4[Sub_Category],"Not Found")</f>
        <v>Storage</v>
      </c>
      <c r="R2936" t="str">
        <f>_xlfn.XLOOKUP(Table2[[#This Row],[Customer_ID]],Table1[Customer_ID],Table1[Region],"Not Found")</f>
        <v>East</v>
      </c>
      <c r="S2936" t="str">
        <f>_xlfn.XLOOKUP(Table2[[#This Row],[Customer_ID]],Table1[Customer_ID],Table1[Segment],"Not Found")</f>
        <v>Consumer</v>
      </c>
      <c r="T2936" t="str">
        <f>_xlfn.XLOOKUP(Table2[[#This Row],[Product_ID]],Table4[Product_ID],Table4[Product_Name],"Not Found")</f>
        <v>Storage Box</v>
      </c>
    </row>
    <row r="2937" spans="1:20" x14ac:dyDescent="0.3">
      <c r="A2937" t="s">
        <v>3467</v>
      </c>
      <c r="B2937" s="4">
        <v>45897</v>
      </c>
      <c r="C2937" s="4">
        <v>45898</v>
      </c>
      <c r="D2937" t="s">
        <v>2209</v>
      </c>
      <c r="E2937" t="s">
        <v>96</v>
      </c>
      <c r="F2937" s="8">
        <v>3</v>
      </c>
      <c r="G2937" s="10">
        <v>0.05</v>
      </c>
      <c r="H2937" t="s">
        <v>21</v>
      </c>
      <c r="I2937" s="8">
        <v>2847.15</v>
      </c>
      <c r="J2937" s="8">
        <v>836.43</v>
      </c>
      <c r="K2937" s="12">
        <f>YEAR(Table2[[#This Row],[Order_Date]])</f>
        <v>2025</v>
      </c>
      <c r="L2937" s="12">
        <f>MONTH(Table2[[#This Row],[Order_Date]])</f>
        <v>8</v>
      </c>
      <c r="M2937" t="str">
        <f>TEXT(Table2[[#This Row],[Order_Date]],"mmm")</f>
        <v>Aug</v>
      </c>
      <c r="N2937" t="str">
        <f>TEXT(Table2[[#This Row],[Order_Date]],"YYYY-MM")</f>
        <v>2025-08</v>
      </c>
      <c r="O2937" s="9">
        <f>IFERROR(Table2[[#This Row],[Profit]]/Table2[[#This Row],[Sales]],0)</f>
        <v>0.29377798851483061</v>
      </c>
      <c r="P2937" t="str">
        <f>_xlfn.XLOOKUP(Table2[[#This Row],[Product_ID]],Table4[Product_ID],Table4[Category],"Not Found")</f>
        <v>Home</v>
      </c>
      <c r="Q2937" t="str">
        <f>_xlfn.XLOOKUP(Table2[[#This Row],[Product_ID]],Table4[Product_ID],Table4[Sub_Category],"Not Found")</f>
        <v>Lighting</v>
      </c>
      <c r="R2937" t="str">
        <f>_xlfn.XLOOKUP(Table2[[#This Row],[Customer_ID]],Table1[Customer_ID],Table1[Region],"Not Found")</f>
        <v>East</v>
      </c>
      <c r="S2937" t="str">
        <f>_xlfn.XLOOKUP(Table2[[#This Row],[Customer_ID]],Table1[Customer_ID],Table1[Segment],"Not Found")</f>
        <v>Consumer</v>
      </c>
      <c r="T2937" t="str">
        <f>_xlfn.XLOOKUP(Table2[[#This Row],[Product_ID]],Table4[Product_ID],Table4[Product_Name],"Not Found")</f>
        <v>LED Strip Light</v>
      </c>
    </row>
    <row r="2938" spans="1:20" x14ac:dyDescent="0.3">
      <c r="A2938" t="s">
        <v>3468</v>
      </c>
      <c r="B2938" s="4">
        <v>45966</v>
      </c>
      <c r="C2938" s="4">
        <v>45970</v>
      </c>
      <c r="D2938" t="s">
        <v>2929</v>
      </c>
      <c r="E2938" t="s">
        <v>71</v>
      </c>
      <c r="F2938" s="8">
        <v>1</v>
      </c>
      <c r="G2938" s="10">
        <v>0</v>
      </c>
      <c r="H2938" t="s">
        <v>13</v>
      </c>
      <c r="I2938" s="8">
        <v>799</v>
      </c>
      <c r="J2938" s="8">
        <v>218.77</v>
      </c>
      <c r="K2938" s="12">
        <f>YEAR(Table2[[#This Row],[Order_Date]])</f>
        <v>2025</v>
      </c>
      <c r="L2938" s="12">
        <f>MONTH(Table2[[#This Row],[Order_Date]])</f>
        <v>11</v>
      </c>
      <c r="M2938" t="str">
        <f>TEXT(Table2[[#This Row],[Order_Date]],"mmm")</f>
        <v>Nov</v>
      </c>
      <c r="N2938" t="str">
        <f>TEXT(Table2[[#This Row],[Order_Date]],"YYYY-MM")</f>
        <v>2025-11</v>
      </c>
      <c r="O2938" s="9">
        <f>IFERROR(Table2[[#This Row],[Profit]]/Table2[[#This Row],[Sales]],0)</f>
        <v>0.2738047559449312</v>
      </c>
      <c r="P2938" t="str">
        <f>_xlfn.XLOOKUP(Table2[[#This Row],[Product_ID]],Table4[Product_ID],Table4[Category],"Not Found")</f>
        <v>Home</v>
      </c>
      <c r="Q2938" t="str">
        <f>_xlfn.XLOOKUP(Table2[[#This Row],[Product_ID]],Table4[Product_ID],Table4[Sub_Category],"Not Found")</f>
        <v>Storage</v>
      </c>
      <c r="R2938" t="str">
        <f>_xlfn.XLOOKUP(Table2[[#This Row],[Customer_ID]],Table1[Customer_ID],Table1[Region],"Not Found")</f>
        <v>South</v>
      </c>
      <c r="S2938" t="str">
        <f>_xlfn.XLOOKUP(Table2[[#This Row],[Customer_ID]],Table1[Customer_ID],Table1[Segment],"Not Found")</f>
        <v>Home Office</v>
      </c>
      <c r="T2938" t="str">
        <f>_xlfn.XLOOKUP(Table2[[#This Row],[Product_ID]],Table4[Product_ID],Table4[Product_Name],"Not Found")</f>
        <v>Storage Box</v>
      </c>
    </row>
    <row r="2939" spans="1:20" x14ac:dyDescent="0.3">
      <c r="A2939" t="s">
        <v>3469</v>
      </c>
      <c r="B2939" s="4">
        <v>45902</v>
      </c>
      <c r="C2939" s="4">
        <v>45907</v>
      </c>
      <c r="D2939" t="s">
        <v>2375</v>
      </c>
      <c r="E2939" t="s">
        <v>45</v>
      </c>
      <c r="F2939" s="8">
        <v>1</v>
      </c>
      <c r="G2939" s="10">
        <v>0</v>
      </c>
      <c r="H2939" t="s">
        <v>13</v>
      </c>
      <c r="I2939" s="8">
        <v>2499</v>
      </c>
      <c r="J2939" s="8">
        <v>566.73</v>
      </c>
      <c r="K2939" s="12">
        <f>YEAR(Table2[[#This Row],[Order_Date]])</f>
        <v>2025</v>
      </c>
      <c r="L2939" s="12">
        <f>MONTH(Table2[[#This Row],[Order_Date]])</f>
        <v>9</v>
      </c>
      <c r="M2939" t="str">
        <f>TEXT(Table2[[#This Row],[Order_Date]],"mmm")</f>
        <v>Sep</v>
      </c>
      <c r="N2939" t="str">
        <f>TEXT(Table2[[#This Row],[Order_Date]],"YYYY-MM")</f>
        <v>2025-09</v>
      </c>
      <c r="O2939" s="9">
        <f>IFERROR(Table2[[#This Row],[Profit]]/Table2[[#This Row],[Sales]],0)</f>
        <v>0.22678271308523409</v>
      </c>
      <c r="P2939" t="str">
        <f>_xlfn.XLOOKUP(Table2[[#This Row],[Product_ID]],Table4[Product_ID],Table4[Category],"Not Found")</f>
        <v>Technology</v>
      </c>
      <c r="Q2939" t="str">
        <f>_xlfn.XLOOKUP(Table2[[#This Row],[Product_ID]],Table4[Product_ID],Table4[Sub_Category],"Not Found")</f>
        <v>Audio</v>
      </c>
      <c r="R2939" t="str">
        <f>_xlfn.XLOOKUP(Table2[[#This Row],[Customer_ID]],Table1[Customer_ID],Table1[Region],"Not Found")</f>
        <v>West</v>
      </c>
      <c r="S2939" t="str">
        <f>_xlfn.XLOOKUP(Table2[[#This Row],[Customer_ID]],Table1[Customer_ID],Table1[Segment],"Not Found")</f>
        <v>Home Office</v>
      </c>
      <c r="T2939" t="str">
        <f>_xlfn.XLOOKUP(Table2[[#This Row],[Product_ID]],Table4[Product_ID],Table4[Product_Name],"Not Found")</f>
        <v>Headphones</v>
      </c>
    </row>
    <row r="2940" spans="1:20" x14ac:dyDescent="0.3">
      <c r="A2940" t="s">
        <v>3470</v>
      </c>
      <c r="B2940" s="4">
        <v>45916</v>
      </c>
      <c r="C2940" s="4">
        <v>45918</v>
      </c>
      <c r="D2940" t="s">
        <v>1404</v>
      </c>
      <c r="E2940" t="s">
        <v>71</v>
      </c>
      <c r="F2940" s="8">
        <v>4</v>
      </c>
      <c r="G2940" s="10">
        <v>0.15</v>
      </c>
      <c r="H2940" t="s">
        <v>13</v>
      </c>
      <c r="I2940" s="8">
        <v>2716.6</v>
      </c>
      <c r="J2940" s="8">
        <v>858.59</v>
      </c>
      <c r="K2940" s="12">
        <f>YEAR(Table2[[#This Row],[Order_Date]])</f>
        <v>2025</v>
      </c>
      <c r="L2940" s="12">
        <f>MONTH(Table2[[#This Row],[Order_Date]])</f>
        <v>9</v>
      </c>
      <c r="M2940" t="str">
        <f>TEXT(Table2[[#This Row],[Order_Date]],"mmm")</f>
        <v>Sep</v>
      </c>
      <c r="N2940" t="str">
        <f>TEXT(Table2[[#This Row],[Order_Date]],"YYYY-MM")</f>
        <v>2025-09</v>
      </c>
      <c r="O2940" s="9">
        <f>IFERROR(Table2[[#This Row],[Profit]]/Table2[[#This Row],[Sales]],0)</f>
        <v>0.31605315467864242</v>
      </c>
      <c r="P2940" t="str">
        <f>_xlfn.XLOOKUP(Table2[[#This Row],[Product_ID]],Table4[Product_ID],Table4[Category],"Not Found")</f>
        <v>Home</v>
      </c>
      <c r="Q2940" t="str">
        <f>_xlfn.XLOOKUP(Table2[[#This Row],[Product_ID]],Table4[Product_ID],Table4[Sub_Category],"Not Found")</f>
        <v>Storage</v>
      </c>
      <c r="R2940" t="str">
        <f>_xlfn.XLOOKUP(Table2[[#This Row],[Customer_ID]],Table1[Customer_ID],Table1[Region],"Not Found")</f>
        <v>East</v>
      </c>
      <c r="S2940" t="str">
        <f>_xlfn.XLOOKUP(Table2[[#This Row],[Customer_ID]],Table1[Customer_ID],Table1[Segment],"Not Found")</f>
        <v>Home Office</v>
      </c>
      <c r="T2940" t="str">
        <f>_xlfn.XLOOKUP(Table2[[#This Row],[Product_ID]],Table4[Product_ID],Table4[Product_Name],"Not Found")</f>
        <v>Storage Box</v>
      </c>
    </row>
    <row r="2941" spans="1:20" x14ac:dyDescent="0.3">
      <c r="A2941" t="s">
        <v>3471</v>
      </c>
      <c r="B2941" s="4">
        <v>45650</v>
      </c>
      <c r="C2941" s="4">
        <v>45652</v>
      </c>
      <c r="D2941" t="s">
        <v>98</v>
      </c>
      <c r="E2941" t="s">
        <v>29</v>
      </c>
      <c r="F2941" s="8">
        <v>3</v>
      </c>
      <c r="G2941" s="10">
        <v>0</v>
      </c>
      <c r="H2941" t="s">
        <v>21</v>
      </c>
      <c r="I2941" s="8">
        <v>1197</v>
      </c>
      <c r="J2941" s="8">
        <v>378.51</v>
      </c>
      <c r="K2941" s="12">
        <f>YEAR(Table2[[#This Row],[Order_Date]])</f>
        <v>2024</v>
      </c>
      <c r="L2941" s="12">
        <f>MONTH(Table2[[#This Row],[Order_Date]])</f>
        <v>12</v>
      </c>
      <c r="M2941" t="str">
        <f>TEXT(Table2[[#This Row],[Order_Date]],"mmm")</f>
        <v>Dec</v>
      </c>
      <c r="N2941" t="str">
        <f>TEXT(Table2[[#This Row],[Order_Date]],"YYYY-MM")</f>
        <v>2024-12</v>
      </c>
      <c r="O2941" s="9">
        <f>IFERROR(Table2[[#This Row],[Profit]]/Table2[[#This Row],[Sales]],0)</f>
        <v>0.31621553884711778</v>
      </c>
      <c r="P2941" t="str">
        <f>_xlfn.XLOOKUP(Table2[[#This Row],[Product_ID]],Table4[Product_ID],Table4[Category],"Not Found")</f>
        <v>Office</v>
      </c>
      <c r="Q2941" t="str">
        <f>_xlfn.XLOOKUP(Table2[[#This Row],[Product_ID]],Table4[Product_ID],Table4[Sub_Category],"Not Found")</f>
        <v>Paper</v>
      </c>
      <c r="R2941" t="str">
        <f>_xlfn.XLOOKUP(Table2[[#This Row],[Customer_ID]],Table1[Customer_ID],Table1[Region],"Not Found")</f>
        <v>West</v>
      </c>
      <c r="S2941" t="str">
        <f>_xlfn.XLOOKUP(Table2[[#This Row],[Customer_ID]],Table1[Customer_ID],Table1[Segment],"Not Found")</f>
        <v>Consumer</v>
      </c>
      <c r="T2941" t="str">
        <f>_xlfn.XLOOKUP(Table2[[#This Row],[Product_ID]],Table4[Product_ID],Table4[Product_Name],"Not Found")</f>
        <v>Notebook Set</v>
      </c>
    </row>
    <row r="2942" spans="1:20" x14ac:dyDescent="0.3">
      <c r="A2942" t="s">
        <v>3472</v>
      </c>
      <c r="B2942" s="4">
        <v>45894</v>
      </c>
      <c r="C2942" s="4">
        <v>45898</v>
      </c>
      <c r="D2942" t="s">
        <v>865</v>
      </c>
      <c r="E2942" t="s">
        <v>65</v>
      </c>
      <c r="F2942" s="8">
        <v>1</v>
      </c>
      <c r="G2942" s="10">
        <v>0.2</v>
      </c>
      <c r="H2942" t="s">
        <v>13</v>
      </c>
      <c r="I2942" s="8">
        <v>559.20000000000005</v>
      </c>
      <c r="J2942" s="8">
        <v>180.92</v>
      </c>
      <c r="K2942" s="12">
        <f>YEAR(Table2[[#This Row],[Order_Date]])</f>
        <v>2025</v>
      </c>
      <c r="L2942" s="12">
        <f>MONTH(Table2[[#This Row],[Order_Date]])</f>
        <v>8</v>
      </c>
      <c r="M2942" t="str">
        <f>TEXT(Table2[[#This Row],[Order_Date]],"mmm")</f>
        <v>Aug</v>
      </c>
      <c r="N2942" t="str">
        <f>TEXT(Table2[[#This Row],[Order_Date]],"YYYY-MM")</f>
        <v>2025-08</v>
      </c>
      <c r="O2942" s="9">
        <f>IFERROR(Table2[[#This Row],[Profit]]/Table2[[#This Row],[Sales]],0)</f>
        <v>0.32353361945636616</v>
      </c>
      <c r="P2942" t="str">
        <f>_xlfn.XLOOKUP(Table2[[#This Row],[Product_ID]],Table4[Product_ID],Table4[Category],"Not Found")</f>
        <v>Office</v>
      </c>
      <c r="Q2942" t="str">
        <f>_xlfn.XLOOKUP(Table2[[#This Row],[Product_ID]],Table4[Product_ID],Table4[Sub_Category],"Not Found")</f>
        <v>Storage</v>
      </c>
      <c r="R2942" t="str">
        <f>_xlfn.XLOOKUP(Table2[[#This Row],[Customer_ID]],Table1[Customer_ID],Table1[Region],"Not Found")</f>
        <v>West</v>
      </c>
      <c r="S2942" t="str">
        <f>_xlfn.XLOOKUP(Table2[[#This Row],[Customer_ID]],Table1[Customer_ID],Table1[Segment],"Not Found")</f>
        <v>Home Office</v>
      </c>
      <c r="T2942" t="str">
        <f>_xlfn.XLOOKUP(Table2[[#This Row],[Product_ID]],Table4[Product_ID],Table4[Product_Name],"Not Found")</f>
        <v>Desk Organizer</v>
      </c>
    </row>
    <row r="2943" spans="1:20" x14ac:dyDescent="0.3">
      <c r="A2943" t="s">
        <v>3473</v>
      </c>
      <c r="B2943" s="4">
        <v>46009</v>
      </c>
      <c r="C2943" s="4">
        <v>46011</v>
      </c>
      <c r="D2943" t="s">
        <v>1194</v>
      </c>
      <c r="E2943" t="s">
        <v>65</v>
      </c>
      <c r="F2943" s="8">
        <v>2</v>
      </c>
      <c r="G2943" s="10">
        <v>0.05</v>
      </c>
      <c r="H2943" t="s">
        <v>13</v>
      </c>
      <c r="I2943" s="8">
        <v>1328.1</v>
      </c>
      <c r="J2943" s="8">
        <v>445.36</v>
      </c>
      <c r="K2943" s="12">
        <f>YEAR(Table2[[#This Row],[Order_Date]])</f>
        <v>2025</v>
      </c>
      <c r="L2943" s="12">
        <f>MONTH(Table2[[#This Row],[Order_Date]])</f>
        <v>12</v>
      </c>
      <c r="M2943" t="str">
        <f>TEXT(Table2[[#This Row],[Order_Date]],"mmm")</f>
        <v>Dec</v>
      </c>
      <c r="N2943" t="str">
        <f>TEXT(Table2[[#This Row],[Order_Date]],"YYYY-MM")</f>
        <v>2025-12</v>
      </c>
      <c r="O2943" s="9">
        <f>IFERROR(Table2[[#This Row],[Profit]]/Table2[[#This Row],[Sales]],0)</f>
        <v>0.33533619456366243</v>
      </c>
      <c r="P2943" t="str">
        <f>_xlfn.XLOOKUP(Table2[[#This Row],[Product_ID]],Table4[Product_ID],Table4[Category],"Not Found")</f>
        <v>Office</v>
      </c>
      <c r="Q2943" t="str">
        <f>_xlfn.XLOOKUP(Table2[[#This Row],[Product_ID]],Table4[Product_ID],Table4[Sub_Category],"Not Found")</f>
        <v>Storage</v>
      </c>
      <c r="R2943" t="str">
        <f>_xlfn.XLOOKUP(Table2[[#This Row],[Customer_ID]],Table1[Customer_ID],Table1[Region],"Not Found")</f>
        <v>West</v>
      </c>
      <c r="S2943" t="str">
        <f>_xlfn.XLOOKUP(Table2[[#This Row],[Customer_ID]],Table1[Customer_ID],Table1[Segment],"Not Found")</f>
        <v>Consumer</v>
      </c>
      <c r="T2943" t="str">
        <f>_xlfn.XLOOKUP(Table2[[#This Row],[Product_ID]],Table4[Product_ID],Table4[Product_Name],"Not Found")</f>
        <v>Desk Organizer</v>
      </c>
    </row>
    <row r="2944" spans="1:20" x14ac:dyDescent="0.3">
      <c r="A2944" t="s">
        <v>3474</v>
      </c>
      <c r="B2944" s="4">
        <v>45308</v>
      </c>
      <c r="C2944" s="4">
        <v>45311</v>
      </c>
      <c r="D2944" t="s">
        <v>101</v>
      </c>
      <c r="E2944" t="s">
        <v>116</v>
      </c>
      <c r="F2944" s="8">
        <v>4</v>
      </c>
      <c r="G2944" s="10">
        <v>0.05</v>
      </c>
      <c r="H2944" t="s">
        <v>13</v>
      </c>
      <c r="I2944" s="8">
        <v>1516.2</v>
      </c>
      <c r="J2944" s="8">
        <v>325.29000000000002</v>
      </c>
      <c r="K2944" s="12">
        <f>YEAR(Table2[[#This Row],[Order_Date]])</f>
        <v>2024</v>
      </c>
      <c r="L2944" s="12">
        <f>MONTH(Table2[[#This Row],[Order_Date]])</f>
        <v>1</v>
      </c>
      <c r="M2944" t="str">
        <f>TEXT(Table2[[#This Row],[Order_Date]],"mmm")</f>
        <v>Jan</v>
      </c>
      <c r="N2944" t="str">
        <f>TEXT(Table2[[#This Row],[Order_Date]],"YYYY-MM")</f>
        <v>2024-01</v>
      </c>
      <c r="O2944" s="9">
        <f>IFERROR(Table2[[#This Row],[Profit]]/Table2[[#This Row],[Sales]],0)</f>
        <v>0.21454293628808865</v>
      </c>
      <c r="P2944" t="str">
        <f>_xlfn.XLOOKUP(Table2[[#This Row],[Product_ID]],Table4[Product_ID],Table4[Category],"Not Found")</f>
        <v>Technology</v>
      </c>
      <c r="Q2944" t="str">
        <f>_xlfn.XLOOKUP(Table2[[#This Row],[Product_ID]],Table4[Product_ID],Table4[Sub_Category],"Not Found")</f>
        <v>Accessories</v>
      </c>
      <c r="R2944" t="str">
        <f>_xlfn.XLOOKUP(Table2[[#This Row],[Customer_ID]],Table1[Customer_ID],Table1[Region],"Not Found")</f>
        <v>South</v>
      </c>
      <c r="S2944" t="str">
        <f>_xlfn.XLOOKUP(Table2[[#This Row],[Customer_ID]],Table1[Customer_ID],Table1[Segment],"Not Found")</f>
        <v>Corporate</v>
      </c>
      <c r="T2944" t="str">
        <f>_xlfn.XLOOKUP(Table2[[#This Row],[Product_ID]],Table4[Product_ID],Table4[Product_Name],"Not Found")</f>
        <v>Mobile Holder</v>
      </c>
    </row>
    <row r="2945" spans="1:20" x14ac:dyDescent="0.3">
      <c r="A2945" t="s">
        <v>3475</v>
      </c>
      <c r="B2945" s="4">
        <v>45565</v>
      </c>
      <c r="C2945" s="4">
        <v>45567</v>
      </c>
      <c r="D2945" t="s">
        <v>671</v>
      </c>
      <c r="E2945" t="s">
        <v>99</v>
      </c>
      <c r="F2945" s="8">
        <v>1</v>
      </c>
      <c r="G2945" s="10">
        <v>0</v>
      </c>
      <c r="H2945" t="s">
        <v>21</v>
      </c>
      <c r="I2945" s="8">
        <v>249</v>
      </c>
      <c r="J2945" s="8">
        <v>59.11</v>
      </c>
      <c r="K2945" s="12">
        <f>YEAR(Table2[[#This Row],[Order_Date]])</f>
        <v>2024</v>
      </c>
      <c r="L2945" s="12">
        <f>MONTH(Table2[[#This Row],[Order_Date]])</f>
        <v>9</v>
      </c>
      <c r="M2945" t="str">
        <f>TEXT(Table2[[#This Row],[Order_Date]],"mmm")</f>
        <v>Sep</v>
      </c>
      <c r="N2945" t="str">
        <f>TEXT(Table2[[#This Row],[Order_Date]],"YYYY-MM")</f>
        <v>2024-09</v>
      </c>
      <c r="O2945" s="9">
        <f>IFERROR(Table2[[#This Row],[Profit]]/Table2[[#This Row],[Sales]],0)</f>
        <v>0.23738955823293173</v>
      </c>
      <c r="P2945" t="str">
        <f>_xlfn.XLOOKUP(Table2[[#This Row],[Product_ID]],Table4[Product_ID],Table4[Category],"Not Found")</f>
        <v>Office</v>
      </c>
      <c r="Q2945" t="str">
        <f>_xlfn.XLOOKUP(Table2[[#This Row],[Product_ID]],Table4[Product_ID],Table4[Sub_Category],"Not Found")</f>
        <v>Paper</v>
      </c>
      <c r="R2945" t="str">
        <f>_xlfn.XLOOKUP(Table2[[#This Row],[Customer_ID]],Table1[Customer_ID],Table1[Region],"Not Found")</f>
        <v>South</v>
      </c>
      <c r="S2945" t="str">
        <f>_xlfn.XLOOKUP(Table2[[#This Row],[Customer_ID]],Table1[Customer_ID],Table1[Segment],"Not Found")</f>
        <v>Consumer</v>
      </c>
      <c r="T2945" t="str">
        <f>_xlfn.XLOOKUP(Table2[[#This Row],[Product_ID]],Table4[Product_ID],Table4[Product_Name],"Not Found")</f>
        <v>Pen Set</v>
      </c>
    </row>
    <row r="2946" spans="1:20" x14ac:dyDescent="0.3">
      <c r="A2946" t="s">
        <v>3476</v>
      </c>
      <c r="B2946" s="4">
        <v>45976</v>
      </c>
      <c r="C2946" s="4">
        <v>45980</v>
      </c>
      <c r="D2946" t="s">
        <v>130</v>
      </c>
      <c r="E2946" t="s">
        <v>40</v>
      </c>
      <c r="F2946" s="8">
        <v>1</v>
      </c>
      <c r="G2946" s="10">
        <v>0.1</v>
      </c>
      <c r="H2946" t="s">
        <v>17</v>
      </c>
      <c r="I2946" s="8">
        <v>1349.1</v>
      </c>
      <c r="J2946" s="8">
        <v>212.57</v>
      </c>
      <c r="K2946" s="12">
        <f>YEAR(Table2[[#This Row],[Order_Date]])</f>
        <v>2025</v>
      </c>
      <c r="L2946" s="12">
        <f>MONTH(Table2[[#This Row],[Order_Date]])</f>
        <v>11</v>
      </c>
      <c r="M2946" t="str">
        <f>TEXT(Table2[[#This Row],[Order_Date]],"mmm")</f>
        <v>Nov</v>
      </c>
      <c r="N2946" t="str">
        <f>TEXT(Table2[[#This Row],[Order_Date]],"YYYY-MM")</f>
        <v>2025-11</v>
      </c>
      <c r="O2946" s="9">
        <f>IFERROR(Table2[[#This Row],[Profit]]/Table2[[#This Row],[Sales]],0)</f>
        <v>0.15756430212734415</v>
      </c>
      <c r="P2946" t="str">
        <f>_xlfn.XLOOKUP(Table2[[#This Row],[Product_ID]],Table4[Product_ID],Table4[Category],"Not Found")</f>
        <v>Technology</v>
      </c>
      <c r="Q2946" t="str">
        <f>_xlfn.XLOOKUP(Table2[[#This Row],[Product_ID]],Table4[Product_ID],Table4[Sub_Category],"Not Found")</f>
        <v>Accessories</v>
      </c>
      <c r="R2946" t="str">
        <f>_xlfn.XLOOKUP(Table2[[#This Row],[Customer_ID]],Table1[Customer_ID],Table1[Region],"Not Found")</f>
        <v>East</v>
      </c>
      <c r="S2946" t="str">
        <f>_xlfn.XLOOKUP(Table2[[#This Row],[Customer_ID]],Table1[Customer_ID],Table1[Segment],"Not Found")</f>
        <v>Consumer</v>
      </c>
      <c r="T2946" t="str">
        <f>_xlfn.XLOOKUP(Table2[[#This Row],[Product_ID]],Table4[Product_ID],Table4[Product_Name],"Not Found")</f>
        <v>Power Bank</v>
      </c>
    </row>
    <row r="2947" spans="1:20" x14ac:dyDescent="0.3">
      <c r="A2947" t="s">
        <v>3477</v>
      </c>
      <c r="B2947" s="4">
        <v>45407</v>
      </c>
      <c r="C2947" s="4">
        <v>45408</v>
      </c>
      <c r="D2947" t="s">
        <v>587</v>
      </c>
      <c r="E2947" t="s">
        <v>116</v>
      </c>
      <c r="F2947" s="8">
        <v>2</v>
      </c>
      <c r="G2947" s="10">
        <v>0.05</v>
      </c>
      <c r="H2947" t="s">
        <v>17</v>
      </c>
      <c r="I2947" s="8">
        <v>758.1</v>
      </c>
      <c r="J2947" s="8">
        <v>186.39</v>
      </c>
      <c r="K2947" s="12">
        <f>YEAR(Table2[[#This Row],[Order_Date]])</f>
        <v>2024</v>
      </c>
      <c r="L2947" s="12">
        <f>MONTH(Table2[[#This Row],[Order_Date]])</f>
        <v>4</v>
      </c>
      <c r="M2947" t="str">
        <f>TEXT(Table2[[#This Row],[Order_Date]],"mmm")</f>
        <v>Apr</v>
      </c>
      <c r="N2947" t="str">
        <f>TEXT(Table2[[#This Row],[Order_Date]],"YYYY-MM")</f>
        <v>2024-04</v>
      </c>
      <c r="O2947" s="9">
        <f>IFERROR(Table2[[#This Row],[Profit]]/Table2[[#This Row],[Sales]],0)</f>
        <v>0.24586466165413531</v>
      </c>
      <c r="P2947" t="str">
        <f>_xlfn.XLOOKUP(Table2[[#This Row],[Product_ID]],Table4[Product_ID],Table4[Category],"Not Found")</f>
        <v>Technology</v>
      </c>
      <c r="Q2947" t="str">
        <f>_xlfn.XLOOKUP(Table2[[#This Row],[Product_ID]],Table4[Product_ID],Table4[Sub_Category],"Not Found")</f>
        <v>Accessories</v>
      </c>
      <c r="R2947" t="str">
        <f>_xlfn.XLOOKUP(Table2[[#This Row],[Customer_ID]],Table1[Customer_ID],Table1[Region],"Not Found")</f>
        <v>South</v>
      </c>
      <c r="S2947" t="str">
        <f>_xlfn.XLOOKUP(Table2[[#This Row],[Customer_ID]],Table1[Customer_ID],Table1[Segment],"Not Found")</f>
        <v>Consumer</v>
      </c>
      <c r="T2947" t="str">
        <f>_xlfn.XLOOKUP(Table2[[#This Row],[Product_ID]],Table4[Product_ID],Table4[Product_Name],"Not Found")</f>
        <v>Mobile Holder</v>
      </c>
    </row>
    <row r="2948" spans="1:20" x14ac:dyDescent="0.3">
      <c r="A2948" t="s">
        <v>3478</v>
      </c>
      <c r="B2948" s="4">
        <v>45984</v>
      </c>
      <c r="C2948" s="4">
        <v>45989</v>
      </c>
      <c r="D2948" t="s">
        <v>1394</v>
      </c>
      <c r="E2948" t="s">
        <v>29</v>
      </c>
      <c r="F2948" s="8">
        <v>1</v>
      </c>
      <c r="G2948" s="10">
        <v>0.05</v>
      </c>
      <c r="H2948" t="s">
        <v>17</v>
      </c>
      <c r="I2948" s="8">
        <v>379.05</v>
      </c>
      <c r="J2948" s="8">
        <v>93.31</v>
      </c>
      <c r="K2948" s="12">
        <f>YEAR(Table2[[#This Row],[Order_Date]])</f>
        <v>2025</v>
      </c>
      <c r="L2948" s="12">
        <f>MONTH(Table2[[#This Row],[Order_Date]])</f>
        <v>11</v>
      </c>
      <c r="M2948" t="str">
        <f>TEXT(Table2[[#This Row],[Order_Date]],"mmm")</f>
        <v>Nov</v>
      </c>
      <c r="N2948" t="str">
        <f>TEXT(Table2[[#This Row],[Order_Date]],"YYYY-MM")</f>
        <v>2025-11</v>
      </c>
      <c r="O2948" s="9">
        <f>IFERROR(Table2[[#This Row],[Profit]]/Table2[[#This Row],[Sales]],0)</f>
        <v>0.2461680517082179</v>
      </c>
      <c r="P2948" t="str">
        <f>_xlfn.XLOOKUP(Table2[[#This Row],[Product_ID]],Table4[Product_ID],Table4[Category],"Not Found")</f>
        <v>Office</v>
      </c>
      <c r="Q2948" t="str">
        <f>_xlfn.XLOOKUP(Table2[[#This Row],[Product_ID]],Table4[Product_ID],Table4[Sub_Category],"Not Found")</f>
        <v>Paper</v>
      </c>
      <c r="R2948" t="str">
        <f>_xlfn.XLOOKUP(Table2[[#This Row],[Customer_ID]],Table1[Customer_ID],Table1[Region],"Not Found")</f>
        <v>North</v>
      </c>
      <c r="S2948" t="str">
        <f>_xlfn.XLOOKUP(Table2[[#This Row],[Customer_ID]],Table1[Customer_ID],Table1[Segment],"Not Found")</f>
        <v>Corporate</v>
      </c>
      <c r="T2948" t="str">
        <f>_xlfn.XLOOKUP(Table2[[#This Row],[Product_ID]],Table4[Product_ID],Table4[Product_Name],"Not Found")</f>
        <v>Notebook Set</v>
      </c>
    </row>
    <row r="2949" spans="1:20" x14ac:dyDescent="0.3">
      <c r="A2949" t="s">
        <v>3479</v>
      </c>
      <c r="B2949" s="4">
        <v>45382</v>
      </c>
      <c r="C2949" s="4">
        <v>45384</v>
      </c>
      <c r="D2949" t="s">
        <v>947</v>
      </c>
      <c r="E2949" t="s">
        <v>40</v>
      </c>
      <c r="F2949" s="8">
        <v>1</v>
      </c>
      <c r="G2949" s="10">
        <v>0</v>
      </c>
      <c r="H2949" t="s">
        <v>13</v>
      </c>
      <c r="I2949" s="8">
        <v>1499</v>
      </c>
      <c r="J2949" s="8">
        <v>504.32</v>
      </c>
      <c r="K2949" s="12">
        <f>YEAR(Table2[[#This Row],[Order_Date]])</f>
        <v>2024</v>
      </c>
      <c r="L2949" s="12">
        <f>MONTH(Table2[[#This Row],[Order_Date]])</f>
        <v>3</v>
      </c>
      <c r="M2949" t="str">
        <f>TEXT(Table2[[#This Row],[Order_Date]],"mmm")</f>
        <v>Mar</v>
      </c>
      <c r="N2949" t="str">
        <f>TEXT(Table2[[#This Row],[Order_Date]],"YYYY-MM")</f>
        <v>2024-03</v>
      </c>
      <c r="O2949" s="9">
        <f>IFERROR(Table2[[#This Row],[Profit]]/Table2[[#This Row],[Sales]],0)</f>
        <v>0.33643762508338892</v>
      </c>
      <c r="P2949" t="str">
        <f>_xlfn.XLOOKUP(Table2[[#This Row],[Product_ID]],Table4[Product_ID],Table4[Category],"Not Found")</f>
        <v>Technology</v>
      </c>
      <c r="Q2949" t="str">
        <f>_xlfn.XLOOKUP(Table2[[#This Row],[Product_ID]],Table4[Product_ID],Table4[Sub_Category],"Not Found")</f>
        <v>Accessories</v>
      </c>
      <c r="R2949" t="str">
        <f>_xlfn.XLOOKUP(Table2[[#This Row],[Customer_ID]],Table1[Customer_ID],Table1[Region],"Not Found")</f>
        <v>North</v>
      </c>
      <c r="S2949" t="str">
        <f>_xlfn.XLOOKUP(Table2[[#This Row],[Customer_ID]],Table1[Customer_ID],Table1[Segment],"Not Found")</f>
        <v>Consumer</v>
      </c>
      <c r="T2949" t="str">
        <f>_xlfn.XLOOKUP(Table2[[#This Row],[Product_ID]],Table4[Product_ID],Table4[Product_Name],"Not Found")</f>
        <v>Power Bank</v>
      </c>
    </row>
    <row r="2950" spans="1:20" x14ac:dyDescent="0.3">
      <c r="A2950" t="s">
        <v>3480</v>
      </c>
      <c r="B2950" s="4">
        <v>45373</v>
      </c>
      <c r="C2950" s="4">
        <v>45377</v>
      </c>
      <c r="D2950" t="s">
        <v>1143</v>
      </c>
      <c r="E2950" t="s">
        <v>99</v>
      </c>
      <c r="F2950" s="8">
        <v>3</v>
      </c>
      <c r="G2950" s="10">
        <v>0</v>
      </c>
      <c r="H2950" t="s">
        <v>13</v>
      </c>
      <c r="I2950" s="8">
        <v>747</v>
      </c>
      <c r="J2950" s="8">
        <v>187.14</v>
      </c>
      <c r="K2950" s="12">
        <f>YEAR(Table2[[#This Row],[Order_Date]])</f>
        <v>2024</v>
      </c>
      <c r="L2950" s="12">
        <f>MONTH(Table2[[#This Row],[Order_Date]])</f>
        <v>3</v>
      </c>
      <c r="M2950" t="str">
        <f>TEXT(Table2[[#This Row],[Order_Date]],"mmm")</f>
        <v>Mar</v>
      </c>
      <c r="N2950" t="str">
        <f>TEXT(Table2[[#This Row],[Order_Date]],"YYYY-MM")</f>
        <v>2024-03</v>
      </c>
      <c r="O2950" s="9">
        <f>IFERROR(Table2[[#This Row],[Profit]]/Table2[[#This Row],[Sales]],0)</f>
        <v>0.25052208835341366</v>
      </c>
      <c r="P2950" t="str">
        <f>_xlfn.XLOOKUP(Table2[[#This Row],[Product_ID]],Table4[Product_ID],Table4[Category],"Not Found")</f>
        <v>Office</v>
      </c>
      <c r="Q2950" t="str">
        <f>_xlfn.XLOOKUP(Table2[[#This Row],[Product_ID]],Table4[Product_ID],Table4[Sub_Category],"Not Found")</f>
        <v>Paper</v>
      </c>
      <c r="R2950" t="str">
        <f>_xlfn.XLOOKUP(Table2[[#This Row],[Customer_ID]],Table1[Customer_ID],Table1[Region],"Not Found")</f>
        <v>South</v>
      </c>
      <c r="S2950" t="str">
        <f>_xlfn.XLOOKUP(Table2[[#This Row],[Customer_ID]],Table1[Customer_ID],Table1[Segment],"Not Found")</f>
        <v>Corporate</v>
      </c>
      <c r="T2950" t="str">
        <f>_xlfn.XLOOKUP(Table2[[#This Row],[Product_ID]],Table4[Product_ID],Table4[Product_Name],"Not Found")</f>
        <v>Pen Set</v>
      </c>
    </row>
    <row r="2951" spans="1:20" x14ac:dyDescent="0.3">
      <c r="A2951" t="s">
        <v>3481</v>
      </c>
      <c r="B2951" s="4">
        <v>45615</v>
      </c>
      <c r="C2951" s="4">
        <v>45620</v>
      </c>
      <c r="D2951" t="s">
        <v>865</v>
      </c>
      <c r="E2951" t="s">
        <v>65</v>
      </c>
      <c r="F2951" s="8">
        <v>1</v>
      </c>
      <c r="G2951" s="10">
        <v>0.05</v>
      </c>
      <c r="H2951" t="s">
        <v>13</v>
      </c>
      <c r="I2951" s="8">
        <v>664.05</v>
      </c>
      <c r="J2951" s="8">
        <v>162.35</v>
      </c>
      <c r="K2951" s="12">
        <f>YEAR(Table2[[#This Row],[Order_Date]])</f>
        <v>2024</v>
      </c>
      <c r="L2951" s="12">
        <f>MONTH(Table2[[#This Row],[Order_Date]])</f>
        <v>11</v>
      </c>
      <c r="M2951" t="str">
        <f>TEXT(Table2[[#This Row],[Order_Date]],"mmm")</f>
        <v>Nov</v>
      </c>
      <c r="N2951" t="str">
        <f>TEXT(Table2[[#This Row],[Order_Date]],"YYYY-MM")</f>
        <v>2024-11</v>
      </c>
      <c r="O2951" s="9">
        <f>IFERROR(Table2[[#This Row],[Profit]]/Table2[[#This Row],[Sales]],0)</f>
        <v>0.24448460206309766</v>
      </c>
      <c r="P2951" t="str">
        <f>_xlfn.XLOOKUP(Table2[[#This Row],[Product_ID]],Table4[Product_ID],Table4[Category],"Not Found")</f>
        <v>Office</v>
      </c>
      <c r="Q2951" t="str">
        <f>_xlfn.XLOOKUP(Table2[[#This Row],[Product_ID]],Table4[Product_ID],Table4[Sub_Category],"Not Found")</f>
        <v>Storage</v>
      </c>
      <c r="R2951" t="str">
        <f>_xlfn.XLOOKUP(Table2[[#This Row],[Customer_ID]],Table1[Customer_ID],Table1[Region],"Not Found")</f>
        <v>West</v>
      </c>
      <c r="S2951" t="str">
        <f>_xlfn.XLOOKUP(Table2[[#This Row],[Customer_ID]],Table1[Customer_ID],Table1[Segment],"Not Found")</f>
        <v>Home Office</v>
      </c>
      <c r="T2951" t="str">
        <f>_xlfn.XLOOKUP(Table2[[#This Row],[Product_ID]],Table4[Product_ID],Table4[Product_Name],"Not Found")</f>
        <v>Desk Organizer</v>
      </c>
    </row>
    <row r="2952" spans="1:20" x14ac:dyDescent="0.3">
      <c r="A2952" t="s">
        <v>3482</v>
      </c>
      <c r="B2952" s="4">
        <v>45405</v>
      </c>
      <c r="C2952" s="4">
        <v>45408</v>
      </c>
      <c r="D2952" t="s">
        <v>595</v>
      </c>
      <c r="E2952" t="s">
        <v>16</v>
      </c>
      <c r="F2952" s="8">
        <v>3</v>
      </c>
      <c r="G2952" s="10">
        <v>0</v>
      </c>
      <c r="H2952" t="s">
        <v>13</v>
      </c>
      <c r="I2952" s="8">
        <v>3897</v>
      </c>
      <c r="J2952" s="8">
        <v>963.42</v>
      </c>
      <c r="K2952" s="12">
        <f>YEAR(Table2[[#This Row],[Order_Date]])</f>
        <v>2024</v>
      </c>
      <c r="L2952" s="12">
        <f>MONTH(Table2[[#This Row],[Order_Date]])</f>
        <v>4</v>
      </c>
      <c r="M2952" t="str">
        <f>TEXT(Table2[[#This Row],[Order_Date]],"mmm")</f>
        <v>Apr</v>
      </c>
      <c r="N2952" t="str">
        <f>TEXT(Table2[[#This Row],[Order_Date]],"YYYY-MM")</f>
        <v>2024-04</v>
      </c>
      <c r="O2952" s="9">
        <f>IFERROR(Table2[[#This Row],[Profit]]/Table2[[#This Row],[Sales]],0)</f>
        <v>0.24722093918398766</v>
      </c>
      <c r="P2952" t="str">
        <f>_xlfn.XLOOKUP(Table2[[#This Row],[Product_ID]],Table4[Product_ID],Table4[Category],"Not Found")</f>
        <v>Technology</v>
      </c>
      <c r="Q2952" t="str">
        <f>_xlfn.XLOOKUP(Table2[[#This Row],[Product_ID]],Table4[Product_ID],Table4[Sub_Category],"Not Found")</f>
        <v>Accessories</v>
      </c>
      <c r="R2952" t="str">
        <f>_xlfn.XLOOKUP(Table2[[#This Row],[Customer_ID]],Table1[Customer_ID],Table1[Region],"Not Found")</f>
        <v>West</v>
      </c>
      <c r="S2952" t="str">
        <f>_xlfn.XLOOKUP(Table2[[#This Row],[Customer_ID]],Table1[Customer_ID],Table1[Segment],"Not Found")</f>
        <v>Consumer</v>
      </c>
      <c r="T2952" t="str">
        <f>_xlfn.XLOOKUP(Table2[[#This Row],[Product_ID]],Table4[Product_ID],Table4[Product_Name],"Not Found")</f>
        <v>USB-C Hub</v>
      </c>
    </row>
    <row r="2953" spans="1:20" x14ac:dyDescent="0.3">
      <c r="A2953" t="s">
        <v>3483</v>
      </c>
      <c r="B2953" s="4">
        <v>45349</v>
      </c>
      <c r="C2953" s="4">
        <v>45350</v>
      </c>
      <c r="D2953" t="s">
        <v>616</v>
      </c>
      <c r="E2953" t="s">
        <v>55</v>
      </c>
      <c r="F2953" s="8">
        <v>2</v>
      </c>
      <c r="G2953" s="10">
        <v>0.1</v>
      </c>
      <c r="H2953" t="s">
        <v>21</v>
      </c>
      <c r="I2953" s="8">
        <v>10798.2</v>
      </c>
      <c r="J2953" s="8">
        <v>2245.44</v>
      </c>
      <c r="K2953" s="12">
        <f>YEAR(Table2[[#This Row],[Order_Date]])</f>
        <v>2024</v>
      </c>
      <c r="L2953" s="12">
        <f>MONTH(Table2[[#This Row],[Order_Date]])</f>
        <v>2</v>
      </c>
      <c r="M2953" t="str">
        <f>TEXT(Table2[[#This Row],[Order_Date]],"mmm")</f>
        <v>Feb</v>
      </c>
      <c r="N2953" t="str">
        <f>TEXT(Table2[[#This Row],[Order_Date]],"YYYY-MM")</f>
        <v>2024-02</v>
      </c>
      <c r="O2953" s="9">
        <f>IFERROR(Table2[[#This Row],[Profit]]/Table2[[#This Row],[Sales]],0)</f>
        <v>0.20794576873923432</v>
      </c>
      <c r="P2953" t="str">
        <f>_xlfn.XLOOKUP(Table2[[#This Row],[Product_ID]],Table4[Product_ID],Table4[Category],"Not Found")</f>
        <v>Furniture</v>
      </c>
      <c r="Q2953" t="str">
        <f>_xlfn.XLOOKUP(Table2[[#This Row],[Product_ID]],Table4[Product_ID],Table4[Sub_Category],"Not Found")</f>
        <v>Furniture</v>
      </c>
      <c r="R2953" t="str">
        <f>_xlfn.XLOOKUP(Table2[[#This Row],[Customer_ID]],Table1[Customer_ID],Table1[Region],"Not Found")</f>
        <v>South</v>
      </c>
      <c r="S2953" t="str">
        <f>_xlfn.XLOOKUP(Table2[[#This Row],[Customer_ID]],Table1[Customer_ID],Table1[Segment],"Not Found")</f>
        <v>Corporate</v>
      </c>
      <c r="T2953" t="str">
        <f>_xlfn.XLOOKUP(Table2[[#This Row],[Product_ID]],Table4[Product_ID],Table4[Product_Name],"Not Found")</f>
        <v>Study Table</v>
      </c>
    </row>
    <row r="2954" spans="1:20" x14ac:dyDescent="0.3">
      <c r="A2954" t="s">
        <v>3484</v>
      </c>
      <c r="B2954" s="4">
        <v>45445</v>
      </c>
      <c r="C2954" s="4">
        <v>45450</v>
      </c>
      <c r="D2954" t="s">
        <v>307</v>
      </c>
      <c r="E2954" t="s">
        <v>65</v>
      </c>
      <c r="F2954" s="8">
        <v>2</v>
      </c>
      <c r="G2954" s="10">
        <v>0.1</v>
      </c>
      <c r="H2954" t="s">
        <v>17</v>
      </c>
      <c r="I2954" s="8">
        <v>1258.2</v>
      </c>
      <c r="J2954" s="8">
        <v>431.43</v>
      </c>
      <c r="K2954" s="12">
        <f>YEAR(Table2[[#This Row],[Order_Date]])</f>
        <v>2024</v>
      </c>
      <c r="L2954" s="12">
        <f>MONTH(Table2[[#This Row],[Order_Date]])</f>
        <v>6</v>
      </c>
      <c r="M2954" t="str">
        <f>TEXT(Table2[[#This Row],[Order_Date]],"mmm")</f>
        <v>Jun</v>
      </c>
      <c r="N2954" t="str">
        <f>TEXT(Table2[[#This Row],[Order_Date]],"YYYY-MM")</f>
        <v>2024-06</v>
      </c>
      <c r="O2954" s="9">
        <f>IFERROR(Table2[[#This Row],[Profit]]/Table2[[#This Row],[Sales]],0)</f>
        <v>0.34289461134954696</v>
      </c>
      <c r="P2954" t="str">
        <f>_xlfn.XLOOKUP(Table2[[#This Row],[Product_ID]],Table4[Product_ID],Table4[Category],"Not Found")</f>
        <v>Office</v>
      </c>
      <c r="Q2954" t="str">
        <f>_xlfn.XLOOKUP(Table2[[#This Row],[Product_ID]],Table4[Product_ID],Table4[Sub_Category],"Not Found")</f>
        <v>Storage</v>
      </c>
      <c r="R2954" t="str">
        <f>_xlfn.XLOOKUP(Table2[[#This Row],[Customer_ID]],Table1[Customer_ID],Table1[Region],"Not Found")</f>
        <v>West</v>
      </c>
      <c r="S2954" t="str">
        <f>_xlfn.XLOOKUP(Table2[[#This Row],[Customer_ID]],Table1[Customer_ID],Table1[Segment],"Not Found")</f>
        <v>Corporate</v>
      </c>
      <c r="T2954" t="str">
        <f>_xlfn.XLOOKUP(Table2[[#This Row],[Product_ID]],Table4[Product_ID],Table4[Product_Name],"Not Found")</f>
        <v>Desk Organizer</v>
      </c>
    </row>
    <row r="2955" spans="1:20" x14ac:dyDescent="0.3">
      <c r="A2955" t="s">
        <v>3485</v>
      </c>
      <c r="B2955" s="4">
        <v>45695</v>
      </c>
      <c r="C2955" s="4">
        <v>45700</v>
      </c>
      <c r="D2955" t="s">
        <v>348</v>
      </c>
      <c r="E2955" t="s">
        <v>35</v>
      </c>
      <c r="F2955" s="8">
        <v>2</v>
      </c>
      <c r="G2955" s="10">
        <v>0</v>
      </c>
      <c r="H2955" t="s">
        <v>21</v>
      </c>
      <c r="I2955" s="8">
        <v>3198</v>
      </c>
      <c r="J2955" s="8">
        <v>931.46</v>
      </c>
      <c r="K2955" s="12">
        <f>YEAR(Table2[[#This Row],[Order_Date]])</f>
        <v>2025</v>
      </c>
      <c r="L2955" s="12">
        <f>MONTH(Table2[[#This Row],[Order_Date]])</f>
        <v>2</v>
      </c>
      <c r="M2955" t="str">
        <f>TEXT(Table2[[#This Row],[Order_Date]],"mmm")</f>
        <v>Feb</v>
      </c>
      <c r="N2955" t="str">
        <f>TEXT(Table2[[#This Row],[Order_Date]],"YYYY-MM")</f>
        <v>2025-02</v>
      </c>
      <c r="O2955" s="9">
        <f>IFERROR(Table2[[#This Row],[Profit]]/Table2[[#This Row],[Sales]],0)</f>
        <v>0.29126328955597247</v>
      </c>
      <c r="P2955" t="str">
        <f>_xlfn.XLOOKUP(Table2[[#This Row],[Product_ID]],Table4[Product_ID],Table4[Category],"Not Found")</f>
        <v>Lifestyle</v>
      </c>
      <c r="Q2955" t="str">
        <f>_xlfn.XLOOKUP(Table2[[#This Row],[Product_ID]],Table4[Product_ID],Table4[Sub_Category],"Not Found")</f>
        <v>Bags</v>
      </c>
      <c r="R2955" t="str">
        <f>_xlfn.XLOOKUP(Table2[[#This Row],[Customer_ID]],Table1[Customer_ID],Table1[Region],"Not Found")</f>
        <v>West</v>
      </c>
      <c r="S2955" t="str">
        <f>_xlfn.XLOOKUP(Table2[[#This Row],[Customer_ID]],Table1[Customer_ID],Table1[Segment],"Not Found")</f>
        <v>Consumer</v>
      </c>
      <c r="T2955" t="str">
        <f>_xlfn.XLOOKUP(Table2[[#This Row],[Product_ID]],Table4[Product_ID],Table4[Product_Name],"Not Found")</f>
        <v>Backpack</v>
      </c>
    </row>
    <row r="2956" spans="1:20" x14ac:dyDescent="0.3">
      <c r="A2956" t="s">
        <v>3486</v>
      </c>
      <c r="B2956" s="4">
        <v>45919</v>
      </c>
      <c r="C2956" s="4">
        <v>45923</v>
      </c>
      <c r="D2956" t="s">
        <v>805</v>
      </c>
      <c r="E2956" t="s">
        <v>81</v>
      </c>
      <c r="F2956" s="8">
        <v>1</v>
      </c>
      <c r="G2956" s="10">
        <v>0.1</v>
      </c>
      <c r="H2956" t="s">
        <v>13</v>
      </c>
      <c r="I2956" s="8">
        <v>719.1</v>
      </c>
      <c r="J2956" s="8">
        <v>208.97</v>
      </c>
      <c r="K2956" s="12">
        <f>YEAR(Table2[[#This Row],[Order_Date]])</f>
        <v>2025</v>
      </c>
      <c r="L2956" s="12">
        <f>MONTH(Table2[[#This Row],[Order_Date]])</f>
        <v>9</v>
      </c>
      <c r="M2956" t="str">
        <f>TEXT(Table2[[#This Row],[Order_Date]],"mmm")</f>
        <v>Sep</v>
      </c>
      <c r="N2956" t="str">
        <f>TEXT(Table2[[#This Row],[Order_Date]],"YYYY-MM")</f>
        <v>2025-09</v>
      </c>
      <c r="O2956" s="9">
        <f>IFERROR(Table2[[#This Row],[Profit]]/Table2[[#This Row],[Sales]],0)</f>
        <v>0.29059936031150047</v>
      </c>
      <c r="P2956" t="str">
        <f>_xlfn.XLOOKUP(Table2[[#This Row],[Product_ID]],Table4[Product_ID],Table4[Category],"Not Found")</f>
        <v>Home</v>
      </c>
      <c r="Q2956" t="str">
        <f>_xlfn.XLOOKUP(Table2[[#This Row],[Product_ID]],Table4[Product_ID],Table4[Sub_Category],"Not Found")</f>
        <v>Kitchen</v>
      </c>
      <c r="R2956" t="str">
        <f>_xlfn.XLOOKUP(Table2[[#This Row],[Customer_ID]],Table1[Customer_ID],Table1[Region],"Not Found")</f>
        <v>West</v>
      </c>
      <c r="S2956" t="str">
        <f>_xlfn.XLOOKUP(Table2[[#This Row],[Customer_ID]],Table1[Customer_ID],Table1[Segment],"Not Found")</f>
        <v>Home Office</v>
      </c>
      <c r="T2956" t="str">
        <f>_xlfn.XLOOKUP(Table2[[#This Row],[Product_ID]],Table4[Product_ID],Table4[Product_Name],"Not Found")</f>
        <v>Travel Mug</v>
      </c>
    </row>
    <row r="2957" spans="1:20" x14ac:dyDescent="0.3">
      <c r="A2957" t="s">
        <v>3487</v>
      </c>
      <c r="B2957" s="4">
        <v>45557</v>
      </c>
      <c r="C2957" s="4">
        <v>45560</v>
      </c>
      <c r="D2957" t="s">
        <v>667</v>
      </c>
      <c r="E2957" t="s">
        <v>116</v>
      </c>
      <c r="F2957" s="8">
        <v>1</v>
      </c>
      <c r="G2957" s="10">
        <v>0</v>
      </c>
      <c r="H2957" t="s">
        <v>13</v>
      </c>
      <c r="I2957" s="8">
        <v>399</v>
      </c>
      <c r="J2957" s="8">
        <v>85.51</v>
      </c>
      <c r="K2957" s="12">
        <f>YEAR(Table2[[#This Row],[Order_Date]])</f>
        <v>2024</v>
      </c>
      <c r="L2957" s="12">
        <f>MONTH(Table2[[#This Row],[Order_Date]])</f>
        <v>9</v>
      </c>
      <c r="M2957" t="str">
        <f>TEXT(Table2[[#This Row],[Order_Date]],"mmm")</f>
        <v>Sep</v>
      </c>
      <c r="N2957" t="str">
        <f>TEXT(Table2[[#This Row],[Order_Date]],"YYYY-MM")</f>
        <v>2024-09</v>
      </c>
      <c r="O2957" s="9">
        <f>IFERROR(Table2[[#This Row],[Profit]]/Table2[[#This Row],[Sales]],0)</f>
        <v>0.2143107769423559</v>
      </c>
      <c r="P2957" t="str">
        <f>_xlfn.XLOOKUP(Table2[[#This Row],[Product_ID]],Table4[Product_ID],Table4[Category],"Not Found")</f>
        <v>Technology</v>
      </c>
      <c r="Q2957" t="str">
        <f>_xlfn.XLOOKUP(Table2[[#This Row],[Product_ID]],Table4[Product_ID],Table4[Sub_Category],"Not Found")</f>
        <v>Accessories</v>
      </c>
      <c r="R2957" t="str">
        <f>_xlfn.XLOOKUP(Table2[[#This Row],[Customer_ID]],Table1[Customer_ID],Table1[Region],"Not Found")</f>
        <v>South</v>
      </c>
      <c r="S2957" t="str">
        <f>_xlfn.XLOOKUP(Table2[[#This Row],[Customer_ID]],Table1[Customer_ID],Table1[Segment],"Not Found")</f>
        <v>Corporate</v>
      </c>
      <c r="T2957" t="str">
        <f>_xlfn.XLOOKUP(Table2[[#This Row],[Product_ID]],Table4[Product_ID],Table4[Product_Name],"Not Found")</f>
        <v>Mobile Holder</v>
      </c>
    </row>
    <row r="2958" spans="1:20" x14ac:dyDescent="0.3">
      <c r="A2958" t="s">
        <v>3488</v>
      </c>
      <c r="B2958" s="4">
        <v>45606</v>
      </c>
      <c r="C2958" s="4">
        <v>45608</v>
      </c>
      <c r="D2958" t="s">
        <v>910</v>
      </c>
      <c r="E2958" t="s">
        <v>68</v>
      </c>
      <c r="F2958" s="8">
        <v>1</v>
      </c>
      <c r="G2958" s="10">
        <v>0.1</v>
      </c>
      <c r="H2958" t="s">
        <v>13</v>
      </c>
      <c r="I2958" s="8">
        <v>1169.0999999999999</v>
      </c>
      <c r="J2958" s="8">
        <v>314.61</v>
      </c>
      <c r="K2958" s="12">
        <f>YEAR(Table2[[#This Row],[Order_Date]])</f>
        <v>2024</v>
      </c>
      <c r="L2958" s="12">
        <f>MONTH(Table2[[#This Row],[Order_Date]])</f>
        <v>11</v>
      </c>
      <c r="M2958" t="str">
        <f>TEXT(Table2[[#This Row],[Order_Date]],"mmm")</f>
        <v>Nov</v>
      </c>
      <c r="N2958" t="str">
        <f>TEXT(Table2[[#This Row],[Order_Date]],"YYYY-MM")</f>
        <v>2024-11</v>
      </c>
      <c r="O2958" s="9">
        <f>IFERROR(Table2[[#This Row],[Profit]]/Table2[[#This Row],[Sales]],0)</f>
        <v>0.26910443931229155</v>
      </c>
      <c r="P2958" t="str">
        <f>_xlfn.XLOOKUP(Table2[[#This Row],[Product_ID]],Table4[Product_ID],Table4[Category],"Not Found")</f>
        <v>Home</v>
      </c>
      <c r="Q2958" t="str">
        <f>_xlfn.XLOOKUP(Table2[[#This Row],[Product_ID]],Table4[Product_ID],Table4[Sub_Category],"Not Found")</f>
        <v>Lighting</v>
      </c>
      <c r="R2958" t="str">
        <f>_xlfn.XLOOKUP(Table2[[#This Row],[Customer_ID]],Table1[Customer_ID],Table1[Region],"Not Found")</f>
        <v>East</v>
      </c>
      <c r="S2958" t="str">
        <f>_xlfn.XLOOKUP(Table2[[#This Row],[Customer_ID]],Table1[Customer_ID],Table1[Segment],"Not Found")</f>
        <v>Home Office</v>
      </c>
      <c r="T2958" t="str">
        <f>_xlfn.XLOOKUP(Table2[[#This Row],[Product_ID]],Table4[Product_ID],Table4[Product_Name],"Not Found")</f>
        <v>Table Lamp</v>
      </c>
    </row>
    <row r="2959" spans="1:20" x14ac:dyDescent="0.3">
      <c r="A2959" t="s">
        <v>3489</v>
      </c>
      <c r="B2959" s="4">
        <v>46006</v>
      </c>
      <c r="C2959" s="4">
        <v>46009</v>
      </c>
      <c r="D2959" t="s">
        <v>2209</v>
      </c>
      <c r="E2959" t="s">
        <v>35</v>
      </c>
      <c r="F2959" s="8">
        <v>3</v>
      </c>
      <c r="G2959" s="10">
        <v>0</v>
      </c>
      <c r="H2959" t="s">
        <v>17</v>
      </c>
      <c r="I2959" s="8">
        <v>4797</v>
      </c>
      <c r="J2959" s="8">
        <v>1403.24</v>
      </c>
      <c r="K2959" s="12">
        <f>YEAR(Table2[[#This Row],[Order_Date]])</f>
        <v>2025</v>
      </c>
      <c r="L2959" s="12">
        <f>MONTH(Table2[[#This Row],[Order_Date]])</f>
        <v>12</v>
      </c>
      <c r="M2959" t="str">
        <f>TEXT(Table2[[#This Row],[Order_Date]],"mmm")</f>
        <v>Dec</v>
      </c>
      <c r="N2959" t="str">
        <f>TEXT(Table2[[#This Row],[Order_Date]],"YYYY-MM")</f>
        <v>2025-12</v>
      </c>
      <c r="O2959" s="9">
        <f>IFERROR(Table2[[#This Row],[Profit]]/Table2[[#This Row],[Sales]],0)</f>
        <v>0.29252449447571399</v>
      </c>
      <c r="P2959" t="str">
        <f>_xlfn.XLOOKUP(Table2[[#This Row],[Product_ID]],Table4[Product_ID],Table4[Category],"Not Found")</f>
        <v>Lifestyle</v>
      </c>
      <c r="Q2959" t="str">
        <f>_xlfn.XLOOKUP(Table2[[#This Row],[Product_ID]],Table4[Product_ID],Table4[Sub_Category],"Not Found")</f>
        <v>Bags</v>
      </c>
      <c r="R2959" t="str">
        <f>_xlfn.XLOOKUP(Table2[[#This Row],[Customer_ID]],Table1[Customer_ID],Table1[Region],"Not Found")</f>
        <v>East</v>
      </c>
      <c r="S2959" t="str">
        <f>_xlfn.XLOOKUP(Table2[[#This Row],[Customer_ID]],Table1[Customer_ID],Table1[Segment],"Not Found")</f>
        <v>Consumer</v>
      </c>
      <c r="T2959" t="str">
        <f>_xlfn.XLOOKUP(Table2[[#This Row],[Product_ID]],Table4[Product_ID],Table4[Product_Name],"Not Found")</f>
        <v>Backpack</v>
      </c>
    </row>
    <row r="2960" spans="1:20" x14ac:dyDescent="0.3">
      <c r="A2960" t="s">
        <v>3490</v>
      </c>
      <c r="B2960" s="4">
        <v>45332</v>
      </c>
      <c r="C2960" s="4">
        <v>45333</v>
      </c>
      <c r="D2960" t="s">
        <v>240</v>
      </c>
      <c r="E2960" t="s">
        <v>45</v>
      </c>
      <c r="F2960" s="8">
        <v>1</v>
      </c>
      <c r="G2960" s="10">
        <v>0</v>
      </c>
      <c r="H2960" t="s">
        <v>13</v>
      </c>
      <c r="I2960" s="8">
        <v>2499</v>
      </c>
      <c r="J2960" s="8">
        <v>717.18</v>
      </c>
      <c r="K2960" s="12">
        <f>YEAR(Table2[[#This Row],[Order_Date]])</f>
        <v>2024</v>
      </c>
      <c r="L2960" s="12">
        <f>MONTH(Table2[[#This Row],[Order_Date]])</f>
        <v>2</v>
      </c>
      <c r="M2960" t="str">
        <f>TEXT(Table2[[#This Row],[Order_Date]],"mmm")</f>
        <v>Feb</v>
      </c>
      <c r="N2960" t="str">
        <f>TEXT(Table2[[#This Row],[Order_Date]],"YYYY-MM")</f>
        <v>2024-02</v>
      </c>
      <c r="O2960" s="9">
        <f>IFERROR(Table2[[#This Row],[Profit]]/Table2[[#This Row],[Sales]],0)</f>
        <v>0.28698679471788713</v>
      </c>
      <c r="P2960" t="str">
        <f>_xlfn.XLOOKUP(Table2[[#This Row],[Product_ID]],Table4[Product_ID],Table4[Category],"Not Found")</f>
        <v>Technology</v>
      </c>
      <c r="Q2960" t="str">
        <f>_xlfn.XLOOKUP(Table2[[#This Row],[Product_ID]],Table4[Product_ID],Table4[Sub_Category],"Not Found")</f>
        <v>Audio</v>
      </c>
      <c r="R2960" t="str">
        <f>_xlfn.XLOOKUP(Table2[[#This Row],[Customer_ID]],Table1[Customer_ID],Table1[Region],"Not Found")</f>
        <v>South</v>
      </c>
      <c r="S2960" t="str">
        <f>_xlfn.XLOOKUP(Table2[[#This Row],[Customer_ID]],Table1[Customer_ID],Table1[Segment],"Not Found")</f>
        <v>Consumer</v>
      </c>
      <c r="T2960" t="str">
        <f>_xlfn.XLOOKUP(Table2[[#This Row],[Product_ID]],Table4[Product_ID],Table4[Product_Name],"Not Found")</f>
        <v>Headphones</v>
      </c>
    </row>
    <row r="2961" spans="1:20" x14ac:dyDescent="0.3">
      <c r="A2961" t="s">
        <v>3491</v>
      </c>
      <c r="B2961" s="4">
        <v>45396</v>
      </c>
      <c r="C2961" s="4">
        <v>45398</v>
      </c>
      <c r="D2961" t="s">
        <v>836</v>
      </c>
      <c r="E2961" t="s">
        <v>45</v>
      </c>
      <c r="F2961" s="8">
        <v>1</v>
      </c>
      <c r="G2961" s="10">
        <v>0</v>
      </c>
      <c r="H2961" t="s">
        <v>17</v>
      </c>
      <c r="I2961" s="8">
        <v>2499</v>
      </c>
      <c r="J2961" s="8">
        <v>748.12</v>
      </c>
      <c r="K2961" s="12">
        <f>YEAR(Table2[[#This Row],[Order_Date]])</f>
        <v>2024</v>
      </c>
      <c r="L2961" s="12">
        <f>MONTH(Table2[[#This Row],[Order_Date]])</f>
        <v>4</v>
      </c>
      <c r="M2961" t="str">
        <f>TEXT(Table2[[#This Row],[Order_Date]],"mmm")</f>
        <v>Apr</v>
      </c>
      <c r="N2961" t="str">
        <f>TEXT(Table2[[#This Row],[Order_Date]],"YYYY-MM")</f>
        <v>2024-04</v>
      </c>
      <c r="O2961" s="9">
        <f>IFERROR(Table2[[#This Row],[Profit]]/Table2[[#This Row],[Sales]],0)</f>
        <v>0.29936774709883957</v>
      </c>
      <c r="P2961" t="str">
        <f>_xlfn.XLOOKUP(Table2[[#This Row],[Product_ID]],Table4[Product_ID],Table4[Category],"Not Found")</f>
        <v>Technology</v>
      </c>
      <c r="Q2961" t="str">
        <f>_xlfn.XLOOKUP(Table2[[#This Row],[Product_ID]],Table4[Product_ID],Table4[Sub_Category],"Not Found")</f>
        <v>Audio</v>
      </c>
      <c r="R2961" t="str">
        <f>_xlfn.XLOOKUP(Table2[[#This Row],[Customer_ID]],Table1[Customer_ID],Table1[Region],"Not Found")</f>
        <v>West</v>
      </c>
      <c r="S2961" t="str">
        <f>_xlfn.XLOOKUP(Table2[[#This Row],[Customer_ID]],Table1[Customer_ID],Table1[Segment],"Not Found")</f>
        <v>Consumer</v>
      </c>
      <c r="T2961" t="str">
        <f>_xlfn.XLOOKUP(Table2[[#This Row],[Product_ID]],Table4[Product_ID],Table4[Product_Name],"Not Found")</f>
        <v>Headphones</v>
      </c>
    </row>
    <row r="2962" spans="1:20" x14ac:dyDescent="0.3">
      <c r="A2962" t="s">
        <v>3492</v>
      </c>
      <c r="B2962" s="4">
        <v>45484</v>
      </c>
      <c r="C2962" s="4">
        <v>45487</v>
      </c>
      <c r="D2962" t="s">
        <v>868</v>
      </c>
      <c r="E2962" t="s">
        <v>71</v>
      </c>
      <c r="F2962" s="8">
        <v>5</v>
      </c>
      <c r="G2962" s="10">
        <v>0.1</v>
      </c>
      <c r="H2962" t="s">
        <v>21</v>
      </c>
      <c r="I2962" s="8">
        <v>3595.5</v>
      </c>
      <c r="J2962" s="8">
        <v>749.15</v>
      </c>
      <c r="K2962" s="12">
        <f>YEAR(Table2[[#This Row],[Order_Date]])</f>
        <v>2024</v>
      </c>
      <c r="L2962" s="12">
        <f>MONTH(Table2[[#This Row],[Order_Date]])</f>
        <v>7</v>
      </c>
      <c r="M2962" t="str">
        <f>TEXT(Table2[[#This Row],[Order_Date]],"mmm")</f>
        <v>Jul</v>
      </c>
      <c r="N2962" t="str">
        <f>TEXT(Table2[[#This Row],[Order_Date]],"YYYY-MM")</f>
        <v>2024-07</v>
      </c>
      <c r="O2962" s="9">
        <f>IFERROR(Table2[[#This Row],[Profit]]/Table2[[#This Row],[Sales]],0)</f>
        <v>0.2083576693088583</v>
      </c>
      <c r="P2962" t="str">
        <f>_xlfn.XLOOKUP(Table2[[#This Row],[Product_ID]],Table4[Product_ID],Table4[Category],"Not Found")</f>
        <v>Home</v>
      </c>
      <c r="Q2962" t="str">
        <f>_xlfn.XLOOKUP(Table2[[#This Row],[Product_ID]],Table4[Product_ID],Table4[Sub_Category],"Not Found")</f>
        <v>Storage</v>
      </c>
      <c r="R2962" t="str">
        <f>_xlfn.XLOOKUP(Table2[[#This Row],[Customer_ID]],Table1[Customer_ID],Table1[Region],"Not Found")</f>
        <v>West</v>
      </c>
      <c r="S2962" t="str">
        <f>_xlfn.XLOOKUP(Table2[[#This Row],[Customer_ID]],Table1[Customer_ID],Table1[Segment],"Not Found")</f>
        <v>Consumer</v>
      </c>
      <c r="T2962" t="str">
        <f>_xlfn.XLOOKUP(Table2[[#This Row],[Product_ID]],Table4[Product_ID],Table4[Product_Name],"Not Found")</f>
        <v>Storage Box</v>
      </c>
    </row>
    <row r="2963" spans="1:20" x14ac:dyDescent="0.3">
      <c r="A2963" t="s">
        <v>3493</v>
      </c>
      <c r="B2963" s="4">
        <v>45692</v>
      </c>
      <c r="C2963" s="4">
        <v>45693</v>
      </c>
      <c r="D2963" t="s">
        <v>140</v>
      </c>
      <c r="E2963" t="s">
        <v>96</v>
      </c>
      <c r="F2963" s="8">
        <v>5</v>
      </c>
      <c r="G2963" s="10">
        <v>0</v>
      </c>
      <c r="H2963" t="s">
        <v>30</v>
      </c>
      <c r="I2963" s="8">
        <v>4995</v>
      </c>
      <c r="J2963" s="8">
        <v>1472.01</v>
      </c>
      <c r="K2963" s="12">
        <f>YEAR(Table2[[#This Row],[Order_Date]])</f>
        <v>2025</v>
      </c>
      <c r="L2963" s="12">
        <f>MONTH(Table2[[#This Row],[Order_Date]])</f>
        <v>2</v>
      </c>
      <c r="M2963" t="str">
        <f>TEXT(Table2[[#This Row],[Order_Date]],"mmm")</f>
        <v>Feb</v>
      </c>
      <c r="N2963" t="str">
        <f>TEXT(Table2[[#This Row],[Order_Date]],"YYYY-MM")</f>
        <v>2025-02</v>
      </c>
      <c r="O2963" s="9">
        <f>IFERROR(Table2[[#This Row],[Profit]]/Table2[[#This Row],[Sales]],0)</f>
        <v>0.29469669669669668</v>
      </c>
      <c r="P2963" t="str">
        <f>_xlfn.XLOOKUP(Table2[[#This Row],[Product_ID]],Table4[Product_ID],Table4[Category],"Not Found")</f>
        <v>Home</v>
      </c>
      <c r="Q2963" t="str">
        <f>_xlfn.XLOOKUP(Table2[[#This Row],[Product_ID]],Table4[Product_ID],Table4[Sub_Category],"Not Found")</f>
        <v>Lighting</v>
      </c>
      <c r="R2963" t="str">
        <f>_xlfn.XLOOKUP(Table2[[#This Row],[Customer_ID]],Table1[Customer_ID],Table1[Region],"Not Found")</f>
        <v>North</v>
      </c>
      <c r="S2963" t="str">
        <f>_xlfn.XLOOKUP(Table2[[#This Row],[Customer_ID]],Table1[Customer_ID],Table1[Segment],"Not Found")</f>
        <v>Consumer</v>
      </c>
      <c r="T2963" t="str">
        <f>_xlfn.XLOOKUP(Table2[[#This Row],[Product_ID]],Table4[Product_ID],Table4[Product_Name],"Not Found")</f>
        <v>LED Strip Light</v>
      </c>
    </row>
    <row r="2964" spans="1:20" x14ac:dyDescent="0.3">
      <c r="A2964" t="s">
        <v>3494</v>
      </c>
      <c r="B2964" s="4">
        <v>45569</v>
      </c>
      <c r="C2964" s="4">
        <v>45574</v>
      </c>
      <c r="D2964" t="s">
        <v>25</v>
      </c>
      <c r="E2964" t="s">
        <v>29</v>
      </c>
      <c r="F2964" s="8">
        <v>1</v>
      </c>
      <c r="G2964" s="10">
        <v>0</v>
      </c>
      <c r="H2964" t="s">
        <v>13</v>
      </c>
      <c r="I2964" s="8">
        <v>399</v>
      </c>
      <c r="J2964" s="8">
        <v>98.73</v>
      </c>
      <c r="K2964" s="12">
        <f>YEAR(Table2[[#This Row],[Order_Date]])</f>
        <v>2024</v>
      </c>
      <c r="L2964" s="12">
        <f>MONTH(Table2[[#This Row],[Order_Date]])</f>
        <v>10</v>
      </c>
      <c r="M2964" t="str">
        <f>TEXT(Table2[[#This Row],[Order_Date]],"mmm")</f>
        <v>Oct</v>
      </c>
      <c r="N2964" t="str">
        <f>TEXT(Table2[[#This Row],[Order_Date]],"YYYY-MM")</f>
        <v>2024-10</v>
      </c>
      <c r="O2964" s="9">
        <f>IFERROR(Table2[[#This Row],[Profit]]/Table2[[#This Row],[Sales]],0)</f>
        <v>0.24744360902255641</v>
      </c>
      <c r="P2964" t="str">
        <f>_xlfn.XLOOKUP(Table2[[#This Row],[Product_ID]],Table4[Product_ID],Table4[Category],"Not Found")</f>
        <v>Office</v>
      </c>
      <c r="Q2964" t="str">
        <f>_xlfn.XLOOKUP(Table2[[#This Row],[Product_ID]],Table4[Product_ID],Table4[Sub_Category],"Not Found")</f>
        <v>Paper</v>
      </c>
      <c r="R2964" t="str">
        <f>_xlfn.XLOOKUP(Table2[[#This Row],[Customer_ID]],Table1[Customer_ID],Table1[Region],"Not Found")</f>
        <v>South</v>
      </c>
      <c r="S2964" t="str">
        <f>_xlfn.XLOOKUP(Table2[[#This Row],[Customer_ID]],Table1[Customer_ID],Table1[Segment],"Not Found")</f>
        <v>Corporate</v>
      </c>
      <c r="T2964" t="str">
        <f>_xlfn.XLOOKUP(Table2[[#This Row],[Product_ID]],Table4[Product_ID],Table4[Product_Name],"Not Found")</f>
        <v>Notebook Set</v>
      </c>
    </row>
    <row r="2965" spans="1:20" x14ac:dyDescent="0.3">
      <c r="A2965" t="s">
        <v>3495</v>
      </c>
      <c r="B2965" s="4">
        <v>45645</v>
      </c>
      <c r="C2965" s="4">
        <v>45650</v>
      </c>
      <c r="D2965" t="s">
        <v>354</v>
      </c>
      <c r="E2965" t="s">
        <v>45</v>
      </c>
      <c r="F2965" s="8">
        <v>1</v>
      </c>
      <c r="G2965" s="10">
        <v>0.05</v>
      </c>
      <c r="H2965" t="s">
        <v>13</v>
      </c>
      <c r="I2965" s="8">
        <v>2374.0500000000002</v>
      </c>
      <c r="J2965" s="8">
        <v>618.85</v>
      </c>
      <c r="K2965" s="12">
        <f>YEAR(Table2[[#This Row],[Order_Date]])</f>
        <v>2024</v>
      </c>
      <c r="L2965" s="12">
        <f>MONTH(Table2[[#This Row],[Order_Date]])</f>
        <v>12</v>
      </c>
      <c r="M2965" t="str">
        <f>TEXT(Table2[[#This Row],[Order_Date]],"mmm")</f>
        <v>Dec</v>
      </c>
      <c r="N2965" t="str">
        <f>TEXT(Table2[[#This Row],[Order_Date]],"YYYY-MM")</f>
        <v>2024-12</v>
      </c>
      <c r="O2965" s="9">
        <f>IFERROR(Table2[[#This Row],[Profit]]/Table2[[#This Row],[Sales]],0)</f>
        <v>0.26067269012868305</v>
      </c>
      <c r="P2965" t="str">
        <f>_xlfn.XLOOKUP(Table2[[#This Row],[Product_ID]],Table4[Product_ID],Table4[Category],"Not Found")</f>
        <v>Technology</v>
      </c>
      <c r="Q2965" t="str">
        <f>_xlfn.XLOOKUP(Table2[[#This Row],[Product_ID]],Table4[Product_ID],Table4[Sub_Category],"Not Found")</f>
        <v>Audio</v>
      </c>
      <c r="R2965" t="str">
        <f>_xlfn.XLOOKUP(Table2[[#This Row],[Customer_ID]],Table1[Customer_ID],Table1[Region],"Not Found")</f>
        <v>South</v>
      </c>
      <c r="S2965" t="str">
        <f>_xlfn.XLOOKUP(Table2[[#This Row],[Customer_ID]],Table1[Customer_ID],Table1[Segment],"Not Found")</f>
        <v>Consumer</v>
      </c>
      <c r="T2965" t="str">
        <f>_xlfn.XLOOKUP(Table2[[#This Row],[Product_ID]],Table4[Product_ID],Table4[Product_Name],"Not Found")</f>
        <v>Headphones</v>
      </c>
    </row>
    <row r="2966" spans="1:20" x14ac:dyDescent="0.3">
      <c r="A2966" t="s">
        <v>3496</v>
      </c>
      <c r="B2966" s="4">
        <v>45871</v>
      </c>
      <c r="C2966" s="4">
        <v>45876</v>
      </c>
      <c r="D2966" t="s">
        <v>1247</v>
      </c>
      <c r="E2966" t="s">
        <v>200</v>
      </c>
      <c r="F2966" s="8">
        <v>2</v>
      </c>
      <c r="G2966" s="10">
        <v>0</v>
      </c>
      <c r="H2966" t="s">
        <v>13</v>
      </c>
      <c r="I2966" s="8">
        <v>2198</v>
      </c>
      <c r="J2966" s="8">
        <v>741.61</v>
      </c>
      <c r="K2966" s="12">
        <f>YEAR(Table2[[#This Row],[Order_Date]])</f>
        <v>2025</v>
      </c>
      <c r="L2966" s="12">
        <f>MONTH(Table2[[#This Row],[Order_Date]])</f>
        <v>8</v>
      </c>
      <c r="M2966" t="str">
        <f>TEXT(Table2[[#This Row],[Order_Date]],"mmm")</f>
        <v>Aug</v>
      </c>
      <c r="N2966" t="str">
        <f>TEXT(Table2[[#This Row],[Order_Date]],"YYYY-MM")</f>
        <v>2025-08</v>
      </c>
      <c r="O2966" s="9">
        <f>IFERROR(Table2[[#This Row],[Profit]]/Table2[[#This Row],[Sales]],0)</f>
        <v>0.33740218380345771</v>
      </c>
      <c r="P2966" t="str">
        <f>_xlfn.XLOOKUP(Table2[[#This Row],[Product_ID]],Table4[Product_ID],Table4[Category],"Not Found")</f>
        <v>Office</v>
      </c>
      <c r="Q2966" t="str">
        <f>_xlfn.XLOOKUP(Table2[[#This Row],[Product_ID]],Table4[Product_ID],Table4[Sub_Category],"Not Found")</f>
        <v>Office Supplies</v>
      </c>
      <c r="R2966" t="str">
        <f>_xlfn.XLOOKUP(Table2[[#This Row],[Customer_ID]],Table1[Customer_ID],Table1[Region],"Not Found")</f>
        <v>West</v>
      </c>
      <c r="S2966" t="str">
        <f>_xlfn.XLOOKUP(Table2[[#This Row],[Customer_ID]],Table1[Customer_ID],Table1[Segment],"Not Found")</f>
        <v>Corporate</v>
      </c>
      <c r="T2966" t="str">
        <f>_xlfn.XLOOKUP(Table2[[#This Row],[Product_ID]],Table4[Product_ID],Table4[Product_Name],"Not Found")</f>
        <v>Laptop Stand</v>
      </c>
    </row>
    <row r="2967" spans="1:20" x14ac:dyDescent="0.3">
      <c r="A2967" t="s">
        <v>3497</v>
      </c>
      <c r="B2967" s="4">
        <v>46000</v>
      </c>
      <c r="C2967" s="4">
        <v>46005</v>
      </c>
      <c r="D2967" t="s">
        <v>337</v>
      </c>
      <c r="E2967" t="s">
        <v>35</v>
      </c>
      <c r="F2967" s="8">
        <v>3</v>
      </c>
      <c r="G2967" s="10">
        <v>0.1</v>
      </c>
      <c r="H2967" t="s">
        <v>21</v>
      </c>
      <c r="I2967" s="8">
        <v>4317.3</v>
      </c>
      <c r="J2967" s="8">
        <v>1149.8499999999999</v>
      </c>
      <c r="K2967" s="12">
        <f>YEAR(Table2[[#This Row],[Order_Date]])</f>
        <v>2025</v>
      </c>
      <c r="L2967" s="12">
        <f>MONTH(Table2[[#This Row],[Order_Date]])</f>
        <v>12</v>
      </c>
      <c r="M2967" t="str">
        <f>TEXT(Table2[[#This Row],[Order_Date]],"mmm")</f>
        <v>Dec</v>
      </c>
      <c r="N2967" t="str">
        <f>TEXT(Table2[[#This Row],[Order_Date]],"YYYY-MM")</f>
        <v>2025-12</v>
      </c>
      <c r="O2967" s="9">
        <f>IFERROR(Table2[[#This Row],[Profit]]/Table2[[#This Row],[Sales]],0)</f>
        <v>0.26633544113218904</v>
      </c>
      <c r="P2967" t="str">
        <f>_xlfn.XLOOKUP(Table2[[#This Row],[Product_ID]],Table4[Product_ID],Table4[Category],"Not Found")</f>
        <v>Lifestyle</v>
      </c>
      <c r="Q2967" t="str">
        <f>_xlfn.XLOOKUP(Table2[[#This Row],[Product_ID]],Table4[Product_ID],Table4[Sub_Category],"Not Found")</f>
        <v>Bags</v>
      </c>
      <c r="R2967" t="str">
        <f>_xlfn.XLOOKUP(Table2[[#This Row],[Customer_ID]],Table1[Customer_ID],Table1[Region],"Not Found")</f>
        <v>East</v>
      </c>
      <c r="S2967" t="str">
        <f>_xlfn.XLOOKUP(Table2[[#This Row],[Customer_ID]],Table1[Customer_ID],Table1[Segment],"Not Found")</f>
        <v>Home Office</v>
      </c>
      <c r="T2967" t="str">
        <f>_xlfn.XLOOKUP(Table2[[#This Row],[Product_ID]],Table4[Product_ID],Table4[Product_Name],"Not Found")</f>
        <v>Backpack</v>
      </c>
    </row>
    <row r="2968" spans="1:20" x14ac:dyDescent="0.3">
      <c r="A2968" t="s">
        <v>3498</v>
      </c>
      <c r="B2968" s="4">
        <v>45547</v>
      </c>
      <c r="C2968" s="4">
        <v>45549</v>
      </c>
      <c r="D2968" t="s">
        <v>1311</v>
      </c>
      <c r="E2968" t="s">
        <v>71</v>
      </c>
      <c r="F2968" s="8">
        <v>1</v>
      </c>
      <c r="G2968" s="10">
        <v>0.05</v>
      </c>
      <c r="H2968" t="s">
        <v>13</v>
      </c>
      <c r="I2968" s="8">
        <v>759.05</v>
      </c>
      <c r="J2968" s="8">
        <v>157.29</v>
      </c>
      <c r="K2968" s="12">
        <f>YEAR(Table2[[#This Row],[Order_Date]])</f>
        <v>2024</v>
      </c>
      <c r="L2968" s="12">
        <f>MONTH(Table2[[#This Row],[Order_Date]])</f>
        <v>9</v>
      </c>
      <c r="M2968" t="str">
        <f>TEXT(Table2[[#This Row],[Order_Date]],"mmm")</f>
        <v>Sep</v>
      </c>
      <c r="N2968" t="str">
        <f>TEXT(Table2[[#This Row],[Order_Date]],"YYYY-MM")</f>
        <v>2024-09</v>
      </c>
      <c r="O2968" s="9">
        <f>IFERROR(Table2[[#This Row],[Profit]]/Table2[[#This Row],[Sales]],0)</f>
        <v>0.20721955075423226</v>
      </c>
      <c r="P2968" t="str">
        <f>_xlfn.XLOOKUP(Table2[[#This Row],[Product_ID]],Table4[Product_ID],Table4[Category],"Not Found")</f>
        <v>Home</v>
      </c>
      <c r="Q2968" t="str">
        <f>_xlfn.XLOOKUP(Table2[[#This Row],[Product_ID]],Table4[Product_ID],Table4[Sub_Category],"Not Found")</f>
        <v>Storage</v>
      </c>
      <c r="R2968" t="str">
        <f>_xlfn.XLOOKUP(Table2[[#This Row],[Customer_ID]],Table1[Customer_ID],Table1[Region],"Not Found")</f>
        <v>South</v>
      </c>
      <c r="S2968" t="str">
        <f>_xlfn.XLOOKUP(Table2[[#This Row],[Customer_ID]],Table1[Customer_ID],Table1[Segment],"Not Found")</f>
        <v>Home Office</v>
      </c>
      <c r="T2968" t="str">
        <f>_xlfn.XLOOKUP(Table2[[#This Row],[Product_ID]],Table4[Product_ID],Table4[Product_Name],"Not Found")</f>
        <v>Storage Box</v>
      </c>
    </row>
    <row r="2969" spans="1:20" x14ac:dyDescent="0.3">
      <c r="A2969" t="s">
        <v>3499</v>
      </c>
      <c r="B2969" s="4">
        <v>45942</v>
      </c>
      <c r="C2969" s="4">
        <v>45947</v>
      </c>
      <c r="D2969" t="s">
        <v>1320</v>
      </c>
      <c r="E2969" t="s">
        <v>45</v>
      </c>
      <c r="F2969" s="8">
        <v>1</v>
      </c>
      <c r="G2969" s="10">
        <v>0.15</v>
      </c>
      <c r="H2969" t="s">
        <v>17</v>
      </c>
      <c r="I2969" s="8">
        <v>2124.15</v>
      </c>
      <c r="J2969" s="8">
        <v>430.5</v>
      </c>
      <c r="K2969" s="12">
        <f>YEAR(Table2[[#This Row],[Order_Date]])</f>
        <v>2025</v>
      </c>
      <c r="L2969" s="12">
        <f>MONTH(Table2[[#This Row],[Order_Date]])</f>
        <v>10</v>
      </c>
      <c r="M2969" t="str">
        <f>TEXT(Table2[[#This Row],[Order_Date]],"mmm")</f>
        <v>Oct</v>
      </c>
      <c r="N2969" t="str">
        <f>TEXT(Table2[[#This Row],[Order_Date]],"YYYY-MM")</f>
        <v>2025-10</v>
      </c>
      <c r="O2969" s="9">
        <f>IFERROR(Table2[[#This Row],[Profit]]/Table2[[#This Row],[Sales]],0)</f>
        <v>0.20266930301532377</v>
      </c>
      <c r="P2969" t="str">
        <f>_xlfn.XLOOKUP(Table2[[#This Row],[Product_ID]],Table4[Product_ID],Table4[Category],"Not Found")</f>
        <v>Technology</v>
      </c>
      <c r="Q2969" t="str">
        <f>_xlfn.XLOOKUP(Table2[[#This Row],[Product_ID]],Table4[Product_ID],Table4[Sub_Category],"Not Found")</f>
        <v>Audio</v>
      </c>
      <c r="R2969" t="str">
        <f>_xlfn.XLOOKUP(Table2[[#This Row],[Customer_ID]],Table1[Customer_ID],Table1[Region],"Not Found")</f>
        <v>East</v>
      </c>
      <c r="S2969" t="str">
        <f>_xlfn.XLOOKUP(Table2[[#This Row],[Customer_ID]],Table1[Customer_ID],Table1[Segment],"Not Found")</f>
        <v>Corporate</v>
      </c>
      <c r="T2969" t="str">
        <f>_xlfn.XLOOKUP(Table2[[#This Row],[Product_ID]],Table4[Product_ID],Table4[Product_Name],"Not Found")</f>
        <v>Headphones</v>
      </c>
    </row>
    <row r="2970" spans="1:20" x14ac:dyDescent="0.3">
      <c r="A2970" t="s">
        <v>3500</v>
      </c>
      <c r="B2970" s="4">
        <v>45952</v>
      </c>
      <c r="C2970" s="4">
        <v>45954</v>
      </c>
      <c r="D2970" t="s">
        <v>11</v>
      </c>
      <c r="E2970" t="s">
        <v>20</v>
      </c>
      <c r="F2970" s="8">
        <v>3</v>
      </c>
      <c r="G2970" s="10">
        <v>0</v>
      </c>
      <c r="H2970" t="s">
        <v>17</v>
      </c>
      <c r="I2970" s="8">
        <v>20997</v>
      </c>
      <c r="J2970" s="8">
        <v>4637.7700000000004</v>
      </c>
      <c r="K2970" s="12">
        <f>YEAR(Table2[[#This Row],[Order_Date]])</f>
        <v>2025</v>
      </c>
      <c r="L2970" s="12">
        <f>MONTH(Table2[[#This Row],[Order_Date]])</f>
        <v>10</v>
      </c>
      <c r="M2970" t="str">
        <f>TEXT(Table2[[#This Row],[Order_Date]],"mmm")</f>
        <v>Oct</v>
      </c>
      <c r="N2970" t="str">
        <f>TEXT(Table2[[#This Row],[Order_Date]],"YYYY-MM")</f>
        <v>2025-10</v>
      </c>
      <c r="O2970" s="9">
        <f>IFERROR(Table2[[#This Row],[Profit]]/Table2[[#This Row],[Sales]],0)</f>
        <v>0.22087774443968189</v>
      </c>
      <c r="P2970" t="str">
        <f>_xlfn.XLOOKUP(Table2[[#This Row],[Product_ID]],Table4[Product_ID],Table4[Category],"Not Found")</f>
        <v>Furniture</v>
      </c>
      <c r="Q2970" t="str">
        <f>_xlfn.XLOOKUP(Table2[[#This Row],[Product_ID]],Table4[Product_ID],Table4[Sub_Category],"Not Found")</f>
        <v>Furniture</v>
      </c>
      <c r="R2970" t="str">
        <f>_xlfn.XLOOKUP(Table2[[#This Row],[Customer_ID]],Table1[Customer_ID],Table1[Region],"Not Found")</f>
        <v>West</v>
      </c>
      <c r="S2970" t="str">
        <f>_xlfn.XLOOKUP(Table2[[#This Row],[Customer_ID]],Table1[Customer_ID],Table1[Segment],"Not Found")</f>
        <v>Home Office</v>
      </c>
      <c r="T2970" t="str">
        <f>_xlfn.XLOOKUP(Table2[[#This Row],[Product_ID]],Table4[Product_ID],Table4[Product_Name],"Not Found")</f>
        <v>Office Chair</v>
      </c>
    </row>
    <row r="2971" spans="1:20" x14ac:dyDescent="0.3">
      <c r="A2971" t="s">
        <v>3501</v>
      </c>
      <c r="B2971" s="4">
        <v>45390</v>
      </c>
      <c r="C2971" s="4">
        <v>45392</v>
      </c>
      <c r="D2971" t="s">
        <v>1879</v>
      </c>
      <c r="E2971" t="s">
        <v>58</v>
      </c>
      <c r="F2971" s="8">
        <v>4</v>
      </c>
      <c r="G2971" s="10">
        <v>0</v>
      </c>
      <c r="H2971" t="s">
        <v>13</v>
      </c>
      <c r="I2971" s="8">
        <v>7996</v>
      </c>
      <c r="J2971" s="8">
        <v>1892.25</v>
      </c>
      <c r="K2971" s="12">
        <f>YEAR(Table2[[#This Row],[Order_Date]])</f>
        <v>2024</v>
      </c>
      <c r="L2971" s="12">
        <f>MONTH(Table2[[#This Row],[Order_Date]])</f>
        <v>4</v>
      </c>
      <c r="M2971" t="str">
        <f>TEXT(Table2[[#This Row],[Order_Date]],"mmm")</f>
        <v>Apr</v>
      </c>
      <c r="N2971" t="str">
        <f>TEXT(Table2[[#This Row],[Order_Date]],"YYYY-MM")</f>
        <v>2024-04</v>
      </c>
      <c r="O2971" s="9">
        <f>IFERROR(Table2[[#This Row],[Profit]]/Table2[[#This Row],[Sales]],0)</f>
        <v>0.23664957478739371</v>
      </c>
      <c r="P2971" t="str">
        <f>_xlfn.XLOOKUP(Table2[[#This Row],[Product_ID]],Table4[Product_ID],Table4[Category],"Not Found")</f>
        <v>Technology</v>
      </c>
      <c r="Q2971" t="str">
        <f>_xlfn.XLOOKUP(Table2[[#This Row],[Product_ID]],Table4[Product_ID],Table4[Sub_Category],"Not Found")</f>
        <v>Audio</v>
      </c>
      <c r="R2971" t="str">
        <f>_xlfn.XLOOKUP(Table2[[#This Row],[Customer_ID]],Table1[Customer_ID],Table1[Region],"Not Found")</f>
        <v>West</v>
      </c>
      <c r="S2971" t="str">
        <f>_xlfn.XLOOKUP(Table2[[#This Row],[Customer_ID]],Table1[Customer_ID],Table1[Segment],"Not Found")</f>
        <v>Consumer</v>
      </c>
      <c r="T2971" t="str">
        <f>_xlfn.XLOOKUP(Table2[[#This Row],[Product_ID]],Table4[Product_ID],Table4[Product_Name],"Not Found")</f>
        <v>Bluetooth Speaker</v>
      </c>
    </row>
    <row r="2972" spans="1:20" x14ac:dyDescent="0.3">
      <c r="A2972" t="s">
        <v>3502</v>
      </c>
      <c r="B2972" s="4">
        <v>45879</v>
      </c>
      <c r="C2972" s="4">
        <v>45882</v>
      </c>
      <c r="D2972" t="s">
        <v>493</v>
      </c>
      <c r="E2972" t="s">
        <v>58</v>
      </c>
      <c r="F2972" s="8">
        <v>3</v>
      </c>
      <c r="G2972" s="10">
        <v>0.1</v>
      </c>
      <c r="H2972" t="s">
        <v>13</v>
      </c>
      <c r="I2972" s="8">
        <v>5397.3</v>
      </c>
      <c r="J2972" s="8">
        <v>1140.51</v>
      </c>
      <c r="K2972" s="12">
        <f>YEAR(Table2[[#This Row],[Order_Date]])</f>
        <v>2025</v>
      </c>
      <c r="L2972" s="12">
        <f>MONTH(Table2[[#This Row],[Order_Date]])</f>
        <v>8</v>
      </c>
      <c r="M2972" t="str">
        <f>TEXT(Table2[[#This Row],[Order_Date]],"mmm")</f>
        <v>Aug</v>
      </c>
      <c r="N2972" t="str">
        <f>TEXT(Table2[[#This Row],[Order_Date]],"YYYY-MM")</f>
        <v>2025-08</v>
      </c>
      <c r="O2972" s="9">
        <f>IFERROR(Table2[[#This Row],[Profit]]/Table2[[#This Row],[Sales]],0)</f>
        <v>0.2113112111611361</v>
      </c>
      <c r="P2972" t="str">
        <f>_xlfn.XLOOKUP(Table2[[#This Row],[Product_ID]],Table4[Product_ID],Table4[Category],"Not Found")</f>
        <v>Technology</v>
      </c>
      <c r="Q2972" t="str">
        <f>_xlfn.XLOOKUP(Table2[[#This Row],[Product_ID]],Table4[Product_ID],Table4[Sub_Category],"Not Found")</f>
        <v>Audio</v>
      </c>
      <c r="R2972" t="str">
        <f>_xlfn.XLOOKUP(Table2[[#This Row],[Customer_ID]],Table1[Customer_ID],Table1[Region],"Not Found")</f>
        <v>West</v>
      </c>
      <c r="S2972" t="str">
        <f>_xlfn.XLOOKUP(Table2[[#This Row],[Customer_ID]],Table1[Customer_ID],Table1[Segment],"Not Found")</f>
        <v>Corporate</v>
      </c>
      <c r="T2972" t="str">
        <f>_xlfn.XLOOKUP(Table2[[#This Row],[Product_ID]],Table4[Product_ID],Table4[Product_Name],"Not Found")</f>
        <v>Bluetooth Speaker</v>
      </c>
    </row>
    <row r="2973" spans="1:20" x14ac:dyDescent="0.3">
      <c r="A2973" t="s">
        <v>3503</v>
      </c>
      <c r="B2973" s="4">
        <v>45573</v>
      </c>
      <c r="C2973" s="4">
        <v>45578</v>
      </c>
      <c r="D2973" t="s">
        <v>193</v>
      </c>
      <c r="E2973" t="s">
        <v>35</v>
      </c>
      <c r="F2973" s="8">
        <v>1</v>
      </c>
      <c r="G2973" s="10">
        <v>0.1</v>
      </c>
      <c r="H2973" t="s">
        <v>13</v>
      </c>
      <c r="I2973" s="8">
        <v>1439.1</v>
      </c>
      <c r="J2973" s="8">
        <v>468.05</v>
      </c>
      <c r="K2973" s="12">
        <f>YEAR(Table2[[#This Row],[Order_Date]])</f>
        <v>2024</v>
      </c>
      <c r="L2973" s="12">
        <f>MONTH(Table2[[#This Row],[Order_Date]])</f>
        <v>10</v>
      </c>
      <c r="M2973" t="str">
        <f>TEXT(Table2[[#This Row],[Order_Date]],"mmm")</f>
        <v>Oct</v>
      </c>
      <c r="N2973" t="str">
        <f>TEXT(Table2[[#This Row],[Order_Date]],"YYYY-MM")</f>
        <v>2024-10</v>
      </c>
      <c r="O2973" s="9">
        <f>IFERROR(Table2[[#This Row],[Profit]]/Table2[[#This Row],[Sales]],0)</f>
        <v>0.32523799596970332</v>
      </c>
      <c r="P2973" t="str">
        <f>_xlfn.XLOOKUP(Table2[[#This Row],[Product_ID]],Table4[Product_ID],Table4[Category],"Not Found")</f>
        <v>Lifestyle</v>
      </c>
      <c r="Q2973" t="str">
        <f>_xlfn.XLOOKUP(Table2[[#This Row],[Product_ID]],Table4[Product_ID],Table4[Sub_Category],"Not Found")</f>
        <v>Bags</v>
      </c>
      <c r="R2973" t="str">
        <f>_xlfn.XLOOKUP(Table2[[#This Row],[Customer_ID]],Table1[Customer_ID],Table1[Region],"Not Found")</f>
        <v>South</v>
      </c>
      <c r="S2973" t="str">
        <f>_xlfn.XLOOKUP(Table2[[#This Row],[Customer_ID]],Table1[Customer_ID],Table1[Segment],"Not Found")</f>
        <v>Consumer</v>
      </c>
      <c r="T2973" t="str">
        <f>_xlfn.XLOOKUP(Table2[[#This Row],[Product_ID]],Table4[Product_ID],Table4[Product_Name],"Not Found")</f>
        <v>Backpack</v>
      </c>
    </row>
    <row r="2974" spans="1:20" x14ac:dyDescent="0.3">
      <c r="A2974" t="s">
        <v>3504</v>
      </c>
      <c r="B2974" s="4">
        <v>45694</v>
      </c>
      <c r="C2974" s="4">
        <v>45698</v>
      </c>
      <c r="D2974" t="s">
        <v>433</v>
      </c>
      <c r="E2974" t="s">
        <v>81</v>
      </c>
      <c r="F2974" s="8">
        <v>1</v>
      </c>
      <c r="G2974" s="10">
        <v>0</v>
      </c>
      <c r="H2974" t="s">
        <v>13</v>
      </c>
      <c r="I2974" s="8">
        <v>799</v>
      </c>
      <c r="J2974" s="8">
        <v>191.59</v>
      </c>
      <c r="K2974" s="12">
        <f>YEAR(Table2[[#This Row],[Order_Date]])</f>
        <v>2025</v>
      </c>
      <c r="L2974" s="12">
        <f>MONTH(Table2[[#This Row],[Order_Date]])</f>
        <v>2</v>
      </c>
      <c r="M2974" t="str">
        <f>TEXT(Table2[[#This Row],[Order_Date]],"mmm")</f>
        <v>Feb</v>
      </c>
      <c r="N2974" t="str">
        <f>TEXT(Table2[[#This Row],[Order_Date]],"YYYY-MM")</f>
        <v>2025-02</v>
      </c>
      <c r="O2974" s="9">
        <f>IFERROR(Table2[[#This Row],[Profit]]/Table2[[#This Row],[Sales]],0)</f>
        <v>0.2397872340425532</v>
      </c>
      <c r="P2974" t="str">
        <f>_xlfn.XLOOKUP(Table2[[#This Row],[Product_ID]],Table4[Product_ID],Table4[Category],"Not Found")</f>
        <v>Home</v>
      </c>
      <c r="Q2974" t="str">
        <f>_xlfn.XLOOKUP(Table2[[#This Row],[Product_ID]],Table4[Product_ID],Table4[Sub_Category],"Not Found")</f>
        <v>Kitchen</v>
      </c>
      <c r="R2974" t="str">
        <f>_xlfn.XLOOKUP(Table2[[#This Row],[Customer_ID]],Table1[Customer_ID],Table1[Region],"Not Found")</f>
        <v>West</v>
      </c>
      <c r="S2974" t="str">
        <f>_xlfn.XLOOKUP(Table2[[#This Row],[Customer_ID]],Table1[Customer_ID],Table1[Segment],"Not Found")</f>
        <v>Consumer</v>
      </c>
      <c r="T2974" t="str">
        <f>_xlfn.XLOOKUP(Table2[[#This Row],[Product_ID]],Table4[Product_ID],Table4[Product_Name],"Not Found")</f>
        <v>Travel Mug</v>
      </c>
    </row>
    <row r="2975" spans="1:20" x14ac:dyDescent="0.3">
      <c r="A2975" t="s">
        <v>3505</v>
      </c>
      <c r="B2975" s="4">
        <v>45400</v>
      </c>
      <c r="C2975" s="4">
        <v>45405</v>
      </c>
      <c r="D2975" t="s">
        <v>848</v>
      </c>
      <c r="E2975" t="s">
        <v>65</v>
      </c>
      <c r="F2975" s="8">
        <v>2</v>
      </c>
      <c r="G2975" s="10">
        <v>0.05</v>
      </c>
      <c r="H2975" t="s">
        <v>13</v>
      </c>
      <c r="I2975" s="8">
        <v>1328.1</v>
      </c>
      <c r="J2975" s="8">
        <v>377.99</v>
      </c>
      <c r="K2975" s="12">
        <f>YEAR(Table2[[#This Row],[Order_Date]])</f>
        <v>2024</v>
      </c>
      <c r="L2975" s="12">
        <f>MONTH(Table2[[#This Row],[Order_Date]])</f>
        <v>4</v>
      </c>
      <c r="M2975" t="str">
        <f>TEXT(Table2[[#This Row],[Order_Date]],"mmm")</f>
        <v>Apr</v>
      </c>
      <c r="N2975" t="str">
        <f>TEXT(Table2[[#This Row],[Order_Date]],"YYYY-MM")</f>
        <v>2024-04</v>
      </c>
      <c r="O2975" s="9">
        <f>IFERROR(Table2[[#This Row],[Profit]]/Table2[[#This Row],[Sales]],0)</f>
        <v>0.28460959265115582</v>
      </c>
      <c r="P2975" t="str">
        <f>_xlfn.XLOOKUP(Table2[[#This Row],[Product_ID]],Table4[Product_ID],Table4[Category],"Not Found")</f>
        <v>Office</v>
      </c>
      <c r="Q2975" t="str">
        <f>_xlfn.XLOOKUP(Table2[[#This Row],[Product_ID]],Table4[Product_ID],Table4[Sub_Category],"Not Found")</f>
        <v>Storage</v>
      </c>
      <c r="R2975" t="str">
        <f>_xlfn.XLOOKUP(Table2[[#This Row],[Customer_ID]],Table1[Customer_ID],Table1[Region],"Not Found")</f>
        <v>South</v>
      </c>
      <c r="S2975" t="str">
        <f>_xlfn.XLOOKUP(Table2[[#This Row],[Customer_ID]],Table1[Customer_ID],Table1[Segment],"Not Found")</f>
        <v>Home Office</v>
      </c>
      <c r="T2975" t="str">
        <f>_xlfn.XLOOKUP(Table2[[#This Row],[Product_ID]],Table4[Product_ID],Table4[Product_Name],"Not Found")</f>
        <v>Desk Organizer</v>
      </c>
    </row>
    <row r="2976" spans="1:20" x14ac:dyDescent="0.3">
      <c r="A2976" t="s">
        <v>3506</v>
      </c>
      <c r="B2976" s="4">
        <v>45991</v>
      </c>
      <c r="C2976" s="4">
        <v>45995</v>
      </c>
      <c r="D2976" t="s">
        <v>1097</v>
      </c>
      <c r="E2976" t="s">
        <v>58</v>
      </c>
      <c r="F2976" s="8">
        <v>1</v>
      </c>
      <c r="G2976" s="10">
        <v>0.1</v>
      </c>
      <c r="H2976" t="s">
        <v>17</v>
      </c>
      <c r="I2976" s="8">
        <v>1799.1</v>
      </c>
      <c r="J2976" s="8">
        <v>430.12</v>
      </c>
      <c r="K2976" s="12">
        <f>YEAR(Table2[[#This Row],[Order_Date]])</f>
        <v>2025</v>
      </c>
      <c r="L2976" s="12">
        <f>MONTH(Table2[[#This Row],[Order_Date]])</f>
        <v>11</v>
      </c>
      <c r="M2976" t="str">
        <f>TEXT(Table2[[#This Row],[Order_Date]],"mmm")</f>
        <v>Nov</v>
      </c>
      <c r="N2976" t="str">
        <f>TEXT(Table2[[#This Row],[Order_Date]],"YYYY-MM")</f>
        <v>2025-11</v>
      </c>
      <c r="O2976" s="9">
        <f>IFERROR(Table2[[#This Row],[Profit]]/Table2[[#This Row],[Sales]],0)</f>
        <v>0.23907509310210662</v>
      </c>
      <c r="P2976" t="str">
        <f>_xlfn.XLOOKUP(Table2[[#This Row],[Product_ID]],Table4[Product_ID],Table4[Category],"Not Found")</f>
        <v>Technology</v>
      </c>
      <c r="Q2976" t="str">
        <f>_xlfn.XLOOKUP(Table2[[#This Row],[Product_ID]],Table4[Product_ID],Table4[Sub_Category],"Not Found")</f>
        <v>Audio</v>
      </c>
      <c r="R2976" t="str">
        <f>_xlfn.XLOOKUP(Table2[[#This Row],[Customer_ID]],Table1[Customer_ID],Table1[Region],"Not Found")</f>
        <v>East</v>
      </c>
      <c r="S2976" t="str">
        <f>_xlfn.XLOOKUP(Table2[[#This Row],[Customer_ID]],Table1[Customer_ID],Table1[Segment],"Not Found")</f>
        <v>Corporate</v>
      </c>
      <c r="T2976" t="str">
        <f>_xlfn.XLOOKUP(Table2[[#This Row],[Product_ID]],Table4[Product_ID],Table4[Product_Name],"Not Found")</f>
        <v>Bluetooth Speaker</v>
      </c>
    </row>
    <row r="2977" spans="1:20" x14ac:dyDescent="0.3">
      <c r="A2977" t="s">
        <v>3507</v>
      </c>
      <c r="B2977" s="4">
        <v>45490</v>
      </c>
      <c r="C2977" s="4">
        <v>45495</v>
      </c>
      <c r="D2977" t="s">
        <v>487</v>
      </c>
      <c r="E2977" t="s">
        <v>40</v>
      </c>
      <c r="F2977" s="8">
        <v>1</v>
      </c>
      <c r="G2977" s="10">
        <v>0</v>
      </c>
      <c r="H2977" t="s">
        <v>17</v>
      </c>
      <c r="I2977" s="8">
        <v>1499</v>
      </c>
      <c r="J2977" s="8">
        <v>-113.78</v>
      </c>
      <c r="K2977" s="12">
        <f>YEAR(Table2[[#This Row],[Order_Date]])</f>
        <v>2024</v>
      </c>
      <c r="L2977" s="12">
        <f>MONTH(Table2[[#This Row],[Order_Date]])</f>
        <v>7</v>
      </c>
      <c r="M2977" t="str">
        <f>TEXT(Table2[[#This Row],[Order_Date]],"mmm")</f>
        <v>Jul</v>
      </c>
      <c r="N2977" t="str">
        <f>TEXT(Table2[[#This Row],[Order_Date]],"YYYY-MM")</f>
        <v>2024-07</v>
      </c>
      <c r="O2977" s="9">
        <f>IFERROR(Table2[[#This Row],[Profit]]/Table2[[#This Row],[Sales]],0)</f>
        <v>-7.5903935957304866E-2</v>
      </c>
      <c r="P2977" t="str">
        <f>_xlfn.XLOOKUP(Table2[[#This Row],[Product_ID]],Table4[Product_ID],Table4[Category],"Not Found")</f>
        <v>Technology</v>
      </c>
      <c r="Q2977" t="str">
        <f>_xlfn.XLOOKUP(Table2[[#This Row],[Product_ID]],Table4[Product_ID],Table4[Sub_Category],"Not Found")</f>
        <v>Accessories</v>
      </c>
      <c r="R2977" t="str">
        <f>_xlfn.XLOOKUP(Table2[[#This Row],[Customer_ID]],Table1[Customer_ID],Table1[Region],"Not Found")</f>
        <v>West</v>
      </c>
      <c r="S2977" t="str">
        <f>_xlfn.XLOOKUP(Table2[[#This Row],[Customer_ID]],Table1[Customer_ID],Table1[Segment],"Not Found")</f>
        <v>Corporate</v>
      </c>
      <c r="T2977" t="str">
        <f>_xlfn.XLOOKUP(Table2[[#This Row],[Product_ID]],Table4[Product_ID],Table4[Product_Name],"Not Found")</f>
        <v>Power Bank</v>
      </c>
    </row>
    <row r="2978" spans="1:20" x14ac:dyDescent="0.3">
      <c r="A2978" t="s">
        <v>3508</v>
      </c>
      <c r="B2978" s="4">
        <v>45594</v>
      </c>
      <c r="C2978" s="4">
        <v>45596</v>
      </c>
      <c r="D2978" t="s">
        <v>607</v>
      </c>
      <c r="E2978" t="s">
        <v>35</v>
      </c>
      <c r="F2978" s="8">
        <v>1</v>
      </c>
      <c r="G2978" s="10">
        <v>0.1</v>
      </c>
      <c r="H2978" t="s">
        <v>13</v>
      </c>
      <c r="I2978" s="8">
        <v>1439.1</v>
      </c>
      <c r="J2978" s="8">
        <v>516.88</v>
      </c>
      <c r="K2978" s="12">
        <f>YEAR(Table2[[#This Row],[Order_Date]])</f>
        <v>2024</v>
      </c>
      <c r="L2978" s="12">
        <f>MONTH(Table2[[#This Row],[Order_Date]])</f>
        <v>10</v>
      </c>
      <c r="M2978" t="str">
        <f>TEXT(Table2[[#This Row],[Order_Date]],"mmm")</f>
        <v>Oct</v>
      </c>
      <c r="N2978" t="str">
        <f>TEXT(Table2[[#This Row],[Order_Date]],"YYYY-MM")</f>
        <v>2024-10</v>
      </c>
      <c r="O2978" s="9">
        <f>IFERROR(Table2[[#This Row],[Profit]]/Table2[[#This Row],[Sales]],0)</f>
        <v>0.35916892502258357</v>
      </c>
      <c r="P2978" t="str">
        <f>_xlfn.XLOOKUP(Table2[[#This Row],[Product_ID]],Table4[Product_ID],Table4[Category],"Not Found")</f>
        <v>Lifestyle</v>
      </c>
      <c r="Q2978" t="str">
        <f>_xlfn.XLOOKUP(Table2[[#This Row],[Product_ID]],Table4[Product_ID],Table4[Sub_Category],"Not Found")</f>
        <v>Bags</v>
      </c>
      <c r="R2978" t="str">
        <f>_xlfn.XLOOKUP(Table2[[#This Row],[Customer_ID]],Table1[Customer_ID],Table1[Region],"Not Found")</f>
        <v>West</v>
      </c>
      <c r="S2978" t="str">
        <f>_xlfn.XLOOKUP(Table2[[#This Row],[Customer_ID]],Table1[Customer_ID],Table1[Segment],"Not Found")</f>
        <v>Home Office</v>
      </c>
      <c r="T2978" t="str">
        <f>_xlfn.XLOOKUP(Table2[[#This Row],[Product_ID]],Table4[Product_ID],Table4[Product_Name],"Not Found")</f>
        <v>Backpack</v>
      </c>
    </row>
    <row r="2979" spans="1:20" x14ac:dyDescent="0.3">
      <c r="A2979" t="s">
        <v>3509</v>
      </c>
      <c r="B2979" s="4">
        <v>45618</v>
      </c>
      <c r="C2979" s="4">
        <v>45623</v>
      </c>
      <c r="D2979" t="s">
        <v>532</v>
      </c>
      <c r="E2979" t="s">
        <v>58</v>
      </c>
      <c r="F2979" s="8">
        <v>2</v>
      </c>
      <c r="G2979" s="10">
        <v>0</v>
      </c>
      <c r="H2979" t="s">
        <v>17</v>
      </c>
      <c r="I2979" s="8">
        <v>3998</v>
      </c>
      <c r="J2979" s="8">
        <v>711.33</v>
      </c>
      <c r="K2979" s="12">
        <f>YEAR(Table2[[#This Row],[Order_Date]])</f>
        <v>2024</v>
      </c>
      <c r="L2979" s="12">
        <f>MONTH(Table2[[#This Row],[Order_Date]])</f>
        <v>11</v>
      </c>
      <c r="M2979" t="str">
        <f>TEXT(Table2[[#This Row],[Order_Date]],"mmm")</f>
        <v>Nov</v>
      </c>
      <c r="N2979" t="str">
        <f>TEXT(Table2[[#This Row],[Order_Date]],"YYYY-MM")</f>
        <v>2024-11</v>
      </c>
      <c r="O2979" s="9">
        <f>IFERROR(Table2[[#This Row],[Profit]]/Table2[[#This Row],[Sales]],0)</f>
        <v>0.17792146073036519</v>
      </c>
      <c r="P2979" t="str">
        <f>_xlfn.XLOOKUP(Table2[[#This Row],[Product_ID]],Table4[Product_ID],Table4[Category],"Not Found")</f>
        <v>Technology</v>
      </c>
      <c r="Q2979" t="str">
        <f>_xlfn.XLOOKUP(Table2[[#This Row],[Product_ID]],Table4[Product_ID],Table4[Sub_Category],"Not Found")</f>
        <v>Audio</v>
      </c>
      <c r="R2979" t="str">
        <f>_xlfn.XLOOKUP(Table2[[#This Row],[Customer_ID]],Table1[Customer_ID],Table1[Region],"Not Found")</f>
        <v>East</v>
      </c>
      <c r="S2979" t="str">
        <f>_xlfn.XLOOKUP(Table2[[#This Row],[Customer_ID]],Table1[Customer_ID],Table1[Segment],"Not Found")</f>
        <v>Home Office</v>
      </c>
      <c r="T2979" t="str">
        <f>_xlfn.XLOOKUP(Table2[[#This Row],[Product_ID]],Table4[Product_ID],Table4[Product_Name],"Not Found")</f>
        <v>Bluetooth Speaker</v>
      </c>
    </row>
    <row r="2980" spans="1:20" x14ac:dyDescent="0.3">
      <c r="A2980" t="s">
        <v>3510</v>
      </c>
      <c r="B2980" s="4">
        <v>45445</v>
      </c>
      <c r="C2980" s="4">
        <v>45450</v>
      </c>
      <c r="D2980" t="s">
        <v>333</v>
      </c>
      <c r="E2980" t="s">
        <v>40</v>
      </c>
      <c r="F2980" s="8">
        <v>2</v>
      </c>
      <c r="G2980" s="10">
        <v>0.15</v>
      </c>
      <c r="H2980" t="s">
        <v>13</v>
      </c>
      <c r="I2980" s="8">
        <v>2548.3000000000002</v>
      </c>
      <c r="J2980" s="8">
        <v>645.07000000000005</v>
      </c>
      <c r="K2980" s="12">
        <f>YEAR(Table2[[#This Row],[Order_Date]])</f>
        <v>2024</v>
      </c>
      <c r="L2980" s="12">
        <f>MONTH(Table2[[#This Row],[Order_Date]])</f>
        <v>6</v>
      </c>
      <c r="M2980" t="str">
        <f>TEXT(Table2[[#This Row],[Order_Date]],"mmm")</f>
        <v>Jun</v>
      </c>
      <c r="N2980" t="str">
        <f>TEXT(Table2[[#This Row],[Order_Date]],"YYYY-MM")</f>
        <v>2024-06</v>
      </c>
      <c r="O2980" s="9">
        <f>IFERROR(Table2[[#This Row],[Profit]]/Table2[[#This Row],[Sales]],0)</f>
        <v>0.25313738570811917</v>
      </c>
      <c r="P2980" t="str">
        <f>_xlfn.XLOOKUP(Table2[[#This Row],[Product_ID]],Table4[Product_ID],Table4[Category],"Not Found")</f>
        <v>Technology</v>
      </c>
      <c r="Q2980" t="str">
        <f>_xlfn.XLOOKUP(Table2[[#This Row],[Product_ID]],Table4[Product_ID],Table4[Sub_Category],"Not Found")</f>
        <v>Accessories</v>
      </c>
      <c r="R2980" t="str">
        <f>_xlfn.XLOOKUP(Table2[[#This Row],[Customer_ID]],Table1[Customer_ID],Table1[Region],"Not Found")</f>
        <v>North</v>
      </c>
      <c r="S2980" t="str">
        <f>_xlfn.XLOOKUP(Table2[[#This Row],[Customer_ID]],Table1[Customer_ID],Table1[Segment],"Not Found")</f>
        <v>Consumer</v>
      </c>
      <c r="T2980" t="str">
        <f>_xlfn.XLOOKUP(Table2[[#This Row],[Product_ID]],Table4[Product_ID],Table4[Product_Name],"Not Found")</f>
        <v>Power Bank</v>
      </c>
    </row>
    <row r="2981" spans="1:20" x14ac:dyDescent="0.3">
      <c r="A2981" t="s">
        <v>3511</v>
      </c>
      <c r="B2981" s="4">
        <v>45843</v>
      </c>
      <c r="C2981" s="4">
        <v>45848</v>
      </c>
      <c r="D2981" t="s">
        <v>235</v>
      </c>
      <c r="E2981" t="s">
        <v>45</v>
      </c>
      <c r="F2981" s="8">
        <v>3</v>
      </c>
      <c r="G2981" s="10">
        <v>0.05</v>
      </c>
      <c r="H2981" t="s">
        <v>17</v>
      </c>
      <c r="I2981" s="8">
        <v>7122.15</v>
      </c>
      <c r="J2981" s="8">
        <v>1332.48</v>
      </c>
      <c r="K2981" s="12">
        <f>YEAR(Table2[[#This Row],[Order_Date]])</f>
        <v>2025</v>
      </c>
      <c r="L2981" s="12">
        <f>MONTH(Table2[[#This Row],[Order_Date]])</f>
        <v>7</v>
      </c>
      <c r="M2981" t="str">
        <f>TEXT(Table2[[#This Row],[Order_Date]],"mmm")</f>
        <v>Jul</v>
      </c>
      <c r="N2981" t="str">
        <f>TEXT(Table2[[#This Row],[Order_Date]],"YYYY-MM")</f>
        <v>2025-07</v>
      </c>
      <c r="O2981" s="9">
        <f>IFERROR(Table2[[#This Row],[Profit]]/Table2[[#This Row],[Sales]],0)</f>
        <v>0.18708957267117374</v>
      </c>
      <c r="P2981" t="str">
        <f>_xlfn.XLOOKUP(Table2[[#This Row],[Product_ID]],Table4[Product_ID],Table4[Category],"Not Found")</f>
        <v>Technology</v>
      </c>
      <c r="Q2981" t="str">
        <f>_xlfn.XLOOKUP(Table2[[#This Row],[Product_ID]],Table4[Product_ID],Table4[Sub_Category],"Not Found")</f>
        <v>Audio</v>
      </c>
      <c r="R2981" t="str">
        <f>_xlfn.XLOOKUP(Table2[[#This Row],[Customer_ID]],Table1[Customer_ID],Table1[Region],"Not Found")</f>
        <v>South</v>
      </c>
      <c r="S2981" t="str">
        <f>_xlfn.XLOOKUP(Table2[[#This Row],[Customer_ID]],Table1[Customer_ID],Table1[Segment],"Not Found")</f>
        <v>Consumer</v>
      </c>
      <c r="T2981" t="str">
        <f>_xlfn.XLOOKUP(Table2[[#This Row],[Product_ID]],Table4[Product_ID],Table4[Product_Name],"Not Found")</f>
        <v>Headphones</v>
      </c>
    </row>
    <row r="2982" spans="1:20" x14ac:dyDescent="0.3">
      <c r="A2982" t="s">
        <v>3512</v>
      </c>
      <c r="B2982" s="4">
        <v>45936</v>
      </c>
      <c r="C2982" s="4">
        <v>45941</v>
      </c>
      <c r="D2982" t="s">
        <v>1353</v>
      </c>
      <c r="E2982" t="s">
        <v>35</v>
      </c>
      <c r="F2982" s="8">
        <v>3</v>
      </c>
      <c r="G2982" s="10">
        <v>0</v>
      </c>
      <c r="H2982" t="s">
        <v>21</v>
      </c>
      <c r="I2982" s="8">
        <v>4797</v>
      </c>
      <c r="J2982" s="8">
        <v>1371.12</v>
      </c>
      <c r="K2982" s="12">
        <f>YEAR(Table2[[#This Row],[Order_Date]])</f>
        <v>2025</v>
      </c>
      <c r="L2982" s="12">
        <f>MONTH(Table2[[#This Row],[Order_Date]])</f>
        <v>10</v>
      </c>
      <c r="M2982" t="str">
        <f>TEXT(Table2[[#This Row],[Order_Date]],"mmm")</f>
        <v>Oct</v>
      </c>
      <c r="N2982" t="str">
        <f>TEXT(Table2[[#This Row],[Order_Date]],"YYYY-MM")</f>
        <v>2025-10</v>
      </c>
      <c r="O2982" s="9">
        <f>IFERROR(Table2[[#This Row],[Profit]]/Table2[[#This Row],[Sales]],0)</f>
        <v>0.28582864290181359</v>
      </c>
      <c r="P2982" t="str">
        <f>_xlfn.XLOOKUP(Table2[[#This Row],[Product_ID]],Table4[Product_ID],Table4[Category],"Not Found")</f>
        <v>Lifestyle</v>
      </c>
      <c r="Q2982" t="str">
        <f>_xlfn.XLOOKUP(Table2[[#This Row],[Product_ID]],Table4[Product_ID],Table4[Sub_Category],"Not Found")</f>
        <v>Bags</v>
      </c>
      <c r="R2982" t="str">
        <f>_xlfn.XLOOKUP(Table2[[#This Row],[Customer_ID]],Table1[Customer_ID],Table1[Region],"Not Found")</f>
        <v>West</v>
      </c>
      <c r="S2982" t="str">
        <f>_xlfn.XLOOKUP(Table2[[#This Row],[Customer_ID]],Table1[Customer_ID],Table1[Segment],"Not Found")</f>
        <v>Corporate</v>
      </c>
      <c r="T2982" t="str">
        <f>_xlfn.XLOOKUP(Table2[[#This Row],[Product_ID]],Table4[Product_ID],Table4[Product_Name],"Not Found")</f>
        <v>Backpack</v>
      </c>
    </row>
    <row r="2983" spans="1:20" x14ac:dyDescent="0.3">
      <c r="A2983" t="s">
        <v>3513</v>
      </c>
      <c r="B2983" s="4">
        <v>45696</v>
      </c>
      <c r="C2983" s="4">
        <v>45699</v>
      </c>
      <c r="D2983" t="s">
        <v>1763</v>
      </c>
      <c r="E2983" t="s">
        <v>35</v>
      </c>
      <c r="F2983" s="8">
        <v>4</v>
      </c>
      <c r="G2983" s="10">
        <v>0.05</v>
      </c>
      <c r="H2983" t="s">
        <v>21</v>
      </c>
      <c r="I2983" s="8">
        <v>6076.2</v>
      </c>
      <c r="J2983" s="8">
        <v>1788.93</v>
      </c>
      <c r="K2983" s="12">
        <f>YEAR(Table2[[#This Row],[Order_Date]])</f>
        <v>2025</v>
      </c>
      <c r="L2983" s="12">
        <f>MONTH(Table2[[#This Row],[Order_Date]])</f>
        <v>2</v>
      </c>
      <c r="M2983" t="str">
        <f>TEXT(Table2[[#This Row],[Order_Date]],"mmm")</f>
        <v>Feb</v>
      </c>
      <c r="N2983" t="str">
        <f>TEXT(Table2[[#This Row],[Order_Date]],"YYYY-MM")</f>
        <v>2025-02</v>
      </c>
      <c r="O2983" s="9">
        <f>IFERROR(Table2[[#This Row],[Profit]]/Table2[[#This Row],[Sales]],0)</f>
        <v>0.294415917843389</v>
      </c>
      <c r="P2983" t="str">
        <f>_xlfn.XLOOKUP(Table2[[#This Row],[Product_ID]],Table4[Product_ID],Table4[Category],"Not Found")</f>
        <v>Lifestyle</v>
      </c>
      <c r="Q2983" t="str">
        <f>_xlfn.XLOOKUP(Table2[[#This Row],[Product_ID]],Table4[Product_ID],Table4[Sub_Category],"Not Found")</f>
        <v>Bags</v>
      </c>
      <c r="R2983" t="str">
        <f>_xlfn.XLOOKUP(Table2[[#This Row],[Customer_ID]],Table1[Customer_ID],Table1[Region],"Not Found")</f>
        <v>East</v>
      </c>
      <c r="S2983" t="str">
        <f>_xlfn.XLOOKUP(Table2[[#This Row],[Customer_ID]],Table1[Customer_ID],Table1[Segment],"Not Found")</f>
        <v>Consumer</v>
      </c>
      <c r="T2983" t="str">
        <f>_xlfn.XLOOKUP(Table2[[#This Row],[Product_ID]],Table4[Product_ID],Table4[Product_Name],"Not Found")</f>
        <v>Backpack</v>
      </c>
    </row>
    <row r="2984" spans="1:20" x14ac:dyDescent="0.3">
      <c r="A2984" t="s">
        <v>3514</v>
      </c>
      <c r="B2984" s="4">
        <v>45753</v>
      </c>
      <c r="C2984" s="4">
        <v>45756</v>
      </c>
      <c r="D2984" t="s">
        <v>363</v>
      </c>
      <c r="E2984" t="s">
        <v>55</v>
      </c>
      <c r="F2984" s="8">
        <v>3</v>
      </c>
      <c r="G2984" s="10">
        <v>0.2</v>
      </c>
      <c r="H2984" t="s">
        <v>13</v>
      </c>
      <c r="I2984" s="8">
        <v>14397.6</v>
      </c>
      <c r="J2984" s="8">
        <v>2378.2199999999998</v>
      </c>
      <c r="K2984" s="12">
        <f>YEAR(Table2[[#This Row],[Order_Date]])</f>
        <v>2025</v>
      </c>
      <c r="L2984" s="12">
        <f>MONTH(Table2[[#This Row],[Order_Date]])</f>
        <v>4</v>
      </c>
      <c r="M2984" t="str">
        <f>TEXT(Table2[[#This Row],[Order_Date]],"mmm")</f>
        <v>Apr</v>
      </c>
      <c r="N2984" t="str">
        <f>TEXT(Table2[[#This Row],[Order_Date]],"YYYY-MM")</f>
        <v>2025-04</v>
      </c>
      <c r="O2984" s="9">
        <f>IFERROR(Table2[[#This Row],[Profit]]/Table2[[#This Row],[Sales]],0)</f>
        <v>0.16518169694949156</v>
      </c>
      <c r="P2984" t="str">
        <f>_xlfn.XLOOKUP(Table2[[#This Row],[Product_ID]],Table4[Product_ID],Table4[Category],"Not Found")</f>
        <v>Furniture</v>
      </c>
      <c r="Q2984" t="str">
        <f>_xlfn.XLOOKUP(Table2[[#This Row],[Product_ID]],Table4[Product_ID],Table4[Sub_Category],"Not Found")</f>
        <v>Furniture</v>
      </c>
      <c r="R2984" t="str">
        <f>_xlfn.XLOOKUP(Table2[[#This Row],[Customer_ID]],Table1[Customer_ID],Table1[Region],"Not Found")</f>
        <v>East</v>
      </c>
      <c r="S2984" t="str">
        <f>_xlfn.XLOOKUP(Table2[[#This Row],[Customer_ID]],Table1[Customer_ID],Table1[Segment],"Not Found")</f>
        <v>Home Office</v>
      </c>
      <c r="T2984" t="str">
        <f>_xlfn.XLOOKUP(Table2[[#This Row],[Product_ID]],Table4[Product_ID],Table4[Product_Name],"Not Found")</f>
        <v>Study Table</v>
      </c>
    </row>
    <row r="2985" spans="1:20" x14ac:dyDescent="0.3">
      <c r="A2985" t="s">
        <v>3515</v>
      </c>
      <c r="B2985" s="4">
        <v>45423</v>
      </c>
      <c r="C2985" s="4">
        <v>45425</v>
      </c>
      <c r="D2985" t="s">
        <v>150</v>
      </c>
      <c r="E2985" t="s">
        <v>20</v>
      </c>
      <c r="F2985" s="8">
        <v>1</v>
      </c>
      <c r="G2985" s="10">
        <v>0.1</v>
      </c>
      <c r="H2985" t="s">
        <v>17</v>
      </c>
      <c r="I2985" s="8">
        <v>6299.1</v>
      </c>
      <c r="J2985" s="8">
        <v>837.32</v>
      </c>
      <c r="K2985" s="12">
        <f>YEAR(Table2[[#This Row],[Order_Date]])</f>
        <v>2024</v>
      </c>
      <c r="L2985" s="12">
        <f>MONTH(Table2[[#This Row],[Order_Date]])</f>
        <v>5</v>
      </c>
      <c r="M2985" t="str">
        <f>TEXT(Table2[[#This Row],[Order_Date]],"mmm")</f>
        <v>May</v>
      </c>
      <c r="N2985" t="str">
        <f>TEXT(Table2[[#This Row],[Order_Date]],"YYYY-MM")</f>
        <v>2024-05</v>
      </c>
      <c r="O2985" s="9">
        <f>IFERROR(Table2[[#This Row],[Profit]]/Table2[[#This Row],[Sales]],0)</f>
        <v>0.13292692606880349</v>
      </c>
      <c r="P2985" t="str">
        <f>_xlfn.XLOOKUP(Table2[[#This Row],[Product_ID]],Table4[Product_ID],Table4[Category],"Not Found")</f>
        <v>Furniture</v>
      </c>
      <c r="Q2985" t="str">
        <f>_xlfn.XLOOKUP(Table2[[#This Row],[Product_ID]],Table4[Product_ID],Table4[Sub_Category],"Not Found")</f>
        <v>Furniture</v>
      </c>
      <c r="R2985" t="str">
        <f>_xlfn.XLOOKUP(Table2[[#This Row],[Customer_ID]],Table1[Customer_ID],Table1[Region],"Not Found")</f>
        <v>North</v>
      </c>
      <c r="S2985" t="str">
        <f>_xlfn.XLOOKUP(Table2[[#This Row],[Customer_ID]],Table1[Customer_ID],Table1[Segment],"Not Found")</f>
        <v>Corporate</v>
      </c>
      <c r="T2985" t="str">
        <f>_xlfn.XLOOKUP(Table2[[#This Row],[Product_ID]],Table4[Product_ID],Table4[Product_Name],"Not Found")</f>
        <v>Office Chair</v>
      </c>
    </row>
    <row r="2986" spans="1:20" x14ac:dyDescent="0.3">
      <c r="A2986" t="s">
        <v>3516</v>
      </c>
      <c r="B2986" s="4">
        <v>45375</v>
      </c>
      <c r="C2986" s="4">
        <v>45377</v>
      </c>
      <c r="D2986" t="s">
        <v>964</v>
      </c>
      <c r="E2986" t="s">
        <v>58</v>
      </c>
      <c r="F2986" s="8">
        <v>1</v>
      </c>
      <c r="G2986" s="10">
        <v>0</v>
      </c>
      <c r="H2986" t="s">
        <v>21</v>
      </c>
      <c r="I2986" s="8">
        <v>1999</v>
      </c>
      <c r="J2986" s="8">
        <v>408.24</v>
      </c>
      <c r="K2986" s="12">
        <f>YEAR(Table2[[#This Row],[Order_Date]])</f>
        <v>2024</v>
      </c>
      <c r="L2986" s="12">
        <f>MONTH(Table2[[#This Row],[Order_Date]])</f>
        <v>3</v>
      </c>
      <c r="M2986" t="str">
        <f>TEXT(Table2[[#This Row],[Order_Date]],"mmm")</f>
        <v>Mar</v>
      </c>
      <c r="N2986" t="str">
        <f>TEXT(Table2[[#This Row],[Order_Date]],"YYYY-MM")</f>
        <v>2024-03</v>
      </c>
      <c r="O2986" s="9">
        <f>IFERROR(Table2[[#This Row],[Profit]]/Table2[[#This Row],[Sales]],0)</f>
        <v>0.20422211105552776</v>
      </c>
      <c r="P2986" t="str">
        <f>_xlfn.XLOOKUP(Table2[[#This Row],[Product_ID]],Table4[Product_ID],Table4[Category],"Not Found")</f>
        <v>Technology</v>
      </c>
      <c r="Q2986" t="str">
        <f>_xlfn.XLOOKUP(Table2[[#This Row],[Product_ID]],Table4[Product_ID],Table4[Sub_Category],"Not Found")</f>
        <v>Audio</v>
      </c>
      <c r="R2986" t="str">
        <f>_xlfn.XLOOKUP(Table2[[#This Row],[Customer_ID]],Table1[Customer_ID],Table1[Region],"Not Found")</f>
        <v>East</v>
      </c>
      <c r="S2986" t="str">
        <f>_xlfn.XLOOKUP(Table2[[#This Row],[Customer_ID]],Table1[Customer_ID],Table1[Segment],"Not Found")</f>
        <v>Consumer</v>
      </c>
      <c r="T2986" t="str">
        <f>_xlfn.XLOOKUP(Table2[[#This Row],[Product_ID]],Table4[Product_ID],Table4[Product_Name],"Not Found")</f>
        <v>Bluetooth Speaker</v>
      </c>
    </row>
    <row r="2987" spans="1:20" x14ac:dyDescent="0.3">
      <c r="A2987" t="s">
        <v>3517</v>
      </c>
      <c r="B2987" s="4">
        <v>45690</v>
      </c>
      <c r="C2987" s="4">
        <v>45694</v>
      </c>
      <c r="D2987" t="s">
        <v>846</v>
      </c>
      <c r="E2987" t="s">
        <v>71</v>
      </c>
      <c r="F2987" s="8">
        <v>2</v>
      </c>
      <c r="G2987" s="10">
        <v>0.05</v>
      </c>
      <c r="H2987" t="s">
        <v>13</v>
      </c>
      <c r="I2987" s="8">
        <v>1518.1</v>
      </c>
      <c r="J2987" s="8">
        <v>393.99</v>
      </c>
      <c r="K2987" s="12">
        <f>YEAR(Table2[[#This Row],[Order_Date]])</f>
        <v>2025</v>
      </c>
      <c r="L2987" s="12">
        <f>MONTH(Table2[[#This Row],[Order_Date]])</f>
        <v>2</v>
      </c>
      <c r="M2987" t="str">
        <f>TEXT(Table2[[#This Row],[Order_Date]],"mmm")</f>
        <v>Feb</v>
      </c>
      <c r="N2987" t="str">
        <f>TEXT(Table2[[#This Row],[Order_Date]],"YYYY-MM")</f>
        <v>2025-02</v>
      </c>
      <c r="O2987" s="9">
        <f>IFERROR(Table2[[#This Row],[Profit]]/Table2[[#This Row],[Sales]],0)</f>
        <v>0.25952835781569067</v>
      </c>
      <c r="P2987" t="str">
        <f>_xlfn.XLOOKUP(Table2[[#This Row],[Product_ID]],Table4[Product_ID],Table4[Category],"Not Found")</f>
        <v>Home</v>
      </c>
      <c r="Q2987" t="str">
        <f>_xlfn.XLOOKUP(Table2[[#This Row],[Product_ID]],Table4[Product_ID],Table4[Sub_Category],"Not Found")</f>
        <v>Storage</v>
      </c>
      <c r="R2987" t="str">
        <f>_xlfn.XLOOKUP(Table2[[#This Row],[Customer_ID]],Table1[Customer_ID],Table1[Region],"Not Found")</f>
        <v>East</v>
      </c>
      <c r="S2987" t="str">
        <f>_xlfn.XLOOKUP(Table2[[#This Row],[Customer_ID]],Table1[Customer_ID],Table1[Segment],"Not Found")</f>
        <v>Consumer</v>
      </c>
      <c r="T2987" t="str">
        <f>_xlfn.XLOOKUP(Table2[[#This Row],[Product_ID]],Table4[Product_ID],Table4[Product_Name],"Not Found")</f>
        <v>Storage Box</v>
      </c>
    </row>
    <row r="2988" spans="1:20" x14ac:dyDescent="0.3">
      <c r="A2988" t="s">
        <v>3518</v>
      </c>
      <c r="B2988" s="4">
        <v>45919</v>
      </c>
      <c r="C2988" s="4">
        <v>45921</v>
      </c>
      <c r="D2988" t="s">
        <v>1583</v>
      </c>
      <c r="E2988" t="s">
        <v>58</v>
      </c>
      <c r="F2988" s="8">
        <v>1</v>
      </c>
      <c r="G2988" s="10">
        <v>0.05</v>
      </c>
      <c r="H2988" t="s">
        <v>17</v>
      </c>
      <c r="I2988" s="8">
        <v>1899.05</v>
      </c>
      <c r="J2988" s="8">
        <v>408.87</v>
      </c>
      <c r="K2988" s="12">
        <f>YEAR(Table2[[#This Row],[Order_Date]])</f>
        <v>2025</v>
      </c>
      <c r="L2988" s="12">
        <f>MONTH(Table2[[#This Row],[Order_Date]])</f>
        <v>9</v>
      </c>
      <c r="M2988" t="str">
        <f>TEXT(Table2[[#This Row],[Order_Date]],"mmm")</f>
        <v>Sep</v>
      </c>
      <c r="N2988" t="str">
        <f>TEXT(Table2[[#This Row],[Order_Date]],"YYYY-MM")</f>
        <v>2025-09</v>
      </c>
      <c r="O2988" s="9">
        <f>IFERROR(Table2[[#This Row],[Profit]]/Table2[[#This Row],[Sales]],0)</f>
        <v>0.21530238803612334</v>
      </c>
      <c r="P2988" t="str">
        <f>_xlfn.XLOOKUP(Table2[[#This Row],[Product_ID]],Table4[Product_ID],Table4[Category],"Not Found")</f>
        <v>Technology</v>
      </c>
      <c r="Q2988" t="str">
        <f>_xlfn.XLOOKUP(Table2[[#This Row],[Product_ID]],Table4[Product_ID],Table4[Sub_Category],"Not Found")</f>
        <v>Audio</v>
      </c>
      <c r="R2988" t="str">
        <f>_xlfn.XLOOKUP(Table2[[#This Row],[Customer_ID]],Table1[Customer_ID],Table1[Region],"Not Found")</f>
        <v>South</v>
      </c>
      <c r="S2988" t="str">
        <f>_xlfn.XLOOKUP(Table2[[#This Row],[Customer_ID]],Table1[Customer_ID],Table1[Segment],"Not Found")</f>
        <v>Consumer</v>
      </c>
      <c r="T2988" t="str">
        <f>_xlfn.XLOOKUP(Table2[[#This Row],[Product_ID]],Table4[Product_ID],Table4[Product_Name],"Not Found")</f>
        <v>Bluetooth Speaker</v>
      </c>
    </row>
    <row r="2989" spans="1:20" x14ac:dyDescent="0.3">
      <c r="A2989" t="s">
        <v>3519</v>
      </c>
      <c r="B2989" s="4">
        <v>45400</v>
      </c>
      <c r="C2989" s="4">
        <v>45403</v>
      </c>
      <c r="D2989" t="s">
        <v>2189</v>
      </c>
      <c r="E2989" t="s">
        <v>76</v>
      </c>
      <c r="F2989" s="8">
        <v>4</v>
      </c>
      <c r="G2989" s="10">
        <v>0</v>
      </c>
      <c r="H2989" t="s">
        <v>21</v>
      </c>
      <c r="I2989" s="8">
        <v>3596</v>
      </c>
      <c r="J2989" s="8">
        <v>1084.3399999999999</v>
      </c>
      <c r="K2989" s="12">
        <f>YEAR(Table2[[#This Row],[Order_Date]])</f>
        <v>2024</v>
      </c>
      <c r="L2989" s="12">
        <f>MONTH(Table2[[#This Row],[Order_Date]])</f>
        <v>4</v>
      </c>
      <c r="M2989" t="str">
        <f>TEXT(Table2[[#This Row],[Order_Date]],"mmm")</f>
        <v>Apr</v>
      </c>
      <c r="N2989" t="str">
        <f>TEXT(Table2[[#This Row],[Order_Date]],"YYYY-MM")</f>
        <v>2024-04</v>
      </c>
      <c r="O2989" s="9">
        <f>IFERROR(Table2[[#This Row],[Profit]]/Table2[[#This Row],[Sales]],0)</f>
        <v>0.30154060066740823</v>
      </c>
      <c r="P2989" t="str">
        <f>_xlfn.XLOOKUP(Table2[[#This Row],[Product_ID]],Table4[Product_ID],Table4[Category],"Not Found")</f>
        <v>Home</v>
      </c>
      <c r="Q2989" t="str">
        <f>_xlfn.XLOOKUP(Table2[[#This Row],[Product_ID]],Table4[Product_ID],Table4[Sub_Category],"Not Found")</f>
        <v>Decor</v>
      </c>
      <c r="R2989" t="str">
        <f>_xlfn.XLOOKUP(Table2[[#This Row],[Customer_ID]],Table1[Customer_ID],Table1[Region],"Not Found")</f>
        <v>East</v>
      </c>
      <c r="S2989" t="str">
        <f>_xlfn.XLOOKUP(Table2[[#This Row],[Customer_ID]],Table1[Customer_ID],Table1[Segment],"Not Found")</f>
        <v>Home Office</v>
      </c>
      <c r="T2989" t="str">
        <f>_xlfn.XLOOKUP(Table2[[#This Row],[Product_ID]],Table4[Product_ID],Table4[Product_Name],"Not Found")</f>
        <v>Wall Clock</v>
      </c>
    </row>
    <row r="2990" spans="1:20" x14ac:dyDescent="0.3">
      <c r="A2990" t="s">
        <v>3520</v>
      </c>
      <c r="B2990" s="4">
        <v>45512</v>
      </c>
      <c r="C2990" s="4">
        <v>45514</v>
      </c>
      <c r="D2990" t="s">
        <v>710</v>
      </c>
      <c r="E2990" t="s">
        <v>55</v>
      </c>
      <c r="F2990" s="8">
        <v>1</v>
      </c>
      <c r="G2990" s="10">
        <v>0</v>
      </c>
      <c r="H2990" t="s">
        <v>13</v>
      </c>
      <c r="I2990" s="8">
        <v>5999</v>
      </c>
      <c r="J2990" s="8">
        <v>1057.18</v>
      </c>
      <c r="K2990" s="12">
        <f>YEAR(Table2[[#This Row],[Order_Date]])</f>
        <v>2024</v>
      </c>
      <c r="L2990" s="12">
        <f>MONTH(Table2[[#This Row],[Order_Date]])</f>
        <v>8</v>
      </c>
      <c r="M2990" t="str">
        <f>TEXT(Table2[[#This Row],[Order_Date]],"mmm")</f>
        <v>Aug</v>
      </c>
      <c r="N2990" t="str">
        <f>TEXT(Table2[[#This Row],[Order_Date]],"YYYY-MM")</f>
        <v>2024-08</v>
      </c>
      <c r="O2990" s="9">
        <f>IFERROR(Table2[[#This Row],[Profit]]/Table2[[#This Row],[Sales]],0)</f>
        <v>0.17622603767294551</v>
      </c>
      <c r="P2990" t="str">
        <f>_xlfn.XLOOKUP(Table2[[#This Row],[Product_ID]],Table4[Product_ID],Table4[Category],"Not Found")</f>
        <v>Furniture</v>
      </c>
      <c r="Q2990" t="str">
        <f>_xlfn.XLOOKUP(Table2[[#This Row],[Product_ID]],Table4[Product_ID],Table4[Sub_Category],"Not Found")</f>
        <v>Furniture</v>
      </c>
      <c r="R2990" t="str">
        <f>_xlfn.XLOOKUP(Table2[[#This Row],[Customer_ID]],Table1[Customer_ID],Table1[Region],"Not Found")</f>
        <v>North</v>
      </c>
      <c r="S2990" t="str">
        <f>_xlfn.XLOOKUP(Table2[[#This Row],[Customer_ID]],Table1[Customer_ID],Table1[Segment],"Not Found")</f>
        <v>Consumer</v>
      </c>
      <c r="T2990" t="str">
        <f>_xlfn.XLOOKUP(Table2[[#This Row],[Product_ID]],Table4[Product_ID],Table4[Product_Name],"Not Found")</f>
        <v>Study Table</v>
      </c>
    </row>
    <row r="2991" spans="1:20" x14ac:dyDescent="0.3">
      <c r="A2991" t="s">
        <v>3521</v>
      </c>
      <c r="B2991" s="4">
        <v>45844</v>
      </c>
      <c r="C2991" s="4">
        <v>45848</v>
      </c>
      <c r="D2991" t="s">
        <v>180</v>
      </c>
      <c r="E2991" t="s">
        <v>58</v>
      </c>
      <c r="F2991" s="8">
        <v>1</v>
      </c>
      <c r="G2991" s="10">
        <v>0.05</v>
      </c>
      <c r="H2991" t="s">
        <v>17</v>
      </c>
      <c r="I2991" s="8">
        <v>1899.05</v>
      </c>
      <c r="J2991" s="8">
        <v>418.78</v>
      </c>
      <c r="K2991" s="12">
        <f>YEAR(Table2[[#This Row],[Order_Date]])</f>
        <v>2025</v>
      </c>
      <c r="L2991" s="12">
        <f>MONTH(Table2[[#This Row],[Order_Date]])</f>
        <v>7</v>
      </c>
      <c r="M2991" t="str">
        <f>TEXT(Table2[[#This Row],[Order_Date]],"mmm")</f>
        <v>Jul</v>
      </c>
      <c r="N2991" t="str">
        <f>TEXT(Table2[[#This Row],[Order_Date]],"YYYY-MM")</f>
        <v>2025-07</v>
      </c>
      <c r="O2991" s="9">
        <f>IFERROR(Table2[[#This Row],[Profit]]/Table2[[#This Row],[Sales]],0)</f>
        <v>0.22052078670914405</v>
      </c>
      <c r="P2991" t="str">
        <f>_xlfn.XLOOKUP(Table2[[#This Row],[Product_ID]],Table4[Product_ID],Table4[Category],"Not Found")</f>
        <v>Technology</v>
      </c>
      <c r="Q2991" t="str">
        <f>_xlfn.XLOOKUP(Table2[[#This Row],[Product_ID]],Table4[Product_ID],Table4[Sub_Category],"Not Found")</f>
        <v>Audio</v>
      </c>
      <c r="R2991" t="str">
        <f>_xlfn.XLOOKUP(Table2[[#This Row],[Customer_ID]],Table1[Customer_ID],Table1[Region],"Not Found")</f>
        <v>South</v>
      </c>
      <c r="S2991" t="str">
        <f>_xlfn.XLOOKUP(Table2[[#This Row],[Customer_ID]],Table1[Customer_ID],Table1[Segment],"Not Found")</f>
        <v>Consumer</v>
      </c>
      <c r="T2991" t="str">
        <f>_xlfn.XLOOKUP(Table2[[#This Row],[Product_ID]],Table4[Product_ID],Table4[Product_Name],"Not Found")</f>
        <v>Bluetooth Speaker</v>
      </c>
    </row>
    <row r="2992" spans="1:20" x14ac:dyDescent="0.3">
      <c r="A2992" t="s">
        <v>3522</v>
      </c>
      <c r="B2992" s="4">
        <v>45659</v>
      </c>
      <c r="C2992" s="4">
        <v>45663</v>
      </c>
      <c r="D2992" t="s">
        <v>161</v>
      </c>
      <c r="E2992" t="s">
        <v>96</v>
      </c>
      <c r="F2992" s="8">
        <v>2</v>
      </c>
      <c r="G2992" s="10">
        <v>0.05</v>
      </c>
      <c r="H2992" t="s">
        <v>17</v>
      </c>
      <c r="I2992" s="8">
        <v>1898.1</v>
      </c>
      <c r="J2992" s="8">
        <v>486.64</v>
      </c>
      <c r="K2992" s="12">
        <f>YEAR(Table2[[#This Row],[Order_Date]])</f>
        <v>2025</v>
      </c>
      <c r="L2992" s="12">
        <f>MONTH(Table2[[#This Row],[Order_Date]])</f>
        <v>1</v>
      </c>
      <c r="M2992" t="str">
        <f>TEXT(Table2[[#This Row],[Order_Date]],"mmm")</f>
        <v>Jan</v>
      </c>
      <c r="N2992" t="str">
        <f>TEXT(Table2[[#This Row],[Order_Date]],"YYYY-MM")</f>
        <v>2025-01</v>
      </c>
      <c r="O2992" s="9">
        <f>IFERROR(Table2[[#This Row],[Profit]]/Table2[[#This Row],[Sales]],0)</f>
        <v>0.25638269848796164</v>
      </c>
      <c r="P2992" t="str">
        <f>_xlfn.XLOOKUP(Table2[[#This Row],[Product_ID]],Table4[Product_ID],Table4[Category],"Not Found")</f>
        <v>Home</v>
      </c>
      <c r="Q2992" t="str">
        <f>_xlfn.XLOOKUP(Table2[[#This Row],[Product_ID]],Table4[Product_ID],Table4[Sub_Category],"Not Found")</f>
        <v>Lighting</v>
      </c>
      <c r="R2992" t="str">
        <f>_xlfn.XLOOKUP(Table2[[#This Row],[Customer_ID]],Table1[Customer_ID],Table1[Region],"Not Found")</f>
        <v>West</v>
      </c>
      <c r="S2992" t="str">
        <f>_xlfn.XLOOKUP(Table2[[#This Row],[Customer_ID]],Table1[Customer_ID],Table1[Segment],"Not Found")</f>
        <v>Corporate</v>
      </c>
      <c r="T2992" t="str">
        <f>_xlfn.XLOOKUP(Table2[[#This Row],[Product_ID]],Table4[Product_ID],Table4[Product_Name],"Not Found")</f>
        <v>LED Strip Light</v>
      </c>
    </row>
    <row r="2993" spans="1:20" x14ac:dyDescent="0.3">
      <c r="A2993" t="s">
        <v>3523</v>
      </c>
      <c r="B2993" s="4">
        <v>45438</v>
      </c>
      <c r="C2993" s="4">
        <v>45441</v>
      </c>
      <c r="D2993" t="s">
        <v>907</v>
      </c>
      <c r="E2993" t="s">
        <v>12</v>
      </c>
      <c r="F2993" s="8">
        <v>2</v>
      </c>
      <c r="G2993" s="10">
        <v>0</v>
      </c>
      <c r="H2993" t="s">
        <v>13</v>
      </c>
      <c r="I2993" s="8">
        <v>1198</v>
      </c>
      <c r="J2993" s="8">
        <v>293.93</v>
      </c>
      <c r="K2993" s="12">
        <f>YEAR(Table2[[#This Row],[Order_Date]])</f>
        <v>2024</v>
      </c>
      <c r="L2993" s="12">
        <f>MONTH(Table2[[#This Row],[Order_Date]])</f>
        <v>5</v>
      </c>
      <c r="M2993" t="str">
        <f>TEXT(Table2[[#This Row],[Order_Date]],"mmm")</f>
        <v>May</v>
      </c>
      <c r="N2993" t="str">
        <f>TEXT(Table2[[#This Row],[Order_Date]],"YYYY-MM")</f>
        <v>2024-05</v>
      </c>
      <c r="O2993" s="9">
        <f>IFERROR(Table2[[#This Row],[Profit]]/Table2[[#This Row],[Sales]],0)</f>
        <v>0.24535058430717863</v>
      </c>
      <c r="P2993" t="str">
        <f>_xlfn.XLOOKUP(Table2[[#This Row],[Product_ID]],Table4[Product_ID],Table4[Category],"Not Found")</f>
        <v>Home</v>
      </c>
      <c r="Q2993" t="str">
        <f>_xlfn.XLOOKUP(Table2[[#This Row],[Product_ID]],Table4[Product_ID],Table4[Sub_Category],"Not Found")</f>
        <v>Kitchen</v>
      </c>
      <c r="R2993" t="str">
        <f>_xlfn.XLOOKUP(Table2[[#This Row],[Customer_ID]],Table1[Customer_ID],Table1[Region],"Not Found")</f>
        <v>West</v>
      </c>
      <c r="S2993" t="str">
        <f>_xlfn.XLOOKUP(Table2[[#This Row],[Customer_ID]],Table1[Customer_ID],Table1[Segment],"Not Found")</f>
        <v>Consumer</v>
      </c>
      <c r="T2993" t="str">
        <f>_xlfn.XLOOKUP(Table2[[#This Row],[Product_ID]],Table4[Product_ID],Table4[Product_Name],"Not Found")</f>
        <v>Water Bottle</v>
      </c>
    </row>
    <row r="2994" spans="1:20" x14ac:dyDescent="0.3">
      <c r="A2994" t="s">
        <v>3524</v>
      </c>
      <c r="B2994" s="4">
        <v>45403</v>
      </c>
      <c r="C2994" s="4">
        <v>45405</v>
      </c>
      <c r="D2994" t="s">
        <v>1147</v>
      </c>
      <c r="E2994" t="s">
        <v>12</v>
      </c>
      <c r="F2994" s="8">
        <v>2</v>
      </c>
      <c r="G2994" s="10">
        <v>0.1</v>
      </c>
      <c r="H2994" t="s">
        <v>13</v>
      </c>
      <c r="I2994" s="8">
        <v>1078.2</v>
      </c>
      <c r="J2994" s="8">
        <v>287.58</v>
      </c>
      <c r="K2994" s="12">
        <f>YEAR(Table2[[#This Row],[Order_Date]])</f>
        <v>2024</v>
      </c>
      <c r="L2994" s="12">
        <f>MONTH(Table2[[#This Row],[Order_Date]])</f>
        <v>4</v>
      </c>
      <c r="M2994" t="str">
        <f>TEXT(Table2[[#This Row],[Order_Date]],"mmm")</f>
        <v>Apr</v>
      </c>
      <c r="N2994" t="str">
        <f>TEXT(Table2[[#This Row],[Order_Date]],"YYYY-MM")</f>
        <v>2024-04</v>
      </c>
      <c r="O2994" s="9">
        <f>IFERROR(Table2[[#This Row],[Profit]]/Table2[[#This Row],[Sales]],0)</f>
        <v>0.26672231496939341</v>
      </c>
      <c r="P2994" t="str">
        <f>_xlfn.XLOOKUP(Table2[[#This Row],[Product_ID]],Table4[Product_ID],Table4[Category],"Not Found")</f>
        <v>Home</v>
      </c>
      <c r="Q2994" t="str">
        <f>_xlfn.XLOOKUP(Table2[[#This Row],[Product_ID]],Table4[Product_ID],Table4[Sub_Category],"Not Found")</f>
        <v>Kitchen</v>
      </c>
      <c r="R2994" t="str">
        <f>_xlfn.XLOOKUP(Table2[[#This Row],[Customer_ID]],Table1[Customer_ID],Table1[Region],"Not Found")</f>
        <v>East</v>
      </c>
      <c r="S2994" t="str">
        <f>_xlfn.XLOOKUP(Table2[[#This Row],[Customer_ID]],Table1[Customer_ID],Table1[Segment],"Not Found")</f>
        <v>Corporate</v>
      </c>
      <c r="T2994" t="str">
        <f>_xlfn.XLOOKUP(Table2[[#This Row],[Product_ID]],Table4[Product_ID],Table4[Product_Name],"Not Found")</f>
        <v>Water Bottle</v>
      </c>
    </row>
    <row r="2995" spans="1:20" x14ac:dyDescent="0.3">
      <c r="A2995" t="s">
        <v>3525</v>
      </c>
      <c r="B2995" s="4">
        <v>45906</v>
      </c>
      <c r="C2995" s="4">
        <v>45910</v>
      </c>
      <c r="D2995" t="s">
        <v>885</v>
      </c>
      <c r="E2995" t="s">
        <v>71</v>
      </c>
      <c r="F2995" s="8">
        <v>2</v>
      </c>
      <c r="G2995" s="10">
        <v>0.05</v>
      </c>
      <c r="H2995" t="s">
        <v>13</v>
      </c>
      <c r="I2995" s="8">
        <v>1518.1</v>
      </c>
      <c r="J2995" s="8">
        <v>352</v>
      </c>
      <c r="K2995" s="12">
        <f>YEAR(Table2[[#This Row],[Order_Date]])</f>
        <v>2025</v>
      </c>
      <c r="L2995" s="12">
        <f>MONTH(Table2[[#This Row],[Order_Date]])</f>
        <v>9</v>
      </c>
      <c r="M2995" t="str">
        <f>TEXT(Table2[[#This Row],[Order_Date]],"mmm")</f>
        <v>Sep</v>
      </c>
      <c r="N2995" t="str">
        <f>TEXT(Table2[[#This Row],[Order_Date]],"YYYY-MM")</f>
        <v>2025-09</v>
      </c>
      <c r="O2995" s="9">
        <f>IFERROR(Table2[[#This Row],[Profit]]/Table2[[#This Row],[Sales]],0)</f>
        <v>0.23186878334760558</v>
      </c>
      <c r="P2995" t="str">
        <f>_xlfn.XLOOKUP(Table2[[#This Row],[Product_ID]],Table4[Product_ID],Table4[Category],"Not Found")</f>
        <v>Home</v>
      </c>
      <c r="Q2995" t="str">
        <f>_xlfn.XLOOKUP(Table2[[#This Row],[Product_ID]],Table4[Product_ID],Table4[Sub_Category],"Not Found")</f>
        <v>Storage</v>
      </c>
      <c r="R2995" t="str">
        <f>_xlfn.XLOOKUP(Table2[[#This Row],[Customer_ID]],Table1[Customer_ID],Table1[Region],"Not Found")</f>
        <v>West</v>
      </c>
      <c r="S2995" t="str">
        <f>_xlfn.XLOOKUP(Table2[[#This Row],[Customer_ID]],Table1[Customer_ID],Table1[Segment],"Not Found")</f>
        <v>Corporate</v>
      </c>
      <c r="T2995" t="str">
        <f>_xlfn.XLOOKUP(Table2[[#This Row],[Product_ID]],Table4[Product_ID],Table4[Product_Name],"Not Found")</f>
        <v>Storage Box</v>
      </c>
    </row>
    <row r="2996" spans="1:20" x14ac:dyDescent="0.3">
      <c r="A2996" t="s">
        <v>3526</v>
      </c>
      <c r="B2996" s="4">
        <v>45849</v>
      </c>
      <c r="C2996" s="4">
        <v>45851</v>
      </c>
      <c r="D2996" t="s">
        <v>397</v>
      </c>
      <c r="E2996" t="s">
        <v>96</v>
      </c>
      <c r="F2996" s="8">
        <v>1</v>
      </c>
      <c r="G2996" s="10">
        <v>0</v>
      </c>
      <c r="H2996" t="s">
        <v>13</v>
      </c>
      <c r="I2996" s="8">
        <v>999</v>
      </c>
      <c r="J2996" s="8">
        <v>-94.78</v>
      </c>
      <c r="K2996" s="12">
        <f>YEAR(Table2[[#This Row],[Order_Date]])</f>
        <v>2025</v>
      </c>
      <c r="L2996" s="12">
        <f>MONTH(Table2[[#This Row],[Order_Date]])</f>
        <v>7</v>
      </c>
      <c r="M2996" t="str">
        <f>TEXT(Table2[[#This Row],[Order_Date]],"mmm")</f>
        <v>Jul</v>
      </c>
      <c r="N2996" t="str">
        <f>TEXT(Table2[[#This Row],[Order_Date]],"YYYY-MM")</f>
        <v>2025-07</v>
      </c>
      <c r="O2996" s="9">
        <f>IFERROR(Table2[[#This Row],[Profit]]/Table2[[#This Row],[Sales]],0)</f>
        <v>-9.4874874874874879E-2</v>
      </c>
      <c r="P2996" t="str">
        <f>_xlfn.XLOOKUP(Table2[[#This Row],[Product_ID]],Table4[Product_ID],Table4[Category],"Not Found")</f>
        <v>Home</v>
      </c>
      <c r="Q2996" t="str">
        <f>_xlfn.XLOOKUP(Table2[[#This Row],[Product_ID]],Table4[Product_ID],Table4[Sub_Category],"Not Found")</f>
        <v>Lighting</v>
      </c>
      <c r="R2996" t="str">
        <f>_xlfn.XLOOKUP(Table2[[#This Row],[Customer_ID]],Table1[Customer_ID],Table1[Region],"Not Found")</f>
        <v>South</v>
      </c>
      <c r="S2996" t="str">
        <f>_xlfn.XLOOKUP(Table2[[#This Row],[Customer_ID]],Table1[Customer_ID],Table1[Segment],"Not Found")</f>
        <v>Consumer</v>
      </c>
      <c r="T2996" t="str">
        <f>_xlfn.XLOOKUP(Table2[[#This Row],[Product_ID]],Table4[Product_ID],Table4[Product_Name],"Not Found")</f>
        <v>LED Strip Light</v>
      </c>
    </row>
    <row r="2997" spans="1:20" x14ac:dyDescent="0.3">
      <c r="A2997" t="s">
        <v>3527</v>
      </c>
      <c r="B2997" s="4">
        <v>45785</v>
      </c>
      <c r="C2997" s="4">
        <v>45787</v>
      </c>
      <c r="D2997" t="s">
        <v>191</v>
      </c>
      <c r="E2997" t="s">
        <v>50</v>
      </c>
      <c r="F2997" s="8">
        <v>1</v>
      </c>
      <c r="G2997" s="10">
        <v>0</v>
      </c>
      <c r="H2997" t="s">
        <v>13</v>
      </c>
      <c r="I2997" s="8">
        <v>499</v>
      </c>
      <c r="J2997" s="8">
        <v>-51.03</v>
      </c>
      <c r="K2997" s="12">
        <f>YEAR(Table2[[#This Row],[Order_Date]])</f>
        <v>2025</v>
      </c>
      <c r="L2997" s="12">
        <f>MONTH(Table2[[#This Row],[Order_Date]])</f>
        <v>5</v>
      </c>
      <c r="M2997" t="str">
        <f>TEXT(Table2[[#This Row],[Order_Date]],"mmm")</f>
        <v>May</v>
      </c>
      <c r="N2997" t="str">
        <f>TEXT(Table2[[#This Row],[Order_Date]],"YYYY-MM")</f>
        <v>2025-05</v>
      </c>
      <c r="O2997" s="9">
        <f>IFERROR(Table2[[#This Row],[Profit]]/Table2[[#This Row],[Sales]],0)</f>
        <v>-0.10226452905811624</v>
      </c>
      <c r="P2997" t="str">
        <f>_xlfn.XLOOKUP(Table2[[#This Row],[Product_ID]],Table4[Product_ID],Table4[Category],"Not Found")</f>
        <v>Technology</v>
      </c>
      <c r="Q2997" t="str">
        <f>_xlfn.XLOOKUP(Table2[[#This Row],[Product_ID]],Table4[Product_ID],Table4[Sub_Category],"Not Found")</f>
        <v>Accessories</v>
      </c>
      <c r="R2997" t="str">
        <f>_xlfn.XLOOKUP(Table2[[#This Row],[Customer_ID]],Table1[Customer_ID],Table1[Region],"Not Found")</f>
        <v>West</v>
      </c>
      <c r="S2997" t="str">
        <f>_xlfn.XLOOKUP(Table2[[#This Row],[Customer_ID]],Table1[Customer_ID],Table1[Segment],"Not Found")</f>
        <v>Consumer</v>
      </c>
      <c r="T2997" t="str">
        <f>_xlfn.XLOOKUP(Table2[[#This Row],[Product_ID]],Table4[Product_ID],Table4[Product_Name],"Not Found")</f>
        <v>Wireless Mouse</v>
      </c>
    </row>
    <row r="2998" spans="1:20" x14ac:dyDescent="0.3">
      <c r="A2998" t="s">
        <v>3528</v>
      </c>
      <c r="B2998" s="4">
        <v>45796</v>
      </c>
      <c r="C2998" s="4">
        <v>45799</v>
      </c>
      <c r="D2998" t="s">
        <v>958</v>
      </c>
      <c r="E2998" t="s">
        <v>35</v>
      </c>
      <c r="F2998" s="8">
        <v>4</v>
      </c>
      <c r="G2998" s="10">
        <v>0.1</v>
      </c>
      <c r="H2998" t="s">
        <v>13</v>
      </c>
      <c r="I2998" s="8">
        <v>5756.4</v>
      </c>
      <c r="J2998" s="8">
        <v>1804.43</v>
      </c>
      <c r="K2998" s="12">
        <f>YEAR(Table2[[#This Row],[Order_Date]])</f>
        <v>2025</v>
      </c>
      <c r="L2998" s="12">
        <f>MONTH(Table2[[#This Row],[Order_Date]])</f>
        <v>5</v>
      </c>
      <c r="M2998" t="str">
        <f>TEXT(Table2[[#This Row],[Order_Date]],"mmm")</f>
        <v>May</v>
      </c>
      <c r="N2998" t="str">
        <f>TEXT(Table2[[#This Row],[Order_Date]],"YYYY-MM")</f>
        <v>2025-05</v>
      </c>
      <c r="O2998" s="9">
        <f>IFERROR(Table2[[#This Row],[Profit]]/Table2[[#This Row],[Sales]],0)</f>
        <v>0.3134650128552568</v>
      </c>
      <c r="P2998" t="str">
        <f>_xlfn.XLOOKUP(Table2[[#This Row],[Product_ID]],Table4[Product_ID],Table4[Category],"Not Found")</f>
        <v>Lifestyle</v>
      </c>
      <c r="Q2998" t="str">
        <f>_xlfn.XLOOKUP(Table2[[#This Row],[Product_ID]],Table4[Product_ID],Table4[Sub_Category],"Not Found")</f>
        <v>Bags</v>
      </c>
      <c r="R2998" t="str">
        <f>_xlfn.XLOOKUP(Table2[[#This Row],[Customer_ID]],Table1[Customer_ID],Table1[Region],"Not Found")</f>
        <v>West</v>
      </c>
      <c r="S2998" t="str">
        <f>_xlfn.XLOOKUP(Table2[[#This Row],[Customer_ID]],Table1[Customer_ID],Table1[Segment],"Not Found")</f>
        <v>Corporate</v>
      </c>
      <c r="T2998" t="str">
        <f>_xlfn.XLOOKUP(Table2[[#This Row],[Product_ID]],Table4[Product_ID],Table4[Product_Name],"Not Found")</f>
        <v>Backpack</v>
      </c>
    </row>
    <row r="2999" spans="1:20" x14ac:dyDescent="0.3">
      <c r="A2999" t="s">
        <v>3529</v>
      </c>
      <c r="B2999" s="4">
        <v>45766</v>
      </c>
      <c r="C2999" s="4">
        <v>45769</v>
      </c>
      <c r="D2999" t="s">
        <v>1058</v>
      </c>
      <c r="E2999" t="s">
        <v>65</v>
      </c>
      <c r="F2999" s="8">
        <v>1</v>
      </c>
      <c r="G2999" s="10">
        <v>0.1</v>
      </c>
      <c r="H2999" t="s">
        <v>13</v>
      </c>
      <c r="I2999" s="8">
        <v>629.1</v>
      </c>
      <c r="J2999" s="8">
        <v>179.74</v>
      </c>
      <c r="K2999" s="12">
        <f>YEAR(Table2[[#This Row],[Order_Date]])</f>
        <v>2025</v>
      </c>
      <c r="L2999" s="12">
        <f>MONTH(Table2[[#This Row],[Order_Date]])</f>
        <v>4</v>
      </c>
      <c r="M2999" t="str">
        <f>TEXT(Table2[[#This Row],[Order_Date]],"mmm")</f>
        <v>Apr</v>
      </c>
      <c r="N2999" t="str">
        <f>TEXT(Table2[[#This Row],[Order_Date]],"YYYY-MM")</f>
        <v>2025-04</v>
      </c>
      <c r="O2999" s="9">
        <f>IFERROR(Table2[[#This Row],[Profit]]/Table2[[#This Row],[Sales]],0)</f>
        <v>0.28570974407884281</v>
      </c>
      <c r="P2999" t="str">
        <f>_xlfn.XLOOKUP(Table2[[#This Row],[Product_ID]],Table4[Product_ID],Table4[Category],"Not Found")</f>
        <v>Office</v>
      </c>
      <c r="Q2999" t="str">
        <f>_xlfn.XLOOKUP(Table2[[#This Row],[Product_ID]],Table4[Product_ID],Table4[Sub_Category],"Not Found")</f>
        <v>Storage</v>
      </c>
      <c r="R2999" t="str">
        <f>_xlfn.XLOOKUP(Table2[[#This Row],[Customer_ID]],Table1[Customer_ID],Table1[Region],"Not Found")</f>
        <v>West</v>
      </c>
      <c r="S2999" t="str">
        <f>_xlfn.XLOOKUP(Table2[[#This Row],[Customer_ID]],Table1[Customer_ID],Table1[Segment],"Not Found")</f>
        <v>Consumer</v>
      </c>
      <c r="T2999" t="str">
        <f>_xlfn.XLOOKUP(Table2[[#This Row],[Product_ID]],Table4[Product_ID],Table4[Product_Name],"Not Found")</f>
        <v>Desk Organizer</v>
      </c>
    </row>
    <row r="3000" spans="1:20" x14ac:dyDescent="0.3">
      <c r="A3000" t="s">
        <v>3530</v>
      </c>
      <c r="B3000" s="4">
        <v>45562</v>
      </c>
      <c r="C3000" s="4">
        <v>45564</v>
      </c>
      <c r="D3000" t="s">
        <v>1697</v>
      </c>
      <c r="E3000" t="s">
        <v>45</v>
      </c>
      <c r="F3000" s="8">
        <v>1</v>
      </c>
      <c r="G3000" s="10">
        <v>0.1</v>
      </c>
      <c r="H3000" t="s">
        <v>17</v>
      </c>
      <c r="I3000" s="8">
        <v>2249.1</v>
      </c>
      <c r="J3000" s="8">
        <v>424.85</v>
      </c>
      <c r="K3000" s="12">
        <f>YEAR(Table2[[#This Row],[Order_Date]])</f>
        <v>2024</v>
      </c>
      <c r="L3000" s="12">
        <f>MONTH(Table2[[#This Row],[Order_Date]])</f>
        <v>9</v>
      </c>
      <c r="M3000" t="str">
        <f>TEXT(Table2[[#This Row],[Order_Date]],"mmm")</f>
        <v>Sep</v>
      </c>
      <c r="N3000" t="str">
        <f>TEXT(Table2[[#This Row],[Order_Date]],"YYYY-MM")</f>
        <v>2024-09</v>
      </c>
      <c r="O3000" s="9">
        <f>IFERROR(Table2[[#This Row],[Profit]]/Table2[[#This Row],[Sales]],0)</f>
        <v>0.18889778133475615</v>
      </c>
      <c r="P3000" t="str">
        <f>_xlfn.XLOOKUP(Table2[[#This Row],[Product_ID]],Table4[Product_ID],Table4[Category],"Not Found")</f>
        <v>Technology</v>
      </c>
      <c r="Q3000" t="str">
        <f>_xlfn.XLOOKUP(Table2[[#This Row],[Product_ID]],Table4[Product_ID],Table4[Sub_Category],"Not Found")</f>
        <v>Audio</v>
      </c>
      <c r="R3000" t="str">
        <f>_xlfn.XLOOKUP(Table2[[#This Row],[Customer_ID]],Table1[Customer_ID],Table1[Region],"Not Found")</f>
        <v>North</v>
      </c>
      <c r="S3000" t="str">
        <f>_xlfn.XLOOKUP(Table2[[#This Row],[Customer_ID]],Table1[Customer_ID],Table1[Segment],"Not Found")</f>
        <v>Consumer</v>
      </c>
      <c r="T3000" t="str">
        <f>_xlfn.XLOOKUP(Table2[[#This Row],[Product_ID]],Table4[Product_ID],Table4[Product_Name],"Not Found")</f>
        <v>Headphones</v>
      </c>
    </row>
    <row r="3001" spans="1:20" x14ac:dyDescent="0.3">
      <c r="A3001" t="s">
        <v>3531</v>
      </c>
      <c r="B3001" s="4">
        <v>45712</v>
      </c>
      <c r="C3001" s="4">
        <v>45717</v>
      </c>
      <c r="D3001" t="s">
        <v>565</v>
      </c>
      <c r="E3001" t="s">
        <v>40</v>
      </c>
      <c r="F3001" s="8">
        <v>1</v>
      </c>
      <c r="G3001" s="10">
        <v>0</v>
      </c>
      <c r="H3001" t="s">
        <v>17</v>
      </c>
      <c r="I3001" s="8">
        <v>1499</v>
      </c>
      <c r="J3001" s="8">
        <v>338.2</v>
      </c>
      <c r="K3001" s="12">
        <f>YEAR(Table2[[#This Row],[Order_Date]])</f>
        <v>2025</v>
      </c>
      <c r="L3001" s="12">
        <f>MONTH(Table2[[#This Row],[Order_Date]])</f>
        <v>2</v>
      </c>
      <c r="M3001" t="str">
        <f>TEXT(Table2[[#This Row],[Order_Date]],"mmm")</f>
        <v>Feb</v>
      </c>
      <c r="N3001" t="str">
        <f>TEXT(Table2[[#This Row],[Order_Date]],"YYYY-MM")</f>
        <v>2025-02</v>
      </c>
      <c r="O3001" s="9">
        <f>IFERROR(Table2[[#This Row],[Profit]]/Table2[[#This Row],[Sales]],0)</f>
        <v>0.22561707805203468</v>
      </c>
      <c r="P3001" t="str">
        <f>_xlfn.XLOOKUP(Table2[[#This Row],[Product_ID]],Table4[Product_ID],Table4[Category],"Not Found")</f>
        <v>Technology</v>
      </c>
      <c r="Q3001" t="str">
        <f>_xlfn.XLOOKUP(Table2[[#This Row],[Product_ID]],Table4[Product_ID],Table4[Sub_Category],"Not Found")</f>
        <v>Accessories</v>
      </c>
      <c r="R3001" t="str">
        <f>_xlfn.XLOOKUP(Table2[[#This Row],[Customer_ID]],Table1[Customer_ID],Table1[Region],"Not Found")</f>
        <v>West</v>
      </c>
      <c r="S3001" t="str">
        <f>_xlfn.XLOOKUP(Table2[[#This Row],[Customer_ID]],Table1[Customer_ID],Table1[Segment],"Not Found")</f>
        <v>Consumer</v>
      </c>
      <c r="T3001" t="str">
        <f>_xlfn.XLOOKUP(Table2[[#This Row],[Product_ID]],Table4[Product_ID],Table4[Product_Name],"Not Found")</f>
        <v>Power Bank</v>
      </c>
    </row>
    <row r="3002" spans="1:20" x14ac:dyDescent="0.3">
      <c r="A3002" t="s">
        <v>3532</v>
      </c>
      <c r="B3002" s="4">
        <v>45998</v>
      </c>
      <c r="C3002" s="4">
        <v>46003</v>
      </c>
      <c r="D3002" t="s">
        <v>47</v>
      </c>
      <c r="E3002" t="s">
        <v>40</v>
      </c>
      <c r="F3002" s="8">
        <v>1</v>
      </c>
      <c r="G3002" s="10">
        <v>0.05</v>
      </c>
      <c r="H3002" t="s">
        <v>13</v>
      </c>
      <c r="I3002" s="8">
        <v>1424.05</v>
      </c>
      <c r="J3002" s="8">
        <v>347.12</v>
      </c>
      <c r="K3002" s="12">
        <f>YEAR(Table2[[#This Row],[Order_Date]])</f>
        <v>2025</v>
      </c>
      <c r="L3002" s="12">
        <f>MONTH(Table2[[#This Row],[Order_Date]])</f>
        <v>12</v>
      </c>
      <c r="M3002" t="str">
        <f>TEXT(Table2[[#This Row],[Order_Date]],"mmm")</f>
        <v>Dec</v>
      </c>
      <c r="N3002" t="str">
        <f>TEXT(Table2[[#This Row],[Order_Date]],"YYYY-MM")</f>
        <v>2025-12</v>
      </c>
      <c r="O3002" s="9">
        <f>IFERROR(Table2[[#This Row],[Profit]]/Table2[[#This Row],[Sales]],0)</f>
        <v>0.24375548611354939</v>
      </c>
      <c r="P3002" t="str">
        <f>_xlfn.XLOOKUP(Table2[[#This Row],[Product_ID]],Table4[Product_ID],Table4[Category],"Not Found")</f>
        <v>Technology</v>
      </c>
      <c r="Q3002" t="str">
        <f>_xlfn.XLOOKUP(Table2[[#This Row],[Product_ID]],Table4[Product_ID],Table4[Sub_Category],"Not Found")</f>
        <v>Accessories</v>
      </c>
      <c r="R3002" t="str">
        <f>_xlfn.XLOOKUP(Table2[[#This Row],[Customer_ID]],Table1[Customer_ID],Table1[Region],"Not Found")</f>
        <v>South</v>
      </c>
      <c r="S3002" t="str">
        <f>_xlfn.XLOOKUP(Table2[[#This Row],[Customer_ID]],Table1[Customer_ID],Table1[Segment],"Not Found")</f>
        <v>Consumer</v>
      </c>
      <c r="T3002" t="str">
        <f>_xlfn.XLOOKUP(Table2[[#This Row],[Product_ID]],Table4[Product_ID],Table4[Product_Name],"Not Found")</f>
        <v>Power Bank</v>
      </c>
    </row>
    <row r="3003" spans="1:20" x14ac:dyDescent="0.3">
      <c r="A3003" t="s">
        <v>3533</v>
      </c>
      <c r="B3003" s="4">
        <v>45658</v>
      </c>
      <c r="C3003" s="4">
        <v>45659</v>
      </c>
      <c r="D3003" t="s">
        <v>331</v>
      </c>
      <c r="E3003" t="s">
        <v>16</v>
      </c>
      <c r="F3003" s="8">
        <v>2</v>
      </c>
      <c r="G3003" s="10">
        <v>0.15</v>
      </c>
      <c r="H3003" t="s">
        <v>13</v>
      </c>
      <c r="I3003" s="8">
        <v>2208.3000000000002</v>
      </c>
      <c r="J3003" s="8">
        <v>501.48</v>
      </c>
      <c r="K3003" s="12">
        <f>YEAR(Table2[[#This Row],[Order_Date]])</f>
        <v>2025</v>
      </c>
      <c r="L3003" s="12">
        <f>MONTH(Table2[[#This Row],[Order_Date]])</f>
        <v>1</v>
      </c>
      <c r="M3003" t="str">
        <f>TEXT(Table2[[#This Row],[Order_Date]],"mmm")</f>
        <v>Jan</v>
      </c>
      <c r="N3003" t="str">
        <f>TEXT(Table2[[#This Row],[Order_Date]],"YYYY-MM")</f>
        <v>2025-01</v>
      </c>
      <c r="O3003" s="9">
        <f>IFERROR(Table2[[#This Row],[Profit]]/Table2[[#This Row],[Sales]],0)</f>
        <v>0.22708871077299278</v>
      </c>
      <c r="P3003" t="str">
        <f>_xlfn.XLOOKUP(Table2[[#This Row],[Product_ID]],Table4[Product_ID],Table4[Category],"Not Found")</f>
        <v>Technology</v>
      </c>
      <c r="Q3003" t="str">
        <f>_xlfn.XLOOKUP(Table2[[#This Row],[Product_ID]],Table4[Product_ID],Table4[Sub_Category],"Not Found")</f>
        <v>Accessories</v>
      </c>
      <c r="R3003" t="str">
        <f>_xlfn.XLOOKUP(Table2[[#This Row],[Customer_ID]],Table1[Customer_ID],Table1[Region],"Not Found")</f>
        <v>East</v>
      </c>
      <c r="S3003" t="str">
        <f>_xlfn.XLOOKUP(Table2[[#This Row],[Customer_ID]],Table1[Customer_ID],Table1[Segment],"Not Found")</f>
        <v>Consumer</v>
      </c>
      <c r="T3003" t="str">
        <f>_xlfn.XLOOKUP(Table2[[#This Row],[Product_ID]],Table4[Product_ID],Table4[Product_Name],"Not Found")</f>
        <v>USB-C Hub</v>
      </c>
    </row>
    <row r="3004" spans="1:20" x14ac:dyDescent="0.3">
      <c r="A3004" t="s">
        <v>3534</v>
      </c>
      <c r="B3004" s="4">
        <v>45571</v>
      </c>
      <c r="C3004" s="4">
        <v>45572</v>
      </c>
      <c r="D3004" t="s">
        <v>1462</v>
      </c>
      <c r="E3004" t="s">
        <v>35</v>
      </c>
      <c r="F3004" s="8">
        <v>2</v>
      </c>
      <c r="G3004" s="10">
        <v>0.05</v>
      </c>
      <c r="H3004" t="s">
        <v>13</v>
      </c>
      <c r="I3004" s="8">
        <v>3038.1</v>
      </c>
      <c r="J3004" s="8">
        <v>835.93</v>
      </c>
      <c r="K3004" s="12">
        <f>YEAR(Table2[[#This Row],[Order_Date]])</f>
        <v>2024</v>
      </c>
      <c r="L3004" s="12">
        <f>MONTH(Table2[[#This Row],[Order_Date]])</f>
        <v>10</v>
      </c>
      <c r="M3004" t="str">
        <f>TEXT(Table2[[#This Row],[Order_Date]],"mmm")</f>
        <v>Oct</v>
      </c>
      <c r="N3004" t="str">
        <f>TEXT(Table2[[#This Row],[Order_Date]],"YYYY-MM")</f>
        <v>2024-10</v>
      </c>
      <c r="O3004" s="9">
        <f>IFERROR(Table2[[#This Row],[Profit]]/Table2[[#This Row],[Sales]],0)</f>
        <v>0.27514894177281851</v>
      </c>
      <c r="P3004" t="str">
        <f>_xlfn.XLOOKUP(Table2[[#This Row],[Product_ID]],Table4[Product_ID],Table4[Category],"Not Found")</f>
        <v>Lifestyle</v>
      </c>
      <c r="Q3004" t="str">
        <f>_xlfn.XLOOKUP(Table2[[#This Row],[Product_ID]],Table4[Product_ID],Table4[Sub_Category],"Not Found")</f>
        <v>Bags</v>
      </c>
      <c r="R3004" t="str">
        <f>_xlfn.XLOOKUP(Table2[[#This Row],[Customer_ID]],Table1[Customer_ID],Table1[Region],"Not Found")</f>
        <v>East</v>
      </c>
      <c r="S3004" t="str">
        <f>_xlfn.XLOOKUP(Table2[[#This Row],[Customer_ID]],Table1[Customer_ID],Table1[Segment],"Not Found")</f>
        <v>Consumer</v>
      </c>
      <c r="T3004" t="str">
        <f>_xlfn.XLOOKUP(Table2[[#This Row],[Product_ID]],Table4[Product_ID],Table4[Product_Name],"Not Found")</f>
        <v>Backpack</v>
      </c>
    </row>
    <row r="3005" spans="1:20" x14ac:dyDescent="0.3">
      <c r="A3005" t="s">
        <v>3535</v>
      </c>
      <c r="B3005" s="4">
        <v>45574</v>
      </c>
      <c r="C3005" s="4">
        <v>45575</v>
      </c>
      <c r="D3005" t="s">
        <v>521</v>
      </c>
      <c r="E3005" t="s">
        <v>76</v>
      </c>
      <c r="F3005" s="8">
        <v>3</v>
      </c>
      <c r="G3005" s="10">
        <v>0</v>
      </c>
      <c r="H3005" t="s">
        <v>13</v>
      </c>
      <c r="I3005" s="8">
        <v>2697</v>
      </c>
      <c r="J3005" s="8">
        <v>681.49</v>
      </c>
      <c r="K3005" s="12">
        <f>YEAR(Table2[[#This Row],[Order_Date]])</f>
        <v>2024</v>
      </c>
      <c r="L3005" s="12">
        <f>MONTH(Table2[[#This Row],[Order_Date]])</f>
        <v>10</v>
      </c>
      <c r="M3005" t="str">
        <f>TEXT(Table2[[#This Row],[Order_Date]],"mmm")</f>
        <v>Oct</v>
      </c>
      <c r="N3005" t="str">
        <f>TEXT(Table2[[#This Row],[Order_Date]],"YYYY-MM")</f>
        <v>2024-10</v>
      </c>
      <c r="O3005" s="9">
        <f>IFERROR(Table2[[#This Row],[Profit]]/Table2[[#This Row],[Sales]],0)</f>
        <v>0.25268446421950314</v>
      </c>
      <c r="P3005" t="str">
        <f>_xlfn.XLOOKUP(Table2[[#This Row],[Product_ID]],Table4[Product_ID],Table4[Category],"Not Found")</f>
        <v>Home</v>
      </c>
      <c r="Q3005" t="str">
        <f>_xlfn.XLOOKUP(Table2[[#This Row],[Product_ID]],Table4[Product_ID],Table4[Sub_Category],"Not Found")</f>
        <v>Decor</v>
      </c>
      <c r="R3005" t="str">
        <f>_xlfn.XLOOKUP(Table2[[#This Row],[Customer_ID]],Table1[Customer_ID],Table1[Region],"Not Found")</f>
        <v>West</v>
      </c>
      <c r="S3005" t="str">
        <f>_xlfn.XLOOKUP(Table2[[#This Row],[Customer_ID]],Table1[Customer_ID],Table1[Segment],"Not Found")</f>
        <v>Consumer</v>
      </c>
      <c r="T3005" t="str">
        <f>_xlfn.XLOOKUP(Table2[[#This Row],[Product_ID]],Table4[Product_ID],Table4[Product_Name],"Not Found")</f>
        <v>Wall Clock</v>
      </c>
    </row>
    <row r="3006" spans="1:20" x14ac:dyDescent="0.3">
      <c r="A3006" t="s">
        <v>3536</v>
      </c>
      <c r="B3006" s="4">
        <v>45331</v>
      </c>
      <c r="C3006" s="4">
        <v>45334</v>
      </c>
      <c r="D3006" t="s">
        <v>839</v>
      </c>
      <c r="E3006" t="s">
        <v>58</v>
      </c>
      <c r="F3006" s="8">
        <v>2</v>
      </c>
      <c r="G3006" s="10">
        <v>0.1</v>
      </c>
      <c r="H3006" t="s">
        <v>13</v>
      </c>
      <c r="I3006" s="8">
        <v>3598.2</v>
      </c>
      <c r="J3006" s="8">
        <v>-124.55</v>
      </c>
      <c r="K3006" s="12">
        <f>YEAR(Table2[[#This Row],[Order_Date]])</f>
        <v>2024</v>
      </c>
      <c r="L3006" s="12">
        <f>MONTH(Table2[[#This Row],[Order_Date]])</f>
        <v>2</v>
      </c>
      <c r="M3006" t="str">
        <f>TEXT(Table2[[#This Row],[Order_Date]],"mmm")</f>
        <v>Feb</v>
      </c>
      <c r="N3006" t="str">
        <f>TEXT(Table2[[#This Row],[Order_Date]],"YYYY-MM")</f>
        <v>2024-02</v>
      </c>
      <c r="O3006" s="9">
        <f>IFERROR(Table2[[#This Row],[Profit]]/Table2[[#This Row],[Sales]],0)</f>
        <v>-3.4614529486965709E-2</v>
      </c>
      <c r="P3006" t="str">
        <f>_xlfn.XLOOKUP(Table2[[#This Row],[Product_ID]],Table4[Product_ID],Table4[Category],"Not Found")</f>
        <v>Technology</v>
      </c>
      <c r="Q3006" t="str">
        <f>_xlfn.XLOOKUP(Table2[[#This Row],[Product_ID]],Table4[Product_ID],Table4[Sub_Category],"Not Found")</f>
        <v>Audio</v>
      </c>
      <c r="R3006" t="str">
        <f>_xlfn.XLOOKUP(Table2[[#This Row],[Customer_ID]],Table1[Customer_ID],Table1[Region],"Not Found")</f>
        <v>South</v>
      </c>
      <c r="S3006" t="str">
        <f>_xlfn.XLOOKUP(Table2[[#This Row],[Customer_ID]],Table1[Customer_ID],Table1[Segment],"Not Found")</f>
        <v>Consumer</v>
      </c>
      <c r="T3006" t="str">
        <f>_xlfn.XLOOKUP(Table2[[#This Row],[Product_ID]],Table4[Product_ID],Table4[Product_Name],"Not Found")</f>
        <v>Bluetooth Speaker</v>
      </c>
    </row>
    <row r="3007" spans="1:20" x14ac:dyDescent="0.3">
      <c r="A3007" t="s">
        <v>3537</v>
      </c>
      <c r="B3007" s="4">
        <v>45480</v>
      </c>
      <c r="C3007" s="4">
        <v>45482</v>
      </c>
      <c r="D3007" t="s">
        <v>474</v>
      </c>
      <c r="E3007" t="s">
        <v>50</v>
      </c>
      <c r="F3007" s="8">
        <v>1</v>
      </c>
      <c r="G3007" s="10">
        <v>0</v>
      </c>
      <c r="H3007" t="s">
        <v>17</v>
      </c>
      <c r="I3007" s="8">
        <v>499</v>
      </c>
      <c r="J3007" s="8">
        <v>91.65</v>
      </c>
      <c r="K3007" s="12">
        <f>YEAR(Table2[[#This Row],[Order_Date]])</f>
        <v>2024</v>
      </c>
      <c r="L3007" s="12">
        <f>MONTH(Table2[[#This Row],[Order_Date]])</f>
        <v>7</v>
      </c>
      <c r="M3007" t="str">
        <f>TEXT(Table2[[#This Row],[Order_Date]],"mmm")</f>
        <v>Jul</v>
      </c>
      <c r="N3007" t="str">
        <f>TEXT(Table2[[#This Row],[Order_Date]],"YYYY-MM")</f>
        <v>2024-07</v>
      </c>
      <c r="O3007" s="9">
        <f>IFERROR(Table2[[#This Row],[Profit]]/Table2[[#This Row],[Sales]],0)</f>
        <v>0.18366733466933868</v>
      </c>
      <c r="P3007" t="str">
        <f>_xlfn.XLOOKUP(Table2[[#This Row],[Product_ID]],Table4[Product_ID],Table4[Category],"Not Found")</f>
        <v>Technology</v>
      </c>
      <c r="Q3007" t="str">
        <f>_xlfn.XLOOKUP(Table2[[#This Row],[Product_ID]],Table4[Product_ID],Table4[Sub_Category],"Not Found")</f>
        <v>Accessories</v>
      </c>
      <c r="R3007" t="str">
        <f>_xlfn.XLOOKUP(Table2[[#This Row],[Customer_ID]],Table1[Customer_ID],Table1[Region],"Not Found")</f>
        <v>West</v>
      </c>
      <c r="S3007" t="str">
        <f>_xlfn.XLOOKUP(Table2[[#This Row],[Customer_ID]],Table1[Customer_ID],Table1[Segment],"Not Found")</f>
        <v>Corporate</v>
      </c>
      <c r="T3007" t="str">
        <f>_xlfn.XLOOKUP(Table2[[#This Row],[Product_ID]],Table4[Product_ID],Table4[Product_Name],"Not Found")</f>
        <v>Wireless Mouse</v>
      </c>
    </row>
    <row r="3008" spans="1:20" x14ac:dyDescent="0.3">
      <c r="A3008" t="s">
        <v>3538</v>
      </c>
      <c r="B3008" s="4">
        <v>45455</v>
      </c>
      <c r="C3008" s="4">
        <v>45459</v>
      </c>
      <c r="D3008" t="s">
        <v>344</v>
      </c>
      <c r="E3008" t="s">
        <v>58</v>
      </c>
      <c r="F3008" s="8">
        <v>2</v>
      </c>
      <c r="G3008" s="10">
        <v>0</v>
      </c>
      <c r="H3008" t="s">
        <v>13</v>
      </c>
      <c r="I3008" s="8">
        <v>3998</v>
      </c>
      <c r="J3008" s="8">
        <v>1032.9100000000001</v>
      </c>
      <c r="K3008" s="12">
        <f>YEAR(Table2[[#This Row],[Order_Date]])</f>
        <v>2024</v>
      </c>
      <c r="L3008" s="12">
        <f>MONTH(Table2[[#This Row],[Order_Date]])</f>
        <v>6</v>
      </c>
      <c r="M3008" t="str">
        <f>TEXT(Table2[[#This Row],[Order_Date]],"mmm")</f>
        <v>Jun</v>
      </c>
      <c r="N3008" t="str">
        <f>TEXT(Table2[[#This Row],[Order_Date]],"YYYY-MM")</f>
        <v>2024-06</v>
      </c>
      <c r="O3008" s="9">
        <f>IFERROR(Table2[[#This Row],[Profit]]/Table2[[#This Row],[Sales]],0)</f>
        <v>0.25835667833916959</v>
      </c>
      <c r="P3008" t="str">
        <f>_xlfn.XLOOKUP(Table2[[#This Row],[Product_ID]],Table4[Product_ID],Table4[Category],"Not Found")</f>
        <v>Technology</v>
      </c>
      <c r="Q3008" t="str">
        <f>_xlfn.XLOOKUP(Table2[[#This Row],[Product_ID]],Table4[Product_ID],Table4[Sub_Category],"Not Found")</f>
        <v>Audio</v>
      </c>
      <c r="R3008" t="str">
        <f>_xlfn.XLOOKUP(Table2[[#This Row],[Customer_ID]],Table1[Customer_ID],Table1[Region],"Not Found")</f>
        <v>North</v>
      </c>
      <c r="S3008" t="str">
        <f>_xlfn.XLOOKUP(Table2[[#This Row],[Customer_ID]],Table1[Customer_ID],Table1[Segment],"Not Found")</f>
        <v>Consumer</v>
      </c>
      <c r="T3008" t="str">
        <f>_xlfn.XLOOKUP(Table2[[#This Row],[Product_ID]],Table4[Product_ID],Table4[Product_Name],"Not Found")</f>
        <v>Bluetooth Speaker</v>
      </c>
    </row>
    <row r="3009" spans="1:20" x14ac:dyDescent="0.3">
      <c r="A3009" t="s">
        <v>3539</v>
      </c>
      <c r="B3009" s="4">
        <v>45827</v>
      </c>
      <c r="C3009" s="4">
        <v>45829</v>
      </c>
      <c r="D3009" t="s">
        <v>11</v>
      </c>
      <c r="E3009" t="s">
        <v>50</v>
      </c>
      <c r="F3009" s="8">
        <v>1</v>
      </c>
      <c r="G3009" s="10">
        <v>0</v>
      </c>
      <c r="H3009" t="s">
        <v>13</v>
      </c>
      <c r="I3009" s="8">
        <v>499</v>
      </c>
      <c r="J3009" s="8">
        <v>70.61</v>
      </c>
      <c r="K3009" s="12">
        <f>YEAR(Table2[[#This Row],[Order_Date]])</f>
        <v>2025</v>
      </c>
      <c r="L3009" s="12">
        <f>MONTH(Table2[[#This Row],[Order_Date]])</f>
        <v>6</v>
      </c>
      <c r="M3009" t="str">
        <f>TEXT(Table2[[#This Row],[Order_Date]],"mmm")</f>
        <v>Jun</v>
      </c>
      <c r="N3009" t="str">
        <f>TEXT(Table2[[#This Row],[Order_Date]],"YYYY-MM")</f>
        <v>2025-06</v>
      </c>
      <c r="O3009" s="9">
        <f>IFERROR(Table2[[#This Row],[Profit]]/Table2[[#This Row],[Sales]],0)</f>
        <v>0.14150300601202404</v>
      </c>
      <c r="P3009" t="str">
        <f>_xlfn.XLOOKUP(Table2[[#This Row],[Product_ID]],Table4[Product_ID],Table4[Category],"Not Found")</f>
        <v>Technology</v>
      </c>
      <c r="Q3009" t="str">
        <f>_xlfn.XLOOKUP(Table2[[#This Row],[Product_ID]],Table4[Product_ID],Table4[Sub_Category],"Not Found")</f>
        <v>Accessories</v>
      </c>
      <c r="R3009" t="str">
        <f>_xlfn.XLOOKUP(Table2[[#This Row],[Customer_ID]],Table1[Customer_ID],Table1[Region],"Not Found")</f>
        <v>West</v>
      </c>
      <c r="S3009" t="str">
        <f>_xlfn.XLOOKUP(Table2[[#This Row],[Customer_ID]],Table1[Customer_ID],Table1[Segment],"Not Found")</f>
        <v>Home Office</v>
      </c>
      <c r="T3009" t="str">
        <f>_xlfn.XLOOKUP(Table2[[#This Row],[Product_ID]],Table4[Product_ID],Table4[Product_Name],"Not Found")</f>
        <v>Wireless Mouse</v>
      </c>
    </row>
    <row r="3010" spans="1:20" x14ac:dyDescent="0.3">
      <c r="A3010" t="s">
        <v>3540</v>
      </c>
      <c r="B3010" s="4">
        <v>45827</v>
      </c>
      <c r="C3010" s="4">
        <v>45829</v>
      </c>
      <c r="D3010" t="s">
        <v>702</v>
      </c>
      <c r="E3010" t="s">
        <v>29</v>
      </c>
      <c r="F3010" s="8">
        <v>1</v>
      </c>
      <c r="G3010" s="10">
        <v>0</v>
      </c>
      <c r="H3010" t="s">
        <v>21</v>
      </c>
      <c r="I3010" s="8">
        <v>399</v>
      </c>
      <c r="J3010" s="8">
        <v>-12.68</v>
      </c>
      <c r="K3010" s="12">
        <f>YEAR(Table2[[#This Row],[Order_Date]])</f>
        <v>2025</v>
      </c>
      <c r="L3010" s="12">
        <f>MONTH(Table2[[#This Row],[Order_Date]])</f>
        <v>6</v>
      </c>
      <c r="M3010" t="str">
        <f>TEXT(Table2[[#This Row],[Order_Date]],"mmm")</f>
        <v>Jun</v>
      </c>
      <c r="N3010" t="str">
        <f>TEXT(Table2[[#This Row],[Order_Date]],"YYYY-MM")</f>
        <v>2025-06</v>
      </c>
      <c r="O3010" s="9">
        <f>IFERROR(Table2[[#This Row],[Profit]]/Table2[[#This Row],[Sales]],0)</f>
        <v>-3.1779448621553887E-2</v>
      </c>
      <c r="P3010" t="str">
        <f>_xlfn.XLOOKUP(Table2[[#This Row],[Product_ID]],Table4[Product_ID],Table4[Category],"Not Found")</f>
        <v>Office</v>
      </c>
      <c r="Q3010" t="str">
        <f>_xlfn.XLOOKUP(Table2[[#This Row],[Product_ID]],Table4[Product_ID],Table4[Sub_Category],"Not Found")</f>
        <v>Paper</v>
      </c>
      <c r="R3010" t="str">
        <f>_xlfn.XLOOKUP(Table2[[#This Row],[Customer_ID]],Table1[Customer_ID],Table1[Region],"Not Found")</f>
        <v>West</v>
      </c>
      <c r="S3010" t="str">
        <f>_xlfn.XLOOKUP(Table2[[#This Row],[Customer_ID]],Table1[Customer_ID],Table1[Segment],"Not Found")</f>
        <v>Corporate</v>
      </c>
      <c r="T3010" t="str">
        <f>_xlfn.XLOOKUP(Table2[[#This Row],[Product_ID]],Table4[Product_ID],Table4[Product_Name],"Not Found")</f>
        <v>Notebook Set</v>
      </c>
    </row>
    <row r="3011" spans="1:20" x14ac:dyDescent="0.3">
      <c r="A3011" t="s">
        <v>3541</v>
      </c>
      <c r="B3011" s="4">
        <v>45295</v>
      </c>
      <c r="C3011" s="4">
        <v>45296</v>
      </c>
      <c r="D3011" t="s">
        <v>1117</v>
      </c>
      <c r="E3011" t="s">
        <v>45</v>
      </c>
      <c r="F3011" s="8">
        <v>1</v>
      </c>
      <c r="G3011" s="10">
        <v>0.05</v>
      </c>
      <c r="H3011" t="s">
        <v>17</v>
      </c>
      <c r="I3011" s="8">
        <v>2374.0500000000002</v>
      </c>
      <c r="J3011" s="8">
        <v>486.53</v>
      </c>
      <c r="K3011" s="12">
        <f>YEAR(Table2[[#This Row],[Order_Date]])</f>
        <v>2024</v>
      </c>
      <c r="L3011" s="12">
        <f>MONTH(Table2[[#This Row],[Order_Date]])</f>
        <v>1</v>
      </c>
      <c r="M3011" t="str">
        <f>TEXT(Table2[[#This Row],[Order_Date]],"mmm")</f>
        <v>Jan</v>
      </c>
      <c r="N3011" t="str">
        <f>TEXT(Table2[[#This Row],[Order_Date]],"YYYY-MM")</f>
        <v>2024-01</v>
      </c>
      <c r="O3011" s="9">
        <f>IFERROR(Table2[[#This Row],[Profit]]/Table2[[#This Row],[Sales]],0)</f>
        <v>0.20493671152671591</v>
      </c>
      <c r="P3011" t="str">
        <f>_xlfn.XLOOKUP(Table2[[#This Row],[Product_ID]],Table4[Product_ID],Table4[Category],"Not Found")</f>
        <v>Technology</v>
      </c>
      <c r="Q3011" t="str">
        <f>_xlfn.XLOOKUP(Table2[[#This Row],[Product_ID]],Table4[Product_ID],Table4[Sub_Category],"Not Found")</f>
        <v>Audio</v>
      </c>
      <c r="R3011" t="str">
        <f>_xlfn.XLOOKUP(Table2[[#This Row],[Customer_ID]],Table1[Customer_ID],Table1[Region],"Not Found")</f>
        <v>West</v>
      </c>
      <c r="S3011" t="str">
        <f>_xlfn.XLOOKUP(Table2[[#This Row],[Customer_ID]],Table1[Customer_ID],Table1[Segment],"Not Found")</f>
        <v>Consumer</v>
      </c>
      <c r="T3011" t="str">
        <f>_xlfn.XLOOKUP(Table2[[#This Row],[Product_ID]],Table4[Product_ID],Table4[Product_Name],"Not Found")</f>
        <v>Headphones</v>
      </c>
    </row>
    <row r="3012" spans="1:20" x14ac:dyDescent="0.3">
      <c r="A3012" t="s">
        <v>3542</v>
      </c>
      <c r="B3012" s="4">
        <v>45581</v>
      </c>
      <c r="C3012" s="4">
        <v>45583</v>
      </c>
      <c r="D3012" t="s">
        <v>73</v>
      </c>
      <c r="E3012" t="s">
        <v>26</v>
      </c>
      <c r="F3012" s="8">
        <v>1</v>
      </c>
      <c r="G3012" s="10">
        <v>0</v>
      </c>
      <c r="H3012" t="s">
        <v>17</v>
      </c>
      <c r="I3012" s="8">
        <v>899</v>
      </c>
      <c r="J3012" s="8">
        <v>231.79</v>
      </c>
      <c r="K3012" s="12">
        <f>YEAR(Table2[[#This Row],[Order_Date]])</f>
        <v>2024</v>
      </c>
      <c r="L3012" s="12">
        <f>MONTH(Table2[[#This Row],[Order_Date]])</f>
        <v>10</v>
      </c>
      <c r="M3012" t="str">
        <f>TEXT(Table2[[#This Row],[Order_Date]],"mmm")</f>
        <v>Oct</v>
      </c>
      <c r="N3012" t="str">
        <f>TEXT(Table2[[#This Row],[Order_Date]],"YYYY-MM")</f>
        <v>2024-10</v>
      </c>
      <c r="O3012" s="9">
        <f>IFERROR(Table2[[#This Row],[Profit]]/Table2[[#This Row],[Sales]],0)</f>
        <v>0.2578309232480534</v>
      </c>
      <c r="P3012" t="str">
        <f>_xlfn.XLOOKUP(Table2[[#This Row],[Product_ID]],Table4[Product_ID],Table4[Category],"Not Found")</f>
        <v>Technology</v>
      </c>
      <c r="Q3012" t="str">
        <f>_xlfn.XLOOKUP(Table2[[#This Row],[Product_ID]],Table4[Product_ID],Table4[Sub_Category],"Not Found")</f>
        <v>Accessories</v>
      </c>
      <c r="R3012" t="str">
        <f>_xlfn.XLOOKUP(Table2[[#This Row],[Customer_ID]],Table1[Customer_ID],Table1[Region],"Not Found")</f>
        <v>West</v>
      </c>
      <c r="S3012" t="str">
        <f>_xlfn.XLOOKUP(Table2[[#This Row],[Customer_ID]],Table1[Customer_ID],Table1[Segment],"Not Found")</f>
        <v>Consumer</v>
      </c>
      <c r="T3012" t="str">
        <f>_xlfn.XLOOKUP(Table2[[#This Row],[Product_ID]],Table4[Product_ID],Table4[Product_Name],"Not Found")</f>
        <v>Keyboard</v>
      </c>
    </row>
    <row r="3013" spans="1:20" x14ac:dyDescent="0.3">
      <c r="A3013" t="s">
        <v>3543</v>
      </c>
      <c r="B3013" s="4">
        <v>45724</v>
      </c>
      <c r="C3013" s="4">
        <v>45725</v>
      </c>
      <c r="D3013" t="s">
        <v>1138</v>
      </c>
      <c r="E3013" t="s">
        <v>76</v>
      </c>
      <c r="F3013" s="8">
        <v>2</v>
      </c>
      <c r="G3013" s="10">
        <v>0.15</v>
      </c>
      <c r="H3013" t="s">
        <v>21</v>
      </c>
      <c r="I3013" s="8">
        <v>1528.3</v>
      </c>
      <c r="J3013" s="8">
        <v>476.89</v>
      </c>
      <c r="K3013" s="12">
        <f>YEAR(Table2[[#This Row],[Order_Date]])</f>
        <v>2025</v>
      </c>
      <c r="L3013" s="12">
        <f>MONTH(Table2[[#This Row],[Order_Date]])</f>
        <v>3</v>
      </c>
      <c r="M3013" t="str">
        <f>TEXT(Table2[[#This Row],[Order_Date]],"mmm")</f>
        <v>Mar</v>
      </c>
      <c r="N3013" t="str">
        <f>TEXT(Table2[[#This Row],[Order_Date]],"YYYY-MM")</f>
        <v>2025-03</v>
      </c>
      <c r="O3013" s="9">
        <f>IFERROR(Table2[[#This Row],[Profit]]/Table2[[#This Row],[Sales]],0)</f>
        <v>0.31203952103644572</v>
      </c>
      <c r="P3013" t="str">
        <f>_xlfn.XLOOKUP(Table2[[#This Row],[Product_ID]],Table4[Product_ID],Table4[Category],"Not Found")</f>
        <v>Home</v>
      </c>
      <c r="Q3013" t="str">
        <f>_xlfn.XLOOKUP(Table2[[#This Row],[Product_ID]],Table4[Product_ID],Table4[Sub_Category],"Not Found")</f>
        <v>Decor</v>
      </c>
      <c r="R3013" t="str">
        <f>_xlfn.XLOOKUP(Table2[[#This Row],[Customer_ID]],Table1[Customer_ID],Table1[Region],"Not Found")</f>
        <v>South</v>
      </c>
      <c r="S3013" t="str">
        <f>_xlfn.XLOOKUP(Table2[[#This Row],[Customer_ID]],Table1[Customer_ID],Table1[Segment],"Not Found")</f>
        <v>Consumer</v>
      </c>
      <c r="T3013" t="str">
        <f>_xlfn.XLOOKUP(Table2[[#This Row],[Product_ID]],Table4[Product_ID],Table4[Product_Name],"Not Found")</f>
        <v>Wall Clock</v>
      </c>
    </row>
    <row r="3014" spans="1:20" x14ac:dyDescent="0.3">
      <c r="A3014" t="s">
        <v>3544</v>
      </c>
      <c r="B3014" s="4">
        <v>45762</v>
      </c>
      <c r="C3014" s="4">
        <v>45764</v>
      </c>
      <c r="D3014" t="s">
        <v>172</v>
      </c>
      <c r="E3014" t="s">
        <v>81</v>
      </c>
      <c r="F3014" s="8">
        <v>2</v>
      </c>
      <c r="G3014" s="10">
        <v>0.05</v>
      </c>
      <c r="H3014" t="s">
        <v>13</v>
      </c>
      <c r="I3014" s="8">
        <v>1518.1</v>
      </c>
      <c r="J3014" s="8">
        <v>438.64</v>
      </c>
      <c r="K3014" s="12">
        <f>YEAR(Table2[[#This Row],[Order_Date]])</f>
        <v>2025</v>
      </c>
      <c r="L3014" s="12">
        <f>MONTH(Table2[[#This Row],[Order_Date]])</f>
        <v>4</v>
      </c>
      <c r="M3014" t="str">
        <f>TEXT(Table2[[#This Row],[Order_Date]],"mmm")</f>
        <v>Apr</v>
      </c>
      <c r="N3014" t="str">
        <f>TEXT(Table2[[#This Row],[Order_Date]],"YYYY-MM")</f>
        <v>2025-04</v>
      </c>
      <c r="O3014" s="9">
        <f>IFERROR(Table2[[#This Row],[Profit]]/Table2[[#This Row],[Sales]],0)</f>
        <v>0.28894012252157303</v>
      </c>
      <c r="P3014" t="str">
        <f>_xlfn.XLOOKUP(Table2[[#This Row],[Product_ID]],Table4[Product_ID],Table4[Category],"Not Found")</f>
        <v>Home</v>
      </c>
      <c r="Q3014" t="str">
        <f>_xlfn.XLOOKUP(Table2[[#This Row],[Product_ID]],Table4[Product_ID],Table4[Sub_Category],"Not Found")</f>
        <v>Kitchen</v>
      </c>
      <c r="R3014" t="str">
        <f>_xlfn.XLOOKUP(Table2[[#This Row],[Customer_ID]],Table1[Customer_ID],Table1[Region],"Not Found")</f>
        <v>West</v>
      </c>
      <c r="S3014" t="str">
        <f>_xlfn.XLOOKUP(Table2[[#This Row],[Customer_ID]],Table1[Customer_ID],Table1[Segment],"Not Found")</f>
        <v>Consumer</v>
      </c>
      <c r="T3014" t="str">
        <f>_xlfn.XLOOKUP(Table2[[#This Row],[Product_ID]],Table4[Product_ID],Table4[Product_Name],"Not Found")</f>
        <v>Travel Mug</v>
      </c>
    </row>
    <row r="3015" spans="1:20" x14ac:dyDescent="0.3">
      <c r="A3015" t="s">
        <v>3545</v>
      </c>
      <c r="B3015" s="4">
        <v>45472</v>
      </c>
      <c r="C3015" s="4">
        <v>45476</v>
      </c>
      <c r="D3015" t="s">
        <v>607</v>
      </c>
      <c r="E3015" t="s">
        <v>200</v>
      </c>
      <c r="F3015" s="8">
        <v>3</v>
      </c>
      <c r="G3015" s="10">
        <v>0.05</v>
      </c>
      <c r="H3015" t="s">
        <v>30</v>
      </c>
      <c r="I3015" s="8">
        <v>3132.15</v>
      </c>
      <c r="J3015" s="8">
        <v>933.09</v>
      </c>
      <c r="K3015" s="12">
        <f>YEAR(Table2[[#This Row],[Order_Date]])</f>
        <v>2024</v>
      </c>
      <c r="L3015" s="12">
        <f>MONTH(Table2[[#This Row],[Order_Date]])</f>
        <v>6</v>
      </c>
      <c r="M3015" t="str">
        <f>TEXT(Table2[[#This Row],[Order_Date]],"mmm")</f>
        <v>Jun</v>
      </c>
      <c r="N3015" t="str">
        <f>TEXT(Table2[[#This Row],[Order_Date]],"YYYY-MM")</f>
        <v>2024-06</v>
      </c>
      <c r="O3015" s="9">
        <f>IFERROR(Table2[[#This Row],[Profit]]/Table2[[#This Row],[Sales]],0)</f>
        <v>0.29790718835304825</v>
      </c>
      <c r="P3015" t="str">
        <f>_xlfn.XLOOKUP(Table2[[#This Row],[Product_ID]],Table4[Product_ID],Table4[Category],"Not Found")</f>
        <v>Office</v>
      </c>
      <c r="Q3015" t="str">
        <f>_xlfn.XLOOKUP(Table2[[#This Row],[Product_ID]],Table4[Product_ID],Table4[Sub_Category],"Not Found")</f>
        <v>Office Supplies</v>
      </c>
      <c r="R3015" t="str">
        <f>_xlfn.XLOOKUP(Table2[[#This Row],[Customer_ID]],Table1[Customer_ID],Table1[Region],"Not Found")</f>
        <v>West</v>
      </c>
      <c r="S3015" t="str">
        <f>_xlfn.XLOOKUP(Table2[[#This Row],[Customer_ID]],Table1[Customer_ID],Table1[Segment],"Not Found")</f>
        <v>Home Office</v>
      </c>
      <c r="T3015" t="str">
        <f>_xlfn.XLOOKUP(Table2[[#This Row],[Product_ID]],Table4[Product_ID],Table4[Product_Name],"Not Found")</f>
        <v>Laptop Stand</v>
      </c>
    </row>
    <row r="3016" spans="1:20" x14ac:dyDescent="0.3">
      <c r="A3016" t="s">
        <v>3546</v>
      </c>
      <c r="B3016" s="4">
        <v>45539</v>
      </c>
      <c r="C3016" s="4">
        <v>45544</v>
      </c>
      <c r="D3016" t="s">
        <v>252</v>
      </c>
      <c r="E3016" t="s">
        <v>68</v>
      </c>
      <c r="F3016" s="8">
        <v>3</v>
      </c>
      <c r="G3016" s="10">
        <v>0.05</v>
      </c>
      <c r="H3016" t="s">
        <v>30</v>
      </c>
      <c r="I3016" s="8">
        <v>3702.15</v>
      </c>
      <c r="J3016" s="8">
        <v>1063.25</v>
      </c>
      <c r="K3016" s="12">
        <f>YEAR(Table2[[#This Row],[Order_Date]])</f>
        <v>2024</v>
      </c>
      <c r="L3016" s="12">
        <f>MONTH(Table2[[#This Row],[Order_Date]])</f>
        <v>9</v>
      </c>
      <c r="M3016" t="str">
        <f>TEXT(Table2[[#This Row],[Order_Date]],"mmm")</f>
        <v>Sep</v>
      </c>
      <c r="N3016" t="str">
        <f>TEXT(Table2[[#This Row],[Order_Date]],"YYYY-MM")</f>
        <v>2024-09</v>
      </c>
      <c r="O3016" s="9">
        <f>IFERROR(Table2[[#This Row],[Profit]]/Table2[[#This Row],[Sales]],0)</f>
        <v>0.28719797955242221</v>
      </c>
      <c r="P3016" t="str">
        <f>_xlfn.XLOOKUP(Table2[[#This Row],[Product_ID]],Table4[Product_ID],Table4[Category],"Not Found")</f>
        <v>Home</v>
      </c>
      <c r="Q3016" t="str">
        <f>_xlfn.XLOOKUP(Table2[[#This Row],[Product_ID]],Table4[Product_ID],Table4[Sub_Category],"Not Found")</f>
        <v>Lighting</v>
      </c>
      <c r="R3016" t="str">
        <f>_xlfn.XLOOKUP(Table2[[#This Row],[Customer_ID]],Table1[Customer_ID],Table1[Region],"Not Found")</f>
        <v>West</v>
      </c>
      <c r="S3016" t="str">
        <f>_xlfn.XLOOKUP(Table2[[#This Row],[Customer_ID]],Table1[Customer_ID],Table1[Segment],"Not Found")</f>
        <v>Home Office</v>
      </c>
      <c r="T3016" t="str">
        <f>_xlfn.XLOOKUP(Table2[[#This Row],[Product_ID]],Table4[Product_ID],Table4[Product_Name],"Not Found")</f>
        <v>Table Lamp</v>
      </c>
    </row>
    <row r="3017" spans="1:20" x14ac:dyDescent="0.3">
      <c r="A3017" t="s">
        <v>3547</v>
      </c>
      <c r="B3017" s="4">
        <v>45919</v>
      </c>
      <c r="C3017" s="4">
        <v>45924</v>
      </c>
      <c r="D3017" t="s">
        <v>735</v>
      </c>
      <c r="E3017" t="s">
        <v>58</v>
      </c>
      <c r="F3017" s="8">
        <v>1</v>
      </c>
      <c r="G3017" s="10">
        <v>0.1</v>
      </c>
      <c r="H3017" t="s">
        <v>13</v>
      </c>
      <c r="I3017" s="8">
        <v>1799.1</v>
      </c>
      <c r="J3017" s="8">
        <v>310.64</v>
      </c>
      <c r="K3017" s="12">
        <f>YEAR(Table2[[#This Row],[Order_Date]])</f>
        <v>2025</v>
      </c>
      <c r="L3017" s="12">
        <f>MONTH(Table2[[#This Row],[Order_Date]])</f>
        <v>9</v>
      </c>
      <c r="M3017" t="str">
        <f>TEXT(Table2[[#This Row],[Order_Date]],"mmm")</f>
        <v>Sep</v>
      </c>
      <c r="N3017" t="str">
        <f>TEXT(Table2[[#This Row],[Order_Date]],"YYYY-MM")</f>
        <v>2025-09</v>
      </c>
      <c r="O3017" s="9">
        <f>IFERROR(Table2[[#This Row],[Profit]]/Table2[[#This Row],[Sales]],0)</f>
        <v>0.17266410983269412</v>
      </c>
      <c r="P3017" t="str">
        <f>_xlfn.XLOOKUP(Table2[[#This Row],[Product_ID]],Table4[Product_ID],Table4[Category],"Not Found")</f>
        <v>Technology</v>
      </c>
      <c r="Q3017" t="str">
        <f>_xlfn.XLOOKUP(Table2[[#This Row],[Product_ID]],Table4[Product_ID],Table4[Sub_Category],"Not Found")</f>
        <v>Audio</v>
      </c>
      <c r="R3017" t="str">
        <f>_xlfn.XLOOKUP(Table2[[#This Row],[Customer_ID]],Table1[Customer_ID],Table1[Region],"Not Found")</f>
        <v>West</v>
      </c>
      <c r="S3017" t="str">
        <f>_xlfn.XLOOKUP(Table2[[#This Row],[Customer_ID]],Table1[Customer_ID],Table1[Segment],"Not Found")</f>
        <v>Home Office</v>
      </c>
      <c r="T3017" t="str">
        <f>_xlfn.XLOOKUP(Table2[[#This Row],[Product_ID]],Table4[Product_ID],Table4[Product_Name],"Not Found")</f>
        <v>Bluetooth Speaker</v>
      </c>
    </row>
    <row r="3018" spans="1:20" x14ac:dyDescent="0.3">
      <c r="A3018" t="s">
        <v>3548</v>
      </c>
      <c r="B3018" s="4">
        <v>45570</v>
      </c>
      <c r="C3018" s="4">
        <v>45573</v>
      </c>
      <c r="D3018" t="s">
        <v>585</v>
      </c>
      <c r="E3018" t="s">
        <v>45</v>
      </c>
      <c r="F3018" s="8">
        <v>1</v>
      </c>
      <c r="G3018" s="10">
        <v>0.05</v>
      </c>
      <c r="H3018" t="s">
        <v>21</v>
      </c>
      <c r="I3018" s="8">
        <v>2374.0500000000002</v>
      </c>
      <c r="J3018" s="8">
        <v>596.55999999999995</v>
      </c>
      <c r="K3018" s="12">
        <f>YEAR(Table2[[#This Row],[Order_Date]])</f>
        <v>2024</v>
      </c>
      <c r="L3018" s="12">
        <f>MONTH(Table2[[#This Row],[Order_Date]])</f>
        <v>10</v>
      </c>
      <c r="M3018" t="str">
        <f>TEXT(Table2[[#This Row],[Order_Date]],"mmm")</f>
        <v>Oct</v>
      </c>
      <c r="N3018" t="str">
        <f>TEXT(Table2[[#This Row],[Order_Date]],"YYYY-MM")</f>
        <v>2024-10</v>
      </c>
      <c r="O3018" s="9">
        <f>IFERROR(Table2[[#This Row],[Profit]]/Table2[[#This Row],[Sales]],0)</f>
        <v>0.25128367136328211</v>
      </c>
      <c r="P3018" t="str">
        <f>_xlfn.XLOOKUP(Table2[[#This Row],[Product_ID]],Table4[Product_ID],Table4[Category],"Not Found")</f>
        <v>Technology</v>
      </c>
      <c r="Q3018" t="str">
        <f>_xlfn.XLOOKUP(Table2[[#This Row],[Product_ID]],Table4[Product_ID],Table4[Sub_Category],"Not Found")</f>
        <v>Audio</v>
      </c>
      <c r="R3018" t="str">
        <f>_xlfn.XLOOKUP(Table2[[#This Row],[Customer_ID]],Table1[Customer_ID],Table1[Region],"Not Found")</f>
        <v>East</v>
      </c>
      <c r="S3018" t="str">
        <f>_xlfn.XLOOKUP(Table2[[#This Row],[Customer_ID]],Table1[Customer_ID],Table1[Segment],"Not Found")</f>
        <v>Consumer</v>
      </c>
      <c r="T3018" t="str">
        <f>_xlfn.XLOOKUP(Table2[[#This Row],[Product_ID]],Table4[Product_ID],Table4[Product_Name],"Not Found")</f>
        <v>Headphones</v>
      </c>
    </row>
    <row r="3019" spans="1:20" x14ac:dyDescent="0.3">
      <c r="A3019" t="s">
        <v>3549</v>
      </c>
      <c r="B3019" s="4">
        <v>45872</v>
      </c>
      <c r="C3019" s="4">
        <v>45876</v>
      </c>
      <c r="D3019" t="s">
        <v>810</v>
      </c>
      <c r="E3019" t="s">
        <v>40</v>
      </c>
      <c r="F3019" s="8">
        <v>1</v>
      </c>
      <c r="G3019" s="10">
        <v>0.1</v>
      </c>
      <c r="H3019" t="s">
        <v>21</v>
      </c>
      <c r="I3019" s="8">
        <v>1349.1</v>
      </c>
      <c r="J3019" s="8">
        <v>244.76</v>
      </c>
      <c r="K3019" s="12">
        <f>YEAR(Table2[[#This Row],[Order_Date]])</f>
        <v>2025</v>
      </c>
      <c r="L3019" s="12">
        <f>MONTH(Table2[[#This Row],[Order_Date]])</f>
        <v>8</v>
      </c>
      <c r="M3019" t="str">
        <f>TEXT(Table2[[#This Row],[Order_Date]],"mmm")</f>
        <v>Aug</v>
      </c>
      <c r="N3019" t="str">
        <f>TEXT(Table2[[#This Row],[Order_Date]],"YYYY-MM")</f>
        <v>2025-08</v>
      </c>
      <c r="O3019" s="9">
        <f>IFERROR(Table2[[#This Row],[Profit]]/Table2[[#This Row],[Sales]],0)</f>
        <v>0.18142465347268549</v>
      </c>
      <c r="P3019" t="str">
        <f>_xlfn.XLOOKUP(Table2[[#This Row],[Product_ID]],Table4[Product_ID],Table4[Category],"Not Found")</f>
        <v>Technology</v>
      </c>
      <c r="Q3019" t="str">
        <f>_xlfn.XLOOKUP(Table2[[#This Row],[Product_ID]],Table4[Product_ID],Table4[Sub_Category],"Not Found")</f>
        <v>Accessories</v>
      </c>
      <c r="R3019" t="str">
        <f>_xlfn.XLOOKUP(Table2[[#This Row],[Customer_ID]],Table1[Customer_ID],Table1[Region],"Not Found")</f>
        <v>North</v>
      </c>
      <c r="S3019" t="str">
        <f>_xlfn.XLOOKUP(Table2[[#This Row],[Customer_ID]],Table1[Customer_ID],Table1[Segment],"Not Found")</f>
        <v>Consumer</v>
      </c>
      <c r="T3019" t="str">
        <f>_xlfn.XLOOKUP(Table2[[#This Row],[Product_ID]],Table4[Product_ID],Table4[Product_Name],"Not Found")</f>
        <v>Power Bank</v>
      </c>
    </row>
    <row r="3020" spans="1:20" x14ac:dyDescent="0.3">
      <c r="A3020" t="s">
        <v>3550</v>
      </c>
      <c r="B3020" s="4">
        <v>45545</v>
      </c>
      <c r="C3020" s="4">
        <v>45547</v>
      </c>
      <c r="D3020" t="s">
        <v>1150</v>
      </c>
      <c r="E3020" t="s">
        <v>68</v>
      </c>
      <c r="F3020" s="8">
        <v>1</v>
      </c>
      <c r="G3020" s="10">
        <v>0.1</v>
      </c>
      <c r="H3020" t="s">
        <v>30</v>
      </c>
      <c r="I3020" s="8">
        <v>1169.0999999999999</v>
      </c>
      <c r="J3020" s="8">
        <v>262.02999999999997</v>
      </c>
      <c r="K3020" s="12">
        <f>YEAR(Table2[[#This Row],[Order_Date]])</f>
        <v>2024</v>
      </c>
      <c r="L3020" s="12">
        <f>MONTH(Table2[[#This Row],[Order_Date]])</f>
        <v>9</v>
      </c>
      <c r="M3020" t="str">
        <f>TEXT(Table2[[#This Row],[Order_Date]],"mmm")</f>
        <v>Sep</v>
      </c>
      <c r="N3020" t="str">
        <f>TEXT(Table2[[#This Row],[Order_Date]],"YYYY-MM")</f>
        <v>2024-09</v>
      </c>
      <c r="O3020" s="9">
        <f>IFERROR(Table2[[#This Row],[Profit]]/Table2[[#This Row],[Sales]],0)</f>
        <v>0.22412967239757078</v>
      </c>
      <c r="P3020" t="str">
        <f>_xlfn.XLOOKUP(Table2[[#This Row],[Product_ID]],Table4[Product_ID],Table4[Category],"Not Found")</f>
        <v>Home</v>
      </c>
      <c r="Q3020" t="str">
        <f>_xlfn.XLOOKUP(Table2[[#This Row],[Product_ID]],Table4[Product_ID],Table4[Sub_Category],"Not Found")</f>
        <v>Lighting</v>
      </c>
      <c r="R3020" t="str">
        <f>_xlfn.XLOOKUP(Table2[[#This Row],[Customer_ID]],Table1[Customer_ID],Table1[Region],"Not Found")</f>
        <v>West</v>
      </c>
      <c r="S3020" t="str">
        <f>_xlfn.XLOOKUP(Table2[[#This Row],[Customer_ID]],Table1[Customer_ID],Table1[Segment],"Not Found")</f>
        <v>Consumer</v>
      </c>
      <c r="T3020" t="str">
        <f>_xlfn.XLOOKUP(Table2[[#This Row],[Product_ID]],Table4[Product_ID],Table4[Product_Name],"Not Found")</f>
        <v>Table Lamp</v>
      </c>
    </row>
    <row r="3021" spans="1:20" x14ac:dyDescent="0.3">
      <c r="A3021" t="s">
        <v>3551</v>
      </c>
      <c r="B3021" s="4">
        <v>45472</v>
      </c>
      <c r="C3021" s="4">
        <v>45476</v>
      </c>
      <c r="D3021" t="s">
        <v>2272</v>
      </c>
      <c r="E3021" t="s">
        <v>50</v>
      </c>
      <c r="F3021" s="8">
        <v>1</v>
      </c>
      <c r="G3021" s="10">
        <v>0.1</v>
      </c>
      <c r="H3021" t="s">
        <v>17</v>
      </c>
      <c r="I3021" s="8">
        <v>449.1</v>
      </c>
      <c r="J3021" s="8">
        <v>105.02</v>
      </c>
      <c r="K3021" s="12">
        <f>YEAR(Table2[[#This Row],[Order_Date]])</f>
        <v>2024</v>
      </c>
      <c r="L3021" s="12">
        <f>MONTH(Table2[[#This Row],[Order_Date]])</f>
        <v>6</v>
      </c>
      <c r="M3021" t="str">
        <f>TEXT(Table2[[#This Row],[Order_Date]],"mmm")</f>
        <v>Jun</v>
      </c>
      <c r="N3021" t="str">
        <f>TEXT(Table2[[#This Row],[Order_Date]],"YYYY-MM")</f>
        <v>2024-06</v>
      </c>
      <c r="O3021" s="9">
        <f>IFERROR(Table2[[#This Row],[Profit]]/Table2[[#This Row],[Sales]],0)</f>
        <v>0.23384546871520817</v>
      </c>
      <c r="P3021" t="str">
        <f>_xlfn.XLOOKUP(Table2[[#This Row],[Product_ID]],Table4[Product_ID],Table4[Category],"Not Found")</f>
        <v>Technology</v>
      </c>
      <c r="Q3021" t="str">
        <f>_xlfn.XLOOKUP(Table2[[#This Row],[Product_ID]],Table4[Product_ID],Table4[Sub_Category],"Not Found")</f>
        <v>Accessories</v>
      </c>
      <c r="R3021" t="str">
        <f>_xlfn.XLOOKUP(Table2[[#This Row],[Customer_ID]],Table1[Customer_ID],Table1[Region],"Not Found")</f>
        <v>West</v>
      </c>
      <c r="S3021" t="str">
        <f>_xlfn.XLOOKUP(Table2[[#This Row],[Customer_ID]],Table1[Customer_ID],Table1[Segment],"Not Found")</f>
        <v>Home Office</v>
      </c>
      <c r="T3021" t="str">
        <f>_xlfn.XLOOKUP(Table2[[#This Row],[Product_ID]],Table4[Product_ID],Table4[Product_Name],"Not Found")</f>
        <v>Wireless Mouse</v>
      </c>
    </row>
    <row r="3022" spans="1:20" x14ac:dyDescent="0.3">
      <c r="A3022" t="s">
        <v>3552</v>
      </c>
      <c r="B3022" s="4">
        <v>45972</v>
      </c>
      <c r="C3022" s="4">
        <v>45974</v>
      </c>
      <c r="D3022" t="s">
        <v>513</v>
      </c>
      <c r="E3022" t="s">
        <v>55</v>
      </c>
      <c r="F3022" s="8">
        <v>1</v>
      </c>
      <c r="G3022" s="10">
        <v>0.05</v>
      </c>
      <c r="H3022" t="s">
        <v>17</v>
      </c>
      <c r="I3022" s="8">
        <v>5699.05</v>
      </c>
      <c r="J3022" s="8">
        <v>779.33</v>
      </c>
      <c r="K3022" s="12">
        <f>YEAR(Table2[[#This Row],[Order_Date]])</f>
        <v>2025</v>
      </c>
      <c r="L3022" s="12">
        <f>MONTH(Table2[[#This Row],[Order_Date]])</f>
        <v>11</v>
      </c>
      <c r="M3022" t="str">
        <f>TEXT(Table2[[#This Row],[Order_Date]],"mmm")</f>
        <v>Nov</v>
      </c>
      <c r="N3022" t="str">
        <f>TEXT(Table2[[#This Row],[Order_Date]],"YYYY-MM")</f>
        <v>2025-11</v>
      </c>
      <c r="O3022" s="9">
        <f>IFERROR(Table2[[#This Row],[Profit]]/Table2[[#This Row],[Sales]],0)</f>
        <v>0.13674735262894694</v>
      </c>
      <c r="P3022" t="str">
        <f>_xlfn.XLOOKUP(Table2[[#This Row],[Product_ID]],Table4[Product_ID],Table4[Category],"Not Found")</f>
        <v>Furniture</v>
      </c>
      <c r="Q3022" t="str">
        <f>_xlfn.XLOOKUP(Table2[[#This Row],[Product_ID]],Table4[Product_ID],Table4[Sub_Category],"Not Found")</f>
        <v>Furniture</v>
      </c>
      <c r="R3022" t="str">
        <f>_xlfn.XLOOKUP(Table2[[#This Row],[Customer_ID]],Table1[Customer_ID],Table1[Region],"Not Found")</f>
        <v>North</v>
      </c>
      <c r="S3022" t="str">
        <f>_xlfn.XLOOKUP(Table2[[#This Row],[Customer_ID]],Table1[Customer_ID],Table1[Segment],"Not Found")</f>
        <v>Corporate</v>
      </c>
      <c r="T3022" t="str">
        <f>_xlfn.XLOOKUP(Table2[[#This Row],[Product_ID]],Table4[Product_ID],Table4[Product_Name],"Not Found")</f>
        <v>Study Table</v>
      </c>
    </row>
    <row r="3023" spans="1:20" x14ac:dyDescent="0.3">
      <c r="A3023" t="s">
        <v>3553</v>
      </c>
      <c r="B3023" s="4">
        <v>45800</v>
      </c>
      <c r="C3023" s="4">
        <v>45804</v>
      </c>
      <c r="D3023" t="s">
        <v>808</v>
      </c>
      <c r="E3023" t="s">
        <v>99</v>
      </c>
      <c r="F3023" s="8">
        <v>2</v>
      </c>
      <c r="G3023" s="10">
        <v>0.1</v>
      </c>
      <c r="H3023" t="s">
        <v>13</v>
      </c>
      <c r="I3023" s="8">
        <v>448.2</v>
      </c>
      <c r="J3023" s="8">
        <v>144.72999999999999</v>
      </c>
      <c r="K3023" s="12">
        <f>YEAR(Table2[[#This Row],[Order_Date]])</f>
        <v>2025</v>
      </c>
      <c r="L3023" s="12">
        <f>MONTH(Table2[[#This Row],[Order_Date]])</f>
        <v>5</v>
      </c>
      <c r="M3023" t="str">
        <f>TEXT(Table2[[#This Row],[Order_Date]],"mmm")</f>
        <v>May</v>
      </c>
      <c r="N3023" t="str">
        <f>TEXT(Table2[[#This Row],[Order_Date]],"YYYY-MM")</f>
        <v>2025-05</v>
      </c>
      <c r="O3023" s="9">
        <f>IFERROR(Table2[[#This Row],[Profit]]/Table2[[#This Row],[Sales]],0)</f>
        <v>0.32291387773315483</v>
      </c>
      <c r="P3023" t="str">
        <f>_xlfn.XLOOKUP(Table2[[#This Row],[Product_ID]],Table4[Product_ID],Table4[Category],"Not Found")</f>
        <v>Office</v>
      </c>
      <c r="Q3023" t="str">
        <f>_xlfn.XLOOKUP(Table2[[#This Row],[Product_ID]],Table4[Product_ID],Table4[Sub_Category],"Not Found")</f>
        <v>Paper</v>
      </c>
      <c r="R3023" t="str">
        <f>_xlfn.XLOOKUP(Table2[[#This Row],[Customer_ID]],Table1[Customer_ID],Table1[Region],"Not Found")</f>
        <v>South</v>
      </c>
      <c r="S3023" t="str">
        <f>_xlfn.XLOOKUP(Table2[[#This Row],[Customer_ID]],Table1[Customer_ID],Table1[Segment],"Not Found")</f>
        <v>Consumer</v>
      </c>
      <c r="T3023" t="str">
        <f>_xlfn.XLOOKUP(Table2[[#This Row],[Product_ID]],Table4[Product_ID],Table4[Product_Name],"Not Found")</f>
        <v>Pen Set</v>
      </c>
    </row>
    <row r="3024" spans="1:20" x14ac:dyDescent="0.3">
      <c r="A3024" t="s">
        <v>3554</v>
      </c>
      <c r="B3024" s="4">
        <v>45991</v>
      </c>
      <c r="C3024" s="4">
        <v>45995</v>
      </c>
      <c r="D3024" t="s">
        <v>674</v>
      </c>
      <c r="E3024" t="s">
        <v>68</v>
      </c>
      <c r="F3024" s="8">
        <v>2</v>
      </c>
      <c r="G3024" s="10">
        <v>0.05</v>
      </c>
      <c r="H3024" t="s">
        <v>17</v>
      </c>
      <c r="I3024" s="8">
        <v>2468.1</v>
      </c>
      <c r="J3024" s="8">
        <v>617.15</v>
      </c>
      <c r="K3024" s="12">
        <f>YEAR(Table2[[#This Row],[Order_Date]])</f>
        <v>2025</v>
      </c>
      <c r="L3024" s="12">
        <f>MONTH(Table2[[#This Row],[Order_Date]])</f>
        <v>11</v>
      </c>
      <c r="M3024" t="str">
        <f>TEXT(Table2[[#This Row],[Order_Date]],"mmm")</f>
        <v>Nov</v>
      </c>
      <c r="N3024" t="str">
        <f>TEXT(Table2[[#This Row],[Order_Date]],"YYYY-MM")</f>
        <v>2025-11</v>
      </c>
      <c r="O3024" s="9">
        <f>IFERROR(Table2[[#This Row],[Profit]]/Table2[[#This Row],[Sales]],0)</f>
        <v>0.25005064624610024</v>
      </c>
      <c r="P3024" t="str">
        <f>_xlfn.XLOOKUP(Table2[[#This Row],[Product_ID]],Table4[Product_ID],Table4[Category],"Not Found")</f>
        <v>Home</v>
      </c>
      <c r="Q3024" t="str">
        <f>_xlfn.XLOOKUP(Table2[[#This Row],[Product_ID]],Table4[Product_ID],Table4[Sub_Category],"Not Found")</f>
        <v>Lighting</v>
      </c>
      <c r="R3024" t="str">
        <f>_xlfn.XLOOKUP(Table2[[#This Row],[Customer_ID]],Table1[Customer_ID],Table1[Region],"Not Found")</f>
        <v>East</v>
      </c>
      <c r="S3024" t="str">
        <f>_xlfn.XLOOKUP(Table2[[#This Row],[Customer_ID]],Table1[Customer_ID],Table1[Segment],"Not Found")</f>
        <v>Home Office</v>
      </c>
      <c r="T3024" t="str">
        <f>_xlfn.XLOOKUP(Table2[[#This Row],[Product_ID]],Table4[Product_ID],Table4[Product_Name],"Not Found")</f>
        <v>Table Lamp</v>
      </c>
    </row>
    <row r="3025" spans="1:20" x14ac:dyDescent="0.3">
      <c r="A3025" t="s">
        <v>3555</v>
      </c>
      <c r="B3025" s="4">
        <v>45857</v>
      </c>
      <c r="C3025" s="4">
        <v>45862</v>
      </c>
      <c r="D3025" t="s">
        <v>1407</v>
      </c>
      <c r="E3025" t="s">
        <v>81</v>
      </c>
      <c r="F3025" s="8">
        <v>2</v>
      </c>
      <c r="G3025" s="10">
        <v>0</v>
      </c>
      <c r="H3025" t="s">
        <v>13</v>
      </c>
      <c r="I3025" s="8">
        <v>1598</v>
      </c>
      <c r="J3025" s="8">
        <v>326.70999999999998</v>
      </c>
      <c r="K3025" s="12">
        <f>YEAR(Table2[[#This Row],[Order_Date]])</f>
        <v>2025</v>
      </c>
      <c r="L3025" s="12">
        <f>MONTH(Table2[[#This Row],[Order_Date]])</f>
        <v>7</v>
      </c>
      <c r="M3025" t="str">
        <f>TEXT(Table2[[#This Row],[Order_Date]],"mmm")</f>
        <v>Jul</v>
      </c>
      <c r="N3025" t="str">
        <f>TEXT(Table2[[#This Row],[Order_Date]],"YYYY-MM")</f>
        <v>2025-07</v>
      </c>
      <c r="O3025" s="9">
        <f>IFERROR(Table2[[#This Row],[Profit]]/Table2[[#This Row],[Sales]],0)</f>
        <v>0.20444931163954944</v>
      </c>
      <c r="P3025" t="str">
        <f>_xlfn.XLOOKUP(Table2[[#This Row],[Product_ID]],Table4[Product_ID],Table4[Category],"Not Found")</f>
        <v>Home</v>
      </c>
      <c r="Q3025" t="str">
        <f>_xlfn.XLOOKUP(Table2[[#This Row],[Product_ID]],Table4[Product_ID],Table4[Sub_Category],"Not Found")</f>
        <v>Kitchen</v>
      </c>
      <c r="R3025" t="str">
        <f>_xlfn.XLOOKUP(Table2[[#This Row],[Customer_ID]],Table1[Customer_ID],Table1[Region],"Not Found")</f>
        <v>West</v>
      </c>
      <c r="S3025" t="str">
        <f>_xlfn.XLOOKUP(Table2[[#This Row],[Customer_ID]],Table1[Customer_ID],Table1[Segment],"Not Found")</f>
        <v>Consumer</v>
      </c>
      <c r="T3025" t="str">
        <f>_xlfn.XLOOKUP(Table2[[#This Row],[Product_ID]],Table4[Product_ID],Table4[Product_Name],"Not Found")</f>
        <v>Travel Mug</v>
      </c>
    </row>
    <row r="3026" spans="1:20" x14ac:dyDescent="0.3">
      <c r="A3026" t="s">
        <v>3556</v>
      </c>
      <c r="B3026" s="4">
        <v>45617</v>
      </c>
      <c r="C3026" s="4">
        <v>45621</v>
      </c>
      <c r="D3026" t="s">
        <v>938</v>
      </c>
      <c r="E3026" t="s">
        <v>29</v>
      </c>
      <c r="F3026" s="8">
        <v>2</v>
      </c>
      <c r="G3026" s="10">
        <v>0</v>
      </c>
      <c r="H3026" t="s">
        <v>13</v>
      </c>
      <c r="I3026" s="8">
        <v>798</v>
      </c>
      <c r="J3026" s="8">
        <v>265.60000000000002</v>
      </c>
      <c r="K3026" s="12">
        <f>YEAR(Table2[[#This Row],[Order_Date]])</f>
        <v>2024</v>
      </c>
      <c r="L3026" s="12">
        <f>MONTH(Table2[[#This Row],[Order_Date]])</f>
        <v>11</v>
      </c>
      <c r="M3026" t="str">
        <f>TEXT(Table2[[#This Row],[Order_Date]],"mmm")</f>
        <v>Nov</v>
      </c>
      <c r="N3026" t="str">
        <f>TEXT(Table2[[#This Row],[Order_Date]],"YYYY-MM")</f>
        <v>2024-11</v>
      </c>
      <c r="O3026" s="9">
        <f>IFERROR(Table2[[#This Row],[Profit]]/Table2[[#This Row],[Sales]],0)</f>
        <v>0.33283208020050126</v>
      </c>
      <c r="P3026" t="str">
        <f>_xlfn.XLOOKUP(Table2[[#This Row],[Product_ID]],Table4[Product_ID],Table4[Category],"Not Found")</f>
        <v>Office</v>
      </c>
      <c r="Q3026" t="str">
        <f>_xlfn.XLOOKUP(Table2[[#This Row],[Product_ID]],Table4[Product_ID],Table4[Sub_Category],"Not Found")</f>
        <v>Paper</v>
      </c>
      <c r="R3026" t="str">
        <f>_xlfn.XLOOKUP(Table2[[#This Row],[Customer_ID]],Table1[Customer_ID],Table1[Region],"Not Found")</f>
        <v>South</v>
      </c>
      <c r="S3026" t="str">
        <f>_xlfn.XLOOKUP(Table2[[#This Row],[Customer_ID]],Table1[Customer_ID],Table1[Segment],"Not Found")</f>
        <v>Consumer</v>
      </c>
      <c r="T3026" t="str">
        <f>_xlfn.XLOOKUP(Table2[[#This Row],[Product_ID]],Table4[Product_ID],Table4[Product_Name],"Not Found")</f>
        <v>Notebook Set</v>
      </c>
    </row>
    <row r="3027" spans="1:20" x14ac:dyDescent="0.3">
      <c r="A3027" t="s">
        <v>3557</v>
      </c>
      <c r="B3027" s="4">
        <v>45648</v>
      </c>
      <c r="C3027" s="4">
        <v>45651</v>
      </c>
      <c r="D3027" t="s">
        <v>567</v>
      </c>
      <c r="E3027" t="s">
        <v>12</v>
      </c>
      <c r="F3027" s="8">
        <v>2</v>
      </c>
      <c r="G3027" s="10">
        <v>0.15</v>
      </c>
      <c r="H3027" t="s">
        <v>30</v>
      </c>
      <c r="I3027" s="8">
        <v>1018.3</v>
      </c>
      <c r="J3027" s="8">
        <v>245.2</v>
      </c>
      <c r="K3027" s="12">
        <f>YEAR(Table2[[#This Row],[Order_Date]])</f>
        <v>2024</v>
      </c>
      <c r="L3027" s="12">
        <f>MONTH(Table2[[#This Row],[Order_Date]])</f>
        <v>12</v>
      </c>
      <c r="M3027" t="str">
        <f>TEXT(Table2[[#This Row],[Order_Date]],"mmm")</f>
        <v>Dec</v>
      </c>
      <c r="N3027" t="str">
        <f>TEXT(Table2[[#This Row],[Order_Date]],"YYYY-MM")</f>
        <v>2024-12</v>
      </c>
      <c r="O3027" s="9">
        <f>IFERROR(Table2[[#This Row],[Profit]]/Table2[[#This Row],[Sales]],0)</f>
        <v>0.24079347932829226</v>
      </c>
      <c r="P3027" t="str">
        <f>_xlfn.XLOOKUP(Table2[[#This Row],[Product_ID]],Table4[Product_ID],Table4[Category],"Not Found")</f>
        <v>Home</v>
      </c>
      <c r="Q3027" t="str">
        <f>_xlfn.XLOOKUP(Table2[[#This Row],[Product_ID]],Table4[Product_ID],Table4[Sub_Category],"Not Found")</f>
        <v>Kitchen</v>
      </c>
      <c r="R3027" t="str">
        <f>_xlfn.XLOOKUP(Table2[[#This Row],[Customer_ID]],Table1[Customer_ID],Table1[Region],"Not Found")</f>
        <v>West</v>
      </c>
      <c r="S3027" t="str">
        <f>_xlfn.XLOOKUP(Table2[[#This Row],[Customer_ID]],Table1[Customer_ID],Table1[Segment],"Not Found")</f>
        <v>Consumer</v>
      </c>
      <c r="T3027" t="str">
        <f>_xlfn.XLOOKUP(Table2[[#This Row],[Product_ID]],Table4[Product_ID],Table4[Product_Name],"Not Found")</f>
        <v>Water Bottle</v>
      </c>
    </row>
    <row r="3028" spans="1:20" x14ac:dyDescent="0.3">
      <c r="A3028" t="s">
        <v>3558</v>
      </c>
      <c r="B3028" s="4">
        <v>45941</v>
      </c>
      <c r="C3028" s="4">
        <v>45943</v>
      </c>
      <c r="D3028" t="s">
        <v>727</v>
      </c>
      <c r="E3028" t="s">
        <v>99</v>
      </c>
      <c r="F3028" s="8">
        <v>2</v>
      </c>
      <c r="G3028" s="10">
        <v>0</v>
      </c>
      <c r="H3028" t="s">
        <v>13</v>
      </c>
      <c r="I3028" s="8">
        <v>498</v>
      </c>
      <c r="J3028" s="8">
        <v>136.59</v>
      </c>
      <c r="K3028" s="12">
        <f>YEAR(Table2[[#This Row],[Order_Date]])</f>
        <v>2025</v>
      </c>
      <c r="L3028" s="12">
        <f>MONTH(Table2[[#This Row],[Order_Date]])</f>
        <v>10</v>
      </c>
      <c r="M3028" t="str">
        <f>TEXT(Table2[[#This Row],[Order_Date]],"mmm")</f>
        <v>Oct</v>
      </c>
      <c r="N3028" t="str">
        <f>TEXT(Table2[[#This Row],[Order_Date]],"YYYY-MM")</f>
        <v>2025-10</v>
      </c>
      <c r="O3028" s="9">
        <f>IFERROR(Table2[[#This Row],[Profit]]/Table2[[#This Row],[Sales]],0)</f>
        <v>0.27427710843373493</v>
      </c>
      <c r="P3028" t="str">
        <f>_xlfn.XLOOKUP(Table2[[#This Row],[Product_ID]],Table4[Product_ID],Table4[Category],"Not Found")</f>
        <v>Office</v>
      </c>
      <c r="Q3028" t="str">
        <f>_xlfn.XLOOKUP(Table2[[#This Row],[Product_ID]],Table4[Product_ID],Table4[Sub_Category],"Not Found")</f>
        <v>Paper</v>
      </c>
      <c r="R3028" t="str">
        <f>_xlfn.XLOOKUP(Table2[[#This Row],[Customer_ID]],Table1[Customer_ID],Table1[Region],"Not Found")</f>
        <v>North</v>
      </c>
      <c r="S3028" t="str">
        <f>_xlfn.XLOOKUP(Table2[[#This Row],[Customer_ID]],Table1[Customer_ID],Table1[Segment],"Not Found")</f>
        <v>Home Office</v>
      </c>
      <c r="T3028" t="str">
        <f>_xlfn.XLOOKUP(Table2[[#This Row],[Product_ID]],Table4[Product_ID],Table4[Product_Name],"Not Found")</f>
        <v>Pen Set</v>
      </c>
    </row>
    <row r="3029" spans="1:20" x14ac:dyDescent="0.3">
      <c r="A3029" t="s">
        <v>3559</v>
      </c>
      <c r="B3029" s="4">
        <v>45971</v>
      </c>
      <c r="C3029" s="4">
        <v>45972</v>
      </c>
      <c r="D3029" t="s">
        <v>229</v>
      </c>
      <c r="E3029" t="s">
        <v>96</v>
      </c>
      <c r="F3029" s="8">
        <v>2</v>
      </c>
      <c r="G3029" s="10">
        <v>0.1</v>
      </c>
      <c r="H3029" t="s">
        <v>21</v>
      </c>
      <c r="I3029" s="8">
        <v>1798.2</v>
      </c>
      <c r="J3029" s="8">
        <v>435.68</v>
      </c>
      <c r="K3029" s="12">
        <f>YEAR(Table2[[#This Row],[Order_Date]])</f>
        <v>2025</v>
      </c>
      <c r="L3029" s="12">
        <f>MONTH(Table2[[#This Row],[Order_Date]])</f>
        <v>11</v>
      </c>
      <c r="M3029" t="str">
        <f>TEXT(Table2[[#This Row],[Order_Date]],"mmm")</f>
        <v>Nov</v>
      </c>
      <c r="N3029" t="str">
        <f>TEXT(Table2[[#This Row],[Order_Date]],"YYYY-MM")</f>
        <v>2025-11</v>
      </c>
      <c r="O3029" s="9">
        <f>IFERROR(Table2[[#This Row],[Profit]]/Table2[[#This Row],[Sales]],0)</f>
        <v>0.24228673117562005</v>
      </c>
      <c r="P3029" t="str">
        <f>_xlfn.XLOOKUP(Table2[[#This Row],[Product_ID]],Table4[Product_ID],Table4[Category],"Not Found")</f>
        <v>Home</v>
      </c>
      <c r="Q3029" t="str">
        <f>_xlfn.XLOOKUP(Table2[[#This Row],[Product_ID]],Table4[Product_ID],Table4[Sub_Category],"Not Found")</f>
        <v>Lighting</v>
      </c>
      <c r="R3029" t="str">
        <f>_xlfn.XLOOKUP(Table2[[#This Row],[Customer_ID]],Table1[Customer_ID],Table1[Region],"Not Found")</f>
        <v>North</v>
      </c>
      <c r="S3029" t="str">
        <f>_xlfn.XLOOKUP(Table2[[#This Row],[Customer_ID]],Table1[Customer_ID],Table1[Segment],"Not Found")</f>
        <v>Consumer</v>
      </c>
      <c r="T3029" t="str">
        <f>_xlfn.XLOOKUP(Table2[[#This Row],[Product_ID]],Table4[Product_ID],Table4[Product_Name],"Not Found")</f>
        <v>LED Strip Light</v>
      </c>
    </row>
    <row r="3030" spans="1:20" x14ac:dyDescent="0.3">
      <c r="A3030" t="s">
        <v>3560</v>
      </c>
      <c r="B3030" s="4">
        <v>45682</v>
      </c>
      <c r="C3030" s="4">
        <v>45686</v>
      </c>
      <c r="D3030" t="s">
        <v>1359</v>
      </c>
      <c r="E3030" t="s">
        <v>35</v>
      </c>
      <c r="F3030" s="8">
        <v>1</v>
      </c>
      <c r="G3030" s="10">
        <v>0</v>
      </c>
      <c r="H3030" t="s">
        <v>13</v>
      </c>
      <c r="I3030" s="8">
        <v>1599</v>
      </c>
      <c r="J3030" s="8">
        <v>316.44</v>
      </c>
      <c r="K3030" s="12">
        <f>YEAR(Table2[[#This Row],[Order_Date]])</f>
        <v>2025</v>
      </c>
      <c r="L3030" s="12">
        <f>MONTH(Table2[[#This Row],[Order_Date]])</f>
        <v>1</v>
      </c>
      <c r="M3030" t="str">
        <f>TEXT(Table2[[#This Row],[Order_Date]],"mmm")</f>
        <v>Jan</v>
      </c>
      <c r="N3030" t="str">
        <f>TEXT(Table2[[#This Row],[Order_Date]],"YYYY-MM")</f>
        <v>2025-01</v>
      </c>
      <c r="O3030" s="9">
        <f>IFERROR(Table2[[#This Row],[Profit]]/Table2[[#This Row],[Sales]],0)</f>
        <v>0.19789868667917448</v>
      </c>
      <c r="P3030" t="str">
        <f>_xlfn.XLOOKUP(Table2[[#This Row],[Product_ID]],Table4[Product_ID],Table4[Category],"Not Found")</f>
        <v>Lifestyle</v>
      </c>
      <c r="Q3030" t="str">
        <f>_xlfn.XLOOKUP(Table2[[#This Row],[Product_ID]],Table4[Product_ID],Table4[Sub_Category],"Not Found")</f>
        <v>Bags</v>
      </c>
      <c r="R3030" t="str">
        <f>_xlfn.XLOOKUP(Table2[[#This Row],[Customer_ID]],Table1[Customer_ID],Table1[Region],"Not Found")</f>
        <v>East</v>
      </c>
      <c r="S3030" t="str">
        <f>_xlfn.XLOOKUP(Table2[[#This Row],[Customer_ID]],Table1[Customer_ID],Table1[Segment],"Not Found")</f>
        <v>Consumer</v>
      </c>
      <c r="T3030" t="str">
        <f>_xlfn.XLOOKUP(Table2[[#This Row],[Product_ID]],Table4[Product_ID],Table4[Product_Name],"Not Found")</f>
        <v>Backpack</v>
      </c>
    </row>
    <row r="3031" spans="1:20" x14ac:dyDescent="0.3">
      <c r="A3031" t="s">
        <v>3561</v>
      </c>
      <c r="B3031" s="4">
        <v>45906</v>
      </c>
      <c r="C3031" s="4">
        <v>45907</v>
      </c>
      <c r="D3031" t="s">
        <v>2165</v>
      </c>
      <c r="E3031" t="s">
        <v>26</v>
      </c>
      <c r="F3031" s="8">
        <v>2</v>
      </c>
      <c r="G3031" s="10">
        <v>0.05</v>
      </c>
      <c r="H3031" t="s">
        <v>13</v>
      </c>
      <c r="I3031" s="8">
        <v>1708.1</v>
      </c>
      <c r="J3031" s="8">
        <v>451</v>
      </c>
      <c r="K3031" s="12">
        <f>YEAR(Table2[[#This Row],[Order_Date]])</f>
        <v>2025</v>
      </c>
      <c r="L3031" s="12">
        <f>MONTH(Table2[[#This Row],[Order_Date]])</f>
        <v>9</v>
      </c>
      <c r="M3031" t="str">
        <f>TEXT(Table2[[#This Row],[Order_Date]],"mmm")</f>
        <v>Sep</v>
      </c>
      <c r="N3031" t="str">
        <f>TEXT(Table2[[#This Row],[Order_Date]],"YYYY-MM")</f>
        <v>2025-09</v>
      </c>
      <c r="O3031" s="9">
        <f>IFERROR(Table2[[#This Row],[Profit]]/Table2[[#This Row],[Sales]],0)</f>
        <v>0.26403606346232655</v>
      </c>
      <c r="P3031" t="str">
        <f>_xlfn.XLOOKUP(Table2[[#This Row],[Product_ID]],Table4[Product_ID],Table4[Category],"Not Found")</f>
        <v>Technology</v>
      </c>
      <c r="Q3031" t="str">
        <f>_xlfn.XLOOKUP(Table2[[#This Row],[Product_ID]],Table4[Product_ID],Table4[Sub_Category],"Not Found")</f>
        <v>Accessories</v>
      </c>
      <c r="R3031" t="str">
        <f>_xlfn.XLOOKUP(Table2[[#This Row],[Customer_ID]],Table1[Customer_ID],Table1[Region],"Not Found")</f>
        <v>East</v>
      </c>
      <c r="S3031" t="str">
        <f>_xlfn.XLOOKUP(Table2[[#This Row],[Customer_ID]],Table1[Customer_ID],Table1[Segment],"Not Found")</f>
        <v>Consumer</v>
      </c>
      <c r="T3031" t="str">
        <f>_xlfn.XLOOKUP(Table2[[#This Row],[Product_ID]],Table4[Product_ID],Table4[Product_Name],"Not Found")</f>
        <v>Keyboard</v>
      </c>
    </row>
    <row r="3032" spans="1:20" x14ac:dyDescent="0.3">
      <c r="A3032" t="s">
        <v>3562</v>
      </c>
      <c r="B3032" s="4">
        <v>45376</v>
      </c>
      <c r="C3032" s="4">
        <v>45381</v>
      </c>
      <c r="D3032" t="s">
        <v>237</v>
      </c>
      <c r="E3032" t="s">
        <v>45</v>
      </c>
      <c r="F3032" s="8">
        <v>2</v>
      </c>
      <c r="G3032" s="10">
        <v>0.1</v>
      </c>
      <c r="H3032" t="s">
        <v>17</v>
      </c>
      <c r="I3032" s="8">
        <v>4498.2</v>
      </c>
      <c r="J3032" s="8">
        <v>994.02</v>
      </c>
      <c r="K3032" s="12">
        <f>YEAR(Table2[[#This Row],[Order_Date]])</f>
        <v>2024</v>
      </c>
      <c r="L3032" s="12">
        <f>MONTH(Table2[[#This Row],[Order_Date]])</f>
        <v>3</v>
      </c>
      <c r="M3032" t="str">
        <f>TEXT(Table2[[#This Row],[Order_Date]],"mmm")</f>
        <v>Mar</v>
      </c>
      <c r="N3032" t="str">
        <f>TEXT(Table2[[#This Row],[Order_Date]],"YYYY-MM")</f>
        <v>2024-03</v>
      </c>
      <c r="O3032" s="9">
        <f>IFERROR(Table2[[#This Row],[Profit]]/Table2[[#This Row],[Sales]],0)</f>
        <v>0.22098172602374283</v>
      </c>
      <c r="P3032" t="str">
        <f>_xlfn.XLOOKUP(Table2[[#This Row],[Product_ID]],Table4[Product_ID],Table4[Category],"Not Found")</f>
        <v>Technology</v>
      </c>
      <c r="Q3032" t="str">
        <f>_xlfn.XLOOKUP(Table2[[#This Row],[Product_ID]],Table4[Product_ID],Table4[Sub_Category],"Not Found")</f>
        <v>Audio</v>
      </c>
      <c r="R3032" t="str">
        <f>_xlfn.XLOOKUP(Table2[[#This Row],[Customer_ID]],Table1[Customer_ID],Table1[Region],"Not Found")</f>
        <v>West</v>
      </c>
      <c r="S3032" t="str">
        <f>_xlfn.XLOOKUP(Table2[[#This Row],[Customer_ID]],Table1[Customer_ID],Table1[Segment],"Not Found")</f>
        <v>Corporate</v>
      </c>
      <c r="T3032" t="str">
        <f>_xlfn.XLOOKUP(Table2[[#This Row],[Product_ID]],Table4[Product_ID],Table4[Product_Name],"Not Found")</f>
        <v>Headphones</v>
      </c>
    </row>
    <row r="3033" spans="1:20" x14ac:dyDescent="0.3">
      <c r="A3033" t="s">
        <v>3563</v>
      </c>
      <c r="B3033" s="4">
        <v>45608</v>
      </c>
      <c r="C3033" s="4">
        <v>45609</v>
      </c>
      <c r="D3033" t="s">
        <v>487</v>
      </c>
      <c r="E3033" t="s">
        <v>96</v>
      </c>
      <c r="F3033" s="8">
        <v>1</v>
      </c>
      <c r="G3033" s="10">
        <v>0</v>
      </c>
      <c r="H3033" t="s">
        <v>13</v>
      </c>
      <c r="I3033" s="8">
        <v>999</v>
      </c>
      <c r="J3033" s="8">
        <v>255.1</v>
      </c>
      <c r="K3033" s="12">
        <f>YEAR(Table2[[#This Row],[Order_Date]])</f>
        <v>2024</v>
      </c>
      <c r="L3033" s="12">
        <f>MONTH(Table2[[#This Row],[Order_Date]])</f>
        <v>11</v>
      </c>
      <c r="M3033" t="str">
        <f>TEXT(Table2[[#This Row],[Order_Date]],"mmm")</f>
        <v>Nov</v>
      </c>
      <c r="N3033" t="str">
        <f>TEXT(Table2[[#This Row],[Order_Date]],"YYYY-MM")</f>
        <v>2024-11</v>
      </c>
      <c r="O3033" s="9">
        <f>IFERROR(Table2[[#This Row],[Profit]]/Table2[[#This Row],[Sales]],0)</f>
        <v>0.25535535535535536</v>
      </c>
      <c r="P3033" t="str">
        <f>_xlfn.XLOOKUP(Table2[[#This Row],[Product_ID]],Table4[Product_ID],Table4[Category],"Not Found")</f>
        <v>Home</v>
      </c>
      <c r="Q3033" t="str">
        <f>_xlfn.XLOOKUP(Table2[[#This Row],[Product_ID]],Table4[Product_ID],Table4[Sub_Category],"Not Found")</f>
        <v>Lighting</v>
      </c>
      <c r="R3033" t="str">
        <f>_xlfn.XLOOKUP(Table2[[#This Row],[Customer_ID]],Table1[Customer_ID],Table1[Region],"Not Found")</f>
        <v>West</v>
      </c>
      <c r="S3033" t="str">
        <f>_xlfn.XLOOKUP(Table2[[#This Row],[Customer_ID]],Table1[Customer_ID],Table1[Segment],"Not Found")</f>
        <v>Corporate</v>
      </c>
      <c r="T3033" t="str">
        <f>_xlfn.XLOOKUP(Table2[[#This Row],[Product_ID]],Table4[Product_ID],Table4[Product_Name],"Not Found")</f>
        <v>LED Strip Light</v>
      </c>
    </row>
    <row r="3034" spans="1:20" x14ac:dyDescent="0.3">
      <c r="A3034" t="s">
        <v>3564</v>
      </c>
      <c r="B3034" s="4">
        <v>45503</v>
      </c>
      <c r="C3034" s="4">
        <v>45506</v>
      </c>
      <c r="D3034" t="s">
        <v>1131</v>
      </c>
      <c r="E3034" t="s">
        <v>16</v>
      </c>
      <c r="F3034" s="8">
        <v>1</v>
      </c>
      <c r="G3034" s="10">
        <v>0.1</v>
      </c>
      <c r="H3034" t="s">
        <v>30</v>
      </c>
      <c r="I3034" s="8">
        <v>1169.0999999999999</v>
      </c>
      <c r="J3034" s="8">
        <v>285.07</v>
      </c>
      <c r="K3034" s="12">
        <f>YEAR(Table2[[#This Row],[Order_Date]])</f>
        <v>2024</v>
      </c>
      <c r="L3034" s="12">
        <f>MONTH(Table2[[#This Row],[Order_Date]])</f>
        <v>7</v>
      </c>
      <c r="M3034" t="str">
        <f>TEXT(Table2[[#This Row],[Order_Date]],"mmm")</f>
        <v>Jul</v>
      </c>
      <c r="N3034" t="str">
        <f>TEXT(Table2[[#This Row],[Order_Date]],"YYYY-MM")</f>
        <v>2024-07</v>
      </c>
      <c r="O3034" s="9">
        <f>IFERROR(Table2[[#This Row],[Profit]]/Table2[[#This Row],[Sales]],0)</f>
        <v>0.24383713968009582</v>
      </c>
      <c r="P3034" t="str">
        <f>_xlfn.XLOOKUP(Table2[[#This Row],[Product_ID]],Table4[Product_ID],Table4[Category],"Not Found")</f>
        <v>Technology</v>
      </c>
      <c r="Q3034" t="str">
        <f>_xlfn.XLOOKUP(Table2[[#This Row],[Product_ID]],Table4[Product_ID],Table4[Sub_Category],"Not Found")</f>
        <v>Accessories</v>
      </c>
      <c r="R3034" t="str">
        <f>_xlfn.XLOOKUP(Table2[[#This Row],[Customer_ID]],Table1[Customer_ID],Table1[Region],"Not Found")</f>
        <v>East</v>
      </c>
      <c r="S3034" t="str">
        <f>_xlfn.XLOOKUP(Table2[[#This Row],[Customer_ID]],Table1[Customer_ID],Table1[Segment],"Not Found")</f>
        <v>Corporate</v>
      </c>
      <c r="T3034" t="str">
        <f>_xlfn.XLOOKUP(Table2[[#This Row],[Product_ID]],Table4[Product_ID],Table4[Product_Name],"Not Found")</f>
        <v>USB-C Hub</v>
      </c>
    </row>
    <row r="3035" spans="1:20" x14ac:dyDescent="0.3">
      <c r="A3035" t="s">
        <v>3565</v>
      </c>
      <c r="B3035" s="4">
        <v>45806</v>
      </c>
      <c r="C3035" s="4">
        <v>45809</v>
      </c>
      <c r="D3035" t="s">
        <v>115</v>
      </c>
      <c r="E3035" t="s">
        <v>81</v>
      </c>
      <c r="F3035" s="8">
        <v>1</v>
      </c>
      <c r="G3035" s="10">
        <v>0.1</v>
      </c>
      <c r="H3035" t="s">
        <v>13</v>
      </c>
      <c r="I3035" s="8">
        <v>719.1</v>
      </c>
      <c r="J3035" s="8">
        <v>172.38</v>
      </c>
      <c r="K3035" s="12">
        <f>YEAR(Table2[[#This Row],[Order_Date]])</f>
        <v>2025</v>
      </c>
      <c r="L3035" s="12">
        <f>MONTH(Table2[[#This Row],[Order_Date]])</f>
        <v>5</v>
      </c>
      <c r="M3035" t="str">
        <f>TEXT(Table2[[#This Row],[Order_Date]],"mmm")</f>
        <v>May</v>
      </c>
      <c r="N3035" t="str">
        <f>TEXT(Table2[[#This Row],[Order_Date]],"YYYY-MM")</f>
        <v>2025-05</v>
      </c>
      <c r="O3035" s="9">
        <f>IFERROR(Table2[[#This Row],[Profit]]/Table2[[#This Row],[Sales]],0)</f>
        <v>0.23971631205673757</v>
      </c>
      <c r="P3035" t="str">
        <f>_xlfn.XLOOKUP(Table2[[#This Row],[Product_ID]],Table4[Product_ID],Table4[Category],"Not Found")</f>
        <v>Home</v>
      </c>
      <c r="Q3035" t="str">
        <f>_xlfn.XLOOKUP(Table2[[#This Row],[Product_ID]],Table4[Product_ID],Table4[Sub_Category],"Not Found")</f>
        <v>Kitchen</v>
      </c>
      <c r="R3035" t="str">
        <f>_xlfn.XLOOKUP(Table2[[#This Row],[Customer_ID]],Table1[Customer_ID],Table1[Region],"Not Found")</f>
        <v>North</v>
      </c>
      <c r="S3035" t="str">
        <f>_xlfn.XLOOKUP(Table2[[#This Row],[Customer_ID]],Table1[Customer_ID],Table1[Segment],"Not Found")</f>
        <v>Consumer</v>
      </c>
      <c r="T3035" t="str">
        <f>_xlfn.XLOOKUP(Table2[[#This Row],[Product_ID]],Table4[Product_ID],Table4[Product_Name],"Not Found")</f>
        <v>Travel Mug</v>
      </c>
    </row>
    <row r="3036" spans="1:20" x14ac:dyDescent="0.3">
      <c r="A3036" t="s">
        <v>3566</v>
      </c>
      <c r="B3036" s="4">
        <v>45675</v>
      </c>
      <c r="C3036" s="4">
        <v>45680</v>
      </c>
      <c r="D3036" t="s">
        <v>978</v>
      </c>
      <c r="E3036" t="s">
        <v>35</v>
      </c>
      <c r="F3036" s="8">
        <v>2</v>
      </c>
      <c r="G3036" s="10">
        <v>0.05</v>
      </c>
      <c r="H3036" t="s">
        <v>13</v>
      </c>
      <c r="I3036" s="8">
        <v>3038.1</v>
      </c>
      <c r="J3036" s="8">
        <v>792.19</v>
      </c>
      <c r="K3036" s="12">
        <f>YEAR(Table2[[#This Row],[Order_Date]])</f>
        <v>2025</v>
      </c>
      <c r="L3036" s="12">
        <f>MONTH(Table2[[#This Row],[Order_Date]])</f>
        <v>1</v>
      </c>
      <c r="M3036" t="str">
        <f>TEXT(Table2[[#This Row],[Order_Date]],"mmm")</f>
        <v>Jan</v>
      </c>
      <c r="N3036" t="str">
        <f>TEXT(Table2[[#This Row],[Order_Date]],"YYYY-MM")</f>
        <v>2025-01</v>
      </c>
      <c r="O3036" s="9">
        <f>IFERROR(Table2[[#This Row],[Profit]]/Table2[[#This Row],[Sales]],0)</f>
        <v>0.26075178565550838</v>
      </c>
      <c r="P3036" t="str">
        <f>_xlfn.XLOOKUP(Table2[[#This Row],[Product_ID]],Table4[Product_ID],Table4[Category],"Not Found")</f>
        <v>Lifestyle</v>
      </c>
      <c r="Q3036" t="str">
        <f>_xlfn.XLOOKUP(Table2[[#This Row],[Product_ID]],Table4[Product_ID],Table4[Sub_Category],"Not Found")</f>
        <v>Bags</v>
      </c>
      <c r="R3036" t="str">
        <f>_xlfn.XLOOKUP(Table2[[#This Row],[Customer_ID]],Table1[Customer_ID],Table1[Region],"Not Found")</f>
        <v>South</v>
      </c>
      <c r="S3036" t="str">
        <f>_xlfn.XLOOKUP(Table2[[#This Row],[Customer_ID]],Table1[Customer_ID],Table1[Segment],"Not Found")</f>
        <v>Consumer</v>
      </c>
      <c r="T3036" t="str">
        <f>_xlfn.XLOOKUP(Table2[[#This Row],[Product_ID]],Table4[Product_ID],Table4[Product_Name],"Not Found")</f>
        <v>Backpack</v>
      </c>
    </row>
    <row r="3037" spans="1:20" x14ac:dyDescent="0.3">
      <c r="A3037" t="s">
        <v>3567</v>
      </c>
      <c r="B3037" s="4">
        <v>45982</v>
      </c>
      <c r="C3037" s="4">
        <v>45985</v>
      </c>
      <c r="D3037" t="s">
        <v>938</v>
      </c>
      <c r="E3037" t="s">
        <v>40</v>
      </c>
      <c r="F3037" s="8">
        <v>3</v>
      </c>
      <c r="G3037" s="10">
        <v>0.05</v>
      </c>
      <c r="H3037" t="s">
        <v>13</v>
      </c>
      <c r="I3037" s="8">
        <v>4272.1499999999996</v>
      </c>
      <c r="J3037" s="8">
        <v>800.69</v>
      </c>
      <c r="K3037" s="12">
        <f>YEAR(Table2[[#This Row],[Order_Date]])</f>
        <v>2025</v>
      </c>
      <c r="L3037" s="12">
        <f>MONTH(Table2[[#This Row],[Order_Date]])</f>
        <v>11</v>
      </c>
      <c r="M3037" t="str">
        <f>TEXT(Table2[[#This Row],[Order_Date]],"mmm")</f>
        <v>Nov</v>
      </c>
      <c r="N3037" t="str">
        <f>TEXT(Table2[[#This Row],[Order_Date]],"YYYY-MM")</f>
        <v>2025-11</v>
      </c>
      <c r="O3037" s="9">
        <f>IFERROR(Table2[[#This Row],[Profit]]/Table2[[#This Row],[Sales]],0)</f>
        <v>0.18742085366852759</v>
      </c>
      <c r="P3037" t="str">
        <f>_xlfn.XLOOKUP(Table2[[#This Row],[Product_ID]],Table4[Product_ID],Table4[Category],"Not Found")</f>
        <v>Technology</v>
      </c>
      <c r="Q3037" t="str">
        <f>_xlfn.XLOOKUP(Table2[[#This Row],[Product_ID]],Table4[Product_ID],Table4[Sub_Category],"Not Found")</f>
        <v>Accessories</v>
      </c>
      <c r="R3037" t="str">
        <f>_xlfn.XLOOKUP(Table2[[#This Row],[Customer_ID]],Table1[Customer_ID],Table1[Region],"Not Found")</f>
        <v>South</v>
      </c>
      <c r="S3037" t="str">
        <f>_xlfn.XLOOKUP(Table2[[#This Row],[Customer_ID]],Table1[Customer_ID],Table1[Segment],"Not Found")</f>
        <v>Consumer</v>
      </c>
      <c r="T3037" t="str">
        <f>_xlfn.XLOOKUP(Table2[[#This Row],[Product_ID]],Table4[Product_ID],Table4[Product_Name],"Not Found")</f>
        <v>Power Bank</v>
      </c>
    </row>
    <row r="3038" spans="1:20" x14ac:dyDescent="0.3">
      <c r="A3038" t="s">
        <v>3568</v>
      </c>
      <c r="B3038" s="4">
        <v>45633</v>
      </c>
      <c r="C3038" s="4">
        <v>45635</v>
      </c>
      <c r="D3038" t="s">
        <v>894</v>
      </c>
      <c r="E3038" t="s">
        <v>116</v>
      </c>
      <c r="F3038" s="8">
        <v>1</v>
      </c>
      <c r="G3038" s="10">
        <v>0</v>
      </c>
      <c r="H3038" t="s">
        <v>13</v>
      </c>
      <c r="I3038" s="8">
        <v>399</v>
      </c>
      <c r="J3038" s="8">
        <v>99.97</v>
      </c>
      <c r="K3038" s="12">
        <f>YEAR(Table2[[#This Row],[Order_Date]])</f>
        <v>2024</v>
      </c>
      <c r="L3038" s="12">
        <f>MONTH(Table2[[#This Row],[Order_Date]])</f>
        <v>12</v>
      </c>
      <c r="M3038" t="str">
        <f>TEXT(Table2[[#This Row],[Order_Date]],"mmm")</f>
        <v>Dec</v>
      </c>
      <c r="N3038" t="str">
        <f>TEXT(Table2[[#This Row],[Order_Date]],"YYYY-MM")</f>
        <v>2024-12</v>
      </c>
      <c r="O3038" s="9">
        <f>IFERROR(Table2[[#This Row],[Profit]]/Table2[[#This Row],[Sales]],0)</f>
        <v>0.2505513784461153</v>
      </c>
      <c r="P3038" t="str">
        <f>_xlfn.XLOOKUP(Table2[[#This Row],[Product_ID]],Table4[Product_ID],Table4[Category],"Not Found")</f>
        <v>Technology</v>
      </c>
      <c r="Q3038" t="str">
        <f>_xlfn.XLOOKUP(Table2[[#This Row],[Product_ID]],Table4[Product_ID],Table4[Sub_Category],"Not Found")</f>
        <v>Accessories</v>
      </c>
      <c r="R3038" t="str">
        <f>_xlfn.XLOOKUP(Table2[[#This Row],[Customer_ID]],Table1[Customer_ID],Table1[Region],"Not Found")</f>
        <v>West</v>
      </c>
      <c r="S3038" t="str">
        <f>_xlfn.XLOOKUP(Table2[[#This Row],[Customer_ID]],Table1[Customer_ID],Table1[Segment],"Not Found")</f>
        <v>Home Office</v>
      </c>
      <c r="T3038" t="str">
        <f>_xlfn.XLOOKUP(Table2[[#This Row],[Product_ID]],Table4[Product_ID],Table4[Product_Name],"Not Found")</f>
        <v>Mobile Holder</v>
      </c>
    </row>
    <row r="3039" spans="1:20" x14ac:dyDescent="0.3">
      <c r="A3039" t="s">
        <v>3569</v>
      </c>
      <c r="B3039" s="4">
        <v>45329</v>
      </c>
      <c r="C3039" s="4">
        <v>45332</v>
      </c>
      <c r="D3039" t="s">
        <v>627</v>
      </c>
      <c r="E3039" t="s">
        <v>200</v>
      </c>
      <c r="F3039" s="8">
        <v>1</v>
      </c>
      <c r="G3039" s="10">
        <v>0.05</v>
      </c>
      <c r="H3039" t="s">
        <v>13</v>
      </c>
      <c r="I3039" s="8">
        <v>1044.05</v>
      </c>
      <c r="J3039" s="8">
        <v>291.89999999999998</v>
      </c>
      <c r="K3039" s="12">
        <f>YEAR(Table2[[#This Row],[Order_Date]])</f>
        <v>2024</v>
      </c>
      <c r="L3039" s="12">
        <f>MONTH(Table2[[#This Row],[Order_Date]])</f>
        <v>2</v>
      </c>
      <c r="M3039" t="str">
        <f>TEXT(Table2[[#This Row],[Order_Date]],"mmm")</f>
        <v>Feb</v>
      </c>
      <c r="N3039" t="str">
        <f>TEXT(Table2[[#This Row],[Order_Date]],"YYYY-MM")</f>
        <v>2024-02</v>
      </c>
      <c r="O3039" s="9">
        <f>IFERROR(Table2[[#This Row],[Profit]]/Table2[[#This Row],[Sales]],0)</f>
        <v>0.27958431109621185</v>
      </c>
      <c r="P3039" t="str">
        <f>_xlfn.XLOOKUP(Table2[[#This Row],[Product_ID]],Table4[Product_ID],Table4[Category],"Not Found")</f>
        <v>Office</v>
      </c>
      <c r="Q3039" t="str">
        <f>_xlfn.XLOOKUP(Table2[[#This Row],[Product_ID]],Table4[Product_ID],Table4[Sub_Category],"Not Found")</f>
        <v>Office Supplies</v>
      </c>
      <c r="R3039" t="str">
        <f>_xlfn.XLOOKUP(Table2[[#This Row],[Customer_ID]],Table1[Customer_ID],Table1[Region],"Not Found")</f>
        <v>West</v>
      </c>
      <c r="S3039" t="str">
        <f>_xlfn.XLOOKUP(Table2[[#This Row],[Customer_ID]],Table1[Customer_ID],Table1[Segment],"Not Found")</f>
        <v>Corporate</v>
      </c>
      <c r="T3039" t="str">
        <f>_xlfn.XLOOKUP(Table2[[#This Row],[Product_ID]],Table4[Product_ID],Table4[Product_Name],"Not Found")</f>
        <v>Laptop Stand</v>
      </c>
    </row>
    <row r="3040" spans="1:20" x14ac:dyDescent="0.3">
      <c r="A3040" t="s">
        <v>3570</v>
      </c>
      <c r="B3040" s="4">
        <v>45802</v>
      </c>
      <c r="C3040" s="4">
        <v>45806</v>
      </c>
      <c r="D3040" t="s">
        <v>248</v>
      </c>
      <c r="E3040" t="s">
        <v>96</v>
      </c>
      <c r="F3040" s="8">
        <v>4</v>
      </c>
      <c r="G3040" s="10">
        <v>0</v>
      </c>
      <c r="H3040" t="s">
        <v>17</v>
      </c>
      <c r="I3040" s="8">
        <v>3996</v>
      </c>
      <c r="J3040" s="8">
        <v>1139.69</v>
      </c>
      <c r="K3040" s="12">
        <f>YEAR(Table2[[#This Row],[Order_Date]])</f>
        <v>2025</v>
      </c>
      <c r="L3040" s="12">
        <f>MONTH(Table2[[#This Row],[Order_Date]])</f>
        <v>5</v>
      </c>
      <c r="M3040" t="str">
        <f>TEXT(Table2[[#This Row],[Order_Date]],"mmm")</f>
        <v>May</v>
      </c>
      <c r="N3040" t="str">
        <f>TEXT(Table2[[#This Row],[Order_Date]],"YYYY-MM")</f>
        <v>2025-05</v>
      </c>
      <c r="O3040" s="9">
        <f>IFERROR(Table2[[#This Row],[Profit]]/Table2[[#This Row],[Sales]],0)</f>
        <v>0.2852077077077077</v>
      </c>
      <c r="P3040" t="str">
        <f>_xlfn.XLOOKUP(Table2[[#This Row],[Product_ID]],Table4[Product_ID],Table4[Category],"Not Found")</f>
        <v>Home</v>
      </c>
      <c r="Q3040" t="str">
        <f>_xlfn.XLOOKUP(Table2[[#This Row],[Product_ID]],Table4[Product_ID],Table4[Sub_Category],"Not Found")</f>
        <v>Lighting</v>
      </c>
      <c r="R3040" t="str">
        <f>_xlfn.XLOOKUP(Table2[[#This Row],[Customer_ID]],Table1[Customer_ID],Table1[Region],"Not Found")</f>
        <v>North</v>
      </c>
      <c r="S3040" t="str">
        <f>_xlfn.XLOOKUP(Table2[[#This Row],[Customer_ID]],Table1[Customer_ID],Table1[Segment],"Not Found")</f>
        <v>Corporate</v>
      </c>
      <c r="T3040" t="str">
        <f>_xlfn.XLOOKUP(Table2[[#This Row],[Product_ID]],Table4[Product_ID],Table4[Product_Name],"Not Found")</f>
        <v>LED Strip Light</v>
      </c>
    </row>
    <row r="3041" spans="1:20" x14ac:dyDescent="0.3">
      <c r="A3041" t="s">
        <v>3571</v>
      </c>
      <c r="B3041" s="4">
        <v>45711</v>
      </c>
      <c r="C3041" s="4">
        <v>45714</v>
      </c>
      <c r="D3041" t="s">
        <v>204</v>
      </c>
      <c r="E3041" t="s">
        <v>71</v>
      </c>
      <c r="F3041" s="8">
        <v>1</v>
      </c>
      <c r="G3041" s="10">
        <v>0</v>
      </c>
      <c r="H3041" t="s">
        <v>17</v>
      </c>
      <c r="I3041" s="8">
        <v>799</v>
      </c>
      <c r="J3041" s="8">
        <v>232.8</v>
      </c>
      <c r="K3041" s="12">
        <f>YEAR(Table2[[#This Row],[Order_Date]])</f>
        <v>2025</v>
      </c>
      <c r="L3041" s="12">
        <f>MONTH(Table2[[#This Row],[Order_Date]])</f>
        <v>2</v>
      </c>
      <c r="M3041" t="str">
        <f>TEXT(Table2[[#This Row],[Order_Date]],"mmm")</f>
        <v>Feb</v>
      </c>
      <c r="N3041" t="str">
        <f>TEXT(Table2[[#This Row],[Order_Date]],"YYYY-MM")</f>
        <v>2025-02</v>
      </c>
      <c r="O3041" s="9">
        <f>IFERROR(Table2[[#This Row],[Profit]]/Table2[[#This Row],[Sales]],0)</f>
        <v>0.29136420525657075</v>
      </c>
      <c r="P3041" t="str">
        <f>_xlfn.XLOOKUP(Table2[[#This Row],[Product_ID]],Table4[Product_ID],Table4[Category],"Not Found")</f>
        <v>Home</v>
      </c>
      <c r="Q3041" t="str">
        <f>_xlfn.XLOOKUP(Table2[[#This Row],[Product_ID]],Table4[Product_ID],Table4[Sub_Category],"Not Found")</f>
        <v>Storage</v>
      </c>
      <c r="R3041" t="str">
        <f>_xlfn.XLOOKUP(Table2[[#This Row],[Customer_ID]],Table1[Customer_ID],Table1[Region],"Not Found")</f>
        <v>South</v>
      </c>
      <c r="S3041" t="str">
        <f>_xlfn.XLOOKUP(Table2[[#This Row],[Customer_ID]],Table1[Customer_ID],Table1[Segment],"Not Found")</f>
        <v>Consumer</v>
      </c>
      <c r="T3041" t="str">
        <f>_xlfn.XLOOKUP(Table2[[#This Row],[Product_ID]],Table4[Product_ID],Table4[Product_Name],"Not Found")</f>
        <v>Storage Box</v>
      </c>
    </row>
    <row r="3042" spans="1:20" x14ac:dyDescent="0.3">
      <c r="A3042" t="s">
        <v>3572</v>
      </c>
      <c r="B3042" s="4">
        <v>45460</v>
      </c>
      <c r="C3042" s="4">
        <v>45462</v>
      </c>
      <c r="D3042" t="s">
        <v>363</v>
      </c>
      <c r="E3042" t="s">
        <v>40</v>
      </c>
      <c r="F3042" s="8">
        <v>1</v>
      </c>
      <c r="G3042" s="10">
        <v>0.15</v>
      </c>
      <c r="H3042" t="s">
        <v>13</v>
      </c>
      <c r="I3042" s="8">
        <v>1274.1500000000001</v>
      </c>
      <c r="J3042" s="8">
        <v>319.88</v>
      </c>
      <c r="K3042" s="12">
        <f>YEAR(Table2[[#This Row],[Order_Date]])</f>
        <v>2024</v>
      </c>
      <c r="L3042" s="12">
        <f>MONTH(Table2[[#This Row],[Order_Date]])</f>
        <v>6</v>
      </c>
      <c r="M3042" t="str">
        <f>TEXT(Table2[[#This Row],[Order_Date]],"mmm")</f>
        <v>Jun</v>
      </c>
      <c r="N3042" t="str">
        <f>TEXT(Table2[[#This Row],[Order_Date]],"YYYY-MM")</f>
        <v>2024-06</v>
      </c>
      <c r="O3042" s="9">
        <f>IFERROR(Table2[[#This Row],[Profit]]/Table2[[#This Row],[Sales]],0)</f>
        <v>0.25105364360554094</v>
      </c>
      <c r="P3042" t="str">
        <f>_xlfn.XLOOKUP(Table2[[#This Row],[Product_ID]],Table4[Product_ID],Table4[Category],"Not Found")</f>
        <v>Technology</v>
      </c>
      <c r="Q3042" t="str">
        <f>_xlfn.XLOOKUP(Table2[[#This Row],[Product_ID]],Table4[Product_ID],Table4[Sub_Category],"Not Found")</f>
        <v>Accessories</v>
      </c>
      <c r="R3042" t="str">
        <f>_xlfn.XLOOKUP(Table2[[#This Row],[Customer_ID]],Table1[Customer_ID],Table1[Region],"Not Found")</f>
        <v>East</v>
      </c>
      <c r="S3042" t="str">
        <f>_xlfn.XLOOKUP(Table2[[#This Row],[Customer_ID]],Table1[Customer_ID],Table1[Segment],"Not Found")</f>
        <v>Home Office</v>
      </c>
      <c r="T3042" t="str">
        <f>_xlfn.XLOOKUP(Table2[[#This Row],[Product_ID]],Table4[Product_ID],Table4[Product_Name],"Not Found")</f>
        <v>Power Bank</v>
      </c>
    </row>
    <row r="3043" spans="1:20" x14ac:dyDescent="0.3">
      <c r="A3043" t="s">
        <v>3573</v>
      </c>
      <c r="B3043" s="4">
        <v>45634</v>
      </c>
      <c r="C3043" s="4">
        <v>45639</v>
      </c>
      <c r="D3043" t="s">
        <v>1545</v>
      </c>
      <c r="E3043" t="s">
        <v>29</v>
      </c>
      <c r="F3043" s="8">
        <v>1</v>
      </c>
      <c r="G3043" s="10">
        <v>0.05</v>
      </c>
      <c r="H3043" t="s">
        <v>13</v>
      </c>
      <c r="I3043" s="8">
        <v>379.05</v>
      </c>
      <c r="J3043" s="8">
        <v>122.8</v>
      </c>
      <c r="K3043" s="12">
        <f>YEAR(Table2[[#This Row],[Order_Date]])</f>
        <v>2024</v>
      </c>
      <c r="L3043" s="12">
        <f>MONTH(Table2[[#This Row],[Order_Date]])</f>
        <v>12</v>
      </c>
      <c r="M3043" t="str">
        <f>TEXT(Table2[[#This Row],[Order_Date]],"mmm")</f>
        <v>Dec</v>
      </c>
      <c r="N3043" t="str">
        <f>TEXT(Table2[[#This Row],[Order_Date]],"YYYY-MM")</f>
        <v>2024-12</v>
      </c>
      <c r="O3043" s="9">
        <f>IFERROR(Table2[[#This Row],[Profit]]/Table2[[#This Row],[Sales]],0)</f>
        <v>0.32396781427252341</v>
      </c>
      <c r="P3043" t="str">
        <f>_xlfn.XLOOKUP(Table2[[#This Row],[Product_ID]],Table4[Product_ID],Table4[Category],"Not Found")</f>
        <v>Office</v>
      </c>
      <c r="Q3043" t="str">
        <f>_xlfn.XLOOKUP(Table2[[#This Row],[Product_ID]],Table4[Product_ID],Table4[Sub_Category],"Not Found")</f>
        <v>Paper</v>
      </c>
      <c r="R3043" t="str">
        <f>_xlfn.XLOOKUP(Table2[[#This Row],[Customer_ID]],Table1[Customer_ID],Table1[Region],"Not Found")</f>
        <v>North</v>
      </c>
      <c r="S3043" t="str">
        <f>_xlfn.XLOOKUP(Table2[[#This Row],[Customer_ID]],Table1[Customer_ID],Table1[Segment],"Not Found")</f>
        <v>Consumer</v>
      </c>
      <c r="T3043" t="str">
        <f>_xlfn.XLOOKUP(Table2[[#This Row],[Product_ID]],Table4[Product_ID],Table4[Product_Name],"Not Found")</f>
        <v>Notebook Set</v>
      </c>
    </row>
    <row r="3044" spans="1:20" x14ac:dyDescent="0.3">
      <c r="A3044" t="s">
        <v>3574</v>
      </c>
      <c r="B3044" s="4">
        <v>45597</v>
      </c>
      <c r="C3044" s="4">
        <v>45600</v>
      </c>
      <c r="D3044" t="s">
        <v>523</v>
      </c>
      <c r="E3044" t="s">
        <v>65</v>
      </c>
      <c r="F3044" s="8">
        <v>2</v>
      </c>
      <c r="G3044" s="10">
        <v>0.1</v>
      </c>
      <c r="H3044" t="s">
        <v>21</v>
      </c>
      <c r="I3044" s="8">
        <v>1258.2</v>
      </c>
      <c r="J3044" s="8">
        <v>320.95</v>
      </c>
      <c r="K3044" s="12">
        <f>YEAR(Table2[[#This Row],[Order_Date]])</f>
        <v>2024</v>
      </c>
      <c r="L3044" s="12">
        <f>MONTH(Table2[[#This Row],[Order_Date]])</f>
        <v>11</v>
      </c>
      <c r="M3044" t="str">
        <f>TEXT(Table2[[#This Row],[Order_Date]],"mmm")</f>
        <v>Nov</v>
      </c>
      <c r="N3044" t="str">
        <f>TEXT(Table2[[#This Row],[Order_Date]],"YYYY-MM")</f>
        <v>2024-11</v>
      </c>
      <c r="O3044" s="9">
        <f>IFERROR(Table2[[#This Row],[Profit]]/Table2[[#This Row],[Sales]],0)</f>
        <v>0.25508663169607376</v>
      </c>
      <c r="P3044" t="str">
        <f>_xlfn.XLOOKUP(Table2[[#This Row],[Product_ID]],Table4[Product_ID],Table4[Category],"Not Found")</f>
        <v>Office</v>
      </c>
      <c r="Q3044" t="str">
        <f>_xlfn.XLOOKUP(Table2[[#This Row],[Product_ID]],Table4[Product_ID],Table4[Sub_Category],"Not Found")</f>
        <v>Storage</v>
      </c>
      <c r="R3044" t="str">
        <f>_xlfn.XLOOKUP(Table2[[#This Row],[Customer_ID]],Table1[Customer_ID],Table1[Region],"Not Found")</f>
        <v>West</v>
      </c>
      <c r="S3044" t="str">
        <f>_xlfn.XLOOKUP(Table2[[#This Row],[Customer_ID]],Table1[Customer_ID],Table1[Segment],"Not Found")</f>
        <v>Corporate</v>
      </c>
      <c r="T3044" t="str">
        <f>_xlfn.XLOOKUP(Table2[[#This Row],[Product_ID]],Table4[Product_ID],Table4[Product_Name],"Not Found")</f>
        <v>Desk Organizer</v>
      </c>
    </row>
    <row r="3045" spans="1:20" x14ac:dyDescent="0.3">
      <c r="A3045" t="s">
        <v>3575</v>
      </c>
      <c r="B3045" s="4">
        <v>45833</v>
      </c>
      <c r="C3045" s="4">
        <v>45835</v>
      </c>
      <c r="D3045" t="s">
        <v>926</v>
      </c>
      <c r="E3045" t="s">
        <v>65</v>
      </c>
      <c r="F3045" s="8">
        <v>2</v>
      </c>
      <c r="G3045" s="10">
        <v>0.05</v>
      </c>
      <c r="H3045" t="s">
        <v>17</v>
      </c>
      <c r="I3045" s="8">
        <v>1328.1</v>
      </c>
      <c r="J3045" s="8">
        <v>399.85</v>
      </c>
      <c r="K3045" s="12">
        <f>YEAR(Table2[[#This Row],[Order_Date]])</f>
        <v>2025</v>
      </c>
      <c r="L3045" s="12">
        <f>MONTH(Table2[[#This Row],[Order_Date]])</f>
        <v>6</v>
      </c>
      <c r="M3045" t="str">
        <f>TEXT(Table2[[#This Row],[Order_Date]],"mmm")</f>
        <v>Jun</v>
      </c>
      <c r="N3045" t="str">
        <f>TEXT(Table2[[#This Row],[Order_Date]],"YYYY-MM")</f>
        <v>2025-06</v>
      </c>
      <c r="O3045" s="9">
        <f>IFERROR(Table2[[#This Row],[Profit]]/Table2[[#This Row],[Sales]],0)</f>
        <v>0.30106919659664183</v>
      </c>
      <c r="P3045" t="str">
        <f>_xlfn.XLOOKUP(Table2[[#This Row],[Product_ID]],Table4[Product_ID],Table4[Category],"Not Found")</f>
        <v>Office</v>
      </c>
      <c r="Q3045" t="str">
        <f>_xlfn.XLOOKUP(Table2[[#This Row],[Product_ID]],Table4[Product_ID],Table4[Sub_Category],"Not Found")</f>
        <v>Storage</v>
      </c>
      <c r="R3045" t="str">
        <f>_xlfn.XLOOKUP(Table2[[#This Row],[Customer_ID]],Table1[Customer_ID],Table1[Region],"Not Found")</f>
        <v>North</v>
      </c>
      <c r="S3045" t="str">
        <f>_xlfn.XLOOKUP(Table2[[#This Row],[Customer_ID]],Table1[Customer_ID],Table1[Segment],"Not Found")</f>
        <v>Corporate</v>
      </c>
      <c r="T3045" t="str">
        <f>_xlfn.XLOOKUP(Table2[[#This Row],[Product_ID]],Table4[Product_ID],Table4[Product_Name],"Not Found")</f>
        <v>Desk Organizer</v>
      </c>
    </row>
    <row r="3046" spans="1:20" x14ac:dyDescent="0.3">
      <c r="A3046" t="s">
        <v>3576</v>
      </c>
      <c r="B3046" s="4">
        <v>45993</v>
      </c>
      <c r="C3046" s="4">
        <v>45997</v>
      </c>
      <c r="D3046" t="s">
        <v>85</v>
      </c>
      <c r="E3046" t="s">
        <v>65</v>
      </c>
      <c r="F3046" s="8">
        <v>1</v>
      </c>
      <c r="G3046" s="10">
        <v>0</v>
      </c>
      <c r="H3046" t="s">
        <v>17</v>
      </c>
      <c r="I3046" s="8">
        <v>699</v>
      </c>
      <c r="J3046" s="8">
        <v>184.29</v>
      </c>
      <c r="K3046" s="12">
        <f>YEAR(Table2[[#This Row],[Order_Date]])</f>
        <v>2025</v>
      </c>
      <c r="L3046" s="12">
        <f>MONTH(Table2[[#This Row],[Order_Date]])</f>
        <v>12</v>
      </c>
      <c r="M3046" t="str">
        <f>TEXT(Table2[[#This Row],[Order_Date]],"mmm")</f>
        <v>Dec</v>
      </c>
      <c r="N3046" t="str">
        <f>TEXT(Table2[[#This Row],[Order_Date]],"YYYY-MM")</f>
        <v>2025-12</v>
      </c>
      <c r="O3046" s="9">
        <f>IFERROR(Table2[[#This Row],[Profit]]/Table2[[#This Row],[Sales]],0)</f>
        <v>0.26364806866952789</v>
      </c>
      <c r="P3046" t="str">
        <f>_xlfn.XLOOKUP(Table2[[#This Row],[Product_ID]],Table4[Product_ID],Table4[Category],"Not Found")</f>
        <v>Office</v>
      </c>
      <c r="Q3046" t="str">
        <f>_xlfn.XLOOKUP(Table2[[#This Row],[Product_ID]],Table4[Product_ID],Table4[Sub_Category],"Not Found")</f>
        <v>Storage</v>
      </c>
      <c r="R3046" t="str">
        <f>_xlfn.XLOOKUP(Table2[[#This Row],[Customer_ID]],Table1[Customer_ID],Table1[Region],"Not Found")</f>
        <v>West</v>
      </c>
      <c r="S3046" t="str">
        <f>_xlfn.XLOOKUP(Table2[[#This Row],[Customer_ID]],Table1[Customer_ID],Table1[Segment],"Not Found")</f>
        <v>Consumer</v>
      </c>
      <c r="T3046" t="str">
        <f>_xlfn.XLOOKUP(Table2[[#This Row],[Product_ID]],Table4[Product_ID],Table4[Product_Name],"Not Found")</f>
        <v>Desk Organizer</v>
      </c>
    </row>
    <row r="3047" spans="1:20" x14ac:dyDescent="0.3">
      <c r="A3047" t="s">
        <v>3577</v>
      </c>
      <c r="B3047" s="4">
        <v>45828</v>
      </c>
      <c r="C3047" s="4">
        <v>45829</v>
      </c>
      <c r="D3047" t="s">
        <v>926</v>
      </c>
      <c r="E3047" t="s">
        <v>35</v>
      </c>
      <c r="F3047" s="8">
        <v>4</v>
      </c>
      <c r="G3047" s="10">
        <v>0.05</v>
      </c>
      <c r="H3047" t="s">
        <v>17</v>
      </c>
      <c r="I3047" s="8">
        <v>6076.2</v>
      </c>
      <c r="J3047" s="8">
        <v>1590.14</v>
      </c>
      <c r="K3047" s="12">
        <f>YEAR(Table2[[#This Row],[Order_Date]])</f>
        <v>2025</v>
      </c>
      <c r="L3047" s="12">
        <f>MONTH(Table2[[#This Row],[Order_Date]])</f>
        <v>6</v>
      </c>
      <c r="M3047" t="str">
        <f>TEXT(Table2[[#This Row],[Order_Date]],"mmm")</f>
        <v>Jun</v>
      </c>
      <c r="N3047" t="str">
        <f>TEXT(Table2[[#This Row],[Order_Date]],"YYYY-MM")</f>
        <v>2025-06</v>
      </c>
      <c r="O3047" s="9">
        <f>IFERROR(Table2[[#This Row],[Profit]]/Table2[[#This Row],[Sales]],0)</f>
        <v>0.26169974655212142</v>
      </c>
      <c r="P3047" t="str">
        <f>_xlfn.XLOOKUP(Table2[[#This Row],[Product_ID]],Table4[Product_ID],Table4[Category],"Not Found")</f>
        <v>Lifestyle</v>
      </c>
      <c r="Q3047" t="str">
        <f>_xlfn.XLOOKUP(Table2[[#This Row],[Product_ID]],Table4[Product_ID],Table4[Sub_Category],"Not Found")</f>
        <v>Bags</v>
      </c>
      <c r="R3047" t="str">
        <f>_xlfn.XLOOKUP(Table2[[#This Row],[Customer_ID]],Table1[Customer_ID],Table1[Region],"Not Found")</f>
        <v>North</v>
      </c>
      <c r="S3047" t="str">
        <f>_xlfn.XLOOKUP(Table2[[#This Row],[Customer_ID]],Table1[Customer_ID],Table1[Segment],"Not Found")</f>
        <v>Corporate</v>
      </c>
      <c r="T3047" t="str">
        <f>_xlfn.XLOOKUP(Table2[[#This Row],[Product_ID]],Table4[Product_ID],Table4[Product_Name],"Not Found")</f>
        <v>Backpack</v>
      </c>
    </row>
    <row r="3048" spans="1:20" x14ac:dyDescent="0.3">
      <c r="A3048" t="s">
        <v>3578</v>
      </c>
      <c r="B3048" s="4">
        <v>45403</v>
      </c>
      <c r="C3048" s="4">
        <v>45404</v>
      </c>
      <c r="D3048" t="s">
        <v>1254</v>
      </c>
      <c r="E3048" t="s">
        <v>50</v>
      </c>
      <c r="F3048" s="8">
        <v>2</v>
      </c>
      <c r="G3048" s="10">
        <v>0.1</v>
      </c>
      <c r="H3048" t="s">
        <v>21</v>
      </c>
      <c r="I3048" s="8">
        <v>898.2</v>
      </c>
      <c r="J3048" s="8">
        <v>212.09</v>
      </c>
      <c r="K3048" s="12">
        <f>YEAR(Table2[[#This Row],[Order_Date]])</f>
        <v>2024</v>
      </c>
      <c r="L3048" s="12">
        <f>MONTH(Table2[[#This Row],[Order_Date]])</f>
        <v>4</v>
      </c>
      <c r="M3048" t="str">
        <f>TEXT(Table2[[#This Row],[Order_Date]],"mmm")</f>
        <v>Apr</v>
      </c>
      <c r="N3048" t="str">
        <f>TEXT(Table2[[#This Row],[Order_Date]],"YYYY-MM")</f>
        <v>2024-04</v>
      </c>
      <c r="O3048" s="9">
        <f>IFERROR(Table2[[#This Row],[Profit]]/Table2[[#This Row],[Sales]],0)</f>
        <v>0.23612781117791137</v>
      </c>
      <c r="P3048" t="str">
        <f>_xlfn.XLOOKUP(Table2[[#This Row],[Product_ID]],Table4[Product_ID],Table4[Category],"Not Found")</f>
        <v>Technology</v>
      </c>
      <c r="Q3048" t="str">
        <f>_xlfn.XLOOKUP(Table2[[#This Row],[Product_ID]],Table4[Product_ID],Table4[Sub_Category],"Not Found")</f>
        <v>Accessories</v>
      </c>
      <c r="R3048" t="str">
        <f>_xlfn.XLOOKUP(Table2[[#This Row],[Customer_ID]],Table1[Customer_ID],Table1[Region],"Not Found")</f>
        <v>South</v>
      </c>
      <c r="S3048" t="str">
        <f>_xlfn.XLOOKUP(Table2[[#This Row],[Customer_ID]],Table1[Customer_ID],Table1[Segment],"Not Found")</f>
        <v>Corporate</v>
      </c>
      <c r="T3048" t="str">
        <f>_xlfn.XLOOKUP(Table2[[#This Row],[Product_ID]],Table4[Product_ID],Table4[Product_Name],"Not Found")</f>
        <v>Wireless Mouse</v>
      </c>
    </row>
    <row r="3049" spans="1:20" x14ac:dyDescent="0.3">
      <c r="A3049" t="s">
        <v>3579</v>
      </c>
      <c r="B3049" s="4">
        <v>45702</v>
      </c>
      <c r="C3049" s="4">
        <v>45707</v>
      </c>
      <c r="D3049" t="s">
        <v>252</v>
      </c>
      <c r="E3049" t="s">
        <v>68</v>
      </c>
      <c r="F3049" s="8">
        <v>1</v>
      </c>
      <c r="G3049" s="10">
        <v>0</v>
      </c>
      <c r="H3049" t="s">
        <v>21</v>
      </c>
      <c r="I3049" s="8">
        <v>1299</v>
      </c>
      <c r="J3049" s="8">
        <v>359.04</v>
      </c>
      <c r="K3049" s="12">
        <f>YEAR(Table2[[#This Row],[Order_Date]])</f>
        <v>2025</v>
      </c>
      <c r="L3049" s="12">
        <f>MONTH(Table2[[#This Row],[Order_Date]])</f>
        <v>2</v>
      </c>
      <c r="M3049" t="str">
        <f>TEXT(Table2[[#This Row],[Order_Date]],"mmm")</f>
        <v>Feb</v>
      </c>
      <c r="N3049" t="str">
        <f>TEXT(Table2[[#This Row],[Order_Date]],"YYYY-MM")</f>
        <v>2025-02</v>
      </c>
      <c r="O3049" s="9">
        <f>IFERROR(Table2[[#This Row],[Profit]]/Table2[[#This Row],[Sales]],0)</f>
        <v>0.27639722863741339</v>
      </c>
      <c r="P3049" t="str">
        <f>_xlfn.XLOOKUP(Table2[[#This Row],[Product_ID]],Table4[Product_ID],Table4[Category],"Not Found")</f>
        <v>Home</v>
      </c>
      <c r="Q3049" t="str">
        <f>_xlfn.XLOOKUP(Table2[[#This Row],[Product_ID]],Table4[Product_ID],Table4[Sub_Category],"Not Found")</f>
        <v>Lighting</v>
      </c>
      <c r="R3049" t="str">
        <f>_xlfn.XLOOKUP(Table2[[#This Row],[Customer_ID]],Table1[Customer_ID],Table1[Region],"Not Found")</f>
        <v>West</v>
      </c>
      <c r="S3049" t="str">
        <f>_xlfn.XLOOKUP(Table2[[#This Row],[Customer_ID]],Table1[Customer_ID],Table1[Segment],"Not Found")</f>
        <v>Home Office</v>
      </c>
      <c r="T3049" t="str">
        <f>_xlfn.XLOOKUP(Table2[[#This Row],[Product_ID]],Table4[Product_ID],Table4[Product_Name],"Not Found")</f>
        <v>Table Lamp</v>
      </c>
    </row>
    <row r="3050" spans="1:20" x14ac:dyDescent="0.3">
      <c r="A3050" t="s">
        <v>3580</v>
      </c>
      <c r="B3050" s="4">
        <v>45497</v>
      </c>
      <c r="C3050" s="4">
        <v>45502</v>
      </c>
      <c r="D3050" t="s">
        <v>305</v>
      </c>
      <c r="E3050" t="s">
        <v>45</v>
      </c>
      <c r="F3050" s="8">
        <v>2</v>
      </c>
      <c r="G3050" s="10">
        <v>0.1</v>
      </c>
      <c r="H3050" t="s">
        <v>21</v>
      </c>
      <c r="I3050" s="8">
        <v>4498.2</v>
      </c>
      <c r="J3050" s="8">
        <v>935.41</v>
      </c>
      <c r="K3050" s="12">
        <f>YEAR(Table2[[#This Row],[Order_Date]])</f>
        <v>2024</v>
      </c>
      <c r="L3050" s="12">
        <f>MONTH(Table2[[#This Row],[Order_Date]])</f>
        <v>7</v>
      </c>
      <c r="M3050" t="str">
        <f>TEXT(Table2[[#This Row],[Order_Date]],"mmm")</f>
        <v>Jul</v>
      </c>
      <c r="N3050" t="str">
        <f>TEXT(Table2[[#This Row],[Order_Date]],"YYYY-MM")</f>
        <v>2024-07</v>
      </c>
      <c r="O3050" s="9">
        <f>IFERROR(Table2[[#This Row],[Profit]]/Table2[[#This Row],[Sales]],0)</f>
        <v>0.2079520697167756</v>
      </c>
      <c r="P3050" t="str">
        <f>_xlfn.XLOOKUP(Table2[[#This Row],[Product_ID]],Table4[Product_ID],Table4[Category],"Not Found")</f>
        <v>Technology</v>
      </c>
      <c r="Q3050" t="str">
        <f>_xlfn.XLOOKUP(Table2[[#This Row],[Product_ID]],Table4[Product_ID],Table4[Sub_Category],"Not Found")</f>
        <v>Audio</v>
      </c>
      <c r="R3050" t="str">
        <f>_xlfn.XLOOKUP(Table2[[#This Row],[Customer_ID]],Table1[Customer_ID],Table1[Region],"Not Found")</f>
        <v>South</v>
      </c>
      <c r="S3050" t="str">
        <f>_xlfn.XLOOKUP(Table2[[#This Row],[Customer_ID]],Table1[Customer_ID],Table1[Segment],"Not Found")</f>
        <v>Consumer</v>
      </c>
      <c r="T3050" t="str">
        <f>_xlfn.XLOOKUP(Table2[[#This Row],[Product_ID]],Table4[Product_ID],Table4[Product_Name],"Not Found")</f>
        <v>Headphones</v>
      </c>
    </row>
    <row r="3051" spans="1:20" x14ac:dyDescent="0.3">
      <c r="A3051" t="s">
        <v>3581</v>
      </c>
      <c r="B3051" s="4">
        <v>45476</v>
      </c>
      <c r="C3051" s="4">
        <v>45477</v>
      </c>
      <c r="D3051" t="s">
        <v>377</v>
      </c>
      <c r="E3051" t="s">
        <v>45</v>
      </c>
      <c r="F3051" s="8">
        <v>1</v>
      </c>
      <c r="G3051" s="10">
        <v>0.05</v>
      </c>
      <c r="H3051" t="s">
        <v>13</v>
      </c>
      <c r="I3051" s="8">
        <v>2374.0500000000002</v>
      </c>
      <c r="J3051" s="8">
        <v>526.25</v>
      </c>
      <c r="K3051" s="12">
        <f>YEAR(Table2[[#This Row],[Order_Date]])</f>
        <v>2024</v>
      </c>
      <c r="L3051" s="12">
        <f>MONTH(Table2[[#This Row],[Order_Date]])</f>
        <v>7</v>
      </c>
      <c r="M3051" t="str">
        <f>TEXT(Table2[[#This Row],[Order_Date]],"mmm")</f>
        <v>Jul</v>
      </c>
      <c r="N3051" t="str">
        <f>TEXT(Table2[[#This Row],[Order_Date]],"YYYY-MM")</f>
        <v>2024-07</v>
      </c>
      <c r="O3051" s="9">
        <f>IFERROR(Table2[[#This Row],[Profit]]/Table2[[#This Row],[Sales]],0)</f>
        <v>0.2216676144141867</v>
      </c>
      <c r="P3051" t="str">
        <f>_xlfn.XLOOKUP(Table2[[#This Row],[Product_ID]],Table4[Product_ID],Table4[Category],"Not Found")</f>
        <v>Technology</v>
      </c>
      <c r="Q3051" t="str">
        <f>_xlfn.XLOOKUP(Table2[[#This Row],[Product_ID]],Table4[Product_ID],Table4[Sub_Category],"Not Found")</f>
        <v>Audio</v>
      </c>
      <c r="R3051" t="str">
        <f>_xlfn.XLOOKUP(Table2[[#This Row],[Customer_ID]],Table1[Customer_ID],Table1[Region],"Not Found")</f>
        <v>West</v>
      </c>
      <c r="S3051" t="str">
        <f>_xlfn.XLOOKUP(Table2[[#This Row],[Customer_ID]],Table1[Customer_ID],Table1[Segment],"Not Found")</f>
        <v>Corporate</v>
      </c>
      <c r="T3051" t="str">
        <f>_xlfn.XLOOKUP(Table2[[#This Row],[Product_ID]],Table4[Product_ID],Table4[Product_Name],"Not Found")</f>
        <v>Headphones</v>
      </c>
    </row>
    <row r="3052" spans="1:20" x14ac:dyDescent="0.3">
      <c r="A3052" t="s">
        <v>3582</v>
      </c>
      <c r="B3052" s="4">
        <v>45673</v>
      </c>
      <c r="C3052" s="4">
        <v>45674</v>
      </c>
      <c r="D3052" t="s">
        <v>138</v>
      </c>
      <c r="E3052" t="s">
        <v>40</v>
      </c>
      <c r="F3052" s="8">
        <v>2</v>
      </c>
      <c r="G3052" s="10">
        <v>0</v>
      </c>
      <c r="H3052" t="s">
        <v>13</v>
      </c>
      <c r="I3052" s="8">
        <v>2998</v>
      </c>
      <c r="J3052" s="8">
        <v>733.33</v>
      </c>
      <c r="K3052" s="12">
        <f>YEAR(Table2[[#This Row],[Order_Date]])</f>
        <v>2025</v>
      </c>
      <c r="L3052" s="12">
        <f>MONTH(Table2[[#This Row],[Order_Date]])</f>
        <v>1</v>
      </c>
      <c r="M3052" t="str">
        <f>TEXT(Table2[[#This Row],[Order_Date]],"mmm")</f>
        <v>Jan</v>
      </c>
      <c r="N3052" t="str">
        <f>TEXT(Table2[[#This Row],[Order_Date]],"YYYY-MM")</f>
        <v>2025-01</v>
      </c>
      <c r="O3052" s="9">
        <f>IFERROR(Table2[[#This Row],[Profit]]/Table2[[#This Row],[Sales]],0)</f>
        <v>0.24460640426951302</v>
      </c>
      <c r="P3052" t="str">
        <f>_xlfn.XLOOKUP(Table2[[#This Row],[Product_ID]],Table4[Product_ID],Table4[Category],"Not Found")</f>
        <v>Technology</v>
      </c>
      <c r="Q3052" t="str">
        <f>_xlfn.XLOOKUP(Table2[[#This Row],[Product_ID]],Table4[Product_ID],Table4[Sub_Category],"Not Found")</f>
        <v>Accessories</v>
      </c>
      <c r="R3052" t="str">
        <f>_xlfn.XLOOKUP(Table2[[#This Row],[Customer_ID]],Table1[Customer_ID],Table1[Region],"Not Found")</f>
        <v>East</v>
      </c>
      <c r="S3052" t="str">
        <f>_xlfn.XLOOKUP(Table2[[#This Row],[Customer_ID]],Table1[Customer_ID],Table1[Segment],"Not Found")</f>
        <v>Consumer</v>
      </c>
      <c r="T3052" t="str">
        <f>_xlfn.XLOOKUP(Table2[[#This Row],[Product_ID]],Table4[Product_ID],Table4[Product_Name],"Not Found")</f>
        <v>Power Bank</v>
      </c>
    </row>
    <row r="3053" spans="1:20" x14ac:dyDescent="0.3">
      <c r="A3053" t="s">
        <v>3583</v>
      </c>
      <c r="B3053" s="4">
        <v>45787</v>
      </c>
      <c r="C3053" s="4">
        <v>45792</v>
      </c>
      <c r="D3053" t="s">
        <v>487</v>
      </c>
      <c r="E3053" t="s">
        <v>26</v>
      </c>
      <c r="F3053" s="8">
        <v>1</v>
      </c>
      <c r="G3053" s="10">
        <v>0.05</v>
      </c>
      <c r="H3053" t="s">
        <v>13</v>
      </c>
      <c r="I3053" s="8">
        <v>854.05</v>
      </c>
      <c r="J3053" s="8">
        <v>169.6</v>
      </c>
      <c r="K3053" s="12">
        <f>YEAR(Table2[[#This Row],[Order_Date]])</f>
        <v>2025</v>
      </c>
      <c r="L3053" s="12">
        <f>MONTH(Table2[[#This Row],[Order_Date]])</f>
        <v>5</v>
      </c>
      <c r="M3053" t="str">
        <f>TEXT(Table2[[#This Row],[Order_Date]],"mmm")</f>
        <v>May</v>
      </c>
      <c r="N3053" t="str">
        <f>TEXT(Table2[[#This Row],[Order_Date]],"YYYY-MM")</f>
        <v>2025-05</v>
      </c>
      <c r="O3053" s="9">
        <f>IFERROR(Table2[[#This Row],[Profit]]/Table2[[#This Row],[Sales]],0)</f>
        <v>0.19858322112288507</v>
      </c>
      <c r="P3053" t="str">
        <f>_xlfn.XLOOKUP(Table2[[#This Row],[Product_ID]],Table4[Product_ID],Table4[Category],"Not Found")</f>
        <v>Technology</v>
      </c>
      <c r="Q3053" t="str">
        <f>_xlfn.XLOOKUP(Table2[[#This Row],[Product_ID]],Table4[Product_ID],Table4[Sub_Category],"Not Found")</f>
        <v>Accessories</v>
      </c>
      <c r="R3053" t="str">
        <f>_xlfn.XLOOKUP(Table2[[#This Row],[Customer_ID]],Table1[Customer_ID],Table1[Region],"Not Found")</f>
        <v>West</v>
      </c>
      <c r="S3053" t="str">
        <f>_xlfn.XLOOKUP(Table2[[#This Row],[Customer_ID]],Table1[Customer_ID],Table1[Segment],"Not Found")</f>
        <v>Corporate</v>
      </c>
      <c r="T3053" t="str">
        <f>_xlfn.XLOOKUP(Table2[[#This Row],[Product_ID]],Table4[Product_ID],Table4[Product_Name],"Not Found")</f>
        <v>Keyboard</v>
      </c>
    </row>
    <row r="3054" spans="1:20" x14ac:dyDescent="0.3">
      <c r="A3054" t="s">
        <v>3584</v>
      </c>
      <c r="B3054" s="4">
        <v>45670</v>
      </c>
      <c r="C3054" s="4">
        <v>45671</v>
      </c>
      <c r="D3054" t="s">
        <v>595</v>
      </c>
      <c r="E3054" t="s">
        <v>40</v>
      </c>
      <c r="F3054" s="8">
        <v>2</v>
      </c>
      <c r="G3054" s="10">
        <v>0.05</v>
      </c>
      <c r="H3054" t="s">
        <v>21</v>
      </c>
      <c r="I3054" s="8">
        <v>2848.1</v>
      </c>
      <c r="J3054" s="8">
        <v>707.39</v>
      </c>
      <c r="K3054" s="12">
        <f>YEAR(Table2[[#This Row],[Order_Date]])</f>
        <v>2025</v>
      </c>
      <c r="L3054" s="12">
        <f>MONTH(Table2[[#This Row],[Order_Date]])</f>
        <v>1</v>
      </c>
      <c r="M3054" t="str">
        <f>TEXT(Table2[[#This Row],[Order_Date]],"mmm")</f>
        <v>Jan</v>
      </c>
      <c r="N3054" t="str">
        <f>TEXT(Table2[[#This Row],[Order_Date]],"YYYY-MM")</f>
        <v>2025-01</v>
      </c>
      <c r="O3054" s="9">
        <f>IFERROR(Table2[[#This Row],[Profit]]/Table2[[#This Row],[Sales]],0)</f>
        <v>0.24837259927671079</v>
      </c>
      <c r="P3054" t="str">
        <f>_xlfn.XLOOKUP(Table2[[#This Row],[Product_ID]],Table4[Product_ID],Table4[Category],"Not Found")</f>
        <v>Technology</v>
      </c>
      <c r="Q3054" t="str">
        <f>_xlfn.XLOOKUP(Table2[[#This Row],[Product_ID]],Table4[Product_ID],Table4[Sub_Category],"Not Found")</f>
        <v>Accessories</v>
      </c>
      <c r="R3054" t="str">
        <f>_xlfn.XLOOKUP(Table2[[#This Row],[Customer_ID]],Table1[Customer_ID],Table1[Region],"Not Found")</f>
        <v>West</v>
      </c>
      <c r="S3054" t="str">
        <f>_xlfn.XLOOKUP(Table2[[#This Row],[Customer_ID]],Table1[Customer_ID],Table1[Segment],"Not Found")</f>
        <v>Consumer</v>
      </c>
      <c r="T3054" t="str">
        <f>_xlfn.XLOOKUP(Table2[[#This Row],[Product_ID]],Table4[Product_ID],Table4[Product_Name],"Not Found")</f>
        <v>Power Bank</v>
      </c>
    </row>
    <row r="3055" spans="1:20" x14ac:dyDescent="0.3">
      <c r="A3055" t="s">
        <v>3585</v>
      </c>
      <c r="B3055" s="4">
        <v>45338</v>
      </c>
      <c r="C3055" s="4">
        <v>45341</v>
      </c>
      <c r="D3055" t="s">
        <v>87</v>
      </c>
      <c r="E3055" t="s">
        <v>71</v>
      </c>
      <c r="F3055" s="8">
        <v>1</v>
      </c>
      <c r="G3055" s="10">
        <v>0</v>
      </c>
      <c r="H3055" t="s">
        <v>13</v>
      </c>
      <c r="I3055" s="8">
        <v>799</v>
      </c>
      <c r="J3055" s="8">
        <v>174.4</v>
      </c>
      <c r="K3055" s="12">
        <f>YEAR(Table2[[#This Row],[Order_Date]])</f>
        <v>2024</v>
      </c>
      <c r="L3055" s="12">
        <f>MONTH(Table2[[#This Row],[Order_Date]])</f>
        <v>2</v>
      </c>
      <c r="M3055" t="str">
        <f>TEXT(Table2[[#This Row],[Order_Date]],"mmm")</f>
        <v>Feb</v>
      </c>
      <c r="N3055" t="str">
        <f>TEXT(Table2[[#This Row],[Order_Date]],"YYYY-MM")</f>
        <v>2024-02</v>
      </c>
      <c r="O3055" s="9">
        <f>IFERROR(Table2[[#This Row],[Profit]]/Table2[[#This Row],[Sales]],0)</f>
        <v>0.21827284105131414</v>
      </c>
      <c r="P3055" t="str">
        <f>_xlfn.XLOOKUP(Table2[[#This Row],[Product_ID]],Table4[Product_ID],Table4[Category],"Not Found")</f>
        <v>Home</v>
      </c>
      <c r="Q3055" t="str">
        <f>_xlfn.XLOOKUP(Table2[[#This Row],[Product_ID]],Table4[Product_ID],Table4[Sub_Category],"Not Found")</f>
        <v>Storage</v>
      </c>
      <c r="R3055" t="str">
        <f>_xlfn.XLOOKUP(Table2[[#This Row],[Customer_ID]],Table1[Customer_ID],Table1[Region],"Not Found")</f>
        <v>South</v>
      </c>
      <c r="S3055" t="str">
        <f>_xlfn.XLOOKUP(Table2[[#This Row],[Customer_ID]],Table1[Customer_ID],Table1[Segment],"Not Found")</f>
        <v>Consumer</v>
      </c>
      <c r="T3055" t="str">
        <f>_xlfn.XLOOKUP(Table2[[#This Row],[Product_ID]],Table4[Product_ID],Table4[Product_Name],"Not Found")</f>
        <v>Storage Box</v>
      </c>
    </row>
    <row r="3056" spans="1:20" x14ac:dyDescent="0.3">
      <c r="A3056" t="s">
        <v>3586</v>
      </c>
      <c r="B3056" s="4">
        <v>45842</v>
      </c>
      <c r="C3056" s="4">
        <v>45844</v>
      </c>
      <c r="D3056" t="s">
        <v>971</v>
      </c>
      <c r="E3056" t="s">
        <v>68</v>
      </c>
      <c r="F3056" s="8">
        <v>3</v>
      </c>
      <c r="G3056" s="10">
        <v>0.1</v>
      </c>
      <c r="H3056" t="s">
        <v>17</v>
      </c>
      <c r="I3056" s="8">
        <v>3507.3</v>
      </c>
      <c r="J3056" s="8">
        <v>926.88</v>
      </c>
      <c r="K3056" s="12">
        <f>YEAR(Table2[[#This Row],[Order_Date]])</f>
        <v>2025</v>
      </c>
      <c r="L3056" s="12">
        <f>MONTH(Table2[[#This Row],[Order_Date]])</f>
        <v>7</v>
      </c>
      <c r="M3056" t="str">
        <f>TEXT(Table2[[#This Row],[Order_Date]],"mmm")</f>
        <v>Jul</v>
      </c>
      <c r="N3056" t="str">
        <f>TEXT(Table2[[#This Row],[Order_Date]],"YYYY-MM")</f>
        <v>2025-07</v>
      </c>
      <c r="O3056" s="9">
        <f>IFERROR(Table2[[#This Row],[Profit]]/Table2[[#This Row],[Sales]],0)</f>
        <v>0.26427166196219315</v>
      </c>
      <c r="P3056" t="str">
        <f>_xlfn.XLOOKUP(Table2[[#This Row],[Product_ID]],Table4[Product_ID],Table4[Category],"Not Found")</f>
        <v>Home</v>
      </c>
      <c r="Q3056" t="str">
        <f>_xlfn.XLOOKUP(Table2[[#This Row],[Product_ID]],Table4[Product_ID],Table4[Sub_Category],"Not Found")</f>
        <v>Lighting</v>
      </c>
      <c r="R3056" t="str">
        <f>_xlfn.XLOOKUP(Table2[[#This Row],[Customer_ID]],Table1[Customer_ID],Table1[Region],"Not Found")</f>
        <v>West</v>
      </c>
      <c r="S3056" t="str">
        <f>_xlfn.XLOOKUP(Table2[[#This Row],[Customer_ID]],Table1[Customer_ID],Table1[Segment],"Not Found")</f>
        <v>Home Office</v>
      </c>
      <c r="T3056" t="str">
        <f>_xlfn.XLOOKUP(Table2[[#This Row],[Product_ID]],Table4[Product_ID],Table4[Product_Name],"Not Found")</f>
        <v>Table Lamp</v>
      </c>
    </row>
    <row r="3057" spans="1:20" x14ac:dyDescent="0.3">
      <c r="A3057" t="s">
        <v>3587</v>
      </c>
      <c r="B3057" s="4">
        <v>45819</v>
      </c>
      <c r="C3057" s="4">
        <v>45824</v>
      </c>
      <c r="D3057" t="s">
        <v>2696</v>
      </c>
      <c r="E3057" t="s">
        <v>58</v>
      </c>
      <c r="F3057" s="8">
        <v>1</v>
      </c>
      <c r="G3057" s="10">
        <v>0.15</v>
      </c>
      <c r="H3057" t="s">
        <v>21</v>
      </c>
      <c r="I3057" s="8">
        <v>1699.15</v>
      </c>
      <c r="J3057" s="8">
        <v>301.91000000000003</v>
      </c>
      <c r="K3057" s="12">
        <f>YEAR(Table2[[#This Row],[Order_Date]])</f>
        <v>2025</v>
      </c>
      <c r="L3057" s="12">
        <f>MONTH(Table2[[#This Row],[Order_Date]])</f>
        <v>6</v>
      </c>
      <c r="M3057" t="str">
        <f>TEXT(Table2[[#This Row],[Order_Date]],"mmm")</f>
        <v>Jun</v>
      </c>
      <c r="N3057" t="str">
        <f>TEXT(Table2[[#This Row],[Order_Date]],"YYYY-MM")</f>
        <v>2025-06</v>
      </c>
      <c r="O3057" s="9">
        <f>IFERROR(Table2[[#This Row],[Profit]]/Table2[[#This Row],[Sales]],0)</f>
        <v>0.17768295912662213</v>
      </c>
      <c r="P3057" t="str">
        <f>_xlfn.XLOOKUP(Table2[[#This Row],[Product_ID]],Table4[Product_ID],Table4[Category],"Not Found")</f>
        <v>Technology</v>
      </c>
      <c r="Q3057" t="str">
        <f>_xlfn.XLOOKUP(Table2[[#This Row],[Product_ID]],Table4[Product_ID],Table4[Sub_Category],"Not Found")</f>
        <v>Audio</v>
      </c>
      <c r="R3057" t="str">
        <f>_xlfn.XLOOKUP(Table2[[#This Row],[Customer_ID]],Table1[Customer_ID],Table1[Region],"Not Found")</f>
        <v>West</v>
      </c>
      <c r="S3057" t="str">
        <f>_xlfn.XLOOKUP(Table2[[#This Row],[Customer_ID]],Table1[Customer_ID],Table1[Segment],"Not Found")</f>
        <v>Consumer</v>
      </c>
      <c r="T3057" t="str">
        <f>_xlfn.XLOOKUP(Table2[[#This Row],[Product_ID]],Table4[Product_ID],Table4[Product_Name],"Not Found")</f>
        <v>Bluetooth Speaker</v>
      </c>
    </row>
    <row r="3058" spans="1:20" x14ac:dyDescent="0.3">
      <c r="A3058" t="s">
        <v>3588</v>
      </c>
      <c r="B3058" s="4">
        <v>45795</v>
      </c>
      <c r="C3058" s="4">
        <v>45797</v>
      </c>
      <c r="D3058" t="s">
        <v>910</v>
      </c>
      <c r="E3058" t="s">
        <v>20</v>
      </c>
      <c r="F3058" s="8">
        <v>2</v>
      </c>
      <c r="G3058" s="10">
        <v>0.1</v>
      </c>
      <c r="H3058" t="s">
        <v>17</v>
      </c>
      <c r="I3058" s="8">
        <v>12598.2</v>
      </c>
      <c r="J3058" s="8">
        <v>2861.17</v>
      </c>
      <c r="K3058" s="12">
        <f>YEAR(Table2[[#This Row],[Order_Date]])</f>
        <v>2025</v>
      </c>
      <c r="L3058" s="12">
        <f>MONTH(Table2[[#This Row],[Order_Date]])</f>
        <v>5</v>
      </c>
      <c r="M3058" t="str">
        <f>TEXT(Table2[[#This Row],[Order_Date]],"mmm")</f>
        <v>May</v>
      </c>
      <c r="N3058" t="str">
        <f>TEXT(Table2[[#This Row],[Order_Date]],"YYYY-MM")</f>
        <v>2025-05</v>
      </c>
      <c r="O3058" s="9">
        <f>IFERROR(Table2[[#This Row],[Profit]]/Table2[[#This Row],[Sales]],0)</f>
        <v>0.2271094283310314</v>
      </c>
      <c r="P3058" t="str">
        <f>_xlfn.XLOOKUP(Table2[[#This Row],[Product_ID]],Table4[Product_ID],Table4[Category],"Not Found")</f>
        <v>Furniture</v>
      </c>
      <c r="Q3058" t="str">
        <f>_xlfn.XLOOKUP(Table2[[#This Row],[Product_ID]],Table4[Product_ID],Table4[Sub_Category],"Not Found")</f>
        <v>Furniture</v>
      </c>
      <c r="R3058" t="str">
        <f>_xlfn.XLOOKUP(Table2[[#This Row],[Customer_ID]],Table1[Customer_ID],Table1[Region],"Not Found")</f>
        <v>East</v>
      </c>
      <c r="S3058" t="str">
        <f>_xlfn.XLOOKUP(Table2[[#This Row],[Customer_ID]],Table1[Customer_ID],Table1[Segment],"Not Found")</f>
        <v>Home Office</v>
      </c>
      <c r="T3058" t="str">
        <f>_xlfn.XLOOKUP(Table2[[#This Row],[Product_ID]],Table4[Product_ID],Table4[Product_Name],"Not Found")</f>
        <v>Office Chair</v>
      </c>
    </row>
    <row r="3059" spans="1:20" x14ac:dyDescent="0.3">
      <c r="A3059" t="s">
        <v>3589</v>
      </c>
      <c r="B3059" s="4">
        <v>45313</v>
      </c>
      <c r="C3059" s="4">
        <v>45317</v>
      </c>
      <c r="D3059" t="s">
        <v>210</v>
      </c>
      <c r="E3059" t="s">
        <v>16</v>
      </c>
      <c r="F3059" s="8">
        <v>1</v>
      </c>
      <c r="G3059" s="10">
        <v>0.1</v>
      </c>
      <c r="H3059" t="s">
        <v>13</v>
      </c>
      <c r="I3059" s="8">
        <v>1169.0999999999999</v>
      </c>
      <c r="J3059" s="8">
        <v>285.23</v>
      </c>
      <c r="K3059" s="12">
        <f>YEAR(Table2[[#This Row],[Order_Date]])</f>
        <v>2024</v>
      </c>
      <c r="L3059" s="12">
        <f>MONTH(Table2[[#This Row],[Order_Date]])</f>
        <v>1</v>
      </c>
      <c r="M3059" t="str">
        <f>TEXT(Table2[[#This Row],[Order_Date]],"mmm")</f>
        <v>Jan</v>
      </c>
      <c r="N3059" t="str">
        <f>TEXT(Table2[[#This Row],[Order_Date]],"YYYY-MM")</f>
        <v>2024-01</v>
      </c>
      <c r="O3059" s="9">
        <f>IFERROR(Table2[[#This Row],[Profit]]/Table2[[#This Row],[Sales]],0)</f>
        <v>0.24397399709178003</v>
      </c>
      <c r="P3059" t="str">
        <f>_xlfn.XLOOKUP(Table2[[#This Row],[Product_ID]],Table4[Product_ID],Table4[Category],"Not Found")</f>
        <v>Technology</v>
      </c>
      <c r="Q3059" t="str">
        <f>_xlfn.XLOOKUP(Table2[[#This Row],[Product_ID]],Table4[Product_ID],Table4[Sub_Category],"Not Found")</f>
        <v>Accessories</v>
      </c>
      <c r="R3059" t="str">
        <f>_xlfn.XLOOKUP(Table2[[#This Row],[Customer_ID]],Table1[Customer_ID],Table1[Region],"Not Found")</f>
        <v>East</v>
      </c>
      <c r="S3059" t="str">
        <f>_xlfn.XLOOKUP(Table2[[#This Row],[Customer_ID]],Table1[Customer_ID],Table1[Segment],"Not Found")</f>
        <v>Home Office</v>
      </c>
      <c r="T3059" t="str">
        <f>_xlfn.XLOOKUP(Table2[[#This Row],[Product_ID]],Table4[Product_ID],Table4[Product_Name],"Not Found")</f>
        <v>USB-C Hub</v>
      </c>
    </row>
    <row r="3060" spans="1:20" x14ac:dyDescent="0.3">
      <c r="A3060" t="s">
        <v>3590</v>
      </c>
      <c r="B3060" s="4">
        <v>45504</v>
      </c>
      <c r="C3060" s="4">
        <v>45508</v>
      </c>
      <c r="D3060" t="s">
        <v>128</v>
      </c>
      <c r="E3060" t="s">
        <v>35</v>
      </c>
      <c r="F3060" s="8">
        <v>4</v>
      </c>
      <c r="G3060" s="10">
        <v>0.15</v>
      </c>
      <c r="H3060" t="s">
        <v>13</v>
      </c>
      <c r="I3060" s="8">
        <v>5436.6</v>
      </c>
      <c r="J3060" s="8">
        <v>2013.57</v>
      </c>
      <c r="K3060" s="12">
        <f>YEAR(Table2[[#This Row],[Order_Date]])</f>
        <v>2024</v>
      </c>
      <c r="L3060" s="12">
        <f>MONTH(Table2[[#This Row],[Order_Date]])</f>
        <v>7</v>
      </c>
      <c r="M3060" t="str">
        <f>TEXT(Table2[[#This Row],[Order_Date]],"mmm")</f>
        <v>Jul</v>
      </c>
      <c r="N3060" t="str">
        <f>TEXT(Table2[[#This Row],[Order_Date]],"YYYY-MM")</f>
        <v>2024-07</v>
      </c>
      <c r="O3060" s="9">
        <f>IFERROR(Table2[[#This Row],[Profit]]/Table2[[#This Row],[Sales]],0)</f>
        <v>0.37037302725968435</v>
      </c>
      <c r="P3060" t="str">
        <f>_xlfn.XLOOKUP(Table2[[#This Row],[Product_ID]],Table4[Product_ID],Table4[Category],"Not Found")</f>
        <v>Lifestyle</v>
      </c>
      <c r="Q3060" t="str">
        <f>_xlfn.XLOOKUP(Table2[[#This Row],[Product_ID]],Table4[Product_ID],Table4[Sub_Category],"Not Found")</f>
        <v>Bags</v>
      </c>
      <c r="R3060" t="str">
        <f>_xlfn.XLOOKUP(Table2[[#This Row],[Customer_ID]],Table1[Customer_ID],Table1[Region],"Not Found")</f>
        <v>West</v>
      </c>
      <c r="S3060" t="str">
        <f>_xlfn.XLOOKUP(Table2[[#This Row],[Customer_ID]],Table1[Customer_ID],Table1[Segment],"Not Found")</f>
        <v>Consumer</v>
      </c>
      <c r="T3060" t="str">
        <f>_xlfn.XLOOKUP(Table2[[#This Row],[Product_ID]],Table4[Product_ID],Table4[Product_Name],"Not Found")</f>
        <v>Backpack</v>
      </c>
    </row>
    <row r="3061" spans="1:20" x14ac:dyDescent="0.3">
      <c r="A3061" t="s">
        <v>3591</v>
      </c>
      <c r="B3061" s="4">
        <v>45601</v>
      </c>
      <c r="C3061" s="4">
        <v>45604</v>
      </c>
      <c r="D3061" t="s">
        <v>227</v>
      </c>
      <c r="E3061" t="s">
        <v>68</v>
      </c>
      <c r="F3061" s="8">
        <v>3</v>
      </c>
      <c r="G3061" s="10">
        <v>0.15</v>
      </c>
      <c r="H3061" t="s">
        <v>13</v>
      </c>
      <c r="I3061" s="8">
        <v>3312.45</v>
      </c>
      <c r="J3061" s="8">
        <v>719.78</v>
      </c>
      <c r="K3061" s="12">
        <f>YEAR(Table2[[#This Row],[Order_Date]])</f>
        <v>2024</v>
      </c>
      <c r="L3061" s="12">
        <f>MONTH(Table2[[#This Row],[Order_Date]])</f>
        <v>11</v>
      </c>
      <c r="M3061" t="str">
        <f>TEXT(Table2[[#This Row],[Order_Date]],"mmm")</f>
        <v>Nov</v>
      </c>
      <c r="N3061" t="str">
        <f>TEXT(Table2[[#This Row],[Order_Date]],"YYYY-MM")</f>
        <v>2024-11</v>
      </c>
      <c r="O3061" s="9">
        <f>IFERROR(Table2[[#This Row],[Profit]]/Table2[[#This Row],[Sales]],0)</f>
        <v>0.21729535540159098</v>
      </c>
      <c r="P3061" t="str">
        <f>_xlfn.XLOOKUP(Table2[[#This Row],[Product_ID]],Table4[Product_ID],Table4[Category],"Not Found")</f>
        <v>Home</v>
      </c>
      <c r="Q3061" t="str">
        <f>_xlfn.XLOOKUP(Table2[[#This Row],[Product_ID]],Table4[Product_ID],Table4[Sub_Category],"Not Found")</f>
        <v>Lighting</v>
      </c>
      <c r="R3061" t="str">
        <f>_xlfn.XLOOKUP(Table2[[#This Row],[Customer_ID]],Table1[Customer_ID],Table1[Region],"Not Found")</f>
        <v>West</v>
      </c>
      <c r="S3061" t="str">
        <f>_xlfn.XLOOKUP(Table2[[#This Row],[Customer_ID]],Table1[Customer_ID],Table1[Segment],"Not Found")</f>
        <v>Consumer</v>
      </c>
      <c r="T3061" t="str">
        <f>_xlfn.XLOOKUP(Table2[[#This Row],[Product_ID]],Table4[Product_ID],Table4[Product_Name],"Not Found")</f>
        <v>Table Lamp</v>
      </c>
    </row>
    <row r="3062" spans="1:20" x14ac:dyDescent="0.3">
      <c r="A3062" t="s">
        <v>3592</v>
      </c>
      <c r="B3062" s="4">
        <v>45952</v>
      </c>
      <c r="C3062" s="4">
        <v>45956</v>
      </c>
      <c r="D3062" t="s">
        <v>534</v>
      </c>
      <c r="E3062" t="s">
        <v>58</v>
      </c>
      <c r="F3062" s="8">
        <v>1</v>
      </c>
      <c r="G3062" s="10">
        <v>0</v>
      </c>
      <c r="H3062" t="s">
        <v>13</v>
      </c>
      <c r="I3062" s="8">
        <v>1999</v>
      </c>
      <c r="J3062" s="8">
        <v>486.35</v>
      </c>
      <c r="K3062" s="12">
        <f>YEAR(Table2[[#This Row],[Order_Date]])</f>
        <v>2025</v>
      </c>
      <c r="L3062" s="12">
        <f>MONTH(Table2[[#This Row],[Order_Date]])</f>
        <v>10</v>
      </c>
      <c r="M3062" t="str">
        <f>TEXT(Table2[[#This Row],[Order_Date]],"mmm")</f>
        <v>Oct</v>
      </c>
      <c r="N3062" t="str">
        <f>TEXT(Table2[[#This Row],[Order_Date]],"YYYY-MM")</f>
        <v>2025-10</v>
      </c>
      <c r="O3062" s="9">
        <f>IFERROR(Table2[[#This Row],[Profit]]/Table2[[#This Row],[Sales]],0)</f>
        <v>0.24329664832416209</v>
      </c>
      <c r="P3062" t="str">
        <f>_xlfn.XLOOKUP(Table2[[#This Row],[Product_ID]],Table4[Product_ID],Table4[Category],"Not Found")</f>
        <v>Technology</v>
      </c>
      <c r="Q3062" t="str">
        <f>_xlfn.XLOOKUP(Table2[[#This Row],[Product_ID]],Table4[Product_ID],Table4[Sub_Category],"Not Found")</f>
        <v>Audio</v>
      </c>
      <c r="R3062" t="str">
        <f>_xlfn.XLOOKUP(Table2[[#This Row],[Customer_ID]],Table1[Customer_ID],Table1[Region],"Not Found")</f>
        <v>North</v>
      </c>
      <c r="S3062" t="str">
        <f>_xlfn.XLOOKUP(Table2[[#This Row],[Customer_ID]],Table1[Customer_ID],Table1[Segment],"Not Found")</f>
        <v>Consumer</v>
      </c>
      <c r="T3062" t="str">
        <f>_xlfn.XLOOKUP(Table2[[#This Row],[Product_ID]],Table4[Product_ID],Table4[Product_Name],"Not Found")</f>
        <v>Bluetooth Speaker</v>
      </c>
    </row>
    <row r="3063" spans="1:20" x14ac:dyDescent="0.3">
      <c r="A3063" t="s">
        <v>3593</v>
      </c>
      <c r="B3063" s="4">
        <v>45563</v>
      </c>
      <c r="C3063" s="4">
        <v>45568</v>
      </c>
      <c r="D3063" t="s">
        <v>573</v>
      </c>
      <c r="E3063" t="s">
        <v>50</v>
      </c>
      <c r="F3063" s="8">
        <v>4</v>
      </c>
      <c r="G3063" s="10">
        <v>0.05</v>
      </c>
      <c r="H3063" t="s">
        <v>13</v>
      </c>
      <c r="I3063" s="8">
        <v>1896.2</v>
      </c>
      <c r="J3063" s="8">
        <v>415.88</v>
      </c>
      <c r="K3063" s="12">
        <f>YEAR(Table2[[#This Row],[Order_Date]])</f>
        <v>2024</v>
      </c>
      <c r="L3063" s="12">
        <f>MONTH(Table2[[#This Row],[Order_Date]])</f>
        <v>9</v>
      </c>
      <c r="M3063" t="str">
        <f>TEXT(Table2[[#This Row],[Order_Date]],"mmm")</f>
        <v>Sep</v>
      </c>
      <c r="N3063" t="str">
        <f>TEXT(Table2[[#This Row],[Order_Date]],"YYYY-MM")</f>
        <v>2024-09</v>
      </c>
      <c r="O3063" s="9">
        <f>IFERROR(Table2[[#This Row],[Profit]]/Table2[[#This Row],[Sales]],0)</f>
        <v>0.21932285623879336</v>
      </c>
      <c r="P3063" t="str">
        <f>_xlfn.XLOOKUP(Table2[[#This Row],[Product_ID]],Table4[Product_ID],Table4[Category],"Not Found")</f>
        <v>Technology</v>
      </c>
      <c r="Q3063" t="str">
        <f>_xlfn.XLOOKUP(Table2[[#This Row],[Product_ID]],Table4[Product_ID],Table4[Sub_Category],"Not Found")</f>
        <v>Accessories</v>
      </c>
      <c r="R3063" t="str">
        <f>_xlfn.XLOOKUP(Table2[[#This Row],[Customer_ID]],Table1[Customer_ID],Table1[Region],"Not Found")</f>
        <v>South</v>
      </c>
      <c r="S3063" t="str">
        <f>_xlfn.XLOOKUP(Table2[[#This Row],[Customer_ID]],Table1[Customer_ID],Table1[Segment],"Not Found")</f>
        <v>Corporate</v>
      </c>
      <c r="T3063" t="str">
        <f>_xlfn.XLOOKUP(Table2[[#This Row],[Product_ID]],Table4[Product_ID],Table4[Product_Name],"Not Found")</f>
        <v>Wireless Mouse</v>
      </c>
    </row>
    <row r="3064" spans="1:20" x14ac:dyDescent="0.3">
      <c r="A3064" t="s">
        <v>3594</v>
      </c>
      <c r="B3064" s="4">
        <v>45862</v>
      </c>
      <c r="C3064" s="4">
        <v>45865</v>
      </c>
      <c r="D3064" t="s">
        <v>2696</v>
      </c>
      <c r="E3064" t="s">
        <v>35</v>
      </c>
      <c r="F3064" s="8">
        <v>1</v>
      </c>
      <c r="G3064" s="10">
        <v>0</v>
      </c>
      <c r="H3064" t="s">
        <v>21</v>
      </c>
      <c r="I3064" s="8">
        <v>1599</v>
      </c>
      <c r="J3064" s="8">
        <v>397.64</v>
      </c>
      <c r="K3064" s="12">
        <f>YEAR(Table2[[#This Row],[Order_Date]])</f>
        <v>2025</v>
      </c>
      <c r="L3064" s="12">
        <f>MONTH(Table2[[#This Row],[Order_Date]])</f>
        <v>7</v>
      </c>
      <c r="M3064" t="str">
        <f>TEXT(Table2[[#This Row],[Order_Date]],"mmm")</f>
        <v>Jul</v>
      </c>
      <c r="N3064" t="str">
        <f>TEXT(Table2[[#This Row],[Order_Date]],"YYYY-MM")</f>
        <v>2025-07</v>
      </c>
      <c r="O3064" s="9">
        <f>IFERROR(Table2[[#This Row],[Profit]]/Table2[[#This Row],[Sales]],0)</f>
        <v>0.24868042526579112</v>
      </c>
      <c r="P3064" t="str">
        <f>_xlfn.XLOOKUP(Table2[[#This Row],[Product_ID]],Table4[Product_ID],Table4[Category],"Not Found")</f>
        <v>Lifestyle</v>
      </c>
      <c r="Q3064" t="str">
        <f>_xlfn.XLOOKUP(Table2[[#This Row],[Product_ID]],Table4[Product_ID],Table4[Sub_Category],"Not Found")</f>
        <v>Bags</v>
      </c>
      <c r="R3064" t="str">
        <f>_xlfn.XLOOKUP(Table2[[#This Row],[Customer_ID]],Table1[Customer_ID],Table1[Region],"Not Found")</f>
        <v>West</v>
      </c>
      <c r="S3064" t="str">
        <f>_xlfn.XLOOKUP(Table2[[#This Row],[Customer_ID]],Table1[Customer_ID],Table1[Segment],"Not Found")</f>
        <v>Consumer</v>
      </c>
      <c r="T3064" t="str">
        <f>_xlfn.XLOOKUP(Table2[[#This Row],[Product_ID]],Table4[Product_ID],Table4[Product_Name],"Not Found")</f>
        <v>Backpack</v>
      </c>
    </row>
    <row r="3065" spans="1:20" x14ac:dyDescent="0.3">
      <c r="A3065" t="s">
        <v>3595</v>
      </c>
      <c r="B3065" s="4">
        <v>45493</v>
      </c>
      <c r="C3065" s="4">
        <v>45496</v>
      </c>
      <c r="D3065" t="s">
        <v>178</v>
      </c>
      <c r="E3065" t="s">
        <v>116</v>
      </c>
      <c r="F3065" s="8">
        <v>2</v>
      </c>
      <c r="G3065" s="10">
        <v>0.05</v>
      </c>
      <c r="H3065" t="s">
        <v>21</v>
      </c>
      <c r="I3065" s="8">
        <v>758.1</v>
      </c>
      <c r="J3065" s="8">
        <v>169.71</v>
      </c>
      <c r="K3065" s="12">
        <f>YEAR(Table2[[#This Row],[Order_Date]])</f>
        <v>2024</v>
      </c>
      <c r="L3065" s="12">
        <f>MONTH(Table2[[#This Row],[Order_Date]])</f>
        <v>7</v>
      </c>
      <c r="M3065" t="str">
        <f>TEXT(Table2[[#This Row],[Order_Date]],"mmm")</f>
        <v>Jul</v>
      </c>
      <c r="N3065" t="str">
        <f>TEXT(Table2[[#This Row],[Order_Date]],"YYYY-MM")</f>
        <v>2024-07</v>
      </c>
      <c r="O3065" s="9">
        <f>IFERROR(Table2[[#This Row],[Profit]]/Table2[[#This Row],[Sales]],0)</f>
        <v>0.22386228729719035</v>
      </c>
      <c r="P3065" t="str">
        <f>_xlfn.XLOOKUP(Table2[[#This Row],[Product_ID]],Table4[Product_ID],Table4[Category],"Not Found")</f>
        <v>Technology</v>
      </c>
      <c r="Q3065" t="str">
        <f>_xlfn.XLOOKUP(Table2[[#This Row],[Product_ID]],Table4[Product_ID],Table4[Sub_Category],"Not Found")</f>
        <v>Accessories</v>
      </c>
      <c r="R3065" t="str">
        <f>_xlfn.XLOOKUP(Table2[[#This Row],[Customer_ID]],Table1[Customer_ID],Table1[Region],"Not Found")</f>
        <v>South</v>
      </c>
      <c r="S3065" t="str">
        <f>_xlfn.XLOOKUP(Table2[[#This Row],[Customer_ID]],Table1[Customer_ID],Table1[Segment],"Not Found")</f>
        <v>Consumer</v>
      </c>
      <c r="T3065" t="str">
        <f>_xlfn.XLOOKUP(Table2[[#This Row],[Product_ID]],Table4[Product_ID],Table4[Product_Name],"Not Found")</f>
        <v>Mobile Holder</v>
      </c>
    </row>
    <row r="3066" spans="1:20" x14ac:dyDescent="0.3">
      <c r="A3066" t="s">
        <v>3596</v>
      </c>
      <c r="B3066" s="4">
        <v>45323</v>
      </c>
      <c r="C3066" s="4">
        <v>45328</v>
      </c>
      <c r="D3066" t="s">
        <v>263</v>
      </c>
      <c r="E3066" t="s">
        <v>35</v>
      </c>
      <c r="F3066" s="8">
        <v>2</v>
      </c>
      <c r="G3066" s="10">
        <v>0.15</v>
      </c>
      <c r="H3066" t="s">
        <v>17</v>
      </c>
      <c r="I3066" s="8">
        <v>2718.3</v>
      </c>
      <c r="J3066" s="8">
        <v>869.6</v>
      </c>
      <c r="K3066" s="12">
        <f>YEAR(Table2[[#This Row],[Order_Date]])</f>
        <v>2024</v>
      </c>
      <c r="L3066" s="12">
        <f>MONTH(Table2[[#This Row],[Order_Date]])</f>
        <v>2</v>
      </c>
      <c r="M3066" t="str">
        <f>TEXT(Table2[[#This Row],[Order_Date]],"mmm")</f>
        <v>Feb</v>
      </c>
      <c r="N3066" t="str">
        <f>TEXT(Table2[[#This Row],[Order_Date]],"YYYY-MM")</f>
        <v>2024-02</v>
      </c>
      <c r="O3066" s="9">
        <f>IFERROR(Table2[[#This Row],[Profit]]/Table2[[#This Row],[Sales]],0)</f>
        <v>0.31990582349262403</v>
      </c>
      <c r="P3066" t="str">
        <f>_xlfn.XLOOKUP(Table2[[#This Row],[Product_ID]],Table4[Product_ID],Table4[Category],"Not Found")</f>
        <v>Lifestyle</v>
      </c>
      <c r="Q3066" t="str">
        <f>_xlfn.XLOOKUP(Table2[[#This Row],[Product_ID]],Table4[Product_ID],Table4[Sub_Category],"Not Found")</f>
        <v>Bags</v>
      </c>
      <c r="R3066" t="str">
        <f>_xlfn.XLOOKUP(Table2[[#This Row],[Customer_ID]],Table1[Customer_ID],Table1[Region],"Not Found")</f>
        <v>East</v>
      </c>
      <c r="S3066" t="str">
        <f>_xlfn.XLOOKUP(Table2[[#This Row],[Customer_ID]],Table1[Customer_ID],Table1[Segment],"Not Found")</f>
        <v>Corporate</v>
      </c>
      <c r="T3066" t="str">
        <f>_xlfn.XLOOKUP(Table2[[#This Row],[Product_ID]],Table4[Product_ID],Table4[Product_Name],"Not Found")</f>
        <v>Backpack</v>
      </c>
    </row>
    <row r="3067" spans="1:20" x14ac:dyDescent="0.3">
      <c r="A3067" t="s">
        <v>3597</v>
      </c>
      <c r="B3067" s="4">
        <v>45734</v>
      </c>
      <c r="C3067" s="4">
        <v>45735</v>
      </c>
      <c r="D3067" t="s">
        <v>449</v>
      </c>
      <c r="E3067" t="s">
        <v>68</v>
      </c>
      <c r="F3067" s="8">
        <v>1</v>
      </c>
      <c r="G3067" s="10">
        <v>0</v>
      </c>
      <c r="H3067" t="s">
        <v>17</v>
      </c>
      <c r="I3067" s="8">
        <v>1299</v>
      </c>
      <c r="J3067" s="8">
        <v>414.32</v>
      </c>
      <c r="K3067" s="12">
        <f>YEAR(Table2[[#This Row],[Order_Date]])</f>
        <v>2025</v>
      </c>
      <c r="L3067" s="12">
        <f>MONTH(Table2[[#This Row],[Order_Date]])</f>
        <v>3</v>
      </c>
      <c r="M3067" t="str">
        <f>TEXT(Table2[[#This Row],[Order_Date]],"mmm")</f>
        <v>Mar</v>
      </c>
      <c r="N3067" t="str">
        <f>TEXT(Table2[[#This Row],[Order_Date]],"YYYY-MM")</f>
        <v>2025-03</v>
      </c>
      <c r="O3067" s="9">
        <f>IFERROR(Table2[[#This Row],[Profit]]/Table2[[#This Row],[Sales]],0)</f>
        <v>0.31895304080061587</v>
      </c>
      <c r="P3067" t="str">
        <f>_xlfn.XLOOKUP(Table2[[#This Row],[Product_ID]],Table4[Product_ID],Table4[Category],"Not Found")</f>
        <v>Home</v>
      </c>
      <c r="Q3067" t="str">
        <f>_xlfn.XLOOKUP(Table2[[#This Row],[Product_ID]],Table4[Product_ID],Table4[Sub_Category],"Not Found")</f>
        <v>Lighting</v>
      </c>
      <c r="R3067" t="str">
        <f>_xlfn.XLOOKUP(Table2[[#This Row],[Customer_ID]],Table1[Customer_ID],Table1[Region],"Not Found")</f>
        <v>East</v>
      </c>
      <c r="S3067" t="str">
        <f>_xlfn.XLOOKUP(Table2[[#This Row],[Customer_ID]],Table1[Customer_ID],Table1[Segment],"Not Found")</f>
        <v>Corporate</v>
      </c>
      <c r="T3067" t="str">
        <f>_xlfn.XLOOKUP(Table2[[#This Row],[Product_ID]],Table4[Product_ID],Table4[Product_Name],"Not Found")</f>
        <v>Table Lamp</v>
      </c>
    </row>
    <row r="3068" spans="1:20" x14ac:dyDescent="0.3">
      <c r="A3068" t="s">
        <v>3598</v>
      </c>
      <c r="B3068" s="4">
        <v>45453</v>
      </c>
      <c r="C3068" s="4">
        <v>45455</v>
      </c>
      <c r="D3068" t="s">
        <v>206</v>
      </c>
      <c r="E3068" t="s">
        <v>29</v>
      </c>
      <c r="F3068" s="8">
        <v>4</v>
      </c>
      <c r="G3068" s="10">
        <v>0.1</v>
      </c>
      <c r="H3068" t="s">
        <v>17</v>
      </c>
      <c r="I3068" s="8">
        <v>1436.4</v>
      </c>
      <c r="J3068" s="8">
        <v>376.83</v>
      </c>
      <c r="K3068" s="12">
        <f>YEAR(Table2[[#This Row],[Order_Date]])</f>
        <v>2024</v>
      </c>
      <c r="L3068" s="12">
        <f>MONTH(Table2[[#This Row],[Order_Date]])</f>
        <v>6</v>
      </c>
      <c r="M3068" t="str">
        <f>TEXT(Table2[[#This Row],[Order_Date]],"mmm")</f>
        <v>Jun</v>
      </c>
      <c r="N3068" t="str">
        <f>TEXT(Table2[[#This Row],[Order_Date]],"YYYY-MM")</f>
        <v>2024-06</v>
      </c>
      <c r="O3068" s="9">
        <f>IFERROR(Table2[[#This Row],[Profit]]/Table2[[#This Row],[Sales]],0)</f>
        <v>0.26234335839598993</v>
      </c>
      <c r="P3068" t="str">
        <f>_xlfn.XLOOKUP(Table2[[#This Row],[Product_ID]],Table4[Product_ID],Table4[Category],"Not Found")</f>
        <v>Office</v>
      </c>
      <c r="Q3068" t="str">
        <f>_xlfn.XLOOKUP(Table2[[#This Row],[Product_ID]],Table4[Product_ID],Table4[Sub_Category],"Not Found")</f>
        <v>Paper</v>
      </c>
      <c r="R3068" t="str">
        <f>_xlfn.XLOOKUP(Table2[[#This Row],[Customer_ID]],Table1[Customer_ID],Table1[Region],"Not Found")</f>
        <v>South</v>
      </c>
      <c r="S3068" t="str">
        <f>_xlfn.XLOOKUP(Table2[[#This Row],[Customer_ID]],Table1[Customer_ID],Table1[Segment],"Not Found")</f>
        <v>Consumer</v>
      </c>
      <c r="T3068" t="str">
        <f>_xlfn.XLOOKUP(Table2[[#This Row],[Product_ID]],Table4[Product_ID],Table4[Product_Name],"Not Found")</f>
        <v>Notebook Set</v>
      </c>
    </row>
    <row r="3069" spans="1:20" x14ac:dyDescent="0.3">
      <c r="A3069" t="s">
        <v>3599</v>
      </c>
      <c r="B3069" s="4">
        <v>45545</v>
      </c>
      <c r="C3069" s="4">
        <v>45550</v>
      </c>
      <c r="D3069" t="s">
        <v>111</v>
      </c>
      <c r="E3069" t="s">
        <v>50</v>
      </c>
      <c r="F3069" s="8">
        <v>1</v>
      </c>
      <c r="G3069" s="10">
        <v>0.1</v>
      </c>
      <c r="H3069" t="s">
        <v>13</v>
      </c>
      <c r="I3069" s="8">
        <v>449.1</v>
      </c>
      <c r="J3069" s="8">
        <v>106.26</v>
      </c>
      <c r="K3069" s="12">
        <f>YEAR(Table2[[#This Row],[Order_Date]])</f>
        <v>2024</v>
      </c>
      <c r="L3069" s="12">
        <f>MONTH(Table2[[#This Row],[Order_Date]])</f>
        <v>9</v>
      </c>
      <c r="M3069" t="str">
        <f>TEXT(Table2[[#This Row],[Order_Date]],"mmm")</f>
        <v>Sep</v>
      </c>
      <c r="N3069" t="str">
        <f>TEXT(Table2[[#This Row],[Order_Date]],"YYYY-MM")</f>
        <v>2024-09</v>
      </c>
      <c r="O3069" s="9">
        <f>IFERROR(Table2[[#This Row],[Profit]]/Table2[[#This Row],[Sales]],0)</f>
        <v>0.2366065464261857</v>
      </c>
      <c r="P3069" t="str">
        <f>_xlfn.XLOOKUP(Table2[[#This Row],[Product_ID]],Table4[Product_ID],Table4[Category],"Not Found")</f>
        <v>Technology</v>
      </c>
      <c r="Q3069" t="str">
        <f>_xlfn.XLOOKUP(Table2[[#This Row],[Product_ID]],Table4[Product_ID],Table4[Sub_Category],"Not Found")</f>
        <v>Accessories</v>
      </c>
      <c r="R3069" t="str">
        <f>_xlfn.XLOOKUP(Table2[[#This Row],[Customer_ID]],Table1[Customer_ID],Table1[Region],"Not Found")</f>
        <v>East</v>
      </c>
      <c r="S3069" t="str">
        <f>_xlfn.XLOOKUP(Table2[[#This Row],[Customer_ID]],Table1[Customer_ID],Table1[Segment],"Not Found")</f>
        <v>Consumer</v>
      </c>
      <c r="T3069" t="str">
        <f>_xlfn.XLOOKUP(Table2[[#This Row],[Product_ID]],Table4[Product_ID],Table4[Product_Name],"Not Found")</f>
        <v>Wireless Mouse</v>
      </c>
    </row>
    <row r="3070" spans="1:20" x14ac:dyDescent="0.3">
      <c r="A3070" t="s">
        <v>3600</v>
      </c>
      <c r="B3070" s="4">
        <v>45812</v>
      </c>
      <c r="C3070" s="4">
        <v>45813</v>
      </c>
      <c r="D3070" t="s">
        <v>1683</v>
      </c>
      <c r="E3070" t="s">
        <v>20</v>
      </c>
      <c r="F3070" s="8">
        <v>1</v>
      </c>
      <c r="G3070" s="10">
        <v>0</v>
      </c>
      <c r="H3070" t="s">
        <v>13</v>
      </c>
      <c r="I3070" s="8">
        <v>6999</v>
      </c>
      <c r="J3070" s="8">
        <v>1334.99</v>
      </c>
      <c r="K3070" s="12">
        <f>YEAR(Table2[[#This Row],[Order_Date]])</f>
        <v>2025</v>
      </c>
      <c r="L3070" s="12">
        <f>MONTH(Table2[[#This Row],[Order_Date]])</f>
        <v>6</v>
      </c>
      <c r="M3070" t="str">
        <f>TEXT(Table2[[#This Row],[Order_Date]],"mmm")</f>
        <v>Jun</v>
      </c>
      <c r="N3070" t="str">
        <f>TEXT(Table2[[#This Row],[Order_Date]],"YYYY-MM")</f>
        <v>2025-06</v>
      </c>
      <c r="O3070" s="9">
        <f>IFERROR(Table2[[#This Row],[Profit]]/Table2[[#This Row],[Sales]],0)</f>
        <v>0.1907401057293899</v>
      </c>
      <c r="P3070" t="str">
        <f>_xlfn.XLOOKUP(Table2[[#This Row],[Product_ID]],Table4[Product_ID],Table4[Category],"Not Found")</f>
        <v>Furniture</v>
      </c>
      <c r="Q3070" t="str">
        <f>_xlfn.XLOOKUP(Table2[[#This Row],[Product_ID]],Table4[Product_ID],Table4[Sub_Category],"Not Found")</f>
        <v>Furniture</v>
      </c>
      <c r="R3070" t="str">
        <f>_xlfn.XLOOKUP(Table2[[#This Row],[Customer_ID]],Table1[Customer_ID],Table1[Region],"Not Found")</f>
        <v>West</v>
      </c>
      <c r="S3070" t="str">
        <f>_xlfn.XLOOKUP(Table2[[#This Row],[Customer_ID]],Table1[Customer_ID],Table1[Segment],"Not Found")</f>
        <v>Corporate</v>
      </c>
      <c r="T3070" t="str">
        <f>_xlfn.XLOOKUP(Table2[[#This Row],[Product_ID]],Table4[Product_ID],Table4[Product_Name],"Not Found")</f>
        <v>Office Chair</v>
      </c>
    </row>
    <row r="3071" spans="1:20" x14ac:dyDescent="0.3">
      <c r="A3071" t="s">
        <v>3601</v>
      </c>
      <c r="B3071" s="4">
        <v>45942</v>
      </c>
      <c r="C3071" s="4">
        <v>45943</v>
      </c>
      <c r="D3071" t="s">
        <v>377</v>
      </c>
      <c r="E3071" t="s">
        <v>76</v>
      </c>
      <c r="F3071" s="8">
        <v>3</v>
      </c>
      <c r="G3071" s="10">
        <v>0</v>
      </c>
      <c r="H3071" t="s">
        <v>13</v>
      </c>
      <c r="I3071" s="8">
        <v>2697</v>
      </c>
      <c r="J3071" s="8">
        <v>657.83</v>
      </c>
      <c r="K3071" s="12">
        <f>YEAR(Table2[[#This Row],[Order_Date]])</f>
        <v>2025</v>
      </c>
      <c r="L3071" s="12">
        <f>MONTH(Table2[[#This Row],[Order_Date]])</f>
        <v>10</v>
      </c>
      <c r="M3071" t="str">
        <f>TEXT(Table2[[#This Row],[Order_Date]],"mmm")</f>
        <v>Oct</v>
      </c>
      <c r="N3071" t="str">
        <f>TEXT(Table2[[#This Row],[Order_Date]],"YYYY-MM")</f>
        <v>2025-10</v>
      </c>
      <c r="O3071" s="9">
        <f>IFERROR(Table2[[#This Row],[Profit]]/Table2[[#This Row],[Sales]],0)</f>
        <v>0.2439117538005191</v>
      </c>
      <c r="P3071" t="str">
        <f>_xlfn.XLOOKUP(Table2[[#This Row],[Product_ID]],Table4[Product_ID],Table4[Category],"Not Found")</f>
        <v>Home</v>
      </c>
      <c r="Q3071" t="str">
        <f>_xlfn.XLOOKUP(Table2[[#This Row],[Product_ID]],Table4[Product_ID],Table4[Sub_Category],"Not Found")</f>
        <v>Decor</v>
      </c>
      <c r="R3071" t="str">
        <f>_xlfn.XLOOKUP(Table2[[#This Row],[Customer_ID]],Table1[Customer_ID],Table1[Region],"Not Found")</f>
        <v>West</v>
      </c>
      <c r="S3071" t="str">
        <f>_xlfn.XLOOKUP(Table2[[#This Row],[Customer_ID]],Table1[Customer_ID],Table1[Segment],"Not Found")</f>
        <v>Corporate</v>
      </c>
      <c r="T3071" t="str">
        <f>_xlfn.XLOOKUP(Table2[[#This Row],[Product_ID]],Table4[Product_ID],Table4[Product_Name],"Not Found")</f>
        <v>Wall Clock</v>
      </c>
    </row>
    <row r="3072" spans="1:20" x14ac:dyDescent="0.3">
      <c r="A3072" t="s">
        <v>3602</v>
      </c>
      <c r="B3072" s="4">
        <v>45771</v>
      </c>
      <c r="C3072" s="4">
        <v>45775</v>
      </c>
      <c r="D3072" t="s">
        <v>2216</v>
      </c>
      <c r="E3072" t="s">
        <v>29</v>
      </c>
      <c r="F3072" s="8">
        <v>2</v>
      </c>
      <c r="G3072" s="10">
        <v>0.05</v>
      </c>
      <c r="H3072" t="s">
        <v>21</v>
      </c>
      <c r="I3072" s="8">
        <v>758.1</v>
      </c>
      <c r="J3072" s="8">
        <v>209.61</v>
      </c>
      <c r="K3072" s="12">
        <f>YEAR(Table2[[#This Row],[Order_Date]])</f>
        <v>2025</v>
      </c>
      <c r="L3072" s="12">
        <f>MONTH(Table2[[#This Row],[Order_Date]])</f>
        <v>4</v>
      </c>
      <c r="M3072" t="str">
        <f>TEXT(Table2[[#This Row],[Order_Date]],"mmm")</f>
        <v>Apr</v>
      </c>
      <c r="N3072" t="str">
        <f>TEXT(Table2[[#This Row],[Order_Date]],"YYYY-MM")</f>
        <v>2025-04</v>
      </c>
      <c r="O3072" s="9">
        <f>IFERROR(Table2[[#This Row],[Profit]]/Table2[[#This Row],[Sales]],0)</f>
        <v>0.27649386624455879</v>
      </c>
      <c r="P3072" t="str">
        <f>_xlfn.XLOOKUP(Table2[[#This Row],[Product_ID]],Table4[Product_ID],Table4[Category],"Not Found")</f>
        <v>Office</v>
      </c>
      <c r="Q3072" t="str">
        <f>_xlfn.XLOOKUP(Table2[[#This Row],[Product_ID]],Table4[Product_ID],Table4[Sub_Category],"Not Found")</f>
        <v>Paper</v>
      </c>
      <c r="R3072" t="str">
        <f>_xlfn.XLOOKUP(Table2[[#This Row],[Customer_ID]],Table1[Customer_ID],Table1[Region],"Not Found")</f>
        <v>East</v>
      </c>
      <c r="S3072" t="str">
        <f>_xlfn.XLOOKUP(Table2[[#This Row],[Customer_ID]],Table1[Customer_ID],Table1[Segment],"Not Found")</f>
        <v>Consumer</v>
      </c>
      <c r="T3072" t="str">
        <f>_xlfn.XLOOKUP(Table2[[#This Row],[Product_ID]],Table4[Product_ID],Table4[Product_Name],"Not Found")</f>
        <v>Notebook Set</v>
      </c>
    </row>
    <row r="3073" spans="1:20" x14ac:dyDescent="0.3">
      <c r="A3073" t="s">
        <v>3603</v>
      </c>
      <c r="B3073" s="4">
        <v>45301</v>
      </c>
      <c r="C3073" s="4">
        <v>45304</v>
      </c>
      <c r="D3073" t="s">
        <v>113</v>
      </c>
      <c r="E3073" t="s">
        <v>81</v>
      </c>
      <c r="F3073" s="8">
        <v>1</v>
      </c>
      <c r="G3073" s="10">
        <v>0</v>
      </c>
      <c r="H3073" t="s">
        <v>30</v>
      </c>
      <c r="I3073" s="8">
        <v>799</v>
      </c>
      <c r="J3073" s="8">
        <v>220.63</v>
      </c>
      <c r="K3073" s="12">
        <f>YEAR(Table2[[#This Row],[Order_Date]])</f>
        <v>2024</v>
      </c>
      <c r="L3073" s="12">
        <f>MONTH(Table2[[#This Row],[Order_Date]])</f>
        <v>1</v>
      </c>
      <c r="M3073" t="str">
        <f>TEXT(Table2[[#This Row],[Order_Date]],"mmm")</f>
        <v>Jan</v>
      </c>
      <c r="N3073" t="str">
        <f>TEXT(Table2[[#This Row],[Order_Date]],"YYYY-MM")</f>
        <v>2024-01</v>
      </c>
      <c r="O3073" s="9">
        <f>IFERROR(Table2[[#This Row],[Profit]]/Table2[[#This Row],[Sales]],0)</f>
        <v>0.27613266583229035</v>
      </c>
      <c r="P3073" t="str">
        <f>_xlfn.XLOOKUP(Table2[[#This Row],[Product_ID]],Table4[Product_ID],Table4[Category],"Not Found")</f>
        <v>Home</v>
      </c>
      <c r="Q3073" t="str">
        <f>_xlfn.XLOOKUP(Table2[[#This Row],[Product_ID]],Table4[Product_ID],Table4[Sub_Category],"Not Found")</f>
        <v>Kitchen</v>
      </c>
      <c r="R3073" t="str">
        <f>_xlfn.XLOOKUP(Table2[[#This Row],[Customer_ID]],Table1[Customer_ID],Table1[Region],"Not Found")</f>
        <v>South</v>
      </c>
      <c r="S3073" t="str">
        <f>_xlfn.XLOOKUP(Table2[[#This Row],[Customer_ID]],Table1[Customer_ID],Table1[Segment],"Not Found")</f>
        <v>Consumer</v>
      </c>
      <c r="T3073" t="str">
        <f>_xlfn.XLOOKUP(Table2[[#This Row],[Product_ID]],Table4[Product_ID],Table4[Product_Name],"Not Found")</f>
        <v>Travel Mug</v>
      </c>
    </row>
    <row r="3074" spans="1:20" x14ac:dyDescent="0.3">
      <c r="A3074" t="s">
        <v>3604</v>
      </c>
      <c r="B3074" s="4">
        <v>46017</v>
      </c>
      <c r="C3074" s="4">
        <v>46020</v>
      </c>
      <c r="D3074" t="s">
        <v>387</v>
      </c>
      <c r="E3074" t="s">
        <v>55</v>
      </c>
      <c r="F3074" s="8">
        <v>1</v>
      </c>
      <c r="G3074" s="10">
        <v>0.05</v>
      </c>
      <c r="H3074" t="s">
        <v>17</v>
      </c>
      <c r="I3074" s="8">
        <v>5699.05</v>
      </c>
      <c r="J3074" s="8">
        <v>1005.76</v>
      </c>
      <c r="K3074" s="12">
        <f>YEAR(Table2[[#This Row],[Order_Date]])</f>
        <v>2025</v>
      </c>
      <c r="L3074" s="12">
        <f>MONTH(Table2[[#This Row],[Order_Date]])</f>
        <v>12</v>
      </c>
      <c r="M3074" t="str">
        <f>TEXT(Table2[[#This Row],[Order_Date]],"mmm")</f>
        <v>Dec</v>
      </c>
      <c r="N3074" t="str">
        <f>TEXT(Table2[[#This Row],[Order_Date]],"YYYY-MM")</f>
        <v>2025-12</v>
      </c>
      <c r="O3074" s="9">
        <f>IFERROR(Table2[[#This Row],[Profit]]/Table2[[#This Row],[Sales]],0)</f>
        <v>0.17647853589633358</v>
      </c>
      <c r="P3074" t="str">
        <f>_xlfn.XLOOKUP(Table2[[#This Row],[Product_ID]],Table4[Product_ID],Table4[Category],"Not Found")</f>
        <v>Furniture</v>
      </c>
      <c r="Q3074" t="str">
        <f>_xlfn.XLOOKUP(Table2[[#This Row],[Product_ID]],Table4[Product_ID],Table4[Sub_Category],"Not Found")</f>
        <v>Furniture</v>
      </c>
      <c r="R3074" t="str">
        <f>_xlfn.XLOOKUP(Table2[[#This Row],[Customer_ID]],Table1[Customer_ID],Table1[Region],"Not Found")</f>
        <v>East</v>
      </c>
      <c r="S3074" t="str">
        <f>_xlfn.XLOOKUP(Table2[[#This Row],[Customer_ID]],Table1[Customer_ID],Table1[Segment],"Not Found")</f>
        <v>Consumer</v>
      </c>
      <c r="T3074" t="str">
        <f>_xlfn.XLOOKUP(Table2[[#This Row],[Product_ID]],Table4[Product_ID],Table4[Product_Name],"Not Found")</f>
        <v>Study Table</v>
      </c>
    </row>
    <row r="3075" spans="1:20" x14ac:dyDescent="0.3">
      <c r="A3075" t="s">
        <v>3605</v>
      </c>
      <c r="B3075" s="4">
        <v>45796</v>
      </c>
      <c r="C3075" s="4">
        <v>45800</v>
      </c>
      <c r="D3075" t="s">
        <v>1968</v>
      </c>
      <c r="E3075" t="s">
        <v>200</v>
      </c>
      <c r="F3075" s="8">
        <v>2</v>
      </c>
      <c r="G3075" s="10">
        <v>0.05</v>
      </c>
      <c r="H3075" t="s">
        <v>13</v>
      </c>
      <c r="I3075" s="8">
        <v>2088.1</v>
      </c>
      <c r="J3075" s="8">
        <v>567.48</v>
      </c>
      <c r="K3075" s="12">
        <f>YEAR(Table2[[#This Row],[Order_Date]])</f>
        <v>2025</v>
      </c>
      <c r="L3075" s="12">
        <f>MONTH(Table2[[#This Row],[Order_Date]])</f>
        <v>5</v>
      </c>
      <c r="M3075" t="str">
        <f>TEXT(Table2[[#This Row],[Order_Date]],"mmm")</f>
        <v>May</v>
      </c>
      <c r="N3075" t="str">
        <f>TEXT(Table2[[#This Row],[Order_Date]],"YYYY-MM")</f>
        <v>2025-05</v>
      </c>
      <c r="O3075" s="9">
        <f>IFERROR(Table2[[#This Row],[Profit]]/Table2[[#This Row],[Sales]],0)</f>
        <v>0.27176859345816773</v>
      </c>
      <c r="P3075" t="str">
        <f>_xlfn.XLOOKUP(Table2[[#This Row],[Product_ID]],Table4[Product_ID],Table4[Category],"Not Found")</f>
        <v>Office</v>
      </c>
      <c r="Q3075" t="str">
        <f>_xlfn.XLOOKUP(Table2[[#This Row],[Product_ID]],Table4[Product_ID],Table4[Sub_Category],"Not Found")</f>
        <v>Office Supplies</v>
      </c>
      <c r="R3075" t="str">
        <f>_xlfn.XLOOKUP(Table2[[#This Row],[Customer_ID]],Table1[Customer_ID],Table1[Region],"Not Found")</f>
        <v>East</v>
      </c>
      <c r="S3075" t="str">
        <f>_xlfn.XLOOKUP(Table2[[#This Row],[Customer_ID]],Table1[Customer_ID],Table1[Segment],"Not Found")</f>
        <v>Consumer</v>
      </c>
      <c r="T3075" t="str">
        <f>_xlfn.XLOOKUP(Table2[[#This Row],[Product_ID]],Table4[Product_ID],Table4[Product_Name],"Not Found")</f>
        <v>Laptop Stand</v>
      </c>
    </row>
    <row r="3076" spans="1:20" x14ac:dyDescent="0.3">
      <c r="A3076" t="s">
        <v>3606</v>
      </c>
      <c r="B3076" s="4">
        <v>45851</v>
      </c>
      <c r="C3076" s="4">
        <v>45855</v>
      </c>
      <c r="D3076" t="s">
        <v>118</v>
      </c>
      <c r="E3076" t="s">
        <v>116</v>
      </c>
      <c r="F3076" s="8">
        <v>1</v>
      </c>
      <c r="G3076" s="10">
        <v>0.05</v>
      </c>
      <c r="H3076" t="s">
        <v>17</v>
      </c>
      <c r="I3076" s="8">
        <v>379.05</v>
      </c>
      <c r="J3076" s="8">
        <v>76.67</v>
      </c>
      <c r="K3076" s="12">
        <f>YEAR(Table2[[#This Row],[Order_Date]])</f>
        <v>2025</v>
      </c>
      <c r="L3076" s="12">
        <f>MONTH(Table2[[#This Row],[Order_Date]])</f>
        <v>7</v>
      </c>
      <c r="M3076" t="str">
        <f>TEXT(Table2[[#This Row],[Order_Date]],"mmm")</f>
        <v>Jul</v>
      </c>
      <c r="N3076" t="str">
        <f>TEXT(Table2[[#This Row],[Order_Date]],"YYYY-MM")</f>
        <v>2025-07</v>
      </c>
      <c r="O3076" s="9">
        <f>IFERROR(Table2[[#This Row],[Profit]]/Table2[[#This Row],[Sales]],0)</f>
        <v>0.202268829969661</v>
      </c>
      <c r="P3076" t="str">
        <f>_xlfn.XLOOKUP(Table2[[#This Row],[Product_ID]],Table4[Product_ID],Table4[Category],"Not Found")</f>
        <v>Technology</v>
      </c>
      <c r="Q3076" t="str">
        <f>_xlfn.XLOOKUP(Table2[[#This Row],[Product_ID]],Table4[Product_ID],Table4[Sub_Category],"Not Found")</f>
        <v>Accessories</v>
      </c>
      <c r="R3076" t="str">
        <f>_xlfn.XLOOKUP(Table2[[#This Row],[Customer_ID]],Table1[Customer_ID],Table1[Region],"Not Found")</f>
        <v>West</v>
      </c>
      <c r="S3076" t="str">
        <f>_xlfn.XLOOKUP(Table2[[#This Row],[Customer_ID]],Table1[Customer_ID],Table1[Segment],"Not Found")</f>
        <v>Consumer</v>
      </c>
      <c r="T3076" t="str">
        <f>_xlfn.XLOOKUP(Table2[[#This Row],[Product_ID]],Table4[Product_ID],Table4[Product_Name],"Not Found")</f>
        <v>Mobile Holder</v>
      </c>
    </row>
    <row r="3077" spans="1:20" x14ac:dyDescent="0.3">
      <c r="A3077" t="s">
        <v>3607</v>
      </c>
      <c r="B3077" s="4">
        <v>45727</v>
      </c>
      <c r="C3077" s="4">
        <v>45730</v>
      </c>
      <c r="D3077" t="s">
        <v>1311</v>
      </c>
      <c r="E3077" t="s">
        <v>40</v>
      </c>
      <c r="F3077" s="8">
        <v>4</v>
      </c>
      <c r="G3077" s="10">
        <v>0</v>
      </c>
      <c r="H3077" t="s">
        <v>17</v>
      </c>
      <c r="I3077" s="8">
        <v>5996</v>
      </c>
      <c r="J3077" s="8">
        <v>1004.01</v>
      </c>
      <c r="K3077" s="12">
        <f>YEAR(Table2[[#This Row],[Order_Date]])</f>
        <v>2025</v>
      </c>
      <c r="L3077" s="12">
        <f>MONTH(Table2[[#This Row],[Order_Date]])</f>
        <v>3</v>
      </c>
      <c r="M3077" t="str">
        <f>TEXT(Table2[[#This Row],[Order_Date]],"mmm")</f>
        <v>Mar</v>
      </c>
      <c r="N3077" t="str">
        <f>TEXT(Table2[[#This Row],[Order_Date]],"YYYY-MM")</f>
        <v>2025-03</v>
      </c>
      <c r="O3077" s="9">
        <f>IFERROR(Table2[[#This Row],[Profit]]/Table2[[#This Row],[Sales]],0)</f>
        <v>0.16744663108739161</v>
      </c>
      <c r="P3077" t="str">
        <f>_xlfn.XLOOKUP(Table2[[#This Row],[Product_ID]],Table4[Product_ID],Table4[Category],"Not Found")</f>
        <v>Technology</v>
      </c>
      <c r="Q3077" t="str">
        <f>_xlfn.XLOOKUP(Table2[[#This Row],[Product_ID]],Table4[Product_ID],Table4[Sub_Category],"Not Found")</f>
        <v>Accessories</v>
      </c>
      <c r="R3077" t="str">
        <f>_xlfn.XLOOKUP(Table2[[#This Row],[Customer_ID]],Table1[Customer_ID],Table1[Region],"Not Found")</f>
        <v>South</v>
      </c>
      <c r="S3077" t="str">
        <f>_xlfn.XLOOKUP(Table2[[#This Row],[Customer_ID]],Table1[Customer_ID],Table1[Segment],"Not Found")</f>
        <v>Home Office</v>
      </c>
      <c r="T3077" t="str">
        <f>_xlfn.XLOOKUP(Table2[[#This Row],[Product_ID]],Table4[Product_ID],Table4[Product_Name],"Not Found")</f>
        <v>Power Bank</v>
      </c>
    </row>
    <row r="3078" spans="1:20" x14ac:dyDescent="0.3">
      <c r="A3078" t="s">
        <v>3608</v>
      </c>
      <c r="B3078" s="4">
        <v>45402</v>
      </c>
      <c r="C3078" s="4">
        <v>45407</v>
      </c>
      <c r="D3078" t="s">
        <v>573</v>
      </c>
      <c r="E3078" t="s">
        <v>116</v>
      </c>
      <c r="F3078" s="8">
        <v>2</v>
      </c>
      <c r="G3078" s="10">
        <v>0.05</v>
      </c>
      <c r="H3078" t="s">
        <v>17</v>
      </c>
      <c r="I3078" s="8">
        <v>758.1</v>
      </c>
      <c r="J3078" s="8">
        <v>191.56</v>
      </c>
      <c r="K3078" s="12">
        <f>YEAR(Table2[[#This Row],[Order_Date]])</f>
        <v>2024</v>
      </c>
      <c r="L3078" s="12">
        <f>MONTH(Table2[[#This Row],[Order_Date]])</f>
        <v>4</v>
      </c>
      <c r="M3078" t="str">
        <f>TEXT(Table2[[#This Row],[Order_Date]],"mmm")</f>
        <v>Apr</v>
      </c>
      <c r="N3078" t="str">
        <f>TEXT(Table2[[#This Row],[Order_Date]],"YYYY-MM")</f>
        <v>2024-04</v>
      </c>
      <c r="O3078" s="9">
        <f>IFERROR(Table2[[#This Row],[Profit]]/Table2[[#This Row],[Sales]],0)</f>
        <v>0.25268434243503496</v>
      </c>
      <c r="P3078" t="str">
        <f>_xlfn.XLOOKUP(Table2[[#This Row],[Product_ID]],Table4[Product_ID],Table4[Category],"Not Found")</f>
        <v>Technology</v>
      </c>
      <c r="Q3078" t="str">
        <f>_xlfn.XLOOKUP(Table2[[#This Row],[Product_ID]],Table4[Product_ID],Table4[Sub_Category],"Not Found")</f>
        <v>Accessories</v>
      </c>
      <c r="R3078" t="str">
        <f>_xlfn.XLOOKUP(Table2[[#This Row],[Customer_ID]],Table1[Customer_ID],Table1[Region],"Not Found")</f>
        <v>South</v>
      </c>
      <c r="S3078" t="str">
        <f>_xlfn.XLOOKUP(Table2[[#This Row],[Customer_ID]],Table1[Customer_ID],Table1[Segment],"Not Found")</f>
        <v>Corporate</v>
      </c>
      <c r="T3078" t="str">
        <f>_xlfn.XLOOKUP(Table2[[#This Row],[Product_ID]],Table4[Product_ID],Table4[Product_Name],"Not Found")</f>
        <v>Mobile Holder</v>
      </c>
    </row>
    <row r="3079" spans="1:20" x14ac:dyDescent="0.3">
      <c r="A3079" t="s">
        <v>3609</v>
      </c>
      <c r="B3079" s="4">
        <v>45444</v>
      </c>
      <c r="C3079" s="4">
        <v>45449</v>
      </c>
      <c r="D3079" t="s">
        <v>197</v>
      </c>
      <c r="E3079" t="s">
        <v>96</v>
      </c>
      <c r="F3079" s="8">
        <v>1</v>
      </c>
      <c r="G3079" s="10">
        <v>0</v>
      </c>
      <c r="H3079" t="s">
        <v>21</v>
      </c>
      <c r="I3079" s="8">
        <v>999</v>
      </c>
      <c r="J3079" s="8">
        <v>231.67</v>
      </c>
      <c r="K3079" s="12">
        <f>YEAR(Table2[[#This Row],[Order_Date]])</f>
        <v>2024</v>
      </c>
      <c r="L3079" s="12">
        <f>MONTH(Table2[[#This Row],[Order_Date]])</f>
        <v>6</v>
      </c>
      <c r="M3079" t="str">
        <f>TEXT(Table2[[#This Row],[Order_Date]],"mmm")</f>
        <v>Jun</v>
      </c>
      <c r="N3079" t="str">
        <f>TEXT(Table2[[#This Row],[Order_Date]],"YYYY-MM")</f>
        <v>2024-06</v>
      </c>
      <c r="O3079" s="9">
        <f>IFERROR(Table2[[#This Row],[Profit]]/Table2[[#This Row],[Sales]],0)</f>
        <v>0.23190190190190188</v>
      </c>
      <c r="P3079" t="str">
        <f>_xlfn.XLOOKUP(Table2[[#This Row],[Product_ID]],Table4[Product_ID],Table4[Category],"Not Found")</f>
        <v>Home</v>
      </c>
      <c r="Q3079" t="str">
        <f>_xlfn.XLOOKUP(Table2[[#This Row],[Product_ID]],Table4[Product_ID],Table4[Sub_Category],"Not Found")</f>
        <v>Lighting</v>
      </c>
      <c r="R3079" t="str">
        <f>_xlfn.XLOOKUP(Table2[[#This Row],[Customer_ID]],Table1[Customer_ID],Table1[Region],"Not Found")</f>
        <v>North</v>
      </c>
      <c r="S3079" t="str">
        <f>_xlfn.XLOOKUP(Table2[[#This Row],[Customer_ID]],Table1[Customer_ID],Table1[Segment],"Not Found")</f>
        <v>Home Office</v>
      </c>
      <c r="T3079" t="str">
        <f>_xlfn.XLOOKUP(Table2[[#This Row],[Product_ID]],Table4[Product_ID],Table4[Product_Name],"Not Found")</f>
        <v>LED Strip Light</v>
      </c>
    </row>
    <row r="3080" spans="1:20" x14ac:dyDescent="0.3">
      <c r="A3080" t="s">
        <v>3610</v>
      </c>
      <c r="B3080" s="4">
        <v>45926</v>
      </c>
      <c r="C3080" s="4">
        <v>45931</v>
      </c>
      <c r="D3080" t="s">
        <v>1687</v>
      </c>
      <c r="E3080" t="s">
        <v>65</v>
      </c>
      <c r="F3080" s="8">
        <v>1</v>
      </c>
      <c r="G3080" s="10">
        <v>0.15</v>
      </c>
      <c r="H3080" t="s">
        <v>21</v>
      </c>
      <c r="I3080" s="8">
        <v>594.15</v>
      </c>
      <c r="J3080" s="8">
        <v>192</v>
      </c>
      <c r="K3080" s="12">
        <f>YEAR(Table2[[#This Row],[Order_Date]])</f>
        <v>2025</v>
      </c>
      <c r="L3080" s="12">
        <f>MONTH(Table2[[#This Row],[Order_Date]])</f>
        <v>9</v>
      </c>
      <c r="M3080" t="str">
        <f>TEXT(Table2[[#This Row],[Order_Date]],"mmm")</f>
        <v>Sep</v>
      </c>
      <c r="N3080" t="str">
        <f>TEXT(Table2[[#This Row],[Order_Date]],"YYYY-MM")</f>
        <v>2025-09</v>
      </c>
      <c r="O3080" s="9">
        <f>IFERROR(Table2[[#This Row],[Profit]]/Table2[[#This Row],[Sales]],0)</f>
        <v>0.32315071951527391</v>
      </c>
      <c r="P3080" t="str">
        <f>_xlfn.XLOOKUP(Table2[[#This Row],[Product_ID]],Table4[Product_ID],Table4[Category],"Not Found")</f>
        <v>Office</v>
      </c>
      <c r="Q3080" t="str">
        <f>_xlfn.XLOOKUP(Table2[[#This Row],[Product_ID]],Table4[Product_ID],Table4[Sub_Category],"Not Found")</f>
        <v>Storage</v>
      </c>
      <c r="R3080" t="str">
        <f>_xlfn.XLOOKUP(Table2[[#This Row],[Customer_ID]],Table1[Customer_ID],Table1[Region],"Not Found")</f>
        <v>West</v>
      </c>
      <c r="S3080" t="str">
        <f>_xlfn.XLOOKUP(Table2[[#This Row],[Customer_ID]],Table1[Customer_ID],Table1[Segment],"Not Found")</f>
        <v>Consumer</v>
      </c>
      <c r="T3080" t="str">
        <f>_xlfn.XLOOKUP(Table2[[#This Row],[Product_ID]],Table4[Product_ID],Table4[Product_Name],"Not Found")</f>
        <v>Desk Organizer</v>
      </c>
    </row>
    <row r="3081" spans="1:20" x14ac:dyDescent="0.3">
      <c r="A3081" t="s">
        <v>3611</v>
      </c>
      <c r="B3081" s="4">
        <v>45393</v>
      </c>
      <c r="C3081" s="4">
        <v>45398</v>
      </c>
      <c r="D3081" t="s">
        <v>766</v>
      </c>
      <c r="E3081" t="s">
        <v>26</v>
      </c>
      <c r="F3081" s="8">
        <v>2</v>
      </c>
      <c r="G3081" s="10">
        <v>0</v>
      </c>
      <c r="H3081" t="s">
        <v>17</v>
      </c>
      <c r="I3081" s="8">
        <v>1798</v>
      </c>
      <c r="J3081" s="8">
        <v>474.91</v>
      </c>
      <c r="K3081" s="12">
        <f>YEAR(Table2[[#This Row],[Order_Date]])</f>
        <v>2024</v>
      </c>
      <c r="L3081" s="12">
        <f>MONTH(Table2[[#This Row],[Order_Date]])</f>
        <v>4</v>
      </c>
      <c r="M3081" t="str">
        <f>TEXT(Table2[[#This Row],[Order_Date]],"mmm")</f>
        <v>Apr</v>
      </c>
      <c r="N3081" t="str">
        <f>TEXT(Table2[[#This Row],[Order_Date]],"YYYY-MM")</f>
        <v>2024-04</v>
      </c>
      <c r="O3081" s="9">
        <f>IFERROR(Table2[[#This Row],[Profit]]/Table2[[#This Row],[Sales]],0)</f>
        <v>0.26413236929922135</v>
      </c>
      <c r="P3081" t="str">
        <f>_xlfn.XLOOKUP(Table2[[#This Row],[Product_ID]],Table4[Product_ID],Table4[Category],"Not Found")</f>
        <v>Technology</v>
      </c>
      <c r="Q3081" t="str">
        <f>_xlfn.XLOOKUP(Table2[[#This Row],[Product_ID]],Table4[Product_ID],Table4[Sub_Category],"Not Found")</f>
        <v>Accessories</v>
      </c>
      <c r="R3081" t="str">
        <f>_xlfn.XLOOKUP(Table2[[#This Row],[Customer_ID]],Table1[Customer_ID],Table1[Region],"Not Found")</f>
        <v>North</v>
      </c>
      <c r="S3081" t="str">
        <f>_xlfn.XLOOKUP(Table2[[#This Row],[Customer_ID]],Table1[Customer_ID],Table1[Segment],"Not Found")</f>
        <v>Consumer</v>
      </c>
      <c r="T3081" t="str">
        <f>_xlfn.XLOOKUP(Table2[[#This Row],[Product_ID]],Table4[Product_ID],Table4[Product_Name],"Not Found")</f>
        <v>Keyboard</v>
      </c>
    </row>
    <row r="3082" spans="1:20" x14ac:dyDescent="0.3">
      <c r="A3082" t="s">
        <v>3612</v>
      </c>
      <c r="B3082" s="4">
        <v>45482</v>
      </c>
      <c r="C3082" s="4">
        <v>45486</v>
      </c>
      <c r="D3082" t="s">
        <v>152</v>
      </c>
      <c r="E3082" t="s">
        <v>71</v>
      </c>
      <c r="F3082" s="8">
        <v>1</v>
      </c>
      <c r="G3082" s="10">
        <v>0.15</v>
      </c>
      <c r="H3082" t="s">
        <v>17</v>
      </c>
      <c r="I3082" s="8">
        <v>679.15</v>
      </c>
      <c r="J3082" s="8">
        <v>226.79</v>
      </c>
      <c r="K3082" s="12">
        <f>YEAR(Table2[[#This Row],[Order_Date]])</f>
        <v>2024</v>
      </c>
      <c r="L3082" s="12">
        <f>MONTH(Table2[[#This Row],[Order_Date]])</f>
        <v>7</v>
      </c>
      <c r="M3082" t="str">
        <f>TEXT(Table2[[#This Row],[Order_Date]],"mmm")</f>
        <v>Jul</v>
      </c>
      <c r="N3082" t="str">
        <f>TEXT(Table2[[#This Row],[Order_Date]],"YYYY-MM")</f>
        <v>2024-07</v>
      </c>
      <c r="O3082" s="9">
        <f>IFERROR(Table2[[#This Row],[Profit]]/Table2[[#This Row],[Sales]],0)</f>
        <v>0.333932121033645</v>
      </c>
      <c r="P3082" t="str">
        <f>_xlfn.XLOOKUP(Table2[[#This Row],[Product_ID]],Table4[Product_ID],Table4[Category],"Not Found")</f>
        <v>Home</v>
      </c>
      <c r="Q3082" t="str">
        <f>_xlfn.XLOOKUP(Table2[[#This Row],[Product_ID]],Table4[Product_ID],Table4[Sub_Category],"Not Found")</f>
        <v>Storage</v>
      </c>
      <c r="R3082" t="str">
        <f>_xlfn.XLOOKUP(Table2[[#This Row],[Customer_ID]],Table1[Customer_ID],Table1[Region],"Not Found")</f>
        <v>West</v>
      </c>
      <c r="S3082" t="str">
        <f>_xlfn.XLOOKUP(Table2[[#This Row],[Customer_ID]],Table1[Customer_ID],Table1[Segment],"Not Found")</f>
        <v>Consumer</v>
      </c>
      <c r="T3082" t="str">
        <f>_xlfn.XLOOKUP(Table2[[#This Row],[Product_ID]],Table4[Product_ID],Table4[Product_Name],"Not Found")</f>
        <v>Storage Box</v>
      </c>
    </row>
    <row r="3083" spans="1:20" x14ac:dyDescent="0.3">
      <c r="A3083" t="s">
        <v>3613</v>
      </c>
      <c r="B3083" s="4">
        <v>46020</v>
      </c>
      <c r="C3083" s="4">
        <v>46022</v>
      </c>
      <c r="D3083" t="s">
        <v>365</v>
      </c>
      <c r="E3083" t="s">
        <v>55</v>
      </c>
      <c r="F3083" s="8">
        <v>3</v>
      </c>
      <c r="G3083" s="10">
        <v>0.1</v>
      </c>
      <c r="H3083" t="s">
        <v>30</v>
      </c>
      <c r="I3083" s="8">
        <v>16197.3</v>
      </c>
      <c r="J3083" s="8">
        <v>3167.53</v>
      </c>
      <c r="K3083" s="12">
        <f>YEAR(Table2[[#This Row],[Order_Date]])</f>
        <v>2025</v>
      </c>
      <c r="L3083" s="12">
        <f>MONTH(Table2[[#This Row],[Order_Date]])</f>
        <v>12</v>
      </c>
      <c r="M3083" t="str">
        <f>TEXT(Table2[[#This Row],[Order_Date]],"mmm")</f>
        <v>Dec</v>
      </c>
      <c r="N3083" t="str">
        <f>TEXT(Table2[[#This Row],[Order_Date]],"YYYY-MM")</f>
        <v>2025-12</v>
      </c>
      <c r="O3083" s="9">
        <f>IFERROR(Table2[[#This Row],[Profit]]/Table2[[#This Row],[Sales]],0)</f>
        <v>0.19555913639927644</v>
      </c>
      <c r="P3083" t="str">
        <f>_xlfn.XLOOKUP(Table2[[#This Row],[Product_ID]],Table4[Product_ID],Table4[Category],"Not Found")</f>
        <v>Furniture</v>
      </c>
      <c r="Q3083" t="str">
        <f>_xlfn.XLOOKUP(Table2[[#This Row],[Product_ID]],Table4[Product_ID],Table4[Sub_Category],"Not Found")</f>
        <v>Furniture</v>
      </c>
      <c r="R3083" t="str">
        <f>_xlfn.XLOOKUP(Table2[[#This Row],[Customer_ID]],Table1[Customer_ID],Table1[Region],"Not Found")</f>
        <v>West</v>
      </c>
      <c r="S3083" t="str">
        <f>_xlfn.XLOOKUP(Table2[[#This Row],[Customer_ID]],Table1[Customer_ID],Table1[Segment],"Not Found")</f>
        <v>Consumer</v>
      </c>
      <c r="T3083" t="str">
        <f>_xlfn.XLOOKUP(Table2[[#This Row],[Product_ID]],Table4[Product_ID],Table4[Product_Name],"Not Found")</f>
        <v>Study Table</v>
      </c>
    </row>
    <row r="3084" spans="1:20" x14ac:dyDescent="0.3">
      <c r="A3084" t="s">
        <v>3614</v>
      </c>
      <c r="B3084" s="4">
        <v>45854</v>
      </c>
      <c r="C3084" s="4">
        <v>45856</v>
      </c>
      <c r="D3084" t="s">
        <v>1024</v>
      </c>
      <c r="E3084" t="s">
        <v>35</v>
      </c>
      <c r="F3084" s="8">
        <v>5</v>
      </c>
      <c r="G3084" s="10">
        <v>0.1</v>
      </c>
      <c r="H3084" t="s">
        <v>21</v>
      </c>
      <c r="I3084" s="8">
        <v>7195.5</v>
      </c>
      <c r="J3084" s="8">
        <v>2299.7600000000002</v>
      </c>
      <c r="K3084" s="12">
        <f>YEAR(Table2[[#This Row],[Order_Date]])</f>
        <v>2025</v>
      </c>
      <c r="L3084" s="12">
        <f>MONTH(Table2[[#This Row],[Order_Date]])</f>
        <v>7</v>
      </c>
      <c r="M3084" t="str">
        <f>TEXT(Table2[[#This Row],[Order_Date]],"mmm")</f>
        <v>Jul</v>
      </c>
      <c r="N3084" t="str">
        <f>TEXT(Table2[[#This Row],[Order_Date]],"YYYY-MM")</f>
        <v>2025-07</v>
      </c>
      <c r="O3084" s="9">
        <f>IFERROR(Table2[[#This Row],[Profit]]/Table2[[#This Row],[Sales]],0)</f>
        <v>0.31961086790355087</v>
      </c>
      <c r="P3084" t="str">
        <f>_xlfn.XLOOKUP(Table2[[#This Row],[Product_ID]],Table4[Product_ID],Table4[Category],"Not Found")</f>
        <v>Lifestyle</v>
      </c>
      <c r="Q3084" t="str">
        <f>_xlfn.XLOOKUP(Table2[[#This Row],[Product_ID]],Table4[Product_ID],Table4[Sub_Category],"Not Found")</f>
        <v>Bags</v>
      </c>
      <c r="R3084" t="str">
        <f>_xlfn.XLOOKUP(Table2[[#This Row],[Customer_ID]],Table1[Customer_ID],Table1[Region],"Not Found")</f>
        <v>North</v>
      </c>
      <c r="S3084" t="str">
        <f>_xlfn.XLOOKUP(Table2[[#This Row],[Customer_ID]],Table1[Customer_ID],Table1[Segment],"Not Found")</f>
        <v>Consumer</v>
      </c>
      <c r="T3084" t="str">
        <f>_xlfn.XLOOKUP(Table2[[#This Row],[Product_ID]],Table4[Product_ID],Table4[Product_Name],"Not Found")</f>
        <v>Backpack</v>
      </c>
    </row>
    <row r="3085" spans="1:20" x14ac:dyDescent="0.3">
      <c r="A3085" t="s">
        <v>3615</v>
      </c>
      <c r="B3085" s="4">
        <v>45372</v>
      </c>
      <c r="C3085" s="4">
        <v>45375</v>
      </c>
      <c r="D3085" t="s">
        <v>1258</v>
      </c>
      <c r="E3085" t="s">
        <v>200</v>
      </c>
      <c r="F3085" s="8">
        <v>2</v>
      </c>
      <c r="G3085" s="10">
        <v>0</v>
      </c>
      <c r="H3085" t="s">
        <v>17</v>
      </c>
      <c r="I3085" s="8">
        <v>2198</v>
      </c>
      <c r="J3085" s="8">
        <v>662.53</v>
      </c>
      <c r="K3085" s="12">
        <f>YEAR(Table2[[#This Row],[Order_Date]])</f>
        <v>2024</v>
      </c>
      <c r="L3085" s="12">
        <f>MONTH(Table2[[#This Row],[Order_Date]])</f>
        <v>3</v>
      </c>
      <c r="M3085" t="str">
        <f>TEXT(Table2[[#This Row],[Order_Date]],"mmm")</f>
        <v>Mar</v>
      </c>
      <c r="N3085" t="str">
        <f>TEXT(Table2[[#This Row],[Order_Date]],"YYYY-MM")</f>
        <v>2024-03</v>
      </c>
      <c r="O3085" s="9">
        <f>IFERROR(Table2[[#This Row],[Profit]]/Table2[[#This Row],[Sales]],0)</f>
        <v>0.30142402183803457</v>
      </c>
      <c r="P3085" t="str">
        <f>_xlfn.XLOOKUP(Table2[[#This Row],[Product_ID]],Table4[Product_ID],Table4[Category],"Not Found")</f>
        <v>Office</v>
      </c>
      <c r="Q3085" t="str">
        <f>_xlfn.XLOOKUP(Table2[[#This Row],[Product_ID]],Table4[Product_ID],Table4[Sub_Category],"Not Found")</f>
        <v>Office Supplies</v>
      </c>
      <c r="R3085" t="str">
        <f>_xlfn.XLOOKUP(Table2[[#This Row],[Customer_ID]],Table1[Customer_ID],Table1[Region],"Not Found")</f>
        <v>East</v>
      </c>
      <c r="S3085" t="str">
        <f>_xlfn.XLOOKUP(Table2[[#This Row],[Customer_ID]],Table1[Customer_ID],Table1[Segment],"Not Found")</f>
        <v>Consumer</v>
      </c>
      <c r="T3085" t="str">
        <f>_xlfn.XLOOKUP(Table2[[#This Row],[Product_ID]],Table4[Product_ID],Table4[Product_Name],"Not Found")</f>
        <v>Laptop Stand</v>
      </c>
    </row>
    <row r="3086" spans="1:20" x14ac:dyDescent="0.3">
      <c r="A3086" t="s">
        <v>3616</v>
      </c>
      <c r="B3086" s="4">
        <v>45780</v>
      </c>
      <c r="C3086" s="4">
        <v>45782</v>
      </c>
      <c r="D3086" t="s">
        <v>698</v>
      </c>
      <c r="E3086" t="s">
        <v>29</v>
      </c>
      <c r="F3086" s="8">
        <v>1</v>
      </c>
      <c r="G3086" s="10">
        <v>0</v>
      </c>
      <c r="H3086" t="s">
        <v>17</v>
      </c>
      <c r="I3086" s="8">
        <v>399</v>
      </c>
      <c r="J3086" s="8">
        <v>115.35</v>
      </c>
      <c r="K3086" s="12">
        <f>YEAR(Table2[[#This Row],[Order_Date]])</f>
        <v>2025</v>
      </c>
      <c r="L3086" s="12">
        <f>MONTH(Table2[[#This Row],[Order_Date]])</f>
        <v>5</v>
      </c>
      <c r="M3086" t="str">
        <f>TEXT(Table2[[#This Row],[Order_Date]],"mmm")</f>
        <v>May</v>
      </c>
      <c r="N3086" t="str">
        <f>TEXT(Table2[[#This Row],[Order_Date]],"YYYY-MM")</f>
        <v>2025-05</v>
      </c>
      <c r="O3086" s="9">
        <f>IFERROR(Table2[[#This Row],[Profit]]/Table2[[#This Row],[Sales]],0)</f>
        <v>0.28909774436090224</v>
      </c>
      <c r="P3086" t="str">
        <f>_xlfn.XLOOKUP(Table2[[#This Row],[Product_ID]],Table4[Product_ID],Table4[Category],"Not Found")</f>
        <v>Office</v>
      </c>
      <c r="Q3086" t="str">
        <f>_xlfn.XLOOKUP(Table2[[#This Row],[Product_ID]],Table4[Product_ID],Table4[Sub_Category],"Not Found")</f>
        <v>Paper</v>
      </c>
      <c r="R3086" t="str">
        <f>_xlfn.XLOOKUP(Table2[[#This Row],[Customer_ID]],Table1[Customer_ID],Table1[Region],"Not Found")</f>
        <v>East</v>
      </c>
      <c r="S3086" t="str">
        <f>_xlfn.XLOOKUP(Table2[[#This Row],[Customer_ID]],Table1[Customer_ID],Table1[Segment],"Not Found")</f>
        <v>Consumer</v>
      </c>
      <c r="T3086" t="str">
        <f>_xlfn.XLOOKUP(Table2[[#This Row],[Product_ID]],Table4[Product_ID],Table4[Product_Name],"Not Found")</f>
        <v>Notebook Set</v>
      </c>
    </row>
    <row r="3087" spans="1:20" x14ac:dyDescent="0.3">
      <c r="A3087" t="s">
        <v>3617</v>
      </c>
      <c r="B3087" s="4">
        <v>45379</v>
      </c>
      <c r="C3087" s="4">
        <v>45384</v>
      </c>
      <c r="D3087" t="s">
        <v>146</v>
      </c>
      <c r="E3087" t="s">
        <v>55</v>
      </c>
      <c r="F3087" s="8">
        <v>1</v>
      </c>
      <c r="G3087" s="10">
        <v>0.05</v>
      </c>
      <c r="H3087" t="s">
        <v>21</v>
      </c>
      <c r="I3087" s="8">
        <v>5699.05</v>
      </c>
      <c r="J3087" s="8">
        <v>1261.21</v>
      </c>
      <c r="K3087" s="12">
        <f>YEAR(Table2[[#This Row],[Order_Date]])</f>
        <v>2024</v>
      </c>
      <c r="L3087" s="12">
        <f>MONTH(Table2[[#This Row],[Order_Date]])</f>
        <v>3</v>
      </c>
      <c r="M3087" t="str">
        <f>TEXT(Table2[[#This Row],[Order_Date]],"mmm")</f>
        <v>Mar</v>
      </c>
      <c r="N3087" t="str">
        <f>TEXT(Table2[[#This Row],[Order_Date]],"YYYY-MM")</f>
        <v>2024-03</v>
      </c>
      <c r="O3087" s="9">
        <f>IFERROR(Table2[[#This Row],[Profit]]/Table2[[#This Row],[Sales]],0)</f>
        <v>0.22130179591335397</v>
      </c>
      <c r="P3087" t="str">
        <f>_xlfn.XLOOKUP(Table2[[#This Row],[Product_ID]],Table4[Product_ID],Table4[Category],"Not Found")</f>
        <v>Furniture</v>
      </c>
      <c r="Q3087" t="str">
        <f>_xlfn.XLOOKUP(Table2[[#This Row],[Product_ID]],Table4[Product_ID],Table4[Sub_Category],"Not Found")</f>
        <v>Furniture</v>
      </c>
      <c r="R3087" t="str">
        <f>_xlfn.XLOOKUP(Table2[[#This Row],[Customer_ID]],Table1[Customer_ID],Table1[Region],"Not Found")</f>
        <v>South</v>
      </c>
      <c r="S3087" t="str">
        <f>_xlfn.XLOOKUP(Table2[[#This Row],[Customer_ID]],Table1[Customer_ID],Table1[Segment],"Not Found")</f>
        <v>Consumer</v>
      </c>
      <c r="T3087" t="str">
        <f>_xlfn.XLOOKUP(Table2[[#This Row],[Product_ID]],Table4[Product_ID],Table4[Product_Name],"Not Found")</f>
        <v>Study Table</v>
      </c>
    </row>
    <row r="3088" spans="1:20" x14ac:dyDescent="0.3">
      <c r="A3088" t="s">
        <v>3618</v>
      </c>
      <c r="B3088" s="4">
        <v>45485</v>
      </c>
      <c r="C3088" s="4">
        <v>45489</v>
      </c>
      <c r="D3088" t="s">
        <v>1182</v>
      </c>
      <c r="E3088" t="s">
        <v>65</v>
      </c>
      <c r="F3088" s="8">
        <v>2</v>
      </c>
      <c r="G3088" s="10">
        <v>0</v>
      </c>
      <c r="H3088" t="s">
        <v>17</v>
      </c>
      <c r="I3088" s="8">
        <v>1398</v>
      </c>
      <c r="J3088" s="8">
        <v>387.4</v>
      </c>
      <c r="K3088" s="12">
        <f>YEAR(Table2[[#This Row],[Order_Date]])</f>
        <v>2024</v>
      </c>
      <c r="L3088" s="12">
        <f>MONTH(Table2[[#This Row],[Order_Date]])</f>
        <v>7</v>
      </c>
      <c r="M3088" t="str">
        <f>TEXT(Table2[[#This Row],[Order_Date]],"mmm")</f>
        <v>Jul</v>
      </c>
      <c r="N3088" t="str">
        <f>TEXT(Table2[[#This Row],[Order_Date]],"YYYY-MM")</f>
        <v>2024-07</v>
      </c>
      <c r="O3088" s="9">
        <f>IFERROR(Table2[[#This Row],[Profit]]/Table2[[#This Row],[Sales]],0)</f>
        <v>0.27711015736766809</v>
      </c>
      <c r="P3088" t="str">
        <f>_xlfn.XLOOKUP(Table2[[#This Row],[Product_ID]],Table4[Product_ID],Table4[Category],"Not Found")</f>
        <v>Office</v>
      </c>
      <c r="Q3088" t="str">
        <f>_xlfn.XLOOKUP(Table2[[#This Row],[Product_ID]],Table4[Product_ID],Table4[Sub_Category],"Not Found")</f>
        <v>Storage</v>
      </c>
      <c r="R3088" t="str">
        <f>_xlfn.XLOOKUP(Table2[[#This Row],[Customer_ID]],Table1[Customer_ID],Table1[Region],"Not Found")</f>
        <v>East</v>
      </c>
      <c r="S3088" t="str">
        <f>_xlfn.XLOOKUP(Table2[[#This Row],[Customer_ID]],Table1[Customer_ID],Table1[Segment],"Not Found")</f>
        <v>Consumer</v>
      </c>
      <c r="T3088" t="str">
        <f>_xlfn.XLOOKUP(Table2[[#This Row],[Product_ID]],Table4[Product_ID],Table4[Product_Name],"Not Found")</f>
        <v>Desk Organizer</v>
      </c>
    </row>
    <row r="3089" spans="1:20" x14ac:dyDescent="0.3">
      <c r="A3089" t="s">
        <v>3619</v>
      </c>
      <c r="B3089" s="4">
        <v>45395</v>
      </c>
      <c r="C3089" s="4">
        <v>45400</v>
      </c>
      <c r="D3089" t="s">
        <v>170</v>
      </c>
      <c r="E3089" t="s">
        <v>29</v>
      </c>
      <c r="F3089" s="8">
        <v>2</v>
      </c>
      <c r="G3089" s="10">
        <v>0.15</v>
      </c>
      <c r="H3089" t="s">
        <v>17</v>
      </c>
      <c r="I3089" s="8">
        <v>678.3</v>
      </c>
      <c r="J3089" s="8">
        <v>203.03</v>
      </c>
      <c r="K3089" s="12">
        <f>YEAR(Table2[[#This Row],[Order_Date]])</f>
        <v>2024</v>
      </c>
      <c r="L3089" s="12">
        <f>MONTH(Table2[[#This Row],[Order_Date]])</f>
        <v>4</v>
      </c>
      <c r="M3089" t="str">
        <f>TEXT(Table2[[#This Row],[Order_Date]],"mmm")</f>
        <v>Apr</v>
      </c>
      <c r="N3089" t="str">
        <f>TEXT(Table2[[#This Row],[Order_Date]],"YYYY-MM")</f>
        <v>2024-04</v>
      </c>
      <c r="O3089" s="9">
        <f>IFERROR(Table2[[#This Row],[Profit]]/Table2[[#This Row],[Sales]],0)</f>
        <v>0.2993218339967566</v>
      </c>
      <c r="P3089" t="str">
        <f>_xlfn.XLOOKUP(Table2[[#This Row],[Product_ID]],Table4[Product_ID],Table4[Category],"Not Found")</f>
        <v>Office</v>
      </c>
      <c r="Q3089" t="str">
        <f>_xlfn.XLOOKUP(Table2[[#This Row],[Product_ID]],Table4[Product_ID],Table4[Sub_Category],"Not Found")</f>
        <v>Paper</v>
      </c>
      <c r="R3089" t="str">
        <f>_xlfn.XLOOKUP(Table2[[#This Row],[Customer_ID]],Table1[Customer_ID],Table1[Region],"Not Found")</f>
        <v>South</v>
      </c>
      <c r="S3089" t="str">
        <f>_xlfn.XLOOKUP(Table2[[#This Row],[Customer_ID]],Table1[Customer_ID],Table1[Segment],"Not Found")</f>
        <v>Home Office</v>
      </c>
      <c r="T3089" t="str">
        <f>_xlfn.XLOOKUP(Table2[[#This Row],[Product_ID]],Table4[Product_ID],Table4[Product_Name],"Not Found")</f>
        <v>Notebook Set</v>
      </c>
    </row>
    <row r="3090" spans="1:20" x14ac:dyDescent="0.3">
      <c r="A3090" t="s">
        <v>3620</v>
      </c>
      <c r="B3090" s="4">
        <v>45387</v>
      </c>
      <c r="C3090" s="4">
        <v>45388</v>
      </c>
      <c r="D3090" t="s">
        <v>184</v>
      </c>
      <c r="E3090" t="s">
        <v>12</v>
      </c>
      <c r="F3090" s="8">
        <v>2</v>
      </c>
      <c r="G3090" s="10">
        <v>0.05</v>
      </c>
      <c r="H3090" t="s">
        <v>13</v>
      </c>
      <c r="I3090" s="8">
        <v>1138.0999999999999</v>
      </c>
      <c r="J3090" s="8">
        <v>280.2</v>
      </c>
      <c r="K3090" s="12">
        <f>YEAR(Table2[[#This Row],[Order_Date]])</f>
        <v>2024</v>
      </c>
      <c r="L3090" s="12">
        <f>MONTH(Table2[[#This Row],[Order_Date]])</f>
        <v>4</v>
      </c>
      <c r="M3090" t="str">
        <f>TEXT(Table2[[#This Row],[Order_Date]],"mmm")</f>
        <v>Apr</v>
      </c>
      <c r="N3090" t="str">
        <f>TEXT(Table2[[#This Row],[Order_Date]],"YYYY-MM")</f>
        <v>2024-04</v>
      </c>
      <c r="O3090" s="9">
        <f>IFERROR(Table2[[#This Row],[Profit]]/Table2[[#This Row],[Sales]],0)</f>
        <v>0.24619980669536948</v>
      </c>
      <c r="P3090" t="str">
        <f>_xlfn.XLOOKUP(Table2[[#This Row],[Product_ID]],Table4[Product_ID],Table4[Category],"Not Found")</f>
        <v>Home</v>
      </c>
      <c r="Q3090" t="str">
        <f>_xlfn.XLOOKUP(Table2[[#This Row],[Product_ID]],Table4[Product_ID],Table4[Sub_Category],"Not Found")</f>
        <v>Kitchen</v>
      </c>
      <c r="R3090" t="str">
        <f>_xlfn.XLOOKUP(Table2[[#This Row],[Customer_ID]],Table1[Customer_ID],Table1[Region],"Not Found")</f>
        <v>North</v>
      </c>
      <c r="S3090" t="str">
        <f>_xlfn.XLOOKUP(Table2[[#This Row],[Customer_ID]],Table1[Customer_ID],Table1[Segment],"Not Found")</f>
        <v>Corporate</v>
      </c>
      <c r="T3090" t="str">
        <f>_xlfn.XLOOKUP(Table2[[#This Row],[Product_ID]],Table4[Product_ID],Table4[Product_Name],"Not Found")</f>
        <v>Water Bottle</v>
      </c>
    </row>
    <row r="3091" spans="1:20" x14ac:dyDescent="0.3">
      <c r="A3091" t="s">
        <v>3621</v>
      </c>
      <c r="B3091" s="4">
        <v>45714</v>
      </c>
      <c r="C3091" s="4">
        <v>45718</v>
      </c>
      <c r="D3091" t="s">
        <v>565</v>
      </c>
      <c r="E3091" t="s">
        <v>76</v>
      </c>
      <c r="F3091" s="8">
        <v>1</v>
      </c>
      <c r="G3091" s="10">
        <v>0.2</v>
      </c>
      <c r="H3091" t="s">
        <v>21</v>
      </c>
      <c r="I3091" s="8">
        <v>719.2</v>
      </c>
      <c r="J3091" s="8">
        <v>146.80000000000001</v>
      </c>
      <c r="K3091" s="12">
        <f>YEAR(Table2[[#This Row],[Order_Date]])</f>
        <v>2025</v>
      </c>
      <c r="L3091" s="12">
        <f>MONTH(Table2[[#This Row],[Order_Date]])</f>
        <v>2</v>
      </c>
      <c r="M3091" t="str">
        <f>TEXT(Table2[[#This Row],[Order_Date]],"mmm")</f>
        <v>Feb</v>
      </c>
      <c r="N3091" t="str">
        <f>TEXT(Table2[[#This Row],[Order_Date]],"YYYY-MM")</f>
        <v>2025-02</v>
      </c>
      <c r="O3091" s="9">
        <f>IFERROR(Table2[[#This Row],[Profit]]/Table2[[#This Row],[Sales]],0)</f>
        <v>0.20411568409343717</v>
      </c>
      <c r="P3091" t="str">
        <f>_xlfn.XLOOKUP(Table2[[#This Row],[Product_ID]],Table4[Product_ID],Table4[Category],"Not Found")</f>
        <v>Home</v>
      </c>
      <c r="Q3091" t="str">
        <f>_xlfn.XLOOKUP(Table2[[#This Row],[Product_ID]],Table4[Product_ID],Table4[Sub_Category],"Not Found")</f>
        <v>Decor</v>
      </c>
      <c r="R3091" t="str">
        <f>_xlfn.XLOOKUP(Table2[[#This Row],[Customer_ID]],Table1[Customer_ID],Table1[Region],"Not Found")</f>
        <v>West</v>
      </c>
      <c r="S3091" t="str">
        <f>_xlfn.XLOOKUP(Table2[[#This Row],[Customer_ID]],Table1[Customer_ID],Table1[Segment],"Not Found")</f>
        <v>Consumer</v>
      </c>
      <c r="T3091" t="str">
        <f>_xlfn.XLOOKUP(Table2[[#This Row],[Product_ID]],Table4[Product_ID],Table4[Product_Name],"Not Found")</f>
        <v>Wall Clock</v>
      </c>
    </row>
    <row r="3092" spans="1:20" x14ac:dyDescent="0.3">
      <c r="A3092" t="s">
        <v>3622</v>
      </c>
      <c r="B3092" s="4">
        <v>45489</v>
      </c>
      <c r="C3092" s="4">
        <v>45490</v>
      </c>
      <c r="D3092" t="s">
        <v>630</v>
      </c>
      <c r="E3092" t="s">
        <v>29</v>
      </c>
      <c r="F3092" s="8">
        <v>3</v>
      </c>
      <c r="G3092" s="10">
        <v>0.1</v>
      </c>
      <c r="H3092" t="s">
        <v>17</v>
      </c>
      <c r="I3092" s="8">
        <v>1077.3</v>
      </c>
      <c r="J3092" s="8">
        <v>329.71</v>
      </c>
      <c r="K3092" s="12">
        <f>YEAR(Table2[[#This Row],[Order_Date]])</f>
        <v>2024</v>
      </c>
      <c r="L3092" s="12">
        <f>MONTH(Table2[[#This Row],[Order_Date]])</f>
        <v>7</v>
      </c>
      <c r="M3092" t="str">
        <f>TEXT(Table2[[#This Row],[Order_Date]],"mmm")</f>
        <v>Jul</v>
      </c>
      <c r="N3092" t="str">
        <f>TEXT(Table2[[#This Row],[Order_Date]],"YYYY-MM")</f>
        <v>2024-07</v>
      </c>
      <c r="O3092" s="9">
        <f>IFERROR(Table2[[#This Row],[Profit]]/Table2[[#This Row],[Sales]],0)</f>
        <v>0.30605216745567621</v>
      </c>
      <c r="P3092" t="str">
        <f>_xlfn.XLOOKUP(Table2[[#This Row],[Product_ID]],Table4[Product_ID],Table4[Category],"Not Found")</f>
        <v>Office</v>
      </c>
      <c r="Q3092" t="str">
        <f>_xlfn.XLOOKUP(Table2[[#This Row],[Product_ID]],Table4[Product_ID],Table4[Sub_Category],"Not Found")</f>
        <v>Paper</v>
      </c>
      <c r="R3092" t="str">
        <f>_xlfn.XLOOKUP(Table2[[#This Row],[Customer_ID]],Table1[Customer_ID],Table1[Region],"Not Found")</f>
        <v>West</v>
      </c>
      <c r="S3092" t="str">
        <f>_xlfn.XLOOKUP(Table2[[#This Row],[Customer_ID]],Table1[Customer_ID],Table1[Segment],"Not Found")</f>
        <v>Corporate</v>
      </c>
      <c r="T3092" t="str">
        <f>_xlfn.XLOOKUP(Table2[[#This Row],[Product_ID]],Table4[Product_ID],Table4[Product_Name],"Not Found")</f>
        <v>Notebook Set</v>
      </c>
    </row>
    <row r="3093" spans="1:20" x14ac:dyDescent="0.3">
      <c r="A3093" t="s">
        <v>3623</v>
      </c>
      <c r="B3093" s="4">
        <v>45292</v>
      </c>
      <c r="C3093" s="4">
        <v>45293</v>
      </c>
      <c r="D3093" t="s">
        <v>1017</v>
      </c>
      <c r="E3093" t="s">
        <v>65</v>
      </c>
      <c r="F3093" s="8">
        <v>1</v>
      </c>
      <c r="G3093" s="10">
        <v>0</v>
      </c>
      <c r="H3093" t="s">
        <v>17</v>
      </c>
      <c r="I3093" s="8">
        <v>699</v>
      </c>
      <c r="J3093" s="8">
        <v>128.44999999999999</v>
      </c>
      <c r="K3093" s="12">
        <f>YEAR(Table2[[#This Row],[Order_Date]])</f>
        <v>2024</v>
      </c>
      <c r="L3093" s="12">
        <f>MONTH(Table2[[#This Row],[Order_Date]])</f>
        <v>1</v>
      </c>
      <c r="M3093" t="str">
        <f>TEXT(Table2[[#This Row],[Order_Date]],"mmm")</f>
        <v>Jan</v>
      </c>
      <c r="N3093" t="str">
        <f>TEXT(Table2[[#This Row],[Order_Date]],"YYYY-MM")</f>
        <v>2024-01</v>
      </c>
      <c r="O3093" s="9">
        <f>IFERROR(Table2[[#This Row],[Profit]]/Table2[[#This Row],[Sales]],0)</f>
        <v>0.18376251788268955</v>
      </c>
      <c r="P3093" t="str">
        <f>_xlfn.XLOOKUP(Table2[[#This Row],[Product_ID]],Table4[Product_ID],Table4[Category],"Not Found")</f>
        <v>Office</v>
      </c>
      <c r="Q3093" t="str">
        <f>_xlfn.XLOOKUP(Table2[[#This Row],[Product_ID]],Table4[Product_ID],Table4[Sub_Category],"Not Found")</f>
        <v>Storage</v>
      </c>
      <c r="R3093" t="str">
        <f>_xlfn.XLOOKUP(Table2[[#This Row],[Customer_ID]],Table1[Customer_ID],Table1[Region],"Not Found")</f>
        <v>West</v>
      </c>
      <c r="S3093" t="str">
        <f>_xlfn.XLOOKUP(Table2[[#This Row],[Customer_ID]],Table1[Customer_ID],Table1[Segment],"Not Found")</f>
        <v>Consumer</v>
      </c>
      <c r="T3093" t="str">
        <f>_xlfn.XLOOKUP(Table2[[#This Row],[Product_ID]],Table4[Product_ID],Table4[Product_Name],"Not Found")</f>
        <v>Desk Organizer</v>
      </c>
    </row>
    <row r="3094" spans="1:20" x14ac:dyDescent="0.3">
      <c r="A3094" t="s">
        <v>3624</v>
      </c>
      <c r="B3094" s="4">
        <v>45698</v>
      </c>
      <c r="C3094" s="4">
        <v>45701</v>
      </c>
      <c r="D3094" t="s">
        <v>910</v>
      </c>
      <c r="E3094" t="s">
        <v>76</v>
      </c>
      <c r="F3094" s="8">
        <v>2</v>
      </c>
      <c r="G3094" s="10">
        <v>0.1</v>
      </c>
      <c r="H3094" t="s">
        <v>21</v>
      </c>
      <c r="I3094" s="8">
        <v>1618.2</v>
      </c>
      <c r="J3094" s="8">
        <v>435.66</v>
      </c>
      <c r="K3094" s="12">
        <f>YEAR(Table2[[#This Row],[Order_Date]])</f>
        <v>2025</v>
      </c>
      <c r="L3094" s="12">
        <f>MONTH(Table2[[#This Row],[Order_Date]])</f>
        <v>2</v>
      </c>
      <c r="M3094" t="str">
        <f>TEXT(Table2[[#This Row],[Order_Date]],"mmm")</f>
        <v>Feb</v>
      </c>
      <c r="N3094" t="str">
        <f>TEXT(Table2[[#This Row],[Order_Date]],"YYYY-MM")</f>
        <v>2025-02</v>
      </c>
      <c r="O3094" s="9">
        <f>IFERROR(Table2[[#This Row],[Profit]]/Table2[[#This Row],[Sales]],0)</f>
        <v>0.26922506488691139</v>
      </c>
      <c r="P3094" t="str">
        <f>_xlfn.XLOOKUP(Table2[[#This Row],[Product_ID]],Table4[Product_ID],Table4[Category],"Not Found")</f>
        <v>Home</v>
      </c>
      <c r="Q3094" t="str">
        <f>_xlfn.XLOOKUP(Table2[[#This Row],[Product_ID]],Table4[Product_ID],Table4[Sub_Category],"Not Found")</f>
        <v>Decor</v>
      </c>
      <c r="R3094" t="str">
        <f>_xlfn.XLOOKUP(Table2[[#This Row],[Customer_ID]],Table1[Customer_ID],Table1[Region],"Not Found")</f>
        <v>East</v>
      </c>
      <c r="S3094" t="str">
        <f>_xlfn.XLOOKUP(Table2[[#This Row],[Customer_ID]],Table1[Customer_ID],Table1[Segment],"Not Found")</f>
        <v>Home Office</v>
      </c>
      <c r="T3094" t="str">
        <f>_xlfn.XLOOKUP(Table2[[#This Row],[Product_ID]],Table4[Product_ID],Table4[Product_Name],"Not Found")</f>
        <v>Wall Clock</v>
      </c>
    </row>
    <row r="3095" spans="1:20" x14ac:dyDescent="0.3">
      <c r="A3095" t="s">
        <v>3625</v>
      </c>
      <c r="B3095" s="4">
        <v>45669</v>
      </c>
      <c r="C3095" s="4">
        <v>45670</v>
      </c>
      <c r="D3095" t="s">
        <v>497</v>
      </c>
      <c r="E3095" t="s">
        <v>68</v>
      </c>
      <c r="F3095" s="8">
        <v>3</v>
      </c>
      <c r="G3095" s="10">
        <v>0</v>
      </c>
      <c r="H3095" t="s">
        <v>30</v>
      </c>
      <c r="I3095" s="8">
        <v>3897</v>
      </c>
      <c r="J3095" s="8">
        <v>1122.55</v>
      </c>
      <c r="K3095" s="12">
        <f>YEAR(Table2[[#This Row],[Order_Date]])</f>
        <v>2025</v>
      </c>
      <c r="L3095" s="12">
        <f>MONTH(Table2[[#This Row],[Order_Date]])</f>
        <v>1</v>
      </c>
      <c r="M3095" t="str">
        <f>TEXT(Table2[[#This Row],[Order_Date]],"mmm")</f>
        <v>Jan</v>
      </c>
      <c r="N3095" t="str">
        <f>TEXT(Table2[[#This Row],[Order_Date]],"YYYY-MM")</f>
        <v>2025-01</v>
      </c>
      <c r="O3095" s="9">
        <f>IFERROR(Table2[[#This Row],[Profit]]/Table2[[#This Row],[Sales]],0)</f>
        <v>0.28805491403643829</v>
      </c>
      <c r="P3095" t="str">
        <f>_xlfn.XLOOKUP(Table2[[#This Row],[Product_ID]],Table4[Product_ID],Table4[Category],"Not Found")</f>
        <v>Home</v>
      </c>
      <c r="Q3095" t="str">
        <f>_xlfn.XLOOKUP(Table2[[#This Row],[Product_ID]],Table4[Product_ID],Table4[Sub_Category],"Not Found")</f>
        <v>Lighting</v>
      </c>
      <c r="R3095" t="str">
        <f>_xlfn.XLOOKUP(Table2[[#This Row],[Customer_ID]],Table1[Customer_ID],Table1[Region],"Not Found")</f>
        <v>South</v>
      </c>
      <c r="S3095" t="str">
        <f>_xlfn.XLOOKUP(Table2[[#This Row],[Customer_ID]],Table1[Customer_ID],Table1[Segment],"Not Found")</f>
        <v>Consumer</v>
      </c>
      <c r="T3095" t="str">
        <f>_xlfn.XLOOKUP(Table2[[#This Row],[Product_ID]],Table4[Product_ID],Table4[Product_Name],"Not Found")</f>
        <v>Table Lamp</v>
      </c>
    </row>
    <row r="3096" spans="1:20" x14ac:dyDescent="0.3">
      <c r="A3096" t="s">
        <v>3626</v>
      </c>
      <c r="B3096" s="4">
        <v>45458</v>
      </c>
      <c r="C3096" s="4">
        <v>45460</v>
      </c>
      <c r="D3096" t="s">
        <v>397</v>
      </c>
      <c r="E3096" t="s">
        <v>116</v>
      </c>
      <c r="F3096" s="8">
        <v>2</v>
      </c>
      <c r="G3096" s="10">
        <v>0</v>
      </c>
      <c r="H3096" t="s">
        <v>21</v>
      </c>
      <c r="I3096" s="8">
        <v>798</v>
      </c>
      <c r="J3096" s="8">
        <v>191.98</v>
      </c>
      <c r="K3096" s="12">
        <f>YEAR(Table2[[#This Row],[Order_Date]])</f>
        <v>2024</v>
      </c>
      <c r="L3096" s="12">
        <f>MONTH(Table2[[#This Row],[Order_Date]])</f>
        <v>6</v>
      </c>
      <c r="M3096" t="str">
        <f>TEXT(Table2[[#This Row],[Order_Date]],"mmm")</f>
        <v>Jun</v>
      </c>
      <c r="N3096" t="str">
        <f>TEXT(Table2[[#This Row],[Order_Date]],"YYYY-MM")</f>
        <v>2024-06</v>
      </c>
      <c r="O3096" s="9">
        <f>IFERROR(Table2[[#This Row],[Profit]]/Table2[[#This Row],[Sales]],0)</f>
        <v>0.24057644110275689</v>
      </c>
      <c r="P3096" t="str">
        <f>_xlfn.XLOOKUP(Table2[[#This Row],[Product_ID]],Table4[Product_ID],Table4[Category],"Not Found")</f>
        <v>Technology</v>
      </c>
      <c r="Q3096" t="str">
        <f>_xlfn.XLOOKUP(Table2[[#This Row],[Product_ID]],Table4[Product_ID],Table4[Sub_Category],"Not Found")</f>
        <v>Accessories</v>
      </c>
      <c r="R3096" t="str">
        <f>_xlfn.XLOOKUP(Table2[[#This Row],[Customer_ID]],Table1[Customer_ID],Table1[Region],"Not Found")</f>
        <v>South</v>
      </c>
      <c r="S3096" t="str">
        <f>_xlfn.XLOOKUP(Table2[[#This Row],[Customer_ID]],Table1[Customer_ID],Table1[Segment],"Not Found")</f>
        <v>Consumer</v>
      </c>
      <c r="T3096" t="str">
        <f>_xlfn.XLOOKUP(Table2[[#This Row],[Product_ID]],Table4[Product_ID],Table4[Product_Name],"Not Found")</f>
        <v>Mobile Holder</v>
      </c>
    </row>
    <row r="3097" spans="1:20" x14ac:dyDescent="0.3">
      <c r="A3097" t="s">
        <v>3627</v>
      </c>
      <c r="B3097" s="4">
        <v>45800</v>
      </c>
      <c r="C3097" s="4">
        <v>45802</v>
      </c>
      <c r="D3097" t="s">
        <v>1359</v>
      </c>
      <c r="E3097" t="s">
        <v>71</v>
      </c>
      <c r="F3097" s="8">
        <v>1</v>
      </c>
      <c r="G3097" s="10">
        <v>0</v>
      </c>
      <c r="H3097" t="s">
        <v>13</v>
      </c>
      <c r="I3097" s="8">
        <v>799</v>
      </c>
      <c r="J3097" s="8">
        <v>-74.05</v>
      </c>
      <c r="K3097" s="12">
        <f>YEAR(Table2[[#This Row],[Order_Date]])</f>
        <v>2025</v>
      </c>
      <c r="L3097" s="12">
        <f>MONTH(Table2[[#This Row],[Order_Date]])</f>
        <v>5</v>
      </c>
      <c r="M3097" t="str">
        <f>TEXT(Table2[[#This Row],[Order_Date]],"mmm")</f>
        <v>May</v>
      </c>
      <c r="N3097" t="str">
        <f>TEXT(Table2[[#This Row],[Order_Date]],"YYYY-MM")</f>
        <v>2025-05</v>
      </c>
      <c r="O3097" s="9">
        <f>IFERROR(Table2[[#This Row],[Profit]]/Table2[[#This Row],[Sales]],0)</f>
        <v>-9.2678347934918651E-2</v>
      </c>
      <c r="P3097" t="str">
        <f>_xlfn.XLOOKUP(Table2[[#This Row],[Product_ID]],Table4[Product_ID],Table4[Category],"Not Found")</f>
        <v>Home</v>
      </c>
      <c r="Q3097" t="str">
        <f>_xlfn.XLOOKUP(Table2[[#This Row],[Product_ID]],Table4[Product_ID],Table4[Sub_Category],"Not Found")</f>
        <v>Storage</v>
      </c>
      <c r="R3097" t="str">
        <f>_xlfn.XLOOKUP(Table2[[#This Row],[Customer_ID]],Table1[Customer_ID],Table1[Region],"Not Found")</f>
        <v>East</v>
      </c>
      <c r="S3097" t="str">
        <f>_xlfn.XLOOKUP(Table2[[#This Row],[Customer_ID]],Table1[Customer_ID],Table1[Segment],"Not Found")</f>
        <v>Consumer</v>
      </c>
      <c r="T3097" t="str">
        <f>_xlfn.XLOOKUP(Table2[[#This Row],[Product_ID]],Table4[Product_ID],Table4[Product_Name],"Not Found")</f>
        <v>Storage Box</v>
      </c>
    </row>
    <row r="3098" spans="1:20" x14ac:dyDescent="0.3">
      <c r="A3098" t="s">
        <v>3628</v>
      </c>
      <c r="B3098" s="4">
        <v>45929</v>
      </c>
      <c r="C3098" s="4">
        <v>45930</v>
      </c>
      <c r="D3098" t="s">
        <v>329</v>
      </c>
      <c r="E3098" t="s">
        <v>96</v>
      </c>
      <c r="F3098" s="8">
        <v>2</v>
      </c>
      <c r="G3098" s="10">
        <v>0.15</v>
      </c>
      <c r="H3098" t="s">
        <v>17</v>
      </c>
      <c r="I3098" s="8">
        <v>1698.3</v>
      </c>
      <c r="J3098" s="8">
        <v>516.49</v>
      </c>
      <c r="K3098" s="12">
        <f>YEAR(Table2[[#This Row],[Order_Date]])</f>
        <v>2025</v>
      </c>
      <c r="L3098" s="12">
        <f>MONTH(Table2[[#This Row],[Order_Date]])</f>
        <v>9</v>
      </c>
      <c r="M3098" t="str">
        <f>TEXT(Table2[[#This Row],[Order_Date]],"mmm")</f>
        <v>Sep</v>
      </c>
      <c r="N3098" t="str">
        <f>TEXT(Table2[[#This Row],[Order_Date]],"YYYY-MM")</f>
        <v>2025-09</v>
      </c>
      <c r="O3098" s="9">
        <f>IFERROR(Table2[[#This Row],[Profit]]/Table2[[#This Row],[Sales]],0)</f>
        <v>0.30412176882765118</v>
      </c>
      <c r="P3098" t="str">
        <f>_xlfn.XLOOKUP(Table2[[#This Row],[Product_ID]],Table4[Product_ID],Table4[Category],"Not Found")</f>
        <v>Home</v>
      </c>
      <c r="Q3098" t="str">
        <f>_xlfn.XLOOKUP(Table2[[#This Row],[Product_ID]],Table4[Product_ID],Table4[Sub_Category],"Not Found")</f>
        <v>Lighting</v>
      </c>
      <c r="R3098" t="str">
        <f>_xlfn.XLOOKUP(Table2[[#This Row],[Customer_ID]],Table1[Customer_ID],Table1[Region],"Not Found")</f>
        <v>South</v>
      </c>
      <c r="S3098" t="str">
        <f>_xlfn.XLOOKUP(Table2[[#This Row],[Customer_ID]],Table1[Customer_ID],Table1[Segment],"Not Found")</f>
        <v>Consumer</v>
      </c>
      <c r="T3098" t="str">
        <f>_xlfn.XLOOKUP(Table2[[#This Row],[Product_ID]],Table4[Product_ID],Table4[Product_Name],"Not Found")</f>
        <v>LED Strip Light</v>
      </c>
    </row>
    <row r="3099" spans="1:20" x14ac:dyDescent="0.3">
      <c r="A3099" t="s">
        <v>3629</v>
      </c>
      <c r="B3099" s="4">
        <v>45604</v>
      </c>
      <c r="C3099" s="4">
        <v>45607</v>
      </c>
      <c r="D3099" t="s">
        <v>971</v>
      </c>
      <c r="E3099" t="s">
        <v>12</v>
      </c>
      <c r="F3099" s="8">
        <v>1</v>
      </c>
      <c r="G3099" s="10">
        <v>0.05</v>
      </c>
      <c r="H3099" t="s">
        <v>13</v>
      </c>
      <c r="I3099" s="8">
        <v>569.04999999999995</v>
      </c>
      <c r="J3099" s="8">
        <v>178.4</v>
      </c>
      <c r="K3099" s="12">
        <f>YEAR(Table2[[#This Row],[Order_Date]])</f>
        <v>2024</v>
      </c>
      <c r="L3099" s="12">
        <f>MONTH(Table2[[#This Row],[Order_Date]])</f>
        <v>11</v>
      </c>
      <c r="M3099" t="str">
        <f>TEXT(Table2[[#This Row],[Order_Date]],"mmm")</f>
        <v>Nov</v>
      </c>
      <c r="N3099" t="str">
        <f>TEXT(Table2[[#This Row],[Order_Date]],"YYYY-MM")</f>
        <v>2024-11</v>
      </c>
      <c r="O3099" s="9">
        <f>IFERROR(Table2[[#This Row],[Profit]]/Table2[[#This Row],[Sales]],0)</f>
        <v>0.31350496441437486</v>
      </c>
      <c r="P3099" t="str">
        <f>_xlfn.XLOOKUP(Table2[[#This Row],[Product_ID]],Table4[Product_ID],Table4[Category],"Not Found")</f>
        <v>Home</v>
      </c>
      <c r="Q3099" t="str">
        <f>_xlfn.XLOOKUP(Table2[[#This Row],[Product_ID]],Table4[Product_ID],Table4[Sub_Category],"Not Found")</f>
        <v>Kitchen</v>
      </c>
      <c r="R3099" t="str">
        <f>_xlfn.XLOOKUP(Table2[[#This Row],[Customer_ID]],Table1[Customer_ID],Table1[Region],"Not Found")</f>
        <v>West</v>
      </c>
      <c r="S3099" t="str">
        <f>_xlfn.XLOOKUP(Table2[[#This Row],[Customer_ID]],Table1[Customer_ID],Table1[Segment],"Not Found")</f>
        <v>Home Office</v>
      </c>
      <c r="T3099" t="str">
        <f>_xlfn.XLOOKUP(Table2[[#This Row],[Product_ID]],Table4[Product_ID],Table4[Product_Name],"Not Found")</f>
        <v>Water Bottle</v>
      </c>
    </row>
    <row r="3100" spans="1:20" x14ac:dyDescent="0.3">
      <c r="A3100" t="s">
        <v>3630</v>
      </c>
      <c r="B3100" s="4">
        <v>45884</v>
      </c>
      <c r="C3100" s="4">
        <v>45885</v>
      </c>
      <c r="D3100" t="s">
        <v>1447</v>
      </c>
      <c r="E3100" t="s">
        <v>58</v>
      </c>
      <c r="F3100" s="8">
        <v>3</v>
      </c>
      <c r="G3100" s="10">
        <v>0.1</v>
      </c>
      <c r="H3100" t="s">
        <v>13</v>
      </c>
      <c r="I3100" s="8">
        <v>5397.3</v>
      </c>
      <c r="J3100" s="8">
        <v>1313.14</v>
      </c>
      <c r="K3100" s="12">
        <f>YEAR(Table2[[#This Row],[Order_Date]])</f>
        <v>2025</v>
      </c>
      <c r="L3100" s="12">
        <f>MONTH(Table2[[#This Row],[Order_Date]])</f>
        <v>8</v>
      </c>
      <c r="M3100" t="str">
        <f>TEXT(Table2[[#This Row],[Order_Date]],"mmm")</f>
        <v>Aug</v>
      </c>
      <c r="N3100" t="str">
        <f>TEXT(Table2[[#This Row],[Order_Date]],"YYYY-MM")</f>
        <v>2025-08</v>
      </c>
      <c r="O3100" s="9">
        <f>IFERROR(Table2[[#This Row],[Profit]]/Table2[[#This Row],[Sales]],0)</f>
        <v>0.24329572193504159</v>
      </c>
      <c r="P3100" t="str">
        <f>_xlfn.XLOOKUP(Table2[[#This Row],[Product_ID]],Table4[Product_ID],Table4[Category],"Not Found")</f>
        <v>Technology</v>
      </c>
      <c r="Q3100" t="str">
        <f>_xlfn.XLOOKUP(Table2[[#This Row],[Product_ID]],Table4[Product_ID],Table4[Sub_Category],"Not Found")</f>
        <v>Audio</v>
      </c>
      <c r="R3100" t="str">
        <f>_xlfn.XLOOKUP(Table2[[#This Row],[Customer_ID]],Table1[Customer_ID],Table1[Region],"Not Found")</f>
        <v>East</v>
      </c>
      <c r="S3100" t="str">
        <f>_xlfn.XLOOKUP(Table2[[#This Row],[Customer_ID]],Table1[Customer_ID],Table1[Segment],"Not Found")</f>
        <v>Consumer</v>
      </c>
      <c r="T3100" t="str">
        <f>_xlfn.XLOOKUP(Table2[[#This Row],[Product_ID]],Table4[Product_ID],Table4[Product_Name],"Not Found")</f>
        <v>Bluetooth Speaker</v>
      </c>
    </row>
    <row r="3101" spans="1:20" x14ac:dyDescent="0.3">
      <c r="A3101" t="s">
        <v>3631</v>
      </c>
      <c r="B3101" s="4">
        <v>45709</v>
      </c>
      <c r="C3101" s="4">
        <v>45713</v>
      </c>
      <c r="D3101" t="s">
        <v>240</v>
      </c>
      <c r="E3101" t="s">
        <v>81</v>
      </c>
      <c r="F3101" s="8">
        <v>1</v>
      </c>
      <c r="G3101" s="10">
        <v>0</v>
      </c>
      <c r="H3101" t="s">
        <v>30</v>
      </c>
      <c r="I3101" s="8">
        <v>799</v>
      </c>
      <c r="J3101" s="8">
        <v>251.62</v>
      </c>
      <c r="K3101" s="12">
        <f>YEAR(Table2[[#This Row],[Order_Date]])</f>
        <v>2025</v>
      </c>
      <c r="L3101" s="12">
        <f>MONTH(Table2[[#This Row],[Order_Date]])</f>
        <v>2</v>
      </c>
      <c r="M3101" t="str">
        <f>TEXT(Table2[[#This Row],[Order_Date]],"mmm")</f>
        <v>Feb</v>
      </c>
      <c r="N3101" t="str">
        <f>TEXT(Table2[[#This Row],[Order_Date]],"YYYY-MM")</f>
        <v>2025-02</v>
      </c>
      <c r="O3101" s="9">
        <f>IFERROR(Table2[[#This Row],[Profit]]/Table2[[#This Row],[Sales]],0)</f>
        <v>0.31491864831038802</v>
      </c>
      <c r="P3101" t="str">
        <f>_xlfn.XLOOKUP(Table2[[#This Row],[Product_ID]],Table4[Product_ID],Table4[Category],"Not Found")</f>
        <v>Home</v>
      </c>
      <c r="Q3101" t="str">
        <f>_xlfn.XLOOKUP(Table2[[#This Row],[Product_ID]],Table4[Product_ID],Table4[Sub_Category],"Not Found")</f>
        <v>Kitchen</v>
      </c>
      <c r="R3101" t="str">
        <f>_xlfn.XLOOKUP(Table2[[#This Row],[Customer_ID]],Table1[Customer_ID],Table1[Region],"Not Found")</f>
        <v>South</v>
      </c>
      <c r="S3101" t="str">
        <f>_xlfn.XLOOKUP(Table2[[#This Row],[Customer_ID]],Table1[Customer_ID],Table1[Segment],"Not Found")</f>
        <v>Consumer</v>
      </c>
      <c r="T3101" t="str">
        <f>_xlfn.XLOOKUP(Table2[[#This Row],[Product_ID]],Table4[Product_ID],Table4[Product_Name],"Not Found")</f>
        <v>Travel Mug</v>
      </c>
    </row>
    <row r="3102" spans="1:20" x14ac:dyDescent="0.3">
      <c r="A3102" t="s">
        <v>3632</v>
      </c>
      <c r="B3102" s="4">
        <v>45972</v>
      </c>
      <c r="C3102" s="4">
        <v>45976</v>
      </c>
      <c r="D3102" t="s">
        <v>981</v>
      </c>
      <c r="E3102" t="s">
        <v>116</v>
      </c>
      <c r="F3102" s="8">
        <v>1</v>
      </c>
      <c r="G3102" s="10">
        <v>0.05</v>
      </c>
      <c r="H3102" t="s">
        <v>21</v>
      </c>
      <c r="I3102" s="8">
        <v>379.05</v>
      </c>
      <c r="J3102" s="8">
        <v>111.52</v>
      </c>
      <c r="K3102" s="12">
        <f>YEAR(Table2[[#This Row],[Order_Date]])</f>
        <v>2025</v>
      </c>
      <c r="L3102" s="12">
        <f>MONTH(Table2[[#This Row],[Order_Date]])</f>
        <v>11</v>
      </c>
      <c r="M3102" t="str">
        <f>TEXT(Table2[[#This Row],[Order_Date]],"mmm")</f>
        <v>Nov</v>
      </c>
      <c r="N3102" t="str">
        <f>TEXT(Table2[[#This Row],[Order_Date]],"YYYY-MM")</f>
        <v>2025-11</v>
      </c>
      <c r="O3102" s="9">
        <f>IFERROR(Table2[[#This Row],[Profit]]/Table2[[#This Row],[Sales]],0)</f>
        <v>0.29420920722859778</v>
      </c>
      <c r="P3102" t="str">
        <f>_xlfn.XLOOKUP(Table2[[#This Row],[Product_ID]],Table4[Product_ID],Table4[Category],"Not Found")</f>
        <v>Technology</v>
      </c>
      <c r="Q3102" t="str">
        <f>_xlfn.XLOOKUP(Table2[[#This Row],[Product_ID]],Table4[Product_ID],Table4[Sub_Category],"Not Found")</f>
        <v>Accessories</v>
      </c>
      <c r="R3102" t="str">
        <f>_xlfn.XLOOKUP(Table2[[#This Row],[Customer_ID]],Table1[Customer_ID],Table1[Region],"Not Found")</f>
        <v>South</v>
      </c>
      <c r="S3102" t="str">
        <f>_xlfn.XLOOKUP(Table2[[#This Row],[Customer_ID]],Table1[Customer_ID],Table1[Segment],"Not Found")</f>
        <v>Corporate</v>
      </c>
      <c r="T3102" t="str">
        <f>_xlfn.XLOOKUP(Table2[[#This Row],[Product_ID]],Table4[Product_ID],Table4[Product_Name],"Not Found")</f>
        <v>Mobile Holder</v>
      </c>
    </row>
    <row r="3103" spans="1:20" x14ac:dyDescent="0.3">
      <c r="A3103" t="s">
        <v>3633</v>
      </c>
      <c r="B3103" s="4">
        <v>45768</v>
      </c>
      <c r="C3103" s="4">
        <v>45772</v>
      </c>
      <c r="D3103" t="s">
        <v>107</v>
      </c>
      <c r="E3103" t="s">
        <v>20</v>
      </c>
      <c r="F3103" s="8">
        <v>1</v>
      </c>
      <c r="G3103" s="10">
        <v>0.05</v>
      </c>
      <c r="H3103" t="s">
        <v>17</v>
      </c>
      <c r="I3103" s="8">
        <v>6649.05</v>
      </c>
      <c r="J3103" s="8">
        <v>1047.52</v>
      </c>
      <c r="K3103" s="12">
        <f>YEAR(Table2[[#This Row],[Order_Date]])</f>
        <v>2025</v>
      </c>
      <c r="L3103" s="12">
        <f>MONTH(Table2[[#This Row],[Order_Date]])</f>
        <v>4</v>
      </c>
      <c r="M3103" t="str">
        <f>TEXT(Table2[[#This Row],[Order_Date]],"mmm")</f>
        <v>Apr</v>
      </c>
      <c r="N3103" t="str">
        <f>TEXT(Table2[[#This Row],[Order_Date]],"YYYY-MM")</f>
        <v>2025-04</v>
      </c>
      <c r="O3103" s="9">
        <f>IFERROR(Table2[[#This Row],[Profit]]/Table2[[#This Row],[Sales]],0)</f>
        <v>0.15754431084139839</v>
      </c>
      <c r="P3103" t="str">
        <f>_xlfn.XLOOKUP(Table2[[#This Row],[Product_ID]],Table4[Product_ID],Table4[Category],"Not Found")</f>
        <v>Furniture</v>
      </c>
      <c r="Q3103" t="str">
        <f>_xlfn.XLOOKUP(Table2[[#This Row],[Product_ID]],Table4[Product_ID],Table4[Sub_Category],"Not Found")</f>
        <v>Furniture</v>
      </c>
      <c r="R3103" t="str">
        <f>_xlfn.XLOOKUP(Table2[[#This Row],[Customer_ID]],Table1[Customer_ID],Table1[Region],"Not Found")</f>
        <v>East</v>
      </c>
      <c r="S3103" t="str">
        <f>_xlfn.XLOOKUP(Table2[[#This Row],[Customer_ID]],Table1[Customer_ID],Table1[Segment],"Not Found")</f>
        <v>Home Office</v>
      </c>
      <c r="T3103" t="str">
        <f>_xlfn.XLOOKUP(Table2[[#This Row],[Product_ID]],Table4[Product_ID],Table4[Product_Name],"Not Found")</f>
        <v>Office Chair</v>
      </c>
    </row>
    <row r="3104" spans="1:20" x14ac:dyDescent="0.3">
      <c r="A3104" t="s">
        <v>3634</v>
      </c>
      <c r="B3104" s="4">
        <v>45364</v>
      </c>
      <c r="C3104" s="4">
        <v>45368</v>
      </c>
      <c r="D3104" t="s">
        <v>1101</v>
      </c>
      <c r="E3104" t="s">
        <v>200</v>
      </c>
      <c r="F3104" s="8">
        <v>3</v>
      </c>
      <c r="G3104" s="10">
        <v>0</v>
      </c>
      <c r="H3104" t="s">
        <v>13</v>
      </c>
      <c r="I3104" s="8">
        <v>3297</v>
      </c>
      <c r="J3104" s="8">
        <v>818.04</v>
      </c>
      <c r="K3104" s="12">
        <f>YEAR(Table2[[#This Row],[Order_Date]])</f>
        <v>2024</v>
      </c>
      <c r="L3104" s="12">
        <f>MONTH(Table2[[#This Row],[Order_Date]])</f>
        <v>3</v>
      </c>
      <c r="M3104" t="str">
        <f>TEXT(Table2[[#This Row],[Order_Date]],"mmm")</f>
        <v>Mar</v>
      </c>
      <c r="N3104" t="str">
        <f>TEXT(Table2[[#This Row],[Order_Date]],"YYYY-MM")</f>
        <v>2024-03</v>
      </c>
      <c r="O3104" s="9">
        <f>IFERROR(Table2[[#This Row],[Profit]]/Table2[[#This Row],[Sales]],0)</f>
        <v>0.24811646951774338</v>
      </c>
      <c r="P3104" t="str">
        <f>_xlfn.XLOOKUP(Table2[[#This Row],[Product_ID]],Table4[Product_ID],Table4[Category],"Not Found")</f>
        <v>Office</v>
      </c>
      <c r="Q3104" t="str">
        <f>_xlfn.XLOOKUP(Table2[[#This Row],[Product_ID]],Table4[Product_ID],Table4[Sub_Category],"Not Found")</f>
        <v>Office Supplies</v>
      </c>
      <c r="R3104" t="str">
        <f>_xlfn.XLOOKUP(Table2[[#This Row],[Customer_ID]],Table1[Customer_ID],Table1[Region],"Not Found")</f>
        <v>North</v>
      </c>
      <c r="S3104" t="str">
        <f>_xlfn.XLOOKUP(Table2[[#This Row],[Customer_ID]],Table1[Customer_ID],Table1[Segment],"Not Found")</f>
        <v>Consumer</v>
      </c>
      <c r="T3104" t="str">
        <f>_xlfn.XLOOKUP(Table2[[#This Row],[Product_ID]],Table4[Product_ID],Table4[Product_Name],"Not Found")</f>
        <v>Laptop Stand</v>
      </c>
    </row>
    <row r="3105" spans="1:20" x14ac:dyDescent="0.3">
      <c r="A3105" t="s">
        <v>3635</v>
      </c>
      <c r="B3105" s="4">
        <v>45432</v>
      </c>
      <c r="C3105" s="4">
        <v>45433</v>
      </c>
      <c r="D3105" t="s">
        <v>248</v>
      </c>
      <c r="E3105" t="s">
        <v>50</v>
      </c>
      <c r="F3105" s="8">
        <v>2</v>
      </c>
      <c r="G3105" s="10">
        <v>0</v>
      </c>
      <c r="H3105" t="s">
        <v>13</v>
      </c>
      <c r="I3105" s="8">
        <v>998</v>
      </c>
      <c r="J3105" s="8">
        <v>245.52</v>
      </c>
      <c r="K3105" s="12">
        <f>YEAR(Table2[[#This Row],[Order_Date]])</f>
        <v>2024</v>
      </c>
      <c r="L3105" s="12">
        <f>MONTH(Table2[[#This Row],[Order_Date]])</f>
        <v>5</v>
      </c>
      <c r="M3105" t="str">
        <f>TEXT(Table2[[#This Row],[Order_Date]],"mmm")</f>
        <v>May</v>
      </c>
      <c r="N3105" t="str">
        <f>TEXT(Table2[[#This Row],[Order_Date]],"YYYY-MM")</f>
        <v>2024-05</v>
      </c>
      <c r="O3105" s="9">
        <f>IFERROR(Table2[[#This Row],[Profit]]/Table2[[#This Row],[Sales]],0)</f>
        <v>0.24601202404809619</v>
      </c>
      <c r="P3105" t="str">
        <f>_xlfn.XLOOKUP(Table2[[#This Row],[Product_ID]],Table4[Product_ID],Table4[Category],"Not Found")</f>
        <v>Technology</v>
      </c>
      <c r="Q3105" t="str">
        <f>_xlfn.XLOOKUP(Table2[[#This Row],[Product_ID]],Table4[Product_ID],Table4[Sub_Category],"Not Found")</f>
        <v>Accessories</v>
      </c>
      <c r="R3105" t="str">
        <f>_xlfn.XLOOKUP(Table2[[#This Row],[Customer_ID]],Table1[Customer_ID],Table1[Region],"Not Found")</f>
        <v>North</v>
      </c>
      <c r="S3105" t="str">
        <f>_xlfn.XLOOKUP(Table2[[#This Row],[Customer_ID]],Table1[Customer_ID],Table1[Segment],"Not Found")</f>
        <v>Corporate</v>
      </c>
      <c r="T3105" t="str">
        <f>_xlfn.XLOOKUP(Table2[[#This Row],[Product_ID]],Table4[Product_ID],Table4[Product_Name],"Not Found")</f>
        <v>Wireless Mouse</v>
      </c>
    </row>
    <row r="3106" spans="1:20" x14ac:dyDescent="0.3">
      <c r="A3106" t="s">
        <v>3636</v>
      </c>
      <c r="B3106" s="4">
        <v>45873</v>
      </c>
      <c r="C3106" s="4">
        <v>45878</v>
      </c>
      <c r="D3106" t="s">
        <v>150</v>
      </c>
      <c r="E3106" t="s">
        <v>200</v>
      </c>
      <c r="F3106" s="8">
        <v>2</v>
      </c>
      <c r="G3106" s="10">
        <v>0.05</v>
      </c>
      <c r="H3106" t="s">
        <v>17</v>
      </c>
      <c r="I3106" s="8">
        <v>2088.1</v>
      </c>
      <c r="J3106" s="8">
        <v>355.12</v>
      </c>
      <c r="K3106" s="12">
        <f>YEAR(Table2[[#This Row],[Order_Date]])</f>
        <v>2025</v>
      </c>
      <c r="L3106" s="12">
        <f>MONTH(Table2[[#This Row],[Order_Date]])</f>
        <v>8</v>
      </c>
      <c r="M3106" t="str">
        <f>TEXT(Table2[[#This Row],[Order_Date]],"mmm")</f>
        <v>Aug</v>
      </c>
      <c r="N3106" t="str">
        <f>TEXT(Table2[[#This Row],[Order_Date]],"YYYY-MM")</f>
        <v>2025-08</v>
      </c>
      <c r="O3106" s="9">
        <f>IFERROR(Table2[[#This Row],[Profit]]/Table2[[#This Row],[Sales]],0)</f>
        <v>0.17006848331018631</v>
      </c>
      <c r="P3106" t="str">
        <f>_xlfn.XLOOKUP(Table2[[#This Row],[Product_ID]],Table4[Product_ID],Table4[Category],"Not Found")</f>
        <v>Office</v>
      </c>
      <c r="Q3106" t="str">
        <f>_xlfn.XLOOKUP(Table2[[#This Row],[Product_ID]],Table4[Product_ID],Table4[Sub_Category],"Not Found")</f>
        <v>Office Supplies</v>
      </c>
      <c r="R3106" t="str">
        <f>_xlfn.XLOOKUP(Table2[[#This Row],[Customer_ID]],Table1[Customer_ID],Table1[Region],"Not Found")</f>
        <v>North</v>
      </c>
      <c r="S3106" t="str">
        <f>_xlfn.XLOOKUP(Table2[[#This Row],[Customer_ID]],Table1[Customer_ID],Table1[Segment],"Not Found")</f>
        <v>Corporate</v>
      </c>
      <c r="T3106" t="str">
        <f>_xlfn.XLOOKUP(Table2[[#This Row],[Product_ID]],Table4[Product_ID],Table4[Product_Name],"Not Found")</f>
        <v>Laptop Stand</v>
      </c>
    </row>
    <row r="3107" spans="1:20" x14ac:dyDescent="0.3">
      <c r="A3107" t="s">
        <v>3637</v>
      </c>
      <c r="B3107" s="4">
        <v>45553</v>
      </c>
      <c r="C3107" s="4">
        <v>45558</v>
      </c>
      <c r="D3107" t="s">
        <v>44</v>
      </c>
      <c r="E3107" t="s">
        <v>200</v>
      </c>
      <c r="F3107" s="8">
        <v>2</v>
      </c>
      <c r="G3107" s="10">
        <v>0.1</v>
      </c>
      <c r="H3107" t="s">
        <v>13</v>
      </c>
      <c r="I3107" s="8">
        <v>1978.2</v>
      </c>
      <c r="J3107" s="8">
        <v>538.55999999999995</v>
      </c>
      <c r="K3107" s="12">
        <f>YEAR(Table2[[#This Row],[Order_Date]])</f>
        <v>2024</v>
      </c>
      <c r="L3107" s="12">
        <f>MONTH(Table2[[#This Row],[Order_Date]])</f>
        <v>9</v>
      </c>
      <c r="M3107" t="str">
        <f>TEXT(Table2[[#This Row],[Order_Date]],"mmm")</f>
        <v>Sep</v>
      </c>
      <c r="N3107" t="str">
        <f>TEXT(Table2[[#This Row],[Order_Date]],"YYYY-MM")</f>
        <v>2024-09</v>
      </c>
      <c r="O3107" s="9">
        <f>IFERROR(Table2[[#This Row],[Profit]]/Table2[[#This Row],[Sales]],0)</f>
        <v>0.27224749772520468</v>
      </c>
      <c r="P3107" t="str">
        <f>_xlfn.XLOOKUP(Table2[[#This Row],[Product_ID]],Table4[Product_ID],Table4[Category],"Not Found")</f>
        <v>Office</v>
      </c>
      <c r="Q3107" t="str">
        <f>_xlfn.XLOOKUP(Table2[[#This Row],[Product_ID]],Table4[Product_ID],Table4[Sub_Category],"Not Found")</f>
        <v>Office Supplies</v>
      </c>
      <c r="R3107" t="str">
        <f>_xlfn.XLOOKUP(Table2[[#This Row],[Customer_ID]],Table1[Customer_ID],Table1[Region],"Not Found")</f>
        <v>North</v>
      </c>
      <c r="S3107" t="str">
        <f>_xlfn.XLOOKUP(Table2[[#This Row],[Customer_ID]],Table1[Customer_ID],Table1[Segment],"Not Found")</f>
        <v>Corporate</v>
      </c>
      <c r="T3107" t="str">
        <f>_xlfn.XLOOKUP(Table2[[#This Row],[Product_ID]],Table4[Product_ID],Table4[Product_Name],"Not Found")</f>
        <v>Laptop Stand</v>
      </c>
    </row>
    <row r="3108" spans="1:20" x14ac:dyDescent="0.3">
      <c r="A3108" t="s">
        <v>3638</v>
      </c>
      <c r="B3108" s="4">
        <v>45631</v>
      </c>
      <c r="C3108" s="4">
        <v>45635</v>
      </c>
      <c r="D3108" t="s">
        <v>1186</v>
      </c>
      <c r="E3108" t="s">
        <v>99</v>
      </c>
      <c r="F3108" s="8">
        <v>3</v>
      </c>
      <c r="G3108" s="10">
        <v>0</v>
      </c>
      <c r="H3108" t="s">
        <v>17</v>
      </c>
      <c r="I3108" s="8">
        <v>747</v>
      </c>
      <c r="J3108" s="8">
        <v>191.93</v>
      </c>
      <c r="K3108" s="12">
        <f>YEAR(Table2[[#This Row],[Order_Date]])</f>
        <v>2024</v>
      </c>
      <c r="L3108" s="12">
        <f>MONTH(Table2[[#This Row],[Order_Date]])</f>
        <v>12</v>
      </c>
      <c r="M3108" t="str">
        <f>TEXT(Table2[[#This Row],[Order_Date]],"mmm")</f>
        <v>Dec</v>
      </c>
      <c r="N3108" t="str">
        <f>TEXT(Table2[[#This Row],[Order_Date]],"YYYY-MM")</f>
        <v>2024-12</v>
      </c>
      <c r="O3108" s="9">
        <f>IFERROR(Table2[[#This Row],[Profit]]/Table2[[#This Row],[Sales]],0)</f>
        <v>0.25693440428380188</v>
      </c>
      <c r="P3108" t="str">
        <f>_xlfn.XLOOKUP(Table2[[#This Row],[Product_ID]],Table4[Product_ID],Table4[Category],"Not Found")</f>
        <v>Office</v>
      </c>
      <c r="Q3108" t="str">
        <f>_xlfn.XLOOKUP(Table2[[#This Row],[Product_ID]],Table4[Product_ID],Table4[Sub_Category],"Not Found")</f>
        <v>Paper</v>
      </c>
      <c r="R3108" t="str">
        <f>_xlfn.XLOOKUP(Table2[[#This Row],[Customer_ID]],Table1[Customer_ID],Table1[Region],"Not Found")</f>
        <v>South</v>
      </c>
      <c r="S3108" t="str">
        <f>_xlfn.XLOOKUP(Table2[[#This Row],[Customer_ID]],Table1[Customer_ID],Table1[Segment],"Not Found")</f>
        <v>Home Office</v>
      </c>
      <c r="T3108" t="str">
        <f>_xlfn.XLOOKUP(Table2[[#This Row],[Product_ID]],Table4[Product_ID],Table4[Product_Name],"Not Found")</f>
        <v>Pen Set</v>
      </c>
    </row>
    <row r="3109" spans="1:20" x14ac:dyDescent="0.3">
      <c r="A3109" t="s">
        <v>3639</v>
      </c>
      <c r="B3109" s="4">
        <v>45599</v>
      </c>
      <c r="C3109" s="4">
        <v>45602</v>
      </c>
      <c r="D3109" t="s">
        <v>223</v>
      </c>
      <c r="E3109" t="s">
        <v>200</v>
      </c>
      <c r="F3109" s="8">
        <v>1</v>
      </c>
      <c r="G3109" s="10">
        <v>0.2</v>
      </c>
      <c r="H3109" t="s">
        <v>17</v>
      </c>
      <c r="I3109" s="8">
        <v>879.2</v>
      </c>
      <c r="J3109" s="8">
        <v>240.36</v>
      </c>
      <c r="K3109" s="12">
        <f>YEAR(Table2[[#This Row],[Order_Date]])</f>
        <v>2024</v>
      </c>
      <c r="L3109" s="12">
        <f>MONTH(Table2[[#This Row],[Order_Date]])</f>
        <v>11</v>
      </c>
      <c r="M3109" t="str">
        <f>TEXT(Table2[[#This Row],[Order_Date]],"mmm")</f>
        <v>Nov</v>
      </c>
      <c r="N3109" t="str">
        <f>TEXT(Table2[[#This Row],[Order_Date]],"YYYY-MM")</f>
        <v>2024-11</v>
      </c>
      <c r="O3109" s="9">
        <f>IFERROR(Table2[[#This Row],[Profit]]/Table2[[#This Row],[Sales]],0)</f>
        <v>0.27338489535941768</v>
      </c>
      <c r="P3109" t="str">
        <f>_xlfn.XLOOKUP(Table2[[#This Row],[Product_ID]],Table4[Product_ID],Table4[Category],"Not Found")</f>
        <v>Office</v>
      </c>
      <c r="Q3109" t="str">
        <f>_xlfn.XLOOKUP(Table2[[#This Row],[Product_ID]],Table4[Product_ID],Table4[Sub_Category],"Not Found")</f>
        <v>Office Supplies</v>
      </c>
      <c r="R3109" t="str">
        <f>_xlfn.XLOOKUP(Table2[[#This Row],[Customer_ID]],Table1[Customer_ID],Table1[Region],"Not Found")</f>
        <v>North</v>
      </c>
      <c r="S3109" t="str">
        <f>_xlfn.XLOOKUP(Table2[[#This Row],[Customer_ID]],Table1[Customer_ID],Table1[Segment],"Not Found")</f>
        <v>Home Office</v>
      </c>
      <c r="T3109" t="str">
        <f>_xlfn.XLOOKUP(Table2[[#This Row],[Product_ID]],Table4[Product_ID],Table4[Product_Name],"Not Found")</f>
        <v>Laptop Stand</v>
      </c>
    </row>
    <row r="3110" spans="1:20" x14ac:dyDescent="0.3">
      <c r="A3110" t="s">
        <v>3640</v>
      </c>
      <c r="B3110" s="4">
        <v>45536</v>
      </c>
      <c r="C3110" s="4">
        <v>45539</v>
      </c>
      <c r="D3110" t="s">
        <v>101</v>
      </c>
      <c r="E3110" t="s">
        <v>29</v>
      </c>
      <c r="F3110" s="8">
        <v>2</v>
      </c>
      <c r="G3110" s="10">
        <v>0</v>
      </c>
      <c r="H3110" t="s">
        <v>21</v>
      </c>
      <c r="I3110" s="8">
        <v>798</v>
      </c>
      <c r="J3110" s="8">
        <v>189.16</v>
      </c>
      <c r="K3110" s="12">
        <f>YEAR(Table2[[#This Row],[Order_Date]])</f>
        <v>2024</v>
      </c>
      <c r="L3110" s="12">
        <f>MONTH(Table2[[#This Row],[Order_Date]])</f>
        <v>9</v>
      </c>
      <c r="M3110" t="str">
        <f>TEXT(Table2[[#This Row],[Order_Date]],"mmm")</f>
        <v>Sep</v>
      </c>
      <c r="N3110" t="str">
        <f>TEXT(Table2[[#This Row],[Order_Date]],"YYYY-MM")</f>
        <v>2024-09</v>
      </c>
      <c r="O3110" s="9">
        <f>IFERROR(Table2[[#This Row],[Profit]]/Table2[[#This Row],[Sales]],0)</f>
        <v>0.23704260651629072</v>
      </c>
      <c r="P3110" t="str">
        <f>_xlfn.XLOOKUP(Table2[[#This Row],[Product_ID]],Table4[Product_ID],Table4[Category],"Not Found")</f>
        <v>Office</v>
      </c>
      <c r="Q3110" t="str">
        <f>_xlfn.XLOOKUP(Table2[[#This Row],[Product_ID]],Table4[Product_ID],Table4[Sub_Category],"Not Found")</f>
        <v>Paper</v>
      </c>
      <c r="R3110" t="str">
        <f>_xlfn.XLOOKUP(Table2[[#This Row],[Customer_ID]],Table1[Customer_ID],Table1[Region],"Not Found")</f>
        <v>South</v>
      </c>
      <c r="S3110" t="str">
        <f>_xlfn.XLOOKUP(Table2[[#This Row],[Customer_ID]],Table1[Customer_ID],Table1[Segment],"Not Found")</f>
        <v>Corporate</v>
      </c>
      <c r="T3110" t="str">
        <f>_xlfn.XLOOKUP(Table2[[#This Row],[Product_ID]],Table4[Product_ID],Table4[Product_Name],"Not Found")</f>
        <v>Notebook Set</v>
      </c>
    </row>
    <row r="3111" spans="1:20" x14ac:dyDescent="0.3">
      <c r="A3111" t="s">
        <v>3641</v>
      </c>
      <c r="B3111" s="4">
        <v>45806</v>
      </c>
      <c r="C3111" s="4">
        <v>45807</v>
      </c>
      <c r="D3111" t="s">
        <v>1854</v>
      </c>
      <c r="E3111" t="s">
        <v>35</v>
      </c>
      <c r="F3111" s="8">
        <v>2</v>
      </c>
      <c r="G3111" s="10">
        <v>0.05</v>
      </c>
      <c r="H3111" t="s">
        <v>13</v>
      </c>
      <c r="I3111" s="8">
        <v>3038.1</v>
      </c>
      <c r="J3111" s="8">
        <v>895.2</v>
      </c>
      <c r="K3111" s="12">
        <f>YEAR(Table2[[#This Row],[Order_Date]])</f>
        <v>2025</v>
      </c>
      <c r="L3111" s="12">
        <f>MONTH(Table2[[#This Row],[Order_Date]])</f>
        <v>5</v>
      </c>
      <c r="M3111" t="str">
        <f>TEXT(Table2[[#This Row],[Order_Date]],"mmm")</f>
        <v>May</v>
      </c>
      <c r="N3111" t="str">
        <f>TEXT(Table2[[#This Row],[Order_Date]],"YYYY-MM")</f>
        <v>2025-05</v>
      </c>
      <c r="O3111" s="9">
        <f>IFERROR(Table2[[#This Row],[Profit]]/Table2[[#This Row],[Sales]],0)</f>
        <v>0.29465784536387879</v>
      </c>
      <c r="P3111" t="str">
        <f>_xlfn.XLOOKUP(Table2[[#This Row],[Product_ID]],Table4[Product_ID],Table4[Category],"Not Found")</f>
        <v>Lifestyle</v>
      </c>
      <c r="Q3111" t="str">
        <f>_xlfn.XLOOKUP(Table2[[#This Row],[Product_ID]],Table4[Product_ID],Table4[Sub_Category],"Not Found")</f>
        <v>Bags</v>
      </c>
      <c r="R3111" t="str">
        <f>_xlfn.XLOOKUP(Table2[[#This Row],[Customer_ID]],Table1[Customer_ID],Table1[Region],"Not Found")</f>
        <v>East</v>
      </c>
      <c r="S3111" t="str">
        <f>_xlfn.XLOOKUP(Table2[[#This Row],[Customer_ID]],Table1[Customer_ID],Table1[Segment],"Not Found")</f>
        <v>Home Office</v>
      </c>
      <c r="T3111" t="str">
        <f>_xlfn.XLOOKUP(Table2[[#This Row],[Product_ID]],Table4[Product_ID],Table4[Product_Name],"Not Found")</f>
        <v>Backpack</v>
      </c>
    </row>
    <row r="3112" spans="1:20" x14ac:dyDescent="0.3">
      <c r="A3112" t="s">
        <v>3642</v>
      </c>
      <c r="B3112" s="4">
        <v>45628</v>
      </c>
      <c r="C3112" s="4">
        <v>45633</v>
      </c>
      <c r="D3112" t="s">
        <v>487</v>
      </c>
      <c r="E3112" t="s">
        <v>16</v>
      </c>
      <c r="F3112" s="8">
        <v>1</v>
      </c>
      <c r="G3112" s="10">
        <v>0</v>
      </c>
      <c r="H3112" t="s">
        <v>13</v>
      </c>
      <c r="I3112" s="8">
        <v>1299</v>
      </c>
      <c r="J3112" s="8">
        <v>313.33</v>
      </c>
      <c r="K3112" s="12">
        <f>YEAR(Table2[[#This Row],[Order_Date]])</f>
        <v>2024</v>
      </c>
      <c r="L3112" s="12">
        <f>MONTH(Table2[[#This Row],[Order_Date]])</f>
        <v>12</v>
      </c>
      <c r="M3112" t="str">
        <f>TEXT(Table2[[#This Row],[Order_Date]],"mmm")</f>
        <v>Dec</v>
      </c>
      <c r="N3112" t="str">
        <f>TEXT(Table2[[#This Row],[Order_Date]],"YYYY-MM")</f>
        <v>2024-12</v>
      </c>
      <c r="O3112" s="9">
        <f>IFERROR(Table2[[#This Row],[Profit]]/Table2[[#This Row],[Sales]],0)</f>
        <v>0.2412086220169361</v>
      </c>
      <c r="P3112" t="str">
        <f>_xlfn.XLOOKUP(Table2[[#This Row],[Product_ID]],Table4[Product_ID],Table4[Category],"Not Found")</f>
        <v>Technology</v>
      </c>
      <c r="Q3112" t="str">
        <f>_xlfn.XLOOKUP(Table2[[#This Row],[Product_ID]],Table4[Product_ID],Table4[Sub_Category],"Not Found")</f>
        <v>Accessories</v>
      </c>
      <c r="R3112" t="str">
        <f>_xlfn.XLOOKUP(Table2[[#This Row],[Customer_ID]],Table1[Customer_ID],Table1[Region],"Not Found")</f>
        <v>West</v>
      </c>
      <c r="S3112" t="str">
        <f>_xlfn.XLOOKUP(Table2[[#This Row],[Customer_ID]],Table1[Customer_ID],Table1[Segment],"Not Found")</f>
        <v>Corporate</v>
      </c>
      <c r="T3112" t="str">
        <f>_xlfn.XLOOKUP(Table2[[#This Row],[Product_ID]],Table4[Product_ID],Table4[Product_Name],"Not Found")</f>
        <v>USB-C Hub</v>
      </c>
    </row>
    <row r="3113" spans="1:20" x14ac:dyDescent="0.3">
      <c r="A3113" t="s">
        <v>3643</v>
      </c>
      <c r="B3113" s="4">
        <v>45866</v>
      </c>
      <c r="C3113" s="4">
        <v>45867</v>
      </c>
      <c r="D3113" t="s">
        <v>95</v>
      </c>
      <c r="E3113" t="s">
        <v>12</v>
      </c>
      <c r="F3113" s="8">
        <v>1</v>
      </c>
      <c r="G3113" s="10">
        <v>0</v>
      </c>
      <c r="H3113" t="s">
        <v>21</v>
      </c>
      <c r="I3113" s="8">
        <v>599</v>
      </c>
      <c r="J3113" s="8">
        <v>185.93</v>
      </c>
      <c r="K3113" s="12">
        <f>YEAR(Table2[[#This Row],[Order_Date]])</f>
        <v>2025</v>
      </c>
      <c r="L3113" s="12">
        <f>MONTH(Table2[[#This Row],[Order_Date]])</f>
        <v>7</v>
      </c>
      <c r="M3113" t="str">
        <f>TEXT(Table2[[#This Row],[Order_Date]],"mmm")</f>
        <v>Jul</v>
      </c>
      <c r="N3113" t="str">
        <f>TEXT(Table2[[#This Row],[Order_Date]],"YYYY-MM")</f>
        <v>2025-07</v>
      </c>
      <c r="O3113" s="9">
        <f>IFERROR(Table2[[#This Row],[Profit]]/Table2[[#This Row],[Sales]],0)</f>
        <v>0.31040066777963271</v>
      </c>
      <c r="P3113" t="str">
        <f>_xlfn.XLOOKUP(Table2[[#This Row],[Product_ID]],Table4[Product_ID],Table4[Category],"Not Found")</f>
        <v>Home</v>
      </c>
      <c r="Q3113" t="str">
        <f>_xlfn.XLOOKUP(Table2[[#This Row],[Product_ID]],Table4[Product_ID],Table4[Sub_Category],"Not Found")</f>
        <v>Kitchen</v>
      </c>
      <c r="R3113" t="str">
        <f>_xlfn.XLOOKUP(Table2[[#This Row],[Customer_ID]],Table1[Customer_ID],Table1[Region],"Not Found")</f>
        <v>East</v>
      </c>
      <c r="S3113" t="str">
        <f>_xlfn.XLOOKUP(Table2[[#This Row],[Customer_ID]],Table1[Customer_ID],Table1[Segment],"Not Found")</f>
        <v>Corporate</v>
      </c>
      <c r="T3113" t="str">
        <f>_xlfn.XLOOKUP(Table2[[#This Row],[Product_ID]],Table4[Product_ID],Table4[Product_Name],"Not Found")</f>
        <v>Water Bottle</v>
      </c>
    </row>
    <row r="3114" spans="1:20" x14ac:dyDescent="0.3">
      <c r="A3114" t="s">
        <v>3644</v>
      </c>
      <c r="B3114" s="4">
        <v>45852</v>
      </c>
      <c r="C3114" s="4">
        <v>45854</v>
      </c>
      <c r="D3114" t="s">
        <v>1487</v>
      </c>
      <c r="E3114" t="s">
        <v>55</v>
      </c>
      <c r="F3114" s="8">
        <v>1</v>
      </c>
      <c r="G3114" s="10">
        <v>0.15</v>
      </c>
      <c r="H3114" t="s">
        <v>17</v>
      </c>
      <c r="I3114" s="8">
        <v>5099.1499999999996</v>
      </c>
      <c r="J3114" s="8">
        <v>1001.48</v>
      </c>
      <c r="K3114" s="12">
        <f>YEAR(Table2[[#This Row],[Order_Date]])</f>
        <v>2025</v>
      </c>
      <c r="L3114" s="12">
        <f>MONTH(Table2[[#This Row],[Order_Date]])</f>
        <v>7</v>
      </c>
      <c r="M3114" t="str">
        <f>TEXT(Table2[[#This Row],[Order_Date]],"mmm")</f>
        <v>Jul</v>
      </c>
      <c r="N3114" t="str">
        <f>TEXT(Table2[[#This Row],[Order_Date]],"YYYY-MM")</f>
        <v>2025-07</v>
      </c>
      <c r="O3114" s="9">
        <f>IFERROR(Table2[[#This Row],[Profit]]/Table2[[#This Row],[Sales]],0)</f>
        <v>0.19640136101114894</v>
      </c>
      <c r="P3114" t="str">
        <f>_xlfn.XLOOKUP(Table2[[#This Row],[Product_ID]],Table4[Product_ID],Table4[Category],"Not Found")</f>
        <v>Furniture</v>
      </c>
      <c r="Q3114" t="str">
        <f>_xlfn.XLOOKUP(Table2[[#This Row],[Product_ID]],Table4[Product_ID],Table4[Sub_Category],"Not Found")</f>
        <v>Furniture</v>
      </c>
      <c r="R3114" t="str">
        <f>_xlfn.XLOOKUP(Table2[[#This Row],[Customer_ID]],Table1[Customer_ID],Table1[Region],"Not Found")</f>
        <v>East</v>
      </c>
      <c r="S3114" t="str">
        <f>_xlfn.XLOOKUP(Table2[[#This Row],[Customer_ID]],Table1[Customer_ID],Table1[Segment],"Not Found")</f>
        <v>Consumer</v>
      </c>
      <c r="T3114" t="str">
        <f>_xlfn.XLOOKUP(Table2[[#This Row],[Product_ID]],Table4[Product_ID],Table4[Product_Name],"Not Found")</f>
        <v>Study Table</v>
      </c>
    </row>
    <row r="3115" spans="1:20" x14ac:dyDescent="0.3">
      <c r="A3115" t="s">
        <v>3645</v>
      </c>
      <c r="B3115" s="4">
        <v>45367</v>
      </c>
      <c r="C3115" s="4">
        <v>45371</v>
      </c>
      <c r="D3115" t="s">
        <v>539</v>
      </c>
      <c r="E3115" t="s">
        <v>96</v>
      </c>
      <c r="F3115" s="8">
        <v>1</v>
      </c>
      <c r="G3115" s="10">
        <v>0.1</v>
      </c>
      <c r="H3115" t="s">
        <v>13</v>
      </c>
      <c r="I3115" s="8">
        <v>899.1</v>
      </c>
      <c r="J3115" s="8">
        <v>168.93</v>
      </c>
      <c r="K3115" s="12">
        <f>YEAR(Table2[[#This Row],[Order_Date]])</f>
        <v>2024</v>
      </c>
      <c r="L3115" s="12">
        <f>MONTH(Table2[[#This Row],[Order_Date]])</f>
        <v>3</v>
      </c>
      <c r="M3115" t="str">
        <f>TEXT(Table2[[#This Row],[Order_Date]],"mmm")</f>
        <v>Mar</v>
      </c>
      <c r="N3115" t="str">
        <f>TEXT(Table2[[#This Row],[Order_Date]],"YYYY-MM")</f>
        <v>2024-03</v>
      </c>
      <c r="O3115" s="9">
        <f>IFERROR(Table2[[#This Row],[Profit]]/Table2[[#This Row],[Sales]],0)</f>
        <v>0.18788788788788788</v>
      </c>
      <c r="P3115" t="str">
        <f>_xlfn.XLOOKUP(Table2[[#This Row],[Product_ID]],Table4[Product_ID],Table4[Category],"Not Found")</f>
        <v>Home</v>
      </c>
      <c r="Q3115" t="str">
        <f>_xlfn.XLOOKUP(Table2[[#This Row],[Product_ID]],Table4[Product_ID],Table4[Sub_Category],"Not Found")</f>
        <v>Lighting</v>
      </c>
      <c r="R3115" t="str">
        <f>_xlfn.XLOOKUP(Table2[[#This Row],[Customer_ID]],Table1[Customer_ID],Table1[Region],"Not Found")</f>
        <v>North</v>
      </c>
      <c r="S3115" t="str">
        <f>_xlfn.XLOOKUP(Table2[[#This Row],[Customer_ID]],Table1[Customer_ID],Table1[Segment],"Not Found")</f>
        <v>Consumer</v>
      </c>
      <c r="T3115" t="str">
        <f>_xlfn.XLOOKUP(Table2[[#This Row],[Product_ID]],Table4[Product_ID],Table4[Product_Name],"Not Found")</f>
        <v>LED Strip Light</v>
      </c>
    </row>
    <row r="3116" spans="1:20" x14ac:dyDescent="0.3">
      <c r="A3116" t="s">
        <v>3646</v>
      </c>
      <c r="B3116" s="4">
        <v>45466</v>
      </c>
      <c r="C3116" s="4">
        <v>45468</v>
      </c>
      <c r="D3116" t="s">
        <v>202</v>
      </c>
      <c r="E3116" t="s">
        <v>200</v>
      </c>
      <c r="F3116" s="8">
        <v>1</v>
      </c>
      <c r="G3116" s="10">
        <v>0.1</v>
      </c>
      <c r="H3116" t="s">
        <v>13</v>
      </c>
      <c r="I3116" s="8">
        <v>989.1</v>
      </c>
      <c r="J3116" s="8">
        <v>279.20999999999998</v>
      </c>
      <c r="K3116" s="12">
        <f>YEAR(Table2[[#This Row],[Order_Date]])</f>
        <v>2024</v>
      </c>
      <c r="L3116" s="12">
        <f>MONTH(Table2[[#This Row],[Order_Date]])</f>
        <v>6</v>
      </c>
      <c r="M3116" t="str">
        <f>TEXT(Table2[[#This Row],[Order_Date]],"mmm")</f>
        <v>Jun</v>
      </c>
      <c r="N3116" t="str">
        <f>TEXT(Table2[[#This Row],[Order_Date]],"YYYY-MM")</f>
        <v>2024-06</v>
      </c>
      <c r="O3116" s="9">
        <f>IFERROR(Table2[[#This Row],[Profit]]/Table2[[#This Row],[Sales]],0)</f>
        <v>0.2822869275098574</v>
      </c>
      <c r="P3116" t="str">
        <f>_xlfn.XLOOKUP(Table2[[#This Row],[Product_ID]],Table4[Product_ID],Table4[Category],"Not Found")</f>
        <v>Office</v>
      </c>
      <c r="Q3116" t="str">
        <f>_xlfn.XLOOKUP(Table2[[#This Row],[Product_ID]],Table4[Product_ID],Table4[Sub_Category],"Not Found")</f>
        <v>Office Supplies</v>
      </c>
      <c r="R3116" t="str">
        <f>_xlfn.XLOOKUP(Table2[[#This Row],[Customer_ID]],Table1[Customer_ID],Table1[Region],"Not Found")</f>
        <v>West</v>
      </c>
      <c r="S3116" t="str">
        <f>_xlfn.XLOOKUP(Table2[[#This Row],[Customer_ID]],Table1[Customer_ID],Table1[Segment],"Not Found")</f>
        <v>Consumer</v>
      </c>
      <c r="T3116" t="str">
        <f>_xlfn.XLOOKUP(Table2[[#This Row],[Product_ID]],Table4[Product_ID],Table4[Product_Name],"Not Found")</f>
        <v>Laptop Stand</v>
      </c>
    </row>
    <row r="3117" spans="1:20" x14ac:dyDescent="0.3">
      <c r="A3117" t="s">
        <v>3647</v>
      </c>
      <c r="B3117" s="4">
        <v>45400</v>
      </c>
      <c r="C3117" s="4">
        <v>45402</v>
      </c>
      <c r="D3117" t="s">
        <v>331</v>
      </c>
      <c r="E3117" t="s">
        <v>45</v>
      </c>
      <c r="F3117" s="8">
        <v>1</v>
      </c>
      <c r="G3117" s="10">
        <v>0.15</v>
      </c>
      <c r="H3117" t="s">
        <v>21</v>
      </c>
      <c r="I3117" s="8">
        <v>2124.15</v>
      </c>
      <c r="J3117" s="8">
        <v>572.82000000000005</v>
      </c>
      <c r="K3117" s="12">
        <f>YEAR(Table2[[#This Row],[Order_Date]])</f>
        <v>2024</v>
      </c>
      <c r="L3117" s="12">
        <f>MONTH(Table2[[#This Row],[Order_Date]])</f>
        <v>4</v>
      </c>
      <c r="M3117" t="str">
        <f>TEXT(Table2[[#This Row],[Order_Date]],"mmm")</f>
        <v>Apr</v>
      </c>
      <c r="N3117" t="str">
        <f>TEXT(Table2[[#This Row],[Order_Date]],"YYYY-MM")</f>
        <v>2024-04</v>
      </c>
      <c r="O3117" s="9">
        <f>IFERROR(Table2[[#This Row],[Profit]]/Table2[[#This Row],[Sales]],0)</f>
        <v>0.26967022102958832</v>
      </c>
      <c r="P3117" t="str">
        <f>_xlfn.XLOOKUP(Table2[[#This Row],[Product_ID]],Table4[Product_ID],Table4[Category],"Not Found")</f>
        <v>Technology</v>
      </c>
      <c r="Q3117" t="str">
        <f>_xlfn.XLOOKUP(Table2[[#This Row],[Product_ID]],Table4[Product_ID],Table4[Sub_Category],"Not Found")</f>
        <v>Audio</v>
      </c>
      <c r="R3117" t="str">
        <f>_xlfn.XLOOKUP(Table2[[#This Row],[Customer_ID]],Table1[Customer_ID],Table1[Region],"Not Found")</f>
        <v>East</v>
      </c>
      <c r="S3117" t="str">
        <f>_xlfn.XLOOKUP(Table2[[#This Row],[Customer_ID]],Table1[Customer_ID],Table1[Segment],"Not Found")</f>
        <v>Consumer</v>
      </c>
      <c r="T3117" t="str">
        <f>_xlfn.XLOOKUP(Table2[[#This Row],[Product_ID]],Table4[Product_ID],Table4[Product_Name],"Not Found")</f>
        <v>Headphones</v>
      </c>
    </row>
    <row r="3118" spans="1:20" x14ac:dyDescent="0.3">
      <c r="A3118" t="s">
        <v>3648</v>
      </c>
      <c r="B3118" s="4">
        <v>45474</v>
      </c>
      <c r="C3118" s="4">
        <v>45477</v>
      </c>
      <c r="D3118" t="s">
        <v>503</v>
      </c>
      <c r="E3118" t="s">
        <v>200</v>
      </c>
      <c r="F3118" s="8">
        <v>2</v>
      </c>
      <c r="G3118" s="10">
        <v>0.1</v>
      </c>
      <c r="H3118" t="s">
        <v>21</v>
      </c>
      <c r="I3118" s="8">
        <v>1978.2</v>
      </c>
      <c r="J3118" s="8">
        <v>539.54999999999995</v>
      </c>
      <c r="K3118" s="12">
        <f>YEAR(Table2[[#This Row],[Order_Date]])</f>
        <v>2024</v>
      </c>
      <c r="L3118" s="12">
        <f>MONTH(Table2[[#This Row],[Order_Date]])</f>
        <v>7</v>
      </c>
      <c r="M3118" t="str">
        <f>TEXT(Table2[[#This Row],[Order_Date]],"mmm")</f>
        <v>Jul</v>
      </c>
      <c r="N3118" t="str">
        <f>TEXT(Table2[[#This Row],[Order_Date]],"YYYY-MM")</f>
        <v>2024-07</v>
      </c>
      <c r="O3118" s="9">
        <f>IFERROR(Table2[[#This Row],[Profit]]/Table2[[#This Row],[Sales]],0)</f>
        <v>0.27274795268425839</v>
      </c>
      <c r="P3118" t="str">
        <f>_xlfn.XLOOKUP(Table2[[#This Row],[Product_ID]],Table4[Product_ID],Table4[Category],"Not Found")</f>
        <v>Office</v>
      </c>
      <c r="Q3118" t="str">
        <f>_xlfn.XLOOKUP(Table2[[#This Row],[Product_ID]],Table4[Product_ID],Table4[Sub_Category],"Not Found")</f>
        <v>Office Supplies</v>
      </c>
      <c r="R3118" t="str">
        <f>_xlfn.XLOOKUP(Table2[[#This Row],[Customer_ID]],Table1[Customer_ID],Table1[Region],"Not Found")</f>
        <v>West</v>
      </c>
      <c r="S3118" t="str">
        <f>_xlfn.XLOOKUP(Table2[[#This Row],[Customer_ID]],Table1[Customer_ID],Table1[Segment],"Not Found")</f>
        <v>Corporate</v>
      </c>
      <c r="T3118" t="str">
        <f>_xlfn.XLOOKUP(Table2[[#This Row],[Product_ID]],Table4[Product_ID],Table4[Product_Name],"Not Found")</f>
        <v>Laptop Stand</v>
      </c>
    </row>
    <row r="3119" spans="1:20" x14ac:dyDescent="0.3">
      <c r="A3119" t="s">
        <v>3649</v>
      </c>
      <c r="B3119" s="4">
        <v>45483</v>
      </c>
      <c r="C3119" s="4">
        <v>45488</v>
      </c>
      <c r="D3119" t="s">
        <v>510</v>
      </c>
      <c r="E3119" t="s">
        <v>81</v>
      </c>
      <c r="F3119" s="8">
        <v>1</v>
      </c>
      <c r="G3119" s="10">
        <v>0.1</v>
      </c>
      <c r="H3119" t="s">
        <v>21</v>
      </c>
      <c r="I3119" s="8">
        <v>719.1</v>
      </c>
      <c r="J3119" s="8">
        <v>197.03</v>
      </c>
      <c r="K3119" s="12">
        <f>YEAR(Table2[[#This Row],[Order_Date]])</f>
        <v>2024</v>
      </c>
      <c r="L3119" s="12">
        <f>MONTH(Table2[[#This Row],[Order_Date]])</f>
        <v>7</v>
      </c>
      <c r="M3119" t="str">
        <f>TEXT(Table2[[#This Row],[Order_Date]],"mmm")</f>
        <v>Jul</v>
      </c>
      <c r="N3119" t="str">
        <f>TEXT(Table2[[#This Row],[Order_Date]],"YYYY-MM")</f>
        <v>2024-07</v>
      </c>
      <c r="O3119" s="9">
        <f>IFERROR(Table2[[#This Row],[Profit]]/Table2[[#This Row],[Sales]],0)</f>
        <v>0.2739952718676123</v>
      </c>
      <c r="P3119" t="str">
        <f>_xlfn.XLOOKUP(Table2[[#This Row],[Product_ID]],Table4[Product_ID],Table4[Category],"Not Found")</f>
        <v>Home</v>
      </c>
      <c r="Q3119" t="str">
        <f>_xlfn.XLOOKUP(Table2[[#This Row],[Product_ID]],Table4[Product_ID],Table4[Sub_Category],"Not Found")</f>
        <v>Kitchen</v>
      </c>
      <c r="R3119" t="str">
        <f>_xlfn.XLOOKUP(Table2[[#This Row],[Customer_ID]],Table1[Customer_ID],Table1[Region],"Not Found")</f>
        <v>South</v>
      </c>
      <c r="S3119" t="str">
        <f>_xlfn.XLOOKUP(Table2[[#This Row],[Customer_ID]],Table1[Customer_ID],Table1[Segment],"Not Found")</f>
        <v>Corporate</v>
      </c>
      <c r="T3119" t="str">
        <f>_xlfn.XLOOKUP(Table2[[#This Row],[Product_ID]],Table4[Product_ID],Table4[Product_Name],"Not Found")</f>
        <v>Travel Mug</v>
      </c>
    </row>
    <row r="3120" spans="1:20" x14ac:dyDescent="0.3">
      <c r="A3120" t="s">
        <v>3650</v>
      </c>
      <c r="B3120" s="4">
        <v>45356</v>
      </c>
      <c r="C3120" s="4">
        <v>45360</v>
      </c>
      <c r="D3120" t="s">
        <v>443</v>
      </c>
      <c r="E3120" t="s">
        <v>58</v>
      </c>
      <c r="F3120" s="8">
        <v>1</v>
      </c>
      <c r="G3120" s="10">
        <v>0.1</v>
      </c>
      <c r="H3120" t="s">
        <v>13</v>
      </c>
      <c r="I3120" s="8">
        <v>1799.1</v>
      </c>
      <c r="J3120" s="8">
        <v>472.17</v>
      </c>
      <c r="K3120" s="12">
        <f>YEAR(Table2[[#This Row],[Order_Date]])</f>
        <v>2024</v>
      </c>
      <c r="L3120" s="12">
        <f>MONTH(Table2[[#This Row],[Order_Date]])</f>
        <v>3</v>
      </c>
      <c r="M3120" t="str">
        <f>TEXT(Table2[[#This Row],[Order_Date]],"mmm")</f>
        <v>Mar</v>
      </c>
      <c r="N3120" t="str">
        <f>TEXT(Table2[[#This Row],[Order_Date]],"YYYY-MM")</f>
        <v>2024-03</v>
      </c>
      <c r="O3120" s="9">
        <f>IFERROR(Table2[[#This Row],[Profit]]/Table2[[#This Row],[Sales]],0)</f>
        <v>0.26244789061197266</v>
      </c>
      <c r="P3120" t="str">
        <f>_xlfn.XLOOKUP(Table2[[#This Row],[Product_ID]],Table4[Product_ID],Table4[Category],"Not Found")</f>
        <v>Technology</v>
      </c>
      <c r="Q3120" t="str">
        <f>_xlfn.XLOOKUP(Table2[[#This Row],[Product_ID]],Table4[Product_ID],Table4[Sub_Category],"Not Found")</f>
        <v>Audio</v>
      </c>
      <c r="R3120" t="str">
        <f>_xlfn.XLOOKUP(Table2[[#This Row],[Customer_ID]],Table1[Customer_ID],Table1[Region],"Not Found")</f>
        <v>West</v>
      </c>
      <c r="S3120" t="str">
        <f>_xlfn.XLOOKUP(Table2[[#This Row],[Customer_ID]],Table1[Customer_ID],Table1[Segment],"Not Found")</f>
        <v>Consumer</v>
      </c>
      <c r="T3120" t="str">
        <f>_xlfn.XLOOKUP(Table2[[#This Row],[Product_ID]],Table4[Product_ID],Table4[Product_Name],"Not Found")</f>
        <v>Bluetooth Speaker</v>
      </c>
    </row>
    <row r="3121" spans="1:20" x14ac:dyDescent="0.3">
      <c r="A3121" t="s">
        <v>3651</v>
      </c>
      <c r="B3121" s="4">
        <v>45765</v>
      </c>
      <c r="C3121" s="4">
        <v>45766</v>
      </c>
      <c r="D3121" t="s">
        <v>15</v>
      </c>
      <c r="E3121" t="s">
        <v>35</v>
      </c>
      <c r="F3121" s="8">
        <v>4</v>
      </c>
      <c r="G3121" s="10">
        <v>0.05</v>
      </c>
      <c r="H3121" t="s">
        <v>21</v>
      </c>
      <c r="I3121" s="8">
        <v>6076.2</v>
      </c>
      <c r="J3121" s="8">
        <v>1859.53</v>
      </c>
      <c r="K3121" s="12">
        <f>YEAR(Table2[[#This Row],[Order_Date]])</f>
        <v>2025</v>
      </c>
      <c r="L3121" s="12">
        <f>MONTH(Table2[[#This Row],[Order_Date]])</f>
        <v>4</v>
      </c>
      <c r="M3121" t="str">
        <f>TEXT(Table2[[#This Row],[Order_Date]],"mmm")</f>
        <v>Apr</v>
      </c>
      <c r="N3121" t="str">
        <f>TEXT(Table2[[#This Row],[Order_Date]],"YYYY-MM")</f>
        <v>2025-04</v>
      </c>
      <c r="O3121" s="9">
        <f>IFERROR(Table2[[#This Row],[Profit]]/Table2[[#This Row],[Sales]],0)</f>
        <v>0.30603502188868043</v>
      </c>
      <c r="P3121" t="str">
        <f>_xlfn.XLOOKUP(Table2[[#This Row],[Product_ID]],Table4[Product_ID],Table4[Category],"Not Found")</f>
        <v>Lifestyle</v>
      </c>
      <c r="Q3121" t="str">
        <f>_xlfn.XLOOKUP(Table2[[#This Row],[Product_ID]],Table4[Product_ID],Table4[Sub_Category],"Not Found")</f>
        <v>Bags</v>
      </c>
      <c r="R3121" t="str">
        <f>_xlfn.XLOOKUP(Table2[[#This Row],[Customer_ID]],Table1[Customer_ID],Table1[Region],"Not Found")</f>
        <v>East</v>
      </c>
      <c r="S3121" t="str">
        <f>_xlfn.XLOOKUP(Table2[[#This Row],[Customer_ID]],Table1[Customer_ID],Table1[Segment],"Not Found")</f>
        <v>Corporate</v>
      </c>
      <c r="T3121" t="str">
        <f>_xlfn.XLOOKUP(Table2[[#This Row],[Product_ID]],Table4[Product_ID],Table4[Product_Name],"Not Found")</f>
        <v>Backpack</v>
      </c>
    </row>
    <row r="3122" spans="1:20" x14ac:dyDescent="0.3">
      <c r="A3122" t="s">
        <v>3652</v>
      </c>
      <c r="B3122" s="4">
        <v>45391</v>
      </c>
      <c r="C3122" s="4">
        <v>45395</v>
      </c>
      <c r="D3122" t="s">
        <v>1058</v>
      </c>
      <c r="E3122" t="s">
        <v>116</v>
      </c>
      <c r="F3122" s="8">
        <v>2</v>
      </c>
      <c r="G3122" s="10">
        <v>0.05</v>
      </c>
      <c r="H3122" t="s">
        <v>17</v>
      </c>
      <c r="I3122" s="8">
        <v>758.1</v>
      </c>
      <c r="J3122" s="8">
        <v>176.3</v>
      </c>
      <c r="K3122" s="12">
        <f>YEAR(Table2[[#This Row],[Order_Date]])</f>
        <v>2024</v>
      </c>
      <c r="L3122" s="12">
        <f>MONTH(Table2[[#This Row],[Order_Date]])</f>
        <v>4</v>
      </c>
      <c r="M3122" t="str">
        <f>TEXT(Table2[[#This Row],[Order_Date]],"mmm")</f>
        <v>Apr</v>
      </c>
      <c r="N3122" t="str">
        <f>TEXT(Table2[[#This Row],[Order_Date]],"YYYY-MM")</f>
        <v>2024-04</v>
      </c>
      <c r="O3122" s="9">
        <f>IFERROR(Table2[[#This Row],[Profit]]/Table2[[#This Row],[Sales]],0)</f>
        <v>0.23255507189025196</v>
      </c>
      <c r="P3122" t="str">
        <f>_xlfn.XLOOKUP(Table2[[#This Row],[Product_ID]],Table4[Product_ID],Table4[Category],"Not Found")</f>
        <v>Technology</v>
      </c>
      <c r="Q3122" t="str">
        <f>_xlfn.XLOOKUP(Table2[[#This Row],[Product_ID]],Table4[Product_ID],Table4[Sub_Category],"Not Found")</f>
        <v>Accessories</v>
      </c>
      <c r="R3122" t="str">
        <f>_xlfn.XLOOKUP(Table2[[#This Row],[Customer_ID]],Table1[Customer_ID],Table1[Region],"Not Found")</f>
        <v>West</v>
      </c>
      <c r="S3122" t="str">
        <f>_xlfn.XLOOKUP(Table2[[#This Row],[Customer_ID]],Table1[Customer_ID],Table1[Segment],"Not Found")</f>
        <v>Consumer</v>
      </c>
      <c r="T3122" t="str">
        <f>_xlfn.XLOOKUP(Table2[[#This Row],[Product_ID]],Table4[Product_ID],Table4[Product_Name],"Not Found")</f>
        <v>Mobile Holder</v>
      </c>
    </row>
    <row r="3123" spans="1:20" x14ac:dyDescent="0.3">
      <c r="A3123" t="s">
        <v>3653</v>
      </c>
      <c r="B3123" s="4">
        <v>45835</v>
      </c>
      <c r="C3123" s="4">
        <v>45836</v>
      </c>
      <c r="D3123" t="s">
        <v>894</v>
      </c>
      <c r="E3123" t="s">
        <v>55</v>
      </c>
      <c r="F3123" s="8">
        <v>1</v>
      </c>
      <c r="G3123" s="10">
        <v>0.1</v>
      </c>
      <c r="H3123" t="s">
        <v>13</v>
      </c>
      <c r="I3123" s="8">
        <v>5399.1</v>
      </c>
      <c r="J3123" s="8">
        <v>1083.26</v>
      </c>
      <c r="K3123" s="12">
        <f>YEAR(Table2[[#This Row],[Order_Date]])</f>
        <v>2025</v>
      </c>
      <c r="L3123" s="12">
        <f>MONTH(Table2[[#This Row],[Order_Date]])</f>
        <v>6</v>
      </c>
      <c r="M3123" t="str">
        <f>TEXT(Table2[[#This Row],[Order_Date]],"mmm")</f>
        <v>Jun</v>
      </c>
      <c r="N3123" t="str">
        <f>TEXT(Table2[[#This Row],[Order_Date]],"YYYY-MM")</f>
        <v>2025-06</v>
      </c>
      <c r="O3123" s="9">
        <f>IFERROR(Table2[[#This Row],[Profit]]/Table2[[#This Row],[Sales]],0)</f>
        <v>0.20063714322757495</v>
      </c>
      <c r="P3123" t="str">
        <f>_xlfn.XLOOKUP(Table2[[#This Row],[Product_ID]],Table4[Product_ID],Table4[Category],"Not Found")</f>
        <v>Furniture</v>
      </c>
      <c r="Q3123" t="str">
        <f>_xlfn.XLOOKUP(Table2[[#This Row],[Product_ID]],Table4[Product_ID],Table4[Sub_Category],"Not Found")</f>
        <v>Furniture</v>
      </c>
      <c r="R3123" t="str">
        <f>_xlfn.XLOOKUP(Table2[[#This Row],[Customer_ID]],Table1[Customer_ID],Table1[Region],"Not Found")</f>
        <v>West</v>
      </c>
      <c r="S3123" t="str">
        <f>_xlfn.XLOOKUP(Table2[[#This Row],[Customer_ID]],Table1[Customer_ID],Table1[Segment],"Not Found")</f>
        <v>Home Office</v>
      </c>
      <c r="T3123" t="str">
        <f>_xlfn.XLOOKUP(Table2[[#This Row],[Product_ID]],Table4[Product_ID],Table4[Product_Name],"Not Found")</f>
        <v>Study Table</v>
      </c>
    </row>
    <row r="3124" spans="1:20" x14ac:dyDescent="0.3">
      <c r="A3124" t="s">
        <v>3654</v>
      </c>
      <c r="B3124" s="4">
        <v>45419</v>
      </c>
      <c r="C3124" s="4">
        <v>45420</v>
      </c>
      <c r="D3124" t="s">
        <v>891</v>
      </c>
      <c r="E3124" t="s">
        <v>16</v>
      </c>
      <c r="F3124" s="8">
        <v>2</v>
      </c>
      <c r="G3124" s="10">
        <v>0</v>
      </c>
      <c r="H3124" t="s">
        <v>30</v>
      </c>
      <c r="I3124" s="8">
        <v>2598</v>
      </c>
      <c r="J3124" s="8">
        <v>533.76</v>
      </c>
      <c r="K3124" s="12">
        <f>YEAR(Table2[[#This Row],[Order_Date]])</f>
        <v>2024</v>
      </c>
      <c r="L3124" s="12">
        <f>MONTH(Table2[[#This Row],[Order_Date]])</f>
        <v>5</v>
      </c>
      <c r="M3124" t="str">
        <f>TEXT(Table2[[#This Row],[Order_Date]],"mmm")</f>
        <v>May</v>
      </c>
      <c r="N3124" t="str">
        <f>TEXT(Table2[[#This Row],[Order_Date]],"YYYY-MM")</f>
        <v>2024-05</v>
      </c>
      <c r="O3124" s="9">
        <f>IFERROR(Table2[[#This Row],[Profit]]/Table2[[#This Row],[Sales]],0)</f>
        <v>0.20545034642032331</v>
      </c>
      <c r="P3124" t="str">
        <f>_xlfn.XLOOKUP(Table2[[#This Row],[Product_ID]],Table4[Product_ID],Table4[Category],"Not Found")</f>
        <v>Technology</v>
      </c>
      <c r="Q3124" t="str">
        <f>_xlfn.XLOOKUP(Table2[[#This Row],[Product_ID]],Table4[Product_ID],Table4[Sub_Category],"Not Found")</f>
        <v>Accessories</v>
      </c>
      <c r="R3124" t="str">
        <f>_xlfn.XLOOKUP(Table2[[#This Row],[Customer_ID]],Table1[Customer_ID],Table1[Region],"Not Found")</f>
        <v>North</v>
      </c>
      <c r="S3124" t="str">
        <f>_xlfn.XLOOKUP(Table2[[#This Row],[Customer_ID]],Table1[Customer_ID],Table1[Segment],"Not Found")</f>
        <v>Home Office</v>
      </c>
      <c r="T3124" t="str">
        <f>_xlfn.XLOOKUP(Table2[[#This Row],[Product_ID]],Table4[Product_ID],Table4[Product_Name],"Not Found")</f>
        <v>USB-C Hub</v>
      </c>
    </row>
    <row r="3125" spans="1:20" x14ac:dyDescent="0.3">
      <c r="A3125" t="s">
        <v>3655</v>
      </c>
      <c r="B3125" s="4">
        <v>45743</v>
      </c>
      <c r="C3125" s="4">
        <v>45748</v>
      </c>
      <c r="D3125" t="s">
        <v>390</v>
      </c>
      <c r="E3125" t="s">
        <v>16</v>
      </c>
      <c r="F3125" s="8">
        <v>1</v>
      </c>
      <c r="G3125" s="10">
        <v>0.15</v>
      </c>
      <c r="H3125" t="s">
        <v>17</v>
      </c>
      <c r="I3125" s="8">
        <v>1104.1500000000001</v>
      </c>
      <c r="J3125" s="8">
        <v>235.01</v>
      </c>
      <c r="K3125" s="12">
        <f>YEAR(Table2[[#This Row],[Order_Date]])</f>
        <v>2025</v>
      </c>
      <c r="L3125" s="12">
        <f>MONTH(Table2[[#This Row],[Order_Date]])</f>
        <v>3</v>
      </c>
      <c r="M3125" t="str">
        <f>TEXT(Table2[[#This Row],[Order_Date]],"mmm")</f>
        <v>Mar</v>
      </c>
      <c r="N3125" t="str">
        <f>TEXT(Table2[[#This Row],[Order_Date]],"YYYY-MM")</f>
        <v>2025-03</v>
      </c>
      <c r="O3125" s="9">
        <f>IFERROR(Table2[[#This Row],[Profit]]/Table2[[#This Row],[Sales]],0)</f>
        <v>0.21284245799936599</v>
      </c>
      <c r="P3125" t="str">
        <f>_xlfn.XLOOKUP(Table2[[#This Row],[Product_ID]],Table4[Product_ID],Table4[Category],"Not Found")</f>
        <v>Technology</v>
      </c>
      <c r="Q3125" t="str">
        <f>_xlfn.XLOOKUP(Table2[[#This Row],[Product_ID]],Table4[Product_ID],Table4[Sub_Category],"Not Found")</f>
        <v>Accessories</v>
      </c>
      <c r="R3125" t="str">
        <f>_xlfn.XLOOKUP(Table2[[#This Row],[Customer_ID]],Table1[Customer_ID],Table1[Region],"Not Found")</f>
        <v>West</v>
      </c>
      <c r="S3125" t="str">
        <f>_xlfn.XLOOKUP(Table2[[#This Row],[Customer_ID]],Table1[Customer_ID],Table1[Segment],"Not Found")</f>
        <v>Consumer</v>
      </c>
      <c r="T3125" t="str">
        <f>_xlfn.XLOOKUP(Table2[[#This Row],[Product_ID]],Table4[Product_ID],Table4[Product_Name],"Not Found")</f>
        <v>USB-C Hub</v>
      </c>
    </row>
    <row r="3126" spans="1:20" x14ac:dyDescent="0.3">
      <c r="A3126" t="s">
        <v>3656</v>
      </c>
      <c r="B3126" s="4">
        <v>45660</v>
      </c>
      <c r="C3126" s="4">
        <v>45662</v>
      </c>
      <c r="D3126" t="s">
        <v>2047</v>
      </c>
      <c r="E3126" t="s">
        <v>81</v>
      </c>
      <c r="F3126" s="8">
        <v>1</v>
      </c>
      <c r="G3126" s="10">
        <v>0</v>
      </c>
      <c r="H3126" t="s">
        <v>30</v>
      </c>
      <c r="I3126" s="8">
        <v>799</v>
      </c>
      <c r="J3126" s="8">
        <v>175.2</v>
      </c>
      <c r="K3126" s="12">
        <f>YEAR(Table2[[#This Row],[Order_Date]])</f>
        <v>2025</v>
      </c>
      <c r="L3126" s="12">
        <f>MONTH(Table2[[#This Row],[Order_Date]])</f>
        <v>1</v>
      </c>
      <c r="M3126" t="str">
        <f>TEXT(Table2[[#This Row],[Order_Date]],"mmm")</f>
        <v>Jan</v>
      </c>
      <c r="N3126" t="str">
        <f>TEXT(Table2[[#This Row],[Order_Date]],"YYYY-MM")</f>
        <v>2025-01</v>
      </c>
      <c r="O3126" s="9">
        <f>IFERROR(Table2[[#This Row],[Profit]]/Table2[[#This Row],[Sales]],0)</f>
        <v>0.21927409261576969</v>
      </c>
      <c r="P3126" t="str">
        <f>_xlfn.XLOOKUP(Table2[[#This Row],[Product_ID]],Table4[Product_ID],Table4[Category],"Not Found")</f>
        <v>Home</v>
      </c>
      <c r="Q3126" t="str">
        <f>_xlfn.XLOOKUP(Table2[[#This Row],[Product_ID]],Table4[Product_ID],Table4[Sub_Category],"Not Found")</f>
        <v>Kitchen</v>
      </c>
      <c r="R3126" t="str">
        <f>_xlfn.XLOOKUP(Table2[[#This Row],[Customer_ID]],Table1[Customer_ID],Table1[Region],"Not Found")</f>
        <v>North</v>
      </c>
      <c r="S3126" t="str">
        <f>_xlfn.XLOOKUP(Table2[[#This Row],[Customer_ID]],Table1[Customer_ID],Table1[Segment],"Not Found")</f>
        <v>Corporate</v>
      </c>
      <c r="T3126" t="str">
        <f>_xlfn.XLOOKUP(Table2[[#This Row],[Product_ID]],Table4[Product_ID],Table4[Product_Name],"Not Found")</f>
        <v>Travel Mug</v>
      </c>
    </row>
    <row r="3127" spans="1:20" x14ac:dyDescent="0.3">
      <c r="A3127" t="s">
        <v>3657</v>
      </c>
      <c r="B3127" s="4">
        <v>45334</v>
      </c>
      <c r="C3127" s="4">
        <v>45335</v>
      </c>
      <c r="D3127" t="s">
        <v>499</v>
      </c>
      <c r="E3127" t="s">
        <v>55</v>
      </c>
      <c r="F3127" s="8">
        <v>1</v>
      </c>
      <c r="G3127" s="10">
        <v>0.15</v>
      </c>
      <c r="H3127" t="s">
        <v>21</v>
      </c>
      <c r="I3127" s="8">
        <v>5099.1499999999996</v>
      </c>
      <c r="J3127" s="8">
        <v>831.25</v>
      </c>
      <c r="K3127" s="12">
        <f>YEAR(Table2[[#This Row],[Order_Date]])</f>
        <v>2024</v>
      </c>
      <c r="L3127" s="12">
        <f>MONTH(Table2[[#This Row],[Order_Date]])</f>
        <v>2</v>
      </c>
      <c r="M3127" t="str">
        <f>TEXT(Table2[[#This Row],[Order_Date]],"mmm")</f>
        <v>Feb</v>
      </c>
      <c r="N3127" t="str">
        <f>TEXT(Table2[[#This Row],[Order_Date]],"YYYY-MM")</f>
        <v>2024-02</v>
      </c>
      <c r="O3127" s="9">
        <f>IFERROR(Table2[[#This Row],[Profit]]/Table2[[#This Row],[Sales]],0)</f>
        <v>0.16301736563937128</v>
      </c>
      <c r="P3127" t="str">
        <f>_xlfn.XLOOKUP(Table2[[#This Row],[Product_ID]],Table4[Product_ID],Table4[Category],"Not Found")</f>
        <v>Furniture</v>
      </c>
      <c r="Q3127" t="str">
        <f>_xlfn.XLOOKUP(Table2[[#This Row],[Product_ID]],Table4[Product_ID],Table4[Sub_Category],"Not Found")</f>
        <v>Furniture</v>
      </c>
      <c r="R3127" t="str">
        <f>_xlfn.XLOOKUP(Table2[[#This Row],[Customer_ID]],Table1[Customer_ID],Table1[Region],"Not Found")</f>
        <v>West</v>
      </c>
      <c r="S3127" t="str">
        <f>_xlfn.XLOOKUP(Table2[[#This Row],[Customer_ID]],Table1[Customer_ID],Table1[Segment],"Not Found")</f>
        <v>Consumer</v>
      </c>
      <c r="T3127" t="str">
        <f>_xlfn.XLOOKUP(Table2[[#This Row],[Product_ID]],Table4[Product_ID],Table4[Product_Name],"Not Found")</f>
        <v>Study Table</v>
      </c>
    </row>
    <row r="3128" spans="1:20" x14ac:dyDescent="0.3">
      <c r="A3128" t="s">
        <v>3658</v>
      </c>
      <c r="B3128" s="4">
        <v>45710</v>
      </c>
      <c r="C3128" s="4">
        <v>45715</v>
      </c>
      <c r="D3128" t="s">
        <v>2069</v>
      </c>
      <c r="E3128" t="s">
        <v>81</v>
      </c>
      <c r="F3128" s="8">
        <v>4</v>
      </c>
      <c r="G3128" s="10">
        <v>0</v>
      </c>
      <c r="H3128" t="s">
        <v>13</v>
      </c>
      <c r="I3128" s="8">
        <v>3196</v>
      </c>
      <c r="J3128" s="8">
        <v>889.75</v>
      </c>
      <c r="K3128" s="12">
        <f>YEAR(Table2[[#This Row],[Order_Date]])</f>
        <v>2025</v>
      </c>
      <c r="L3128" s="12">
        <f>MONTH(Table2[[#This Row],[Order_Date]])</f>
        <v>2</v>
      </c>
      <c r="M3128" t="str">
        <f>TEXT(Table2[[#This Row],[Order_Date]],"mmm")</f>
        <v>Feb</v>
      </c>
      <c r="N3128" t="str">
        <f>TEXT(Table2[[#This Row],[Order_Date]],"YYYY-MM")</f>
        <v>2025-02</v>
      </c>
      <c r="O3128" s="9">
        <f>IFERROR(Table2[[#This Row],[Profit]]/Table2[[#This Row],[Sales]],0)</f>
        <v>0.27839486858573215</v>
      </c>
      <c r="P3128" t="str">
        <f>_xlfn.XLOOKUP(Table2[[#This Row],[Product_ID]],Table4[Product_ID],Table4[Category],"Not Found")</f>
        <v>Home</v>
      </c>
      <c r="Q3128" t="str">
        <f>_xlfn.XLOOKUP(Table2[[#This Row],[Product_ID]],Table4[Product_ID],Table4[Sub_Category],"Not Found")</f>
        <v>Kitchen</v>
      </c>
      <c r="R3128" t="str">
        <f>_xlfn.XLOOKUP(Table2[[#This Row],[Customer_ID]],Table1[Customer_ID],Table1[Region],"Not Found")</f>
        <v>South</v>
      </c>
      <c r="S3128" t="str">
        <f>_xlfn.XLOOKUP(Table2[[#This Row],[Customer_ID]],Table1[Customer_ID],Table1[Segment],"Not Found")</f>
        <v>Consumer</v>
      </c>
      <c r="T3128" t="str">
        <f>_xlfn.XLOOKUP(Table2[[#This Row],[Product_ID]],Table4[Product_ID],Table4[Product_Name],"Not Found")</f>
        <v>Travel Mug</v>
      </c>
    </row>
    <row r="3129" spans="1:20" x14ac:dyDescent="0.3">
      <c r="A3129" t="s">
        <v>3659</v>
      </c>
      <c r="B3129" s="4">
        <v>45779</v>
      </c>
      <c r="C3129" s="4">
        <v>45781</v>
      </c>
      <c r="D3129" t="s">
        <v>898</v>
      </c>
      <c r="E3129" t="s">
        <v>81</v>
      </c>
      <c r="F3129" s="8">
        <v>2</v>
      </c>
      <c r="G3129" s="10">
        <v>0</v>
      </c>
      <c r="H3129" t="s">
        <v>17</v>
      </c>
      <c r="I3129" s="8">
        <v>1598</v>
      </c>
      <c r="J3129" s="8">
        <v>429.65</v>
      </c>
      <c r="K3129" s="12">
        <f>YEAR(Table2[[#This Row],[Order_Date]])</f>
        <v>2025</v>
      </c>
      <c r="L3129" s="12">
        <f>MONTH(Table2[[#This Row],[Order_Date]])</f>
        <v>5</v>
      </c>
      <c r="M3129" t="str">
        <f>TEXT(Table2[[#This Row],[Order_Date]],"mmm")</f>
        <v>May</v>
      </c>
      <c r="N3129" t="str">
        <f>TEXT(Table2[[#This Row],[Order_Date]],"YYYY-MM")</f>
        <v>2025-05</v>
      </c>
      <c r="O3129" s="9">
        <f>IFERROR(Table2[[#This Row],[Profit]]/Table2[[#This Row],[Sales]],0)</f>
        <v>0.26886733416770964</v>
      </c>
      <c r="P3129" t="str">
        <f>_xlfn.XLOOKUP(Table2[[#This Row],[Product_ID]],Table4[Product_ID],Table4[Category],"Not Found")</f>
        <v>Home</v>
      </c>
      <c r="Q3129" t="str">
        <f>_xlfn.XLOOKUP(Table2[[#This Row],[Product_ID]],Table4[Product_ID],Table4[Sub_Category],"Not Found")</f>
        <v>Kitchen</v>
      </c>
      <c r="R3129" t="str">
        <f>_xlfn.XLOOKUP(Table2[[#This Row],[Customer_ID]],Table1[Customer_ID],Table1[Region],"Not Found")</f>
        <v>East</v>
      </c>
      <c r="S3129" t="str">
        <f>_xlfn.XLOOKUP(Table2[[#This Row],[Customer_ID]],Table1[Customer_ID],Table1[Segment],"Not Found")</f>
        <v>Home Office</v>
      </c>
      <c r="T3129" t="str">
        <f>_xlfn.XLOOKUP(Table2[[#This Row],[Product_ID]],Table4[Product_ID],Table4[Product_Name],"Not Found")</f>
        <v>Travel Mug</v>
      </c>
    </row>
    <row r="3130" spans="1:20" x14ac:dyDescent="0.3">
      <c r="A3130" t="s">
        <v>3660</v>
      </c>
      <c r="B3130" s="4">
        <v>45369</v>
      </c>
      <c r="C3130" s="4">
        <v>45371</v>
      </c>
      <c r="D3130" t="s">
        <v>195</v>
      </c>
      <c r="E3130" t="s">
        <v>58</v>
      </c>
      <c r="F3130" s="8">
        <v>3</v>
      </c>
      <c r="G3130" s="10">
        <v>0</v>
      </c>
      <c r="H3130" t="s">
        <v>17</v>
      </c>
      <c r="I3130" s="8">
        <v>5997</v>
      </c>
      <c r="J3130" s="8">
        <v>1081.46</v>
      </c>
      <c r="K3130" s="12">
        <f>YEAR(Table2[[#This Row],[Order_Date]])</f>
        <v>2024</v>
      </c>
      <c r="L3130" s="12">
        <f>MONTH(Table2[[#This Row],[Order_Date]])</f>
        <v>3</v>
      </c>
      <c r="M3130" t="str">
        <f>TEXT(Table2[[#This Row],[Order_Date]],"mmm")</f>
        <v>Mar</v>
      </c>
      <c r="N3130" t="str">
        <f>TEXT(Table2[[#This Row],[Order_Date]],"YYYY-MM")</f>
        <v>2024-03</v>
      </c>
      <c r="O3130" s="9">
        <f>IFERROR(Table2[[#This Row],[Profit]]/Table2[[#This Row],[Sales]],0)</f>
        <v>0.18033350008337504</v>
      </c>
      <c r="P3130" t="str">
        <f>_xlfn.XLOOKUP(Table2[[#This Row],[Product_ID]],Table4[Product_ID],Table4[Category],"Not Found")</f>
        <v>Technology</v>
      </c>
      <c r="Q3130" t="str">
        <f>_xlfn.XLOOKUP(Table2[[#This Row],[Product_ID]],Table4[Product_ID],Table4[Sub_Category],"Not Found")</f>
        <v>Audio</v>
      </c>
      <c r="R3130" t="str">
        <f>_xlfn.XLOOKUP(Table2[[#This Row],[Customer_ID]],Table1[Customer_ID],Table1[Region],"Not Found")</f>
        <v>North</v>
      </c>
      <c r="S3130" t="str">
        <f>_xlfn.XLOOKUP(Table2[[#This Row],[Customer_ID]],Table1[Customer_ID],Table1[Segment],"Not Found")</f>
        <v>Corporate</v>
      </c>
      <c r="T3130" t="str">
        <f>_xlfn.XLOOKUP(Table2[[#This Row],[Product_ID]],Table4[Product_ID],Table4[Product_Name],"Not Found")</f>
        <v>Bluetooth Speaker</v>
      </c>
    </row>
    <row r="3131" spans="1:20" x14ac:dyDescent="0.3">
      <c r="A3131" t="s">
        <v>3661</v>
      </c>
      <c r="B3131" s="4">
        <v>45561</v>
      </c>
      <c r="C3131" s="4">
        <v>45565</v>
      </c>
      <c r="D3131" t="s">
        <v>313</v>
      </c>
      <c r="E3131" t="s">
        <v>40</v>
      </c>
      <c r="F3131" s="8">
        <v>5</v>
      </c>
      <c r="G3131" s="10">
        <v>0.15</v>
      </c>
      <c r="H3131" t="s">
        <v>21</v>
      </c>
      <c r="I3131" s="8">
        <v>6370.75</v>
      </c>
      <c r="J3131" s="8">
        <v>1189.4100000000001</v>
      </c>
      <c r="K3131" s="12">
        <f>YEAR(Table2[[#This Row],[Order_Date]])</f>
        <v>2024</v>
      </c>
      <c r="L3131" s="12">
        <f>MONTH(Table2[[#This Row],[Order_Date]])</f>
        <v>9</v>
      </c>
      <c r="M3131" t="str">
        <f>TEXT(Table2[[#This Row],[Order_Date]],"mmm")</f>
        <v>Sep</v>
      </c>
      <c r="N3131" t="str">
        <f>TEXT(Table2[[#This Row],[Order_Date]],"YYYY-MM")</f>
        <v>2024-09</v>
      </c>
      <c r="O3131" s="9">
        <f>IFERROR(Table2[[#This Row],[Profit]]/Table2[[#This Row],[Sales]],0)</f>
        <v>0.18669858336930503</v>
      </c>
      <c r="P3131" t="str">
        <f>_xlfn.XLOOKUP(Table2[[#This Row],[Product_ID]],Table4[Product_ID],Table4[Category],"Not Found")</f>
        <v>Technology</v>
      </c>
      <c r="Q3131" t="str">
        <f>_xlfn.XLOOKUP(Table2[[#This Row],[Product_ID]],Table4[Product_ID],Table4[Sub_Category],"Not Found")</f>
        <v>Accessories</v>
      </c>
      <c r="R3131" t="str">
        <f>_xlfn.XLOOKUP(Table2[[#This Row],[Customer_ID]],Table1[Customer_ID],Table1[Region],"Not Found")</f>
        <v>South</v>
      </c>
      <c r="S3131" t="str">
        <f>_xlfn.XLOOKUP(Table2[[#This Row],[Customer_ID]],Table1[Customer_ID],Table1[Segment],"Not Found")</f>
        <v>Home Office</v>
      </c>
      <c r="T3131" t="str">
        <f>_xlfn.XLOOKUP(Table2[[#This Row],[Product_ID]],Table4[Product_ID],Table4[Product_Name],"Not Found")</f>
        <v>Power Bank</v>
      </c>
    </row>
    <row r="3132" spans="1:20" x14ac:dyDescent="0.3">
      <c r="A3132" t="s">
        <v>3662</v>
      </c>
      <c r="B3132" s="4">
        <v>45965</v>
      </c>
      <c r="C3132" s="4">
        <v>45969</v>
      </c>
      <c r="D3132" t="s">
        <v>812</v>
      </c>
      <c r="E3132" t="s">
        <v>76</v>
      </c>
      <c r="F3132" s="8">
        <v>4</v>
      </c>
      <c r="G3132" s="10">
        <v>0</v>
      </c>
      <c r="H3132" t="s">
        <v>17</v>
      </c>
      <c r="I3132" s="8">
        <v>3596</v>
      </c>
      <c r="J3132" s="8">
        <v>825.65</v>
      </c>
      <c r="K3132" s="12">
        <f>YEAR(Table2[[#This Row],[Order_Date]])</f>
        <v>2025</v>
      </c>
      <c r="L3132" s="12">
        <f>MONTH(Table2[[#This Row],[Order_Date]])</f>
        <v>11</v>
      </c>
      <c r="M3132" t="str">
        <f>TEXT(Table2[[#This Row],[Order_Date]],"mmm")</f>
        <v>Nov</v>
      </c>
      <c r="N3132" t="str">
        <f>TEXT(Table2[[#This Row],[Order_Date]],"YYYY-MM")</f>
        <v>2025-11</v>
      </c>
      <c r="O3132" s="9">
        <f>IFERROR(Table2[[#This Row],[Profit]]/Table2[[#This Row],[Sales]],0)</f>
        <v>0.22960233592880977</v>
      </c>
      <c r="P3132" t="str">
        <f>_xlfn.XLOOKUP(Table2[[#This Row],[Product_ID]],Table4[Product_ID],Table4[Category],"Not Found")</f>
        <v>Home</v>
      </c>
      <c r="Q3132" t="str">
        <f>_xlfn.XLOOKUP(Table2[[#This Row],[Product_ID]],Table4[Product_ID],Table4[Sub_Category],"Not Found")</f>
        <v>Decor</v>
      </c>
      <c r="R3132" t="str">
        <f>_xlfn.XLOOKUP(Table2[[#This Row],[Customer_ID]],Table1[Customer_ID],Table1[Region],"Not Found")</f>
        <v>East</v>
      </c>
      <c r="S3132" t="str">
        <f>_xlfn.XLOOKUP(Table2[[#This Row],[Customer_ID]],Table1[Customer_ID],Table1[Segment],"Not Found")</f>
        <v>Consumer</v>
      </c>
      <c r="T3132" t="str">
        <f>_xlfn.XLOOKUP(Table2[[#This Row],[Product_ID]],Table4[Product_ID],Table4[Product_Name],"Not Found")</f>
        <v>Wall Clock</v>
      </c>
    </row>
    <row r="3133" spans="1:20" x14ac:dyDescent="0.3">
      <c r="A3133" t="s">
        <v>3663</v>
      </c>
      <c r="B3133" s="4">
        <v>45992</v>
      </c>
      <c r="C3133" s="4">
        <v>45996</v>
      </c>
      <c r="D3133" t="s">
        <v>1336</v>
      </c>
      <c r="E3133" t="s">
        <v>99</v>
      </c>
      <c r="F3133" s="8">
        <v>2</v>
      </c>
      <c r="G3133" s="10">
        <v>0.1</v>
      </c>
      <c r="H3133" t="s">
        <v>21</v>
      </c>
      <c r="I3133" s="8">
        <v>448.2</v>
      </c>
      <c r="J3133" s="8">
        <v>103.38</v>
      </c>
      <c r="K3133" s="12">
        <f>YEAR(Table2[[#This Row],[Order_Date]])</f>
        <v>2025</v>
      </c>
      <c r="L3133" s="12">
        <f>MONTH(Table2[[#This Row],[Order_Date]])</f>
        <v>12</v>
      </c>
      <c r="M3133" t="str">
        <f>TEXT(Table2[[#This Row],[Order_Date]],"mmm")</f>
        <v>Dec</v>
      </c>
      <c r="N3133" t="str">
        <f>TEXT(Table2[[#This Row],[Order_Date]],"YYYY-MM")</f>
        <v>2025-12</v>
      </c>
      <c r="O3133" s="9">
        <f>IFERROR(Table2[[#This Row],[Profit]]/Table2[[#This Row],[Sales]],0)</f>
        <v>0.23065595716198126</v>
      </c>
      <c r="P3133" t="str">
        <f>_xlfn.XLOOKUP(Table2[[#This Row],[Product_ID]],Table4[Product_ID],Table4[Category],"Not Found")</f>
        <v>Office</v>
      </c>
      <c r="Q3133" t="str">
        <f>_xlfn.XLOOKUP(Table2[[#This Row],[Product_ID]],Table4[Product_ID],Table4[Sub_Category],"Not Found")</f>
        <v>Paper</v>
      </c>
      <c r="R3133" t="str">
        <f>_xlfn.XLOOKUP(Table2[[#This Row],[Customer_ID]],Table1[Customer_ID],Table1[Region],"Not Found")</f>
        <v>West</v>
      </c>
      <c r="S3133" t="str">
        <f>_xlfn.XLOOKUP(Table2[[#This Row],[Customer_ID]],Table1[Customer_ID],Table1[Segment],"Not Found")</f>
        <v>Home Office</v>
      </c>
      <c r="T3133" t="str">
        <f>_xlfn.XLOOKUP(Table2[[#This Row],[Product_ID]],Table4[Product_ID],Table4[Product_Name],"Not Found")</f>
        <v>Pen Set</v>
      </c>
    </row>
    <row r="3134" spans="1:20" x14ac:dyDescent="0.3">
      <c r="A3134" t="s">
        <v>3664</v>
      </c>
      <c r="B3134" s="4">
        <v>46019</v>
      </c>
      <c r="C3134" s="4">
        <v>46022</v>
      </c>
      <c r="D3134" t="s">
        <v>1182</v>
      </c>
      <c r="E3134" t="s">
        <v>81</v>
      </c>
      <c r="F3134" s="8">
        <v>2</v>
      </c>
      <c r="G3134" s="10">
        <v>0.1</v>
      </c>
      <c r="H3134" t="s">
        <v>13</v>
      </c>
      <c r="I3134" s="8">
        <v>1438.2</v>
      </c>
      <c r="J3134" s="8">
        <v>372.44</v>
      </c>
      <c r="K3134" s="12">
        <f>YEAR(Table2[[#This Row],[Order_Date]])</f>
        <v>2025</v>
      </c>
      <c r="L3134" s="12">
        <f>MONTH(Table2[[#This Row],[Order_Date]])</f>
        <v>12</v>
      </c>
      <c r="M3134" t="str">
        <f>TEXT(Table2[[#This Row],[Order_Date]],"mmm")</f>
        <v>Dec</v>
      </c>
      <c r="N3134" t="str">
        <f>TEXT(Table2[[#This Row],[Order_Date]],"YYYY-MM")</f>
        <v>2025-12</v>
      </c>
      <c r="O3134" s="9">
        <f>IFERROR(Table2[[#This Row],[Profit]]/Table2[[#This Row],[Sales]],0)</f>
        <v>0.25896259212905021</v>
      </c>
      <c r="P3134" t="str">
        <f>_xlfn.XLOOKUP(Table2[[#This Row],[Product_ID]],Table4[Product_ID],Table4[Category],"Not Found")</f>
        <v>Home</v>
      </c>
      <c r="Q3134" t="str">
        <f>_xlfn.XLOOKUP(Table2[[#This Row],[Product_ID]],Table4[Product_ID],Table4[Sub_Category],"Not Found")</f>
        <v>Kitchen</v>
      </c>
      <c r="R3134" t="str">
        <f>_xlfn.XLOOKUP(Table2[[#This Row],[Customer_ID]],Table1[Customer_ID],Table1[Region],"Not Found")</f>
        <v>East</v>
      </c>
      <c r="S3134" t="str">
        <f>_xlfn.XLOOKUP(Table2[[#This Row],[Customer_ID]],Table1[Customer_ID],Table1[Segment],"Not Found")</f>
        <v>Consumer</v>
      </c>
      <c r="T3134" t="str">
        <f>_xlfn.XLOOKUP(Table2[[#This Row],[Product_ID]],Table4[Product_ID],Table4[Product_Name],"Not Found")</f>
        <v>Travel Mug</v>
      </c>
    </row>
    <row r="3135" spans="1:20" x14ac:dyDescent="0.3">
      <c r="A3135" t="s">
        <v>3665</v>
      </c>
      <c r="B3135" s="4">
        <v>45606</v>
      </c>
      <c r="C3135" s="4">
        <v>45608</v>
      </c>
      <c r="D3135" t="s">
        <v>577</v>
      </c>
      <c r="E3135" t="s">
        <v>81</v>
      </c>
      <c r="F3135" s="8">
        <v>1</v>
      </c>
      <c r="G3135" s="10">
        <v>0</v>
      </c>
      <c r="H3135" t="s">
        <v>17</v>
      </c>
      <c r="I3135" s="8">
        <v>799</v>
      </c>
      <c r="J3135" s="8">
        <v>182.27</v>
      </c>
      <c r="K3135" s="12">
        <f>YEAR(Table2[[#This Row],[Order_Date]])</f>
        <v>2024</v>
      </c>
      <c r="L3135" s="12">
        <f>MONTH(Table2[[#This Row],[Order_Date]])</f>
        <v>11</v>
      </c>
      <c r="M3135" t="str">
        <f>TEXT(Table2[[#This Row],[Order_Date]],"mmm")</f>
        <v>Nov</v>
      </c>
      <c r="N3135" t="str">
        <f>TEXT(Table2[[#This Row],[Order_Date]],"YYYY-MM")</f>
        <v>2024-11</v>
      </c>
      <c r="O3135" s="9">
        <f>IFERROR(Table2[[#This Row],[Profit]]/Table2[[#This Row],[Sales]],0)</f>
        <v>0.22812265331664583</v>
      </c>
      <c r="P3135" t="str">
        <f>_xlfn.XLOOKUP(Table2[[#This Row],[Product_ID]],Table4[Product_ID],Table4[Category],"Not Found")</f>
        <v>Home</v>
      </c>
      <c r="Q3135" t="str">
        <f>_xlfn.XLOOKUP(Table2[[#This Row],[Product_ID]],Table4[Product_ID],Table4[Sub_Category],"Not Found")</f>
        <v>Kitchen</v>
      </c>
      <c r="R3135" t="str">
        <f>_xlfn.XLOOKUP(Table2[[#This Row],[Customer_ID]],Table1[Customer_ID],Table1[Region],"Not Found")</f>
        <v>South</v>
      </c>
      <c r="S3135" t="str">
        <f>_xlfn.XLOOKUP(Table2[[#This Row],[Customer_ID]],Table1[Customer_ID],Table1[Segment],"Not Found")</f>
        <v>Corporate</v>
      </c>
      <c r="T3135" t="str">
        <f>_xlfn.XLOOKUP(Table2[[#This Row],[Product_ID]],Table4[Product_ID],Table4[Product_Name],"Not Found")</f>
        <v>Travel Mug</v>
      </c>
    </row>
    <row r="3136" spans="1:20" x14ac:dyDescent="0.3">
      <c r="A3136" t="s">
        <v>3666</v>
      </c>
      <c r="B3136" s="4">
        <v>45459</v>
      </c>
      <c r="C3136" s="4">
        <v>45462</v>
      </c>
      <c r="D3136" t="s">
        <v>449</v>
      </c>
      <c r="E3136" t="s">
        <v>55</v>
      </c>
      <c r="F3136" s="8">
        <v>1</v>
      </c>
      <c r="G3136" s="10">
        <v>0.2</v>
      </c>
      <c r="H3136" t="s">
        <v>13</v>
      </c>
      <c r="I3136" s="8">
        <v>4799.2</v>
      </c>
      <c r="J3136" s="8">
        <v>950.54</v>
      </c>
      <c r="K3136" s="12">
        <f>YEAR(Table2[[#This Row],[Order_Date]])</f>
        <v>2024</v>
      </c>
      <c r="L3136" s="12">
        <f>MONTH(Table2[[#This Row],[Order_Date]])</f>
        <v>6</v>
      </c>
      <c r="M3136" t="str">
        <f>TEXT(Table2[[#This Row],[Order_Date]],"mmm")</f>
        <v>Jun</v>
      </c>
      <c r="N3136" t="str">
        <f>TEXT(Table2[[#This Row],[Order_Date]],"YYYY-MM")</f>
        <v>2024-06</v>
      </c>
      <c r="O3136" s="9">
        <f>IFERROR(Table2[[#This Row],[Profit]]/Table2[[#This Row],[Sales]],0)</f>
        <v>0.1980621770295049</v>
      </c>
      <c r="P3136" t="str">
        <f>_xlfn.XLOOKUP(Table2[[#This Row],[Product_ID]],Table4[Product_ID],Table4[Category],"Not Found")</f>
        <v>Furniture</v>
      </c>
      <c r="Q3136" t="str">
        <f>_xlfn.XLOOKUP(Table2[[#This Row],[Product_ID]],Table4[Product_ID],Table4[Sub_Category],"Not Found")</f>
        <v>Furniture</v>
      </c>
      <c r="R3136" t="str">
        <f>_xlfn.XLOOKUP(Table2[[#This Row],[Customer_ID]],Table1[Customer_ID],Table1[Region],"Not Found")</f>
        <v>East</v>
      </c>
      <c r="S3136" t="str">
        <f>_xlfn.XLOOKUP(Table2[[#This Row],[Customer_ID]],Table1[Customer_ID],Table1[Segment],"Not Found")</f>
        <v>Corporate</v>
      </c>
      <c r="T3136" t="str">
        <f>_xlfn.XLOOKUP(Table2[[#This Row],[Product_ID]],Table4[Product_ID],Table4[Product_Name],"Not Found")</f>
        <v>Study Table</v>
      </c>
    </row>
    <row r="3137" spans="1:20" x14ac:dyDescent="0.3">
      <c r="A3137" t="s">
        <v>3667</v>
      </c>
      <c r="B3137" s="4">
        <v>45630</v>
      </c>
      <c r="C3137" s="4">
        <v>45634</v>
      </c>
      <c r="D3137" t="s">
        <v>327</v>
      </c>
      <c r="E3137" t="s">
        <v>200</v>
      </c>
      <c r="F3137" s="8">
        <v>2</v>
      </c>
      <c r="G3137" s="10">
        <v>0</v>
      </c>
      <c r="H3137" t="s">
        <v>13</v>
      </c>
      <c r="I3137" s="8">
        <v>2198</v>
      </c>
      <c r="J3137" s="8">
        <v>693.59</v>
      </c>
      <c r="K3137" s="12">
        <f>YEAR(Table2[[#This Row],[Order_Date]])</f>
        <v>2024</v>
      </c>
      <c r="L3137" s="12">
        <f>MONTH(Table2[[#This Row],[Order_Date]])</f>
        <v>12</v>
      </c>
      <c r="M3137" t="str">
        <f>TEXT(Table2[[#This Row],[Order_Date]],"mmm")</f>
        <v>Dec</v>
      </c>
      <c r="N3137" t="str">
        <f>TEXT(Table2[[#This Row],[Order_Date]],"YYYY-MM")</f>
        <v>2024-12</v>
      </c>
      <c r="O3137" s="9">
        <f>IFERROR(Table2[[#This Row],[Profit]]/Table2[[#This Row],[Sales]],0)</f>
        <v>0.31555505004549594</v>
      </c>
      <c r="P3137" t="str">
        <f>_xlfn.XLOOKUP(Table2[[#This Row],[Product_ID]],Table4[Product_ID],Table4[Category],"Not Found")</f>
        <v>Office</v>
      </c>
      <c r="Q3137" t="str">
        <f>_xlfn.XLOOKUP(Table2[[#This Row],[Product_ID]],Table4[Product_ID],Table4[Sub_Category],"Not Found")</f>
        <v>Office Supplies</v>
      </c>
      <c r="R3137" t="str">
        <f>_xlfn.XLOOKUP(Table2[[#This Row],[Customer_ID]],Table1[Customer_ID],Table1[Region],"Not Found")</f>
        <v>South</v>
      </c>
      <c r="S3137" t="str">
        <f>_xlfn.XLOOKUP(Table2[[#This Row],[Customer_ID]],Table1[Customer_ID],Table1[Segment],"Not Found")</f>
        <v>Home Office</v>
      </c>
      <c r="T3137" t="str">
        <f>_xlfn.XLOOKUP(Table2[[#This Row],[Product_ID]],Table4[Product_ID],Table4[Product_Name],"Not Found")</f>
        <v>Laptop Stand</v>
      </c>
    </row>
    <row r="3138" spans="1:20" x14ac:dyDescent="0.3">
      <c r="A3138" t="s">
        <v>3668</v>
      </c>
      <c r="B3138" s="4">
        <v>45484</v>
      </c>
      <c r="C3138" s="4">
        <v>45489</v>
      </c>
      <c r="D3138" t="s">
        <v>503</v>
      </c>
      <c r="E3138" t="s">
        <v>35</v>
      </c>
      <c r="F3138" s="8">
        <v>2</v>
      </c>
      <c r="G3138" s="10">
        <v>0.1</v>
      </c>
      <c r="H3138" t="s">
        <v>21</v>
      </c>
      <c r="I3138" s="8">
        <v>2878.2</v>
      </c>
      <c r="J3138" s="8">
        <v>694.93</v>
      </c>
      <c r="K3138" s="12">
        <f>YEAR(Table2[[#This Row],[Order_Date]])</f>
        <v>2024</v>
      </c>
      <c r="L3138" s="12">
        <f>MONTH(Table2[[#This Row],[Order_Date]])</f>
        <v>7</v>
      </c>
      <c r="M3138" t="str">
        <f>TEXT(Table2[[#This Row],[Order_Date]],"mmm")</f>
        <v>Jul</v>
      </c>
      <c r="N3138" t="str">
        <f>TEXT(Table2[[#This Row],[Order_Date]],"YYYY-MM")</f>
        <v>2024-07</v>
      </c>
      <c r="O3138" s="9">
        <f>IFERROR(Table2[[#This Row],[Profit]]/Table2[[#This Row],[Sales]],0)</f>
        <v>0.24144604266555486</v>
      </c>
      <c r="P3138" t="str">
        <f>_xlfn.XLOOKUP(Table2[[#This Row],[Product_ID]],Table4[Product_ID],Table4[Category],"Not Found")</f>
        <v>Lifestyle</v>
      </c>
      <c r="Q3138" t="str">
        <f>_xlfn.XLOOKUP(Table2[[#This Row],[Product_ID]],Table4[Product_ID],Table4[Sub_Category],"Not Found")</f>
        <v>Bags</v>
      </c>
      <c r="R3138" t="str">
        <f>_xlfn.XLOOKUP(Table2[[#This Row],[Customer_ID]],Table1[Customer_ID],Table1[Region],"Not Found")</f>
        <v>West</v>
      </c>
      <c r="S3138" t="str">
        <f>_xlfn.XLOOKUP(Table2[[#This Row],[Customer_ID]],Table1[Customer_ID],Table1[Segment],"Not Found")</f>
        <v>Corporate</v>
      </c>
      <c r="T3138" t="str">
        <f>_xlfn.XLOOKUP(Table2[[#This Row],[Product_ID]],Table4[Product_ID],Table4[Product_Name],"Not Found")</f>
        <v>Backpack</v>
      </c>
    </row>
    <row r="3139" spans="1:20" x14ac:dyDescent="0.3">
      <c r="A3139" t="s">
        <v>3669</v>
      </c>
      <c r="B3139" s="4">
        <v>45744</v>
      </c>
      <c r="C3139" s="4">
        <v>45748</v>
      </c>
      <c r="D3139" t="s">
        <v>150</v>
      </c>
      <c r="E3139" t="s">
        <v>12</v>
      </c>
      <c r="F3139" s="8">
        <v>4</v>
      </c>
      <c r="G3139" s="10">
        <v>0.05</v>
      </c>
      <c r="H3139" t="s">
        <v>13</v>
      </c>
      <c r="I3139" s="8">
        <v>2276.1999999999998</v>
      </c>
      <c r="J3139" s="8">
        <v>519.28</v>
      </c>
      <c r="K3139" s="12">
        <f>YEAR(Table2[[#This Row],[Order_Date]])</f>
        <v>2025</v>
      </c>
      <c r="L3139" s="12">
        <f>MONTH(Table2[[#This Row],[Order_Date]])</f>
        <v>3</v>
      </c>
      <c r="M3139" t="str">
        <f>TEXT(Table2[[#This Row],[Order_Date]],"mmm")</f>
        <v>Mar</v>
      </c>
      <c r="N3139" t="str">
        <f>TEXT(Table2[[#This Row],[Order_Date]],"YYYY-MM")</f>
        <v>2025-03</v>
      </c>
      <c r="O3139" s="9">
        <f>IFERROR(Table2[[#This Row],[Profit]]/Table2[[#This Row],[Sales]],0)</f>
        <v>0.22813461031543802</v>
      </c>
      <c r="P3139" t="str">
        <f>_xlfn.XLOOKUP(Table2[[#This Row],[Product_ID]],Table4[Product_ID],Table4[Category],"Not Found")</f>
        <v>Home</v>
      </c>
      <c r="Q3139" t="str">
        <f>_xlfn.XLOOKUP(Table2[[#This Row],[Product_ID]],Table4[Product_ID],Table4[Sub_Category],"Not Found")</f>
        <v>Kitchen</v>
      </c>
      <c r="R3139" t="str">
        <f>_xlfn.XLOOKUP(Table2[[#This Row],[Customer_ID]],Table1[Customer_ID],Table1[Region],"Not Found")</f>
        <v>North</v>
      </c>
      <c r="S3139" t="str">
        <f>_xlfn.XLOOKUP(Table2[[#This Row],[Customer_ID]],Table1[Customer_ID],Table1[Segment],"Not Found")</f>
        <v>Corporate</v>
      </c>
      <c r="T3139" t="str">
        <f>_xlfn.XLOOKUP(Table2[[#This Row],[Product_ID]],Table4[Product_ID],Table4[Product_Name],"Not Found")</f>
        <v>Water Bottle</v>
      </c>
    </row>
    <row r="3140" spans="1:20" x14ac:dyDescent="0.3">
      <c r="A3140" t="s">
        <v>3670</v>
      </c>
      <c r="B3140" s="4">
        <v>45574</v>
      </c>
      <c r="C3140" s="4">
        <v>45575</v>
      </c>
      <c r="D3140" t="s">
        <v>751</v>
      </c>
      <c r="E3140" t="s">
        <v>16</v>
      </c>
      <c r="F3140" s="8">
        <v>1</v>
      </c>
      <c r="G3140" s="10">
        <v>0</v>
      </c>
      <c r="H3140" t="s">
        <v>13</v>
      </c>
      <c r="I3140" s="8">
        <v>1299</v>
      </c>
      <c r="J3140" s="8">
        <v>215.52</v>
      </c>
      <c r="K3140" s="12">
        <f>YEAR(Table2[[#This Row],[Order_Date]])</f>
        <v>2024</v>
      </c>
      <c r="L3140" s="12">
        <f>MONTH(Table2[[#This Row],[Order_Date]])</f>
        <v>10</v>
      </c>
      <c r="M3140" t="str">
        <f>TEXT(Table2[[#This Row],[Order_Date]],"mmm")</f>
        <v>Oct</v>
      </c>
      <c r="N3140" t="str">
        <f>TEXT(Table2[[#This Row],[Order_Date]],"YYYY-MM")</f>
        <v>2024-10</v>
      </c>
      <c r="O3140" s="9">
        <f>IFERROR(Table2[[#This Row],[Profit]]/Table2[[#This Row],[Sales]],0)</f>
        <v>0.1659122401847575</v>
      </c>
      <c r="P3140" t="str">
        <f>_xlfn.XLOOKUP(Table2[[#This Row],[Product_ID]],Table4[Product_ID],Table4[Category],"Not Found")</f>
        <v>Technology</v>
      </c>
      <c r="Q3140" t="str">
        <f>_xlfn.XLOOKUP(Table2[[#This Row],[Product_ID]],Table4[Product_ID],Table4[Sub_Category],"Not Found")</f>
        <v>Accessories</v>
      </c>
      <c r="R3140" t="str">
        <f>_xlfn.XLOOKUP(Table2[[#This Row],[Customer_ID]],Table1[Customer_ID],Table1[Region],"Not Found")</f>
        <v>East</v>
      </c>
      <c r="S3140" t="str">
        <f>_xlfn.XLOOKUP(Table2[[#This Row],[Customer_ID]],Table1[Customer_ID],Table1[Segment],"Not Found")</f>
        <v>Home Office</v>
      </c>
      <c r="T3140" t="str">
        <f>_xlfn.XLOOKUP(Table2[[#This Row],[Product_ID]],Table4[Product_ID],Table4[Product_Name],"Not Found")</f>
        <v>USB-C Hub</v>
      </c>
    </row>
    <row r="3141" spans="1:20" x14ac:dyDescent="0.3">
      <c r="A3141" t="s">
        <v>3671</v>
      </c>
      <c r="B3141" s="4">
        <v>45627</v>
      </c>
      <c r="C3141" s="4">
        <v>45632</v>
      </c>
      <c r="D3141" t="s">
        <v>1198</v>
      </c>
      <c r="E3141" t="s">
        <v>26</v>
      </c>
      <c r="F3141" s="8">
        <v>2</v>
      </c>
      <c r="G3141" s="10">
        <v>0</v>
      </c>
      <c r="H3141" t="s">
        <v>13</v>
      </c>
      <c r="I3141" s="8">
        <v>1798</v>
      </c>
      <c r="J3141" s="8">
        <v>279.93</v>
      </c>
      <c r="K3141" s="12">
        <f>YEAR(Table2[[#This Row],[Order_Date]])</f>
        <v>2024</v>
      </c>
      <c r="L3141" s="12">
        <f>MONTH(Table2[[#This Row],[Order_Date]])</f>
        <v>12</v>
      </c>
      <c r="M3141" t="str">
        <f>TEXT(Table2[[#This Row],[Order_Date]],"mmm")</f>
        <v>Dec</v>
      </c>
      <c r="N3141" t="str">
        <f>TEXT(Table2[[#This Row],[Order_Date]],"YYYY-MM")</f>
        <v>2024-12</v>
      </c>
      <c r="O3141" s="9">
        <f>IFERROR(Table2[[#This Row],[Profit]]/Table2[[#This Row],[Sales]],0)</f>
        <v>0.15568965517241379</v>
      </c>
      <c r="P3141" t="str">
        <f>_xlfn.XLOOKUP(Table2[[#This Row],[Product_ID]],Table4[Product_ID],Table4[Category],"Not Found")</f>
        <v>Technology</v>
      </c>
      <c r="Q3141" t="str">
        <f>_xlfn.XLOOKUP(Table2[[#This Row],[Product_ID]],Table4[Product_ID],Table4[Sub_Category],"Not Found")</f>
        <v>Accessories</v>
      </c>
      <c r="R3141" t="str">
        <f>_xlfn.XLOOKUP(Table2[[#This Row],[Customer_ID]],Table1[Customer_ID],Table1[Region],"Not Found")</f>
        <v>West</v>
      </c>
      <c r="S3141" t="str">
        <f>_xlfn.XLOOKUP(Table2[[#This Row],[Customer_ID]],Table1[Customer_ID],Table1[Segment],"Not Found")</f>
        <v>Consumer</v>
      </c>
      <c r="T3141" t="str">
        <f>_xlfn.XLOOKUP(Table2[[#This Row],[Product_ID]],Table4[Product_ID],Table4[Product_Name],"Not Found")</f>
        <v>Keyboard</v>
      </c>
    </row>
    <row r="3142" spans="1:20" x14ac:dyDescent="0.3">
      <c r="A3142" t="s">
        <v>3672</v>
      </c>
      <c r="B3142" s="4">
        <v>45681</v>
      </c>
      <c r="C3142" s="4">
        <v>45686</v>
      </c>
      <c r="D3142" t="s">
        <v>1067</v>
      </c>
      <c r="E3142" t="s">
        <v>35</v>
      </c>
      <c r="F3142" s="8">
        <v>2</v>
      </c>
      <c r="G3142" s="10">
        <v>0.1</v>
      </c>
      <c r="H3142" t="s">
        <v>17</v>
      </c>
      <c r="I3142" s="8">
        <v>2878.2</v>
      </c>
      <c r="J3142" s="8">
        <v>918.31</v>
      </c>
      <c r="K3142" s="12">
        <f>YEAR(Table2[[#This Row],[Order_Date]])</f>
        <v>2025</v>
      </c>
      <c r="L3142" s="12">
        <f>MONTH(Table2[[#This Row],[Order_Date]])</f>
        <v>1</v>
      </c>
      <c r="M3142" t="str">
        <f>TEXT(Table2[[#This Row],[Order_Date]],"mmm")</f>
        <v>Jan</v>
      </c>
      <c r="N3142" t="str">
        <f>TEXT(Table2[[#This Row],[Order_Date]],"YYYY-MM")</f>
        <v>2025-01</v>
      </c>
      <c r="O3142" s="9">
        <f>IFERROR(Table2[[#This Row],[Profit]]/Table2[[#This Row],[Sales]],0)</f>
        <v>0.31905704954485442</v>
      </c>
      <c r="P3142" t="str">
        <f>_xlfn.XLOOKUP(Table2[[#This Row],[Product_ID]],Table4[Product_ID],Table4[Category],"Not Found")</f>
        <v>Lifestyle</v>
      </c>
      <c r="Q3142" t="str">
        <f>_xlfn.XLOOKUP(Table2[[#This Row],[Product_ID]],Table4[Product_ID],Table4[Sub_Category],"Not Found")</f>
        <v>Bags</v>
      </c>
      <c r="R3142" t="str">
        <f>_xlfn.XLOOKUP(Table2[[#This Row],[Customer_ID]],Table1[Customer_ID],Table1[Region],"Not Found")</f>
        <v>West</v>
      </c>
      <c r="S3142" t="str">
        <f>_xlfn.XLOOKUP(Table2[[#This Row],[Customer_ID]],Table1[Customer_ID],Table1[Segment],"Not Found")</f>
        <v>Consumer</v>
      </c>
      <c r="T3142" t="str">
        <f>_xlfn.XLOOKUP(Table2[[#This Row],[Product_ID]],Table4[Product_ID],Table4[Product_Name],"Not Found")</f>
        <v>Backpack</v>
      </c>
    </row>
    <row r="3143" spans="1:20" x14ac:dyDescent="0.3">
      <c r="A3143" t="s">
        <v>3673</v>
      </c>
      <c r="B3143" s="4">
        <v>45816</v>
      </c>
      <c r="C3143" s="4">
        <v>45818</v>
      </c>
      <c r="D3143" t="s">
        <v>1709</v>
      </c>
      <c r="E3143" t="s">
        <v>40</v>
      </c>
      <c r="F3143" s="8">
        <v>1</v>
      </c>
      <c r="G3143" s="10">
        <v>0.15</v>
      </c>
      <c r="H3143" t="s">
        <v>13</v>
      </c>
      <c r="I3143" s="8">
        <v>1274.1500000000001</v>
      </c>
      <c r="J3143" s="8">
        <v>289.73</v>
      </c>
      <c r="K3143" s="12">
        <f>YEAR(Table2[[#This Row],[Order_Date]])</f>
        <v>2025</v>
      </c>
      <c r="L3143" s="12">
        <f>MONTH(Table2[[#This Row],[Order_Date]])</f>
        <v>6</v>
      </c>
      <c r="M3143" t="str">
        <f>TEXT(Table2[[#This Row],[Order_Date]],"mmm")</f>
        <v>Jun</v>
      </c>
      <c r="N3143" t="str">
        <f>TEXT(Table2[[#This Row],[Order_Date]],"YYYY-MM")</f>
        <v>2025-06</v>
      </c>
      <c r="O3143" s="9">
        <f>IFERROR(Table2[[#This Row],[Profit]]/Table2[[#This Row],[Sales]],0)</f>
        <v>0.22739080955931404</v>
      </c>
      <c r="P3143" t="str">
        <f>_xlfn.XLOOKUP(Table2[[#This Row],[Product_ID]],Table4[Product_ID],Table4[Category],"Not Found")</f>
        <v>Technology</v>
      </c>
      <c r="Q3143" t="str">
        <f>_xlfn.XLOOKUP(Table2[[#This Row],[Product_ID]],Table4[Product_ID],Table4[Sub_Category],"Not Found")</f>
        <v>Accessories</v>
      </c>
      <c r="R3143" t="str">
        <f>_xlfn.XLOOKUP(Table2[[#This Row],[Customer_ID]],Table1[Customer_ID],Table1[Region],"Not Found")</f>
        <v>North</v>
      </c>
      <c r="S3143" t="str">
        <f>_xlfn.XLOOKUP(Table2[[#This Row],[Customer_ID]],Table1[Customer_ID],Table1[Segment],"Not Found")</f>
        <v>Corporate</v>
      </c>
      <c r="T3143" t="str">
        <f>_xlfn.XLOOKUP(Table2[[#This Row],[Product_ID]],Table4[Product_ID],Table4[Product_Name],"Not Found")</f>
        <v>Power Bank</v>
      </c>
    </row>
    <row r="3144" spans="1:20" x14ac:dyDescent="0.3">
      <c r="A3144" t="s">
        <v>3674</v>
      </c>
      <c r="B3144" s="4">
        <v>45531</v>
      </c>
      <c r="C3144" s="4">
        <v>45534</v>
      </c>
      <c r="D3144" t="s">
        <v>769</v>
      </c>
      <c r="E3144" t="s">
        <v>40</v>
      </c>
      <c r="F3144" s="8">
        <v>2</v>
      </c>
      <c r="G3144" s="10">
        <v>0</v>
      </c>
      <c r="H3144" t="s">
        <v>21</v>
      </c>
      <c r="I3144" s="8">
        <v>2998</v>
      </c>
      <c r="J3144" s="8">
        <v>600.19000000000005</v>
      </c>
      <c r="K3144" s="12">
        <f>YEAR(Table2[[#This Row],[Order_Date]])</f>
        <v>2024</v>
      </c>
      <c r="L3144" s="12">
        <f>MONTH(Table2[[#This Row],[Order_Date]])</f>
        <v>8</v>
      </c>
      <c r="M3144" t="str">
        <f>TEXT(Table2[[#This Row],[Order_Date]],"mmm")</f>
        <v>Aug</v>
      </c>
      <c r="N3144" t="str">
        <f>TEXT(Table2[[#This Row],[Order_Date]],"YYYY-MM")</f>
        <v>2024-08</v>
      </c>
      <c r="O3144" s="9">
        <f>IFERROR(Table2[[#This Row],[Profit]]/Table2[[#This Row],[Sales]],0)</f>
        <v>0.20019679786524353</v>
      </c>
      <c r="P3144" t="str">
        <f>_xlfn.XLOOKUP(Table2[[#This Row],[Product_ID]],Table4[Product_ID],Table4[Category],"Not Found")</f>
        <v>Technology</v>
      </c>
      <c r="Q3144" t="str">
        <f>_xlfn.XLOOKUP(Table2[[#This Row],[Product_ID]],Table4[Product_ID],Table4[Sub_Category],"Not Found")</f>
        <v>Accessories</v>
      </c>
      <c r="R3144" t="str">
        <f>_xlfn.XLOOKUP(Table2[[#This Row],[Customer_ID]],Table1[Customer_ID],Table1[Region],"Not Found")</f>
        <v>West</v>
      </c>
      <c r="S3144" t="str">
        <f>_xlfn.XLOOKUP(Table2[[#This Row],[Customer_ID]],Table1[Customer_ID],Table1[Segment],"Not Found")</f>
        <v>Consumer</v>
      </c>
      <c r="T3144" t="str">
        <f>_xlfn.XLOOKUP(Table2[[#This Row],[Product_ID]],Table4[Product_ID],Table4[Product_Name],"Not Found")</f>
        <v>Power Bank</v>
      </c>
    </row>
    <row r="3145" spans="1:20" x14ac:dyDescent="0.3">
      <c r="A3145" t="s">
        <v>3675</v>
      </c>
      <c r="B3145" s="4">
        <v>45774</v>
      </c>
      <c r="C3145" s="4">
        <v>45775</v>
      </c>
      <c r="D3145" t="s">
        <v>1627</v>
      </c>
      <c r="E3145" t="s">
        <v>12</v>
      </c>
      <c r="F3145" s="8">
        <v>2</v>
      </c>
      <c r="G3145" s="10">
        <v>0</v>
      </c>
      <c r="H3145" t="s">
        <v>17</v>
      </c>
      <c r="I3145" s="8">
        <v>1198</v>
      </c>
      <c r="J3145" s="8">
        <v>259.64999999999998</v>
      </c>
      <c r="K3145" s="12">
        <f>YEAR(Table2[[#This Row],[Order_Date]])</f>
        <v>2025</v>
      </c>
      <c r="L3145" s="12">
        <f>MONTH(Table2[[#This Row],[Order_Date]])</f>
        <v>4</v>
      </c>
      <c r="M3145" t="str">
        <f>TEXT(Table2[[#This Row],[Order_Date]],"mmm")</f>
        <v>Apr</v>
      </c>
      <c r="N3145" t="str">
        <f>TEXT(Table2[[#This Row],[Order_Date]],"YYYY-MM")</f>
        <v>2025-04</v>
      </c>
      <c r="O3145" s="9">
        <f>IFERROR(Table2[[#This Row],[Profit]]/Table2[[#This Row],[Sales]],0)</f>
        <v>0.21673622704507511</v>
      </c>
      <c r="P3145" t="str">
        <f>_xlfn.XLOOKUP(Table2[[#This Row],[Product_ID]],Table4[Product_ID],Table4[Category],"Not Found")</f>
        <v>Home</v>
      </c>
      <c r="Q3145" t="str">
        <f>_xlfn.XLOOKUP(Table2[[#This Row],[Product_ID]],Table4[Product_ID],Table4[Sub_Category],"Not Found")</f>
        <v>Kitchen</v>
      </c>
      <c r="R3145" t="str">
        <f>_xlfn.XLOOKUP(Table2[[#This Row],[Customer_ID]],Table1[Customer_ID],Table1[Region],"Not Found")</f>
        <v>South</v>
      </c>
      <c r="S3145" t="str">
        <f>_xlfn.XLOOKUP(Table2[[#This Row],[Customer_ID]],Table1[Customer_ID],Table1[Segment],"Not Found")</f>
        <v>Consumer</v>
      </c>
      <c r="T3145" t="str">
        <f>_xlfn.XLOOKUP(Table2[[#This Row],[Product_ID]],Table4[Product_ID],Table4[Product_Name],"Not Found")</f>
        <v>Water Bottle</v>
      </c>
    </row>
    <row r="3146" spans="1:20" x14ac:dyDescent="0.3">
      <c r="A3146" t="s">
        <v>3676</v>
      </c>
      <c r="B3146" s="4">
        <v>45950</v>
      </c>
      <c r="C3146" s="4">
        <v>45955</v>
      </c>
      <c r="D3146" t="s">
        <v>156</v>
      </c>
      <c r="E3146" t="s">
        <v>200</v>
      </c>
      <c r="F3146" s="8">
        <v>2</v>
      </c>
      <c r="G3146" s="10">
        <v>0.2</v>
      </c>
      <c r="H3146" t="s">
        <v>13</v>
      </c>
      <c r="I3146" s="8">
        <v>1758.4</v>
      </c>
      <c r="J3146" s="8">
        <v>425.8</v>
      </c>
      <c r="K3146" s="12">
        <f>YEAR(Table2[[#This Row],[Order_Date]])</f>
        <v>2025</v>
      </c>
      <c r="L3146" s="12">
        <f>MONTH(Table2[[#This Row],[Order_Date]])</f>
        <v>10</v>
      </c>
      <c r="M3146" t="str">
        <f>TEXT(Table2[[#This Row],[Order_Date]],"mmm")</f>
        <v>Oct</v>
      </c>
      <c r="N3146" t="str">
        <f>TEXT(Table2[[#This Row],[Order_Date]],"YYYY-MM")</f>
        <v>2025-10</v>
      </c>
      <c r="O3146" s="9">
        <f>IFERROR(Table2[[#This Row],[Profit]]/Table2[[#This Row],[Sales]],0)</f>
        <v>0.24215195632393083</v>
      </c>
      <c r="P3146" t="str">
        <f>_xlfn.XLOOKUP(Table2[[#This Row],[Product_ID]],Table4[Product_ID],Table4[Category],"Not Found")</f>
        <v>Office</v>
      </c>
      <c r="Q3146" t="str">
        <f>_xlfn.XLOOKUP(Table2[[#This Row],[Product_ID]],Table4[Product_ID],Table4[Sub_Category],"Not Found")</f>
        <v>Office Supplies</v>
      </c>
      <c r="R3146" t="str">
        <f>_xlfn.XLOOKUP(Table2[[#This Row],[Customer_ID]],Table1[Customer_ID],Table1[Region],"Not Found")</f>
        <v>East</v>
      </c>
      <c r="S3146" t="str">
        <f>_xlfn.XLOOKUP(Table2[[#This Row],[Customer_ID]],Table1[Customer_ID],Table1[Segment],"Not Found")</f>
        <v>Home Office</v>
      </c>
      <c r="T3146" t="str">
        <f>_xlfn.XLOOKUP(Table2[[#This Row],[Product_ID]],Table4[Product_ID],Table4[Product_Name],"Not Found")</f>
        <v>Laptop Stand</v>
      </c>
    </row>
    <row r="3147" spans="1:20" x14ac:dyDescent="0.3">
      <c r="A3147" t="s">
        <v>3677</v>
      </c>
      <c r="B3147" s="4">
        <v>46007</v>
      </c>
      <c r="C3147" s="4">
        <v>46010</v>
      </c>
      <c r="D3147" t="s">
        <v>1489</v>
      </c>
      <c r="E3147" t="s">
        <v>45</v>
      </c>
      <c r="F3147" s="8">
        <v>2</v>
      </c>
      <c r="G3147" s="10">
        <v>0</v>
      </c>
      <c r="H3147" t="s">
        <v>17</v>
      </c>
      <c r="I3147" s="8">
        <v>4998</v>
      </c>
      <c r="J3147" s="8">
        <v>1130.44</v>
      </c>
      <c r="K3147" s="12">
        <f>YEAR(Table2[[#This Row],[Order_Date]])</f>
        <v>2025</v>
      </c>
      <c r="L3147" s="12">
        <f>MONTH(Table2[[#This Row],[Order_Date]])</f>
        <v>12</v>
      </c>
      <c r="M3147" t="str">
        <f>TEXT(Table2[[#This Row],[Order_Date]],"mmm")</f>
        <v>Dec</v>
      </c>
      <c r="N3147" t="str">
        <f>TEXT(Table2[[#This Row],[Order_Date]],"YYYY-MM")</f>
        <v>2025-12</v>
      </c>
      <c r="O3147" s="9">
        <f>IFERROR(Table2[[#This Row],[Profit]]/Table2[[#This Row],[Sales]],0)</f>
        <v>0.22617847138855543</v>
      </c>
      <c r="P3147" t="str">
        <f>_xlfn.XLOOKUP(Table2[[#This Row],[Product_ID]],Table4[Product_ID],Table4[Category],"Not Found")</f>
        <v>Technology</v>
      </c>
      <c r="Q3147" t="str">
        <f>_xlfn.XLOOKUP(Table2[[#This Row],[Product_ID]],Table4[Product_ID],Table4[Sub_Category],"Not Found")</f>
        <v>Audio</v>
      </c>
      <c r="R3147" t="str">
        <f>_xlfn.XLOOKUP(Table2[[#This Row],[Customer_ID]],Table1[Customer_ID],Table1[Region],"Not Found")</f>
        <v>South</v>
      </c>
      <c r="S3147" t="str">
        <f>_xlfn.XLOOKUP(Table2[[#This Row],[Customer_ID]],Table1[Customer_ID],Table1[Segment],"Not Found")</f>
        <v>Consumer</v>
      </c>
      <c r="T3147" t="str">
        <f>_xlfn.XLOOKUP(Table2[[#This Row],[Product_ID]],Table4[Product_ID],Table4[Product_Name],"Not Found")</f>
        <v>Headphones</v>
      </c>
    </row>
    <row r="3148" spans="1:20" x14ac:dyDescent="0.3">
      <c r="A3148" t="s">
        <v>3678</v>
      </c>
      <c r="B3148" s="4">
        <v>45883</v>
      </c>
      <c r="C3148" s="4">
        <v>45886</v>
      </c>
      <c r="D3148" t="s">
        <v>107</v>
      </c>
      <c r="E3148" t="s">
        <v>200</v>
      </c>
      <c r="F3148" s="8">
        <v>1</v>
      </c>
      <c r="G3148" s="10">
        <v>0.05</v>
      </c>
      <c r="H3148" t="s">
        <v>13</v>
      </c>
      <c r="I3148" s="8">
        <v>1044.05</v>
      </c>
      <c r="J3148" s="8">
        <v>283.86</v>
      </c>
      <c r="K3148" s="12">
        <f>YEAR(Table2[[#This Row],[Order_Date]])</f>
        <v>2025</v>
      </c>
      <c r="L3148" s="12">
        <f>MONTH(Table2[[#This Row],[Order_Date]])</f>
        <v>8</v>
      </c>
      <c r="M3148" t="str">
        <f>TEXT(Table2[[#This Row],[Order_Date]],"mmm")</f>
        <v>Aug</v>
      </c>
      <c r="N3148" t="str">
        <f>TEXT(Table2[[#This Row],[Order_Date]],"YYYY-MM")</f>
        <v>2025-08</v>
      </c>
      <c r="O3148" s="9">
        <f>IFERROR(Table2[[#This Row],[Profit]]/Table2[[#This Row],[Sales]],0)</f>
        <v>0.27188353048225661</v>
      </c>
      <c r="P3148" t="str">
        <f>_xlfn.XLOOKUP(Table2[[#This Row],[Product_ID]],Table4[Product_ID],Table4[Category],"Not Found")</f>
        <v>Office</v>
      </c>
      <c r="Q3148" t="str">
        <f>_xlfn.XLOOKUP(Table2[[#This Row],[Product_ID]],Table4[Product_ID],Table4[Sub_Category],"Not Found")</f>
        <v>Office Supplies</v>
      </c>
      <c r="R3148" t="str">
        <f>_xlfn.XLOOKUP(Table2[[#This Row],[Customer_ID]],Table1[Customer_ID],Table1[Region],"Not Found")</f>
        <v>East</v>
      </c>
      <c r="S3148" t="str">
        <f>_xlfn.XLOOKUP(Table2[[#This Row],[Customer_ID]],Table1[Customer_ID],Table1[Segment],"Not Found")</f>
        <v>Home Office</v>
      </c>
      <c r="T3148" t="str">
        <f>_xlfn.XLOOKUP(Table2[[#This Row],[Product_ID]],Table4[Product_ID],Table4[Product_Name],"Not Found")</f>
        <v>Laptop Stand</v>
      </c>
    </row>
    <row r="3149" spans="1:20" x14ac:dyDescent="0.3">
      <c r="A3149" t="s">
        <v>3679</v>
      </c>
      <c r="B3149" s="4">
        <v>45846</v>
      </c>
      <c r="C3149" s="4">
        <v>45847</v>
      </c>
      <c r="D3149" t="s">
        <v>443</v>
      </c>
      <c r="E3149" t="s">
        <v>26</v>
      </c>
      <c r="F3149" s="8">
        <v>2</v>
      </c>
      <c r="G3149" s="10">
        <v>0.05</v>
      </c>
      <c r="H3149" t="s">
        <v>17</v>
      </c>
      <c r="I3149" s="8">
        <v>1708.1</v>
      </c>
      <c r="J3149" s="8">
        <v>322.2</v>
      </c>
      <c r="K3149" s="12">
        <f>YEAR(Table2[[#This Row],[Order_Date]])</f>
        <v>2025</v>
      </c>
      <c r="L3149" s="12">
        <f>MONTH(Table2[[#This Row],[Order_Date]])</f>
        <v>7</v>
      </c>
      <c r="M3149" t="str">
        <f>TEXT(Table2[[#This Row],[Order_Date]],"mmm")</f>
        <v>Jul</v>
      </c>
      <c r="N3149" t="str">
        <f>TEXT(Table2[[#This Row],[Order_Date]],"YYYY-MM")</f>
        <v>2025-07</v>
      </c>
      <c r="O3149" s="9">
        <f>IFERROR(Table2[[#This Row],[Profit]]/Table2[[#This Row],[Sales]],0)</f>
        <v>0.18863064223406123</v>
      </c>
      <c r="P3149" t="str">
        <f>_xlfn.XLOOKUP(Table2[[#This Row],[Product_ID]],Table4[Product_ID],Table4[Category],"Not Found")</f>
        <v>Technology</v>
      </c>
      <c r="Q3149" t="str">
        <f>_xlfn.XLOOKUP(Table2[[#This Row],[Product_ID]],Table4[Product_ID],Table4[Sub_Category],"Not Found")</f>
        <v>Accessories</v>
      </c>
      <c r="R3149" t="str">
        <f>_xlfn.XLOOKUP(Table2[[#This Row],[Customer_ID]],Table1[Customer_ID],Table1[Region],"Not Found")</f>
        <v>West</v>
      </c>
      <c r="S3149" t="str">
        <f>_xlfn.XLOOKUP(Table2[[#This Row],[Customer_ID]],Table1[Customer_ID],Table1[Segment],"Not Found")</f>
        <v>Consumer</v>
      </c>
      <c r="T3149" t="str">
        <f>_xlfn.XLOOKUP(Table2[[#This Row],[Product_ID]],Table4[Product_ID],Table4[Product_Name],"Not Found")</f>
        <v>Keyboard</v>
      </c>
    </row>
    <row r="3150" spans="1:20" x14ac:dyDescent="0.3">
      <c r="A3150" t="s">
        <v>3680</v>
      </c>
      <c r="B3150" s="4">
        <v>45749</v>
      </c>
      <c r="C3150" s="4">
        <v>45750</v>
      </c>
      <c r="D3150" t="s">
        <v>922</v>
      </c>
      <c r="E3150" t="s">
        <v>81</v>
      </c>
      <c r="F3150" s="8">
        <v>2</v>
      </c>
      <c r="G3150" s="10">
        <v>0</v>
      </c>
      <c r="H3150" t="s">
        <v>13</v>
      </c>
      <c r="I3150" s="8">
        <v>1598</v>
      </c>
      <c r="J3150" s="8">
        <v>422.85</v>
      </c>
      <c r="K3150" s="12">
        <f>YEAR(Table2[[#This Row],[Order_Date]])</f>
        <v>2025</v>
      </c>
      <c r="L3150" s="12">
        <f>MONTH(Table2[[#This Row],[Order_Date]])</f>
        <v>4</v>
      </c>
      <c r="M3150" t="str">
        <f>TEXT(Table2[[#This Row],[Order_Date]],"mmm")</f>
        <v>Apr</v>
      </c>
      <c r="N3150" t="str">
        <f>TEXT(Table2[[#This Row],[Order_Date]],"YYYY-MM")</f>
        <v>2025-04</v>
      </c>
      <c r="O3150" s="9">
        <f>IFERROR(Table2[[#This Row],[Profit]]/Table2[[#This Row],[Sales]],0)</f>
        <v>0.26461201501877346</v>
      </c>
      <c r="P3150" t="str">
        <f>_xlfn.XLOOKUP(Table2[[#This Row],[Product_ID]],Table4[Product_ID],Table4[Category],"Not Found")</f>
        <v>Home</v>
      </c>
      <c r="Q3150" t="str">
        <f>_xlfn.XLOOKUP(Table2[[#This Row],[Product_ID]],Table4[Product_ID],Table4[Sub_Category],"Not Found")</f>
        <v>Kitchen</v>
      </c>
      <c r="R3150" t="str">
        <f>_xlfn.XLOOKUP(Table2[[#This Row],[Customer_ID]],Table1[Customer_ID],Table1[Region],"Not Found")</f>
        <v>North</v>
      </c>
      <c r="S3150" t="str">
        <f>_xlfn.XLOOKUP(Table2[[#This Row],[Customer_ID]],Table1[Customer_ID],Table1[Segment],"Not Found")</f>
        <v>Consumer</v>
      </c>
      <c r="T3150" t="str">
        <f>_xlfn.XLOOKUP(Table2[[#This Row],[Product_ID]],Table4[Product_ID],Table4[Product_Name],"Not Found")</f>
        <v>Travel Mug</v>
      </c>
    </row>
    <row r="3151" spans="1:20" x14ac:dyDescent="0.3">
      <c r="A3151" t="s">
        <v>3681</v>
      </c>
      <c r="B3151" s="4">
        <v>45380</v>
      </c>
      <c r="C3151" s="4">
        <v>45384</v>
      </c>
      <c r="D3151" t="s">
        <v>2189</v>
      </c>
      <c r="E3151" t="s">
        <v>12</v>
      </c>
      <c r="F3151" s="8">
        <v>2</v>
      </c>
      <c r="G3151" s="10">
        <v>0.1</v>
      </c>
      <c r="H3151" t="s">
        <v>13</v>
      </c>
      <c r="I3151" s="8">
        <v>1078.2</v>
      </c>
      <c r="J3151" s="8">
        <v>280.20999999999998</v>
      </c>
      <c r="K3151" s="12">
        <f>YEAR(Table2[[#This Row],[Order_Date]])</f>
        <v>2024</v>
      </c>
      <c r="L3151" s="12">
        <f>MONTH(Table2[[#This Row],[Order_Date]])</f>
        <v>3</v>
      </c>
      <c r="M3151" t="str">
        <f>TEXT(Table2[[#This Row],[Order_Date]],"mmm")</f>
        <v>Mar</v>
      </c>
      <c r="N3151" t="str">
        <f>TEXT(Table2[[#This Row],[Order_Date]],"YYYY-MM")</f>
        <v>2024-03</v>
      </c>
      <c r="O3151" s="9">
        <f>IFERROR(Table2[[#This Row],[Profit]]/Table2[[#This Row],[Sales]],0)</f>
        <v>0.2598868484511222</v>
      </c>
      <c r="P3151" t="str">
        <f>_xlfn.XLOOKUP(Table2[[#This Row],[Product_ID]],Table4[Product_ID],Table4[Category],"Not Found")</f>
        <v>Home</v>
      </c>
      <c r="Q3151" t="str">
        <f>_xlfn.XLOOKUP(Table2[[#This Row],[Product_ID]],Table4[Product_ID],Table4[Sub_Category],"Not Found")</f>
        <v>Kitchen</v>
      </c>
      <c r="R3151" t="str">
        <f>_xlfn.XLOOKUP(Table2[[#This Row],[Customer_ID]],Table1[Customer_ID],Table1[Region],"Not Found")</f>
        <v>East</v>
      </c>
      <c r="S3151" t="str">
        <f>_xlfn.XLOOKUP(Table2[[#This Row],[Customer_ID]],Table1[Customer_ID],Table1[Segment],"Not Found")</f>
        <v>Home Office</v>
      </c>
      <c r="T3151" t="str">
        <f>_xlfn.XLOOKUP(Table2[[#This Row],[Product_ID]],Table4[Product_ID],Table4[Product_Name],"Not Found")</f>
        <v>Water Bottle</v>
      </c>
    </row>
    <row r="3152" spans="1:20" x14ac:dyDescent="0.3">
      <c r="A3152" t="s">
        <v>3682</v>
      </c>
      <c r="B3152" s="4">
        <v>45951</v>
      </c>
      <c r="C3152" s="4">
        <v>45955</v>
      </c>
      <c r="D3152" t="s">
        <v>525</v>
      </c>
      <c r="E3152" t="s">
        <v>35</v>
      </c>
      <c r="F3152" s="8">
        <v>2</v>
      </c>
      <c r="G3152" s="10">
        <v>0.15</v>
      </c>
      <c r="H3152" t="s">
        <v>13</v>
      </c>
      <c r="I3152" s="8">
        <v>2718.3</v>
      </c>
      <c r="J3152" s="8">
        <v>723.14</v>
      </c>
      <c r="K3152" s="12">
        <f>YEAR(Table2[[#This Row],[Order_Date]])</f>
        <v>2025</v>
      </c>
      <c r="L3152" s="12">
        <f>MONTH(Table2[[#This Row],[Order_Date]])</f>
        <v>10</v>
      </c>
      <c r="M3152" t="str">
        <f>TEXT(Table2[[#This Row],[Order_Date]],"mmm")</f>
        <v>Oct</v>
      </c>
      <c r="N3152" t="str">
        <f>TEXT(Table2[[#This Row],[Order_Date]],"YYYY-MM")</f>
        <v>2025-10</v>
      </c>
      <c r="O3152" s="9">
        <f>IFERROR(Table2[[#This Row],[Profit]]/Table2[[#This Row],[Sales]],0)</f>
        <v>0.26602656071809583</v>
      </c>
      <c r="P3152" t="str">
        <f>_xlfn.XLOOKUP(Table2[[#This Row],[Product_ID]],Table4[Product_ID],Table4[Category],"Not Found")</f>
        <v>Lifestyle</v>
      </c>
      <c r="Q3152" t="str">
        <f>_xlfn.XLOOKUP(Table2[[#This Row],[Product_ID]],Table4[Product_ID],Table4[Sub_Category],"Not Found")</f>
        <v>Bags</v>
      </c>
      <c r="R3152" t="str">
        <f>_xlfn.XLOOKUP(Table2[[#This Row],[Customer_ID]],Table1[Customer_ID],Table1[Region],"Not Found")</f>
        <v>East</v>
      </c>
      <c r="S3152" t="str">
        <f>_xlfn.XLOOKUP(Table2[[#This Row],[Customer_ID]],Table1[Customer_ID],Table1[Segment],"Not Found")</f>
        <v>Consumer</v>
      </c>
      <c r="T3152" t="str">
        <f>_xlfn.XLOOKUP(Table2[[#This Row],[Product_ID]],Table4[Product_ID],Table4[Product_Name],"Not Found")</f>
        <v>Backpack</v>
      </c>
    </row>
    <row r="3153" spans="1:20" x14ac:dyDescent="0.3">
      <c r="A3153" t="s">
        <v>3683</v>
      </c>
      <c r="B3153" s="4">
        <v>45386</v>
      </c>
      <c r="C3153" s="4">
        <v>45391</v>
      </c>
      <c r="D3153" t="s">
        <v>433</v>
      </c>
      <c r="E3153" t="s">
        <v>99</v>
      </c>
      <c r="F3153" s="8">
        <v>1</v>
      </c>
      <c r="G3153" s="10">
        <v>0.05</v>
      </c>
      <c r="H3153" t="s">
        <v>13</v>
      </c>
      <c r="I3153" s="8">
        <v>236.55</v>
      </c>
      <c r="J3153" s="8">
        <v>62.31</v>
      </c>
      <c r="K3153" s="12">
        <f>YEAR(Table2[[#This Row],[Order_Date]])</f>
        <v>2024</v>
      </c>
      <c r="L3153" s="12">
        <f>MONTH(Table2[[#This Row],[Order_Date]])</f>
        <v>4</v>
      </c>
      <c r="M3153" t="str">
        <f>TEXT(Table2[[#This Row],[Order_Date]],"mmm")</f>
        <v>Apr</v>
      </c>
      <c r="N3153" t="str">
        <f>TEXT(Table2[[#This Row],[Order_Date]],"YYYY-MM")</f>
        <v>2024-04</v>
      </c>
      <c r="O3153" s="9">
        <f>IFERROR(Table2[[#This Row],[Profit]]/Table2[[#This Row],[Sales]],0)</f>
        <v>0.26341154090044389</v>
      </c>
      <c r="P3153" t="str">
        <f>_xlfn.XLOOKUP(Table2[[#This Row],[Product_ID]],Table4[Product_ID],Table4[Category],"Not Found")</f>
        <v>Office</v>
      </c>
      <c r="Q3153" t="str">
        <f>_xlfn.XLOOKUP(Table2[[#This Row],[Product_ID]],Table4[Product_ID],Table4[Sub_Category],"Not Found")</f>
        <v>Paper</v>
      </c>
      <c r="R3153" t="str">
        <f>_xlfn.XLOOKUP(Table2[[#This Row],[Customer_ID]],Table1[Customer_ID],Table1[Region],"Not Found")</f>
        <v>West</v>
      </c>
      <c r="S3153" t="str">
        <f>_xlfn.XLOOKUP(Table2[[#This Row],[Customer_ID]],Table1[Customer_ID],Table1[Segment],"Not Found")</f>
        <v>Consumer</v>
      </c>
      <c r="T3153" t="str">
        <f>_xlfn.XLOOKUP(Table2[[#This Row],[Product_ID]],Table4[Product_ID],Table4[Product_Name],"Not Found")</f>
        <v>Pen Set</v>
      </c>
    </row>
    <row r="3154" spans="1:20" x14ac:dyDescent="0.3">
      <c r="A3154" t="s">
        <v>3684</v>
      </c>
      <c r="B3154" s="4">
        <v>45743</v>
      </c>
      <c r="C3154" s="4">
        <v>45748</v>
      </c>
      <c r="D3154" t="s">
        <v>142</v>
      </c>
      <c r="E3154" t="s">
        <v>26</v>
      </c>
      <c r="F3154" s="8">
        <v>1</v>
      </c>
      <c r="G3154" s="10">
        <v>0.1</v>
      </c>
      <c r="H3154" t="s">
        <v>21</v>
      </c>
      <c r="I3154" s="8">
        <v>809.1</v>
      </c>
      <c r="J3154" s="8">
        <v>202.37</v>
      </c>
      <c r="K3154" s="12">
        <f>YEAR(Table2[[#This Row],[Order_Date]])</f>
        <v>2025</v>
      </c>
      <c r="L3154" s="12">
        <f>MONTH(Table2[[#This Row],[Order_Date]])</f>
        <v>3</v>
      </c>
      <c r="M3154" t="str">
        <f>TEXT(Table2[[#This Row],[Order_Date]],"mmm")</f>
        <v>Mar</v>
      </c>
      <c r="N3154" t="str">
        <f>TEXT(Table2[[#This Row],[Order_Date]],"YYYY-MM")</f>
        <v>2025-03</v>
      </c>
      <c r="O3154" s="9">
        <f>IFERROR(Table2[[#This Row],[Profit]]/Table2[[#This Row],[Sales]],0)</f>
        <v>0.25011741441107405</v>
      </c>
      <c r="P3154" t="str">
        <f>_xlfn.XLOOKUP(Table2[[#This Row],[Product_ID]],Table4[Product_ID],Table4[Category],"Not Found")</f>
        <v>Technology</v>
      </c>
      <c r="Q3154" t="str">
        <f>_xlfn.XLOOKUP(Table2[[#This Row],[Product_ID]],Table4[Product_ID],Table4[Sub_Category],"Not Found")</f>
        <v>Accessories</v>
      </c>
      <c r="R3154" t="str">
        <f>_xlfn.XLOOKUP(Table2[[#This Row],[Customer_ID]],Table1[Customer_ID],Table1[Region],"Not Found")</f>
        <v>North</v>
      </c>
      <c r="S3154" t="str">
        <f>_xlfn.XLOOKUP(Table2[[#This Row],[Customer_ID]],Table1[Customer_ID],Table1[Segment],"Not Found")</f>
        <v>Corporate</v>
      </c>
      <c r="T3154" t="str">
        <f>_xlfn.XLOOKUP(Table2[[#This Row],[Product_ID]],Table4[Product_ID],Table4[Product_Name],"Not Found")</f>
        <v>Keyboard</v>
      </c>
    </row>
    <row r="3155" spans="1:20" x14ac:dyDescent="0.3">
      <c r="A3155" t="s">
        <v>3685</v>
      </c>
      <c r="B3155" s="4">
        <v>45719</v>
      </c>
      <c r="C3155" s="4">
        <v>45724</v>
      </c>
      <c r="D3155" t="s">
        <v>609</v>
      </c>
      <c r="E3155" t="s">
        <v>45</v>
      </c>
      <c r="F3155" s="8">
        <v>1</v>
      </c>
      <c r="G3155" s="10">
        <v>0.1</v>
      </c>
      <c r="H3155" t="s">
        <v>13</v>
      </c>
      <c r="I3155" s="8">
        <v>2249.1</v>
      </c>
      <c r="J3155" s="8">
        <v>553.71</v>
      </c>
      <c r="K3155" s="12">
        <f>YEAR(Table2[[#This Row],[Order_Date]])</f>
        <v>2025</v>
      </c>
      <c r="L3155" s="12">
        <f>MONTH(Table2[[#This Row],[Order_Date]])</f>
        <v>3</v>
      </c>
      <c r="M3155" t="str">
        <f>TEXT(Table2[[#This Row],[Order_Date]],"mmm")</f>
        <v>Mar</v>
      </c>
      <c r="N3155" t="str">
        <f>TEXT(Table2[[#This Row],[Order_Date]],"YYYY-MM")</f>
        <v>2025-03</v>
      </c>
      <c r="O3155" s="9">
        <f>IFERROR(Table2[[#This Row],[Profit]]/Table2[[#This Row],[Sales]],0)</f>
        <v>0.2461918100573563</v>
      </c>
      <c r="P3155" t="str">
        <f>_xlfn.XLOOKUP(Table2[[#This Row],[Product_ID]],Table4[Product_ID],Table4[Category],"Not Found")</f>
        <v>Technology</v>
      </c>
      <c r="Q3155" t="str">
        <f>_xlfn.XLOOKUP(Table2[[#This Row],[Product_ID]],Table4[Product_ID],Table4[Sub_Category],"Not Found")</f>
        <v>Audio</v>
      </c>
      <c r="R3155" t="str">
        <f>_xlfn.XLOOKUP(Table2[[#This Row],[Customer_ID]],Table1[Customer_ID],Table1[Region],"Not Found")</f>
        <v>North</v>
      </c>
      <c r="S3155" t="str">
        <f>_xlfn.XLOOKUP(Table2[[#This Row],[Customer_ID]],Table1[Customer_ID],Table1[Segment],"Not Found")</f>
        <v>Consumer</v>
      </c>
      <c r="T3155" t="str">
        <f>_xlfn.XLOOKUP(Table2[[#This Row],[Product_ID]],Table4[Product_ID],Table4[Product_Name],"Not Found")</f>
        <v>Headphones</v>
      </c>
    </row>
    <row r="3156" spans="1:20" x14ac:dyDescent="0.3">
      <c r="A3156" t="s">
        <v>3686</v>
      </c>
      <c r="B3156" s="4">
        <v>45442</v>
      </c>
      <c r="C3156" s="4">
        <v>45446</v>
      </c>
      <c r="D3156" t="s">
        <v>735</v>
      </c>
      <c r="E3156" t="s">
        <v>96</v>
      </c>
      <c r="F3156" s="8">
        <v>1</v>
      </c>
      <c r="G3156" s="10">
        <v>0.05</v>
      </c>
      <c r="H3156" t="s">
        <v>13</v>
      </c>
      <c r="I3156" s="8">
        <v>949.05</v>
      </c>
      <c r="J3156" s="8">
        <v>215.47</v>
      </c>
      <c r="K3156" s="12">
        <f>YEAR(Table2[[#This Row],[Order_Date]])</f>
        <v>2024</v>
      </c>
      <c r="L3156" s="12">
        <f>MONTH(Table2[[#This Row],[Order_Date]])</f>
        <v>5</v>
      </c>
      <c r="M3156" t="str">
        <f>TEXT(Table2[[#This Row],[Order_Date]],"mmm")</f>
        <v>May</v>
      </c>
      <c r="N3156" t="str">
        <f>TEXT(Table2[[#This Row],[Order_Date]],"YYYY-MM")</f>
        <v>2024-05</v>
      </c>
      <c r="O3156" s="9">
        <f>IFERROR(Table2[[#This Row],[Profit]]/Table2[[#This Row],[Sales]],0)</f>
        <v>0.22703756387966914</v>
      </c>
      <c r="P3156" t="str">
        <f>_xlfn.XLOOKUP(Table2[[#This Row],[Product_ID]],Table4[Product_ID],Table4[Category],"Not Found")</f>
        <v>Home</v>
      </c>
      <c r="Q3156" t="str">
        <f>_xlfn.XLOOKUP(Table2[[#This Row],[Product_ID]],Table4[Product_ID],Table4[Sub_Category],"Not Found")</f>
        <v>Lighting</v>
      </c>
      <c r="R3156" t="str">
        <f>_xlfn.XLOOKUP(Table2[[#This Row],[Customer_ID]],Table1[Customer_ID],Table1[Region],"Not Found")</f>
        <v>West</v>
      </c>
      <c r="S3156" t="str">
        <f>_xlfn.XLOOKUP(Table2[[#This Row],[Customer_ID]],Table1[Customer_ID],Table1[Segment],"Not Found")</f>
        <v>Home Office</v>
      </c>
      <c r="T3156" t="str">
        <f>_xlfn.XLOOKUP(Table2[[#This Row],[Product_ID]],Table4[Product_ID],Table4[Product_Name],"Not Found")</f>
        <v>LED Strip Light</v>
      </c>
    </row>
    <row r="3157" spans="1:20" x14ac:dyDescent="0.3">
      <c r="A3157" t="s">
        <v>3687</v>
      </c>
      <c r="B3157" s="4">
        <v>45805</v>
      </c>
      <c r="C3157" s="4">
        <v>45810</v>
      </c>
      <c r="D3157" t="s">
        <v>700</v>
      </c>
      <c r="E3157" t="s">
        <v>200</v>
      </c>
      <c r="F3157" s="8">
        <v>2</v>
      </c>
      <c r="G3157" s="10">
        <v>0</v>
      </c>
      <c r="H3157" t="s">
        <v>13</v>
      </c>
      <c r="I3157" s="8">
        <v>2198</v>
      </c>
      <c r="J3157" s="8">
        <v>743.26</v>
      </c>
      <c r="K3157" s="12">
        <f>YEAR(Table2[[#This Row],[Order_Date]])</f>
        <v>2025</v>
      </c>
      <c r="L3157" s="12">
        <f>MONTH(Table2[[#This Row],[Order_Date]])</f>
        <v>5</v>
      </c>
      <c r="M3157" t="str">
        <f>TEXT(Table2[[#This Row],[Order_Date]],"mmm")</f>
        <v>May</v>
      </c>
      <c r="N3157" t="str">
        <f>TEXT(Table2[[#This Row],[Order_Date]],"YYYY-MM")</f>
        <v>2025-05</v>
      </c>
      <c r="O3157" s="9">
        <f>IFERROR(Table2[[#This Row],[Profit]]/Table2[[#This Row],[Sales]],0)</f>
        <v>0.33815286624203822</v>
      </c>
      <c r="P3157" t="str">
        <f>_xlfn.XLOOKUP(Table2[[#This Row],[Product_ID]],Table4[Product_ID],Table4[Category],"Not Found")</f>
        <v>Office</v>
      </c>
      <c r="Q3157" t="str">
        <f>_xlfn.XLOOKUP(Table2[[#This Row],[Product_ID]],Table4[Product_ID],Table4[Sub_Category],"Not Found")</f>
        <v>Office Supplies</v>
      </c>
      <c r="R3157" t="str">
        <f>_xlfn.XLOOKUP(Table2[[#This Row],[Customer_ID]],Table1[Customer_ID],Table1[Region],"Not Found")</f>
        <v>West</v>
      </c>
      <c r="S3157" t="str">
        <f>_xlfn.XLOOKUP(Table2[[#This Row],[Customer_ID]],Table1[Customer_ID],Table1[Segment],"Not Found")</f>
        <v>Home Office</v>
      </c>
      <c r="T3157" t="str">
        <f>_xlfn.XLOOKUP(Table2[[#This Row],[Product_ID]],Table4[Product_ID],Table4[Product_Name],"Not Found")</f>
        <v>Laptop Stand</v>
      </c>
    </row>
    <row r="3158" spans="1:20" x14ac:dyDescent="0.3">
      <c r="A3158" t="s">
        <v>3688</v>
      </c>
      <c r="B3158" s="4">
        <v>45667</v>
      </c>
      <c r="C3158" s="4">
        <v>45672</v>
      </c>
      <c r="D3158" t="s">
        <v>1961</v>
      </c>
      <c r="E3158" t="s">
        <v>68</v>
      </c>
      <c r="F3158" s="8">
        <v>3</v>
      </c>
      <c r="G3158" s="10">
        <v>0.1</v>
      </c>
      <c r="H3158" t="s">
        <v>30</v>
      </c>
      <c r="I3158" s="8">
        <v>3507.3</v>
      </c>
      <c r="J3158" s="8">
        <v>855.31</v>
      </c>
      <c r="K3158" s="12">
        <f>YEAR(Table2[[#This Row],[Order_Date]])</f>
        <v>2025</v>
      </c>
      <c r="L3158" s="12">
        <f>MONTH(Table2[[#This Row],[Order_Date]])</f>
        <v>1</v>
      </c>
      <c r="M3158" t="str">
        <f>TEXT(Table2[[#This Row],[Order_Date]],"mmm")</f>
        <v>Jan</v>
      </c>
      <c r="N3158" t="str">
        <f>TEXT(Table2[[#This Row],[Order_Date]],"YYYY-MM")</f>
        <v>2025-01</v>
      </c>
      <c r="O3158" s="9">
        <f>IFERROR(Table2[[#This Row],[Profit]]/Table2[[#This Row],[Sales]],0)</f>
        <v>0.24386565164086332</v>
      </c>
      <c r="P3158" t="str">
        <f>_xlfn.XLOOKUP(Table2[[#This Row],[Product_ID]],Table4[Product_ID],Table4[Category],"Not Found")</f>
        <v>Home</v>
      </c>
      <c r="Q3158" t="str">
        <f>_xlfn.XLOOKUP(Table2[[#This Row],[Product_ID]],Table4[Product_ID],Table4[Sub_Category],"Not Found")</f>
        <v>Lighting</v>
      </c>
      <c r="R3158" t="str">
        <f>_xlfn.XLOOKUP(Table2[[#This Row],[Customer_ID]],Table1[Customer_ID],Table1[Region],"Not Found")</f>
        <v>North</v>
      </c>
      <c r="S3158" t="str">
        <f>_xlfn.XLOOKUP(Table2[[#This Row],[Customer_ID]],Table1[Customer_ID],Table1[Segment],"Not Found")</f>
        <v>Consumer</v>
      </c>
      <c r="T3158" t="str">
        <f>_xlfn.XLOOKUP(Table2[[#This Row],[Product_ID]],Table4[Product_ID],Table4[Product_Name],"Not Found")</f>
        <v>Table Lamp</v>
      </c>
    </row>
    <row r="3159" spans="1:20" x14ac:dyDescent="0.3">
      <c r="A3159" t="s">
        <v>3689</v>
      </c>
      <c r="B3159" s="4">
        <v>45313</v>
      </c>
      <c r="C3159" s="4">
        <v>45317</v>
      </c>
      <c r="D3159" t="s">
        <v>2696</v>
      </c>
      <c r="E3159" t="s">
        <v>68</v>
      </c>
      <c r="F3159" s="8">
        <v>1</v>
      </c>
      <c r="G3159" s="10">
        <v>0.05</v>
      </c>
      <c r="H3159" t="s">
        <v>21</v>
      </c>
      <c r="I3159" s="8">
        <v>1234.05</v>
      </c>
      <c r="J3159" s="8">
        <v>342.57</v>
      </c>
      <c r="K3159" s="12">
        <f>YEAR(Table2[[#This Row],[Order_Date]])</f>
        <v>2024</v>
      </c>
      <c r="L3159" s="12">
        <f>MONTH(Table2[[#This Row],[Order_Date]])</f>
        <v>1</v>
      </c>
      <c r="M3159" t="str">
        <f>TEXT(Table2[[#This Row],[Order_Date]],"mmm")</f>
        <v>Jan</v>
      </c>
      <c r="N3159" t="str">
        <f>TEXT(Table2[[#This Row],[Order_Date]],"YYYY-MM")</f>
        <v>2024-01</v>
      </c>
      <c r="O3159" s="9">
        <f>IFERROR(Table2[[#This Row],[Profit]]/Table2[[#This Row],[Sales]],0)</f>
        <v>0.27759815242494229</v>
      </c>
      <c r="P3159" t="str">
        <f>_xlfn.XLOOKUP(Table2[[#This Row],[Product_ID]],Table4[Product_ID],Table4[Category],"Not Found")</f>
        <v>Home</v>
      </c>
      <c r="Q3159" t="str">
        <f>_xlfn.XLOOKUP(Table2[[#This Row],[Product_ID]],Table4[Product_ID],Table4[Sub_Category],"Not Found")</f>
        <v>Lighting</v>
      </c>
      <c r="R3159" t="str">
        <f>_xlfn.XLOOKUP(Table2[[#This Row],[Customer_ID]],Table1[Customer_ID],Table1[Region],"Not Found")</f>
        <v>West</v>
      </c>
      <c r="S3159" t="str">
        <f>_xlfn.XLOOKUP(Table2[[#This Row],[Customer_ID]],Table1[Customer_ID],Table1[Segment],"Not Found")</f>
        <v>Consumer</v>
      </c>
      <c r="T3159" t="str">
        <f>_xlfn.XLOOKUP(Table2[[#This Row],[Product_ID]],Table4[Product_ID],Table4[Product_Name],"Not Found")</f>
        <v>Table Lamp</v>
      </c>
    </row>
    <row r="3160" spans="1:20" x14ac:dyDescent="0.3">
      <c r="A3160" t="s">
        <v>3690</v>
      </c>
      <c r="B3160" s="4">
        <v>45604</v>
      </c>
      <c r="C3160" s="4">
        <v>45608</v>
      </c>
      <c r="D3160" t="s">
        <v>433</v>
      </c>
      <c r="E3160" t="s">
        <v>81</v>
      </c>
      <c r="F3160" s="8">
        <v>1</v>
      </c>
      <c r="G3160" s="10">
        <v>0</v>
      </c>
      <c r="H3160" t="s">
        <v>13</v>
      </c>
      <c r="I3160" s="8">
        <v>799</v>
      </c>
      <c r="J3160" s="8">
        <v>170.35</v>
      </c>
      <c r="K3160" s="12">
        <f>YEAR(Table2[[#This Row],[Order_Date]])</f>
        <v>2024</v>
      </c>
      <c r="L3160" s="12">
        <f>MONTH(Table2[[#This Row],[Order_Date]])</f>
        <v>11</v>
      </c>
      <c r="M3160" t="str">
        <f>TEXT(Table2[[#This Row],[Order_Date]],"mmm")</f>
        <v>Nov</v>
      </c>
      <c r="N3160" t="str">
        <f>TEXT(Table2[[#This Row],[Order_Date]],"YYYY-MM")</f>
        <v>2024-11</v>
      </c>
      <c r="O3160" s="9">
        <f>IFERROR(Table2[[#This Row],[Profit]]/Table2[[#This Row],[Sales]],0)</f>
        <v>0.2132040050062578</v>
      </c>
      <c r="P3160" t="str">
        <f>_xlfn.XLOOKUP(Table2[[#This Row],[Product_ID]],Table4[Product_ID],Table4[Category],"Not Found")</f>
        <v>Home</v>
      </c>
      <c r="Q3160" t="str">
        <f>_xlfn.XLOOKUP(Table2[[#This Row],[Product_ID]],Table4[Product_ID],Table4[Sub_Category],"Not Found")</f>
        <v>Kitchen</v>
      </c>
      <c r="R3160" t="str">
        <f>_xlfn.XLOOKUP(Table2[[#This Row],[Customer_ID]],Table1[Customer_ID],Table1[Region],"Not Found")</f>
        <v>West</v>
      </c>
      <c r="S3160" t="str">
        <f>_xlfn.XLOOKUP(Table2[[#This Row],[Customer_ID]],Table1[Customer_ID],Table1[Segment],"Not Found")</f>
        <v>Consumer</v>
      </c>
      <c r="T3160" t="str">
        <f>_xlfn.XLOOKUP(Table2[[#This Row],[Product_ID]],Table4[Product_ID],Table4[Product_Name],"Not Found")</f>
        <v>Travel Mug</v>
      </c>
    </row>
    <row r="3161" spans="1:20" x14ac:dyDescent="0.3">
      <c r="A3161" t="s">
        <v>3691</v>
      </c>
      <c r="B3161" s="4">
        <v>45810</v>
      </c>
      <c r="C3161" s="4">
        <v>45815</v>
      </c>
      <c r="D3161" t="s">
        <v>1946</v>
      </c>
      <c r="E3161" t="s">
        <v>35</v>
      </c>
      <c r="F3161" s="8">
        <v>1</v>
      </c>
      <c r="G3161" s="10">
        <v>0.15</v>
      </c>
      <c r="H3161" t="s">
        <v>13</v>
      </c>
      <c r="I3161" s="8">
        <v>1359.15</v>
      </c>
      <c r="J3161" s="8">
        <v>400.5</v>
      </c>
      <c r="K3161" s="12">
        <f>YEAR(Table2[[#This Row],[Order_Date]])</f>
        <v>2025</v>
      </c>
      <c r="L3161" s="12">
        <f>MONTH(Table2[[#This Row],[Order_Date]])</f>
        <v>6</v>
      </c>
      <c r="M3161" t="str">
        <f>TEXT(Table2[[#This Row],[Order_Date]],"mmm")</f>
        <v>Jun</v>
      </c>
      <c r="N3161" t="str">
        <f>TEXT(Table2[[#This Row],[Order_Date]],"YYYY-MM")</f>
        <v>2025-06</v>
      </c>
      <c r="O3161" s="9">
        <f>IFERROR(Table2[[#This Row],[Profit]]/Table2[[#This Row],[Sales]],0)</f>
        <v>0.29466946253172938</v>
      </c>
      <c r="P3161" t="str">
        <f>_xlfn.XLOOKUP(Table2[[#This Row],[Product_ID]],Table4[Product_ID],Table4[Category],"Not Found")</f>
        <v>Lifestyle</v>
      </c>
      <c r="Q3161" t="str">
        <f>_xlfn.XLOOKUP(Table2[[#This Row],[Product_ID]],Table4[Product_ID],Table4[Sub_Category],"Not Found")</f>
        <v>Bags</v>
      </c>
      <c r="R3161" t="str">
        <f>_xlfn.XLOOKUP(Table2[[#This Row],[Customer_ID]],Table1[Customer_ID],Table1[Region],"Not Found")</f>
        <v>North</v>
      </c>
      <c r="S3161" t="str">
        <f>_xlfn.XLOOKUP(Table2[[#This Row],[Customer_ID]],Table1[Customer_ID],Table1[Segment],"Not Found")</f>
        <v>Consumer</v>
      </c>
      <c r="T3161" t="str">
        <f>_xlfn.XLOOKUP(Table2[[#This Row],[Product_ID]],Table4[Product_ID],Table4[Product_Name],"Not Found")</f>
        <v>Backpack</v>
      </c>
    </row>
    <row r="3162" spans="1:20" x14ac:dyDescent="0.3">
      <c r="A3162" t="s">
        <v>3692</v>
      </c>
      <c r="B3162" s="4">
        <v>45497</v>
      </c>
      <c r="C3162" s="4">
        <v>45502</v>
      </c>
      <c r="D3162" t="s">
        <v>1771</v>
      </c>
      <c r="E3162" t="s">
        <v>12</v>
      </c>
      <c r="F3162" s="8">
        <v>1</v>
      </c>
      <c r="G3162" s="10">
        <v>0.1</v>
      </c>
      <c r="H3162" t="s">
        <v>21</v>
      </c>
      <c r="I3162" s="8">
        <v>539.1</v>
      </c>
      <c r="J3162" s="8">
        <v>117.5</v>
      </c>
      <c r="K3162" s="12">
        <f>YEAR(Table2[[#This Row],[Order_Date]])</f>
        <v>2024</v>
      </c>
      <c r="L3162" s="12">
        <f>MONTH(Table2[[#This Row],[Order_Date]])</f>
        <v>7</v>
      </c>
      <c r="M3162" t="str">
        <f>TEXT(Table2[[#This Row],[Order_Date]],"mmm")</f>
        <v>Jul</v>
      </c>
      <c r="N3162" t="str">
        <f>TEXT(Table2[[#This Row],[Order_Date]],"YYYY-MM")</f>
        <v>2024-07</v>
      </c>
      <c r="O3162" s="9">
        <f>IFERROR(Table2[[#This Row],[Profit]]/Table2[[#This Row],[Sales]],0)</f>
        <v>0.21795585234650341</v>
      </c>
      <c r="P3162" t="str">
        <f>_xlfn.XLOOKUP(Table2[[#This Row],[Product_ID]],Table4[Product_ID],Table4[Category],"Not Found")</f>
        <v>Home</v>
      </c>
      <c r="Q3162" t="str">
        <f>_xlfn.XLOOKUP(Table2[[#This Row],[Product_ID]],Table4[Product_ID],Table4[Sub_Category],"Not Found")</f>
        <v>Kitchen</v>
      </c>
      <c r="R3162" t="str">
        <f>_xlfn.XLOOKUP(Table2[[#This Row],[Customer_ID]],Table1[Customer_ID],Table1[Region],"Not Found")</f>
        <v>North</v>
      </c>
      <c r="S3162" t="str">
        <f>_xlfn.XLOOKUP(Table2[[#This Row],[Customer_ID]],Table1[Customer_ID],Table1[Segment],"Not Found")</f>
        <v>Consumer</v>
      </c>
      <c r="T3162" t="str">
        <f>_xlfn.XLOOKUP(Table2[[#This Row],[Product_ID]],Table4[Product_ID],Table4[Product_Name],"Not Found")</f>
        <v>Water Bottle</v>
      </c>
    </row>
    <row r="3163" spans="1:20" x14ac:dyDescent="0.3">
      <c r="A3163" t="s">
        <v>3693</v>
      </c>
      <c r="B3163" s="4">
        <v>45666</v>
      </c>
      <c r="C3163" s="4">
        <v>45669</v>
      </c>
      <c r="D3163" t="s">
        <v>446</v>
      </c>
      <c r="E3163" t="s">
        <v>45</v>
      </c>
      <c r="F3163" s="8">
        <v>2</v>
      </c>
      <c r="G3163" s="10">
        <v>0.2</v>
      </c>
      <c r="H3163" t="s">
        <v>13</v>
      </c>
      <c r="I3163" s="8">
        <v>3998.4</v>
      </c>
      <c r="J3163" s="8">
        <v>648.25</v>
      </c>
      <c r="K3163" s="12">
        <f>YEAR(Table2[[#This Row],[Order_Date]])</f>
        <v>2025</v>
      </c>
      <c r="L3163" s="12">
        <f>MONTH(Table2[[#This Row],[Order_Date]])</f>
        <v>1</v>
      </c>
      <c r="M3163" t="str">
        <f>TEXT(Table2[[#This Row],[Order_Date]],"mmm")</f>
        <v>Jan</v>
      </c>
      <c r="N3163" t="str">
        <f>TEXT(Table2[[#This Row],[Order_Date]],"YYYY-MM")</f>
        <v>2025-01</v>
      </c>
      <c r="O3163" s="9">
        <f>IFERROR(Table2[[#This Row],[Profit]]/Table2[[#This Row],[Sales]],0)</f>
        <v>0.16212735094037614</v>
      </c>
      <c r="P3163" t="str">
        <f>_xlfn.XLOOKUP(Table2[[#This Row],[Product_ID]],Table4[Product_ID],Table4[Category],"Not Found")</f>
        <v>Technology</v>
      </c>
      <c r="Q3163" t="str">
        <f>_xlfn.XLOOKUP(Table2[[#This Row],[Product_ID]],Table4[Product_ID],Table4[Sub_Category],"Not Found")</f>
        <v>Audio</v>
      </c>
      <c r="R3163" t="str">
        <f>_xlfn.XLOOKUP(Table2[[#This Row],[Customer_ID]],Table1[Customer_ID],Table1[Region],"Not Found")</f>
        <v>East</v>
      </c>
      <c r="S3163" t="str">
        <f>_xlfn.XLOOKUP(Table2[[#This Row],[Customer_ID]],Table1[Customer_ID],Table1[Segment],"Not Found")</f>
        <v>Corporate</v>
      </c>
      <c r="T3163" t="str">
        <f>_xlfn.XLOOKUP(Table2[[#This Row],[Product_ID]],Table4[Product_ID],Table4[Product_Name],"Not Found")</f>
        <v>Headphones</v>
      </c>
    </row>
    <row r="3164" spans="1:20" x14ac:dyDescent="0.3">
      <c r="A3164" t="s">
        <v>3694</v>
      </c>
      <c r="B3164" s="4">
        <v>45742</v>
      </c>
      <c r="C3164" s="4">
        <v>45744</v>
      </c>
      <c r="D3164" t="s">
        <v>1471</v>
      </c>
      <c r="E3164" t="s">
        <v>99</v>
      </c>
      <c r="F3164" s="8">
        <v>3</v>
      </c>
      <c r="G3164" s="10">
        <v>0</v>
      </c>
      <c r="H3164" t="s">
        <v>30</v>
      </c>
      <c r="I3164" s="8">
        <v>747</v>
      </c>
      <c r="J3164" s="8">
        <v>208.05</v>
      </c>
      <c r="K3164" s="12">
        <f>YEAR(Table2[[#This Row],[Order_Date]])</f>
        <v>2025</v>
      </c>
      <c r="L3164" s="12">
        <f>MONTH(Table2[[#This Row],[Order_Date]])</f>
        <v>3</v>
      </c>
      <c r="M3164" t="str">
        <f>TEXT(Table2[[#This Row],[Order_Date]],"mmm")</f>
        <v>Mar</v>
      </c>
      <c r="N3164" t="str">
        <f>TEXT(Table2[[#This Row],[Order_Date]],"YYYY-MM")</f>
        <v>2025-03</v>
      </c>
      <c r="O3164" s="9">
        <f>IFERROR(Table2[[#This Row],[Profit]]/Table2[[#This Row],[Sales]],0)</f>
        <v>0.27851405622489961</v>
      </c>
      <c r="P3164" t="str">
        <f>_xlfn.XLOOKUP(Table2[[#This Row],[Product_ID]],Table4[Product_ID],Table4[Category],"Not Found")</f>
        <v>Office</v>
      </c>
      <c r="Q3164" t="str">
        <f>_xlfn.XLOOKUP(Table2[[#This Row],[Product_ID]],Table4[Product_ID],Table4[Sub_Category],"Not Found")</f>
        <v>Paper</v>
      </c>
      <c r="R3164" t="str">
        <f>_xlfn.XLOOKUP(Table2[[#This Row],[Customer_ID]],Table1[Customer_ID],Table1[Region],"Not Found")</f>
        <v>South</v>
      </c>
      <c r="S3164" t="str">
        <f>_xlfn.XLOOKUP(Table2[[#This Row],[Customer_ID]],Table1[Customer_ID],Table1[Segment],"Not Found")</f>
        <v>Consumer</v>
      </c>
      <c r="T3164" t="str">
        <f>_xlfn.XLOOKUP(Table2[[#This Row],[Product_ID]],Table4[Product_ID],Table4[Product_Name],"Not Found")</f>
        <v>Pen Set</v>
      </c>
    </row>
    <row r="3165" spans="1:20" x14ac:dyDescent="0.3">
      <c r="A3165" t="s">
        <v>3695</v>
      </c>
      <c r="B3165" s="4">
        <v>45917</v>
      </c>
      <c r="C3165" s="4">
        <v>45921</v>
      </c>
      <c r="D3165" t="s">
        <v>227</v>
      </c>
      <c r="E3165" t="s">
        <v>35</v>
      </c>
      <c r="F3165" s="8">
        <v>3</v>
      </c>
      <c r="G3165" s="10">
        <v>0.1</v>
      </c>
      <c r="H3165" t="s">
        <v>13</v>
      </c>
      <c r="I3165" s="8">
        <v>4317.3</v>
      </c>
      <c r="J3165" s="8">
        <v>1245.6300000000001</v>
      </c>
      <c r="K3165" s="12">
        <f>YEAR(Table2[[#This Row],[Order_Date]])</f>
        <v>2025</v>
      </c>
      <c r="L3165" s="12">
        <f>MONTH(Table2[[#This Row],[Order_Date]])</f>
        <v>9</v>
      </c>
      <c r="M3165" t="str">
        <f>TEXT(Table2[[#This Row],[Order_Date]],"mmm")</f>
        <v>Sep</v>
      </c>
      <c r="N3165" t="str">
        <f>TEXT(Table2[[#This Row],[Order_Date]],"YYYY-MM")</f>
        <v>2025-09</v>
      </c>
      <c r="O3165" s="9">
        <f>IFERROR(Table2[[#This Row],[Profit]]/Table2[[#This Row],[Sales]],0)</f>
        <v>0.28852060315474953</v>
      </c>
      <c r="P3165" t="str">
        <f>_xlfn.XLOOKUP(Table2[[#This Row],[Product_ID]],Table4[Product_ID],Table4[Category],"Not Found")</f>
        <v>Lifestyle</v>
      </c>
      <c r="Q3165" t="str">
        <f>_xlfn.XLOOKUP(Table2[[#This Row],[Product_ID]],Table4[Product_ID],Table4[Sub_Category],"Not Found")</f>
        <v>Bags</v>
      </c>
      <c r="R3165" t="str">
        <f>_xlfn.XLOOKUP(Table2[[#This Row],[Customer_ID]],Table1[Customer_ID],Table1[Region],"Not Found")</f>
        <v>West</v>
      </c>
      <c r="S3165" t="str">
        <f>_xlfn.XLOOKUP(Table2[[#This Row],[Customer_ID]],Table1[Customer_ID],Table1[Segment],"Not Found")</f>
        <v>Consumer</v>
      </c>
      <c r="T3165" t="str">
        <f>_xlfn.XLOOKUP(Table2[[#This Row],[Product_ID]],Table4[Product_ID],Table4[Product_Name],"Not Found")</f>
        <v>Backpack</v>
      </c>
    </row>
    <row r="3166" spans="1:20" x14ac:dyDescent="0.3">
      <c r="A3166" t="s">
        <v>3696</v>
      </c>
      <c r="B3166" s="4">
        <v>45886</v>
      </c>
      <c r="C3166" s="4">
        <v>45888</v>
      </c>
      <c r="D3166" t="s">
        <v>737</v>
      </c>
      <c r="E3166" t="s">
        <v>35</v>
      </c>
      <c r="F3166" s="8">
        <v>1</v>
      </c>
      <c r="G3166" s="10">
        <v>0.1</v>
      </c>
      <c r="H3166" t="s">
        <v>13</v>
      </c>
      <c r="I3166" s="8">
        <v>1439.1</v>
      </c>
      <c r="J3166" s="8">
        <v>485.73</v>
      </c>
      <c r="K3166" s="12">
        <f>YEAR(Table2[[#This Row],[Order_Date]])</f>
        <v>2025</v>
      </c>
      <c r="L3166" s="12">
        <f>MONTH(Table2[[#This Row],[Order_Date]])</f>
        <v>8</v>
      </c>
      <c r="M3166" t="str">
        <f>TEXT(Table2[[#This Row],[Order_Date]],"mmm")</f>
        <v>Aug</v>
      </c>
      <c r="N3166" t="str">
        <f>TEXT(Table2[[#This Row],[Order_Date]],"YYYY-MM")</f>
        <v>2025-08</v>
      </c>
      <c r="O3166" s="9">
        <f>IFERROR(Table2[[#This Row],[Profit]]/Table2[[#This Row],[Sales]],0)</f>
        <v>0.33752345215759855</v>
      </c>
      <c r="P3166" t="str">
        <f>_xlfn.XLOOKUP(Table2[[#This Row],[Product_ID]],Table4[Product_ID],Table4[Category],"Not Found")</f>
        <v>Lifestyle</v>
      </c>
      <c r="Q3166" t="str">
        <f>_xlfn.XLOOKUP(Table2[[#This Row],[Product_ID]],Table4[Product_ID],Table4[Sub_Category],"Not Found")</f>
        <v>Bags</v>
      </c>
      <c r="R3166" t="str">
        <f>_xlfn.XLOOKUP(Table2[[#This Row],[Customer_ID]],Table1[Customer_ID],Table1[Region],"Not Found")</f>
        <v>West</v>
      </c>
      <c r="S3166" t="str">
        <f>_xlfn.XLOOKUP(Table2[[#This Row],[Customer_ID]],Table1[Customer_ID],Table1[Segment],"Not Found")</f>
        <v>Corporate</v>
      </c>
      <c r="T3166" t="str">
        <f>_xlfn.XLOOKUP(Table2[[#This Row],[Product_ID]],Table4[Product_ID],Table4[Product_Name],"Not Found")</f>
        <v>Backpack</v>
      </c>
    </row>
    <row r="3167" spans="1:20" x14ac:dyDescent="0.3">
      <c r="A3167" t="s">
        <v>3697</v>
      </c>
      <c r="B3167" s="4">
        <v>45470</v>
      </c>
      <c r="C3167" s="4">
        <v>45474</v>
      </c>
      <c r="D3167" t="s">
        <v>2884</v>
      </c>
      <c r="E3167" t="s">
        <v>35</v>
      </c>
      <c r="F3167" s="8">
        <v>4</v>
      </c>
      <c r="G3167" s="10">
        <v>0.2</v>
      </c>
      <c r="H3167" t="s">
        <v>17</v>
      </c>
      <c r="I3167" s="8">
        <v>5116.8</v>
      </c>
      <c r="J3167" s="8">
        <v>1431.61</v>
      </c>
      <c r="K3167" s="12">
        <f>YEAR(Table2[[#This Row],[Order_Date]])</f>
        <v>2024</v>
      </c>
      <c r="L3167" s="12">
        <f>MONTH(Table2[[#This Row],[Order_Date]])</f>
        <v>6</v>
      </c>
      <c r="M3167" t="str">
        <f>TEXT(Table2[[#This Row],[Order_Date]],"mmm")</f>
        <v>Jun</v>
      </c>
      <c r="N3167" t="str">
        <f>TEXT(Table2[[#This Row],[Order_Date]],"YYYY-MM")</f>
        <v>2024-06</v>
      </c>
      <c r="O3167" s="9">
        <f>IFERROR(Table2[[#This Row],[Profit]]/Table2[[#This Row],[Sales]],0)</f>
        <v>0.27978619449656034</v>
      </c>
      <c r="P3167" t="str">
        <f>_xlfn.XLOOKUP(Table2[[#This Row],[Product_ID]],Table4[Product_ID],Table4[Category],"Not Found")</f>
        <v>Lifestyle</v>
      </c>
      <c r="Q3167" t="str">
        <f>_xlfn.XLOOKUP(Table2[[#This Row],[Product_ID]],Table4[Product_ID],Table4[Sub_Category],"Not Found")</f>
        <v>Bags</v>
      </c>
      <c r="R3167" t="str">
        <f>_xlfn.XLOOKUP(Table2[[#This Row],[Customer_ID]],Table1[Customer_ID],Table1[Region],"Not Found")</f>
        <v>North</v>
      </c>
      <c r="S3167" t="str">
        <f>_xlfn.XLOOKUP(Table2[[#This Row],[Customer_ID]],Table1[Customer_ID],Table1[Segment],"Not Found")</f>
        <v>Corporate</v>
      </c>
      <c r="T3167" t="str">
        <f>_xlfn.XLOOKUP(Table2[[#This Row],[Product_ID]],Table4[Product_ID],Table4[Product_Name],"Not Found")</f>
        <v>Backpack</v>
      </c>
    </row>
    <row r="3168" spans="1:20" x14ac:dyDescent="0.3">
      <c r="A3168" t="s">
        <v>3698</v>
      </c>
      <c r="B3168" s="4">
        <v>45501</v>
      </c>
      <c r="C3168" s="4">
        <v>45504</v>
      </c>
      <c r="D3168" t="s">
        <v>407</v>
      </c>
      <c r="E3168" t="s">
        <v>71</v>
      </c>
      <c r="F3168" s="8">
        <v>1</v>
      </c>
      <c r="G3168" s="10">
        <v>0.15</v>
      </c>
      <c r="H3168" t="s">
        <v>17</v>
      </c>
      <c r="I3168" s="8">
        <v>679.15</v>
      </c>
      <c r="J3168" s="8">
        <v>176.18</v>
      </c>
      <c r="K3168" s="12">
        <f>YEAR(Table2[[#This Row],[Order_Date]])</f>
        <v>2024</v>
      </c>
      <c r="L3168" s="12">
        <f>MONTH(Table2[[#This Row],[Order_Date]])</f>
        <v>7</v>
      </c>
      <c r="M3168" t="str">
        <f>TEXT(Table2[[#This Row],[Order_Date]],"mmm")</f>
        <v>Jul</v>
      </c>
      <c r="N3168" t="str">
        <f>TEXT(Table2[[#This Row],[Order_Date]],"YYYY-MM")</f>
        <v>2024-07</v>
      </c>
      <c r="O3168" s="9">
        <f>IFERROR(Table2[[#This Row],[Profit]]/Table2[[#This Row],[Sales]],0)</f>
        <v>0.25941250092026802</v>
      </c>
      <c r="P3168" t="str">
        <f>_xlfn.XLOOKUP(Table2[[#This Row],[Product_ID]],Table4[Product_ID],Table4[Category],"Not Found")</f>
        <v>Home</v>
      </c>
      <c r="Q3168" t="str">
        <f>_xlfn.XLOOKUP(Table2[[#This Row],[Product_ID]],Table4[Product_ID],Table4[Sub_Category],"Not Found")</f>
        <v>Storage</v>
      </c>
      <c r="R3168" t="str">
        <f>_xlfn.XLOOKUP(Table2[[#This Row],[Customer_ID]],Table1[Customer_ID],Table1[Region],"Not Found")</f>
        <v>West</v>
      </c>
      <c r="S3168" t="str">
        <f>_xlfn.XLOOKUP(Table2[[#This Row],[Customer_ID]],Table1[Customer_ID],Table1[Segment],"Not Found")</f>
        <v>Consumer</v>
      </c>
      <c r="T3168" t="str">
        <f>_xlfn.XLOOKUP(Table2[[#This Row],[Product_ID]],Table4[Product_ID],Table4[Product_Name],"Not Found")</f>
        <v>Storage Box</v>
      </c>
    </row>
    <row r="3169" spans="1:20" x14ac:dyDescent="0.3">
      <c r="A3169" t="s">
        <v>3699</v>
      </c>
      <c r="B3169" s="4">
        <v>45791</v>
      </c>
      <c r="C3169" s="4">
        <v>45793</v>
      </c>
      <c r="D3169" t="s">
        <v>1081</v>
      </c>
      <c r="E3169" t="s">
        <v>40</v>
      </c>
      <c r="F3169" s="8">
        <v>2</v>
      </c>
      <c r="G3169" s="10">
        <v>0.2</v>
      </c>
      <c r="H3169" t="s">
        <v>30</v>
      </c>
      <c r="I3169" s="8">
        <v>2398.4</v>
      </c>
      <c r="J3169" s="8">
        <v>493.58</v>
      </c>
      <c r="K3169" s="12">
        <f>YEAR(Table2[[#This Row],[Order_Date]])</f>
        <v>2025</v>
      </c>
      <c r="L3169" s="12">
        <f>MONTH(Table2[[#This Row],[Order_Date]])</f>
        <v>5</v>
      </c>
      <c r="M3169" t="str">
        <f>TEXT(Table2[[#This Row],[Order_Date]],"mmm")</f>
        <v>May</v>
      </c>
      <c r="N3169" t="str">
        <f>TEXT(Table2[[#This Row],[Order_Date]],"YYYY-MM")</f>
        <v>2025-05</v>
      </c>
      <c r="O3169" s="9">
        <f>IFERROR(Table2[[#This Row],[Profit]]/Table2[[#This Row],[Sales]],0)</f>
        <v>0.20579553035356904</v>
      </c>
      <c r="P3169" t="str">
        <f>_xlfn.XLOOKUP(Table2[[#This Row],[Product_ID]],Table4[Product_ID],Table4[Category],"Not Found")</f>
        <v>Technology</v>
      </c>
      <c r="Q3169" t="str">
        <f>_xlfn.XLOOKUP(Table2[[#This Row],[Product_ID]],Table4[Product_ID],Table4[Sub_Category],"Not Found")</f>
        <v>Accessories</v>
      </c>
      <c r="R3169" t="str">
        <f>_xlfn.XLOOKUP(Table2[[#This Row],[Customer_ID]],Table1[Customer_ID],Table1[Region],"Not Found")</f>
        <v>East</v>
      </c>
      <c r="S3169" t="str">
        <f>_xlfn.XLOOKUP(Table2[[#This Row],[Customer_ID]],Table1[Customer_ID],Table1[Segment],"Not Found")</f>
        <v>Consumer</v>
      </c>
      <c r="T3169" t="str">
        <f>_xlfn.XLOOKUP(Table2[[#This Row],[Product_ID]],Table4[Product_ID],Table4[Product_Name],"Not Found")</f>
        <v>Power Bank</v>
      </c>
    </row>
    <row r="3170" spans="1:20" x14ac:dyDescent="0.3">
      <c r="A3170" t="s">
        <v>3700</v>
      </c>
      <c r="B3170" s="4">
        <v>45755</v>
      </c>
      <c r="C3170" s="4">
        <v>45758</v>
      </c>
      <c r="D3170" t="s">
        <v>109</v>
      </c>
      <c r="E3170" t="s">
        <v>26</v>
      </c>
      <c r="F3170" s="8">
        <v>2</v>
      </c>
      <c r="G3170" s="10">
        <v>0.2</v>
      </c>
      <c r="H3170" t="s">
        <v>21</v>
      </c>
      <c r="I3170" s="8">
        <v>1438.4</v>
      </c>
      <c r="J3170" s="8">
        <v>267.45999999999998</v>
      </c>
      <c r="K3170" s="12">
        <f>YEAR(Table2[[#This Row],[Order_Date]])</f>
        <v>2025</v>
      </c>
      <c r="L3170" s="12">
        <f>MONTH(Table2[[#This Row],[Order_Date]])</f>
        <v>4</v>
      </c>
      <c r="M3170" t="str">
        <f>TEXT(Table2[[#This Row],[Order_Date]],"mmm")</f>
        <v>Apr</v>
      </c>
      <c r="N3170" t="str">
        <f>TEXT(Table2[[#This Row],[Order_Date]],"YYYY-MM")</f>
        <v>2025-04</v>
      </c>
      <c r="O3170" s="9">
        <f>IFERROR(Table2[[#This Row],[Profit]]/Table2[[#This Row],[Sales]],0)</f>
        <v>0.18594271412680755</v>
      </c>
      <c r="P3170" t="str">
        <f>_xlfn.XLOOKUP(Table2[[#This Row],[Product_ID]],Table4[Product_ID],Table4[Category],"Not Found")</f>
        <v>Technology</v>
      </c>
      <c r="Q3170" t="str">
        <f>_xlfn.XLOOKUP(Table2[[#This Row],[Product_ID]],Table4[Product_ID],Table4[Sub_Category],"Not Found")</f>
        <v>Accessories</v>
      </c>
      <c r="R3170" t="str">
        <f>_xlfn.XLOOKUP(Table2[[#This Row],[Customer_ID]],Table1[Customer_ID],Table1[Region],"Not Found")</f>
        <v>East</v>
      </c>
      <c r="S3170" t="str">
        <f>_xlfn.XLOOKUP(Table2[[#This Row],[Customer_ID]],Table1[Customer_ID],Table1[Segment],"Not Found")</f>
        <v>Consumer</v>
      </c>
      <c r="T3170" t="str">
        <f>_xlfn.XLOOKUP(Table2[[#This Row],[Product_ID]],Table4[Product_ID],Table4[Product_Name],"Not Found")</f>
        <v>Keyboard</v>
      </c>
    </row>
    <row r="3171" spans="1:20" x14ac:dyDescent="0.3">
      <c r="A3171" t="s">
        <v>3701</v>
      </c>
      <c r="B3171" s="4">
        <v>45415</v>
      </c>
      <c r="C3171" s="4">
        <v>45416</v>
      </c>
      <c r="D3171" t="s">
        <v>142</v>
      </c>
      <c r="E3171" t="s">
        <v>71</v>
      </c>
      <c r="F3171" s="8">
        <v>2</v>
      </c>
      <c r="G3171" s="10">
        <v>0</v>
      </c>
      <c r="H3171" t="s">
        <v>17</v>
      </c>
      <c r="I3171" s="8">
        <v>1598</v>
      </c>
      <c r="J3171" s="8">
        <v>444.61</v>
      </c>
      <c r="K3171" s="12">
        <f>YEAR(Table2[[#This Row],[Order_Date]])</f>
        <v>2024</v>
      </c>
      <c r="L3171" s="12">
        <f>MONTH(Table2[[#This Row],[Order_Date]])</f>
        <v>5</v>
      </c>
      <c r="M3171" t="str">
        <f>TEXT(Table2[[#This Row],[Order_Date]],"mmm")</f>
        <v>May</v>
      </c>
      <c r="N3171" t="str">
        <f>TEXT(Table2[[#This Row],[Order_Date]],"YYYY-MM")</f>
        <v>2024-05</v>
      </c>
      <c r="O3171" s="9">
        <f>IFERROR(Table2[[#This Row],[Profit]]/Table2[[#This Row],[Sales]],0)</f>
        <v>0.27822903629536921</v>
      </c>
      <c r="P3171" t="str">
        <f>_xlfn.XLOOKUP(Table2[[#This Row],[Product_ID]],Table4[Product_ID],Table4[Category],"Not Found")</f>
        <v>Home</v>
      </c>
      <c r="Q3171" t="str">
        <f>_xlfn.XLOOKUP(Table2[[#This Row],[Product_ID]],Table4[Product_ID],Table4[Sub_Category],"Not Found")</f>
        <v>Storage</v>
      </c>
      <c r="R3171" t="str">
        <f>_xlfn.XLOOKUP(Table2[[#This Row],[Customer_ID]],Table1[Customer_ID],Table1[Region],"Not Found")</f>
        <v>North</v>
      </c>
      <c r="S3171" t="str">
        <f>_xlfn.XLOOKUP(Table2[[#This Row],[Customer_ID]],Table1[Customer_ID],Table1[Segment],"Not Found")</f>
        <v>Corporate</v>
      </c>
      <c r="T3171" t="str">
        <f>_xlfn.XLOOKUP(Table2[[#This Row],[Product_ID]],Table4[Product_ID],Table4[Product_Name],"Not Found")</f>
        <v>Storage Box</v>
      </c>
    </row>
    <row r="3172" spans="1:20" x14ac:dyDescent="0.3">
      <c r="A3172" t="s">
        <v>3702</v>
      </c>
      <c r="B3172" s="4">
        <v>45404</v>
      </c>
      <c r="C3172" s="4">
        <v>45406</v>
      </c>
      <c r="D3172" t="s">
        <v>87</v>
      </c>
      <c r="E3172" t="s">
        <v>35</v>
      </c>
      <c r="F3172" s="8">
        <v>1</v>
      </c>
      <c r="G3172" s="10">
        <v>0.1</v>
      </c>
      <c r="H3172" t="s">
        <v>17</v>
      </c>
      <c r="I3172" s="8">
        <v>1439.1</v>
      </c>
      <c r="J3172" s="8">
        <v>400.8</v>
      </c>
      <c r="K3172" s="12">
        <f>YEAR(Table2[[#This Row],[Order_Date]])</f>
        <v>2024</v>
      </c>
      <c r="L3172" s="12">
        <f>MONTH(Table2[[#This Row],[Order_Date]])</f>
        <v>4</v>
      </c>
      <c r="M3172" t="str">
        <f>TEXT(Table2[[#This Row],[Order_Date]],"mmm")</f>
        <v>Apr</v>
      </c>
      <c r="N3172" t="str">
        <f>TEXT(Table2[[#This Row],[Order_Date]],"YYYY-MM")</f>
        <v>2024-04</v>
      </c>
      <c r="O3172" s="9">
        <f>IFERROR(Table2[[#This Row],[Profit]]/Table2[[#This Row],[Sales]],0)</f>
        <v>0.27850740045861999</v>
      </c>
      <c r="P3172" t="str">
        <f>_xlfn.XLOOKUP(Table2[[#This Row],[Product_ID]],Table4[Product_ID],Table4[Category],"Not Found")</f>
        <v>Lifestyle</v>
      </c>
      <c r="Q3172" t="str">
        <f>_xlfn.XLOOKUP(Table2[[#This Row],[Product_ID]],Table4[Product_ID],Table4[Sub_Category],"Not Found")</f>
        <v>Bags</v>
      </c>
      <c r="R3172" t="str">
        <f>_xlfn.XLOOKUP(Table2[[#This Row],[Customer_ID]],Table1[Customer_ID],Table1[Region],"Not Found")</f>
        <v>South</v>
      </c>
      <c r="S3172" t="str">
        <f>_xlfn.XLOOKUP(Table2[[#This Row],[Customer_ID]],Table1[Customer_ID],Table1[Segment],"Not Found")</f>
        <v>Consumer</v>
      </c>
      <c r="T3172" t="str">
        <f>_xlfn.XLOOKUP(Table2[[#This Row],[Product_ID]],Table4[Product_ID],Table4[Product_Name],"Not Found")</f>
        <v>Backpack</v>
      </c>
    </row>
    <row r="3173" spans="1:20" x14ac:dyDescent="0.3">
      <c r="A3173" t="s">
        <v>3703</v>
      </c>
      <c r="B3173" s="4">
        <v>45303</v>
      </c>
      <c r="C3173" s="4">
        <v>45305</v>
      </c>
      <c r="D3173" t="s">
        <v>307</v>
      </c>
      <c r="E3173" t="s">
        <v>99</v>
      </c>
      <c r="F3173" s="8">
        <v>1</v>
      </c>
      <c r="G3173" s="10">
        <v>0</v>
      </c>
      <c r="H3173" t="s">
        <v>21</v>
      </c>
      <c r="I3173" s="8">
        <v>249</v>
      </c>
      <c r="J3173" s="8">
        <v>65.94</v>
      </c>
      <c r="K3173" s="12">
        <f>YEAR(Table2[[#This Row],[Order_Date]])</f>
        <v>2024</v>
      </c>
      <c r="L3173" s="12">
        <f>MONTH(Table2[[#This Row],[Order_Date]])</f>
        <v>1</v>
      </c>
      <c r="M3173" t="str">
        <f>TEXT(Table2[[#This Row],[Order_Date]],"mmm")</f>
        <v>Jan</v>
      </c>
      <c r="N3173" t="str">
        <f>TEXT(Table2[[#This Row],[Order_Date]],"YYYY-MM")</f>
        <v>2024-01</v>
      </c>
      <c r="O3173" s="9">
        <f>IFERROR(Table2[[#This Row],[Profit]]/Table2[[#This Row],[Sales]],0)</f>
        <v>0.26481927710843373</v>
      </c>
      <c r="P3173" t="str">
        <f>_xlfn.XLOOKUP(Table2[[#This Row],[Product_ID]],Table4[Product_ID],Table4[Category],"Not Found")</f>
        <v>Office</v>
      </c>
      <c r="Q3173" t="str">
        <f>_xlfn.XLOOKUP(Table2[[#This Row],[Product_ID]],Table4[Product_ID],Table4[Sub_Category],"Not Found")</f>
        <v>Paper</v>
      </c>
      <c r="R3173" t="str">
        <f>_xlfn.XLOOKUP(Table2[[#This Row],[Customer_ID]],Table1[Customer_ID],Table1[Region],"Not Found")</f>
        <v>West</v>
      </c>
      <c r="S3173" t="str">
        <f>_xlfn.XLOOKUP(Table2[[#This Row],[Customer_ID]],Table1[Customer_ID],Table1[Segment],"Not Found")</f>
        <v>Corporate</v>
      </c>
      <c r="T3173" t="str">
        <f>_xlfn.XLOOKUP(Table2[[#This Row],[Product_ID]],Table4[Product_ID],Table4[Product_Name],"Not Found")</f>
        <v>Pen Set</v>
      </c>
    </row>
    <row r="3174" spans="1:20" x14ac:dyDescent="0.3">
      <c r="A3174" t="s">
        <v>3704</v>
      </c>
      <c r="B3174" s="4">
        <v>45417</v>
      </c>
      <c r="C3174" s="4">
        <v>45419</v>
      </c>
      <c r="D3174" t="s">
        <v>671</v>
      </c>
      <c r="E3174" t="s">
        <v>12</v>
      </c>
      <c r="F3174" s="8">
        <v>2</v>
      </c>
      <c r="G3174" s="10">
        <v>0.1</v>
      </c>
      <c r="H3174" t="s">
        <v>17</v>
      </c>
      <c r="I3174" s="8">
        <v>1078.2</v>
      </c>
      <c r="J3174" s="8">
        <v>224.74</v>
      </c>
      <c r="K3174" s="12">
        <f>YEAR(Table2[[#This Row],[Order_Date]])</f>
        <v>2024</v>
      </c>
      <c r="L3174" s="12">
        <f>MONTH(Table2[[#This Row],[Order_Date]])</f>
        <v>5</v>
      </c>
      <c r="M3174" t="str">
        <f>TEXT(Table2[[#This Row],[Order_Date]],"mmm")</f>
        <v>May</v>
      </c>
      <c r="N3174" t="str">
        <f>TEXT(Table2[[#This Row],[Order_Date]],"YYYY-MM")</f>
        <v>2024-05</v>
      </c>
      <c r="O3174" s="9">
        <f>IFERROR(Table2[[#This Row],[Profit]]/Table2[[#This Row],[Sales]],0)</f>
        <v>0.2084399925802263</v>
      </c>
      <c r="P3174" t="str">
        <f>_xlfn.XLOOKUP(Table2[[#This Row],[Product_ID]],Table4[Product_ID],Table4[Category],"Not Found")</f>
        <v>Home</v>
      </c>
      <c r="Q3174" t="str">
        <f>_xlfn.XLOOKUP(Table2[[#This Row],[Product_ID]],Table4[Product_ID],Table4[Sub_Category],"Not Found")</f>
        <v>Kitchen</v>
      </c>
      <c r="R3174" t="str">
        <f>_xlfn.XLOOKUP(Table2[[#This Row],[Customer_ID]],Table1[Customer_ID],Table1[Region],"Not Found")</f>
        <v>South</v>
      </c>
      <c r="S3174" t="str">
        <f>_xlfn.XLOOKUP(Table2[[#This Row],[Customer_ID]],Table1[Customer_ID],Table1[Segment],"Not Found")</f>
        <v>Consumer</v>
      </c>
      <c r="T3174" t="str">
        <f>_xlfn.XLOOKUP(Table2[[#This Row],[Product_ID]],Table4[Product_ID],Table4[Product_Name],"Not Found")</f>
        <v>Water Bottle</v>
      </c>
    </row>
    <row r="3175" spans="1:20" x14ac:dyDescent="0.3">
      <c r="A3175" t="s">
        <v>3705</v>
      </c>
      <c r="B3175" s="4">
        <v>45856</v>
      </c>
      <c r="C3175" s="4">
        <v>45857</v>
      </c>
      <c r="D3175" t="s">
        <v>865</v>
      </c>
      <c r="E3175" t="s">
        <v>65</v>
      </c>
      <c r="F3175" s="8">
        <v>1</v>
      </c>
      <c r="G3175" s="10">
        <v>0.2</v>
      </c>
      <c r="H3175" t="s">
        <v>13</v>
      </c>
      <c r="I3175" s="8">
        <v>559.20000000000005</v>
      </c>
      <c r="J3175" s="8">
        <v>123.53</v>
      </c>
      <c r="K3175" s="12">
        <f>YEAR(Table2[[#This Row],[Order_Date]])</f>
        <v>2025</v>
      </c>
      <c r="L3175" s="12">
        <f>MONTH(Table2[[#This Row],[Order_Date]])</f>
        <v>7</v>
      </c>
      <c r="M3175" t="str">
        <f>TEXT(Table2[[#This Row],[Order_Date]],"mmm")</f>
        <v>Jul</v>
      </c>
      <c r="N3175" t="str">
        <f>TEXT(Table2[[#This Row],[Order_Date]],"YYYY-MM")</f>
        <v>2025-07</v>
      </c>
      <c r="O3175" s="9">
        <f>IFERROR(Table2[[#This Row],[Profit]]/Table2[[#This Row],[Sales]],0)</f>
        <v>0.22090486409155935</v>
      </c>
      <c r="P3175" t="str">
        <f>_xlfn.XLOOKUP(Table2[[#This Row],[Product_ID]],Table4[Product_ID],Table4[Category],"Not Found")</f>
        <v>Office</v>
      </c>
      <c r="Q3175" t="str">
        <f>_xlfn.XLOOKUP(Table2[[#This Row],[Product_ID]],Table4[Product_ID],Table4[Sub_Category],"Not Found")</f>
        <v>Storage</v>
      </c>
      <c r="R3175" t="str">
        <f>_xlfn.XLOOKUP(Table2[[#This Row],[Customer_ID]],Table1[Customer_ID],Table1[Region],"Not Found")</f>
        <v>West</v>
      </c>
      <c r="S3175" t="str">
        <f>_xlfn.XLOOKUP(Table2[[#This Row],[Customer_ID]],Table1[Customer_ID],Table1[Segment],"Not Found")</f>
        <v>Home Office</v>
      </c>
      <c r="T3175" t="str">
        <f>_xlfn.XLOOKUP(Table2[[#This Row],[Product_ID]],Table4[Product_ID],Table4[Product_Name],"Not Found")</f>
        <v>Desk Organizer</v>
      </c>
    </row>
    <row r="3176" spans="1:20" x14ac:dyDescent="0.3">
      <c r="A3176" t="s">
        <v>3706</v>
      </c>
      <c r="B3176" s="4">
        <v>45622</v>
      </c>
      <c r="C3176" s="4">
        <v>45623</v>
      </c>
      <c r="D3176" t="s">
        <v>1873</v>
      </c>
      <c r="E3176" t="s">
        <v>76</v>
      </c>
      <c r="F3176" s="8">
        <v>1</v>
      </c>
      <c r="G3176" s="10">
        <v>0</v>
      </c>
      <c r="H3176" t="s">
        <v>13</v>
      </c>
      <c r="I3176" s="8">
        <v>899</v>
      </c>
      <c r="J3176" s="8">
        <v>239.01</v>
      </c>
      <c r="K3176" s="12">
        <f>YEAR(Table2[[#This Row],[Order_Date]])</f>
        <v>2024</v>
      </c>
      <c r="L3176" s="12">
        <f>MONTH(Table2[[#This Row],[Order_Date]])</f>
        <v>11</v>
      </c>
      <c r="M3176" t="str">
        <f>TEXT(Table2[[#This Row],[Order_Date]],"mmm")</f>
        <v>Nov</v>
      </c>
      <c r="N3176" t="str">
        <f>TEXT(Table2[[#This Row],[Order_Date]],"YYYY-MM")</f>
        <v>2024-11</v>
      </c>
      <c r="O3176" s="9">
        <f>IFERROR(Table2[[#This Row],[Profit]]/Table2[[#This Row],[Sales]],0)</f>
        <v>0.26586206896551723</v>
      </c>
      <c r="P3176" t="str">
        <f>_xlfn.XLOOKUP(Table2[[#This Row],[Product_ID]],Table4[Product_ID],Table4[Category],"Not Found")</f>
        <v>Home</v>
      </c>
      <c r="Q3176" t="str">
        <f>_xlfn.XLOOKUP(Table2[[#This Row],[Product_ID]],Table4[Product_ID],Table4[Sub_Category],"Not Found")</f>
        <v>Decor</v>
      </c>
      <c r="R3176" t="str">
        <f>_xlfn.XLOOKUP(Table2[[#This Row],[Customer_ID]],Table1[Customer_ID],Table1[Region],"Not Found")</f>
        <v>West</v>
      </c>
      <c r="S3176" t="str">
        <f>_xlfn.XLOOKUP(Table2[[#This Row],[Customer_ID]],Table1[Customer_ID],Table1[Segment],"Not Found")</f>
        <v>Consumer</v>
      </c>
      <c r="T3176" t="str">
        <f>_xlfn.XLOOKUP(Table2[[#This Row],[Product_ID]],Table4[Product_ID],Table4[Product_Name],"Not Found")</f>
        <v>Wall Clock</v>
      </c>
    </row>
    <row r="3177" spans="1:20" x14ac:dyDescent="0.3">
      <c r="A3177" t="s">
        <v>3707</v>
      </c>
      <c r="B3177" s="4">
        <v>45574</v>
      </c>
      <c r="C3177" s="4">
        <v>45577</v>
      </c>
      <c r="D3177" t="s">
        <v>563</v>
      </c>
      <c r="E3177" t="s">
        <v>20</v>
      </c>
      <c r="F3177" s="8">
        <v>2</v>
      </c>
      <c r="G3177" s="10">
        <v>0.05</v>
      </c>
      <c r="H3177" t="s">
        <v>13</v>
      </c>
      <c r="I3177" s="8">
        <v>13298.1</v>
      </c>
      <c r="J3177" s="8">
        <v>2347.5300000000002</v>
      </c>
      <c r="K3177" s="12">
        <f>YEAR(Table2[[#This Row],[Order_Date]])</f>
        <v>2024</v>
      </c>
      <c r="L3177" s="12">
        <f>MONTH(Table2[[#This Row],[Order_Date]])</f>
        <v>10</v>
      </c>
      <c r="M3177" t="str">
        <f>TEXT(Table2[[#This Row],[Order_Date]],"mmm")</f>
        <v>Oct</v>
      </c>
      <c r="N3177" t="str">
        <f>TEXT(Table2[[#This Row],[Order_Date]],"YYYY-MM")</f>
        <v>2024-10</v>
      </c>
      <c r="O3177" s="9">
        <f>IFERROR(Table2[[#This Row],[Profit]]/Table2[[#This Row],[Sales]],0)</f>
        <v>0.1765312337852776</v>
      </c>
      <c r="P3177" t="str">
        <f>_xlfn.XLOOKUP(Table2[[#This Row],[Product_ID]],Table4[Product_ID],Table4[Category],"Not Found")</f>
        <v>Furniture</v>
      </c>
      <c r="Q3177" t="str">
        <f>_xlfn.XLOOKUP(Table2[[#This Row],[Product_ID]],Table4[Product_ID],Table4[Sub_Category],"Not Found")</f>
        <v>Furniture</v>
      </c>
      <c r="R3177" t="str">
        <f>_xlfn.XLOOKUP(Table2[[#This Row],[Customer_ID]],Table1[Customer_ID],Table1[Region],"Not Found")</f>
        <v>West</v>
      </c>
      <c r="S3177" t="str">
        <f>_xlfn.XLOOKUP(Table2[[#This Row],[Customer_ID]],Table1[Customer_ID],Table1[Segment],"Not Found")</f>
        <v>Consumer</v>
      </c>
      <c r="T3177" t="str">
        <f>_xlfn.XLOOKUP(Table2[[#This Row],[Product_ID]],Table4[Product_ID],Table4[Product_Name],"Not Found")</f>
        <v>Office Chair</v>
      </c>
    </row>
    <row r="3178" spans="1:20" x14ac:dyDescent="0.3">
      <c r="A3178" t="s">
        <v>3708</v>
      </c>
      <c r="B3178" s="4">
        <v>45431</v>
      </c>
      <c r="C3178" s="4">
        <v>45432</v>
      </c>
      <c r="D3178" t="s">
        <v>346</v>
      </c>
      <c r="E3178" t="s">
        <v>96</v>
      </c>
      <c r="F3178" s="8">
        <v>2</v>
      </c>
      <c r="G3178" s="10">
        <v>0.1</v>
      </c>
      <c r="H3178" t="s">
        <v>21</v>
      </c>
      <c r="I3178" s="8">
        <v>1798.2</v>
      </c>
      <c r="J3178" s="8">
        <v>507.34</v>
      </c>
      <c r="K3178" s="12">
        <f>YEAR(Table2[[#This Row],[Order_Date]])</f>
        <v>2024</v>
      </c>
      <c r="L3178" s="12">
        <f>MONTH(Table2[[#This Row],[Order_Date]])</f>
        <v>5</v>
      </c>
      <c r="M3178" t="str">
        <f>TEXT(Table2[[#This Row],[Order_Date]],"mmm")</f>
        <v>May</v>
      </c>
      <c r="N3178" t="str">
        <f>TEXT(Table2[[#This Row],[Order_Date]],"YYYY-MM")</f>
        <v>2024-05</v>
      </c>
      <c r="O3178" s="9">
        <f>IFERROR(Table2[[#This Row],[Profit]]/Table2[[#This Row],[Sales]],0)</f>
        <v>0.28213769324880433</v>
      </c>
      <c r="P3178" t="str">
        <f>_xlfn.XLOOKUP(Table2[[#This Row],[Product_ID]],Table4[Product_ID],Table4[Category],"Not Found")</f>
        <v>Home</v>
      </c>
      <c r="Q3178" t="str">
        <f>_xlfn.XLOOKUP(Table2[[#This Row],[Product_ID]],Table4[Product_ID],Table4[Sub_Category],"Not Found")</f>
        <v>Lighting</v>
      </c>
      <c r="R3178" t="str">
        <f>_xlfn.XLOOKUP(Table2[[#This Row],[Customer_ID]],Table1[Customer_ID],Table1[Region],"Not Found")</f>
        <v>South</v>
      </c>
      <c r="S3178" t="str">
        <f>_xlfn.XLOOKUP(Table2[[#This Row],[Customer_ID]],Table1[Customer_ID],Table1[Segment],"Not Found")</f>
        <v>Consumer</v>
      </c>
      <c r="T3178" t="str">
        <f>_xlfn.XLOOKUP(Table2[[#This Row],[Product_ID]],Table4[Product_ID],Table4[Product_Name],"Not Found")</f>
        <v>LED Strip Light</v>
      </c>
    </row>
    <row r="3179" spans="1:20" x14ac:dyDescent="0.3">
      <c r="A3179" t="s">
        <v>3709</v>
      </c>
      <c r="B3179" s="4">
        <v>45692</v>
      </c>
      <c r="C3179" s="4">
        <v>45696</v>
      </c>
      <c r="D3179" t="s">
        <v>443</v>
      </c>
      <c r="E3179" t="s">
        <v>71</v>
      </c>
      <c r="F3179" s="8">
        <v>2</v>
      </c>
      <c r="G3179" s="10">
        <v>0</v>
      </c>
      <c r="H3179" t="s">
        <v>13</v>
      </c>
      <c r="I3179" s="8">
        <v>1598</v>
      </c>
      <c r="J3179" s="8">
        <v>427.97</v>
      </c>
      <c r="K3179" s="12">
        <f>YEAR(Table2[[#This Row],[Order_Date]])</f>
        <v>2025</v>
      </c>
      <c r="L3179" s="12">
        <f>MONTH(Table2[[#This Row],[Order_Date]])</f>
        <v>2</v>
      </c>
      <c r="M3179" t="str">
        <f>TEXT(Table2[[#This Row],[Order_Date]],"mmm")</f>
        <v>Feb</v>
      </c>
      <c r="N3179" t="str">
        <f>TEXT(Table2[[#This Row],[Order_Date]],"YYYY-MM")</f>
        <v>2025-02</v>
      </c>
      <c r="O3179" s="9">
        <f>IFERROR(Table2[[#This Row],[Profit]]/Table2[[#This Row],[Sales]],0)</f>
        <v>0.2678160200250313</v>
      </c>
      <c r="P3179" t="str">
        <f>_xlfn.XLOOKUP(Table2[[#This Row],[Product_ID]],Table4[Product_ID],Table4[Category],"Not Found")</f>
        <v>Home</v>
      </c>
      <c r="Q3179" t="str">
        <f>_xlfn.XLOOKUP(Table2[[#This Row],[Product_ID]],Table4[Product_ID],Table4[Sub_Category],"Not Found")</f>
        <v>Storage</v>
      </c>
      <c r="R3179" t="str">
        <f>_xlfn.XLOOKUP(Table2[[#This Row],[Customer_ID]],Table1[Customer_ID],Table1[Region],"Not Found")</f>
        <v>West</v>
      </c>
      <c r="S3179" t="str">
        <f>_xlfn.XLOOKUP(Table2[[#This Row],[Customer_ID]],Table1[Customer_ID],Table1[Segment],"Not Found")</f>
        <v>Consumer</v>
      </c>
      <c r="T3179" t="str">
        <f>_xlfn.XLOOKUP(Table2[[#This Row],[Product_ID]],Table4[Product_ID],Table4[Product_Name],"Not Found")</f>
        <v>Storage Box</v>
      </c>
    </row>
    <row r="3180" spans="1:20" x14ac:dyDescent="0.3">
      <c r="A3180" t="s">
        <v>3710</v>
      </c>
      <c r="B3180" s="4">
        <v>45388</v>
      </c>
      <c r="C3180" s="4">
        <v>45393</v>
      </c>
      <c r="D3180" t="s">
        <v>1119</v>
      </c>
      <c r="E3180" t="s">
        <v>99</v>
      </c>
      <c r="F3180" s="8">
        <v>1</v>
      </c>
      <c r="G3180" s="10">
        <v>0</v>
      </c>
      <c r="H3180" t="s">
        <v>13</v>
      </c>
      <c r="I3180" s="8">
        <v>249</v>
      </c>
      <c r="J3180" s="8">
        <v>58.87</v>
      </c>
      <c r="K3180" s="12">
        <f>YEAR(Table2[[#This Row],[Order_Date]])</f>
        <v>2024</v>
      </c>
      <c r="L3180" s="12">
        <f>MONTH(Table2[[#This Row],[Order_Date]])</f>
        <v>4</v>
      </c>
      <c r="M3180" t="str">
        <f>TEXT(Table2[[#This Row],[Order_Date]],"mmm")</f>
        <v>Apr</v>
      </c>
      <c r="N3180" t="str">
        <f>TEXT(Table2[[#This Row],[Order_Date]],"YYYY-MM")</f>
        <v>2024-04</v>
      </c>
      <c r="O3180" s="9">
        <f>IFERROR(Table2[[#This Row],[Profit]]/Table2[[#This Row],[Sales]],0)</f>
        <v>0.23642570281124498</v>
      </c>
      <c r="P3180" t="str">
        <f>_xlfn.XLOOKUP(Table2[[#This Row],[Product_ID]],Table4[Product_ID],Table4[Category],"Not Found")</f>
        <v>Office</v>
      </c>
      <c r="Q3180" t="str">
        <f>_xlfn.XLOOKUP(Table2[[#This Row],[Product_ID]],Table4[Product_ID],Table4[Sub_Category],"Not Found")</f>
        <v>Paper</v>
      </c>
      <c r="R3180" t="str">
        <f>_xlfn.XLOOKUP(Table2[[#This Row],[Customer_ID]],Table1[Customer_ID],Table1[Region],"Not Found")</f>
        <v>East</v>
      </c>
      <c r="S3180" t="str">
        <f>_xlfn.XLOOKUP(Table2[[#This Row],[Customer_ID]],Table1[Customer_ID],Table1[Segment],"Not Found")</f>
        <v>Home Office</v>
      </c>
      <c r="T3180" t="str">
        <f>_xlfn.XLOOKUP(Table2[[#This Row],[Product_ID]],Table4[Product_ID],Table4[Product_Name],"Not Found")</f>
        <v>Pen Set</v>
      </c>
    </row>
    <row r="3181" spans="1:20" x14ac:dyDescent="0.3">
      <c r="A3181" t="s">
        <v>3711</v>
      </c>
      <c r="B3181" s="4">
        <v>45808</v>
      </c>
      <c r="C3181" s="4">
        <v>45810</v>
      </c>
      <c r="D3181" t="s">
        <v>539</v>
      </c>
      <c r="E3181" t="s">
        <v>58</v>
      </c>
      <c r="F3181" s="8">
        <v>3</v>
      </c>
      <c r="G3181" s="10">
        <v>0</v>
      </c>
      <c r="H3181" t="s">
        <v>21</v>
      </c>
      <c r="I3181" s="8">
        <v>5997</v>
      </c>
      <c r="J3181" s="8">
        <v>1320.01</v>
      </c>
      <c r="K3181" s="12">
        <f>YEAR(Table2[[#This Row],[Order_Date]])</f>
        <v>2025</v>
      </c>
      <c r="L3181" s="12">
        <f>MONTH(Table2[[#This Row],[Order_Date]])</f>
        <v>5</v>
      </c>
      <c r="M3181" t="str">
        <f>TEXT(Table2[[#This Row],[Order_Date]],"mmm")</f>
        <v>May</v>
      </c>
      <c r="N3181" t="str">
        <f>TEXT(Table2[[#This Row],[Order_Date]],"YYYY-MM")</f>
        <v>2025-05</v>
      </c>
      <c r="O3181" s="9">
        <f>IFERROR(Table2[[#This Row],[Profit]]/Table2[[#This Row],[Sales]],0)</f>
        <v>0.22011172252793063</v>
      </c>
      <c r="P3181" t="str">
        <f>_xlfn.XLOOKUP(Table2[[#This Row],[Product_ID]],Table4[Product_ID],Table4[Category],"Not Found")</f>
        <v>Technology</v>
      </c>
      <c r="Q3181" t="str">
        <f>_xlfn.XLOOKUP(Table2[[#This Row],[Product_ID]],Table4[Product_ID],Table4[Sub_Category],"Not Found")</f>
        <v>Audio</v>
      </c>
      <c r="R3181" t="str">
        <f>_xlfn.XLOOKUP(Table2[[#This Row],[Customer_ID]],Table1[Customer_ID],Table1[Region],"Not Found")</f>
        <v>North</v>
      </c>
      <c r="S3181" t="str">
        <f>_xlfn.XLOOKUP(Table2[[#This Row],[Customer_ID]],Table1[Customer_ID],Table1[Segment],"Not Found")</f>
        <v>Consumer</v>
      </c>
      <c r="T3181" t="str">
        <f>_xlfn.XLOOKUP(Table2[[#This Row],[Product_ID]],Table4[Product_ID],Table4[Product_Name],"Not Found")</f>
        <v>Bluetooth Speaker</v>
      </c>
    </row>
    <row r="3182" spans="1:20" x14ac:dyDescent="0.3">
      <c r="A3182" t="s">
        <v>3712</v>
      </c>
      <c r="B3182" s="4">
        <v>45860</v>
      </c>
      <c r="C3182" s="4">
        <v>45863</v>
      </c>
      <c r="D3182" t="s">
        <v>3713</v>
      </c>
      <c r="E3182" t="s">
        <v>29</v>
      </c>
      <c r="F3182" s="8">
        <v>1</v>
      </c>
      <c r="G3182" s="10">
        <v>0</v>
      </c>
      <c r="H3182" t="s">
        <v>13</v>
      </c>
      <c r="I3182" s="8">
        <v>399</v>
      </c>
      <c r="J3182" s="8">
        <v>111.22</v>
      </c>
      <c r="K3182" s="12">
        <f>YEAR(Table2[[#This Row],[Order_Date]])</f>
        <v>2025</v>
      </c>
      <c r="L3182" s="12">
        <f>MONTH(Table2[[#This Row],[Order_Date]])</f>
        <v>7</v>
      </c>
      <c r="M3182" t="str">
        <f>TEXT(Table2[[#This Row],[Order_Date]],"mmm")</f>
        <v>Jul</v>
      </c>
      <c r="N3182" t="str">
        <f>TEXT(Table2[[#This Row],[Order_Date]],"YYYY-MM")</f>
        <v>2025-07</v>
      </c>
      <c r="O3182" s="9">
        <f>IFERROR(Table2[[#This Row],[Profit]]/Table2[[#This Row],[Sales]],0)</f>
        <v>0.2787468671679198</v>
      </c>
      <c r="P3182" t="str">
        <f>_xlfn.XLOOKUP(Table2[[#This Row],[Product_ID]],Table4[Product_ID],Table4[Category],"Not Found")</f>
        <v>Office</v>
      </c>
      <c r="Q3182" t="str">
        <f>_xlfn.XLOOKUP(Table2[[#This Row],[Product_ID]],Table4[Product_ID],Table4[Sub_Category],"Not Found")</f>
        <v>Paper</v>
      </c>
      <c r="R3182" t="str">
        <f>_xlfn.XLOOKUP(Table2[[#This Row],[Customer_ID]],Table1[Customer_ID],Table1[Region],"Not Found")</f>
        <v>West</v>
      </c>
      <c r="S3182" t="str">
        <f>_xlfn.XLOOKUP(Table2[[#This Row],[Customer_ID]],Table1[Customer_ID],Table1[Segment],"Not Found")</f>
        <v>Consumer</v>
      </c>
      <c r="T3182" t="str">
        <f>_xlfn.XLOOKUP(Table2[[#This Row],[Product_ID]],Table4[Product_ID],Table4[Product_Name],"Not Found")</f>
        <v>Notebook Set</v>
      </c>
    </row>
    <row r="3183" spans="1:20" x14ac:dyDescent="0.3">
      <c r="A3183" t="s">
        <v>3714</v>
      </c>
      <c r="B3183" s="4">
        <v>45360</v>
      </c>
      <c r="C3183" s="4">
        <v>45363</v>
      </c>
      <c r="D3183" t="s">
        <v>1731</v>
      </c>
      <c r="E3183" t="s">
        <v>29</v>
      </c>
      <c r="F3183" s="8">
        <v>3</v>
      </c>
      <c r="G3183" s="10">
        <v>0.1</v>
      </c>
      <c r="H3183" t="s">
        <v>17</v>
      </c>
      <c r="I3183" s="8">
        <v>1077.3</v>
      </c>
      <c r="J3183" s="8">
        <v>339.77</v>
      </c>
      <c r="K3183" s="12">
        <f>YEAR(Table2[[#This Row],[Order_Date]])</f>
        <v>2024</v>
      </c>
      <c r="L3183" s="12">
        <f>MONTH(Table2[[#This Row],[Order_Date]])</f>
        <v>3</v>
      </c>
      <c r="M3183" t="str">
        <f>TEXT(Table2[[#This Row],[Order_Date]],"mmm")</f>
        <v>Mar</v>
      </c>
      <c r="N3183" t="str">
        <f>TEXT(Table2[[#This Row],[Order_Date]],"YYYY-MM")</f>
        <v>2024-03</v>
      </c>
      <c r="O3183" s="9">
        <f>IFERROR(Table2[[#This Row],[Profit]]/Table2[[#This Row],[Sales]],0)</f>
        <v>0.31539032767102942</v>
      </c>
      <c r="P3183" t="str">
        <f>_xlfn.XLOOKUP(Table2[[#This Row],[Product_ID]],Table4[Product_ID],Table4[Category],"Not Found")</f>
        <v>Office</v>
      </c>
      <c r="Q3183" t="str">
        <f>_xlfn.XLOOKUP(Table2[[#This Row],[Product_ID]],Table4[Product_ID],Table4[Sub_Category],"Not Found")</f>
        <v>Paper</v>
      </c>
      <c r="R3183" t="str">
        <f>_xlfn.XLOOKUP(Table2[[#This Row],[Customer_ID]],Table1[Customer_ID],Table1[Region],"Not Found")</f>
        <v>North</v>
      </c>
      <c r="S3183" t="str">
        <f>_xlfn.XLOOKUP(Table2[[#This Row],[Customer_ID]],Table1[Customer_ID],Table1[Segment],"Not Found")</f>
        <v>Corporate</v>
      </c>
      <c r="T3183" t="str">
        <f>_xlfn.XLOOKUP(Table2[[#This Row],[Product_ID]],Table4[Product_ID],Table4[Product_Name],"Not Found")</f>
        <v>Notebook Set</v>
      </c>
    </row>
    <row r="3184" spans="1:20" x14ac:dyDescent="0.3">
      <c r="A3184" t="s">
        <v>3715</v>
      </c>
      <c r="B3184" s="4">
        <v>45409</v>
      </c>
      <c r="C3184" s="4">
        <v>45412</v>
      </c>
      <c r="D3184" t="s">
        <v>1946</v>
      </c>
      <c r="E3184" t="s">
        <v>35</v>
      </c>
      <c r="F3184" s="8">
        <v>1</v>
      </c>
      <c r="G3184" s="10">
        <v>0.05</v>
      </c>
      <c r="H3184" t="s">
        <v>21</v>
      </c>
      <c r="I3184" s="8">
        <v>1519.05</v>
      </c>
      <c r="J3184" s="8">
        <v>521.27</v>
      </c>
      <c r="K3184" s="12">
        <f>YEAR(Table2[[#This Row],[Order_Date]])</f>
        <v>2024</v>
      </c>
      <c r="L3184" s="12">
        <f>MONTH(Table2[[#This Row],[Order_Date]])</f>
        <v>4</v>
      </c>
      <c r="M3184" t="str">
        <f>TEXT(Table2[[#This Row],[Order_Date]],"mmm")</f>
        <v>Apr</v>
      </c>
      <c r="N3184" t="str">
        <f>TEXT(Table2[[#This Row],[Order_Date]],"YYYY-MM")</f>
        <v>2024-04</v>
      </c>
      <c r="O3184" s="9">
        <f>IFERROR(Table2[[#This Row],[Profit]]/Table2[[#This Row],[Sales]],0)</f>
        <v>0.34315526151212927</v>
      </c>
      <c r="P3184" t="str">
        <f>_xlfn.XLOOKUP(Table2[[#This Row],[Product_ID]],Table4[Product_ID],Table4[Category],"Not Found")</f>
        <v>Lifestyle</v>
      </c>
      <c r="Q3184" t="str">
        <f>_xlfn.XLOOKUP(Table2[[#This Row],[Product_ID]],Table4[Product_ID],Table4[Sub_Category],"Not Found")</f>
        <v>Bags</v>
      </c>
      <c r="R3184" t="str">
        <f>_xlfn.XLOOKUP(Table2[[#This Row],[Customer_ID]],Table1[Customer_ID],Table1[Region],"Not Found")</f>
        <v>North</v>
      </c>
      <c r="S3184" t="str">
        <f>_xlfn.XLOOKUP(Table2[[#This Row],[Customer_ID]],Table1[Customer_ID],Table1[Segment],"Not Found")</f>
        <v>Consumer</v>
      </c>
      <c r="T3184" t="str">
        <f>_xlfn.XLOOKUP(Table2[[#This Row],[Product_ID]],Table4[Product_ID],Table4[Product_Name],"Not Found")</f>
        <v>Backpack</v>
      </c>
    </row>
    <row r="3185" spans="1:20" x14ac:dyDescent="0.3">
      <c r="A3185" t="s">
        <v>3716</v>
      </c>
      <c r="B3185" s="4">
        <v>45350</v>
      </c>
      <c r="C3185" s="4">
        <v>45353</v>
      </c>
      <c r="D3185" t="s">
        <v>1316</v>
      </c>
      <c r="E3185" t="s">
        <v>55</v>
      </c>
      <c r="F3185" s="8">
        <v>2</v>
      </c>
      <c r="G3185" s="10">
        <v>0</v>
      </c>
      <c r="H3185" t="s">
        <v>17</v>
      </c>
      <c r="I3185" s="8">
        <v>11998</v>
      </c>
      <c r="J3185" s="8">
        <v>1433.57</v>
      </c>
      <c r="K3185" s="12">
        <f>YEAR(Table2[[#This Row],[Order_Date]])</f>
        <v>2024</v>
      </c>
      <c r="L3185" s="12">
        <f>MONTH(Table2[[#This Row],[Order_Date]])</f>
        <v>2</v>
      </c>
      <c r="M3185" t="str">
        <f>TEXT(Table2[[#This Row],[Order_Date]],"mmm")</f>
        <v>Feb</v>
      </c>
      <c r="N3185" t="str">
        <f>TEXT(Table2[[#This Row],[Order_Date]],"YYYY-MM")</f>
        <v>2024-02</v>
      </c>
      <c r="O3185" s="9">
        <f>IFERROR(Table2[[#This Row],[Profit]]/Table2[[#This Row],[Sales]],0)</f>
        <v>0.11948408068011335</v>
      </c>
      <c r="P3185" t="str">
        <f>_xlfn.XLOOKUP(Table2[[#This Row],[Product_ID]],Table4[Product_ID],Table4[Category],"Not Found")</f>
        <v>Furniture</v>
      </c>
      <c r="Q3185" t="str">
        <f>_xlfn.XLOOKUP(Table2[[#This Row],[Product_ID]],Table4[Product_ID],Table4[Sub_Category],"Not Found")</f>
        <v>Furniture</v>
      </c>
      <c r="R3185" t="str">
        <f>_xlfn.XLOOKUP(Table2[[#This Row],[Customer_ID]],Table1[Customer_ID],Table1[Region],"Not Found")</f>
        <v>West</v>
      </c>
      <c r="S3185" t="str">
        <f>_xlfn.XLOOKUP(Table2[[#This Row],[Customer_ID]],Table1[Customer_ID],Table1[Segment],"Not Found")</f>
        <v>Consumer</v>
      </c>
      <c r="T3185" t="str">
        <f>_xlfn.XLOOKUP(Table2[[#This Row],[Product_ID]],Table4[Product_ID],Table4[Product_Name],"Not Found")</f>
        <v>Study Table</v>
      </c>
    </row>
    <row r="3186" spans="1:20" x14ac:dyDescent="0.3">
      <c r="A3186" t="s">
        <v>3717</v>
      </c>
      <c r="B3186" s="4">
        <v>45324</v>
      </c>
      <c r="C3186" s="4">
        <v>45326</v>
      </c>
      <c r="D3186" t="s">
        <v>1005</v>
      </c>
      <c r="E3186" t="s">
        <v>81</v>
      </c>
      <c r="F3186" s="8">
        <v>3</v>
      </c>
      <c r="G3186" s="10">
        <v>0.2</v>
      </c>
      <c r="H3186" t="s">
        <v>13</v>
      </c>
      <c r="I3186" s="8">
        <v>1917.6</v>
      </c>
      <c r="J3186" s="8">
        <v>553.14</v>
      </c>
      <c r="K3186" s="12">
        <f>YEAR(Table2[[#This Row],[Order_Date]])</f>
        <v>2024</v>
      </c>
      <c r="L3186" s="12">
        <f>MONTH(Table2[[#This Row],[Order_Date]])</f>
        <v>2</v>
      </c>
      <c r="M3186" t="str">
        <f>TEXT(Table2[[#This Row],[Order_Date]],"mmm")</f>
        <v>Feb</v>
      </c>
      <c r="N3186" t="str">
        <f>TEXT(Table2[[#This Row],[Order_Date]],"YYYY-MM")</f>
        <v>2024-02</v>
      </c>
      <c r="O3186" s="9">
        <f>IFERROR(Table2[[#This Row],[Profit]]/Table2[[#This Row],[Sales]],0)</f>
        <v>0.28845431789737175</v>
      </c>
      <c r="P3186" t="str">
        <f>_xlfn.XLOOKUP(Table2[[#This Row],[Product_ID]],Table4[Product_ID],Table4[Category],"Not Found")</f>
        <v>Home</v>
      </c>
      <c r="Q3186" t="str">
        <f>_xlfn.XLOOKUP(Table2[[#This Row],[Product_ID]],Table4[Product_ID],Table4[Sub_Category],"Not Found")</f>
        <v>Kitchen</v>
      </c>
      <c r="R3186" t="str">
        <f>_xlfn.XLOOKUP(Table2[[#This Row],[Customer_ID]],Table1[Customer_ID],Table1[Region],"Not Found")</f>
        <v>North</v>
      </c>
      <c r="S3186" t="str">
        <f>_xlfn.XLOOKUP(Table2[[#This Row],[Customer_ID]],Table1[Customer_ID],Table1[Segment],"Not Found")</f>
        <v>Corporate</v>
      </c>
      <c r="T3186" t="str">
        <f>_xlfn.XLOOKUP(Table2[[#This Row],[Product_ID]],Table4[Product_ID],Table4[Product_Name],"Not Found")</f>
        <v>Travel Mug</v>
      </c>
    </row>
    <row r="3187" spans="1:20" x14ac:dyDescent="0.3">
      <c r="A3187" t="s">
        <v>3718</v>
      </c>
      <c r="B3187" s="4">
        <v>45609</v>
      </c>
      <c r="C3187" s="4">
        <v>45612</v>
      </c>
      <c r="D3187" t="s">
        <v>109</v>
      </c>
      <c r="E3187" t="s">
        <v>50</v>
      </c>
      <c r="F3187" s="8">
        <v>1</v>
      </c>
      <c r="G3187" s="10">
        <v>0.1</v>
      </c>
      <c r="H3187" t="s">
        <v>17</v>
      </c>
      <c r="I3187" s="8">
        <v>449.1</v>
      </c>
      <c r="J3187" s="8">
        <v>113.96</v>
      </c>
      <c r="K3187" s="12">
        <f>YEAR(Table2[[#This Row],[Order_Date]])</f>
        <v>2024</v>
      </c>
      <c r="L3187" s="12">
        <f>MONTH(Table2[[#This Row],[Order_Date]])</f>
        <v>11</v>
      </c>
      <c r="M3187" t="str">
        <f>TEXT(Table2[[#This Row],[Order_Date]],"mmm")</f>
        <v>Nov</v>
      </c>
      <c r="N3187" t="str">
        <f>TEXT(Table2[[#This Row],[Order_Date]],"YYYY-MM")</f>
        <v>2024-11</v>
      </c>
      <c r="O3187" s="9">
        <f>IFERROR(Table2[[#This Row],[Profit]]/Table2[[#This Row],[Sales]],0)</f>
        <v>0.25375194834112669</v>
      </c>
      <c r="P3187" t="str">
        <f>_xlfn.XLOOKUP(Table2[[#This Row],[Product_ID]],Table4[Product_ID],Table4[Category],"Not Found")</f>
        <v>Technology</v>
      </c>
      <c r="Q3187" t="str">
        <f>_xlfn.XLOOKUP(Table2[[#This Row],[Product_ID]],Table4[Product_ID],Table4[Sub_Category],"Not Found")</f>
        <v>Accessories</v>
      </c>
      <c r="R3187" t="str">
        <f>_xlfn.XLOOKUP(Table2[[#This Row],[Customer_ID]],Table1[Customer_ID],Table1[Region],"Not Found")</f>
        <v>East</v>
      </c>
      <c r="S3187" t="str">
        <f>_xlfn.XLOOKUP(Table2[[#This Row],[Customer_ID]],Table1[Customer_ID],Table1[Segment],"Not Found")</f>
        <v>Consumer</v>
      </c>
      <c r="T3187" t="str">
        <f>_xlfn.XLOOKUP(Table2[[#This Row],[Product_ID]],Table4[Product_ID],Table4[Product_Name],"Not Found")</f>
        <v>Wireless Mouse</v>
      </c>
    </row>
    <row r="3188" spans="1:20" x14ac:dyDescent="0.3">
      <c r="A3188" t="s">
        <v>3719</v>
      </c>
      <c r="B3188" s="4">
        <v>45341</v>
      </c>
      <c r="C3188" s="4">
        <v>45343</v>
      </c>
      <c r="D3188" t="s">
        <v>560</v>
      </c>
      <c r="E3188" t="s">
        <v>96</v>
      </c>
      <c r="F3188" s="8">
        <v>1</v>
      </c>
      <c r="G3188" s="10">
        <v>0.05</v>
      </c>
      <c r="H3188" t="s">
        <v>21</v>
      </c>
      <c r="I3188" s="8">
        <v>949.05</v>
      </c>
      <c r="J3188" s="8">
        <v>210.3</v>
      </c>
      <c r="K3188" s="12">
        <f>YEAR(Table2[[#This Row],[Order_Date]])</f>
        <v>2024</v>
      </c>
      <c r="L3188" s="12">
        <f>MONTH(Table2[[#This Row],[Order_Date]])</f>
        <v>2</v>
      </c>
      <c r="M3188" t="str">
        <f>TEXT(Table2[[#This Row],[Order_Date]],"mmm")</f>
        <v>Feb</v>
      </c>
      <c r="N3188" t="str">
        <f>TEXT(Table2[[#This Row],[Order_Date]],"YYYY-MM")</f>
        <v>2024-02</v>
      </c>
      <c r="O3188" s="9">
        <f>IFERROR(Table2[[#This Row],[Profit]]/Table2[[#This Row],[Sales]],0)</f>
        <v>0.2215900110636953</v>
      </c>
      <c r="P3188" t="str">
        <f>_xlfn.XLOOKUP(Table2[[#This Row],[Product_ID]],Table4[Product_ID],Table4[Category],"Not Found")</f>
        <v>Home</v>
      </c>
      <c r="Q3188" t="str">
        <f>_xlfn.XLOOKUP(Table2[[#This Row],[Product_ID]],Table4[Product_ID],Table4[Sub_Category],"Not Found")</f>
        <v>Lighting</v>
      </c>
      <c r="R3188" t="str">
        <f>_xlfn.XLOOKUP(Table2[[#This Row],[Customer_ID]],Table1[Customer_ID],Table1[Region],"Not Found")</f>
        <v>South</v>
      </c>
      <c r="S3188" t="str">
        <f>_xlfn.XLOOKUP(Table2[[#This Row],[Customer_ID]],Table1[Customer_ID],Table1[Segment],"Not Found")</f>
        <v>Consumer</v>
      </c>
      <c r="T3188" t="str">
        <f>_xlfn.XLOOKUP(Table2[[#This Row],[Product_ID]],Table4[Product_ID],Table4[Product_Name],"Not Found")</f>
        <v>LED Strip Light</v>
      </c>
    </row>
    <row r="3189" spans="1:20" x14ac:dyDescent="0.3">
      <c r="A3189" t="s">
        <v>3720</v>
      </c>
      <c r="B3189" s="4">
        <v>45780</v>
      </c>
      <c r="C3189" s="4">
        <v>45783</v>
      </c>
      <c r="D3189" t="s">
        <v>311</v>
      </c>
      <c r="E3189" t="s">
        <v>55</v>
      </c>
      <c r="F3189" s="8">
        <v>1</v>
      </c>
      <c r="G3189" s="10">
        <v>0</v>
      </c>
      <c r="H3189" t="s">
        <v>17</v>
      </c>
      <c r="I3189" s="8">
        <v>5999</v>
      </c>
      <c r="J3189" s="8">
        <v>1070.26</v>
      </c>
      <c r="K3189" s="12">
        <f>YEAR(Table2[[#This Row],[Order_Date]])</f>
        <v>2025</v>
      </c>
      <c r="L3189" s="12">
        <f>MONTH(Table2[[#This Row],[Order_Date]])</f>
        <v>5</v>
      </c>
      <c r="M3189" t="str">
        <f>TEXT(Table2[[#This Row],[Order_Date]],"mmm")</f>
        <v>May</v>
      </c>
      <c r="N3189" t="str">
        <f>TEXT(Table2[[#This Row],[Order_Date]],"YYYY-MM")</f>
        <v>2025-05</v>
      </c>
      <c r="O3189" s="9">
        <f>IFERROR(Table2[[#This Row],[Profit]]/Table2[[#This Row],[Sales]],0)</f>
        <v>0.17840640106684447</v>
      </c>
      <c r="P3189" t="str">
        <f>_xlfn.XLOOKUP(Table2[[#This Row],[Product_ID]],Table4[Product_ID],Table4[Category],"Not Found")</f>
        <v>Furniture</v>
      </c>
      <c r="Q3189" t="str">
        <f>_xlfn.XLOOKUP(Table2[[#This Row],[Product_ID]],Table4[Product_ID],Table4[Sub_Category],"Not Found")</f>
        <v>Furniture</v>
      </c>
      <c r="R3189" t="str">
        <f>_xlfn.XLOOKUP(Table2[[#This Row],[Customer_ID]],Table1[Customer_ID],Table1[Region],"Not Found")</f>
        <v>East</v>
      </c>
      <c r="S3189" t="str">
        <f>_xlfn.XLOOKUP(Table2[[#This Row],[Customer_ID]],Table1[Customer_ID],Table1[Segment],"Not Found")</f>
        <v>Consumer</v>
      </c>
      <c r="T3189" t="str">
        <f>_xlfn.XLOOKUP(Table2[[#This Row],[Product_ID]],Table4[Product_ID],Table4[Product_Name],"Not Found")</f>
        <v>Study Table</v>
      </c>
    </row>
    <row r="3190" spans="1:20" x14ac:dyDescent="0.3">
      <c r="A3190" t="s">
        <v>3721</v>
      </c>
      <c r="B3190" s="4">
        <v>45310</v>
      </c>
      <c r="C3190" s="4">
        <v>45313</v>
      </c>
      <c r="D3190" t="s">
        <v>799</v>
      </c>
      <c r="E3190" t="s">
        <v>58</v>
      </c>
      <c r="F3190" s="8">
        <v>1</v>
      </c>
      <c r="G3190" s="10">
        <v>0.1</v>
      </c>
      <c r="H3190" t="s">
        <v>13</v>
      </c>
      <c r="I3190" s="8">
        <v>1799.1</v>
      </c>
      <c r="J3190" s="8">
        <v>263.37</v>
      </c>
      <c r="K3190" s="12">
        <f>YEAR(Table2[[#This Row],[Order_Date]])</f>
        <v>2024</v>
      </c>
      <c r="L3190" s="12">
        <f>MONTH(Table2[[#This Row],[Order_Date]])</f>
        <v>1</v>
      </c>
      <c r="M3190" t="str">
        <f>TEXT(Table2[[#This Row],[Order_Date]],"mmm")</f>
        <v>Jan</v>
      </c>
      <c r="N3190" t="str">
        <f>TEXT(Table2[[#This Row],[Order_Date]],"YYYY-MM")</f>
        <v>2024-01</v>
      </c>
      <c r="O3190" s="9">
        <f>IFERROR(Table2[[#This Row],[Profit]]/Table2[[#This Row],[Sales]],0)</f>
        <v>0.14638986159746542</v>
      </c>
      <c r="P3190" t="str">
        <f>_xlfn.XLOOKUP(Table2[[#This Row],[Product_ID]],Table4[Product_ID],Table4[Category],"Not Found")</f>
        <v>Technology</v>
      </c>
      <c r="Q3190" t="str">
        <f>_xlfn.XLOOKUP(Table2[[#This Row],[Product_ID]],Table4[Product_ID],Table4[Sub_Category],"Not Found")</f>
        <v>Audio</v>
      </c>
      <c r="R3190" t="str">
        <f>_xlfn.XLOOKUP(Table2[[#This Row],[Customer_ID]],Table1[Customer_ID],Table1[Region],"Not Found")</f>
        <v>West</v>
      </c>
      <c r="S3190" t="str">
        <f>_xlfn.XLOOKUP(Table2[[#This Row],[Customer_ID]],Table1[Customer_ID],Table1[Segment],"Not Found")</f>
        <v>Consumer</v>
      </c>
      <c r="T3190" t="str">
        <f>_xlfn.XLOOKUP(Table2[[#This Row],[Product_ID]],Table4[Product_ID],Table4[Product_Name],"Not Found")</f>
        <v>Bluetooth Speaker</v>
      </c>
    </row>
    <row r="3191" spans="1:20" x14ac:dyDescent="0.3">
      <c r="A3191" t="s">
        <v>3722</v>
      </c>
      <c r="B3191" s="4">
        <v>46017</v>
      </c>
      <c r="C3191" s="4">
        <v>46022</v>
      </c>
      <c r="D3191" t="s">
        <v>315</v>
      </c>
      <c r="E3191" t="s">
        <v>50</v>
      </c>
      <c r="F3191" s="8">
        <v>2</v>
      </c>
      <c r="G3191" s="10">
        <v>0.05</v>
      </c>
      <c r="H3191" t="s">
        <v>13</v>
      </c>
      <c r="I3191" s="8">
        <v>948.1</v>
      </c>
      <c r="J3191" s="8">
        <v>206.91</v>
      </c>
      <c r="K3191" s="12">
        <f>YEAR(Table2[[#This Row],[Order_Date]])</f>
        <v>2025</v>
      </c>
      <c r="L3191" s="12">
        <f>MONTH(Table2[[#This Row],[Order_Date]])</f>
        <v>12</v>
      </c>
      <c r="M3191" t="str">
        <f>TEXT(Table2[[#This Row],[Order_Date]],"mmm")</f>
        <v>Dec</v>
      </c>
      <c r="N3191" t="str">
        <f>TEXT(Table2[[#This Row],[Order_Date]],"YYYY-MM")</f>
        <v>2025-12</v>
      </c>
      <c r="O3191" s="9">
        <f>IFERROR(Table2[[#This Row],[Profit]]/Table2[[#This Row],[Sales]],0)</f>
        <v>0.21823647294589177</v>
      </c>
      <c r="P3191" t="str">
        <f>_xlfn.XLOOKUP(Table2[[#This Row],[Product_ID]],Table4[Product_ID],Table4[Category],"Not Found")</f>
        <v>Technology</v>
      </c>
      <c r="Q3191" t="str">
        <f>_xlfn.XLOOKUP(Table2[[#This Row],[Product_ID]],Table4[Product_ID],Table4[Sub_Category],"Not Found")</f>
        <v>Accessories</v>
      </c>
      <c r="R3191" t="str">
        <f>_xlfn.XLOOKUP(Table2[[#This Row],[Customer_ID]],Table1[Customer_ID],Table1[Region],"Not Found")</f>
        <v>East</v>
      </c>
      <c r="S3191" t="str">
        <f>_xlfn.XLOOKUP(Table2[[#This Row],[Customer_ID]],Table1[Customer_ID],Table1[Segment],"Not Found")</f>
        <v>Home Office</v>
      </c>
      <c r="T3191" t="str">
        <f>_xlfn.XLOOKUP(Table2[[#This Row],[Product_ID]],Table4[Product_ID],Table4[Product_Name],"Not Found")</f>
        <v>Wireless Mouse</v>
      </c>
    </row>
    <row r="3192" spans="1:20" x14ac:dyDescent="0.3">
      <c r="A3192" t="s">
        <v>3723</v>
      </c>
      <c r="B3192" s="4">
        <v>45488</v>
      </c>
      <c r="C3192" s="4">
        <v>45492</v>
      </c>
      <c r="D3192" t="s">
        <v>199</v>
      </c>
      <c r="E3192" t="s">
        <v>58</v>
      </c>
      <c r="F3192" s="8">
        <v>1</v>
      </c>
      <c r="G3192" s="10">
        <v>0.1</v>
      </c>
      <c r="H3192" t="s">
        <v>21</v>
      </c>
      <c r="I3192" s="8">
        <v>1799.1</v>
      </c>
      <c r="J3192" s="8">
        <v>329.7</v>
      </c>
      <c r="K3192" s="12">
        <f>YEAR(Table2[[#This Row],[Order_Date]])</f>
        <v>2024</v>
      </c>
      <c r="L3192" s="12">
        <f>MONTH(Table2[[#This Row],[Order_Date]])</f>
        <v>7</v>
      </c>
      <c r="M3192" t="str">
        <f>TEXT(Table2[[#This Row],[Order_Date]],"mmm")</f>
        <v>Jul</v>
      </c>
      <c r="N3192" t="str">
        <f>TEXT(Table2[[#This Row],[Order_Date]],"YYYY-MM")</f>
        <v>2024-07</v>
      </c>
      <c r="O3192" s="9">
        <f>IFERROR(Table2[[#This Row],[Profit]]/Table2[[#This Row],[Sales]],0)</f>
        <v>0.18325829581457395</v>
      </c>
      <c r="P3192" t="str">
        <f>_xlfn.XLOOKUP(Table2[[#This Row],[Product_ID]],Table4[Product_ID],Table4[Category],"Not Found")</f>
        <v>Technology</v>
      </c>
      <c r="Q3192" t="str">
        <f>_xlfn.XLOOKUP(Table2[[#This Row],[Product_ID]],Table4[Product_ID],Table4[Sub_Category],"Not Found")</f>
        <v>Audio</v>
      </c>
      <c r="R3192" t="str">
        <f>_xlfn.XLOOKUP(Table2[[#This Row],[Customer_ID]],Table1[Customer_ID],Table1[Region],"Not Found")</f>
        <v>South</v>
      </c>
      <c r="S3192" t="str">
        <f>_xlfn.XLOOKUP(Table2[[#This Row],[Customer_ID]],Table1[Customer_ID],Table1[Segment],"Not Found")</f>
        <v>Consumer</v>
      </c>
      <c r="T3192" t="str">
        <f>_xlfn.XLOOKUP(Table2[[#This Row],[Product_ID]],Table4[Product_ID],Table4[Product_Name],"Not Found")</f>
        <v>Bluetooth Speaker</v>
      </c>
    </row>
    <row r="3193" spans="1:20" x14ac:dyDescent="0.3">
      <c r="A3193" t="s">
        <v>3724</v>
      </c>
      <c r="B3193" s="4">
        <v>45741</v>
      </c>
      <c r="C3193" s="4">
        <v>45742</v>
      </c>
      <c r="D3193" t="s">
        <v>233</v>
      </c>
      <c r="E3193" t="s">
        <v>58</v>
      </c>
      <c r="F3193" s="8">
        <v>3</v>
      </c>
      <c r="G3193" s="10">
        <v>0.1</v>
      </c>
      <c r="H3193" t="s">
        <v>13</v>
      </c>
      <c r="I3193" s="8">
        <v>5397.3</v>
      </c>
      <c r="J3193" s="8">
        <v>1285.81</v>
      </c>
      <c r="K3193" s="12">
        <f>YEAR(Table2[[#This Row],[Order_Date]])</f>
        <v>2025</v>
      </c>
      <c r="L3193" s="12">
        <f>MONTH(Table2[[#This Row],[Order_Date]])</f>
        <v>3</v>
      </c>
      <c r="M3193" t="str">
        <f>TEXT(Table2[[#This Row],[Order_Date]],"mmm")</f>
        <v>Mar</v>
      </c>
      <c r="N3193" t="str">
        <f>TEXT(Table2[[#This Row],[Order_Date]],"YYYY-MM")</f>
        <v>2025-03</v>
      </c>
      <c r="O3193" s="9">
        <f>IFERROR(Table2[[#This Row],[Profit]]/Table2[[#This Row],[Sales]],0)</f>
        <v>0.23823207900246418</v>
      </c>
      <c r="P3193" t="str">
        <f>_xlfn.XLOOKUP(Table2[[#This Row],[Product_ID]],Table4[Product_ID],Table4[Category],"Not Found")</f>
        <v>Technology</v>
      </c>
      <c r="Q3193" t="str">
        <f>_xlfn.XLOOKUP(Table2[[#This Row],[Product_ID]],Table4[Product_ID],Table4[Sub_Category],"Not Found")</f>
        <v>Audio</v>
      </c>
      <c r="R3193" t="str">
        <f>_xlfn.XLOOKUP(Table2[[#This Row],[Customer_ID]],Table1[Customer_ID],Table1[Region],"Not Found")</f>
        <v>West</v>
      </c>
      <c r="S3193" t="str">
        <f>_xlfn.XLOOKUP(Table2[[#This Row],[Customer_ID]],Table1[Customer_ID],Table1[Segment],"Not Found")</f>
        <v>Corporate</v>
      </c>
      <c r="T3193" t="str">
        <f>_xlfn.XLOOKUP(Table2[[#This Row],[Product_ID]],Table4[Product_ID],Table4[Product_Name],"Not Found")</f>
        <v>Bluetooth Speaker</v>
      </c>
    </row>
    <row r="3194" spans="1:20" x14ac:dyDescent="0.3">
      <c r="A3194" t="s">
        <v>3725</v>
      </c>
      <c r="B3194" s="4">
        <v>45850</v>
      </c>
      <c r="C3194" s="4">
        <v>45851</v>
      </c>
      <c r="D3194" t="s">
        <v>579</v>
      </c>
      <c r="E3194" t="s">
        <v>58</v>
      </c>
      <c r="F3194" s="8">
        <v>2</v>
      </c>
      <c r="G3194" s="10">
        <v>0</v>
      </c>
      <c r="H3194" t="s">
        <v>21</v>
      </c>
      <c r="I3194" s="8">
        <v>3998</v>
      </c>
      <c r="J3194" s="8">
        <v>937.39</v>
      </c>
      <c r="K3194" s="12">
        <f>YEAR(Table2[[#This Row],[Order_Date]])</f>
        <v>2025</v>
      </c>
      <c r="L3194" s="12">
        <f>MONTH(Table2[[#This Row],[Order_Date]])</f>
        <v>7</v>
      </c>
      <c r="M3194" t="str">
        <f>TEXT(Table2[[#This Row],[Order_Date]],"mmm")</f>
        <v>Jul</v>
      </c>
      <c r="N3194" t="str">
        <f>TEXT(Table2[[#This Row],[Order_Date]],"YYYY-MM")</f>
        <v>2025-07</v>
      </c>
      <c r="O3194" s="9">
        <f>IFERROR(Table2[[#This Row],[Profit]]/Table2[[#This Row],[Sales]],0)</f>
        <v>0.23446473236618309</v>
      </c>
      <c r="P3194" t="str">
        <f>_xlfn.XLOOKUP(Table2[[#This Row],[Product_ID]],Table4[Product_ID],Table4[Category],"Not Found")</f>
        <v>Technology</v>
      </c>
      <c r="Q3194" t="str">
        <f>_xlfn.XLOOKUP(Table2[[#This Row],[Product_ID]],Table4[Product_ID],Table4[Sub_Category],"Not Found")</f>
        <v>Audio</v>
      </c>
      <c r="R3194" t="str">
        <f>_xlfn.XLOOKUP(Table2[[#This Row],[Customer_ID]],Table1[Customer_ID],Table1[Region],"Not Found")</f>
        <v>West</v>
      </c>
      <c r="S3194" t="str">
        <f>_xlfn.XLOOKUP(Table2[[#This Row],[Customer_ID]],Table1[Customer_ID],Table1[Segment],"Not Found")</f>
        <v>Consumer</v>
      </c>
      <c r="T3194" t="str">
        <f>_xlfn.XLOOKUP(Table2[[#This Row],[Product_ID]],Table4[Product_ID],Table4[Product_Name],"Not Found")</f>
        <v>Bluetooth Speaker</v>
      </c>
    </row>
    <row r="3195" spans="1:20" x14ac:dyDescent="0.3">
      <c r="A3195" t="s">
        <v>3726</v>
      </c>
      <c r="B3195" s="4">
        <v>45970</v>
      </c>
      <c r="C3195" s="4">
        <v>45971</v>
      </c>
      <c r="D3195" t="s">
        <v>1763</v>
      </c>
      <c r="E3195" t="s">
        <v>81</v>
      </c>
      <c r="F3195" s="8">
        <v>1</v>
      </c>
      <c r="G3195" s="10">
        <v>0.15</v>
      </c>
      <c r="H3195" t="s">
        <v>17</v>
      </c>
      <c r="I3195" s="8">
        <v>679.15</v>
      </c>
      <c r="J3195" s="8">
        <v>167.55</v>
      </c>
      <c r="K3195" s="12">
        <f>YEAR(Table2[[#This Row],[Order_Date]])</f>
        <v>2025</v>
      </c>
      <c r="L3195" s="12">
        <f>MONTH(Table2[[#This Row],[Order_Date]])</f>
        <v>11</v>
      </c>
      <c r="M3195" t="str">
        <f>TEXT(Table2[[#This Row],[Order_Date]],"mmm")</f>
        <v>Nov</v>
      </c>
      <c r="N3195" t="str">
        <f>TEXT(Table2[[#This Row],[Order_Date]],"YYYY-MM")</f>
        <v>2025-11</v>
      </c>
      <c r="O3195" s="9">
        <f>IFERROR(Table2[[#This Row],[Profit]]/Table2[[#This Row],[Sales]],0)</f>
        <v>0.24670544062430982</v>
      </c>
      <c r="P3195" t="str">
        <f>_xlfn.XLOOKUP(Table2[[#This Row],[Product_ID]],Table4[Product_ID],Table4[Category],"Not Found")</f>
        <v>Home</v>
      </c>
      <c r="Q3195" t="str">
        <f>_xlfn.XLOOKUP(Table2[[#This Row],[Product_ID]],Table4[Product_ID],Table4[Sub_Category],"Not Found")</f>
        <v>Kitchen</v>
      </c>
      <c r="R3195" t="str">
        <f>_xlfn.XLOOKUP(Table2[[#This Row],[Customer_ID]],Table1[Customer_ID],Table1[Region],"Not Found")</f>
        <v>East</v>
      </c>
      <c r="S3195" t="str">
        <f>_xlfn.XLOOKUP(Table2[[#This Row],[Customer_ID]],Table1[Customer_ID],Table1[Segment],"Not Found")</f>
        <v>Consumer</v>
      </c>
      <c r="T3195" t="str">
        <f>_xlfn.XLOOKUP(Table2[[#This Row],[Product_ID]],Table4[Product_ID],Table4[Product_Name],"Not Found")</f>
        <v>Travel Mug</v>
      </c>
    </row>
    <row r="3196" spans="1:20" x14ac:dyDescent="0.3">
      <c r="A3196" t="s">
        <v>3727</v>
      </c>
      <c r="B3196" s="4">
        <v>45743</v>
      </c>
      <c r="C3196" s="4">
        <v>45747</v>
      </c>
      <c r="D3196" t="s">
        <v>346</v>
      </c>
      <c r="E3196" t="s">
        <v>20</v>
      </c>
      <c r="F3196" s="8">
        <v>3</v>
      </c>
      <c r="G3196" s="10">
        <v>0.05</v>
      </c>
      <c r="H3196" t="s">
        <v>17</v>
      </c>
      <c r="I3196" s="8">
        <v>19947.150000000001</v>
      </c>
      <c r="J3196" s="8">
        <v>3727.75</v>
      </c>
      <c r="K3196" s="12">
        <f>YEAR(Table2[[#This Row],[Order_Date]])</f>
        <v>2025</v>
      </c>
      <c r="L3196" s="12">
        <f>MONTH(Table2[[#This Row],[Order_Date]])</f>
        <v>3</v>
      </c>
      <c r="M3196" t="str">
        <f>TEXT(Table2[[#This Row],[Order_Date]],"mmm")</f>
        <v>Mar</v>
      </c>
      <c r="N3196" t="str">
        <f>TEXT(Table2[[#This Row],[Order_Date]],"YYYY-MM")</f>
        <v>2025-03</v>
      </c>
      <c r="O3196" s="9">
        <f>IFERROR(Table2[[#This Row],[Profit]]/Table2[[#This Row],[Sales]],0)</f>
        <v>0.18688133392489653</v>
      </c>
      <c r="P3196" t="str">
        <f>_xlfn.XLOOKUP(Table2[[#This Row],[Product_ID]],Table4[Product_ID],Table4[Category],"Not Found")</f>
        <v>Furniture</v>
      </c>
      <c r="Q3196" t="str">
        <f>_xlfn.XLOOKUP(Table2[[#This Row],[Product_ID]],Table4[Product_ID],Table4[Sub_Category],"Not Found")</f>
        <v>Furniture</v>
      </c>
      <c r="R3196" t="str">
        <f>_xlfn.XLOOKUP(Table2[[#This Row],[Customer_ID]],Table1[Customer_ID],Table1[Region],"Not Found")</f>
        <v>South</v>
      </c>
      <c r="S3196" t="str">
        <f>_xlfn.XLOOKUP(Table2[[#This Row],[Customer_ID]],Table1[Customer_ID],Table1[Segment],"Not Found")</f>
        <v>Consumer</v>
      </c>
      <c r="T3196" t="str">
        <f>_xlfn.XLOOKUP(Table2[[#This Row],[Product_ID]],Table4[Product_ID],Table4[Product_Name],"Not Found")</f>
        <v>Office Chair</v>
      </c>
    </row>
    <row r="3197" spans="1:20" x14ac:dyDescent="0.3">
      <c r="A3197" t="s">
        <v>3728</v>
      </c>
      <c r="B3197" s="4">
        <v>45580</v>
      </c>
      <c r="C3197" s="4">
        <v>45582</v>
      </c>
      <c r="D3197" t="s">
        <v>240</v>
      </c>
      <c r="E3197" t="s">
        <v>116</v>
      </c>
      <c r="F3197" s="8">
        <v>1</v>
      </c>
      <c r="G3197" s="10">
        <v>0.05</v>
      </c>
      <c r="H3197" t="s">
        <v>30</v>
      </c>
      <c r="I3197" s="8">
        <v>379.05</v>
      </c>
      <c r="J3197" s="8">
        <v>72.91</v>
      </c>
      <c r="K3197" s="12">
        <f>YEAR(Table2[[#This Row],[Order_Date]])</f>
        <v>2024</v>
      </c>
      <c r="L3197" s="12">
        <f>MONTH(Table2[[#This Row],[Order_Date]])</f>
        <v>10</v>
      </c>
      <c r="M3197" t="str">
        <f>TEXT(Table2[[#This Row],[Order_Date]],"mmm")</f>
        <v>Oct</v>
      </c>
      <c r="N3197" t="str">
        <f>TEXT(Table2[[#This Row],[Order_Date]],"YYYY-MM")</f>
        <v>2024-10</v>
      </c>
      <c r="O3197" s="9">
        <f>IFERROR(Table2[[#This Row],[Profit]]/Table2[[#This Row],[Sales]],0)</f>
        <v>0.19234929428835246</v>
      </c>
      <c r="P3197" t="str">
        <f>_xlfn.XLOOKUP(Table2[[#This Row],[Product_ID]],Table4[Product_ID],Table4[Category],"Not Found")</f>
        <v>Technology</v>
      </c>
      <c r="Q3197" t="str">
        <f>_xlfn.XLOOKUP(Table2[[#This Row],[Product_ID]],Table4[Product_ID],Table4[Sub_Category],"Not Found")</f>
        <v>Accessories</v>
      </c>
      <c r="R3197" t="str">
        <f>_xlfn.XLOOKUP(Table2[[#This Row],[Customer_ID]],Table1[Customer_ID],Table1[Region],"Not Found")</f>
        <v>South</v>
      </c>
      <c r="S3197" t="str">
        <f>_xlfn.XLOOKUP(Table2[[#This Row],[Customer_ID]],Table1[Customer_ID],Table1[Segment],"Not Found")</f>
        <v>Consumer</v>
      </c>
      <c r="T3197" t="str">
        <f>_xlfn.XLOOKUP(Table2[[#This Row],[Product_ID]],Table4[Product_ID],Table4[Product_Name],"Not Found")</f>
        <v>Mobile Holder</v>
      </c>
    </row>
    <row r="3198" spans="1:20" x14ac:dyDescent="0.3">
      <c r="A3198" t="s">
        <v>3729</v>
      </c>
      <c r="B3198" s="4">
        <v>45432</v>
      </c>
      <c r="C3198" s="4">
        <v>45433</v>
      </c>
      <c r="D3198" t="s">
        <v>216</v>
      </c>
      <c r="E3198" t="s">
        <v>12</v>
      </c>
      <c r="F3198" s="8">
        <v>1</v>
      </c>
      <c r="G3198" s="10">
        <v>0.2</v>
      </c>
      <c r="H3198" t="s">
        <v>13</v>
      </c>
      <c r="I3198" s="8">
        <v>479.2</v>
      </c>
      <c r="J3198" s="8">
        <v>100.87</v>
      </c>
      <c r="K3198" s="12">
        <f>YEAR(Table2[[#This Row],[Order_Date]])</f>
        <v>2024</v>
      </c>
      <c r="L3198" s="12">
        <f>MONTH(Table2[[#This Row],[Order_Date]])</f>
        <v>5</v>
      </c>
      <c r="M3198" t="str">
        <f>TEXT(Table2[[#This Row],[Order_Date]],"mmm")</f>
        <v>May</v>
      </c>
      <c r="N3198" t="str">
        <f>TEXT(Table2[[#This Row],[Order_Date]],"YYYY-MM")</f>
        <v>2024-05</v>
      </c>
      <c r="O3198" s="9">
        <f>IFERROR(Table2[[#This Row],[Profit]]/Table2[[#This Row],[Sales]],0)</f>
        <v>0.2104966611018364</v>
      </c>
      <c r="P3198" t="str">
        <f>_xlfn.XLOOKUP(Table2[[#This Row],[Product_ID]],Table4[Product_ID],Table4[Category],"Not Found")</f>
        <v>Home</v>
      </c>
      <c r="Q3198" t="str">
        <f>_xlfn.XLOOKUP(Table2[[#This Row],[Product_ID]],Table4[Product_ID],Table4[Sub_Category],"Not Found")</f>
        <v>Kitchen</v>
      </c>
      <c r="R3198" t="str">
        <f>_xlfn.XLOOKUP(Table2[[#This Row],[Customer_ID]],Table1[Customer_ID],Table1[Region],"Not Found")</f>
        <v>South</v>
      </c>
      <c r="S3198" t="str">
        <f>_xlfn.XLOOKUP(Table2[[#This Row],[Customer_ID]],Table1[Customer_ID],Table1[Segment],"Not Found")</f>
        <v>Home Office</v>
      </c>
      <c r="T3198" t="str">
        <f>_xlfn.XLOOKUP(Table2[[#This Row],[Product_ID]],Table4[Product_ID],Table4[Product_Name],"Not Found")</f>
        <v>Water Bottle</v>
      </c>
    </row>
    <row r="3199" spans="1:20" x14ac:dyDescent="0.3">
      <c r="A3199" t="s">
        <v>3730</v>
      </c>
      <c r="B3199" s="4">
        <v>45375</v>
      </c>
      <c r="C3199" s="4">
        <v>45376</v>
      </c>
      <c r="D3199" t="s">
        <v>922</v>
      </c>
      <c r="E3199" t="s">
        <v>58</v>
      </c>
      <c r="F3199" s="8">
        <v>1</v>
      </c>
      <c r="G3199" s="10">
        <v>0.05</v>
      </c>
      <c r="H3199" t="s">
        <v>13</v>
      </c>
      <c r="I3199" s="8">
        <v>1899.05</v>
      </c>
      <c r="J3199" s="8">
        <v>558.32000000000005</v>
      </c>
      <c r="K3199" s="12">
        <f>YEAR(Table2[[#This Row],[Order_Date]])</f>
        <v>2024</v>
      </c>
      <c r="L3199" s="12">
        <f>MONTH(Table2[[#This Row],[Order_Date]])</f>
        <v>3</v>
      </c>
      <c r="M3199" t="str">
        <f>TEXT(Table2[[#This Row],[Order_Date]],"mmm")</f>
        <v>Mar</v>
      </c>
      <c r="N3199" t="str">
        <f>TEXT(Table2[[#This Row],[Order_Date]],"YYYY-MM")</f>
        <v>2024-03</v>
      </c>
      <c r="O3199" s="9">
        <f>IFERROR(Table2[[#This Row],[Profit]]/Table2[[#This Row],[Sales]],0)</f>
        <v>0.29399963139464474</v>
      </c>
      <c r="P3199" t="str">
        <f>_xlfn.XLOOKUP(Table2[[#This Row],[Product_ID]],Table4[Product_ID],Table4[Category],"Not Found")</f>
        <v>Technology</v>
      </c>
      <c r="Q3199" t="str">
        <f>_xlfn.XLOOKUP(Table2[[#This Row],[Product_ID]],Table4[Product_ID],Table4[Sub_Category],"Not Found")</f>
        <v>Audio</v>
      </c>
      <c r="R3199" t="str">
        <f>_xlfn.XLOOKUP(Table2[[#This Row],[Customer_ID]],Table1[Customer_ID],Table1[Region],"Not Found")</f>
        <v>North</v>
      </c>
      <c r="S3199" t="str">
        <f>_xlfn.XLOOKUP(Table2[[#This Row],[Customer_ID]],Table1[Customer_ID],Table1[Segment],"Not Found")</f>
        <v>Consumer</v>
      </c>
      <c r="T3199" t="str">
        <f>_xlfn.XLOOKUP(Table2[[#This Row],[Product_ID]],Table4[Product_ID],Table4[Product_Name],"Not Found")</f>
        <v>Bluetooth Speaker</v>
      </c>
    </row>
    <row r="3200" spans="1:20" x14ac:dyDescent="0.3">
      <c r="A3200" t="s">
        <v>3731</v>
      </c>
      <c r="B3200" s="4">
        <v>45985</v>
      </c>
      <c r="C3200" s="4">
        <v>45986</v>
      </c>
      <c r="D3200" t="s">
        <v>413</v>
      </c>
      <c r="E3200" t="s">
        <v>45</v>
      </c>
      <c r="F3200" s="8">
        <v>2</v>
      </c>
      <c r="G3200" s="10">
        <v>0.1</v>
      </c>
      <c r="H3200" t="s">
        <v>17</v>
      </c>
      <c r="I3200" s="8">
        <v>4498.2</v>
      </c>
      <c r="J3200" s="8">
        <v>1150.9000000000001</v>
      </c>
      <c r="K3200" s="12">
        <f>YEAR(Table2[[#This Row],[Order_Date]])</f>
        <v>2025</v>
      </c>
      <c r="L3200" s="12">
        <f>MONTH(Table2[[#This Row],[Order_Date]])</f>
        <v>11</v>
      </c>
      <c r="M3200" t="str">
        <f>TEXT(Table2[[#This Row],[Order_Date]],"mmm")</f>
        <v>Nov</v>
      </c>
      <c r="N3200" t="str">
        <f>TEXT(Table2[[#This Row],[Order_Date]],"YYYY-MM")</f>
        <v>2025-11</v>
      </c>
      <c r="O3200" s="9">
        <f>IFERROR(Table2[[#This Row],[Profit]]/Table2[[#This Row],[Sales]],0)</f>
        <v>0.25585789871504161</v>
      </c>
      <c r="P3200" t="str">
        <f>_xlfn.XLOOKUP(Table2[[#This Row],[Product_ID]],Table4[Product_ID],Table4[Category],"Not Found")</f>
        <v>Technology</v>
      </c>
      <c r="Q3200" t="str">
        <f>_xlfn.XLOOKUP(Table2[[#This Row],[Product_ID]],Table4[Product_ID],Table4[Sub_Category],"Not Found")</f>
        <v>Audio</v>
      </c>
      <c r="R3200" t="str">
        <f>_xlfn.XLOOKUP(Table2[[#This Row],[Customer_ID]],Table1[Customer_ID],Table1[Region],"Not Found")</f>
        <v>South</v>
      </c>
      <c r="S3200" t="str">
        <f>_xlfn.XLOOKUP(Table2[[#This Row],[Customer_ID]],Table1[Customer_ID],Table1[Segment],"Not Found")</f>
        <v>Home Office</v>
      </c>
      <c r="T3200" t="str">
        <f>_xlfn.XLOOKUP(Table2[[#This Row],[Product_ID]],Table4[Product_ID],Table4[Product_Name],"Not Found")</f>
        <v>Headphones</v>
      </c>
    </row>
    <row r="3201" spans="1:20" x14ac:dyDescent="0.3">
      <c r="A3201" t="s">
        <v>3732</v>
      </c>
      <c r="B3201" s="4">
        <v>45682</v>
      </c>
      <c r="C3201" s="4">
        <v>45684</v>
      </c>
      <c r="D3201" t="s">
        <v>587</v>
      </c>
      <c r="E3201" t="s">
        <v>12</v>
      </c>
      <c r="F3201" s="8">
        <v>1</v>
      </c>
      <c r="G3201" s="10">
        <v>0.1</v>
      </c>
      <c r="H3201" t="s">
        <v>13</v>
      </c>
      <c r="I3201" s="8">
        <v>539.1</v>
      </c>
      <c r="J3201" s="8">
        <v>137.24</v>
      </c>
      <c r="K3201" s="12">
        <f>YEAR(Table2[[#This Row],[Order_Date]])</f>
        <v>2025</v>
      </c>
      <c r="L3201" s="12">
        <f>MONTH(Table2[[#This Row],[Order_Date]])</f>
        <v>1</v>
      </c>
      <c r="M3201" t="str">
        <f>TEXT(Table2[[#This Row],[Order_Date]],"mmm")</f>
        <v>Jan</v>
      </c>
      <c r="N3201" t="str">
        <f>TEXT(Table2[[#This Row],[Order_Date]],"YYYY-MM")</f>
        <v>2025-01</v>
      </c>
      <c r="O3201" s="9">
        <f>IFERROR(Table2[[#This Row],[Profit]]/Table2[[#This Row],[Sales]],0)</f>
        <v>0.25457243554071601</v>
      </c>
      <c r="P3201" t="str">
        <f>_xlfn.XLOOKUP(Table2[[#This Row],[Product_ID]],Table4[Product_ID],Table4[Category],"Not Found")</f>
        <v>Home</v>
      </c>
      <c r="Q3201" t="str">
        <f>_xlfn.XLOOKUP(Table2[[#This Row],[Product_ID]],Table4[Product_ID],Table4[Sub_Category],"Not Found")</f>
        <v>Kitchen</v>
      </c>
      <c r="R3201" t="str">
        <f>_xlfn.XLOOKUP(Table2[[#This Row],[Customer_ID]],Table1[Customer_ID],Table1[Region],"Not Found")</f>
        <v>South</v>
      </c>
      <c r="S3201" t="str">
        <f>_xlfn.XLOOKUP(Table2[[#This Row],[Customer_ID]],Table1[Customer_ID],Table1[Segment],"Not Found")</f>
        <v>Consumer</v>
      </c>
      <c r="T3201" t="str">
        <f>_xlfn.XLOOKUP(Table2[[#This Row],[Product_ID]],Table4[Product_ID],Table4[Product_Name],"Not Found")</f>
        <v>Water Bottle</v>
      </c>
    </row>
    <row r="3202" spans="1:20" x14ac:dyDescent="0.3">
      <c r="A3202" t="s">
        <v>3733</v>
      </c>
      <c r="B3202" s="4">
        <v>45882</v>
      </c>
      <c r="C3202" s="4">
        <v>45886</v>
      </c>
      <c r="D3202" t="s">
        <v>2913</v>
      </c>
      <c r="E3202" t="s">
        <v>35</v>
      </c>
      <c r="F3202" s="8">
        <v>2</v>
      </c>
      <c r="G3202" s="10">
        <v>0</v>
      </c>
      <c r="H3202" t="s">
        <v>17</v>
      </c>
      <c r="I3202" s="8">
        <v>3198</v>
      </c>
      <c r="J3202" s="8">
        <v>935.44</v>
      </c>
      <c r="K3202" s="12">
        <f>YEAR(Table2[[#This Row],[Order_Date]])</f>
        <v>2025</v>
      </c>
      <c r="L3202" s="12">
        <f>MONTH(Table2[[#This Row],[Order_Date]])</f>
        <v>8</v>
      </c>
      <c r="M3202" t="str">
        <f>TEXT(Table2[[#This Row],[Order_Date]],"mmm")</f>
        <v>Aug</v>
      </c>
      <c r="N3202" t="str">
        <f>TEXT(Table2[[#This Row],[Order_Date]],"YYYY-MM")</f>
        <v>2025-08</v>
      </c>
      <c r="O3202" s="9">
        <f>IFERROR(Table2[[#This Row],[Profit]]/Table2[[#This Row],[Sales]],0)</f>
        <v>0.29250781738586618</v>
      </c>
      <c r="P3202" t="str">
        <f>_xlfn.XLOOKUP(Table2[[#This Row],[Product_ID]],Table4[Product_ID],Table4[Category],"Not Found")</f>
        <v>Lifestyle</v>
      </c>
      <c r="Q3202" t="str">
        <f>_xlfn.XLOOKUP(Table2[[#This Row],[Product_ID]],Table4[Product_ID],Table4[Sub_Category],"Not Found")</f>
        <v>Bags</v>
      </c>
      <c r="R3202" t="str">
        <f>_xlfn.XLOOKUP(Table2[[#This Row],[Customer_ID]],Table1[Customer_ID],Table1[Region],"Not Found")</f>
        <v>East</v>
      </c>
      <c r="S3202" t="str">
        <f>_xlfn.XLOOKUP(Table2[[#This Row],[Customer_ID]],Table1[Customer_ID],Table1[Segment],"Not Found")</f>
        <v>Consumer</v>
      </c>
      <c r="T3202" t="str">
        <f>_xlfn.XLOOKUP(Table2[[#This Row],[Product_ID]],Table4[Product_ID],Table4[Product_Name],"Not Found")</f>
        <v>Backpack</v>
      </c>
    </row>
    <row r="3203" spans="1:20" x14ac:dyDescent="0.3">
      <c r="A3203" t="s">
        <v>3734</v>
      </c>
      <c r="B3203" s="4">
        <v>45506</v>
      </c>
      <c r="C3203" s="4">
        <v>45510</v>
      </c>
      <c r="D3203" t="s">
        <v>122</v>
      </c>
      <c r="E3203" t="s">
        <v>45</v>
      </c>
      <c r="F3203" s="8">
        <v>1</v>
      </c>
      <c r="G3203" s="10">
        <v>0.2</v>
      </c>
      <c r="H3203" t="s">
        <v>30</v>
      </c>
      <c r="I3203" s="8">
        <v>1999.2</v>
      </c>
      <c r="J3203" s="8">
        <v>607.96</v>
      </c>
      <c r="K3203" s="12">
        <f>YEAR(Table2[[#This Row],[Order_Date]])</f>
        <v>2024</v>
      </c>
      <c r="L3203" s="12">
        <f>MONTH(Table2[[#This Row],[Order_Date]])</f>
        <v>8</v>
      </c>
      <c r="M3203" t="str">
        <f>TEXT(Table2[[#This Row],[Order_Date]],"mmm")</f>
        <v>Aug</v>
      </c>
      <c r="N3203" t="str">
        <f>TEXT(Table2[[#This Row],[Order_Date]],"YYYY-MM")</f>
        <v>2024-08</v>
      </c>
      <c r="O3203" s="9">
        <f>IFERROR(Table2[[#This Row],[Profit]]/Table2[[#This Row],[Sales]],0)</f>
        <v>0.3041016406562625</v>
      </c>
      <c r="P3203" t="str">
        <f>_xlfn.XLOOKUP(Table2[[#This Row],[Product_ID]],Table4[Product_ID],Table4[Category],"Not Found")</f>
        <v>Technology</v>
      </c>
      <c r="Q3203" t="str">
        <f>_xlfn.XLOOKUP(Table2[[#This Row],[Product_ID]],Table4[Product_ID],Table4[Sub_Category],"Not Found")</f>
        <v>Audio</v>
      </c>
      <c r="R3203" t="str">
        <f>_xlfn.XLOOKUP(Table2[[#This Row],[Customer_ID]],Table1[Customer_ID],Table1[Region],"Not Found")</f>
        <v>North</v>
      </c>
      <c r="S3203" t="str">
        <f>_xlfn.XLOOKUP(Table2[[#This Row],[Customer_ID]],Table1[Customer_ID],Table1[Segment],"Not Found")</f>
        <v>Home Office</v>
      </c>
      <c r="T3203" t="str">
        <f>_xlfn.XLOOKUP(Table2[[#This Row],[Product_ID]],Table4[Product_ID],Table4[Product_Name],"Not Found")</f>
        <v>Headphones</v>
      </c>
    </row>
    <row r="3204" spans="1:20" x14ac:dyDescent="0.3">
      <c r="A3204" t="s">
        <v>3735</v>
      </c>
      <c r="B3204" s="4">
        <v>45817</v>
      </c>
      <c r="C3204" s="4">
        <v>45819</v>
      </c>
      <c r="D3204" t="s">
        <v>52</v>
      </c>
      <c r="E3204" t="s">
        <v>29</v>
      </c>
      <c r="F3204" s="8">
        <v>5</v>
      </c>
      <c r="G3204" s="10">
        <v>0.05</v>
      </c>
      <c r="H3204" t="s">
        <v>21</v>
      </c>
      <c r="I3204" s="8">
        <v>1895.25</v>
      </c>
      <c r="J3204" s="8">
        <v>641.69000000000005</v>
      </c>
      <c r="K3204" s="12">
        <f>YEAR(Table2[[#This Row],[Order_Date]])</f>
        <v>2025</v>
      </c>
      <c r="L3204" s="12">
        <f>MONTH(Table2[[#This Row],[Order_Date]])</f>
        <v>6</v>
      </c>
      <c r="M3204" t="str">
        <f>TEXT(Table2[[#This Row],[Order_Date]],"mmm")</f>
        <v>Jun</v>
      </c>
      <c r="N3204" t="str">
        <f>TEXT(Table2[[#This Row],[Order_Date]],"YYYY-MM")</f>
        <v>2025-06</v>
      </c>
      <c r="O3204" s="9">
        <f>IFERROR(Table2[[#This Row],[Profit]]/Table2[[#This Row],[Sales]],0)</f>
        <v>0.3385780240073869</v>
      </c>
      <c r="P3204" t="str">
        <f>_xlfn.XLOOKUP(Table2[[#This Row],[Product_ID]],Table4[Product_ID],Table4[Category],"Not Found")</f>
        <v>Office</v>
      </c>
      <c r="Q3204" t="str">
        <f>_xlfn.XLOOKUP(Table2[[#This Row],[Product_ID]],Table4[Product_ID],Table4[Sub_Category],"Not Found")</f>
        <v>Paper</v>
      </c>
      <c r="R3204" t="str">
        <f>_xlfn.XLOOKUP(Table2[[#This Row],[Customer_ID]],Table1[Customer_ID],Table1[Region],"Not Found")</f>
        <v>East</v>
      </c>
      <c r="S3204" t="str">
        <f>_xlfn.XLOOKUP(Table2[[#This Row],[Customer_ID]],Table1[Customer_ID],Table1[Segment],"Not Found")</f>
        <v>Corporate</v>
      </c>
      <c r="T3204" t="str">
        <f>_xlfn.XLOOKUP(Table2[[#This Row],[Product_ID]],Table4[Product_ID],Table4[Product_Name],"Not Found")</f>
        <v>Notebook Set</v>
      </c>
    </row>
    <row r="3205" spans="1:20" x14ac:dyDescent="0.3">
      <c r="A3205" t="s">
        <v>3736</v>
      </c>
      <c r="B3205" s="4">
        <v>45506</v>
      </c>
      <c r="C3205" s="4">
        <v>45511</v>
      </c>
      <c r="D3205" t="s">
        <v>229</v>
      </c>
      <c r="E3205" t="s">
        <v>35</v>
      </c>
      <c r="F3205" s="8">
        <v>2</v>
      </c>
      <c r="G3205" s="10">
        <v>0.05</v>
      </c>
      <c r="H3205" t="s">
        <v>17</v>
      </c>
      <c r="I3205" s="8">
        <v>3038.1</v>
      </c>
      <c r="J3205" s="8">
        <v>881.15</v>
      </c>
      <c r="K3205" s="12">
        <f>YEAR(Table2[[#This Row],[Order_Date]])</f>
        <v>2024</v>
      </c>
      <c r="L3205" s="12">
        <f>MONTH(Table2[[#This Row],[Order_Date]])</f>
        <v>8</v>
      </c>
      <c r="M3205" t="str">
        <f>TEXT(Table2[[#This Row],[Order_Date]],"mmm")</f>
        <v>Aug</v>
      </c>
      <c r="N3205" t="str">
        <f>TEXT(Table2[[#This Row],[Order_Date]],"YYYY-MM")</f>
        <v>2024-08</v>
      </c>
      <c r="O3205" s="9">
        <f>IFERROR(Table2[[#This Row],[Profit]]/Table2[[#This Row],[Sales]],0)</f>
        <v>0.2900332444619993</v>
      </c>
      <c r="P3205" t="str">
        <f>_xlfn.XLOOKUP(Table2[[#This Row],[Product_ID]],Table4[Product_ID],Table4[Category],"Not Found")</f>
        <v>Lifestyle</v>
      </c>
      <c r="Q3205" t="str">
        <f>_xlfn.XLOOKUP(Table2[[#This Row],[Product_ID]],Table4[Product_ID],Table4[Sub_Category],"Not Found")</f>
        <v>Bags</v>
      </c>
      <c r="R3205" t="str">
        <f>_xlfn.XLOOKUP(Table2[[#This Row],[Customer_ID]],Table1[Customer_ID],Table1[Region],"Not Found")</f>
        <v>North</v>
      </c>
      <c r="S3205" t="str">
        <f>_xlfn.XLOOKUP(Table2[[#This Row],[Customer_ID]],Table1[Customer_ID],Table1[Segment],"Not Found")</f>
        <v>Consumer</v>
      </c>
      <c r="T3205" t="str">
        <f>_xlfn.XLOOKUP(Table2[[#This Row],[Product_ID]],Table4[Product_ID],Table4[Product_Name],"Not Found")</f>
        <v>Backpack</v>
      </c>
    </row>
    <row r="3206" spans="1:20" x14ac:dyDescent="0.3">
      <c r="A3206" t="s">
        <v>3737</v>
      </c>
      <c r="B3206" s="4">
        <v>45694</v>
      </c>
      <c r="C3206" s="4">
        <v>45697</v>
      </c>
      <c r="D3206" t="s">
        <v>685</v>
      </c>
      <c r="E3206" t="s">
        <v>50</v>
      </c>
      <c r="F3206" s="8">
        <v>1</v>
      </c>
      <c r="G3206" s="10">
        <v>0.15</v>
      </c>
      <c r="H3206" t="s">
        <v>21</v>
      </c>
      <c r="I3206" s="8">
        <v>424.15</v>
      </c>
      <c r="J3206" s="8">
        <v>78.900000000000006</v>
      </c>
      <c r="K3206" s="12">
        <f>YEAR(Table2[[#This Row],[Order_Date]])</f>
        <v>2025</v>
      </c>
      <c r="L3206" s="12">
        <f>MONTH(Table2[[#This Row],[Order_Date]])</f>
        <v>2</v>
      </c>
      <c r="M3206" t="str">
        <f>TEXT(Table2[[#This Row],[Order_Date]],"mmm")</f>
        <v>Feb</v>
      </c>
      <c r="N3206" t="str">
        <f>TEXT(Table2[[#This Row],[Order_Date]],"YYYY-MM")</f>
        <v>2025-02</v>
      </c>
      <c r="O3206" s="9">
        <f>IFERROR(Table2[[#This Row],[Profit]]/Table2[[#This Row],[Sales]],0)</f>
        <v>0.18601909701756456</v>
      </c>
      <c r="P3206" t="str">
        <f>_xlfn.XLOOKUP(Table2[[#This Row],[Product_ID]],Table4[Product_ID],Table4[Category],"Not Found")</f>
        <v>Technology</v>
      </c>
      <c r="Q3206" t="str">
        <f>_xlfn.XLOOKUP(Table2[[#This Row],[Product_ID]],Table4[Product_ID],Table4[Sub_Category],"Not Found")</f>
        <v>Accessories</v>
      </c>
      <c r="R3206" t="str">
        <f>_xlfn.XLOOKUP(Table2[[#This Row],[Customer_ID]],Table1[Customer_ID],Table1[Region],"Not Found")</f>
        <v>North</v>
      </c>
      <c r="S3206" t="str">
        <f>_xlfn.XLOOKUP(Table2[[#This Row],[Customer_ID]],Table1[Customer_ID],Table1[Segment],"Not Found")</f>
        <v>Consumer</v>
      </c>
      <c r="T3206" t="str">
        <f>_xlfn.XLOOKUP(Table2[[#This Row],[Product_ID]],Table4[Product_ID],Table4[Product_Name],"Not Found")</f>
        <v>Wireless Mouse</v>
      </c>
    </row>
    <row r="3207" spans="1:20" x14ac:dyDescent="0.3">
      <c r="A3207" t="s">
        <v>3738</v>
      </c>
      <c r="B3207" s="4">
        <v>45419</v>
      </c>
      <c r="C3207" s="4">
        <v>45421</v>
      </c>
      <c r="D3207" t="s">
        <v>1017</v>
      </c>
      <c r="E3207" t="s">
        <v>40</v>
      </c>
      <c r="F3207" s="8">
        <v>2</v>
      </c>
      <c r="G3207" s="10">
        <v>0.05</v>
      </c>
      <c r="H3207" t="s">
        <v>13</v>
      </c>
      <c r="I3207" s="8">
        <v>2848.1</v>
      </c>
      <c r="J3207" s="8">
        <v>631.80999999999995</v>
      </c>
      <c r="K3207" s="12">
        <f>YEAR(Table2[[#This Row],[Order_Date]])</f>
        <v>2024</v>
      </c>
      <c r="L3207" s="12">
        <f>MONTH(Table2[[#This Row],[Order_Date]])</f>
        <v>5</v>
      </c>
      <c r="M3207" t="str">
        <f>TEXT(Table2[[#This Row],[Order_Date]],"mmm")</f>
        <v>May</v>
      </c>
      <c r="N3207" t="str">
        <f>TEXT(Table2[[#This Row],[Order_Date]],"YYYY-MM")</f>
        <v>2024-05</v>
      </c>
      <c r="O3207" s="9">
        <f>IFERROR(Table2[[#This Row],[Profit]]/Table2[[#This Row],[Sales]],0)</f>
        <v>0.22183560970471541</v>
      </c>
      <c r="P3207" t="str">
        <f>_xlfn.XLOOKUP(Table2[[#This Row],[Product_ID]],Table4[Product_ID],Table4[Category],"Not Found")</f>
        <v>Technology</v>
      </c>
      <c r="Q3207" t="str">
        <f>_xlfn.XLOOKUP(Table2[[#This Row],[Product_ID]],Table4[Product_ID],Table4[Sub_Category],"Not Found")</f>
        <v>Accessories</v>
      </c>
      <c r="R3207" t="str">
        <f>_xlfn.XLOOKUP(Table2[[#This Row],[Customer_ID]],Table1[Customer_ID],Table1[Region],"Not Found")</f>
        <v>West</v>
      </c>
      <c r="S3207" t="str">
        <f>_xlfn.XLOOKUP(Table2[[#This Row],[Customer_ID]],Table1[Customer_ID],Table1[Segment],"Not Found")</f>
        <v>Consumer</v>
      </c>
      <c r="T3207" t="str">
        <f>_xlfn.XLOOKUP(Table2[[#This Row],[Product_ID]],Table4[Product_ID],Table4[Product_Name],"Not Found")</f>
        <v>Power Bank</v>
      </c>
    </row>
    <row r="3208" spans="1:20" x14ac:dyDescent="0.3">
      <c r="A3208" t="s">
        <v>3739</v>
      </c>
      <c r="B3208" s="4">
        <v>45768</v>
      </c>
      <c r="C3208" s="4">
        <v>45771</v>
      </c>
      <c r="D3208" t="s">
        <v>1394</v>
      </c>
      <c r="E3208" t="s">
        <v>68</v>
      </c>
      <c r="F3208" s="8">
        <v>2</v>
      </c>
      <c r="G3208" s="10">
        <v>0.1</v>
      </c>
      <c r="H3208" t="s">
        <v>17</v>
      </c>
      <c r="I3208" s="8">
        <v>2338.1999999999998</v>
      </c>
      <c r="J3208" s="8">
        <v>553.61</v>
      </c>
      <c r="K3208" s="12">
        <f>YEAR(Table2[[#This Row],[Order_Date]])</f>
        <v>2025</v>
      </c>
      <c r="L3208" s="12">
        <f>MONTH(Table2[[#This Row],[Order_Date]])</f>
        <v>4</v>
      </c>
      <c r="M3208" t="str">
        <f>TEXT(Table2[[#This Row],[Order_Date]],"mmm")</f>
        <v>Apr</v>
      </c>
      <c r="N3208" t="str">
        <f>TEXT(Table2[[#This Row],[Order_Date]],"YYYY-MM")</f>
        <v>2025-04</v>
      </c>
      <c r="O3208" s="9">
        <f>IFERROR(Table2[[#This Row],[Profit]]/Table2[[#This Row],[Sales]],0)</f>
        <v>0.2367675990077838</v>
      </c>
      <c r="P3208" t="str">
        <f>_xlfn.XLOOKUP(Table2[[#This Row],[Product_ID]],Table4[Product_ID],Table4[Category],"Not Found")</f>
        <v>Home</v>
      </c>
      <c r="Q3208" t="str">
        <f>_xlfn.XLOOKUP(Table2[[#This Row],[Product_ID]],Table4[Product_ID],Table4[Sub_Category],"Not Found")</f>
        <v>Lighting</v>
      </c>
      <c r="R3208" t="str">
        <f>_xlfn.XLOOKUP(Table2[[#This Row],[Customer_ID]],Table1[Customer_ID],Table1[Region],"Not Found")</f>
        <v>North</v>
      </c>
      <c r="S3208" t="str">
        <f>_xlfn.XLOOKUP(Table2[[#This Row],[Customer_ID]],Table1[Customer_ID],Table1[Segment],"Not Found")</f>
        <v>Corporate</v>
      </c>
      <c r="T3208" t="str">
        <f>_xlfn.XLOOKUP(Table2[[#This Row],[Product_ID]],Table4[Product_ID],Table4[Product_Name],"Not Found")</f>
        <v>Table Lamp</v>
      </c>
    </row>
    <row r="3209" spans="1:20" x14ac:dyDescent="0.3">
      <c r="A3209" t="s">
        <v>3740</v>
      </c>
      <c r="B3209" s="4">
        <v>45695</v>
      </c>
      <c r="C3209" s="4">
        <v>45699</v>
      </c>
      <c r="D3209" t="s">
        <v>620</v>
      </c>
      <c r="E3209" t="s">
        <v>35</v>
      </c>
      <c r="F3209" s="8">
        <v>1</v>
      </c>
      <c r="G3209" s="10">
        <v>0.1</v>
      </c>
      <c r="H3209" t="s">
        <v>17</v>
      </c>
      <c r="I3209" s="8">
        <v>1439.1</v>
      </c>
      <c r="J3209" s="8">
        <v>384.02</v>
      </c>
      <c r="K3209" s="12">
        <f>YEAR(Table2[[#This Row],[Order_Date]])</f>
        <v>2025</v>
      </c>
      <c r="L3209" s="12">
        <f>MONTH(Table2[[#This Row],[Order_Date]])</f>
        <v>2</v>
      </c>
      <c r="M3209" t="str">
        <f>TEXT(Table2[[#This Row],[Order_Date]],"mmm")</f>
        <v>Feb</v>
      </c>
      <c r="N3209" t="str">
        <f>TEXT(Table2[[#This Row],[Order_Date]],"YYYY-MM")</f>
        <v>2025-02</v>
      </c>
      <c r="O3209" s="9">
        <f>IFERROR(Table2[[#This Row],[Profit]]/Table2[[#This Row],[Sales]],0)</f>
        <v>0.26684733514001807</v>
      </c>
      <c r="P3209" t="str">
        <f>_xlfn.XLOOKUP(Table2[[#This Row],[Product_ID]],Table4[Product_ID],Table4[Category],"Not Found")</f>
        <v>Lifestyle</v>
      </c>
      <c r="Q3209" t="str">
        <f>_xlfn.XLOOKUP(Table2[[#This Row],[Product_ID]],Table4[Product_ID],Table4[Sub_Category],"Not Found")</f>
        <v>Bags</v>
      </c>
      <c r="R3209" t="str">
        <f>_xlfn.XLOOKUP(Table2[[#This Row],[Customer_ID]],Table1[Customer_ID],Table1[Region],"Not Found")</f>
        <v>East</v>
      </c>
      <c r="S3209" t="str">
        <f>_xlfn.XLOOKUP(Table2[[#This Row],[Customer_ID]],Table1[Customer_ID],Table1[Segment],"Not Found")</f>
        <v>Corporate</v>
      </c>
      <c r="T3209" t="str">
        <f>_xlfn.XLOOKUP(Table2[[#This Row],[Product_ID]],Table4[Product_ID],Table4[Product_Name],"Not Found")</f>
        <v>Backpack</v>
      </c>
    </row>
    <row r="3210" spans="1:20" x14ac:dyDescent="0.3">
      <c r="A3210" t="s">
        <v>3741</v>
      </c>
      <c r="B3210" s="4">
        <v>45320</v>
      </c>
      <c r="C3210" s="4">
        <v>45323</v>
      </c>
      <c r="D3210" t="s">
        <v>418</v>
      </c>
      <c r="E3210" t="s">
        <v>45</v>
      </c>
      <c r="F3210" s="8">
        <v>1</v>
      </c>
      <c r="G3210" s="10">
        <v>0</v>
      </c>
      <c r="H3210" t="s">
        <v>13</v>
      </c>
      <c r="I3210" s="8">
        <v>2499</v>
      </c>
      <c r="J3210" s="8">
        <v>669.78</v>
      </c>
      <c r="K3210" s="12">
        <f>YEAR(Table2[[#This Row],[Order_Date]])</f>
        <v>2024</v>
      </c>
      <c r="L3210" s="12">
        <f>MONTH(Table2[[#This Row],[Order_Date]])</f>
        <v>1</v>
      </c>
      <c r="M3210" t="str">
        <f>TEXT(Table2[[#This Row],[Order_Date]],"mmm")</f>
        <v>Jan</v>
      </c>
      <c r="N3210" t="str">
        <f>TEXT(Table2[[#This Row],[Order_Date]],"YYYY-MM")</f>
        <v>2024-01</v>
      </c>
      <c r="O3210" s="9">
        <f>IFERROR(Table2[[#This Row],[Profit]]/Table2[[#This Row],[Sales]],0)</f>
        <v>0.26801920768307319</v>
      </c>
      <c r="P3210" t="str">
        <f>_xlfn.XLOOKUP(Table2[[#This Row],[Product_ID]],Table4[Product_ID],Table4[Category],"Not Found")</f>
        <v>Technology</v>
      </c>
      <c r="Q3210" t="str">
        <f>_xlfn.XLOOKUP(Table2[[#This Row],[Product_ID]],Table4[Product_ID],Table4[Sub_Category],"Not Found")</f>
        <v>Audio</v>
      </c>
      <c r="R3210" t="str">
        <f>_xlfn.XLOOKUP(Table2[[#This Row],[Customer_ID]],Table1[Customer_ID],Table1[Region],"Not Found")</f>
        <v>North</v>
      </c>
      <c r="S3210" t="str">
        <f>_xlfn.XLOOKUP(Table2[[#This Row],[Customer_ID]],Table1[Customer_ID],Table1[Segment],"Not Found")</f>
        <v>Home Office</v>
      </c>
      <c r="T3210" t="str">
        <f>_xlfn.XLOOKUP(Table2[[#This Row],[Product_ID]],Table4[Product_ID],Table4[Product_Name],"Not Found")</f>
        <v>Headphones</v>
      </c>
    </row>
    <row r="3211" spans="1:20" x14ac:dyDescent="0.3">
      <c r="A3211" t="s">
        <v>3742</v>
      </c>
      <c r="B3211" s="4">
        <v>45629</v>
      </c>
      <c r="C3211" s="4">
        <v>45630</v>
      </c>
      <c r="D3211" t="s">
        <v>573</v>
      </c>
      <c r="E3211" t="s">
        <v>35</v>
      </c>
      <c r="F3211" s="8">
        <v>1</v>
      </c>
      <c r="G3211" s="10">
        <v>0</v>
      </c>
      <c r="H3211" t="s">
        <v>13</v>
      </c>
      <c r="I3211" s="8">
        <v>1599</v>
      </c>
      <c r="J3211" s="8">
        <v>509.05</v>
      </c>
      <c r="K3211" s="12">
        <f>YEAR(Table2[[#This Row],[Order_Date]])</f>
        <v>2024</v>
      </c>
      <c r="L3211" s="12">
        <f>MONTH(Table2[[#This Row],[Order_Date]])</f>
        <v>12</v>
      </c>
      <c r="M3211" t="str">
        <f>TEXT(Table2[[#This Row],[Order_Date]],"mmm")</f>
        <v>Dec</v>
      </c>
      <c r="N3211" t="str">
        <f>TEXT(Table2[[#This Row],[Order_Date]],"YYYY-MM")</f>
        <v>2024-12</v>
      </c>
      <c r="O3211" s="9">
        <f>IFERROR(Table2[[#This Row],[Profit]]/Table2[[#This Row],[Sales]],0)</f>
        <v>0.3183552220137586</v>
      </c>
      <c r="P3211" t="str">
        <f>_xlfn.XLOOKUP(Table2[[#This Row],[Product_ID]],Table4[Product_ID],Table4[Category],"Not Found")</f>
        <v>Lifestyle</v>
      </c>
      <c r="Q3211" t="str">
        <f>_xlfn.XLOOKUP(Table2[[#This Row],[Product_ID]],Table4[Product_ID],Table4[Sub_Category],"Not Found")</f>
        <v>Bags</v>
      </c>
      <c r="R3211" t="str">
        <f>_xlfn.XLOOKUP(Table2[[#This Row],[Customer_ID]],Table1[Customer_ID],Table1[Region],"Not Found")</f>
        <v>South</v>
      </c>
      <c r="S3211" t="str">
        <f>_xlfn.XLOOKUP(Table2[[#This Row],[Customer_ID]],Table1[Customer_ID],Table1[Segment],"Not Found")</f>
        <v>Corporate</v>
      </c>
      <c r="T3211" t="str">
        <f>_xlfn.XLOOKUP(Table2[[#This Row],[Product_ID]],Table4[Product_ID],Table4[Product_Name],"Not Found")</f>
        <v>Backpack</v>
      </c>
    </row>
    <row r="3212" spans="1:20" x14ac:dyDescent="0.3">
      <c r="A3212" t="s">
        <v>3743</v>
      </c>
      <c r="B3212" s="4">
        <v>46005</v>
      </c>
      <c r="C3212" s="4">
        <v>46008</v>
      </c>
      <c r="D3212" t="s">
        <v>109</v>
      </c>
      <c r="E3212" t="s">
        <v>200</v>
      </c>
      <c r="F3212" s="8">
        <v>3</v>
      </c>
      <c r="G3212" s="10">
        <v>0</v>
      </c>
      <c r="H3212" t="s">
        <v>21</v>
      </c>
      <c r="I3212" s="8">
        <v>3297</v>
      </c>
      <c r="J3212" s="8">
        <v>876.16</v>
      </c>
      <c r="K3212" s="12">
        <f>YEAR(Table2[[#This Row],[Order_Date]])</f>
        <v>2025</v>
      </c>
      <c r="L3212" s="12">
        <f>MONTH(Table2[[#This Row],[Order_Date]])</f>
        <v>12</v>
      </c>
      <c r="M3212" t="str">
        <f>TEXT(Table2[[#This Row],[Order_Date]],"mmm")</f>
        <v>Dec</v>
      </c>
      <c r="N3212" t="str">
        <f>TEXT(Table2[[#This Row],[Order_Date]],"YYYY-MM")</f>
        <v>2025-12</v>
      </c>
      <c r="O3212" s="9">
        <f>IFERROR(Table2[[#This Row],[Profit]]/Table2[[#This Row],[Sales]],0)</f>
        <v>0.26574461631786472</v>
      </c>
      <c r="P3212" t="str">
        <f>_xlfn.XLOOKUP(Table2[[#This Row],[Product_ID]],Table4[Product_ID],Table4[Category],"Not Found")</f>
        <v>Office</v>
      </c>
      <c r="Q3212" t="str">
        <f>_xlfn.XLOOKUP(Table2[[#This Row],[Product_ID]],Table4[Product_ID],Table4[Sub_Category],"Not Found")</f>
        <v>Office Supplies</v>
      </c>
      <c r="R3212" t="str">
        <f>_xlfn.XLOOKUP(Table2[[#This Row],[Customer_ID]],Table1[Customer_ID],Table1[Region],"Not Found")</f>
        <v>East</v>
      </c>
      <c r="S3212" t="str">
        <f>_xlfn.XLOOKUP(Table2[[#This Row],[Customer_ID]],Table1[Customer_ID],Table1[Segment],"Not Found")</f>
        <v>Consumer</v>
      </c>
      <c r="T3212" t="str">
        <f>_xlfn.XLOOKUP(Table2[[#This Row],[Product_ID]],Table4[Product_ID],Table4[Product_Name],"Not Found")</f>
        <v>Laptop Stand</v>
      </c>
    </row>
    <row r="3213" spans="1:20" x14ac:dyDescent="0.3">
      <c r="A3213" t="s">
        <v>3744</v>
      </c>
      <c r="B3213" s="4">
        <v>45652</v>
      </c>
      <c r="C3213" s="4">
        <v>45655</v>
      </c>
      <c r="D3213" t="s">
        <v>309</v>
      </c>
      <c r="E3213" t="s">
        <v>116</v>
      </c>
      <c r="F3213" s="8">
        <v>2</v>
      </c>
      <c r="G3213" s="10">
        <v>0.15</v>
      </c>
      <c r="H3213" t="s">
        <v>21</v>
      </c>
      <c r="I3213" s="8">
        <v>678.3</v>
      </c>
      <c r="J3213" s="8">
        <v>-71.94</v>
      </c>
      <c r="K3213" s="12">
        <f>YEAR(Table2[[#This Row],[Order_Date]])</f>
        <v>2024</v>
      </c>
      <c r="L3213" s="12">
        <f>MONTH(Table2[[#This Row],[Order_Date]])</f>
        <v>12</v>
      </c>
      <c r="M3213" t="str">
        <f>TEXT(Table2[[#This Row],[Order_Date]],"mmm")</f>
        <v>Dec</v>
      </c>
      <c r="N3213" t="str">
        <f>TEXT(Table2[[#This Row],[Order_Date]],"YYYY-MM")</f>
        <v>2024-12</v>
      </c>
      <c r="O3213" s="9">
        <f>IFERROR(Table2[[#This Row],[Profit]]/Table2[[#This Row],[Sales]],0)</f>
        <v>-0.1060592658115878</v>
      </c>
      <c r="P3213" t="str">
        <f>_xlfn.XLOOKUP(Table2[[#This Row],[Product_ID]],Table4[Product_ID],Table4[Category],"Not Found")</f>
        <v>Technology</v>
      </c>
      <c r="Q3213" t="str">
        <f>_xlfn.XLOOKUP(Table2[[#This Row],[Product_ID]],Table4[Product_ID],Table4[Sub_Category],"Not Found")</f>
        <v>Accessories</v>
      </c>
      <c r="R3213" t="str">
        <f>_xlfn.XLOOKUP(Table2[[#This Row],[Customer_ID]],Table1[Customer_ID],Table1[Region],"Not Found")</f>
        <v>South</v>
      </c>
      <c r="S3213" t="str">
        <f>_xlfn.XLOOKUP(Table2[[#This Row],[Customer_ID]],Table1[Customer_ID],Table1[Segment],"Not Found")</f>
        <v>Corporate</v>
      </c>
      <c r="T3213" t="str">
        <f>_xlfn.XLOOKUP(Table2[[#This Row],[Product_ID]],Table4[Product_ID],Table4[Product_Name],"Not Found")</f>
        <v>Mobile Holder</v>
      </c>
    </row>
    <row r="3214" spans="1:20" x14ac:dyDescent="0.3">
      <c r="A3214" t="s">
        <v>3745</v>
      </c>
      <c r="B3214" s="4">
        <v>45860</v>
      </c>
      <c r="C3214" s="4">
        <v>45864</v>
      </c>
      <c r="D3214" t="s">
        <v>317</v>
      </c>
      <c r="E3214" t="s">
        <v>50</v>
      </c>
      <c r="F3214" s="8">
        <v>1</v>
      </c>
      <c r="G3214" s="10">
        <v>0</v>
      </c>
      <c r="H3214" t="s">
        <v>17</v>
      </c>
      <c r="I3214" s="8">
        <v>499</v>
      </c>
      <c r="J3214" s="8">
        <v>110</v>
      </c>
      <c r="K3214" s="12">
        <f>YEAR(Table2[[#This Row],[Order_Date]])</f>
        <v>2025</v>
      </c>
      <c r="L3214" s="12">
        <f>MONTH(Table2[[#This Row],[Order_Date]])</f>
        <v>7</v>
      </c>
      <c r="M3214" t="str">
        <f>TEXT(Table2[[#This Row],[Order_Date]],"mmm")</f>
        <v>Jul</v>
      </c>
      <c r="N3214" t="str">
        <f>TEXT(Table2[[#This Row],[Order_Date]],"YYYY-MM")</f>
        <v>2025-07</v>
      </c>
      <c r="O3214" s="9">
        <f>IFERROR(Table2[[#This Row],[Profit]]/Table2[[#This Row],[Sales]],0)</f>
        <v>0.22044088176352705</v>
      </c>
      <c r="P3214" t="str">
        <f>_xlfn.XLOOKUP(Table2[[#This Row],[Product_ID]],Table4[Product_ID],Table4[Category],"Not Found")</f>
        <v>Technology</v>
      </c>
      <c r="Q3214" t="str">
        <f>_xlfn.XLOOKUP(Table2[[#This Row],[Product_ID]],Table4[Product_ID],Table4[Sub_Category],"Not Found")</f>
        <v>Accessories</v>
      </c>
      <c r="R3214" t="str">
        <f>_xlfn.XLOOKUP(Table2[[#This Row],[Customer_ID]],Table1[Customer_ID],Table1[Region],"Not Found")</f>
        <v>East</v>
      </c>
      <c r="S3214" t="str">
        <f>_xlfn.XLOOKUP(Table2[[#This Row],[Customer_ID]],Table1[Customer_ID],Table1[Segment],"Not Found")</f>
        <v>Home Office</v>
      </c>
      <c r="T3214" t="str">
        <f>_xlfn.XLOOKUP(Table2[[#This Row],[Product_ID]],Table4[Product_ID],Table4[Product_Name],"Not Found")</f>
        <v>Wireless Mouse</v>
      </c>
    </row>
    <row r="3215" spans="1:20" x14ac:dyDescent="0.3">
      <c r="A3215" t="s">
        <v>3746</v>
      </c>
      <c r="B3215" s="4">
        <v>45683</v>
      </c>
      <c r="C3215" s="4">
        <v>45688</v>
      </c>
      <c r="D3215" t="s">
        <v>836</v>
      </c>
      <c r="E3215" t="s">
        <v>20</v>
      </c>
      <c r="F3215" s="8">
        <v>1</v>
      </c>
      <c r="G3215" s="10">
        <v>0</v>
      </c>
      <c r="H3215" t="s">
        <v>13</v>
      </c>
      <c r="I3215" s="8">
        <v>6999</v>
      </c>
      <c r="J3215" s="8">
        <v>1140.76</v>
      </c>
      <c r="K3215" s="12">
        <f>YEAR(Table2[[#This Row],[Order_Date]])</f>
        <v>2025</v>
      </c>
      <c r="L3215" s="12">
        <f>MONTH(Table2[[#This Row],[Order_Date]])</f>
        <v>1</v>
      </c>
      <c r="M3215" t="str">
        <f>TEXT(Table2[[#This Row],[Order_Date]],"mmm")</f>
        <v>Jan</v>
      </c>
      <c r="N3215" t="str">
        <f>TEXT(Table2[[#This Row],[Order_Date]],"YYYY-MM")</f>
        <v>2025-01</v>
      </c>
      <c r="O3215" s="9">
        <f>IFERROR(Table2[[#This Row],[Profit]]/Table2[[#This Row],[Sales]],0)</f>
        <v>0.16298899842834691</v>
      </c>
      <c r="P3215" t="str">
        <f>_xlfn.XLOOKUP(Table2[[#This Row],[Product_ID]],Table4[Product_ID],Table4[Category],"Not Found")</f>
        <v>Furniture</v>
      </c>
      <c r="Q3215" t="str">
        <f>_xlfn.XLOOKUP(Table2[[#This Row],[Product_ID]],Table4[Product_ID],Table4[Sub_Category],"Not Found")</f>
        <v>Furniture</v>
      </c>
      <c r="R3215" t="str">
        <f>_xlfn.XLOOKUP(Table2[[#This Row],[Customer_ID]],Table1[Customer_ID],Table1[Region],"Not Found")</f>
        <v>West</v>
      </c>
      <c r="S3215" t="str">
        <f>_xlfn.XLOOKUP(Table2[[#This Row],[Customer_ID]],Table1[Customer_ID],Table1[Segment],"Not Found")</f>
        <v>Consumer</v>
      </c>
      <c r="T3215" t="str">
        <f>_xlfn.XLOOKUP(Table2[[#This Row],[Product_ID]],Table4[Product_ID],Table4[Product_Name],"Not Found")</f>
        <v>Office Chair</v>
      </c>
    </row>
    <row r="3216" spans="1:20" x14ac:dyDescent="0.3">
      <c r="A3216" t="s">
        <v>3747</v>
      </c>
      <c r="B3216" s="4">
        <v>45509</v>
      </c>
      <c r="C3216" s="4">
        <v>45512</v>
      </c>
      <c r="D3216" t="s">
        <v>2272</v>
      </c>
      <c r="E3216" t="s">
        <v>96</v>
      </c>
      <c r="F3216" s="8">
        <v>2</v>
      </c>
      <c r="G3216" s="10">
        <v>0</v>
      </c>
      <c r="H3216" t="s">
        <v>13</v>
      </c>
      <c r="I3216" s="8">
        <v>1998</v>
      </c>
      <c r="J3216" s="8">
        <v>459.47</v>
      </c>
      <c r="K3216" s="12">
        <f>YEAR(Table2[[#This Row],[Order_Date]])</f>
        <v>2024</v>
      </c>
      <c r="L3216" s="12">
        <f>MONTH(Table2[[#This Row],[Order_Date]])</f>
        <v>8</v>
      </c>
      <c r="M3216" t="str">
        <f>TEXT(Table2[[#This Row],[Order_Date]],"mmm")</f>
        <v>Aug</v>
      </c>
      <c r="N3216" t="str">
        <f>TEXT(Table2[[#This Row],[Order_Date]],"YYYY-MM")</f>
        <v>2024-08</v>
      </c>
      <c r="O3216" s="9">
        <f>IFERROR(Table2[[#This Row],[Profit]]/Table2[[#This Row],[Sales]],0)</f>
        <v>0.22996496496496499</v>
      </c>
      <c r="P3216" t="str">
        <f>_xlfn.XLOOKUP(Table2[[#This Row],[Product_ID]],Table4[Product_ID],Table4[Category],"Not Found")</f>
        <v>Home</v>
      </c>
      <c r="Q3216" t="str">
        <f>_xlfn.XLOOKUP(Table2[[#This Row],[Product_ID]],Table4[Product_ID],Table4[Sub_Category],"Not Found")</f>
        <v>Lighting</v>
      </c>
      <c r="R3216" t="str">
        <f>_xlfn.XLOOKUP(Table2[[#This Row],[Customer_ID]],Table1[Customer_ID],Table1[Region],"Not Found")</f>
        <v>West</v>
      </c>
      <c r="S3216" t="str">
        <f>_xlfn.XLOOKUP(Table2[[#This Row],[Customer_ID]],Table1[Customer_ID],Table1[Segment],"Not Found")</f>
        <v>Home Office</v>
      </c>
      <c r="T3216" t="str">
        <f>_xlfn.XLOOKUP(Table2[[#This Row],[Product_ID]],Table4[Product_ID],Table4[Product_Name],"Not Found")</f>
        <v>LED Strip Light</v>
      </c>
    </row>
    <row r="3217" spans="1:20" x14ac:dyDescent="0.3">
      <c r="A3217" t="s">
        <v>3748</v>
      </c>
      <c r="B3217" s="4">
        <v>45865</v>
      </c>
      <c r="C3217" s="4">
        <v>45869</v>
      </c>
      <c r="D3217" t="s">
        <v>1801</v>
      </c>
      <c r="E3217" t="s">
        <v>12</v>
      </c>
      <c r="F3217" s="8">
        <v>2</v>
      </c>
      <c r="G3217" s="10">
        <v>0</v>
      </c>
      <c r="H3217" t="s">
        <v>30</v>
      </c>
      <c r="I3217" s="8">
        <v>1198</v>
      </c>
      <c r="J3217" s="8">
        <v>385.61</v>
      </c>
      <c r="K3217" s="12">
        <f>YEAR(Table2[[#This Row],[Order_Date]])</f>
        <v>2025</v>
      </c>
      <c r="L3217" s="12">
        <f>MONTH(Table2[[#This Row],[Order_Date]])</f>
        <v>7</v>
      </c>
      <c r="M3217" t="str">
        <f>TEXT(Table2[[#This Row],[Order_Date]],"mmm")</f>
        <v>Jul</v>
      </c>
      <c r="N3217" t="str">
        <f>TEXT(Table2[[#This Row],[Order_Date]],"YYYY-MM")</f>
        <v>2025-07</v>
      </c>
      <c r="O3217" s="9">
        <f>IFERROR(Table2[[#This Row],[Profit]]/Table2[[#This Row],[Sales]],0)</f>
        <v>0.32187813021702838</v>
      </c>
      <c r="P3217" t="str">
        <f>_xlfn.XLOOKUP(Table2[[#This Row],[Product_ID]],Table4[Product_ID],Table4[Category],"Not Found")</f>
        <v>Home</v>
      </c>
      <c r="Q3217" t="str">
        <f>_xlfn.XLOOKUP(Table2[[#This Row],[Product_ID]],Table4[Product_ID],Table4[Sub_Category],"Not Found")</f>
        <v>Kitchen</v>
      </c>
      <c r="R3217" t="str">
        <f>_xlfn.XLOOKUP(Table2[[#This Row],[Customer_ID]],Table1[Customer_ID],Table1[Region],"Not Found")</f>
        <v>South</v>
      </c>
      <c r="S3217" t="str">
        <f>_xlfn.XLOOKUP(Table2[[#This Row],[Customer_ID]],Table1[Customer_ID],Table1[Segment],"Not Found")</f>
        <v>Home Office</v>
      </c>
      <c r="T3217" t="str">
        <f>_xlfn.XLOOKUP(Table2[[#This Row],[Product_ID]],Table4[Product_ID],Table4[Product_Name],"Not Found")</f>
        <v>Water Bottle</v>
      </c>
    </row>
    <row r="3218" spans="1:20" x14ac:dyDescent="0.3">
      <c r="A3218" t="s">
        <v>3749</v>
      </c>
      <c r="B3218" s="4">
        <v>45960</v>
      </c>
      <c r="C3218" s="4">
        <v>45961</v>
      </c>
      <c r="D3218" t="s">
        <v>1429</v>
      </c>
      <c r="E3218" t="s">
        <v>65</v>
      </c>
      <c r="F3218" s="8">
        <v>2</v>
      </c>
      <c r="G3218" s="10">
        <v>0.1</v>
      </c>
      <c r="H3218" t="s">
        <v>17</v>
      </c>
      <c r="I3218" s="8">
        <v>1258.2</v>
      </c>
      <c r="J3218" s="8">
        <v>312.14</v>
      </c>
      <c r="K3218" s="12">
        <f>YEAR(Table2[[#This Row],[Order_Date]])</f>
        <v>2025</v>
      </c>
      <c r="L3218" s="12">
        <f>MONTH(Table2[[#This Row],[Order_Date]])</f>
        <v>10</v>
      </c>
      <c r="M3218" t="str">
        <f>TEXT(Table2[[#This Row],[Order_Date]],"mmm")</f>
        <v>Oct</v>
      </c>
      <c r="N3218" t="str">
        <f>TEXT(Table2[[#This Row],[Order_Date]],"YYYY-MM")</f>
        <v>2025-10</v>
      </c>
      <c r="O3218" s="9">
        <f>IFERROR(Table2[[#This Row],[Profit]]/Table2[[#This Row],[Sales]],0)</f>
        <v>0.24808456525194722</v>
      </c>
      <c r="P3218" t="str">
        <f>_xlfn.XLOOKUP(Table2[[#This Row],[Product_ID]],Table4[Product_ID],Table4[Category],"Not Found")</f>
        <v>Office</v>
      </c>
      <c r="Q3218" t="str">
        <f>_xlfn.XLOOKUP(Table2[[#This Row],[Product_ID]],Table4[Product_ID],Table4[Sub_Category],"Not Found")</f>
        <v>Storage</v>
      </c>
      <c r="R3218" t="str">
        <f>_xlfn.XLOOKUP(Table2[[#This Row],[Customer_ID]],Table1[Customer_ID],Table1[Region],"Not Found")</f>
        <v>North</v>
      </c>
      <c r="S3218" t="str">
        <f>_xlfn.XLOOKUP(Table2[[#This Row],[Customer_ID]],Table1[Customer_ID],Table1[Segment],"Not Found")</f>
        <v>Corporate</v>
      </c>
      <c r="T3218" t="str">
        <f>_xlfn.XLOOKUP(Table2[[#This Row],[Product_ID]],Table4[Product_ID],Table4[Product_Name],"Not Found")</f>
        <v>Desk Organizer</v>
      </c>
    </row>
    <row r="3219" spans="1:20" x14ac:dyDescent="0.3">
      <c r="A3219" t="s">
        <v>3750</v>
      </c>
      <c r="B3219" s="4">
        <v>45493</v>
      </c>
      <c r="C3219" s="4">
        <v>45496</v>
      </c>
      <c r="D3219" t="s">
        <v>1436</v>
      </c>
      <c r="E3219" t="s">
        <v>16</v>
      </c>
      <c r="F3219" s="8">
        <v>4</v>
      </c>
      <c r="G3219" s="10">
        <v>0.2</v>
      </c>
      <c r="H3219" t="s">
        <v>17</v>
      </c>
      <c r="I3219" s="8">
        <v>4156.8</v>
      </c>
      <c r="J3219" s="8">
        <v>592.75</v>
      </c>
      <c r="K3219" s="12">
        <f>YEAR(Table2[[#This Row],[Order_Date]])</f>
        <v>2024</v>
      </c>
      <c r="L3219" s="12">
        <f>MONTH(Table2[[#This Row],[Order_Date]])</f>
        <v>7</v>
      </c>
      <c r="M3219" t="str">
        <f>TEXT(Table2[[#This Row],[Order_Date]],"mmm")</f>
        <v>Jul</v>
      </c>
      <c r="N3219" t="str">
        <f>TEXT(Table2[[#This Row],[Order_Date]],"YYYY-MM")</f>
        <v>2024-07</v>
      </c>
      <c r="O3219" s="9">
        <f>IFERROR(Table2[[#This Row],[Profit]]/Table2[[#This Row],[Sales]],0)</f>
        <v>0.1425976712856043</v>
      </c>
      <c r="P3219" t="str">
        <f>_xlfn.XLOOKUP(Table2[[#This Row],[Product_ID]],Table4[Product_ID],Table4[Category],"Not Found")</f>
        <v>Technology</v>
      </c>
      <c r="Q3219" t="str">
        <f>_xlfn.XLOOKUP(Table2[[#This Row],[Product_ID]],Table4[Product_ID],Table4[Sub_Category],"Not Found")</f>
        <v>Accessories</v>
      </c>
      <c r="R3219" t="str">
        <f>_xlfn.XLOOKUP(Table2[[#This Row],[Customer_ID]],Table1[Customer_ID],Table1[Region],"Not Found")</f>
        <v>West</v>
      </c>
      <c r="S3219" t="str">
        <f>_xlfn.XLOOKUP(Table2[[#This Row],[Customer_ID]],Table1[Customer_ID],Table1[Segment],"Not Found")</f>
        <v>Home Office</v>
      </c>
      <c r="T3219" t="str">
        <f>_xlfn.XLOOKUP(Table2[[#This Row],[Product_ID]],Table4[Product_ID],Table4[Product_Name],"Not Found")</f>
        <v>USB-C Hub</v>
      </c>
    </row>
    <row r="3220" spans="1:20" x14ac:dyDescent="0.3">
      <c r="A3220" t="s">
        <v>3751</v>
      </c>
      <c r="B3220" s="4">
        <v>45308</v>
      </c>
      <c r="C3220" s="4">
        <v>45311</v>
      </c>
      <c r="D3220" t="s">
        <v>433</v>
      </c>
      <c r="E3220" t="s">
        <v>55</v>
      </c>
      <c r="F3220" s="8">
        <v>1</v>
      </c>
      <c r="G3220" s="10">
        <v>0</v>
      </c>
      <c r="H3220" t="s">
        <v>30</v>
      </c>
      <c r="I3220" s="8">
        <v>5999</v>
      </c>
      <c r="J3220" s="8">
        <v>1217.2</v>
      </c>
      <c r="K3220" s="12">
        <f>YEAR(Table2[[#This Row],[Order_Date]])</f>
        <v>2024</v>
      </c>
      <c r="L3220" s="12">
        <f>MONTH(Table2[[#This Row],[Order_Date]])</f>
        <v>1</v>
      </c>
      <c r="M3220" t="str">
        <f>TEXT(Table2[[#This Row],[Order_Date]],"mmm")</f>
        <v>Jan</v>
      </c>
      <c r="N3220" t="str">
        <f>TEXT(Table2[[#This Row],[Order_Date]],"YYYY-MM")</f>
        <v>2024-01</v>
      </c>
      <c r="O3220" s="9">
        <f>IFERROR(Table2[[#This Row],[Profit]]/Table2[[#This Row],[Sales]],0)</f>
        <v>0.20290048341390232</v>
      </c>
      <c r="P3220" t="str">
        <f>_xlfn.XLOOKUP(Table2[[#This Row],[Product_ID]],Table4[Product_ID],Table4[Category],"Not Found")</f>
        <v>Furniture</v>
      </c>
      <c r="Q3220" t="str">
        <f>_xlfn.XLOOKUP(Table2[[#This Row],[Product_ID]],Table4[Product_ID],Table4[Sub_Category],"Not Found")</f>
        <v>Furniture</v>
      </c>
      <c r="R3220" t="str">
        <f>_xlfn.XLOOKUP(Table2[[#This Row],[Customer_ID]],Table1[Customer_ID],Table1[Region],"Not Found")</f>
        <v>West</v>
      </c>
      <c r="S3220" t="str">
        <f>_xlfn.XLOOKUP(Table2[[#This Row],[Customer_ID]],Table1[Customer_ID],Table1[Segment],"Not Found")</f>
        <v>Consumer</v>
      </c>
      <c r="T3220" t="str">
        <f>_xlfn.XLOOKUP(Table2[[#This Row],[Product_ID]],Table4[Product_ID],Table4[Product_Name],"Not Found")</f>
        <v>Study Table</v>
      </c>
    </row>
    <row r="3221" spans="1:20" x14ac:dyDescent="0.3">
      <c r="A3221" t="s">
        <v>3752</v>
      </c>
      <c r="B3221" s="4">
        <v>45613</v>
      </c>
      <c r="C3221" s="4">
        <v>45614</v>
      </c>
      <c r="D3221" t="s">
        <v>32</v>
      </c>
      <c r="E3221" t="s">
        <v>20</v>
      </c>
      <c r="F3221" s="8">
        <v>1</v>
      </c>
      <c r="G3221" s="10">
        <v>0.05</v>
      </c>
      <c r="H3221" t="s">
        <v>17</v>
      </c>
      <c r="I3221" s="8">
        <v>6649.05</v>
      </c>
      <c r="J3221" s="8">
        <v>1456.64</v>
      </c>
      <c r="K3221" s="12">
        <f>YEAR(Table2[[#This Row],[Order_Date]])</f>
        <v>2024</v>
      </c>
      <c r="L3221" s="12">
        <f>MONTH(Table2[[#This Row],[Order_Date]])</f>
        <v>11</v>
      </c>
      <c r="M3221" t="str">
        <f>TEXT(Table2[[#This Row],[Order_Date]],"mmm")</f>
        <v>Nov</v>
      </c>
      <c r="N3221" t="str">
        <f>TEXT(Table2[[#This Row],[Order_Date]],"YYYY-MM")</f>
        <v>2024-11</v>
      </c>
      <c r="O3221" s="9">
        <f>IFERROR(Table2[[#This Row],[Profit]]/Table2[[#This Row],[Sales]],0)</f>
        <v>0.21907490543761893</v>
      </c>
      <c r="P3221" t="str">
        <f>_xlfn.XLOOKUP(Table2[[#This Row],[Product_ID]],Table4[Product_ID],Table4[Category],"Not Found")</f>
        <v>Furniture</v>
      </c>
      <c r="Q3221" t="str">
        <f>_xlfn.XLOOKUP(Table2[[#This Row],[Product_ID]],Table4[Product_ID],Table4[Sub_Category],"Not Found")</f>
        <v>Furniture</v>
      </c>
      <c r="R3221" t="str">
        <f>_xlfn.XLOOKUP(Table2[[#This Row],[Customer_ID]],Table1[Customer_ID],Table1[Region],"Not Found")</f>
        <v>North</v>
      </c>
      <c r="S3221" t="str">
        <f>_xlfn.XLOOKUP(Table2[[#This Row],[Customer_ID]],Table1[Customer_ID],Table1[Segment],"Not Found")</f>
        <v>Home Office</v>
      </c>
      <c r="T3221" t="str">
        <f>_xlfn.XLOOKUP(Table2[[#This Row],[Product_ID]],Table4[Product_ID],Table4[Product_Name],"Not Found")</f>
        <v>Office Chair</v>
      </c>
    </row>
    <row r="3222" spans="1:20" x14ac:dyDescent="0.3">
      <c r="A3222" t="s">
        <v>3753</v>
      </c>
      <c r="B3222" s="4">
        <v>45809</v>
      </c>
      <c r="C3222" s="4">
        <v>45811</v>
      </c>
      <c r="D3222" t="s">
        <v>62</v>
      </c>
      <c r="E3222" t="s">
        <v>12</v>
      </c>
      <c r="F3222" s="8">
        <v>1</v>
      </c>
      <c r="G3222" s="10">
        <v>0.1</v>
      </c>
      <c r="H3222" t="s">
        <v>17</v>
      </c>
      <c r="I3222" s="8">
        <v>539.1</v>
      </c>
      <c r="J3222" s="8">
        <v>137.68</v>
      </c>
      <c r="K3222" s="12">
        <f>YEAR(Table2[[#This Row],[Order_Date]])</f>
        <v>2025</v>
      </c>
      <c r="L3222" s="12">
        <f>MONTH(Table2[[#This Row],[Order_Date]])</f>
        <v>6</v>
      </c>
      <c r="M3222" t="str">
        <f>TEXT(Table2[[#This Row],[Order_Date]],"mmm")</f>
        <v>Jun</v>
      </c>
      <c r="N3222" t="str">
        <f>TEXT(Table2[[#This Row],[Order_Date]],"YYYY-MM")</f>
        <v>2025-06</v>
      </c>
      <c r="O3222" s="9">
        <f>IFERROR(Table2[[#This Row],[Profit]]/Table2[[#This Row],[Sales]],0)</f>
        <v>0.25538861064737528</v>
      </c>
      <c r="P3222" t="str">
        <f>_xlfn.XLOOKUP(Table2[[#This Row],[Product_ID]],Table4[Product_ID],Table4[Category],"Not Found")</f>
        <v>Home</v>
      </c>
      <c r="Q3222" t="str">
        <f>_xlfn.XLOOKUP(Table2[[#This Row],[Product_ID]],Table4[Product_ID],Table4[Sub_Category],"Not Found")</f>
        <v>Kitchen</v>
      </c>
      <c r="R3222" t="str">
        <f>_xlfn.XLOOKUP(Table2[[#This Row],[Customer_ID]],Table1[Customer_ID],Table1[Region],"Not Found")</f>
        <v>North</v>
      </c>
      <c r="S3222" t="str">
        <f>_xlfn.XLOOKUP(Table2[[#This Row],[Customer_ID]],Table1[Customer_ID],Table1[Segment],"Not Found")</f>
        <v>Home Office</v>
      </c>
      <c r="T3222" t="str">
        <f>_xlfn.XLOOKUP(Table2[[#This Row],[Product_ID]],Table4[Product_ID],Table4[Product_Name],"Not Found")</f>
        <v>Water Bottle</v>
      </c>
    </row>
    <row r="3223" spans="1:20" x14ac:dyDescent="0.3">
      <c r="A3223" t="s">
        <v>3754</v>
      </c>
      <c r="B3223" s="4">
        <v>45861</v>
      </c>
      <c r="C3223" s="4">
        <v>45866</v>
      </c>
      <c r="D3223" t="s">
        <v>98</v>
      </c>
      <c r="E3223" t="s">
        <v>35</v>
      </c>
      <c r="F3223" s="8">
        <v>3</v>
      </c>
      <c r="G3223" s="10">
        <v>0.05</v>
      </c>
      <c r="H3223" t="s">
        <v>13</v>
      </c>
      <c r="I3223" s="8">
        <v>4557.1499999999996</v>
      </c>
      <c r="J3223" s="8">
        <v>1110.17</v>
      </c>
      <c r="K3223" s="12">
        <f>YEAR(Table2[[#This Row],[Order_Date]])</f>
        <v>2025</v>
      </c>
      <c r="L3223" s="12">
        <f>MONTH(Table2[[#This Row],[Order_Date]])</f>
        <v>7</v>
      </c>
      <c r="M3223" t="str">
        <f>TEXT(Table2[[#This Row],[Order_Date]],"mmm")</f>
        <v>Jul</v>
      </c>
      <c r="N3223" t="str">
        <f>TEXT(Table2[[#This Row],[Order_Date]],"YYYY-MM")</f>
        <v>2025-07</v>
      </c>
      <c r="O3223" s="9">
        <f>IFERROR(Table2[[#This Row],[Profit]]/Table2[[#This Row],[Sales]],0)</f>
        <v>0.2436105899520534</v>
      </c>
      <c r="P3223" t="str">
        <f>_xlfn.XLOOKUP(Table2[[#This Row],[Product_ID]],Table4[Product_ID],Table4[Category],"Not Found")</f>
        <v>Lifestyle</v>
      </c>
      <c r="Q3223" t="str">
        <f>_xlfn.XLOOKUP(Table2[[#This Row],[Product_ID]],Table4[Product_ID],Table4[Sub_Category],"Not Found")</f>
        <v>Bags</v>
      </c>
      <c r="R3223" t="str">
        <f>_xlfn.XLOOKUP(Table2[[#This Row],[Customer_ID]],Table1[Customer_ID],Table1[Region],"Not Found")</f>
        <v>West</v>
      </c>
      <c r="S3223" t="str">
        <f>_xlfn.XLOOKUP(Table2[[#This Row],[Customer_ID]],Table1[Customer_ID],Table1[Segment],"Not Found")</f>
        <v>Consumer</v>
      </c>
      <c r="T3223" t="str">
        <f>_xlfn.XLOOKUP(Table2[[#This Row],[Product_ID]],Table4[Product_ID],Table4[Product_Name],"Not Found")</f>
        <v>Backpack</v>
      </c>
    </row>
    <row r="3224" spans="1:20" x14ac:dyDescent="0.3">
      <c r="A3224" t="s">
        <v>3755</v>
      </c>
      <c r="B3224" s="4">
        <v>45616</v>
      </c>
      <c r="C3224" s="4">
        <v>45617</v>
      </c>
      <c r="D3224" t="s">
        <v>273</v>
      </c>
      <c r="E3224" t="s">
        <v>16</v>
      </c>
      <c r="F3224" s="8">
        <v>1</v>
      </c>
      <c r="G3224" s="10">
        <v>0.15</v>
      </c>
      <c r="H3224" t="s">
        <v>13</v>
      </c>
      <c r="I3224" s="8">
        <v>1104.1500000000001</v>
      </c>
      <c r="J3224" s="8">
        <v>-93.18</v>
      </c>
      <c r="K3224" s="12">
        <f>YEAR(Table2[[#This Row],[Order_Date]])</f>
        <v>2024</v>
      </c>
      <c r="L3224" s="12">
        <f>MONTH(Table2[[#This Row],[Order_Date]])</f>
        <v>11</v>
      </c>
      <c r="M3224" t="str">
        <f>TEXT(Table2[[#This Row],[Order_Date]],"mmm")</f>
        <v>Nov</v>
      </c>
      <c r="N3224" t="str">
        <f>TEXT(Table2[[#This Row],[Order_Date]],"YYYY-MM")</f>
        <v>2024-11</v>
      </c>
      <c r="O3224" s="9">
        <f>IFERROR(Table2[[#This Row],[Profit]]/Table2[[#This Row],[Sales]],0)</f>
        <v>-8.4390707784268437E-2</v>
      </c>
      <c r="P3224" t="str">
        <f>_xlfn.XLOOKUP(Table2[[#This Row],[Product_ID]],Table4[Product_ID],Table4[Category],"Not Found")</f>
        <v>Technology</v>
      </c>
      <c r="Q3224" t="str">
        <f>_xlfn.XLOOKUP(Table2[[#This Row],[Product_ID]],Table4[Product_ID],Table4[Sub_Category],"Not Found")</f>
        <v>Accessories</v>
      </c>
      <c r="R3224" t="str">
        <f>_xlfn.XLOOKUP(Table2[[#This Row],[Customer_ID]],Table1[Customer_ID],Table1[Region],"Not Found")</f>
        <v>South</v>
      </c>
      <c r="S3224" t="str">
        <f>_xlfn.XLOOKUP(Table2[[#This Row],[Customer_ID]],Table1[Customer_ID],Table1[Segment],"Not Found")</f>
        <v>Consumer</v>
      </c>
      <c r="T3224" t="str">
        <f>_xlfn.XLOOKUP(Table2[[#This Row],[Product_ID]],Table4[Product_ID],Table4[Product_Name],"Not Found")</f>
        <v>USB-C Hub</v>
      </c>
    </row>
    <row r="3225" spans="1:20" x14ac:dyDescent="0.3">
      <c r="A3225" t="s">
        <v>3756</v>
      </c>
      <c r="B3225" s="4">
        <v>45703</v>
      </c>
      <c r="C3225" s="4">
        <v>45704</v>
      </c>
      <c r="D3225" t="s">
        <v>34</v>
      </c>
      <c r="E3225" t="s">
        <v>65</v>
      </c>
      <c r="F3225" s="8">
        <v>1</v>
      </c>
      <c r="G3225" s="10">
        <v>0.05</v>
      </c>
      <c r="H3225" t="s">
        <v>17</v>
      </c>
      <c r="I3225" s="8">
        <v>664.05</v>
      </c>
      <c r="J3225" s="8">
        <v>174.11</v>
      </c>
      <c r="K3225" s="12">
        <f>YEAR(Table2[[#This Row],[Order_Date]])</f>
        <v>2025</v>
      </c>
      <c r="L3225" s="12">
        <f>MONTH(Table2[[#This Row],[Order_Date]])</f>
        <v>2</v>
      </c>
      <c r="M3225" t="str">
        <f>TEXT(Table2[[#This Row],[Order_Date]],"mmm")</f>
        <v>Feb</v>
      </c>
      <c r="N3225" t="str">
        <f>TEXT(Table2[[#This Row],[Order_Date]],"YYYY-MM")</f>
        <v>2025-02</v>
      </c>
      <c r="O3225" s="9">
        <f>IFERROR(Table2[[#This Row],[Profit]]/Table2[[#This Row],[Sales]],0)</f>
        <v>0.26219411188916503</v>
      </c>
      <c r="P3225" t="str">
        <f>_xlfn.XLOOKUP(Table2[[#This Row],[Product_ID]],Table4[Product_ID],Table4[Category],"Not Found")</f>
        <v>Office</v>
      </c>
      <c r="Q3225" t="str">
        <f>_xlfn.XLOOKUP(Table2[[#This Row],[Product_ID]],Table4[Product_ID],Table4[Sub_Category],"Not Found")</f>
        <v>Storage</v>
      </c>
      <c r="R3225" t="str">
        <f>_xlfn.XLOOKUP(Table2[[#This Row],[Customer_ID]],Table1[Customer_ID],Table1[Region],"Not Found")</f>
        <v>East</v>
      </c>
      <c r="S3225" t="str">
        <f>_xlfn.XLOOKUP(Table2[[#This Row],[Customer_ID]],Table1[Customer_ID],Table1[Segment],"Not Found")</f>
        <v>Consumer</v>
      </c>
      <c r="T3225" t="str">
        <f>_xlfn.XLOOKUP(Table2[[#This Row],[Product_ID]],Table4[Product_ID],Table4[Product_Name],"Not Found")</f>
        <v>Desk Organizer</v>
      </c>
    </row>
    <row r="3226" spans="1:20" x14ac:dyDescent="0.3">
      <c r="A3226" t="s">
        <v>3757</v>
      </c>
      <c r="B3226" s="4">
        <v>45609</v>
      </c>
      <c r="C3226" s="4">
        <v>45610</v>
      </c>
      <c r="D3226" t="s">
        <v>1652</v>
      </c>
      <c r="E3226" t="s">
        <v>81</v>
      </c>
      <c r="F3226" s="8">
        <v>2</v>
      </c>
      <c r="G3226" s="10">
        <v>0</v>
      </c>
      <c r="H3226" t="s">
        <v>13</v>
      </c>
      <c r="I3226" s="8">
        <v>1598</v>
      </c>
      <c r="J3226" s="8">
        <v>474.29</v>
      </c>
      <c r="K3226" s="12">
        <f>YEAR(Table2[[#This Row],[Order_Date]])</f>
        <v>2024</v>
      </c>
      <c r="L3226" s="12">
        <f>MONTH(Table2[[#This Row],[Order_Date]])</f>
        <v>11</v>
      </c>
      <c r="M3226" t="str">
        <f>TEXT(Table2[[#This Row],[Order_Date]],"mmm")</f>
        <v>Nov</v>
      </c>
      <c r="N3226" t="str">
        <f>TEXT(Table2[[#This Row],[Order_Date]],"YYYY-MM")</f>
        <v>2024-11</v>
      </c>
      <c r="O3226" s="9">
        <f>IFERROR(Table2[[#This Row],[Profit]]/Table2[[#This Row],[Sales]],0)</f>
        <v>0.29680225281602002</v>
      </c>
      <c r="P3226" t="str">
        <f>_xlfn.XLOOKUP(Table2[[#This Row],[Product_ID]],Table4[Product_ID],Table4[Category],"Not Found")</f>
        <v>Home</v>
      </c>
      <c r="Q3226" t="str">
        <f>_xlfn.XLOOKUP(Table2[[#This Row],[Product_ID]],Table4[Product_ID],Table4[Sub_Category],"Not Found")</f>
        <v>Kitchen</v>
      </c>
      <c r="R3226" t="str">
        <f>_xlfn.XLOOKUP(Table2[[#This Row],[Customer_ID]],Table1[Customer_ID],Table1[Region],"Not Found")</f>
        <v>North</v>
      </c>
      <c r="S3226" t="str">
        <f>_xlfn.XLOOKUP(Table2[[#This Row],[Customer_ID]],Table1[Customer_ID],Table1[Segment],"Not Found")</f>
        <v>Consumer</v>
      </c>
      <c r="T3226" t="str">
        <f>_xlfn.XLOOKUP(Table2[[#This Row],[Product_ID]],Table4[Product_ID],Table4[Product_Name],"Not Found")</f>
        <v>Travel Mug</v>
      </c>
    </row>
    <row r="3227" spans="1:20" x14ac:dyDescent="0.3">
      <c r="A3227" t="s">
        <v>3758</v>
      </c>
      <c r="B3227" s="4">
        <v>45972</v>
      </c>
      <c r="C3227" s="4">
        <v>45974</v>
      </c>
      <c r="D3227" t="s">
        <v>75</v>
      </c>
      <c r="E3227" t="s">
        <v>71</v>
      </c>
      <c r="F3227" s="8">
        <v>1</v>
      </c>
      <c r="G3227" s="10">
        <v>0.2</v>
      </c>
      <c r="H3227" t="s">
        <v>17</v>
      </c>
      <c r="I3227" s="8">
        <v>639.20000000000005</v>
      </c>
      <c r="J3227" s="8">
        <v>140.88999999999999</v>
      </c>
      <c r="K3227" s="12">
        <f>YEAR(Table2[[#This Row],[Order_Date]])</f>
        <v>2025</v>
      </c>
      <c r="L3227" s="12">
        <f>MONTH(Table2[[#This Row],[Order_Date]])</f>
        <v>11</v>
      </c>
      <c r="M3227" t="str">
        <f>TEXT(Table2[[#This Row],[Order_Date]],"mmm")</f>
        <v>Nov</v>
      </c>
      <c r="N3227" t="str">
        <f>TEXT(Table2[[#This Row],[Order_Date]],"YYYY-MM")</f>
        <v>2025-11</v>
      </c>
      <c r="O3227" s="9">
        <f>IFERROR(Table2[[#This Row],[Profit]]/Table2[[#This Row],[Sales]],0)</f>
        <v>0.22041614518147681</v>
      </c>
      <c r="P3227" t="str">
        <f>_xlfn.XLOOKUP(Table2[[#This Row],[Product_ID]],Table4[Product_ID],Table4[Category],"Not Found")</f>
        <v>Home</v>
      </c>
      <c r="Q3227" t="str">
        <f>_xlfn.XLOOKUP(Table2[[#This Row],[Product_ID]],Table4[Product_ID],Table4[Sub_Category],"Not Found")</f>
        <v>Storage</v>
      </c>
      <c r="R3227" t="str">
        <f>_xlfn.XLOOKUP(Table2[[#This Row],[Customer_ID]],Table1[Customer_ID],Table1[Region],"Not Found")</f>
        <v>South</v>
      </c>
      <c r="S3227" t="str">
        <f>_xlfn.XLOOKUP(Table2[[#This Row],[Customer_ID]],Table1[Customer_ID],Table1[Segment],"Not Found")</f>
        <v>Corporate</v>
      </c>
      <c r="T3227" t="str">
        <f>_xlfn.XLOOKUP(Table2[[#This Row],[Product_ID]],Table4[Product_ID],Table4[Product_Name],"Not Found")</f>
        <v>Storage Box</v>
      </c>
    </row>
    <row r="3228" spans="1:20" x14ac:dyDescent="0.3">
      <c r="A3228" t="s">
        <v>3759</v>
      </c>
      <c r="B3228" s="4">
        <v>45373</v>
      </c>
      <c r="C3228" s="4">
        <v>45374</v>
      </c>
      <c r="D3228" t="s">
        <v>1429</v>
      </c>
      <c r="E3228" t="s">
        <v>200</v>
      </c>
      <c r="F3228" s="8">
        <v>1</v>
      </c>
      <c r="G3228" s="10">
        <v>0.05</v>
      </c>
      <c r="H3228" t="s">
        <v>13</v>
      </c>
      <c r="I3228" s="8">
        <v>1044.05</v>
      </c>
      <c r="J3228" s="8">
        <v>300.76</v>
      </c>
      <c r="K3228" s="12">
        <f>YEAR(Table2[[#This Row],[Order_Date]])</f>
        <v>2024</v>
      </c>
      <c r="L3228" s="12">
        <f>MONTH(Table2[[#This Row],[Order_Date]])</f>
        <v>3</v>
      </c>
      <c r="M3228" t="str">
        <f>TEXT(Table2[[#This Row],[Order_Date]],"mmm")</f>
        <v>Mar</v>
      </c>
      <c r="N3228" t="str">
        <f>TEXT(Table2[[#This Row],[Order_Date]],"YYYY-MM")</f>
        <v>2024-03</v>
      </c>
      <c r="O3228" s="9">
        <f>IFERROR(Table2[[#This Row],[Profit]]/Table2[[#This Row],[Sales]],0)</f>
        <v>0.28807049470810786</v>
      </c>
      <c r="P3228" t="str">
        <f>_xlfn.XLOOKUP(Table2[[#This Row],[Product_ID]],Table4[Product_ID],Table4[Category],"Not Found")</f>
        <v>Office</v>
      </c>
      <c r="Q3228" t="str">
        <f>_xlfn.XLOOKUP(Table2[[#This Row],[Product_ID]],Table4[Product_ID],Table4[Sub_Category],"Not Found")</f>
        <v>Office Supplies</v>
      </c>
      <c r="R3228" t="str">
        <f>_xlfn.XLOOKUP(Table2[[#This Row],[Customer_ID]],Table1[Customer_ID],Table1[Region],"Not Found")</f>
        <v>North</v>
      </c>
      <c r="S3228" t="str">
        <f>_xlfn.XLOOKUP(Table2[[#This Row],[Customer_ID]],Table1[Customer_ID],Table1[Segment],"Not Found")</f>
        <v>Corporate</v>
      </c>
      <c r="T3228" t="str">
        <f>_xlfn.XLOOKUP(Table2[[#This Row],[Product_ID]],Table4[Product_ID],Table4[Product_Name],"Not Found")</f>
        <v>Laptop Stand</v>
      </c>
    </row>
    <row r="3229" spans="1:20" x14ac:dyDescent="0.3">
      <c r="A3229" t="s">
        <v>3760</v>
      </c>
      <c r="B3229" s="4">
        <v>45765</v>
      </c>
      <c r="C3229" s="4">
        <v>45767</v>
      </c>
      <c r="D3229" t="s">
        <v>103</v>
      </c>
      <c r="E3229" t="s">
        <v>99</v>
      </c>
      <c r="F3229" s="8">
        <v>2</v>
      </c>
      <c r="G3229" s="10">
        <v>0</v>
      </c>
      <c r="H3229" t="s">
        <v>13</v>
      </c>
      <c r="I3229" s="8">
        <v>498</v>
      </c>
      <c r="J3229" s="8">
        <v>149.86000000000001</v>
      </c>
      <c r="K3229" s="12">
        <f>YEAR(Table2[[#This Row],[Order_Date]])</f>
        <v>2025</v>
      </c>
      <c r="L3229" s="12">
        <f>MONTH(Table2[[#This Row],[Order_Date]])</f>
        <v>4</v>
      </c>
      <c r="M3229" t="str">
        <f>TEXT(Table2[[#This Row],[Order_Date]],"mmm")</f>
        <v>Apr</v>
      </c>
      <c r="N3229" t="str">
        <f>TEXT(Table2[[#This Row],[Order_Date]],"YYYY-MM")</f>
        <v>2025-04</v>
      </c>
      <c r="O3229" s="9">
        <f>IFERROR(Table2[[#This Row],[Profit]]/Table2[[#This Row],[Sales]],0)</f>
        <v>0.30092369477911651</v>
      </c>
      <c r="P3229" t="str">
        <f>_xlfn.XLOOKUP(Table2[[#This Row],[Product_ID]],Table4[Product_ID],Table4[Category],"Not Found")</f>
        <v>Office</v>
      </c>
      <c r="Q3229" t="str">
        <f>_xlfn.XLOOKUP(Table2[[#This Row],[Product_ID]],Table4[Product_ID],Table4[Sub_Category],"Not Found")</f>
        <v>Paper</v>
      </c>
      <c r="R3229" t="str">
        <f>_xlfn.XLOOKUP(Table2[[#This Row],[Customer_ID]],Table1[Customer_ID],Table1[Region],"Not Found")</f>
        <v>West</v>
      </c>
      <c r="S3229" t="str">
        <f>_xlfn.XLOOKUP(Table2[[#This Row],[Customer_ID]],Table1[Customer_ID],Table1[Segment],"Not Found")</f>
        <v>Consumer</v>
      </c>
      <c r="T3229" t="str">
        <f>_xlfn.XLOOKUP(Table2[[#This Row],[Product_ID]],Table4[Product_ID],Table4[Product_Name],"Not Found")</f>
        <v>Pen Set</v>
      </c>
    </row>
    <row r="3230" spans="1:20" x14ac:dyDescent="0.3">
      <c r="A3230" t="s">
        <v>3761</v>
      </c>
      <c r="B3230" s="4">
        <v>45759</v>
      </c>
      <c r="C3230" s="4">
        <v>45764</v>
      </c>
      <c r="D3230" t="s">
        <v>1061</v>
      </c>
      <c r="E3230" t="s">
        <v>35</v>
      </c>
      <c r="F3230" s="8">
        <v>1</v>
      </c>
      <c r="G3230" s="10">
        <v>0</v>
      </c>
      <c r="H3230" t="s">
        <v>17</v>
      </c>
      <c r="I3230" s="8">
        <v>1599</v>
      </c>
      <c r="J3230" s="8">
        <v>431.7</v>
      </c>
      <c r="K3230" s="12">
        <f>YEAR(Table2[[#This Row],[Order_Date]])</f>
        <v>2025</v>
      </c>
      <c r="L3230" s="12">
        <f>MONTH(Table2[[#This Row],[Order_Date]])</f>
        <v>4</v>
      </c>
      <c r="M3230" t="str">
        <f>TEXT(Table2[[#This Row],[Order_Date]],"mmm")</f>
        <v>Apr</v>
      </c>
      <c r="N3230" t="str">
        <f>TEXT(Table2[[#This Row],[Order_Date]],"YYYY-MM")</f>
        <v>2025-04</v>
      </c>
      <c r="O3230" s="9">
        <f>IFERROR(Table2[[#This Row],[Profit]]/Table2[[#This Row],[Sales]],0)</f>
        <v>0.26998123827392118</v>
      </c>
      <c r="P3230" t="str">
        <f>_xlfn.XLOOKUP(Table2[[#This Row],[Product_ID]],Table4[Product_ID],Table4[Category],"Not Found")</f>
        <v>Lifestyle</v>
      </c>
      <c r="Q3230" t="str">
        <f>_xlfn.XLOOKUP(Table2[[#This Row],[Product_ID]],Table4[Product_ID],Table4[Sub_Category],"Not Found")</f>
        <v>Bags</v>
      </c>
      <c r="R3230" t="str">
        <f>_xlfn.XLOOKUP(Table2[[#This Row],[Customer_ID]],Table1[Customer_ID],Table1[Region],"Not Found")</f>
        <v>South</v>
      </c>
      <c r="S3230" t="str">
        <f>_xlfn.XLOOKUP(Table2[[#This Row],[Customer_ID]],Table1[Customer_ID],Table1[Segment],"Not Found")</f>
        <v>Home Office</v>
      </c>
      <c r="T3230" t="str">
        <f>_xlfn.XLOOKUP(Table2[[#This Row],[Product_ID]],Table4[Product_ID],Table4[Product_Name],"Not Found")</f>
        <v>Backpack</v>
      </c>
    </row>
    <row r="3231" spans="1:20" x14ac:dyDescent="0.3">
      <c r="A3231" t="s">
        <v>3762</v>
      </c>
      <c r="B3231" s="4">
        <v>45716</v>
      </c>
      <c r="C3231" s="4">
        <v>45718</v>
      </c>
      <c r="D3231" t="s">
        <v>1289</v>
      </c>
      <c r="E3231" t="s">
        <v>29</v>
      </c>
      <c r="F3231" s="8">
        <v>1</v>
      </c>
      <c r="G3231" s="10">
        <v>0.2</v>
      </c>
      <c r="H3231" t="s">
        <v>13</v>
      </c>
      <c r="I3231" s="8">
        <v>319.2</v>
      </c>
      <c r="J3231" s="8">
        <v>82.73</v>
      </c>
      <c r="K3231" s="12">
        <f>YEAR(Table2[[#This Row],[Order_Date]])</f>
        <v>2025</v>
      </c>
      <c r="L3231" s="12">
        <f>MONTH(Table2[[#This Row],[Order_Date]])</f>
        <v>2</v>
      </c>
      <c r="M3231" t="str">
        <f>TEXT(Table2[[#This Row],[Order_Date]],"mmm")</f>
        <v>Feb</v>
      </c>
      <c r="N3231" t="str">
        <f>TEXT(Table2[[#This Row],[Order_Date]],"YYYY-MM")</f>
        <v>2025-02</v>
      </c>
      <c r="O3231" s="9">
        <f>IFERROR(Table2[[#This Row],[Profit]]/Table2[[#This Row],[Sales]],0)</f>
        <v>0.25917919799498751</v>
      </c>
      <c r="P3231" t="str">
        <f>_xlfn.XLOOKUP(Table2[[#This Row],[Product_ID]],Table4[Product_ID],Table4[Category],"Not Found")</f>
        <v>Office</v>
      </c>
      <c r="Q3231" t="str">
        <f>_xlfn.XLOOKUP(Table2[[#This Row],[Product_ID]],Table4[Product_ID],Table4[Sub_Category],"Not Found")</f>
        <v>Paper</v>
      </c>
      <c r="R3231" t="str">
        <f>_xlfn.XLOOKUP(Table2[[#This Row],[Customer_ID]],Table1[Customer_ID],Table1[Region],"Not Found")</f>
        <v>South</v>
      </c>
      <c r="S3231" t="str">
        <f>_xlfn.XLOOKUP(Table2[[#This Row],[Customer_ID]],Table1[Customer_ID],Table1[Segment],"Not Found")</f>
        <v>Corporate</v>
      </c>
      <c r="T3231" t="str">
        <f>_xlfn.XLOOKUP(Table2[[#This Row],[Product_ID]],Table4[Product_ID],Table4[Product_Name],"Not Found")</f>
        <v>Notebook Set</v>
      </c>
    </row>
    <row r="3232" spans="1:20" x14ac:dyDescent="0.3">
      <c r="A3232" t="s">
        <v>3763</v>
      </c>
      <c r="B3232" s="4">
        <v>46022</v>
      </c>
      <c r="C3232" s="4">
        <v>46027</v>
      </c>
      <c r="D3232" t="s">
        <v>165</v>
      </c>
      <c r="E3232" t="s">
        <v>58</v>
      </c>
      <c r="F3232" s="8">
        <v>2</v>
      </c>
      <c r="G3232" s="10">
        <v>0.1</v>
      </c>
      <c r="H3232" t="s">
        <v>21</v>
      </c>
      <c r="I3232" s="8">
        <v>3598.2</v>
      </c>
      <c r="J3232" s="8">
        <v>846.17</v>
      </c>
      <c r="K3232" s="12">
        <f>YEAR(Table2[[#This Row],[Order_Date]])</f>
        <v>2025</v>
      </c>
      <c r="L3232" s="12">
        <f>MONTH(Table2[[#This Row],[Order_Date]])</f>
        <v>12</v>
      </c>
      <c r="M3232" t="str">
        <f>TEXT(Table2[[#This Row],[Order_Date]],"mmm")</f>
        <v>Dec</v>
      </c>
      <c r="N3232" t="str">
        <f>TEXT(Table2[[#This Row],[Order_Date]],"YYYY-MM")</f>
        <v>2025-12</v>
      </c>
      <c r="O3232" s="9">
        <f>IFERROR(Table2[[#This Row],[Profit]]/Table2[[#This Row],[Sales]],0)</f>
        <v>0.23516480462453448</v>
      </c>
      <c r="P3232" t="str">
        <f>_xlfn.XLOOKUP(Table2[[#This Row],[Product_ID]],Table4[Product_ID],Table4[Category],"Not Found")</f>
        <v>Technology</v>
      </c>
      <c r="Q3232" t="str">
        <f>_xlfn.XLOOKUP(Table2[[#This Row],[Product_ID]],Table4[Product_ID],Table4[Sub_Category],"Not Found")</f>
        <v>Audio</v>
      </c>
      <c r="R3232" t="str">
        <f>_xlfn.XLOOKUP(Table2[[#This Row],[Customer_ID]],Table1[Customer_ID],Table1[Region],"Not Found")</f>
        <v>South</v>
      </c>
      <c r="S3232" t="str">
        <f>_xlfn.XLOOKUP(Table2[[#This Row],[Customer_ID]],Table1[Customer_ID],Table1[Segment],"Not Found")</f>
        <v>Corporate</v>
      </c>
      <c r="T3232" t="str">
        <f>_xlfn.XLOOKUP(Table2[[#This Row],[Product_ID]],Table4[Product_ID],Table4[Product_Name],"Not Found")</f>
        <v>Bluetooth Speaker</v>
      </c>
    </row>
    <row r="3233" spans="1:20" x14ac:dyDescent="0.3">
      <c r="A3233" t="s">
        <v>3764</v>
      </c>
      <c r="B3233" s="4">
        <v>45980</v>
      </c>
      <c r="C3233" s="4">
        <v>45985</v>
      </c>
      <c r="D3233" t="s">
        <v>1353</v>
      </c>
      <c r="E3233" t="s">
        <v>99</v>
      </c>
      <c r="F3233" s="8">
        <v>1</v>
      </c>
      <c r="G3233" s="10">
        <v>0.05</v>
      </c>
      <c r="H3233" t="s">
        <v>13</v>
      </c>
      <c r="I3233" s="8">
        <v>236.55</v>
      </c>
      <c r="J3233" s="8">
        <v>39.71</v>
      </c>
      <c r="K3233" s="12">
        <f>YEAR(Table2[[#This Row],[Order_Date]])</f>
        <v>2025</v>
      </c>
      <c r="L3233" s="12">
        <f>MONTH(Table2[[#This Row],[Order_Date]])</f>
        <v>11</v>
      </c>
      <c r="M3233" t="str">
        <f>TEXT(Table2[[#This Row],[Order_Date]],"mmm")</f>
        <v>Nov</v>
      </c>
      <c r="N3233" t="str">
        <f>TEXT(Table2[[#This Row],[Order_Date]],"YYYY-MM")</f>
        <v>2025-11</v>
      </c>
      <c r="O3233" s="9">
        <f>IFERROR(Table2[[#This Row],[Profit]]/Table2[[#This Row],[Sales]],0)</f>
        <v>0.1678714859437751</v>
      </c>
      <c r="P3233" t="str">
        <f>_xlfn.XLOOKUP(Table2[[#This Row],[Product_ID]],Table4[Product_ID],Table4[Category],"Not Found")</f>
        <v>Office</v>
      </c>
      <c r="Q3233" t="str">
        <f>_xlfn.XLOOKUP(Table2[[#This Row],[Product_ID]],Table4[Product_ID],Table4[Sub_Category],"Not Found")</f>
        <v>Paper</v>
      </c>
      <c r="R3233" t="str">
        <f>_xlfn.XLOOKUP(Table2[[#This Row],[Customer_ID]],Table1[Customer_ID],Table1[Region],"Not Found")</f>
        <v>West</v>
      </c>
      <c r="S3233" t="str">
        <f>_xlfn.XLOOKUP(Table2[[#This Row],[Customer_ID]],Table1[Customer_ID],Table1[Segment],"Not Found")</f>
        <v>Corporate</v>
      </c>
      <c r="T3233" t="str">
        <f>_xlfn.XLOOKUP(Table2[[#This Row],[Product_ID]],Table4[Product_ID],Table4[Product_Name],"Not Found")</f>
        <v>Pen Set</v>
      </c>
    </row>
    <row r="3234" spans="1:20" x14ac:dyDescent="0.3">
      <c r="A3234" t="s">
        <v>3765</v>
      </c>
      <c r="B3234" s="4">
        <v>45495</v>
      </c>
      <c r="C3234" s="4">
        <v>45500</v>
      </c>
      <c r="D3234" t="s">
        <v>47</v>
      </c>
      <c r="E3234" t="s">
        <v>65</v>
      </c>
      <c r="F3234" s="8">
        <v>1</v>
      </c>
      <c r="G3234" s="10">
        <v>0.1</v>
      </c>
      <c r="H3234" t="s">
        <v>17</v>
      </c>
      <c r="I3234" s="8">
        <v>629.1</v>
      </c>
      <c r="J3234" s="8">
        <v>206.14</v>
      </c>
      <c r="K3234" s="12">
        <f>YEAR(Table2[[#This Row],[Order_Date]])</f>
        <v>2024</v>
      </c>
      <c r="L3234" s="12">
        <f>MONTH(Table2[[#This Row],[Order_Date]])</f>
        <v>7</v>
      </c>
      <c r="M3234" t="str">
        <f>TEXT(Table2[[#This Row],[Order_Date]],"mmm")</f>
        <v>Jul</v>
      </c>
      <c r="N3234" t="str">
        <f>TEXT(Table2[[#This Row],[Order_Date]],"YYYY-MM")</f>
        <v>2024-07</v>
      </c>
      <c r="O3234" s="9">
        <f>IFERROR(Table2[[#This Row],[Profit]]/Table2[[#This Row],[Sales]],0)</f>
        <v>0.32767445557145125</v>
      </c>
      <c r="P3234" t="str">
        <f>_xlfn.XLOOKUP(Table2[[#This Row],[Product_ID]],Table4[Product_ID],Table4[Category],"Not Found")</f>
        <v>Office</v>
      </c>
      <c r="Q3234" t="str">
        <f>_xlfn.XLOOKUP(Table2[[#This Row],[Product_ID]],Table4[Product_ID],Table4[Sub_Category],"Not Found")</f>
        <v>Storage</v>
      </c>
      <c r="R3234" t="str">
        <f>_xlfn.XLOOKUP(Table2[[#This Row],[Customer_ID]],Table1[Customer_ID],Table1[Region],"Not Found")</f>
        <v>South</v>
      </c>
      <c r="S3234" t="str">
        <f>_xlfn.XLOOKUP(Table2[[#This Row],[Customer_ID]],Table1[Customer_ID],Table1[Segment],"Not Found")</f>
        <v>Consumer</v>
      </c>
      <c r="T3234" t="str">
        <f>_xlfn.XLOOKUP(Table2[[#This Row],[Product_ID]],Table4[Product_ID],Table4[Product_Name],"Not Found")</f>
        <v>Desk Organizer</v>
      </c>
    </row>
    <row r="3235" spans="1:20" x14ac:dyDescent="0.3">
      <c r="A3235" t="s">
        <v>3766</v>
      </c>
      <c r="B3235" s="4">
        <v>45874</v>
      </c>
      <c r="C3235" s="4">
        <v>45878</v>
      </c>
      <c r="D3235" t="s">
        <v>1731</v>
      </c>
      <c r="E3235" t="s">
        <v>45</v>
      </c>
      <c r="F3235" s="8">
        <v>4</v>
      </c>
      <c r="G3235" s="10">
        <v>0.05</v>
      </c>
      <c r="H3235" t="s">
        <v>13</v>
      </c>
      <c r="I3235" s="8">
        <v>9496.2000000000007</v>
      </c>
      <c r="J3235" s="8">
        <v>1753.01</v>
      </c>
      <c r="K3235" s="12">
        <f>YEAR(Table2[[#This Row],[Order_Date]])</f>
        <v>2025</v>
      </c>
      <c r="L3235" s="12">
        <f>MONTH(Table2[[#This Row],[Order_Date]])</f>
        <v>8</v>
      </c>
      <c r="M3235" t="str">
        <f>TEXT(Table2[[#This Row],[Order_Date]],"mmm")</f>
        <v>Aug</v>
      </c>
      <c r="N3235" t="str">
        <f>TEXT(Table2[[#This Row],[Order_Date]],"YYYY-MM")</f>
        <v>2025-08</v>
      </c>
      <c r="O3235" s="9">
        <f>IFERROR(Table2[[#This Row],[Profit]]/Table2[[#This Row],[Sales]],0)</f>
        <v>0.18460120890461446</v>
      </c>
      <c r="P3235" t="str">
        <f>_xlfn.XLOOKUP(Table2[[#This Row],[Product_ID]],Table4[Product_ID],Table4[Category],"Not Found")</f>
        <v>Technology</v>
      </c>
      <c r="Q3235" t="str">
        <f>_xlfn.XLOOKUP(Table2[[#This Row],[Product_ID]],Table4[Product_ID],Table4[Sub_Category],"Not Found")</f>
        <v>Audio</v>
      </c>
      <c r="R3235" t="str">
        <f>_xlfn.XLOOKUP(Table2[[#This Row],[Customer_ID]],Table1[Customer_ID],Table1[Region],"Not Found")</f>
        <v>North</v>
      </c>
      <c r="S3235" t="str">
        <f>_xlfn.XLOOKUP(Table2[[#This Row],[Customer_ID]],Table1[Customer_ID],Table1[Segment],"Not Found")</f>
        <v>Corporate</v>
      </c>
      <c r="T3235" t="str">
        <f>_xlfn.XLOOKUP(Table2[[#This Row],[Product_ID]],Table4[Product_ID],Table4[Product_Name],"Not Found")</f>
        <v>Headphones</v>
      </c>
    </row>
    <row r="3236" spans="1:20" x14ac:dyDescent="0.3">
      <c r="A3236" t="s">
        <v>3767</v>
      </c>
      <c r="B3236" s="4">
        <v>45678</v>
      </c>
      <c r="C3236" s="4">
        <v>45683</v>
      </c>
      <c r="D3236" t="s">
        <v>527</v>
      </c>
      <c r="E3236" t="s">
        <v>12</v>
      </c>
      <c r="F3236" s="8">
        <v>1</v>
      </c>
      <c r="G3236" s="10">
        <v>0</v>
      </c>
      <c r="H3236" t="s">
        <v>13</v>
      </c>
      <c r="I3236" s="8">
        <v>599</v>
      </c>
      <c r="J3236" s="8">
        <v>150.68</v>
      </c>
      <c r="K3236" s="12">
        <f>YEAR(Table2[[#This Row],[Order_Date]])</f>
        <v>2025</v>
      </c>
      <c r="L3236" s="12">
        <f>MONTH(Table2[[#This Row],[Order_Date]])</f>
        <v>1</v>
      </c>
      <c r="M3236" t="str">
        <f>TEXT(Table2[[#This Row],[Order_Date]],"mmm")</f>
        <v>Jan</v>
      </c>
      <c r="N3236" t="str">
        <f>TEXT(Table2[[#This Row],[Order_Date]],"YYYY-MM")</f>
        <v>2025-01</v>
      </c>
      <c r="O3236" s="9">
        <f>IFERROR(Table2[[#This Row],[Profit]]/Table2[[#This Row],[Sales]],0)</f>
        <v>0.2515525876460768</v>
      </c>
      <c r="P3236" t="str">
        <f>_xlfn.XLOOKUP(Table2[[#This Row],[Product_ID]],Table4[Product_ID],Table4[Category],"Not Found")</f>
        <v>Home</v>
      </c>
      <c r="Q3236" t="str">
        <f>_xlfn.XLOOKUP(Table2[[#This Row],[Product_ID]],Table4[Product_ID],Table4[Sub_Category],"Not Found")</f>
        <v>Kitchen</v>
      </c>
      <c r="R3236" t="str">
        <f>_xlfn.XLOOKUP(Table2[[#This Row],[Customer_ID]],Table1[Customer_ID],Table1[Region],"Not Found")</f>
        <v>South</v>
      </c>
      <c r="S3236" t="str">
        <f>_xlfn.XLOOKUP(Table2[[#This Row],[Customer_ID]],Table1[Customer_ID],Table1[Segment],"Not Found")</f>
        <v>Consumer</v>
      </c>
      <c r="T3236" t="str">
        <f>_xlfn.XLOOKUP(Table2[[#This Row],[Product_ID]],Table4[Product_ID],Table4[Product_Name],"Not Found")</f>
        <v>Water Bottle</v>
      </c>
    </row>
    <row r="3237" spans="1:20" x14ac:dyDescent="0.3">
      <c r="A3237" t="s">
        <v>3768</v>
      </c>
      <c r="B3237" s="4">
        <v>45389</v>
      </c>
      <c r="C3237" s="4">
        <v>45391</v>
      </c>
      <c r="D3237" t="s">
        <v>221</v>
      </c>
      <c r="E3237" t="s">
        <v>40</v>
      </c>
      <c r="F3237" s="8">
        <v>2</v>
      </c>
      <c r="G3237" s="10">
        <v>0.1</v>
      </c>
      <c r="H3237" t="s">
        <v>13</v>
      </c>
      <c r="I3237" s="8">
        <v>2698.2</v>
      </c>
      <c r="J3237" s="8">
        <v>465.86</v>
      </c>
      <c r="K3237" s="12">
        <f>YEAR(Table2[[#This Row],[Order_Date]])</f>
        <v>2024</v>
      </c>
      <c r="L3237" s="12">
        <f>MONTH(Table2[[#This Row],[Order_Date]])</f>
        <v>4</v>
      </c>
      <c r="M3237" t="str">
        <f>TEXT(Table2[[#This Row],[Order_Date]],"mmm")</f>
        <v>Apr</v>
      </c>
      <c r="N3237" t="str">
        <f>TEXT(Table2[[#This Row],[Order_Date]],"YYYY-MM")</f>
        <v>2024-04</v>
      </c>
      <c r="O3237" s="9">
        <f>IFERROR(Table2[[#This Row],[Profit]]/Table2[[#This Row],[Sales]],0)</f>
        <v>0.17265584463716555</v>
      </c>
      <c r="P3237" t="str">
        <f>_xlfn.XLOOKUP(Table2[[#This Row],[Product_ID]],Table4[Product_ID],Table4[Category],"Not Found")</f>
        <v>Technology</v>
      </c>
      <c r="Q3237" t="str">
        <f>_xlfn.XLOOKUP(Table2[[#This Row],[Product_ID]],Table4[Product_ID],Table4[Sub_Category],"Not Found")</f>
        <v>Accessories</v>
      </c>
      <c r="R3237" t="str">
        <f>_xlfn.XLOOKUP(Table2[[#This Row],[Customer_ID]],Table1[Customer_ID],Table1[Region],"Not Found")</f>
        <v>South</v>
      </c>
      <c r="S3237" t="str">
        <f>_xlfn.XLOOKUP(Table2[[#This Row],[Customer_ID]],Table1[Customer_ID],Table1[Segment],"Not Found")</f>
        <v>Consumer</v>
      </c>
      <c r="T3237" t="str">
        <f>_xlfn.XLOOKUP(Table2[[#This Row],[Product_ID]],Table4[Product_ID],Table4[Product_Name],"Not Found")</f>
        <v>Power Bank</v>
      </c>
    </row>
    <row r="3238" spans="1:20" x14ac:dyDescent="0.3">
      <c r="A3238" t="s">
        <v>3769</v>
      </c>
      <c r="B3238" s="4">
        <v>45636</v>
      </c>
      <c r="C3238" s="4">
        <v>45640</v>
      </c>
      <c r="D3238" t="s">
        <v>1669</v>
      </c>
      <c r="E3238" t="s">
        <v>45</v>
      </c>
      <c r="F3238" s="8">
        <v>1</v>
      </c>
      <c r="G3238" s="10">
        <v>0.1</v>
      </c>
      <c r="H3238" t="s">
        <v>30</v>
      </c>
      <c r="I3238" s="8">
        <v>2249.1</v>
      </c>
      <c r="J3238" s="8">
        <v>598.58000000000004</v>
      </c>
      <c r="K3238" s="12">
        <f>YEAR(Table2[[#This Row],[Order_Date]])</f>
        <v>2024</v>
      </c>
      <c r="L3238" s="12">
        <f>MONTH(Table2[[#This Row],[Order_Date]])</f>
        <v>12</v>
      </c>
      <c r="M3238" t="str">
        <f>TEXT(Table2[[#This Row],[Order_Date]],"mmm")</f>
        <v>Dec</v>
      </c>
      <c r="N3238" t="str">
        <f>TEXT(Table2[[#This Row],[Order_Date]],"YYYY-MM")</f>
        <v>2024-12</v>
      </c>
      <c r="O3238" s="9">
        <f>IFERROR(Table2[[#This Row],[Profit]]/Table2[[#This Row],[Sales]],0)</f>
        <v>0.26614201236049978</v>
      </c>
      <c r="P3238" t="str">
        <f>_xlfn.XLOOKUP(Table2[[#This Row],[Product_ID]],Table4[Product_ID],Table4[Category],"Not Found")</f>
        <v>Technology</v>
      </c>
      <c r="Q3238" t="str">
        <f>_xlfn.XLOOKUP(Table2[[#This Row],[Product_ID]],Table4[Product_ID],Table4[Sub_Category],"Not Found")</f>
        <v>Audio</v>
      </c>
      <c r="R3238" t="str">
        <f>_xlfn.XLOOKUP(Table2[[#This Row],[Customer_ID]],Table1[Customer_ID],Table1[Region],"Not Found")</f>
        <v>East</v>
      </c>
      <c r="S3238" t="str">
        <f>_xlfn.XLOOKUP(Table2[[#This Row],[Customer_ID]],Table1[Customer_ID],Table1[Segment],"Not Found")</f>
        <v>Consumer</v>
      </c>
      <c r="T3238" t="str">
        <f>_xlfn.XLOOKUP(Table2[[#This Row],[Product_ID]],Table4[Product_ID],Table4[Product_Name],"Not Found")</f>
        <v>Headphones</v>
      </c>
    </row>
    <row r="3239" spans="1:20" x14ac:dyDescent="0.3">
      <c r="A3239" t="s">
        <v>3770</v>
      </c>
      <c r="B3239" s="4">
        <v>45499</v>
      </c>
      <c r="C3239" s="4">
        <v>45500</v>
      </c>
      <c r="D3239" t="s">
        <v>542</v>
      </c>
      <c r="E3239" t="s">
        <v>81</v>
      </c>
      <c r="F3239" s="8">
        <v>2</v>
      </c>
      <c r="G3239" s="10">
        <v>0.05</v>
      </c>
      <c r="H3239" t="s">
        <v>13</v>
      </c>
      <c r="I3239" s="8">
        <v>1518.1</v>
      </c>
      <c r="J3239" s="8">
        <v>379.55</v>
      </c>
      <c r="K3239" s="12">
        <f>YEAR(Table2[[#This Row],[Order_Date]])</f>
        <v>2024</v>
      </c>
      <c r="L3239" s="12">
        <f>MONTH(Table2[[#This Row],[Order_Date]])</f>
        <v>7</v>
      </c>
      <c r="M3239" t="str">
        <f>TEXT(Table2[[#This Row],[Order_Date]],"mmm")</f>
        <v>Jul</v>
      </c>
      <c r="N3239" t="str">
        <f>TEXT(Table2[[#This Row],[Order_Date]],"YYYY-MM")</f>
        <v>2024-07</v>
      </c>
      <c r="O3239" s="9">
        <f>IFERROR(Table2[[#This Row],[Profit]]/Table2[[#This Row],[Sales]],0)</f>
        <v>0.2500164679533628</v>
      </c>
      <c r="P3239" t="str">
        <f>_xlfn.XLOOKUP(Table2[[#This Row],[Product_ID]],Table4[Product_ID],Table4[Category],"Not Found")</f>
        <v>Home</v>
      </c>
      <c r="Q3239" t="str">
        <f>_xlfn.XLOOKUP(Table2[[#This Row],[Product_ID]],Table4[Product_ID],Table4[Sub_Category],"Not Found")</f>
        <v>Kitchen</v>
      </c>
      <c r="R3239" t="str">
        <f>_xlfn.XLOOKUP(Table2[[#This Row],[Customer_ID]],Table1[Customer_ID],Table1[Region],"Not Found")</f>
        <v>West</v>
      </c>
      <c r="S3239" t="str">
        <f>_xlfn.XLOOKUP(Table2[[#This Row],[Customer_ID]],Table1[Customer_ID],Table1[Segment],"Not Found")</f>
        <v>Home Office</v>
      </c>
      <c r="T3239" t="str">
        <f>_xlfn.XLOOKUP(Table2[[#This Row],[Product_ID]],Table4[Product_ID],Table4[Product_Name],"Not Found")</f>
        <v>Travel Mug</v>
      </c>
    </row>
    <row r="3240" spans="1:20" x14ac:dyDescent="0.3">
      <c r="A3240" t="s">
        <v>3771</v>
      </c>
      <c r="B3240" s="4">
        <v>45805</v>
      </c>
      <c r="C3240" s="4">
        <v>45806</v>
      </c>
      <c r="D3240" t="s">
        <v>165</v>
      </c>
      <c r="E3240" t="s">
        <v>200</v>
      </c>
      <c r="F3240" s="8">
        <v>1</v>
      </c>
      <c r="G3240" s="10">
        <v>0</v>
      </c>
      <c r="H3240" t="s">
        <v>21</v>
      </c>
      <c r="I3240" s="8">
        <v>1099</v>
      </c>
      <c r="J3240" s="8">
        <v>315.95</v>
      </c>
      <c r="K3240" s="12">
        <f>YEAR(Table2[[#This Row],[Order_Date]])</f>
        <v>2025</v>
      </c>
      <c r="L3240" s="12">
        <f>MONTH(Table2[[#This Row],[Order_Date]])</f>
        <v>5</v>
      </c>
      <c r="M3240" t="str">
        <f>TEXT(Table2[[#This Row],[Order_Date]],"mmm")</f>
        <v>May</v>
      </c>
      <c r="N3240" t="str">
        <f>TEXT(Table2[[#This Row],[Order_Date]],"YYYY-MM")</f>
        <v>2025-05</v>
      </c>
      <c r="O3240" s="9">
        <f>IFERROR(Table2[[#This Row],[Profit]]/Table2[[#This Row],[Sales]],0)</f>
        <v>0.28748862602365788</v>
      </c>
      <c r="P3240" t="str">
        <f>_xlfn.XLOOKUP(Table2[[#This Row],[Product_ID]],Table4[Product_ID],Table4[Category],"Not Found")</f>
        <v>Office</v>
      </c>
      <c r="Q3240" t="str">
        <f>_xlfn.XLOOKUP(Table2[[#This Row],[Product_ID]],Table4[Product_ID],Table4[Sub_Category],"Not Found")</f>
        <v>Office Supplies</v>
      </c>
      <c r="R3240" t="str">
        <f>_xlfn.XLOOKUP(Table2[[#This Row],[Customer_ID]],Table1[Customer_ID],Table1[Region],"Not Found")</f>
        <v>South</v>
      </c>
      <c r="S3240" t="str">
        <f>_xlfn.XLOOKUP(Table2[[#This Row],[Customer_ID]],Table1[Customer_ID],Table1[Segment],"Not Found")</f>
        <v>Corporate</v>
      </c>
      <c r="T3240" t="str">
        <f>_xlfn.XLOOKUP(Table2[[#This Row],[Product_ID]],Table4[Product_ID],Table4[Product_Name],"Not Found")</f>
        <v>Laptop Stand</v>
      </c>
    </row>
    <row r="3241" spans="1:20" x14ac:dyDescent="0.3">
      <c r="A3241" t="s">
        <v>3772</v>
      </c>
      <c r="B3241" s="4">
        <v>45927</v>
      </c>
      <c r="C3241" s="4">
        <v>45930</v>
      </c>
      <c r="D3241" t="s">
        <v>546</v>
      </c>
      <c r="E3241" t="s">
        <v>40</v>
      </c>
      <c r="F3241" s="8">
        <v>1</v>
      </c>
      <c r="G3241" s="10">
        <v>0</v>
      </c>
      <c r="H3241" t="s">
        <v>13</v>
      </c>
      <c r="I3241" s="8">
        <v>1499</v>
      </c>
      <c r="J3241" s="8">
        <v>359.13</v>
      </c>
      <c r="K3241" s="12">
        <f>YEAR(Table2[[#This Row],[Order_Date]])</f>
        <v>2025</v>
      </c>
      <c r="L3241" s="12">
        <f>MONTH(Table2[[#This Row],[Order_Date]])</f>
        <v>9</v>
      </c>
      <c r="M3241" t="str">
        <f>TEXT(Table2[[#This Row],[Order_Date]],"mmm")</f>
        <v>Sep</v>
      </c>
      <c r="N3241" t="str">
        <f>TEXT(Table2[[#This Row],[Order_Date]],"YYYY-MM")</f>
        <v>2025-09</v>
      </c>
      <c r="O3241" s="9">
        <f>IFERROR(Table2[[#This Row],[Profit]]/Table2[[#This Row],[Sales]],0)</f>
        <v>0.2395797198132088</v>
      </c>
      <c r="P3241" t="str">
        <f>_xlfn.XLOOKUP(Table2[[#This Row],[Product_ID]],Table4[Product_ID],Table4[Category],"Not Found")</f>
        <v>Technology</v>
      </c>
      <c r="Q3241" t="str">
        <f>_xlfn.XLOOKUP(Table2[[#This Row],[Product_ID]],Table4[Product_ID],Table4[Sub_Category],"Not Found")</f>
        <v>Accessories</v>
      </c>
      <c r="R3241" t="str">
        <f>_xlfn.XLOOKUP(Table2[[#This Row],[Customer_ID]],Table1[Customer_ID],Table1[Region],"Not Found")</f>
        <v>North</v>
      </c>
      <c r="S3241" t="str">
        <f>_xlfn.XLOOKUP(Table2[[#This Row],[Customer_ID]],Table1[Customer_ID],Table1[Segment],"Not Found")</f>
        <v>Corporate</v>
      </c>
      <c r="T3241" t="str">
        <f>_xlfn.XLOOKUP(Table2[[#This Row],[Product_ID]],Table4[Product_ID],Table4[Product_Name],"Not Found")</f>
        <v>Power Bank</v>
      </c>
    </row>
    <row r="3242" spans="1:20" x14ac:dyDescent="0.3">
      <c r="A3242" t="s">
        <v>3773</v>
      </c>
      <c r="B3242" s="4">
        <v>45877</v>
      </c>
      <c r="C3242" s="4">
        <v>45882</v>
      </c>
      <c r="D3242" t="s">
        <v>774</v>
      </c>
      <c r="E3242" t="s">
        <v>26</v>
      </c>
      <c r="F3242" s="8">
        <v>1</v>
      </c>
      <c r="G3242" s="10">
        <v>0.1</v>
      </c>
      <c r="H3242" t="s">
        <v>13</v>
      </c>
      <c r="I3242" s="8">
        <v>809.1</v>
      </c>
      <c r="J3242" s="8">
        <v>208.87</v>
      </c>
      <c r="K3242" s="12">
        <f>YEAR(Table2[[#This Row],[Order_Date]])</f>
        <v>2025</v>
      </c>
      <c r="L3242" s="12">
        <f>MONTH(Table2[[#This Row],[Order_Date]])</f>
        <v>8</v>
      </c>
      <c r="M3242" t="str">
        <f>TEXT(Table2[[#This Row],[Order_Date]],"mmm")</f>
        <v>Aug</v>
      </c>
      <c r="N3242" t="str">
        <f>TEXT(Table2[[#This Row],[Order_Date]],"YYYY-MM")</f>
        <v>2025-08</v>
      </c>
      <c r="O3242" s="9">
        <f>IFERROR(Table2[[#This Row],[Profit]]/Table2[[#This Row],[Sales]],0)</f>
        <v>0.2581510320108763</v>
      </c>
      <c r="P3242" t="str">
        <f>_xlfn.XLOOKUP(Table2[[#This Row],[Product_ID]],Table4[Product_ID],Table4[Category],"Not Found")</f>
        <v>Technology</v>
      </c>
      <c r="Q3242" t="str">
        <f>_xlfn.XLOOKUP(Table2[[#This Row],[Product_ID]],Table4[Product_ID],Table4[Sub_Category],"Not Found")</f>
        <v>Accessories</v>
      </c>
      <c r="R3242" t="str">
        <f>_xlfn.XLOOKUP(Table2[[#This Row],[Customer_ID]],Table1[Customer_ID],Table1[Region],"Not Found")</f>
        <v>West</v>
      </c>
      <c r="S3242" t="str">
        <f>_xlfn.XLOOKUP(Table2[[#This Row],[Customer_ID]],Table1[Customer_ID],Table1[Segment],"Not Found")</f>
        <v>Consumer</v>
      </c>
      <c r="T3242" t="str">
        <f>_xlfn.XLOOKUP(Table2[[#This Row],[Product_ID]],Table4[Product_ID],Table4[Product_Name],"Not Found")</f>
        <v>Keyboard</v>
      </c>
    </row>
    <row r="3243" spans="1:20" x14ac:dyDescent="0.3">
      <c r="A3243" t="s">
        <v>3774</v>
      </c>
      <c r="B3243" s="4">
        <v>45457</v>
      </c>
      <c r="C3243" s="4">
        <v>45460</v>
      </c>
      <c r="D3243" t="s">
        <v>254</v>
      </c>
      <c r="E3243" t="s">
        <v>68</v>
      </c>
      <c r="F3243" s="8">
        <v>2</v>
      </c>
      <c r="G3243" s="10">
        <v>0.1</v>
      </c>
      <c r="H3243" t="s">
        <v>21</v>
      </c>
      <c r="I3243" s="8">
        <v>2338.1999999999998</v>
      </c>
      <c r="J3243" s="8">
        <v>493</v>
      </c>
      <c r="K3243" s="12">
        <f>YEAR(Table2[[#This Row],[Order_Date]])</f>
        <v>2024</v>
      </c>
      <c r="L3243" s="12">
        <f>MONTH(Table2[[#This Row],[Order_Date]])</f>
        <v>6</v>
      </c>
      <c r="M3243" t="str">
        <f>TEXT(Table2[[#This Row],[Order_Date]],"mmm")</f>
        <v>Jun</v>
      </c>
      <c r="N3243" t="str">
        <f>TEXT(Table2[[#This Row],[Order_Date]],"YYYY-MM")</f>
        <v>2024-06</v>
      </c>
      <c r="O3243" s="9">
        <f>IFERROR(Table2[[#This Row],[Profit]]/Table2[[#This Row],[Sales]],0)</f>
        <v>0.21084594987597299</v>
      </c>
      <c r="P3243" t="str">
        <f>_xlfn.XLOOKUP(Table2[[#This Row],[Product_ID]],Table4[Product_ID],Table4[Category],"Not Found")</f>
        <v>Home</v>
      </c>
      <c r="Q3243" t="str">
        <f>_xlfn.XLOOKUP(Table2[[#This Row],[Product_ID]],Table4[Product_ID],Table4[Sub_Category],"Not Found")</f>
        <v>Lighting</v>
      </c>
      <c r="R3243" t="str">
        <f>_xlfn.XLOOKUP(Table2[[#This Row],[Customer_ID]],Table1[Customer_ID],Table1[Region],"Not Found")</f>
        <v>North</v>
      </c>
      <c r="S3243" t="str">
        <f>_xlfn.XLOOKUP(Table2[[#This Row],[Customer_ID]],Table1[Customer_ID],Table1[Segment],"Not Found")</f>
        <v>Consumer</v>
      </c>
      <c r="T3243" t="str">
        <f>_xlfn.XLOOKUP(Table2[[#This Row],[Product_ID]],Table4[Product_ID],Table4[Product_Name],"Not Found")</f>
        <v>Table Lamp</v>
      </c>
    </row>
    <row r="3244" spans="1:20" x14ac:dyDescent="0.3">
      <c r="A3244" t="s">
        <v>3775</v>
      </c>
      <c r="B3244" s="4">
        <v>45313</v>
      </c>
      <c r="C3244" s="4">
        <v>45318</v>
      </c>
      <c r="D3244" t="s">
        <v>469</v>
      </c>
      <c r="E3244" t="s">
        <v>200</v>
      </c>
      <c r="F3244" s="8">
        <v>2</v>
      </c>
      <c r="G3244" s="10">
        <v>0.1</v>
      </c>
      <c r="H3244" t="s">
        <v>17</v>
      </c>
      <c r="I3244" s="8">
        <v>1978.2</v>
      </c>
      <c r="J3244" s="8">
        <v>535.24</v>
      </c>
      <c r="K3244" s="12">
        <f>YEAR(Table2[[#This Row],[Order_Date]])</f>
        <v>2024</v>
      </c>
      <c r="L3244" s="12">
        <f>MONTH(Table2[[#This Row],[Order_Date]])</f>
        <v>1</v>
      </c>
      <c r="M3244" t="str">
        <f>TEXT(Table2[[#This Row],[Order_Date]],"mmm")</f>
        <v>Jan</v>
      </c>
      <c r="N3244" t="str">
        <f>TEXT(Table2[[#This Row],[Order_Date]],"YYYY-MM")</f>
        <v>2024-01</v>
      </c>
      <c r="O3244" s="9">
        <f>IFERROR(Table2[[#This Row],[Profit]]/Table2[[#This Row],[Sales]],0)</f>
        <v>0.27056920432716614</v>
      </c>
      <c r="P3244" t="str">
        <f>_xlfn.XLOOKUP(Table2[[#This Row],[Product_ID]],Table4[Product_ID],Table4[Category],"Not Found")</f>
        <v>Office</v>
      </c>
      <c r="Q3244" t="str">
        <f>_xlfn.XLOOKUP(Table2[[#This Row],[Product_ID]],Table4[Product_ID],Table4[Sub_Category],"Not Found")</f>
        <v>Office Supplies</v>
      </c>
      <c r="R3244" t="str">
        <f>_xlfn.XLOOKUP(Table2[[#This Row],[Customer_ID]],Table1[Customer_ID],Table1[Region],"Not Found")</f>
        <v>South</v>
      </c>
      <c r="S3244" t="str">
        <f>_xlfn.XLOOKUP(Table2[[#This Row],[Customer_ID]],Table1[Customer_ID],Table1[Segment],"Not Found")</f>
        <v>Consumer</v>
      </c>
      <c r="T3244" t="str">
        <f>_xlfn.XLOOKUP(Table2[[#This Row],[Product_ID]],Table4[Product_ID],Table4[Product_Name],"Not Found")</f>
        <v>Laptop Stand</v>
      </c>
    </row>
    <row r="3245" spans="1:20" x14ac:dyDescent="0.3">
      <c r="A3245" t="s">
        <v>3776</v>
      </c>
      <c r="B3245" s="4">
        <v>45445</v>
      </c>
      <c r="C3245" s="4">
        <v>45450</v>
      </c>
      <c r="D3245" t="s">
        <v>2426</v>
      </c>
      <c r="E3245" t="s">
        <v>29</v>
      </c>
      <c r="F3245" s="8">
        <v>1</v>
      </c>
      <c r="G3245" s="10">
        <v>0.1</v>
      </c>
      <c r="H3245" t="s">
        <v>17</v>
      </c>
      <c r="I3245" s="8">
        <v>359.1</v>
      </c>
      <c r="J3245" s="8">
        <v>116.42</v>
      </c>
      <c r="K3245" s="12">
        <f>YEAR(Table2[[#This Row],[Order_Date]])</f>
        <v>2024</v>
      </c>
      <c r="L3245" s="12">
        <f>MONTH(Table2[[#This Row],[Order_Date]])</f>
        <v>6</v>
      </c>
      <c r="M3245" t="str">
        <f>TEXT(Table2[[#This Row],[Order_Date]],"mmm")</f>
        <v>Jun</v>
      </c>
      <c r="N3245" t="str">
        <f>TEXT(Table2[[#This Row],[Order_Date]],"YYYY-MM")</f>
        <v>2024-06</v>
      </c>
      <c r="O3245" s="9">
        <f>IFERROR(Table2[[#This Row],[Profit]]/Table2[[#This Row],[Sales]],0)</f>
        <v>0.3241993873572821</v>
      </c>
      <c r="P3245" t="str">
        <f>_xlfn.XLOOKUP(Table2[[#This Row],[Product_ID]],Table4[Product_ID],Table4[Category],"Not Found")</f>
        <v>Office</v>
      </c>
      <c r="Q3245" t="str">
        <f>_xlfn.XLOOKUP(Table2[[#This Row],[Product_ID]],Table4[Product_ID],Table4[Sub_Category],"Not Found")</f>
        <v>Paper</v>
      </c>
      <c r="R3245" t="str">
        <f>_xlfn.XLOOKUP(Table2[[#This Row],[Customer_ID]],Table1[Customer_ID],Table1[Region],"Not Found")</f>
        <v>East</v>
      </c>
      <c r="S3245" t="str">
        <f>_xlfn.XLOOKUP(Table2[[#This Row],[Customer_ID]],Table1[Customer_ID],Table1[Segment],"Not Found")</f>
        <v>Consumer</v>
      </c>
      <c r="T3245" t="str">
        <f>_xlfn.XLOOKUP(Table2[[#This Row],[Product_ID]],Table4[Product_ID],Table4[Product_Name],"Not Found")</f>
        <v>Notebook Set</v>
      </c>
    </row>
    <row r="3246" spans="1:20" x14ac:dyDescent="0.3">
      <c r="A3246" t="s">
        <v>3777</v>
      </c>
      <c r="B3246" s="4">
        <v>45730</v>
      </c>
      <c r="C3246" s="4">
        <v>45732</v>
      </c>
      <c r="D3246" t="s">
        <v>1583</v>
      </c>
      <c r="E3246" t="s">
        <v>45</v>
      </c>
      <c r="F3246" s="8">
        <v>5</v>
      </c>
      <c r="G3246" s="10">
        <v>0.1</v>
      </c>
      <c r="H3246" t="s">
        <v>13</v>
      </c>
      <c r="I3246" s="8">
        <v>11245.5</v>
      </c>
      <c r="J3246" s="8">
        <v>2301.1799999999998</v>
      </c>
      <c r="K3246" s="12">
        <f>YEAR(Table2[[#This Row],[Order_Date]])</f>
        <v>2025</v>
      </c>
      <c r="L3246" s="12">
        <f>MONTH(Table2[[#This Row],[Order_Date]])</f>
        <v>3</v>
      </c>
      <c r="M3246" t="str">
        <f>TEXT(Table2[[#This Row],[Order_Date]],"mmm")</f>
        <v>Mar</v>
      </c>
      <c r="N3246" t="str">
        <f>TEXT(Table2[[#This Row],[Order_Date]],"YYYY-MM")</f>
        <v>2025-03</v>
      </c>
      <c r="O3246" s="9">
        <f>IFERROR(Table2[[#This Row],[Profit]]/Table2[[#This Row],[Sales]],0)</f>
        <v>0.20463118580765638</v>
      </c>
      <c r="P3246" t="str">
        <f>_xlfn.XLOOKUP(Table2[[#This Row],[Product_ID]],Table4[Product_ID],Table4[Category],"Not Found")</f>
        <v>Technology</v>
      </c>
      <c r="Q3246" t="str">
        <f>_xlfn.XLOOKUP(Table2[[#This Row],[Product_ID]],Table4[Product_ID],Table4[Sub_Category],"Not Found")</f>
        <v>Audio</v>
      </c>
      <c r="R3246" t="str">
        <f>_xlfn.XLOOKUP(Table2[[#This Row],[Customer_ID]],Table1[Customer_ID],Table1[Region],"Not Found")</f>
        <v>South</v>
      </c>
      <c r="S3246" t="str">
        <f>_xlfn.XLOOKUP(Table2[[#This Row],[Customer_ID]],Table1[Customer_ID],Table1[Segment],"Not Found")</f>
        <v>Consumer</v>
      </c>
      <c r="T3246" t="str">
        <f>_xlfn.XLOOKUP(Table2[[#This Row],[Product_ID]],Table4[Product_ID],Table4[Product_Name],"Not Found")</f>
        <v>Headphones</v>
      </c>
    </row>
    <row r="3247" spans="1:20" x14ac:dyDescent="0.3">
      <c r="A3247" t="s">
        <v>3778</v>
      </c>
      <c r="B3247" s="4">
        <v>45586</v>
      </c>
      <c r="C3247" s="4">
        <v>45588</v>
      </c>
      <c r="D3247" t="s">
        <v>180</v>
      </c>
      <c r="E3247" t="s">
        <v>96</v>
      </c>
      <c r="F3247" s="8">
        <v>1</v>
      </c>
      <c r="G3247" s="10">
        <v>0.15</v>
      </c>
      <c r="H3247" t="s">
        <v>13</v>
      </c>
      <c r="I3247" s="8">
        <v>849.15</v>
      </c>
      <c r="J3247" s="8">
        <v>252.91</v>
      </c>
      <c r="K3247" s="12">
        <f>YEAR(Table2[[#This Row],[Order_Date]])</f>
        <v>2024</v>
      </c>
      <c r="L3247" s="12">
        <f>MONTH(Table2[[#This Row],[Order_Date]])</f>
        <v>10</v>
      </c>
      <c r="M3247" t="str">
        <f>TEXT(Table2[[#This Row],[Order_Date]],"mmm")</f>
        <v>Oct</v>
      </c>
      <c r="N3247" t="str">
        <f>TEXT(Table2[[#This Row],[Order_Date]],"YYYY-MM")</f>
        <v>2024-10</v>
      </c>
      <c r="O3247" s="9">
        <f>IFERROR(Table2[[#This Row],[Profit]]/Table2[[#This Row],[Sales]],0)</f>
        <v>0.29783901548607433</v>
      </c>
      <c r="P3247" t="str">
        <f>_xlfn.XLOOKUP(Table2[[#This Row],[Product_ID]],Table4[Product_ID],Table4[Category],"Not Found")</f>
        <v>Home</v>
      </c>
      <c r="Q3247" t="str">
        <f>_xlfn.XLOOKUP(Table2[[#This Row],[Product_ID]],Table4[Product_ID],Table4[Sub_Category],"Not Found")</f>
        <v>Lighting</v>
      </c>
      <c r="R3247" t="str">
        <f>_xlfn.XLOOKUP(Table2[[#This Row],[Customer_ID]],Table1[Customer_ID],Table1[Region],"Not Found")</f>
        <v>South</v>
      </c>
      <c r="S3247" t="str">
        <f>_xlfn.XLOOKUP(Table2[[#This Row],[Customer_ID]],Table1[Customer_ID],Table1[Segment],"Not Found")</f>
        <v>Consumer</v>
      </c>
      <c r="T3247" t="str">
        <f>_xlfn.XLOOKUP(Table2[[#This Row],[Product_ID]],Table4[Product_ID],Table4[Product_Name],"Not Found")</f>
        <v>LED Strip Light</v>
      </c>
    </row>
    <row r="3248" spans="1:20" x14ac:dyDescent="0.3">
      <c r="A3248" t="s">
        <v>3779</v>
      </c>
      <c r="B3248" s="4">
        <v>45510</v>
      </c>
      <c r="C3248" s="4">
        <v>45511</v>
      </c>
      <c r="D3248" t="s">
        <v>1322</v>
      </c>
      <c r="E3248" t="s">
        <v>35</v>
      </c>
      <c r="F3248" s="8">
        <v>2</v>
      </c>
      <c r="G3248" s="10">
        <v>0</v>
      </c>
      <c r="H3248" t="s">
        <v>17</v>
      </c>
      <c r="I3248" s="8">
        <v>3198</v>
      </c>
      <c r="J3248" s="8">
        <v>982.47</v>
      </c>
      <c r="K3248" s="12">
        <f>YEAR(Table2[[#This Row],[Order_Date]])</f>
        <v>2024</v>
      </c>
      <c r="L3248" s="12">
        <f>MONTH(Table2[[#This Row],[Order_Date]])</f>
        <v>8</v>
      </c>
      <c r="M3248" t="str">
        <f>TEXT(Table2[[#This Row],[Order_Date]],"mmm")</f>
        <v>Aug</v>
      </c>
      <c r="N3248" t="str">
        <f>TEXT(Table2[[#This Row],[Order_Date]],"YYYY-MM")</f>
        <v>2024-08</v>
      </c>
      <c r="O3248" s="9">
        <f>IFERROR(Table2[[#This Row],[Profit]]/Table2[[#This Row],[Sales]],0)</f>
        <v>0.30721388367729829</v>
      </c>
      <c r="P3248" t="str">
        <f>_xlfn.XLOOKUP(Table2[[#This Row],[Product_ID]],Table4[Product_ID],Table4[Category],"Not Found")</f>
        <v>Lifestyle</v>
      </c>
      <c r="Q3248" t="str">
        <f>_xlfn.XLOOKUP(Table2[[#This Row],[Product_ID]],Table4[Product_ID],Table4[Sub_Category],"Not Found")</f>
        <v>Bags</v>
      </c>
      <c r="R3248" t="str">
        <f>_xlfn.XLOOKUP(Table2[[#This Row],[Customer_ID]],Table1[Customer_ID],Table1[Region],"Not Found")</f>
        <v>South</v>
      </c>
      <c r="S3248" t="str">
        <f>_xlfn.XLOOKUP(Table2[[#This Row],[Customer_ID]],Table1[Customer_ID],Table1[Segment],"Not Found")</f>
        <v>Consumer</v>
      </c>
      <c r="T3248" t="str">
        <f>_xlfn.XLOOKUP(Table2[[#This Row],[Product_ID]],Table4[Product_ID],Table4[Product_Name],"Not Found")</f>
        <v>Backpack</v>
      </c>
    </row>
    <row r="3249" spans="1:20" x14ac:dyDescent="0.3">
      <c r="A3249" t="s">
        <v>3780</v>
      </c>
      <c r="B3249" s="4">
        <v>45960</v>
      </c>
      <c r="C3249" s="4">
        <v>45964</v>
      </c>
      <c r="D3249" t="s">
        <v>427</v>
      </c>
      <c r="E3249" t="s">
        <v>71</v>
      </c>
      <c r="F3249" s="8">
        <v>1</v>
      </c>
      <c r="G3249" s="10">
        <v>0.05</v>
      </c>
      <c r="H3249" t="s">
        <v>21</v>
      </c>
      <c r="I3249" s="8">
        <v>759.05</v>
      </c>
      <c r="J3249" s="8">
        <v>-22.63</v>
      </c>
      <c r="K3249" s="12">
        <f>YEAR(Table2[[#This Row],[Order_Date]])</f>
        <v>2025</v>
      </c>
      <c r="L3249" s="12">
        <f>MONTH(Table2[[#This Row],[Order_Date]])</f>
        <v>10</v>
      </c>
      <c r="M3249" t="str">
        <f>TEXT(Table2[[#This Row],[Order_Date]],"mmm")</f>
        <v>Oct</v>
      </c>
      <c r="N3249" t="str">
        <f>TEXT(Table2[[#This Row],[Order_Date]],"YYYY-MM")</f>
        <v>2025-10</v>
      </c>
      <c r="O3249" s="9">
        <f>IFERROR(Table2[[#This Row],[Profit]]/Table2[[#This Row],[Sales]],0)</f>
        <v>-2.98135827679336E-2</v>
      </c>
      <c r="P3249" t="str">
        <f>_xlfn.XLOOKUP(Table2[[#This Row],[Product_ID]],Table4[Product_ID],Table4[Category],"Not Found")</f>
        <v>Home</v>
      </c>
      <c r="Q3249" t="str">
        <f>_xlfn.XLOOKUP(Table2[[#This Row],[Product_ID]],Table4[Product_ID],Table4[Sub_Category],"Not Found")</f>
        <v>Storage</v>
      </c>
      <c r="R3249" t="str">
        <f>_xlfn.XLOOKUP(Table2[[#This Row],[Customer_ID]],Table1[Customer_ID],Table1[Region],"Not Found")</f>
        <v>East</v>
      </c>
      <c r="S3249" t="str">
        <f>_xlfn.XLOOKUP(Table2[[#This Row],[Customer_ID]],Table1[Customer_ID],Table1[Segment],"Not Found")</f>
        <v>Corporate</v>
      </c>
      <c r="T3249" t="str">
        <f>_xlfn.XLOOKUP(Table2[[#This Row],[Product_ID]],Table4[Product_ID],Table4[Product_Name],"Not Found")</f>
        <v>Storage Box</v>
      </c>
    </row>
    <row r="3250" spans="1:20" x14ac:dyDescent="0.3">
      <c r="A3250" t="s">
        <v>3781</v>
      </c>
      <c r="B3250" s="4">
        <v>45786</v>
      </c>
      <c r="C3250" s="4">
        <v>45787</v>
      </c>
      <c r="D3250" t="s">
        <v>508</v>
      </c>
      <c r="E3250" t="s">
        <v>76</v>
      </c>
      <c r="F3250" s="8">
        <v>2</v>
      </c>
      <c r="G3250" s="10">
        <v>0.05</v>
      </c>
      <c r="H3250" t="s">
        <v>13</v>
      </c>
      <c r="I3250" s="8">
        <v>1708.1</v>
      </c>
      <c r="J3250" s="8">
        <v>468.48</v>
      </c>
      <c r="K3250" s="12">
        <f>YEAR(Table2[[#This Row],[Order_Date]])</f>
        <v>2025</v>
      </c>
      <c r="L3250" s="12">
        <f>MONTH(Table2[[#This Row],[Order_Date]])</f>
        <v>5</v>
      </c>
      <c r="M3250" t="str">
        <f>TEXT(Table2[[#This Row],[Order_Date]],"mmm")</f>
        <v>May</v>
      </c>
      <c r="N3250" t="str">
        <f>TEXT(Table2[[#This Row],[Order_Date]],"YYYY-MM")</f>
        <v>2025-05</v>
      </c>
      <c r="O3250" s="9">
        <f>IFERROR(Table2[[#This Row],[Profit]]/Table2[[#This Row],[Sales]],0)</f>
        <v>0.27426965634330547</v>
      </c>
      <c r="P3250" t="str">
        <f>_xlfn.XLOOKUP(Table2[[#This Row],[Product_ID]],Table4[Product_ID],Table4[Category],"Not Found")</f>
        <v>Home</v>
      </c>
      <c r="Q3250" t="str">
        <f>_xlfn.XLOOKUP(Table2[[#This Row],[Product_ID]],Table4[Product_ID],Table4[Sub_Category],"Not Found")</f>
        <v>Decor</v>
      </c>
      <c r="R3250" t="str">
        <f>_xlfn.XLOOKUP(Table2[[#This Row],[Customer_ID]],Table1[Customer_ID],Table1[Region],"Not Found")</f>
        <v>West</v>
      </c>
      <c r="S3250" t="str">
        <f>_xlfn.XLOOKUP(Table2[[#This Row],[Customer_ID]],Table1[Customer_ID],Table1[Segment],"Not Found")</f>
        <v>Corporate</v>
      </c>
      <c r="T3250" t="str">
        <f>_xlfn.XLOOKUP(Table2[[#This Row],[Product_ID]],Table4[Product_ID],Table4[Product_Name],"Not Found")</f>
        <v>Wall Clock</v>
      </c>
    </row>
    <row r="3251" spans="1:20" x14ac:dyDescent="0.3">
      <c r="A3251" t="s">
        <v>3782</v>
      </c>
      <c r="B3251" s="4">
        <v>45521</v>
      </c>
      <c r="C3251" s="4">
        <v>45526</v>
      </c>
      <c r="D3251" t="s">
        <v>229</v>
      </c>
      <c r="E3251" t="s">
        <v>81</v>
      </c>
      <c r="F3251" s="8">
        <v>3</v>
      </c>
      <c r="G3251" s="10">
        <v>0</v>
      </c>
      <c r="H3251" t="s">
        <v>30</v>
      </c>
      <c r="I3251" s="8">
        <v>2397</v>
      </c>
      <c r="J3251" s="8">
        <v>586.36</v>
      </c>
      <c r="K3251" s="12">
        <f>YEAR(Table2[[#This Row],[Order_Date]])</f>
        <v>2024</v>
      </c>
      <c r="L3251" s="12">
        <f>MONTH(Table2[[#This Row],[Order_Date]])</f>
        <v>8</v>
      </c>
      <c r="M3251" t="str">
        <f>TEXT(Table2[[#This Row],[Order_Date]],"mmm")</f>
        <v>Aug</v>
      </c>
      <c r="N3251" t="str">
        <f>TEXT(Table2[[#This Row],[Order_Date]],"YYYY-MM")</f>
        <v>2024-08</v>
      </c>
      <c r="O3251" s="9">
        <f>IFERROR(Table2[[#This Row],[Profit]]/Table2[[#This Row],[Sales]],0)</f>
        <v>0.24462244472256989</v>
      </c>
      <c r="P3251" t="str">
        <f>_xlfn.XLOOKUP(Table2[[#This Row],[Product_ID]],Table4[Product_ID],Table4[Category],"Not Found")</f>
        <v>Home</v>
      </c>
      <c r="Q3251" t="str">
        <f>_xlfn.XLOOKUP(Table2[[#This Row],[Product_ID]],Table4[Product_ID],Table4[Sub_Category],"Not Found")</f>
        <v>Kitchen</v>
      </c>
      <c r="R3251" t="str">
        <f>_xlfn.XLOOKUP(Table2[[#This Row],[Customer_ID]],Table1[Customer_ID],Table1[Region],"Not Found")</f>
        <v>North</v>
      </c>
      <c r="S3251" t="str">
        <f>_xlfn.XLOOKUP(Table2[[#This Row],[Customer_ID]],Table1[Customer_ID],Table1[Segment],"Not Found")</f>
        <v>Consumer</v>
      </c>
      <c r="T3251" t="str">
        <f>_xlfn.XLOOKUP(Table2[[#This Row],[Product_ID]],Table4[Product_ID],Table4[Product_Name],"Not Found")</f>
        <v>Travel Mug</v>
      </c>
    </row>
    <row r="3252" spans="1:20" x14ac:dyDescent="0.3">
      <c r="A3252" t="s">
        <v>3783</v>
      </c>
      <c r="B3252" s="4">
        <v>45311</v>
      </c>
      <c r="C3252" s="4">
        <v>45315</v>
      </c>
      <c r="D3252" t="s">
        <v>597</v>
      </c>
      <c r="E3252" t="s">
        <v>45</v>
      </c>
      <c r="F3252" s="8">
        <v>2</v>
      </c>
      <c r="G3252" s="10">
        <v>0.1</v>
      </c>
      <c r="H3252" t="s">
        <v>13</v>
      </c>
      <c r="I3252" s="8">
        <v>4498.2</v>
      </c>
      <c r="J3252" s="8">
        <v>1123.45</v>
      </c>
      <c r="K3252" s="12">
        <f>YEAR(Table2[[#This Row],[Order_Date]])</f>
        <v>2024</v>
      </c>
      <c r="L3252" s="12">
        <f>MONTH(Table2[[#This Row],[Order_Date]])</f>
        <v>1</v>
      </c>
      <c r="M3252" t="str">
        <f>TEXT(Table2[[#This Row],[Order_Date]],"mmm")</f>
        <v>Jan</v>
      </c>
      <c r="N3252" t="str">
        <f>TEXT(Table2[[#This Row],[Order_Date]],"YYYY-MM")</f>
        <v>2024-01</v>
      </c>
      <c r="O3252" s="9">
        <f>IFERROR(Table2[[#This Row],[Profit]]/Table2[[#This Row],[Sales]],0)</f>
        <v>0.24975545773865104</v>
      </c>
      <c r="P3252" t="str">
        <f>_xlfn.XLOOKUP(Table2[[#This Row],[Product_ID]],Table4[Product_ID],Table4[Category],"Not Found")</f>
        <v>Technology</v>
      </c>
      <c r="Q3252" t="str">
        <f>_xlfn.XLOOKUP(Table2[[#This Row],[Product_ID]],Table4[Product_ID],Table4[Sub_Category],"Not Found")</f>
        <v>Audio</v>
      </c>
      <c r="R3252" t="str">
        <f>_xlfn.XLOOKUP(Table2[[#This Row],[Customer_ID]],Table1[Customer_ID],Table1[Region],"Not Found")</f>
        <v>East</v>
      </c>
      <c r="S3252" t="str">
        <f>_xlfn.XLOOKUP(Table2[[#This Row],[Customer_ID]],Table1[Customer_ID],Table1[Segment],"Not Found")</f>
        <v>Consumer</v>
      </c>
      <c r="T3252" t="str">
        <f>_xlfn.XLOOKUP(Table2[[#This Row],[Product_ID]],Table4[Product_ID],Table4[Product_Name],"Not Found")</f>
        <v>Headphones</v>
      </c>
    </row>
    <row r="3253" spans="1:20" x14ac:dyDescent="0.3">
      <c r="A3253" t="s">
        <v>3784</v>
      </c>
      <c r="B3253" s="4">
        <v>45844</v>
      </c>
      <c r="C3253" s="4">
        <v>45847</v>
      </c>
      <c r="D3253" t="s">
        <v>805</v>
      </c>
      <c r="E3253" t="s">
        <v>71</v>
      </c>
      <c r="F3253" s="8">
        <v>1</v>
      </c>
      <c r="G3253" s="10">
        <v>0.15</v>
      </c>
      <c r="H3253" t="s">
        <v>17</v>
      </c>
      <c r="I3253" s="8">
        <v>679.15</v>
      </c>
      <c r="J3253" s="8">
        <v>158.4</v>
      </c>
      <c r="K3253" s="12">
        <f>YEAR(Table2[[#This Row],[Order_Date]])</f>
        <v>2025</v>
      </c>
      <c r="L3253" s="12">
        <f>MONTH(Table2[[#This Row],[Order_Date]])</f>
        <v>7</v>
      </c>
      <c r="M3253" t="str">
        <f>TEXT(Table2[[#This Row],[Order_Date]],"mmm")</f>
        <v>Jul</v>
      </c>
      <c r="N3253" t="str">
        <f>TEXT(Table2[[#This Row],[Order_Date]],"YYYY-MM")</f>
        <v>2025-07</v>
      </c>
      <c r="O3253" s="9">
        <f>IFERROR(Table2[[#This Row],[Profit]]/Table2[[#This Row],[Sales]],0)</f>
        <v>0.23323271736729737</v>
      </c>
      <c r="P3253" t="str">
        <f>_xlfn.XLOOKUP(Table2[[#This Row],[Product_ID]],Table4[Product_ID],Table4[Category],"Not Found")</f>
        <v>Home</v>
      </c>
      <c r="Q3253" t="str">
        <f>_xlfn.XLOOKUP(Table2[[#This Row],[Product_ID]],Table4[Product_ID],Table4[Sub_Category],"Not Found")</f>
        <v>Storage</v>
      </c>
      <c r="R3253" t="str">
        <f>_xlfn.XLOOKUP(Table2[[#This Row],[Customer_ID]],Table1[Customer_ID],Table1[Region],"Not Found")</f>
        <v>West</v>
      </c>
      <c r="S3253" t="str">
        <f>_xlfn.XLOOKUP(Table2[[#This Row],[Customer_ID]],Table1[Customer_ID],Table1[Segment],"Not Found")</f>
        <v>Home Office</v>
      </c>
      <c r="T3253" t="str">
        <f>_xlfn.XLOOKUP(Table2[[#This Row],[Product_ID]],Table4[Product_ID],Table4[Product_Name],"Not Found")</f>
        <v>Storage Box</v>
      </c>
    </row>
    <row r="3254" spans="1:20" x14ac:dyDescent="0.3">
      <c r="A3254" t="s">
        <v>3785</v>
      </c>
      <c r="B3254" s="4">
        <v>45439</v>
      </c>
      <c r="C3254" s="4">
        <v>45444</v>
      </c>
      <c r="D3254" t="s">
        <v>98</v>
      </c>
      <c r="E3254" t="s">
        <v>40</v>
      </c>
      <c r="F3254" s="8">
        <v>1</v>
      </c>
      <c r="G3254" s="10">
        <v>0.05</v>
      </c>
      <c r="H3254" t="s">
        <v>13</v>
      </c>
      <c r="I3254" s="8">
        <v>1424.05</v>
      </c>
      <c r="J3254" s="8">
        <v>355.99</v>
      </c>
      <c r="K3254" s="12">
        <f>YEAR(Table2[[#This Row],[Order_Date]])</f>
        <v>2024</v>
      </c>
      <c r="L3254" s="12">
        <f>MONTH(Table2[[#This Row],[Order_Date]])</f>
        <v>5</v>
      </c>
      <c r="M3254" t="str">
        <f>TEXT(Table2[[#This Row],[Order_Date]],"mmm")</f>
        <v>May</v>
      </c>
      <c r="N3254" t="str">
        <f>TEXT(Table2[[#This Row],[Order_Date]],"YYYY-MM")</f>
        <v>2024-05</v>
      </c>
      <c r="O3254" s="9">
        <f>IFERROR(Table2[[#This Row],[Profit]]/Table2[[#This Row],[Sales]],0)</f>
        <v>0.2499841999929778</v>
      </c>
      <c r="P3254" t="str">
        <f>_xlfn.XLOOKUP(Table2[[#This Row],[Product_ID]],Table4[Product_ID],Table4[Category],"Not Found")</f>
        <v>Technology</v>
      </c>
      <c r="Q3254" t="str">
        <f>_xlfn.XLOOKUP(Table2[[#This Row],[Product_ID]],Table4[Product_ID],Table4[Sub_Category],"Not Found")</f>
        <v>Accessories</v>
      </c>
      <c r="R3254" t="str">
        <f>_xlfn.XLOOKUP(Table2[[#This Row],[Customer_ID]],Table1[Customer_ID],Table1[Region],"Not Found")</f>
        <v>West</v>
      </c>
      <c r="S3254" t="str">
        <f>_xlfn.XLOOKUP(Table2[[#This Row],[Customer_ID]],Table1[Customer_ID],Table1[Segment],"Not Found")</f>
        <v>Consumer</v>
      </c>
      <c r="T3254" t="str">
        <f>_xlfn.XLOOKUP(Table2[[#This Row],[Product_ID]],Table4[Product_ID],Table4[Product_Name],"Not Found")</f>
        <v>Power Bank</v>
      </c>
    </row>
    <row r="3255" spans="1:20" x14ac:dyDescent="0.3">
      <c r="A3255" t="s">
        <v>3786</v>
      </c>
      <c r="B3255" s="4">
        <v>45399</v>
      </c>
      <c r="C3255" s="4">
        <v>45401</v>
      </c>
      <c r="D3255" t="s">
        <v>191</v>
      </c>
      <c r="E3255" t="s">
        <v>65</v>
      </c>
      <c r="F3255" s="8">
        <v>3</v>
      </c>
      <c r="G3255" s="10">
        <v>0.15</v>
      </c>
      <c r="H3255" t="s">
        <v>17</v>
      </c>
      <c r="I3255" s="8">
        <v>1782.45</v>
      </c>
      <c r="J3255" s="8">
        <v>526.38</v>
      </c>
      <c r="K3255" s="12">
        <f>YEAR(Table2[[#This Row],[Order_Date]])</f>
        <v>2024</v>
      </c>
      <c r="L3255" s="12">
        <f>MONTH(Table2[[#This Row],[Order_Date]])</f>
        <v>4</v>
      </c>
      <c r="M3255" t="str">
        <f>TEXT(Table2[[#This Row],[Order_Date]],"mmm")</f>
        <v>Apr</v>
      </c>
      <c r="N3255" t="str">
        <f>TEXT(Table2[[#This Row],[Order_Date]],"YYYY-MM")</f>
        <v>2024-04</v>
      </c>
      <c r="O3255" s="9">
        <f>IFERROR(Table2[[#This Row],[Profit]]/Table2[[#This Row],[Sales]],0)</f>
        <v>0.29531263149036435</v>
      </c>
      <c r="P3255" t="str">
        <f>_xlfn.XLOOKUP(Table2[[#This Row],[Product_ID]],Table4[Product_ID],Table4[Category],"Not Found")</f>
        <v>Office</v>
      </c>
      <c r="Q3255" t="str">
        <f>_xlfn.XLOOKUP(Table2[[#This Row],[Product_ID]],Table4[Product_ID],Table4[Sub_Category],"Not Found")</f>
        <v>Storage</v>
      </c>
      <c r="R3255" t="str">
        <f>_xlfn.XLOOKUP(Table2[[#This Row],[Customer_ID]],Table1[Customer_ID],Table1[Region],"Not Found")</f>
        <v>West</v>
      </c>
      <c r="S3255" t="str">
        <f>_xlfn.XLOOKUP(Table2[[#This Row],[Customer_ID]],Table1[Customer_ID],Table1[Segment],"Not Found")</f>
        <v>Consumer</v>
      </c>
      <c r="T3255" t="str">
        <f>_xlfn.XLOOKUP(Table2[[#This Row],[Product_ID]],Table4[Product_ID],Table4[Product_Name],"Not Found")</f>
        <v>Desk Organizer</v>
      </c>
    </row>
    <row r="3256" spans="1:20" x14ac:dyDescent="0.3">
      <c r="A3256" t="s">
        <v>3787</v>
      </c>
      <c r="B3256" s="4">
        <v>45694</v>
      </c>
      <c r="C3256" s="4">
        <v>45695</v>
      </c>
      <c r="D3256" t="s">
        <v>842</v>
      </c>
      <c r="E3256" t="s">
        <v>200</v>
      </c>
      <c r="F3256" s="8">
        <v>1</v>
      </c>
      <c r="G3256" s="10">
        <v>0.05</v>
      </c>
      <c r="H3256" t="s">
        <v>13</v>
      </c>
      <c r="I3256" s="8">
        <v>1044.05</v>
      </c>
      <c r="J3256" s="8">
        <v>279.95999999999998</v>
      </c>
      <c r="K3256" s="12">
        <f>YEAR(Table2[[#This Row],[Order_Date]])</f>
        <v>2025</v>
      </c>
      <c r="L3256" s="12">
        <f>MONTH(Table2[[#This Row],[Order_Date]])</f>
        <v>2</v>
      </c>
      <c r="M3256" t="str">
        <f>TEXT(Table2[[#This Row],[Order_Date]],"mmm")</f>
        <v>Feb</v>
      </c>
      <c r="N3256" t="str">
        <f>TEXT(Table2[[#This Row],[Order_Date]],"YYYY-MM")</f>
        <v>2025-02</v>
      </c>
      <c r="O3256" s="9">
        <f>IFERROR(Table2[[#This Row],[Profit]]/Table2[[#This Row],[Sales]],0)</f>
        <v>0.26814807719936784</v>
      </c>
      <c r="P3256" t="str">
        <f>_xlfn.XLOOKUP(Table2[[#This Row],[Product_ID]],Table4[Product_ID],Table4[Category],"Not Found")</f>
        <v>Office</v>
      </c>
      <c r="Q3256" t="str">
        <f>_xlfn.XLOOKUP(Table2[[#This Row],[Product_ID]],Table4[Product_ID],Table4[Sub_Category],"Not Found")</f>
        <v>Office Supplies</v>
      </c>
      <c r="R3256" t="str">
        <f>_xlfn.XLOOKUP(Table2[[#This Row],[Customer_ID]],Table1[Customer_ID],Table1[Region],"Not Found")</f>
        <v>South</v>
      </c>
      <c r="S3256" t="str">
        <f>_xlfn.XLOOKUP(Table2[[#This Row],[Customer_ID]],Table1[Customer_ID],Table1[Segment],"Not Found")</f>
        <v>Home Office</v>
      </c>
      <c r="T3256" t="str">
        <f>_xlfn.XLOOKUP(Table2[[#This Row],[Product_ID]],Table4[Product_ID],Table4[Product_Name],"Not Found")</f>
        <v>Laptop Stand</v>
      </c>
    </row>
    <row r="3257" spans="1:20" x14ac:dyDescent="0.3">
      <c r="A3257" t="s">
        <v>3788</v>
      </c>
      <c r="B3257" s="4">
        <v>45887</v>
      </c>
      <c r="C3257" s="4">
        <v>45888</v>
      </c>
      <c r="D3257" t="s">
        <v>805</v>
      </c>
      <c r="E3257" t="s">
        <v>71</v>
      </c>
      <c r="F3257" s="8">
        <v>1</v>
      </c>
      <c r="G3257" s="10">
        <v>0.05</v>
      </c>
      <c r="H3257" t="s">
        <v>13</v>
      </c>
      <c r="I3257" s="8">
        <v>759.05</v>
      </c>
      <c r="J3257" s="8">
        <v>141.33000000000001</v>
      </c>
      <c r="K3257" s="12">
        <f>YEAR(Table2[[#This Row],[Order_Date]])</f>
        <v>2025</v>
      </c>
      <c r="L3257" s="12">
        <f>MONTH(Table2[[#This Row],[Order_Date]])</f>
        <v>8</v>
      </c>
      <c r="M3257" t="str">
        <f>TEXT(Table2[[#This Row],[Order_Date]],"mmm")</f>
        <v>Aug</v>
      </c>
      <c r="N3257" t="str">
        <f>TEXT(Table2[[#This Row],[Order_Date]],"YYYY-MM")</f>
        <v>2025-08</v>
      </c>
      <c r="O3257" s="9">
        <f>IFERROR(Table2[[#This Row],[Profit]]/Table2[[#This Row],[Sales]],0)</f>
        <v>0.18619326790066534</v>
      </c>
      <c r="P3257" t="str">
        <f>_xlfn.XLOOKUP(Table2[[#This Row],[Product_ID]],Table4[Product_ID],Table4[Category],"Not Found")</f>
        <v>Home</v>
      </c>
      <c r="Q3257" t="str">
        <f>_xlfn.XLOOKUP(Table2[[#This Row],[Product_ID]],Table4[Product_ID],Table4[Sub_Category],"Not Found")</f>
        <v>Storage</v>
      </c>
      <c r="R3257" t="str">
        <f>_xlfn.XLOOKUP(Table2[[#This Row],[Customer_ID]],Table1[Customer_ID],Table1[Region],"Not Found")</f>
        <v>West</v>
      </c>
      <c r="S3257" t="str">
        <f>_xlfn.XLOOKUP(Table2[[#This Row],[Customer_ID]],Table1[Customer_ID],Table1[Segment],"Not Found")</f>
        <v>Home Office</v>
      </c>
      <c r="T3257" t="str">
        <f>_xlfn.XLOOKUP(Table2[[#This Row],[Product_ID]],Table4[Product_ID],Table4[Product_Name],"Not Found")</f>
        <v>Storage Box</v>
      </c>
    </row>
    <row r="3258" spans="1:20" x14ac:dyDescent="0.3">
      <c r="A3258" t="s">
        <v>3789</v>
      </c>
      <c r="B3258" s="4">
        <v>45774</v>
      </c>
      <c r="C3258" s="4">
        <v>45777</v>
      </c>
      <c r="D3258" t="s">
        <v>539</v>
      </c>
      <c r="E3258" t="s">
        <v>96</v>
      </c>
      <c r="F3258" s="8">
        <v>1</v>
      </c>
      <c r="G3258" s="10">
        <v>0.1</v>
      </c>
      <c r="H3258" t="s">
        <v>30</v>
      </c>
      <c r="I3258" s="8">
        <v>899.1</v>
      </c>
      <c r="J3258" s="8">
        <v>239.83</v>
      </c>
      <c r="K3258" s="12">
        <f>YEAR(Table2[[#This Row],[Order_Date]])</f>
        <v>2025</v>
      </c>
      <c r="L3258" s="12">
        <f>MONTH(Table2[[#This Row],[Order_Date]])</f>
        <v>4</v>
      </c>
      <c r="M3258" t="str">
        <f>TEXT(Table2[[#This Row],[Order_Date]],"mmm")</f>
        <v>Apr</v>
      </c>
      <c r="N3258" t="str">
        <f>TEXT(Table2[[#This Row],[Order_Date]],"YYYY-MM")</f>
        <v>2025-04</v>
      </c>
      <c r="O3258" s="9">
        <f>IFERROR(Table2[[#This Row],[Profit]]/Table2[[#This Row],[Sales]],0)</f>
        <v>0.26674452230007784</v>
      </c>
      <c r="P3258" t="str">
        <f>_xlfn.XLOOKUP(Table2[[#This Row],[Product_ID]],Table4[Product_ID],Table4[Category],"Not Found")</f>
        <v>Home</v>
      </c>
      <c r="Q3258" t="str">
        <f>_xlfn.XLOOKUP(Table2[[#This Row],[Product_ID]],Table4[Product_ID],Table4[Sub_Category],"Not Found")</f>
        <v>Lighting</v>
      </c>
      <c r="R3258" t="str">
        <f>_xlfn.XLOOKUP(Table2[[#This Row],[Customer_ID]],Table1[Customer_ID],Table1[Region],"Not Found")</f>
        <v>North</v>
      </c>
      <c r="S3258" t="str">
        <f>_xlfn.XLOOKUP(Table2[[#This Row],[Customer_ID]],Table1[Customer_ID],Table1[Segment],"Not Found")</f>
        <v>Consumer</v>
      </c>
      <c r="T3258" t="str">
        <f>_xlfn.XLOOKUP(Table2[[#This Row],[Product_ID]],Table4[Product_ID],Table4[Product_Name],"Not Found")</f>
        <v>LED Strip Light</v>
      </c>
    </row>
    <row r="3259" spans="1:20" x14ac:dyDescent="0.3">
      <c r="A3259" t="s">
        <v>3790</v>
      </c>
      <c r="B3259" s="4">
        <v>45658</v>
      </c>
      <c r="C3259" s="4">
        <v>45659</v>
      </c>
      <c r="D3259" t="s">
        <v>612</v>
      </c>
      <c r="E3259" t="s">
        <v>50</v>
      </c>
      <c r="F3259" s="8">
        <v>1</v>
      </c>
      <c r="G3259" s="10">
        <v>0</v>
      </c>
      <c r="H3259" t="s">
        <v>21</v>
      </c>
      <c r="I3259" s="8">
        <v>499</v>
      </c>
      <c r="J3259" s="8">
        <v>128.56</v>
      </c>
      <c r="K3259" s="12">
        <f>YEAR(Table2[[#This Row],[Order_Date]])</f>
        <v>2025</v>
      </c>
      <c r="L3259" s="12">
        <f>MONTH(Table2[[#This Row],[Order_Date]])</f>
        <v>1</v>
      </c>
      <c r="M3259" t="str">
        <f>TEXT(Table2[[#This Row],[Order_Date]],"mmm")</f>
        <v>Jan</v>
      </c>
      <c r="N3259" t="str">
        <f>TEXT(Table2[[#This Row],[Order_Date]],"YYYY-MM")</f>
        <v>2025-01</v>
      </c>
      <c r="O3259" s="9">
        <f>IFERROR(Table2[[#This Row],[Profit]]/Table2[[#This Row],[Sales]],0)</f>
        <v>0.25763527054108215</v>
      </c>
      <c r="P3259" t="str">
        <f>_xlfn.XLOOKUP(Table2[[#This Row],[Product_ID]],Table4[Product_ID],Table4[Category],"Not Found")</f>
        <v>Technology</v>
      </c>
      <c r="Q3259" t="str">
        <f>_xlfn.XLOOKUP(Table2[[#This Row],[Product_ID]],Table4[Product_ID],Table4[Sub_Category],"Not Found")</f>
        <v>Accessories</v>
      </c>
      <c r="R3259" t="str">
        <f>_xlfn.XLOOKUP(Table2[[#This Row],[Customer_ID]],Table1[Customer_ID],Table1[Region],"Not Found")</f>
        <v>West</v>
      </c>
      <c r="S3259" t="str">
        <f>_xlfn.XLOOKUP(Table2[[#This Row],[Customer_ID]],Table1[Customer_ID],Table1[Segment],"Not Found")</f>
        <v>Consumer</v>
      </c>
      <c r="T3259" t="str">
        <f>_xlfn.XLOOKUP(Table2[[#This Row],[Product_ID]],Table4[Product_ID],Table4[Product_Name],"Not Found")</f>
        <v>Wireless Mouse</v>
      </c>
    </row>
    <row r="3260" spans="1:20" x14ac:dyDescent="0.3">
      <c r="A3260" t="s">
        <v>3791</v>
      </c>
      <c r="B3260" s="4">
        <v>45705</v>
      </c>
      <c r="C3260" s="4">
        <v>45706</v>
      </c>
      <c r="D3260" t="s">
        <v>2189</v>
      </c>
      <c r="E3260" t="s">
        <v>40</v>
      </c>
      <c r="F3260" s="8">
        <v>1</v>
      </c>
      <c r="G3260" s="10">
        <v>0.05</v>
      </c>
      <c r="H3260" t="s">
        <v>21</v>
      </c>
      <c r="I3260" s="8">
        <v>1424.05</v>
      </c>
      <c r="J3260" s="8">
        <v>322.87</v>
      </c>
      <c r="K3260" s="12">
        <f>YEAR(Table2[[#This Row],[Order_Date]])</f>
        <v>2025</v>
      </c>
      <c r="L3260" s="12">
        <f>MONTH(Table2[[#This Row],[Order_Date]])</f>
        <v>2</v>
      </c>
      <c r="M3260" t="str">
        <f>TEXT(Table2[[#This Row],[Order_Date]],"mmm")</f>
        <v>Feb</v>
      </c>
      <c r="N3260" t="str">
        <f>TEXT(Table2[[#This Row],[Order_Date]],"YYYY-MM")</f>
        <v>2025-02</v>
      </c>
      <c r="O3260" s="9">
        <f>IFERROR(Table2[[#This Row],[Profit]]/Table2[[#This Row],[Sales]],0)</f>
        <v>0.22672658965626208</v>
      </c>
      <c r="P3260" t="str">
        <f>_xlfn.XLOOKUP(Table2[[#This Row],[Product_ID]],Table4[Product_ID],Table4[Category],"Not Found")</f>
        <v>Technology</v>
      </c>
      <c r="Q3260" t="str">
        <f>_xlfn.XLOOKUP(Table2[[#This Row],[Product_ID]],Table4[Product_ID],Table4[Sub_Category],"Not Found")</f>
        <v>Accessories</v>
      </c>
      <c r="R3260" t="str">
        <f>_xlfn.XLOOKUP(Table2[[#This Row],[Customer_ID]],Table1[Customer_ID],Table1[Region],"Not Found")</f>
        <v>East</v>
      </c>
      <c r="S3260" t="str">
        <f>_xlfn.XLOOKUP(Table2[[#This Row],[Customer_ID]],Table1[Customer_ID],Table1[Segment],"Not Found")</f>
        <v>Home Office</v>
      </c>
      <c r="T3260" t="str">
        <f>_xlfn.XLOOKUP(Table2[[#This Row],[Product_ID]],Table4[Product_ID],Table4[Product_Name],"Not Found")</f>
        <v>Power Bank</v>
      </c>
    </row>
    <row r="3261" spans="1:20" x14ac:dyDescent="0.3">
      <c r="A3261" t="s">
        <v>3792</v>
      </c>
      <c r="B3261" s="4">
        <v>45600</v>
      </c>
      <c r="C3261" s="4">
        <v>45604</v>
      </c>
      <c r="D3261" t="s">
        <v>180</v>
      </c>
      <c r="E3261" t="s">
        <v>16</v>
      </c>
      <c r="F3261" s="8">
        <v>3</v>
      </c>
      <c r="G3261" s="10">
        <v>0.05</v>
      </c>
      <c r="H3261" t="s">
        <v>13</v>
      </c>
      <c r="I3261" s="8">
        <v>3702.15</v>
      </c>
      <c r="J3261" s="8">
        <v>523.63</v>
      </c>
      <c r="K3261" s="12">
        <f>YEAR(Table2[[#This Row],[Order_Date]])</f>
        <v>2024</v>
      </c>
      <c r="L3261" s="12">
        <f>MONTH(Table2[[#This Row],[Order_Date]])</f>
        <v>11</v>
      </c>
      <c r="M3261" t="str">
        <f>TEXT(Table2[[#This Row],[Order_Date]],"mmm")</f>
        <v>Nov</v>
      </c>
      <c r="N3261" t="str">
        <f>TEXT(Table2[[#This Row],[Order_Date]],"YYYY-MM")</f>
        <v>2024-11</v>
      </c>
      <c r="O3261" s="9">
        <f>IFERROR(Table2[[#This Row],[Profit]]/Table2[[#This Row],[Sales]],0)</f>
        <v>0.14143943384249694</v>
      </c>
      <c r="P3261" t="str">
        <f>_xlfn.XLOOKUP(Table2[[#This Row],[Product_ID]],Table4[Product_ID],Table4[Category],"Not Found")</f>
        <v>Technology</v>
      </c>
      <c r="Q3261" t="str">
        <f>_xlfn.XLOOKUP(Table2[[#This Row],[Product_ID]],Table4[Product_ID],Table4[Sub_Category],"Not Found")</f>
        <v>Accessories</v>
      </c>
      <c r="R3261" t="str">
        <f>_xlfn.XLOOKUP(Table2[[#This Row],[Customer_ID]],Table1[Customer_ID],Table1[Region],"Not Found")</f>
        <v>South</v>
      </c>
      <c r="S3261" t="str">
        <f>_xlfn.XLOOKUP(Table2[[#This Row],[Customer_ID]],Table1[Customer_ID],Table1[Segment],"Not Found")</f>
        <v>Consumer</v>
      </c>
      <c r="T3261" t="str">
        <f>_xlfn.XLOOKUP(Table2[[#This Row],[Product_ID]],Table4[Product_ID],Table4[Product_Name],"Not Found")</f>
        <v>USB-C Hub</v>
      </c>
    </row>
    <row r="3262" spans="1:20" x14ac:dyDescent="0.3">
      <c r="A3262" t="s">
        <v>3793</v>
      </c>
      <c r="B3262" s="4">
        <v>45425</v>
      </c>
      <c r="C3262" s="4">
        <v>45430</v>
      </c>
      <c r="D3262" t="s">
        <v>497</v>
      </c>
      <c r="E3262" t="s">
        <v>45</v>
      </c>
      <c r="F3262" s="8">
        <v>2</v>
      </c>
      <c r="G3262" s="10">
        <v>0.15</v>
      </c>
      <c r="H3262" t="s">
        <v>30</v>
      </c>
      <c r="I3262" s="8">
        <v>4248.3</v>
      </c>
      <c r="J3262" s="8">
        <v>1104.08</v>
      </c>
      <c r="K3262" s="12">
        <f>YEAR(Table2[[#This Row],[Order_Date]])</f>
        <v>2024</v>
      </c>
      <c r="L3262" s="12">
        <f>MONTH(Table2[[#This Row],[Order_Date]])</f>
        <v>5</v>
      </c>
      <c r="M3262" t="str">
        <f>TEXT(Table2[[#This Row],[Order_Date]],"mmm")</f>
        <v>May</v>
      </c>
      <c r="N3262" t="str">
        <f>TEXT(Table2[[#This Row],[Order_Date]],"YYYY-MM")</f>
        <v>2024-05</v>
      </c>
      <c r="O3262" s="9">
        <f>IFERROR(Table2[[#This Row],[Profit]]/Table2[[#This Row],[Sales]],0)</f>
        <v>0.25988748440552689</v>
      </c>
      <c r="P3262" t="str">
        <f>_xlfn.XLOOKUP(Table2[[#This Row],[Product_ID]],Table4[Product_ID],Table4[Category],"Not Found")</f>
        <v>Technology</v>
      </c>
      <c r="Q3262" t="str">
        <f>_xlfn.XLOOKUP(Table2[[#This Row],[Product_ID]],Table4[Product_ID],Table4[Sub_Category],"Not Found")</f>
        <v>Audio</v>
      </c>
      <c r="R3262" t="str">
        <f>_xlfn.XLOOKUP(Table2[[#This Row],[Customer_ID]],Table1[Customer_ID],Table1[Region],"Not Found")</f>
        <v>South</v>
      </c>
      <c r="S3262" t="str">
        <f>_xlfn.XLOOKUP(Table2[[#This Row],[Customer_ID]],Table1[Customer_ID],Table1[Segment],"Not Found")</f>
        <v>Consumer</v>
      </c>
      <c r="T3262" t="str">
        <f>_xlfn.XLOOKUP(Table2[[#This Row],[Product_ID]],Table4[Product_ID],Table4[Product_Name],"Not Found")</f>
        <v>Headphones</v>
      </c>
    </row>
    <row r="3263" spans="1:20" x14ac:dyDescent="0.3">
      <c r="A3263" t="s">
        <v>3794</v>
      </c>
      <c r="B3263" s="4">
        <v>46010</v>
      </c>
      <c r="C3263" s="4">
        <v>46014</v>
      </c>
      <c r="D3263" t="s">
        <v>1113</v>
      </c>
      <c r="E3263" t="s">
        <v>76</v>
      </c>
      <c r="F3263" s="8">
        <v>2</v>
      </c>
      <c r="G3263" s="10">
        <v>0.1</v>
      </c>
      <c r="H3263" t="s">
        <v>17</v>
      </c>
      <c r="I3263" s="8">
        <v>1618.2</v>
      </c>
      <c r="J3263" s="8">
        <v>427.09</v>
      </c>
      <c r="K3263" s="12">
        <f>YEAR(Table2[[#This Row],[Order_Date]])</f>
        <v>2025</v>
      </c>
      <c r="L3263" s="12">
        <f>MONTH(Table2[[#This Row],[Order_Date]])</f>
        <v>12</v>
      </c>
      <c r="M3263" t="str">
        <f>TEXT(Table2[[#This Row],[Order_Date]],"mmm")</f>
        <v>Dec</v>
      </c>
      <c r="N3263" t="str">
        <f>TEXT(Table2[[#This Row],[Order_Date]],"YYYY-MM")</f>
        <v>2025-12</v>
      </c>
      <c r="O3263" s="9">
        <f>IFERROR(Table2[[#This Row],[Profit]]/Table2[[#This Row],[Sales]],0)</f>
        <v>0.2639290569768879</v>
      </c>
      <c r="P3263" t="str">
        <f>_xlfn.XLOOKUP(Table2[[#This Row],[Product_ID]],Table4[Product_ID],Table4[Category],"Not Found")</f>
        <v>Home</v>
      </c>
      <c r="Q3263" t="str">
        <f>_xlfn.XLOOKUP(Table2[[#This Row],[Product_ID]],Table4[Product_ID],Table4[Sub_Category],"Not Found")</f>
        <v>Decor</v>
      </c>
      <c r="R3263" t="str">
        <f>_xlfn.XLOOKUP(Table2[[#This Row],[Customer_ID]],Table1[Customer_ID],Table1[Region],"Not Found")</f>
        <v>East</v>
      </c>
      <c r="S3263" t="str">
        <f>_xlfn.XLOOKUP(Table2[[#This Row],[Customer_ID]],Table1[Customer_ID],Table1[Segment],"Not Found")</f>
        <v>Consumer</v>
      </c>
      <c r="T3263" t="str">
        <f>_xlfn.XLOOKUP(Table2[[#This Row],[Product_ID]],Table4[Product_ID],Table4[Product_Name],"Not Found")</f>
        <v>Wall Clock</v>
      </c>
    </row>
    <row r="3264" spans="1:20" x14ac:dyDescent="0.3">
      <c r="A3264" t="s">
        <v>3795</v>
      </c>
      <c r="B3264" s="4">
        <v>45574</v>
      </c>
      <c r="C3264" s="4">
        <v>45578</v>
      </c>
      <c r="D3264" t="s">
        <v>111</v>
      </c>
      <c r="E3264" t="s">
        <v>68</v>
      </c>
      <c r="F3264" s="8">
        <v>1</v>
      </c>
      <c r="G3264" s="10">
        <v>0</v>
      </c>
      <c r="H3264" t="s">
        <v>21</v>
      </c>
      <c r="I3264" s="8">
        <v>1299</v>
      </c>
      <c r="J3264" s="8">
        <v>352.84</v>
      </c>
      <c r="K3264" s="12">
        <f>YEAR(Table2[[#This Row],[Order_Date]])</f>
        <v>2024</v>
      </c>
      <c r="L3264" s="12">
        <f>MONTH(Table2[[#This Row],[Order_Date]])</f>
        <v>10</v>
      </c>
      <c r="M3264" t="str">
        <f>TEXT(Table2[[#This Row],[Order_Date]],"mmm")</f>
        <v>Oct</v>
      </c>
      <c r="N3264" t="str">
        <f>TEXT(Table2[[#This Row],[Order_Date]],"YYYY-MM")</f>
        <v>2024-10</v>
      </c>
      <c r="O3264" s="9">
        <f>IFERROR(Table2[[#This Row],[Profit]]/Table2[[#This Row],[Sales]],0)</f>
        <v>0.27162432640492684</v>
      </c>
      <c r="P3264" t="str">
        <f>_xlfn.XLOOKUP(Table2[[#This Row],[Product_ID]],Table4[Product_ID],Table4[Category],"Not Found")</f>
        <v>Home</v>
      </c>
      <c r="Q3264" t="str">
        <f>_xlfn.XLOOKUP(Table2[[#This Row],[Product_ID]],Table4[Product_ID],Table4[Sub_Category],"Not Found")</f>
        <v>Lighting</v>
      </c>
      <c r="R3264" t="str">
        <f>_xlfn.XLOOKUP(Table2[[#This Row],[Customer_ID]],Table1[Customer_ID],Table1[Region],"Not Found")</f>
        <v>East</v>
      </c>
      <c r="S3264" t="str">
        <f>_xlfn.XLOOKUP(Table2[[#This Row],[Customer_ID]],Table1[Customer_ID],Table1[Segment],"Not Found")</f>
        <v>Consumer</v>
      </c>
      <c r="T3264" t="str">
        <f>_xlfn.XLOOKUP(Table2[[#This Row],[Product_ID]],Table4[Product_ID],Table4[Product_Name],"Not Found")</f>
        <v>Table Lamp</v>
      </c>
    </row>
    <row r="3265" spans="1:20" x14ac:dyDescent="0.3">
      <c r="A3265" t="s">
        <v>3796</v>
      </c>
      <c r="B3265" s="4">
        <v>45364</v>
      </c>
      <c r="C3265" s="4">
        <v>45365</v>
      </c>
      <c r="D3265" t="s">
        <v>95</v>
      </c>
      <c r="E3265" t="s">
        <v>12</v>
      </c>
      <c r="F3265" s="8">
        <v>2</v>
      </c>
      <c r="G3265" s="10">
        <v>0</v>
      </c>
      <c r="H3265" t="s">
        <v>13</v>
      </c>
      <c r="I3265" s="8">
        <v>1198</v>
      </c>
      <c r="J3265" s="8">
        <v>296.16000000000003</v>
      </c>
      <c r="K3265" s="12">
        <f>YEAR(Table2[[#This Row],[Order_Date]])</f>
        <v>2024</v>
      </c>
      <c r="L3265" s="12">
        <f>MONTH(Table2[[#This Row],[Order_Date]])</f>
        <v>3</v>
      </c>
      <c r="M3265" t="str">
        <f>TEXT(Table2[[#This Row],[Order_Date]],"mmm")</f>
        <v>Mar</v>
      </c>
      <c r="N3265" t="str">
        <f>TEXT(Table2[[#This Row],[Order_Date]],"YYYY-MM")</f>
        <v>2024-03</v>
      </c>
      <c r="O3265" s="9">
        <f>IFERROR(Table2[[#This Row],[Profit]]/Table2[[#This Row],[Sales]],0)</f>
        <v>0.24721202003338899</v>
      </c>
      <c r="P3265" t="str">
        <f>_xlfn.XLOOKUP(Table2[[#This Row],[Product_ID]],Table4[Product_ID],Table4[Category],"Not Found")</f>
        <v>Home</v>
      </c>
      <c r="Q3265" t="str">
        <f>_xlfn.XLOOKUP(Table2[[#This Row],[Product_ID]],Table4[Product_ID],Table4[Sub_Category],"Not Found")</f>
        <v>Kitchen</v>
      </c>
      <c r="R3265" t="str">
        <f>_xlfn.XLOOKUP(Table2[[#This Row],[Customer_ID]],Table1[Customer_ID],Table1[Region],"Not Found")</f>
        <v>East</v>
      </c>
      <c r="S3265" t="str">
        <f>_xlfn.XLOOKUP(Table2[[#This Row],[Customer_ID]],Table1[Customer_ID],Table1[Segment],"Not Found")</f>
        <v>Corporate</v>
      </c>
      <c r="T3265" t="str">
        <f>_xlfn.XLOOKUP(Table2[[#This Row],[Product_ID]],Table4[Product_ID],Table4[Product_Name],"Not Found")</f>
        <v>Water Bottle</v>
      </c>
    </row>
    <row r="3266" spans="1:20" x14ac:dyDescent="0.3">
      <c r="A3266" t="s">
        <v>3797</v>
      </c>
      <c r="B3266" s="4">
        <v>45772</v>
      </c>
      <c r="C3266" s="4">
        <v>45777</v>
      </c>
      <c r="D3266" t="s">
        <v>446</v>
      </c>
      <c r="E3266" t="s">
        <v>35</v>
      </c>
      <c r="F3266" s="8">
        <v>2</v>
      </c>
      <c r="G3266" s="10">
        <v>0.2</v>
      </c>
      <c r="H3266" t="s">
        <v>13</v>
      </c>
      <c r="I3266" s="8">
        <v>2558.4</v>
      </c>
      <c r="J3266" s="8">
        <v>594.53</v>
      </c>
      <c r="K3266" s="12">
        <f>YEAR(Table2[[#This Row],[Order_Date]])</f>
        <v>2025</v>
      </c>
      <c r="L3266" s="12">
        <f>MONTH(Table2[[#This Row],[Order_Date]])</f>
        <v>4</v>
      </c>
      <c r="M3266" t="str">
        <f>TEXT(Table2[[#This Row],[Order_Date]],"mmm")</f>
        <v>Apr</v>
      </c>
      <c r="N3266" t="str">
        <f>TEXT(Table2[[#This Row],[Order_Date]],"YYYY-MM")</f>
        <v>2025-04</v>
      </c>
      <c r="O3266" s="9">
        <f>IFERROR(Table2[[#This Row],[Profit]]/Table2[[#This Row],[Sales]],0)</f>
        <v>0.23238352095059411</v>
      </c>
      <c r="P3266" t="str">
        <f>_xlfn.XLOOKUP(Table2[[#This Row],[Product_ID]],Table4[Product_ID],Table4[Category],"Not Found")</f>
        <v>Lifestyle</v>
      </c>
      <c r="Q3266" t="str">
        <f>_xlfn.XLOOKUP(Table2[[#This Row],[Product_ID]],Table4[Product_ID],Table4[Sub_Category],"Not Found")</f>
        <v>Bags</v>
      </c>
      <c r="R3266" t="str">
        <f>_xlfn.XLOOKUP(Table2[[#This Row],[Customer_ID]],Table1[Customer_ID],Table1[Region],"Not Found")</f>
        <v>East</v>
      </c>
      <c r="S3266" t="str">
        <f>_xlfn.XLOOKUP(Table2[[#This Row],[Customer_ID]],Table1[Customer_ID],Table1[Segment],"Not Found")</f>
        <v>Corporate</v>
      </c>
      <c r="T3266" t="str">
        <f>_xlfn.XLOOKUP(Table2[[#This Row],[Product_ID]],Table4[Product_ID],Table4[Product_Name],"Not Found")</f>
        <v>Backpack</v>
      </c>
    </row>
    <row r="3267" spans="1:20" x14ac:dyDescent="0.3">
      <c r="A3267" t="s">
        <v>3798</v>
      </c>
      <c r="B3267" s="4">
        <v>45643</v>
      </c>
      <c r="C3267" s="4">
        <v>45644</v>
      </c>
      <c r="D3267" t="s">
        <v>1005</v>
      </c>
      <c r="E3267" t="s">
        <v>96</v>
      </c>
      <c r="F3267" s="8">
        <v>2</v>
      </c>
      <c r="G3267" s="10">
        <v>0.05</v>
      </c>
      <c r="H3267" t="s">
        <v>30</v>
      </c>
      <c r="I3267" s="8">
        <v>1898.1</v>
      </c>
      <c r="J3267" s="8">
        <v>513.09</v>
      </c>
      <c r="K3267" s="12">
        <f>YEAR(Table2[[#This Row],[Order_Date]])</f>
        <v>2024</v>
      </c>
      <c r="L3267" s="12">
        <f>MONTH(Table2[[#This Row],[Order_Date]])</f>
        <v>12</v>
      </c>
      <c r="M3267" t="str">
        <f>TEXT(Table2[[#This Row],[Order_Date]],"mmm")</f>
        <v>Dec</v>
      </c>
      <c r="N3267" t="str">
        <f>TEXT(Table2[[#This Row],[Order_Date]],"YYYY-MM")</f>
        <v>2024-12</v>
      </c>
      <c r="O3267" s="9">
        <f>IFERROR(Table2[[#This Row],[Profit]]/Table2[[#This Row],[Sales]],0)</f>
        <v>0.27031768610715984</v>
      </c>
      <c r="P3267" t="str">
        <f>_xlfn.XLOOKUP(Table2[[#This Row],[Product_ID]],Table4[Product_ID],Table4[Category],"Not Found")</f>
        <v>Home</v>
      </c>
      <c r="Q3267" t="str">
        <f>_xlfn.XLOOKUP(Table2[[#This Row],[Product_ID]],Table4[Product_ID],Table4[Sub_Category],"Not Found")</f>
        <v>Lighting</v>
      </c>
      <c r="R3267" t="str">
        <f>_xlfn.XLOOKUP(Table2[[#This Row],[Customer_ID]],Table1[Customer_ID],Table1[Region],"Not Found")</f>
        <v>North</v>
      </c>
      <c r="S3267" t="str">
        <f>_xlfn.XLOOKUP(Table2[[#This Row],[Customer_ID]],Table1[Customer_ID],Table1[Segment],"Not Found")</f>
        <v>Corporate</v>
      </c>
      <c r="T3267" t="str">
        <f>_xlfn.XLOOKUP(Table2[[#This Row],[Product_ID]],Table4[Product_ID],Table4[Product_Name],"Not Found")</f>
        <v>LED Strip Light</v>
      </c>
    </row>
    <row r="3268" spans="1:20" x14ac:dyDescent="0.3">
      <c r="A3268" t="s">
        <v>3799</v>
      </c>
      <c r="B3268" s="4">
        <v>45851</v>
      </c>
      <c r="C3268" s="4">
        <v>45852</v>
      </c>
      <c r="D3268" t="s">
        <v>1084</v>
      </c>
      <c r="E3268" t="s">
        <v>81</v>
      </c>
      <c r="F3268" s="8">
        <v>1</v>
      </c>
      <c r="G3268" s="10">
        <v>0.15</v>
      </c>
      <c r="H3268" t="s">
        <v>17</v>
      </c>
      <c r="I3268" s="8">
        <v>679.15</v>
      </c>
      <c r="J3268" s="8">
        <v>164.57</v>
      </c>
      <c r="K3268" s="12">
        <f>YEAR(Table2[[#This Row],[Order_Date]])</f>
        <v>2025</v>
      </c>
      <c r="L3268" s="12">
        <f>MONTH(Table2[[#This Row],[Order_Date]])</f>
        <v>7</v>
      </c>
      <c r="M3268" t="str">
        <f>TEXT(Table2[[#This Row],[Order_Date]],"mmm")</f>
        <v>Jul</v>
      </c>
      <c r="N3268" t="str">
        <f>TEXT(Table2[[#This Row],[Order_Date]],"YYYY-MM")</f>
        <v>2025-07</v>
      </c>
      <c r="O3268" s="9">
        <f>IFERROR(Table2[[#This Row],[Profit]]/Table2[[#This Row],[Sales]],0)</f>
        <v>0.24231760288596038</v>
      </c>
      <c r="P3268" t="str">
        <f>_xlfn.XLOOKUP(Table2[[#This Row],[Product_ID]],Table4[Product_ID],Table4[Category],"Not Found")</f>
        <v>Home</v>
      </c>
      <c r="Q3268" t="str">
        <f>_xlfn.XLOOKUP(Table2[[#This Row],[Product_ID]],Table4[Product_ID],Table4[Sub_Category],"Not Found")</f>
        <v>Kitchen</v>
      </c>
      <c r="R3268" t="str">
        <f>_xlfn.XLOOKUP(Table2[[#This Row],[Customer_ID]],Table1[Customer_ID],Table1[Region],"Not Found")</f>
        <v>North</v>
      </c>
      <c r="S3268" t="str">
        <f>_xlfn.XLOOKUP(Table2[[#This Row],[Customer_ID]],Table1[Customer_ID],Table1[Segment],"Not Found")</f>
        <v>Consumer</v>
      </c>
      <c r="T3268" t="str">
        <f>_xlfn.XLOOKUP(Table2[[#This Row],[Product_ID]],Table4[Product_ID],Table4[Product_Name],"Not Found")</f>
        <v>Travel Mug</v>
      </c>
    </row>
    <row r="3269" spans="1:20" x14ac:dyDescent="0.3">
      <c r="A3269" t="s">
        <v>3800</v>
      </c>
      <c r="B3269" s="4">
        <v>45617</v>
      </c>
      <c r="C3269" s="4">
        <v>45621</v>
      </c>
      <c r="D3269" t="s">
        <v>585</v>
      </c>
      <c r="E3269" t="s">
        <v>81</v>
      </c>
      <c r="F3269" s="8">
        <v>5</v>
      </c>
      <c r="G3269" s="10">
        <v>0.05</v>
      </c>
      <c r="H3269" t="s">
        <v>21</v>
      </c>
      <c r="I3269" s="8">
        <v>3795.25</v>
      </c>
      <c r="J3269" s="8">
        <v>851.71</v>
      </c>
      <c r="K3269" s="12">
        <f>YEAR(Table2[[#This Row],[Order_Date]])</f>
        <v>2024</v>
      </c>
      <c r="L3269" s="12">
        <f>MONTH(Table2[[#This Row],[Order_Date]])</f>
        <v>11</v>
      </c>
      <c r="M3269" t="str">
        <f>TEXT(Table2[[#This Row],[Order_Date]],"mmm")</f>
        <v>Nov</v>
      </c>
      <c r="N3269" t="str">
        <f>TEXT(Table2[[#This Row],[Order_Date]],"YYYY-MM")</f>
        <v>2024-11</v>
      </c>
      <c r="O3269" s="9">
        <f>IFERROR(Table2[[#This Row],[Profit]]/Table2[[#This Row],[Sales]],0)</f>
        <v>0.22441472893748765</v>
      </c>
      <c r="P3269" t="str">
        <f>_xlfn.XLOOKUP(Table2[[#This Row],[Product_ID]],Table4[Product_ID],Table4[Category],"Not Found")</f>
        <v>Home</v>
      </c>
      <c r="Q3269" t="str">
        <f>_xlfn.XLOOKUP(Table2[[#This Row],[Product_ID]],Table4[Product_ID],Table4[Sub_Category],"Not Found")</f>
        <v>Kitchen</v>
      </c>
      <c r="R3269" t="str">
        <f>_xlfn.XLOOKUP(Table2[[#This Row],[Customer_ID]],Table1[Customer_ID],Table1[Region],"Not Found")</f>
        <v>East</v>
      </c>
      <c r="S3269" t="str">
        <f>_xlfn.XLOOKUP(Table2[[#This Row],[Customer_ID]],Table1[Customer_ID],Table1[Segment],"Not Found")</f>
        <v>Consumer</v>
      </c>
      <c r="T3269" t="str">
        <f>_xlfn.XLOOKUP(Table2[[#This Row],[Product_ID]],Table4[Product_ID],Table4[Product_Name],"Not Found")</f>
        <v>Travel Mug</v>
      </c>
    </row>
    <row r="3270" spans="1:20" x14ac:dyDescent="0.3">
      <c r="A3270" t="s">
        <v>3801</v>
      </c>
      <c r="B3270" s="4">
        <v>45734</v>
      </c>
      <c r="C3270" s="4">
        <v>45736</v>
      </c>
      <c r="D3270" t="s">
        <v>210</v>
      </c>
      <c r="E3270" t="s">
        <v>68</v>
      </c>
      <c r="F3270" s="8">
        <v>2</v>
      </c>
      <c r="G3270" s="10">
        <v>0.1</v>
      </c>
      <c r="H3270" t="s">
        <v>13</v>
      </c>
      <c r="I3270" s="8">
        <v>2338.1999999999998</v>
      </c>
      <c r="J3270" s="8">
        <v>727.2</v>
      </c>
      <c r="K3270" s="12">
        <f>YEAR(Table2[[#This Row],[Order_Date]])</f>
        <v>2025</v>
      </c>
      <c r="L3270" s="12">
        <f>MONTH(Table2[[#This Row],[Order_Date]])</f>
        <v>3</v>
      </c>
      <c r="M3270" t="str">
        <f>TEXT(Table2[[#This Row],[Order_Date]],"mmm")</f>
        <v>Mar</v>
      </c>
      <c r="N3270" t="str">
        <f>TEXT(Table2[[#This Row],[Order_Date]],"YYYY-MM")</f>
        <v>2025-03</v>
      </c>
      <c r="O3270" s="9">
        <f>IFERROR(Table2[[#This Row],[Profit]]/Table2[[#This Row],[Sales]],0)</f>
        <v>0.311008468052348</v>
      </c>
      <c r="P3270" t="str">
        <f>_xlfn.XLOOKUP(Table2[[#This Row],[Product_ID]],Table4[Product_ID],Table4[Category],"Not Found")</f>
        <v>Home</v>
      </c>
      <c r="Q3270" t="str">
        <f>_xlfn.XLOOKUP(Table2[[#This Row],[Product_ID]],Table4[Product_ID],Table4[Sub_Category],"Not Found")</f>
        <v>Lighting</v>
      </c>
      <c r="R3270" t="str">
        <f>_xlfn.XLOOKUP(Table2[[#This Row],[Customer_ID]],Table1[Customer_ID],Table1[Region],"Not Found")</f>
        <v>East</v>
      </c>
      <c r="S3270" t="str">
        <f>_xlfn.XLOOKUP(Table2[[#This Row],[Customer_ID]],Table1[Customer_ID],Table1[Segment],"Not Found")</f>
        <v>Home Office</v>
      </c>
      <c r="T3270" t="str">
        <f>_xlfn.XLOOKUP(Table2[[#This Row],[Product_ID]],Table4[Product_ID],Table4[Product_Name],"Not Found")</f>
        <v>Table Lamp</v>
      </c>
    </row>
    <row r="3271" spans="1:20" x14ac:dyDescent="0.3">
      <c r="A3271" t="s">
        <v>3802</v>
      </c>
      <c r="B3271" s="4">
        <v>45391</v>
      </c>
      <c r="C3271" s="4">
        <v>45393</v>
      </c>
      <c r="D3271" t="s">
        <v>401</v>
      </c>
      <c r="E3271" t="s">
        <v>99</v>
      </c>
      <c r="F3271" s="8">
        <v>4</v>
      </c>
      <c r="G3271" s="10">
        <v>0.1</v>
      </c>
      <c r="H3271" t="s">
        <v>17</v>
      </c>
      <c r="I3271" s="8">
        <v>896.4</v>
      </c>
      <c r="J3271" s="8">
        <v>269.45999999999998</v>
      </c>
      <c r="K3271" s="12">
        <f>YEAR(Table2[[#This Row],[Order_Date]])</f>
        <v>2024</v>
      </c>
      <c r="L3271" s="12">
        <f>MONTH(Table2[[#This Row],[Order_Date]])</f>
        <v>4</v>
      </c>
      <c r="M3271" t="str">
        <f>TEXT(Table2[[#This Row],[Order_Date]],"mmm")</f>
        <v>Apr</v>
      </c>
      <c r="N3271" t="str">
        <f>TEXT(Table2[[#This Row],[Order_Date]],"YYYY-MM")</f>
        <v>2024-04</v>
      </c>
      <c r="O3271" s="9">
        <f>IFERROR(Table2[[#This Row],[Profit]]/Table2[[#This Row],[Sales]],0)</f>
        <v>0.30060240963855422</v>
      </c>
      <c r="P3271" t="str">
        <f>_xlfn.XLOOKUP(Table2[[#This Row],[Product_ID]],Table4[Product_ID],Table4[Category],"Not Found")</f>
        <v>Office</v>
      </c>
      <c r="Q3271" t="str">
        <f>_xlfn.XLOOKUP(Table2[[#This Row],[Product_ID]],Table4[Product_ID],Table4[Sub_Category],"Not Found")</f>
        <v>Paper</v>
      </c>
      <c r="R3271" t="str">
        <f>_xlfn.XLOOKUP(Table2[[#This Row],[Customer_ID]],Table1[Customer_ID],Table1[Region],"Not Found")</f>
        <v>West</v>
      </c>
      <c r="S3271" t="str">
        <f>_xlfn.XLOOKUP(Table2[[#This Row],[Customer_ID]],Table1[Customer_ID],Table1[Segment],"Not Found")</f>
        <v>Home Office</v>
      </c>
      <c r="T3271" t="str">
        <f>_xlfn.XLOOKUP(Table2[[#This Row],[Product_ID]],Table4[Product_ID],Table4[Product_Name],"Not Found")</f>
        <v>Pen Set</v>
      </c>
    </row>
    <row r="3272" spans="1:20" x14ac:dyDescent="0.3">
      <c r="A3272" t="s">
        <v>3803</v>
      </c>
      <c r="B3272" s="4">
        <v>45350</v>
      </c>
      <c r="C3272" s="4">
        <v>45354</v>
      </c>
      <c r="D3272" t="s">
        <v>1394</v>
      </c>
      <c r="E3272" t="s">
        <v>55</v>
      </c>
      <c r="F3272" s="8">
        <v>1</v>
      </c>
      <c r="G3272" s="10">
        <v>0</v>
      </c>
      <c r="H3272" t="s">
        <v>21</v>
      </c>
      <c r="I3272" s="8">
        <v>5999</v>
      </c>
      <c r="J3272" s="8">
        <v>1125.8</v>
      </c>
      <c r="K3272" s="12">
        <f>YEAR(Table2[[#This Row],[Order_Date]])</f>
        <v>2024</v>
      </c>
      <c r="L3272" s="12">
        <f>MONTH(Table2[[#This Row],[Order_Date]])</f>
        <v>2</v>
      </c>
      <c r="M3272" t="str">
        <f>TEXT(Table2[[#This Row],[Order_Date]],"mmm")</f>
        <v>Feb</v>
      </c>
      <c r="N3272" t="str">
        <f>TEXT(Table2[[#This Row],[Order_Date]],"YYYY-MM")</f>
        <v>2024-02</v>
      </c>
      <c r="O3272" s="9">
        <f>IFERROR(Table2[[#This Row],[Profit]]/Table2[[#This Row],[Sales]],0)</f>
        <v>0.18766461076846142</v>
      </c>
      <c r="P3272" t="str">
        <f>_xlfn.XLOOKUP(Table2[[#This Row],[Product_ID]],Table4[Product_ID],Table4[Category],"Not Found")</f>
        <v>Furniture</v>
      </c>
      <c r="Q3272" t="str">
        <f>_xlfn.XLOOKUP(Table2[[#This Row],[Product_ID]],Table4[Product_ID],Table4[Sub_Category],"Not Found")</f>
        <v>Furniture</v>
      </c>
      <c r="R3272" t="str">
        <f>_xlfn.XLOOKUP(Table2[[#This Row],[Customer_ID]],Table1[Customer_ID],Table1[Region],"Not Found")</f>
        <v>North</v>
      </c>
      <c r="S3272" t="str">
        <f>_xlfn.XLOOKUP(Table2[[#This Row],[Customer_ID]],Table1[Customer_ID],Table1[Segment],"Not Found")</f>
        <v>Corporate</v>
      </c>
      <c r="T3272" t="str">
        <f>_xlfn.XLOOKUP(Table2[[#This Row],[Product_ID]],Table4[Product_ID],Table4[Product_Name],"Not Found")</f>
        <v>Study Table</v>
      </c>
    </row>
    <row r="3273" spans="1:20" x14ac:dyDescent="0.3">
      <c r="A3273" t="s">
        <v>3804</v>
      </c>
      <c r="B3273" s="4">
        <v>45799</v>
      </c>
      <c r="C3273" s="4">
        <v>45803</v>
      </c>
      <c r="D3273" t="s">
        <v>161</v>
      </c>
      <c r="E3273" t="s">
        <v>35</v>
      </c>
      <c r="F3273" s="8">
        <v>1</v>
      </c>
      <c r="G3273" s="10">
        <v>0.1</v>
      </c>
      <c r="H3273" t="s">
        <v>17</v>
      </c>
      <c r="I3273" s="8">
        <v>1439.1</v>
      </c>
      <c r="J3273" s="8">
        <v>388.27</v>
      </c>
      <c r="K3273" s="12">
        <f>YEAR(Table2[[#This Row],[Order_Date]])</f>
        <v>2025</v>
      </c>
      <c r="L3273" s="12">
        <f>MONTH(Table2[[#This Row],[Order_Date]])</f>
        <v>5</v>
      </c>
      <c r="M3273" t="str">
        <f>TEXT(Table2[[#This Row],[Order_Date]],"mmm")</f>
        <v>May</v>
      </c>
      <c r="N3273" t="str">
        <f>TEXT(Table2[[#This Row],[Order_Date]],"YYYY-MM")</f>
        <v>2025-05</v>
      </c>
      <c r="O3273" s="9">
        <f>IFERROR(Table2[[#This Row],[Profit]]/Table2[[#This Row],[Sales]],0)</f>
        <v>0.26980056980056982</v>
      </c>
      <c r="P3273" t="str">
        <f>_xlfn.XLOOKUP(Table2[[#This Row],[Product_ID]],Table4[Product_ID],Table4[Category],"Not Found")</f>
        <v>Lifestyle</v>
      </c>
      <c r="Q3273" t="str">
        <f>_xlfn.XLOOKUP(Table2[[#This Row],[Product_ID]],Table4[Product_ID],Table4[Sub_Category],"Not Found")</f>
        <v>Bags</v>
      </c>
      <c r="R3273" t="str">
        <f>_xlfn.XLOOKUP(Table2[[#This Row],[Customer_ID]],Table1[Customer_ID],Table1[Region],"Not Found")</f>
        <v>West</v>
      </c>
      <c r="S3273" t="str">
        <f>_xlfn.XLOOKUP(Table2[[#This Row],[Customer_ID]],Table1[Customer_ID],Table1[Segment],"Not Found")</f>
        <v>Corporate</v>
      </c>
      <c r="T3273" t="str">
        <f>_xlfn.XLOOKUP(Table2[[#This Row],[Product_ID]],Table4[Product_ID],Table4[Product_Name],"Not Found")</f>
        <v>Backpack</v>
      </c>
    </row>
    <row r="3274" spans="1:20" x14ac:dyDescent="0.3">
      <c r="A3274" t="s">
        <v>3805</v>
      </c>
      <c r="B3274" s="4">
        <v>45549</v>
      </c>
      <c r="C3274" s="4">
        <v>45550</v>
      </c>
      <c r="D3274" t="s">
        <v>303</v>
      </c>
      <c r="E3274" t="s">
        <v>26</v>
      </c>
      <c r="F3274" s="8">
        <v>1</v>
      </c>
      <c r="G3274" s="10">
        <v>0.05</v>
      </c>
      <c r="H3274" t="s">
        <v>21</v>
      </c>
      <c r="I3274" s="8">
        <v>854.05</v>
      </c>
      <c r="J3274" s="8">
        <v>158.36000000000001</v>
      </c>
      <c r="K3274" s="12">
        <f>YEAR(Table2[[#This Row],[Order_Date]])</f>
        <v>2024</v>
      </c>
      <c r="L3274" s="12">
        <f>MONTH(Table2[[#This Row],[Order_Date]])</f>
        <v>9</v>
      </c>
      <c r="M3274" t="str">
        <f>TEXT(Table2[[#This Row],[Order_Date]],"mmm")</f>
        <v>Sep</v>
      </c>
      <c r="N3274" t="str">
        <f>TEXT(Table2[[#This Row],[Order_Date]],"YYYY-MM")</f>
        <v>2024-09</v>
      </c>
      <c r="O3274" s="9">
        <f>IFERROR(Table2[[#This Row],[Profit]]/Table2[[#This Row],[Sales]],0)</f>
        <v>0.18542239915695805</v>
      </c>
      <c r="P3274" t="str">
        <f>_xlfn.XLOOKUP(Table2[[#This Row],[Product_ID]],Table4[Product_ID],Table4[Category],"Not Found")</f>
        <v>Technology</v>
      </c>
      <c r="Q3274" t="str">
        <f>_xlfn.XLOOKUP(Table2[[#This Row],[Product_ID]],Table4[Product_ID],Table4[Sub_Category],"Not Found")</f>
        <v>Accessories</v>
      </c>
      <c r="R3274" t="str">
        <f>_xlfn.XLOOKUP(Table2[[#This Row],[Customer_ID]],Table1[Customer_ID],Table1[Region],"Not Found")</f>
        <v>West</v>
      </c>
      <c r="S3274" t="str">
        <f>_xlfn.XLOOKUP(Table2[[#This Row],[Customer_ID]],Table1[Customer_ID],Table1[Segment],"Not Found")</f>
        <v>Home Office</v>
      </c>
      <c r="T3274" t="str">
        <f>_xlfn.XLOOKUP(Table2[[#This Row],[Product_ID]],Table4[Product_ID],Table4[Product_Name],"Not Found")</f>
        <v>Keyboard</v>
      </c>
    </row>
    <row r="3275" spans="1:20" x14ac:dyDescent="0.3">
      <c r="A3275" t="s">
        <v>3806</v>
      </c>
      <c r="B3275" s="4">
        <v>45704</v>
      </c>
      <c r="C3275" s="4">
        <v>45709</v>
      </c>
      <c r="D3275" t="s">
        <v>375</v>
      </c>
      <c r="E3275" t="s">
        <v>81</v>
      </c>
      <c r="F3275" s="8">
        <v>3</v>
      </c>
      <c r="G3275" s="10">
        <v>0.1</v>
      </c>
      <c r="H3275" t="s">
        <v>13</v>
      </c>
      <c r="I3275" s="8">
        <v>2157.3000000000002</v>
      </c>
      <c r="J3275" s="8">
        <v>577.22</v>
      </c>
      <c r="K3275" s="12">
        <f>YEAR(Table2[[#This Row],[Order_Date]])</f>
        <v>2025</v>
      </c>
      <c r="L3275" s="12">
        <f>MONTH(Table2[[#This Row],[Order_Date]])</f>
        <v>2</v>
      </c>
      <c r="M3275" t="str">
        <f>TEXT(Table2[[#This Row],[Order_Date]],"mmm")</f>
        <v>Feb</v>
      </c>
      <c r="N3275" t="str">
        <f>TEXT(Table2[[#This Row],[Order_Date]],"YYYY-MM")</f>
        <v>2025-02</v>
      </c>
      <c r="O3275" s="9">
        <f>IFERROR(Table2[[#This Row],[Profit]]/Table2[[#This Row],[Sales]],0)</f>
        <v>0.26756593890511288</v>
      </c>
      <c r="P3275" t="str">
        <f>_xlfn.XLOOKUP(Table2[[#This Row],[Product_ID]],Table4[Product_ID],Table4[Category],"Not Found")</f>
        <v>Home</v>
      </c>
      <c r="Q3275" t="str">
        <f>_xlfn.XLOOKUP(Table2[[#This Row],[Product_ID]],Table4[Product_ID],Table4[Sub_Category],"Not Found")</f>
        <v>Kitchen</v>
      </c>
      <c r="R3275" t="str">
        <f>_xlfn.XLOOKUP(Table2[[#This Row],[Customer_ID]],Table1[Customer_ID],Table1[Region],"Not Found")</f>
        <v>West</v>
      </c>
      <c r="S3275" t="str">
        <f>_xlfn.XLOOKUP(Table2[[#This Row],[Customer_ID]],Table1[Customer_ID],Table1[Segment],"Not Found")</f>
        <v>Corporate</v>
      </c>
      <c r="T3275" t="str">
        <f>_xlfn.XLOOKUP(Table2[[#This Row],[Product_ID]],Table4[Product_ID],Table4[Product_Name],"Not Found")</f>
        <v>Travel Mug</v>
      </c>
    </row>
    <row r="3276" spans="1:20" x14ac:dyDescent="0.3">
      <c r="A3276" t="s">
        <v>3807</v>
      </c>
      <c r="B3276" s="4">
        <v>45743</v>
      </c>
      <c r="C3276" s="4">
        <v>45744</v>
      </c>
      <c r="D3276" t="s">
        <v>865</v>
      </c>
      <c r="E3276" t="s">
        <v>99</v>
      </c>
      <c r="F3276" s="8">
        <v>1</v>
      </c>
      <c r="G3276" s="10">
        <v>0.1</v>
      </c>
      <c r="H3276" t="s">
        <v>13</v>
      </c>
      <c r="I3276" s="8">
        <v>224.1</v>
      </c>
      <c r="J3276" s="8">
        <v>47.1</v>
      </c>
      <c r="K3276" s="12">
        <f>YEAR(Table2[[#This Row],[Order_Date]])</f>
        <v>2025</v>
      </c>
      <c r="L3276" s="12">
        <f>MONTH(Table2[[#This Row],[Order_Date]])</f>
        <v>3</v>
      </c>
      <c r="M3276" t="str">
        <f>TEXT(Table2[[#This Row],[Order_Date]],"mmm")</f>
        <v>Mar</v>
      </c>
      <c r="N3276" t="str">
        <f>TEXT(Table2[[#This Row],[Order_Date]],"YYYY-MM")</f>
        <v>2025-03</v>
      </c>
      <c r="O3276" s="9">
        <f>IFERROR(Table2[[#This Row],[Profit]]/Table2[[#This Row],[Sales]],0)</f>
        <v>0.21017402945113789</v>
      </c>
      <c r="P3276" t="str">
        <f>_xlfn.XLOOKUP(Table2[[#This Row],[Product_ID]],Table4[Product_ID],Table4[Category],"Not Found")</f>
        <v>Office</v>
      </c>
      <c r="Q3276" t="str">
        <f>_xlfn.XLOOKUP(Table2[[#This Row],[Product_ID]],Table4[Product_ID],Table4[Sub_Category],"Not Found")</f>
        <v>Paper</v>
      </c>
      <c r="R3276" t="str">
        <f>_xlfn.XLOOKUP(Table2[[#This Row],[Customer_ID]],Table1[Customer_ID],Table1[Region],"Not Found")</f>
        <v>West</v>
      </c>
      <c r="S3276" t="str">
        <f>_xlfn.XLOOKUP(Table2[[#This Row],[Customer_ID]],Table1[Customer_ID],Table1[Segment],"Not Found")</f>
        <v>Home Office</v>
      </c>
      <c r="T3276" t="str">
        <f>_xlfn.XLOOKUP(Table2[[#This Row],[Product_ID]],Table4[Product_ID],Table4[Product_Name],"Not Found")</f>
        <v>Pen Set</v>
      </c>
    </row>
    <row r="3277" spans="1:20" x14ac:dyDescent="0.3">
      <c r="A3277" t="s">
        <v>3808</v>
      </c>
      <c r="B3277" s="4">
        <v>45356</v>
      </c>
      <c r="C3277" s="4">
        <v>45357</v>
      </c>
      <c r="D3277" t="s">
        <v>1150</v>
      </c>
      <c r="E3277" t="s">
        <v>55</v>
      </c>
      <c r="F3277" s="8">
        <v>3</v>
      </c>
      <c r="G3277" s="10">
        <v>0</v>
      </c>
      <c r="H3277" t="s">
        <v>13</v>
      </c>
      <c r="I3277" s="8">
        <v>17997</v>
      </c>
      <c r="J3277" s="8">
        <v>3586.42</v>
      </c>
      <c r="K3277" s="12">
        <f>YEAR(Table2[[#This Row],[Order_Date]])</f>
        <v>2024</v>
      </c>
      <c r="L3277" s="12">
        <f>MONTH(Table2[[#This Row],[Order_Date]])</f>
        <v>3</v>
      </c>
      <c r="M3277" t="str">
        <f>TEXT(Table2[[#This Row],[Order_Date]],"mmm")</f>
        <v>Mar</v>
      </c>
      <c r="N3277" t="str">
        <f>TEXT(Table2[[#This Row],[Order_Date]],"YYYY-MM")</f>
        <v>2024-03</v>
      </c>
      <c r="O3277" s="9">
        <f>IFERROR(Table2[[#This Row],[Profit]]/Table2[[#This Row],[Sales]],0)</f>
        <v>0.1992787686836695</v>
      </c>
      <c r="P3277" t="str">
        <f>_xlfn.XLOOKUP(Table2[[#This Row],[Product_ID]],Table4[Product_ID],Table4[Category],"Not Found")</f>
        <v>Furniture</v>
      </c>
      <c r="Q3277" t="str">
        <f>_xlfn.XLOOKUP(Table2[[#This Row],[Product_ID]],Table4[Product_ID],Table4[Sub_Category],"Not Found")</f>
        <v>Furniture</v>
      </c>
      <c r="R3277" t="str">
        <f>_xlfn.XLOOKUP(Table2[[#This Row],[Customer_ID]],Table1[Customer_ID],Table1[Region],"Not Found")</f>
        <v>West</v>
      </c>
      <c r="S3277" t="str">
        <f>_xlfn.XLOOKUP(Table2[[#This Row],[Customer_ID]],Table1[Customer_ID],Table1[Segment],"Not Found")</f>
        <v>Consumer</v>
      </c>
      <c r="T3277" t="str">
        <f>_xlfn.XLOOKUP(Table2[[#This Row],[Product_ID]],Table4[Product_ID],Table4[Product_Name],"Not Found")</f>
        <v>Study Table</v>
      </c>
    </row>
    <row r="3278" spans="1:20" x14ac:dyDescent="0.3">
      <c r="A3278" t="s">
        <v>3809</v>
      </c>
      <c r="B3278" s="4">
        <v>45886</v>
      </c>
      <c r="C3278" s="4">
        <v>45889</v>
      </c>
      <c r="D3278" t="s">
        <v>828</v>
      </c>
      <c r="E3278" t="s">
        <v>12</v>
      </c>
      <c r="F3278" s="8">
        <v>3</v>
      </c>
      <c r="G3278" s="10">
        <v>0.1</v>
      </c>
      <c r="H3278" t="s">
        <v>17</v>
      </c>
      <c r="I3278" s="8">
        <v>1617.3</v>
      </c>
      <c r="J3278" s="8">
        <v>438.99</v>
      </c>
      <c r="K3278" s="12">
        <f>YEAR(Table2[[#This Row],[Order_Date]])</f>
        <v>2025</v>
      </c>
      <c r="L3278" s="12">
        <f>MONTH(Table2[[#This Row],[Order_Date]])</f>
        <v>8</v>
      </c>
      <c r="M3278" t="str">
        <f>TEXT(Table2[[#This Row],[Order_Date]],"mmm")</f>
        <v>Aug</v>
      </c>
      <c r="N3278" t="str">
        <f>TEXT(Table2[[#This Row],[Order_Date]],"YYYY-MM")</f>
        <v>2025-08</v>
      </c>
      <c r="O3278" s="9">
        <f>IFERROR(Table2[[#This Row],[Profit]]/Table2[[#This Row],[Sales]],0)</f>
        <v>0.27143387126692636</v>
      </c>
      <c r="P3278" t="str">
        <f>_xlfn.XLOOKUP(Table2[[#This Row],[Product_ID]],Table4[Product_ID],Table4[Category],"Not Found")</f>
        <v>Home</v>
      </c>
      <c r="Q3278" t="str">
        <f>_xlfn.XLOOKUP(Table2[[#This Row],[Product_ID]],Table4[Product_ID],Table4[Sub_Category],"Not Found")</f>
        <v>Kitchen</v>
      </c>
      <c r="R3278" t="str">
        <f>_xlfn.XLOOKUP(Table2[[#This Row],[Customer_ID]],Table1[Customer_ID],Table1[Region],"Not Found")</f>
        <v>North</v>
      </c>
      <c r="S3278" t="str">
        <f>_xlfn.XLOOKUP(Table2[[#This Row],[Customer_ID]],Table1[Customer_ID],Table1[Segment],"Not Found")</f>
        <v>Consumer</v>
      </c>
      <c r="T3278" t="str">
        <f>_xlfn.XLOOKUP(Table2[[#This Row],[Product_ID]],Table4[Product_ID],Table4[Product_Name],"Not Found")</f>
        <v>Water Bottle</v>
      </c>
    </row>
    <row r="3279" spans="1:20" x14ac:dyDescent="0.3">
      <c r="A3279" t="s">
        <v>3810</v>
      </c>
      <c r="B3279" s="4">
        <v>45445</v>
      </c>
      <c r="C3279" s="4">
        <v>45446</v>
      </c>
      <c r="D3279" t="s">
        <v>1131</v>
      </c>
      <c r="E3279" t="s">
        <v>76</v>
      </c>
      <c r="F3279" s="8">
        <v>2</v>
      </c>
      <c r="G3279" s="10">
        <v>0</v>
      </c>
      <c r="H3279" t="s">
        <v>21</v>
      </c>
      <c r="I3279" s="8">
        <v>1798</v>
      </c>
      <c r="J3279" s="8">
        <v>536.03</v>
      </c>
      <c r="K3279" s="12">
        <f>YEAR(Table2[[#This Row],[Order_Date]])</f>
        <v>2024</v>
      </c>
      <c r="L3279" s="12">
        <f>MONTH(Table2[[#This Row],[Order_Date]])</f>
        <v>6</v>
      </c>
      <c r="M3279" t="str">
        <f>TEXT(Table2[[#This Row],[Order_Date]],"mmm")</f>
        <v>Jun</v>
      </c>
      <c r="N3279" t="str">
        <f>TEXT(Table2[[#This Row],[Order_Date]],"YYYY-MM")</f>
        <v>2024-06</v>
      </c>
      <c r="O3279" s="9">
        <f>IFERROR(Table2[[#This Row],[Profit]]/Table2[[#This Row],[Sales]],0)</f>
        <v>0.29812569521690768</v>
      </c>
      <c r="P3279" t="str">
        <f>_xlfn.XLOOKUP(Table2[[#This Row],[Product_ID]],Table4[Product_ID],Table4[Category],"Not Found")</f>
        <v>Home</v>
      </c>
      <c r="Q3279" t="str">
        <f>_xlfn.XLOOKUP(Table2[[#This Row],[Product_ID]],Table4[Product_ID],Table4[Sub_Category],"Not Found")</f>
        <v>Decor</v>
      </c>
      <c r="R3279" t="str">
        <f>_xlfn.XLOOKUP(Table2[[#This Row],[Customer_ID]],Table1[Customer_ID],Table1[Region],"Not Found")</f>
        <v>East</v>
      </c>
      <c r="S3279" t="str">
        <f>_xlfn.XLOOKUP(Table2[[#This Row],[Customer_ID]],Table1[Customer_ID],Table1[Segment],"Not Found")</f>
        <v>Corporate</v>
      </c>
      <c r="T3279" t="str">
        <f>_xlfn.XLOOKUP(Table2[[#This Row],[Product_ID]],Table4[Product_ID],Table4[Product_Name],"Not Found")</f>
        <v>Wall Clock</v>
      </c>
    </row>
    <row r="3280" spans="1:20" x14ac:dyDescent="0.3">
      <c r="A3280" t="s">
        <v>3811</v>
      </c>
      <c r="B3280" s="4">
        <v>45557</v>
      </c>
      <c r="C3280" s="4">
        <v>45562</v>
      </c>
      <c r="D3280" t="s">
        <v>1090</v>
      </c>
      <c r="E3280" t="s">
        <v>65</v>
      </c>
      <c r="F3280" s="8">
        <v>2</v>
      </c>
      <c r="G3280" s="10">
        <v>0</v>
      </c>
      <c r="H3280" t="s">
        <v>13</v>
      </c>
      <c r="I3280" s="8">
        <v>1398</v>
      </c>
      <c r="J3280" s="8">
        <v>439.48</v>
      </c>
      <c r="K3280" s="12">
        <f>YEAR(Table2[[#This Row],[Order_Date]])</f>
        <v>2024</v>
      </c>
      <c r="L3280" s="12">
        <f>MONTH(Table2[[#This Row],[Order_Date]])</f>
        <v>9</v>
      </c>
      <c r="M3280" t="str">
        <f>TEXT(Table2[[#This Row],[Order_Date]],"mmm")</f>
        <v>Sep</v>
      </c>
      <c r="N3280" t="str">
        <f>TEXT(Table2[[#This Row],[Order_Date]],"YYYY-MM")</f>
        <v>2024-09</v>
      </c>
      <c r="O3280" s="9">
        <f>IFERROR(Table2[[#This Row],[Profit]]/Table2[[#This Row],[Sales]],0)</f>
        <v>0.31436337625178828</v>
      </c>
      <c r="P3280" t="str">
        <f>_xlfn.XLOOKUP(Table2[[#This Row],[Product_ID]],Table4[Product_ID],Table4[Category],"Not Found")</f>
        <v>Office</v>
      </c>
      <c r="Q3280" t="str">
        <f>_xlfn.XLOOKUP(Table2[[#This Row],[Product_ID]],Table4[Product_ID],Table4[Sub_Category],"Not Found")</f>
        <v>Storage</v>
      </c>
      <c r="R3280" t="str">
        <f>_xlfn.XLOOKUP(Table2[[#This Row],[Customer_ID]],Table1[Customer_ID],Table1[Region],"Not Found")</f>
        <v>West</v>
      </c>
      <c r="S3280" t="str">
        <f>_xlfn.XLOOKUP(Table2[[#This Row],[Customer_ID]],Table1[Customer_ID],Table1[Segment],"Not Found")</f>
        <v>Consumer</v>
      </c>
      <c r="T3280" t="str">
        <f>_xlfn.XLOOKUP(Table2[[#This Row],[Product_ID]],Table4[Product_ID],Table4[Product_Name],"Not Found")</f>
        <v>Desk Organizer</v>
      </c>
    </row>
    <row r="3281" spans="1:20" x14ac:dyDescent="0.3">
      <c r="A3281" t="s">
        <v>3812</v>
      </c>
      <c r="B3281" s="4">
        <v>45370</v>
      </c>
      <c r="C3281" s="4">
        <v>45371</v>
      </c>
      <c r="D3281" t="s">
        <v>1480</v>
      </c>
      <c r="E3281" t="s">
        <v>200</v>
      </c>
      <c r="F3281" s="8">
        <v>2</v>
      </c>
      <c r="G3281" s="10">
        <v>0.1</v>
      </c>
      <c r="H3281" t="s">
        <v>17</v>
      </c>
      <c r="I3281" s="8">
        <v>1978.2</v>
      </c>
      <c r="J3281" s="8">
        <v>632.83000000000004</v>
      </c>
      <c r="K3281" s="12">
        <f>YEAR(Table2[[#This Row],[Order_Date]])</f>
        <v>2024</v>
      </c>
      <c r="L3281" s="12">
        <f>MONTH(Table2[[#This Row],[Order_Date]])</f>
        <v>3</v>
      </c>
      <c r="M3281" t="str">
        <f>TEXT(Table2[[#This Row],[Order_Date]],"mmm")</f>
        <v>Mar</v>
      </c>
      <c r="N3281" t="str">
        <f>TEXT(Table2[[#This Row],[Order_Date]],"YYYY-MM")</f>
        <v>2024-03</v>
      </c>
      <c r="O3281" s="9">
        <f>IFERROR(Table2[[#This Row],[Profit]]/Table2[[#This Row],[Sales]],0)</f>
        <v>0.3199019310484279</v>
      </c>
      <c r="P3281" t="str">
        <f>_xlfn.XLOOKUP(Table2[[#This Row],[Product_ID]],Table4[Product_ID],Table4[Category],"Not Found")</f>
        <v>Office</v>
      </c>
      <c r="Q3281" t="str">
        <f>_xlfn.XLOOKUP(Table2[[#This Row],[Product_ID]],Table4[Product_ID],Table4[Sub_Category],"Not Found")</f>
        <v>Office Supplies</v>
      </c>
      <c r="R3281" t="str">
        <f>_xlfn.XLOOKUP(Table2[[#This Row],[Customer_ID]],Table1[Customer_ID],Table1[Region],"Not Found")</f>
        <v>East</v>
      </c>
      <c r="S3281" t="str">
        <f>_xlfn.XLOOKUP(Table2[[#This Row],[Customer_ID]],Table1[Customer_ID],Table1[Segment],"Not Found")</f>
        <v>Corporate</v>
      </c>
      <c r="T3281" t="str">
        <f>_xlfn.XLOOKUP(Table2[[#This Row],[Product_ID]],Table4[Product_ID],Table4[Product_Name],"Not Found")</f>
        <v>Laptop Stand</v>
      </c>
    </row>
    <row r="3282" spans="1:20" x14ac:dyDescent="0.3">
      <c r="A3282" t="s">
        <v>3813</v>
      </c>
      <c r="B3282" s="4">
        <v>45606</v>
      </c>
      <c r="C3282" s="4">
        <v>45610</v>
      </c>
      <c r="D3282" t="s">
        <v>907</v>
      </c>
      <c r="E3282" t="s">
        <v>12</v>
      </c>
      <c r="F3282" s="8">
        <v>2</v>
      </c>
      <c r="G3282" s="10">
        <v>0</v>
      </c>
      <c r="H3282" t="s">
        <v>21</v>
      </c>
      <c r="I3282" s="8">
        <v>1198</v>
      </c>
      <c r="J3282" s="8">
        <v>274.45</v>
      </c>
      <c r="K3282" s="12">
        <f>YEAR(Table2[[#This Row],[Order_Date]])</f>
        <v>2024</v>
      </c>
      <c r="L3282" s="12">
        <f>MONTH(Table2[[#This Row],[Order_Date]])</f>
        <v>11</v>
      </c>
      <c r="M3282" t="str">
        <f>TEXT(Table2[[#This Row],[Order_Date]],"mmm")</f>
        <v>Nov</v>
      </c>
      <c r="N3282" t="str">
        <f>TEXT(Table2[[#This Row],[Order_Date]],"YYYY-MM")</f>
        <v>2024-11</v>
      </c>
      <c r="O3282" s="9">
        <f>IFERROR(Table2[[#This Row],[Profit]]/Table2[[#This Row],[Sales]],0)</f>
        <v>0.22909015025041735</v>
      </c>
      <c r="P3282" t="str">
        <f>_xlfn.XLOOKUP(Table2[[#This Row],[Product_ID]],Table4[Product_ID],Table4[Category],"Not Found")</f>
        <v>Home</v>
      </c>
      <c r="Q3282" t="str">
        <f>_xlfn.XLOOKUP(Table2[[#This Row],[Product_ID]],Table4[Product_ID],Table4[Sub_Category],"Not Found")</f>
        <v>Kitchen</v>
      </c>
      <c r="R3282" t="str">
        <f>_xlfn.XLOOKUP(Table2[[#This Row],[Customer_ID]],Table1[Customer_ID],Table1[Region],"Not Found")</f>
        <v>West</v>
      </c>
      <c r="S3282" t="str">
        <f>_xlfn.XLOOKUP(Table2[[#This Row],[Customer_ID]],Table1[Customer_ID],Table1[Segment],"Not Found")</f>
        <v>Consumer</v>
      </c>
      <c r="T3282" t="str">
        <f>_xlfn.XLOOKUP(Table2[[#This Row],[Product_ID]],Table4[Product_ID],Table4[Product_Name],"Not Found")</f>
        <v>Water Bottle</v>
      </c>
    </row>
    <row r="3283" spans="1:20" x14ac:dyDescent="0.3">
      <c r="A3283" t="s">
        <v>3814</v>
      </c>
      <c r="B3283" s="4">
        <v>45953</v>
      </c>
      <c r="C3283" s="4">
        <v>45958</v>
      </c>
      <c r="D3283" t="s">
        <v>60</v>
      </c>
      <c r="E3283" t="s">
        <v>76</v>
      </c>
      <c r="F3283" s="8">
        <v>1</v>
      </c>
      <c r="G3283" s="10">
        <v>0.05</v>
      </c>
      <c r="H3283" t="s">
        <v>13</v>
      </c>
      <c r="I3283" s="8">
        <v>854.05</v>
      </c>
      <c r="J3283" s="8">
        <v>169.7</v>
      </c>
      <c r="K3283" s="12">
        <f>YEAR(Table2[[#This Row],[Order_Date]])</f>
        <v>2025</v>
      </c>
      <c r="L3283" s="12">
        <f>MONTH(Table2[[#This Row],[Order_Date]])</f>
        <v>10</v>
      </c>
      <c r="M3283" t="str">
        <f>TEXT(Table2[[#This Row],[Order_Date]],"mmm")</f>
        <v>Oct</v>
      </c>
      <c r="N3283" t="str">
        <f>TEXT(Table2[[#This Row],[Order_Date]],"YYYY-MM")</f>
        <v>2025-10</v>
      </c>
      <c r="O3283" s="9">
        <f>IFERROR(Table2[[#This Row],[Profit]]/Table2[[#This Row],[Sales]],0)</f>
        <v>0.19870031028628299</v>
      </c>
      <c r="P3283" t="str">
        <f>_xlfn.XLOOKUP(Table2[[#This Row],[Product_ID]],Table4[Product_ID],Table4[Category],"Not Found")</f>
        <v>Home</v>
      </c>
      <c r="Q3283" t="str">
        <f>_xlfn.XLOOKUP(Table2[[#This Row],[Product_ID]],Table4[Product_ID],Table4[Sub_Category],"Not Found")</f>
        <v>Decor</v>
      </c>
      <c r="R3283" t="str">
        <f>_xlfn.XLOOKUP(Table2[[#This Row],[Customer_ID]],Table1[Customer_ID],Table1[Region],"Not Found")</f>
        <v>East</v>
      </c>
      <c r="S3283" t="str">
        <f>_xlfn.XLOOKUP(Table2[[#This Row],[Customer_ID]],Table1[Customer_ID],Table1[Segment],"Not Found")</f>
        <v>Consumer</v>
      </c>
      <c r="T3283" t="str">
        <f>_xlfn.XLOOKUP(Table2[[#This Row],[Product_ID]],Table4[Product_ID],Table4[Product_Name],"Not Found")</f>
        <v>Wall Clock</v>
      </c>
    </row>
    <row r="3284" spans="1:20" x14ac:dyDescent="0.3">
      <c r="A3284" t="s">
        <v>3815</v>
      </c>
      <c r="B3284" s="4">
        <v>45851</v>
      </c>
      <c r="C3284" s="4">
        <v>45855</v>
      </c>
      <c r="D3284" t="s">
        <v>645</v>
      </c>
      <c r="E3284" t="s">
        <v>76</v>
      </c>
      <c r="F3284" s="8">
        <v>2</v>
      </c>
      <c r="G3284" s="10">
        <v>0</v>
      </c>
      <c r="H3284" t="s">
        <v>21</v>
      </c>
      <c r="I3284" s="8">
        <v>1798</v>
      </c>
      <c r="J3284" s="8">
        <v>460.55</v>
      </c>
      <c r="K3284" s="12">
        <f>YEAR(Table2[[#This Row],[Order_Date]])</f>
        <v>2025</v>
      </c>
      <c r="L3284" s="12">
        <f>MONTH(Table2[[#This Row],[Order_Date]])</f>
        <v>7</v>
      </c>
      <c r="M3284" t="str">
        <f>TEXT(Table2[[#This Row],[Order_Date]],"mmm")</f>
        <v>Jul</v>
      </c>
      <c r="N3284" t="str">
        <f>TEXT(Table2[[#This Row],[Order_Date]],"YYYY-MM")</f>
        <v>2025-07</v>
      </c>
      <c r="O3284" s="9">
        <f>IFERROR(Table2[[#This Row],[Profit]]/Table2[[#This Row],[Sales]],0)</f>
        <v>0.25614571746384873</v>
      </c>
      <c r="P3284" t="str">
        <f>_xlfn.XLOOKUP(Table2[[#This Row],[Product_ID]],Table4[Product_ID],Table4[Category],"Not Found")</f>
        <v>Home</v>
      </c>
      <c r="Q3284" t="str">
        <f>_xlfn.XLOOKUP(Table2[[#This Row],[Product_ID]],Table4[Product_ID],Table4[Sub_Category],"Not Found")</f>
        <v>Decor</v>
      </c>
      <c r="R3284" t="str">
        <f>_xlfn.XLOOKUP(Table2[[#This Row],[Customer_ID]],Table1[Customer_ID],Table1[Region],"Not Found")</f>
        <v>West</v>
      </c>
      <c r="S3284" t="str">
        <f>_xlfn.XLOOKUP(Table2[[#This Row],[Customer_ID]],Table1[Customer_ID],Table1[Segment],"Not Found")</f>
        <v>Corporate</v>
      </c>
      <c r="T3284" t="str">
        <f>_xlfn.XLOOKUP(Table2[[#This Row],[Product_ID]],Table4[Product_ID],Table4[Product_Name],"Not Found")</f>
        <v>Wall Clock</v>
      </c>
    </row>
    <row r="3285" spans="1:20" x14ac:dyDescent="0.3">
      <c r="A3285" t="s">
        <v>3816</v>
      </c>
      <c r="B3285" s="4">
        <v>45539</v>
      </c>
      <c r="C3285" s="4">
        <v>45542</v>
      </c>
      <c r="D3285" t="s">
        <v>667</v>
      </c>
      <c r="E3285" t="s">
        <v>26</v>
      </c>
      <c r="F3285" s="8">
        <v>3</v>
      </c>
      <c r="G3285" s="10">
        <v>0</v>
      </c>
      <c r="H3285" t="s">
        <v>30</v>
      </c>
      <c r="I3285" s="8">
        <v>2697</v>
      </c>
      <c r="J3285" s="8">
        <v>635.21</v>
      </c>
      <c r="K3285" s="12">
        <f>YEAR(Table2[[#This Row],[Order_Date]])</f>
        <v>2024</v>
      </c>
      <c r="L3285" s="12">
        <f>MONTH(Table2[[#This Row],[Order_Date]])</f>
        <v>9</v>
      </c>
      <c r="M3285" t="str">
        <f>TEXT(Table2[[#This Row],[Order_Date]],"mmm")</f>
        <v>Sep</v>
      </c>
      <c r="N3285" t="str">
        <f>TEXT(Table2[[#This Row],[Order_Date]],"YYYY-MM")</f>
        <v>2024-09</v>
      </c>
      <c r="O3285" s="9">
        <f>IFERROR(Table2[[#This Row],[Profit]]/Table2[[#This Row],[Sales]],0)</f>
        <v>0.23552465702632555</v>
      </c>
      <c r="P3285" t="str">
        <f>_xlfn.XLOOKUP(Table2[[#This Row],[Product_ID]],Table4[Product_ID],Table4[Category],"Not Found")</f>
        <v>Technology</v>
      </c>
      <c r="Q3285" t="str">
        <f>_xlfn.XLOOKUP(Table2[[#This Row],[Product_ID]],Table4[Product_ID],Table4[Sub_Category],"Not Found")</f>
        <v>Accessories</v>
      </c>
      <c r="R3285" t="str">
        <f>_xlfn.XLOOKUP(Table2[[#This Row],[Customer_ID]],Table1[Customer_ID],Table1[Region],"Not Found")</f>
        <v>South</v>
      </c>
      <c r="S3285" t="str">
        <f>_xlfn.XLOOKUP(Table2[[#This Row],[Customer_ID]],Table1[Customer_ID],Table1[Segment],"Not Found")</f>
        <v>Corporate</v>
      </c>
      <c r="T3285" t="str">
        <f>_xlfn.XLOOKUP(Table2[[#This Row],[Product_ID]],Table4[Product_ID],Table4[Product_Name],"Not Found")</f>
        <v>Keyboard</v>
      </c>
    </row>
    <row r="3286" spans="1:20" x14ac:dyDescent="0.3">
      <c r="A3286" t="s">
        <v>3817</v>
      </c>
      <c r="B3286" s="4">
        <v>45901</v>
      </c>
      <c r="C3286" s="4">
        <v>45904</v>
      </c>
      <c r="D3286" t="s">
        <v>1093</v>
      </c>
      <c r="E3286" t="s">
        <v>45</v>
      </c>
      <c r="F3286" s="8">
        <v>1</v>
      </c>
      <c r="G3286" s="10">
        <v>0</v>
      </c>
      <c r="H3286" t="s">
        <v>13</v>
      </c>
      <c r="I3286" s="8">
        <v>2499</v>
      </c>
      <c r="J3286" s="8">
        <v>638.24</v>
      </c>
      <c r="K3286" s="12">
        <f>YEAR(Table2[[#This Row],[Order_Date]])</f>
        <v>2025</v>
      </c>
      <c r="L3286" s="12">
        <f>MONTH(Table2[[#This Row],[Order_Date]])</f>
        <v>9</v>
      </c>
      <c r="M3286" t="str">
        <f>TEXT(Table2[[#This Row],[Order_Date]],"mmm")</f>
        <v>Sep</v>
      </c>
      <c r="N3286" t="str">
        <f>TEXT(Table2[[#This Row],[Order_Date]],"YYYY-MM")</f>
        <v>2025-09</v>
      </c>
      <c r="O3286" s="9">
        <f>IFERROR(Table2[[#This Row],[Profit]]/Table2[[#This Row],[Sales]],0)</f>
        <v>0.25539815926370546</v>
      </c>
      <c r="P3286" t="str">
        <f>_xlfn.XLOOKUP(Table2[[#This Row],[Product_ID]],Table4[Product_ID],Table4[Category],"Not Found")</f>
        <v>Technology</v>
      </c>
      <c r="Q3286" t="str">
        <f>_xlfn.XLOOKUP(Table2[[#This Row],[Product_ID]],Table4[Product_ID],Table4[Sub_Category],"Not Found")</f>
        <v>Audio</v>
      </c>
      <c r="R3286" t="str">
        <f>_xlfn.XLOOKUP(Table2[[#This Row],[Customer_ID]],Table1[Customer_ID],Table1[Region],"Not Found")</f>
        <v>West</v>
      </c>
      <c r="S3286" t="str">
        <f>_xlfn.XLOOKUP(Table2[[#This Row],[Customer_ID]],Table1[Customer_ID],Table1[Segment],"Not Found")</f>
        <v>Home Office</v>
      </c>
      <c r="T3286" t="str">
        <f>_xlfn.XLOOKUP(Table2[[#This Row],[Product_ID]],Table4[Product_ID],Table4[Product_Name],"Not Found")</f>
        <v>Headphones</v>
      </c>
    </row>
    <row r="3287" spans="1:20" x14ac:dyDescent="0.3">
      <c r="A3287" t="s">
        <v>3818</v>
      </c>
      <c r="B3287" s="4">
        <v>45705</v>
      </c>
      <c r="C3287" s="4">
        <v>45710</v>
      </c>
      <c r="D3287" t="s">
        <v>124</v>
      </c>
      <c r="E3287" t="s">
        <v>26</v>
      </c>
      <c r="F3287" s="8">
        <v>4</v>
      </c>
      <c r="G3287" s="10">
        <v>0</v>
      </c>
      <c r="H3287" t="s">
        <v>13</v>
      </c>
      <c r="I3287" s="8">
        <v>3596</v>
      </c>
      <c r="J3287" s="8">
        <v>-370.97</v>
      </c>
      <c r="K3287" s="12">
        <f>YEAR(Table2[[#This Row],[Order_Date]])</f>
        <v>2025</v>
      </c>
      <c r="L3287" s="12">
        <f>MONTH(Table2[[#This Row],[Order_Date]])</f>
        <v>2</v>
      </c>
      <c r="M3287" t="str">
        <f>TEXT(Table2[[#This Row],[Order_Date]],"mmm")</f>
        <v>Feb</v>
      </c>
      <c r="N3287" t="str">
        <f>TEXT(Table2[[#This Row],[Order_Date]],"YYYY-MM")</f>
        <v>2025-02</v>
      </c>
      <c r="O3287" s="9">
        <f>IFERROR(Table2[[#This Row],[Profit]]/Table2[[#This Row],[Sales]],0)</f>
        <v>-0.1031618464961068</v>
      </c>
      <c r="P3287" t="str">
        <f>_xlfn.XLOOKUP(Table2[[#This Row],[Product_ID]],Table4[Product_ID],Table4[Category],"Not Found")</f>
        <v>Technology</v>
      </c>
      <c r="Q3287" t="str">
        <f>_xlfn.XLOOKUP(Table2[[#This Row],[Product_ID]],Table4[Product_ID],Table4[Sub_Category],"Not Found")</f>
        <v>Accessories</v>
      </c>
      <c r="R3287" t="str">
        <f>_xlfn.XLOOKUP(Table2[[#This Row],[Customer_ID]],Table1[Customer_ID],Table1[Region],"Not Found")</f>
        <v>North</v>
      </c>
      <c r="S3287" t="str">
        <f>_xlfn.XLOOKUP(Table2[[#This Row],[Customer_ID]],Table1[Customer_ID],Table1[Segment],"Not Found")</f>
        <v>Consumer</v>
      </c>
      <c r="T3287" t="str">
        <f>_xlfn.XLOOKUP(Table2[[#This Row],[Product_ID]],Table4[Product_ID],Table4[Product_Name],"Not Found")</f>
        <v>Keyboard</v>
      </c>
    </row>
    <row r="3288" spans="1:20" x14ac:dyDescent="0.3">
      <c r="A3288" t="s">
        <v>3819</v>
      </c>
      <c r="B3288" s="4">
        <v>45316</v>
      </c>
      <c r="C3288" s="4">
        <v>45318</v>
      </c>
      <c r="D3288" t="s">
        <v>221</v>
      </c>
      <c r="E3288" t="s">
        <v>99</v>
      </c>
      <c r="F3288" s="8">
        <v>1</v>
      </c>
      <c r="G3288" s="10">
        <v>0.1</v>
      </c>
      <c r="H3288" t="s">
        <v>13</v>
      </c>
      <c r="I3288" s="8">
        <v>224.1</v>
      </c>
      <c r="J3288" s="8">
        <v>53.62</v>
      </c>
      <c r="K3288" s="12">
        <f>YEAR(Table2[[#This Row],[Order_Date]])</f>
        <v>2024</v>
      </c>
      <c r="L3288" s="12">
        <f>MONTH(Table2[[#This Row],[Order_Date]])</f>
        <v>1</v>
      </c>
      <c r="M3288" t="str">
        <f>TEXT(Table2[[#This Row],[Order_Date]],"mmm")</f>
        <v>Jan</v>
      </c>
      <c r="N3288" t="str">
        <f>TEXT(Table2[[#This Row],[Order_Date]],"YYYY-MM")</f>
        <v>2024-01</v>
      </c>
      <c r="O3288" s="9">
        <f>IFERROR(Table2[[#This Row],[Profit]]/Table2[[#This Row],[Sales]],0)</f>
        <v>0.23926818384649709</v>
      </c>
      <c r="P3288" t="str">
        <f>_xlfn.XLOOKUP(Table2[[#This Row],[Product_ID]],Table4[Product_ID],Table4[Category],"Not Found")</f>
        <v>Office</v>
      </c>
      <c r="Q3288" t="str">
        <f>_xlfn.XLOOKUP(Table2[[#This Row],[Product_ID]],Table4[Product_ID],Table4[Sub_Category],"Not Found")</f>
        <v>Paper</v>
      </c>
      <c r="R3288" t="str">
        <f>_xlfn.XLOOKUP(Table2[[#This Row],[Customer_ID]],Table1[Customer_ID],Table1[Region],"Not Found")</f>
        <v>South</v>
      </c>
      <c r="S3288" t="str">
        <f>_xlfn.XLOOKUP(Table2[[#This Row],[Customer_ID]],Table1[Customer_ID],Table1[Segment],"Not Found")</f>
        <v>Consumer</v>
      </c>
      <c r="T3288" t="str">
        <f>_xlfn.XLOOKUP(Table2[[#This Row],[Product_ID]],Table4[Product_ID],Table4[Product_Name],"Not Found")</f>
        <v>Pen Set</v>
      </c>
    </row>
    <row r="3289" spans="1:20" x14ac:dyDescent="0.3">
      <c r="A3289" t="s">
        <v>3820</v>
      </c>
      <c r="B3289" s="4">
        <v>45575</v>
      </c>
      <c r="C3289" s="4">
        <v>45577</v>
      </c>
      <c r="D3289" t="s">
        <v>878</v>
      </c>
      <c r="E3289" t="s">
        <v>12</v>
      </c>
      <c r="F3289" s="8">
        <v>1</v>
      </c>
      <c r="G3289" s="10">
        <v>0.1</v>
      </c>
      <c r="H3289" t="s">
        <v>21</v>
      </c>
      <c r="I3289" s="8">
        <v>539.1</v>
      </c>
      <c r="J3289" s="8">
        <v>150.94</v>
      </c>
      <c r="K3289" s="12">
        <f>YEAR(Table2[[#This Row],[Order_Date]])</f>
        <v>2024</v>
      </c>
      <c r="L3289" s="12">
        <f>MONTH(Table2[[#This Row],[Order_Date]])</f>
        <v>10</v>
      </c>
      <c r="M3289" t="str">
        <f>TEXT(Table2[[#This Row],[Order_Date]],"mmm")</f>
        <v>Oct</v>
      </c>
      <c r="N3289" t="str">
        <f>TEXT(Table2[[#This Row],[Order_Date]],"YYYY-MM")</f>
        <v>2024-10</v>
      </c>
      <c r="O3289" s="9">
        <f>IFERROR(Table2[[#This Row],[Profit]]/Table2[[#This Row],[Sales]],0)</f>
        <v>0.27998516045260619</v>
      </c>
      <c r="P3289" t="str">
        <f>_xlfn.XLOOKUP(Table2[[#This Row],[Product_ID]],Table4[Product_ID],Table4[Category],"Not Found")</f>
        <v>Home</v>
      </c>
      <c r="Q3289" t="str">
        <f>_xlfn.XLOOKUP(Table2[[#This Row],[Product_ID]],Table4[Product_ID],Table4[Sub_Category],"Not Found")</f>
        <v>Kitchen</v>
      </c>
      <c r="R3289" t="str">
        <f>_xlfn.XLOOKUP(Table2[[#This Row],[Customer_ID]],Table1[Customer_ID],Table1[Region],"Not Found")</f>
        <v>South</v>
      </c>
      <c r="S3289" t="str">
        <f>_xlfn.XLOOKUP(Table2[[#This Row],[Customer_ID]],Table1[Customer_ID],Table1[Segment],"Not Found")</f>
        <v>Consumer</v>
      </c>
      <c r="T3289" t="str">
        <f>_xlfn.XLOOKUP(Table2[[#This Row],[Product_ID]],Table4[Product_ID],Table4[Product_Name],"Not Found")</f>
        <v>Water Bottle</v>
      </c>
    </row>
    <row r="3290" spans="1:20" x14ac:dyDescent="0.3">
      <c r="A3290" t="s">
        <v>3821</v>
      </c>
      <c r="B3290" s="4">
        <v>45740</v>
      </c>
      <c r="C3290" s="4">
        <v>45745</v>
      </c>
      <c r="D3290" t="s">
        <v>277</v>
      </c>
      <c r="E3290" t="s">
        <v>16</v>
      </c>
      <c r="F3290" s="8">
        <v>1</v>
      </c>
      <c r="G3290" s="10">
        <v>0.15</v>
      </c>
      <c r="H3290" t="s">
        <v>13</v>
      </c>
      <c r="I3290" s="8">
        <v>1104.1500000000001</v>
      </c>
      <c r="J3290" s="8">
        <v>156.19999999999999</v>
      </c>
      <c r="K3290" s="12">
        <f>YEAR(Table2[[#This Row],[Order_Date]])</f>
        <v>2025</v>
      </c>
      <c r="L3290" s="12">
        <f>MONTH(Table2[[#This Row],[Order_Date]])</f>
        <v>3</v>
      </c>
      <c r="M3290" t="str">
        <f>TEXT(Table2[[#This Row],[Order_Date]],"mmm")</f>
        <v>Mar</v>
      </c>
      <c r="N3290" t="str">
        <f>TEXT(Table2[[#This Row],[Order_Date]],"YYYY-MM")</f>
        <v>2025-03</v>
      </c>
      <c r="O3290" s="9">
        <f>IFERROR(Table2[[#This Row],[Profit]]/Table2[[#This Row],[Sales]],0)</f>
        <v>0.14146628628356653</v>
      </c>
      <c r="P3290" t="str">
        <f>_xlfn.XLOOKUP(Table2[[#This Row],[Product_ID]],Table4[Product_ID],Table4[Category],"Not Found")</f>
        <v>Technology</v>
      </c>
      <c r="Q3290" t="str">
        <f>_xlfn.XLOOKUP(Table2[[#This Row],[Product_ID]],Table4[Product_ID],Table4[Sub_Category],"Not Found")</f>
        <v>Accessories</v>
      </c>
      <c r="R3290" t="str">
        <f>_xlfn.XLOOKUP(Table2[[#This Row],[Customer_ID]],Table1[Customer_ID],Table1[Region],"Not Found")</f>
        <v>West</v>
      </c>
      <c r="S3290" t="str">
        <f>_xlfn.XLOOKUP(Table2[[#This Row],[Customer_ID]],Table1[Customer_ID],Table1[Segment],"Not Found")</f>
        <v>Corporate</v>
      </c>
      <c r="T3290" t="str">
        <f>_xlfn.XLOOKUP(Table2[[#This Row],[Product_ID]],Table4[Product_ID],Table4[Product_Name],"Not Found")</f>
        <v>USB-C Hub</v>
      </c>
    </row>
    <row r="3291" spans="1:20" x14ac:dyDescent="0.3">
      <c r="A3291" t="s">
        <v>3822</v>
      </c>
      <c r="B3291" s="4">
        <v>45592</v>
      </c>
      <c r="C3291" s="4">
        <v>45597</v>
      </c>
      <c r="D3291" t="s">
        <v>1356</v>
      </c>
      <c r="E3291" t="s">
        <v>68</v>
      </c>
      <c r="F3291" s="8">
        <v>1</v>
      </c>
      <c r="G3291" s="10">
        <v>0</v>
      </c>
      <c r="H3291" t="s">
        <v>21</v>
      </c>
      <c r="I3291" s="8">
        <v>1299</v>
      </c>
      <c r="J3291" s="8">
        <v>-45.33</v>
      </c>
      <c r="K3291" s="12">
        <f>YEAR(Table2[[#This Row],[Order_Date]])</f>
        <v>2024</v>
      </c>
      <c r="L3291" s="12">
        <f>MONTH(Table2[[#This Row],[Order_Date]])</f>
        <v>10</v>
      </c>
      <c r="M3291" t="str">
        <f>TEXT(Table2[[#This Row],[Order_Date]],"mmm")</f>
        <v>Oct</v>
      </c>
      <c r="N3291" t="str">
        <f>TEXT(Table2[[#This Row],[Order_Date]],"YYYY-MM")</f>
        <v>2024-10</v>
      </c>
      <c r="O3291" s="9">
        <f>IFERROR(Table2[[#This Row],[Profit]]/Table2[[#This Row],[Sales]],0)</f>
        <v>-3.4896073903002311E-2</v>
      </c>
      <c r="P3291" t="str">
        <f>_xlfn.XLOOKUP(Table2[[#This Row],[Product_ID]],Table4[Product_ID],Table4[Category],"Not Found")</f>
        <v>Home</v>
      </c>
      <c r="Q3291" t="str">
        <f>_xlfn.XLOOKUP(Table2[[#This Row],[Product_ID]],Table4[Product_ID],Table4[Sub_Category],"Not Found")</f>
        <v>Lighting</v>
      </c>
      <c r="R3291" t="str">
        <f>_xlfn.XLOOKUP(Table2[[#This Row],[Customer_ID]],Table1[Customer_ID],Table1[Region],"Not Found")</f>
        <v>South</v>
      </c>
      <c r="S3291" t="str">
        <f>_xlfn.XLOOKUP(Table2[[#This Row],[Customer_ID]],Table1[Customer_ID],Table1[Segment],"Not Found")</f>
        <v>Consumer</v>
      </c>
      <c r="T3291" t="str">
        <f>_xlfn.XLOOKUP(Table2[[#This Row],[Product_ID]],Table4[Product_ID],Table4[Product_Name],"Not Found")</f>
        <v>Table Lamp</v>
      </c>
    </row>
    <row r="3292" spans="1:20" x14ac:dyDescent="0.3">
      <c r="A3292" t="s">
        <v>3823</v>
      </c>
      <c r="B3292" s="4">
        <v>45359</v>
      </c>
      <c r="C3292" s="4">
        <v>45363</v>
      </c>
      <c r="D3292" t="s">
        <v>11</v>
      </c>
      <c r="E3292" t="s">
        <v>35</v>
      </c>
      <c r="F3292" s="8">
        <v>3</v>
      </c>
      <c r="G3292" s="10">
        <v>0.1</v>
      </c>
      <c r="H3292" t="s">
        <v>17</v>
      </c>
      <c r="I3292" s="8">
        <v>4317.3</v>
      </c>
      <c r="J3292" s="8">
        <v>1400.95</v>
      </c>
      <c r="K3292" s="12">
        <f>YEAR(Table2[[#This Row],[Order_Date]])</f>
        <v>2024</v>
      </c>
      <c r="L3292" s="12">
        <f>MONTH(Table2[[#This Row],[Order_Date]])</f>
        <v>3</v>
      </c>
      <c r="M3292" t="str">
        <f>TEXT(Table2[[#This Row],[Order_Date]],"mmm")</f>
        <v>Mar</v>
      </c>
      <c r="N3292" t="str">
        <f>TEXT(Table2[[#This Row],[Order_Date]],"YYYY-MM")</f>
        <v>2024-03</v>
      </c>
      <c r="O3292" s="9">
        <f>IFERROR(Table2[[#This Row],[Profit]]/Table2[[#This Row],[Sales]],0)</f>
        <v>0.32449679197646675</v>
      </c>
      <c r="P3292" t="str">
        <f>_xlfn.XLOOKUP(Table2[[#This Row],[Product_ID]],Table4[Product_ID],Table4[Category],"Not Found")</f>
        <v>Lifestyle</v>
      </c>
      <c r="Q3292" t="str">
        <f>_xlfn.XLOOKUP(Table2[[#This Row],[Product_ID]],Table4[Product_ID],Table4[Sub_Category],"Not Found")</f>
        <v>Bags</v>
      </c>
      <c r="R3292" t="str">
        <f>_xlfn.XLOOKUP(Table2[[#This Row],[Customer_ID]],Table1[Customer_ID],Table1[Region],"Not Found")</f>
        <v>West</v>
      </c>
      <c r="S3292" t="str">
        <f>_xlfn.XLOOKUP(Table2[[#This Row],[Customer_ID]],Table1[Customer_ID],Table1[Segment],"Not Found")</f>
        <v>Home Office</v>
      </c>
      <c r="T3292" t="str">
        <f>_xlfn.XLOOKUP(Table2[[#This Row],[Product_ID]],Table4[Product_ID],Table4[Product_Name],"Not Found")</f>
        <v>Backpack</v>
      </c>
    </row>
    <row r="3293" spans="1:20" x14ac:dyDescent="0.3">
      <c r="A3293" t="s">
        <v>3824</v>
      </c>
      <c r="B3293" s="4">
        <v>45298</v>
      </c>
      <c r="C3293" s="4">
        <v>45301</v>
      </c>
      <c r="D3293" t="s">
        <v>1111</v>
      </c>
      <c r="E3293" t="s">
        <v>50</v>
      </c>
      <c r="F3293" s="8">
        <v>4</v>
      </c>
      <c r="G3293" s="10">
        <v>0.1</v>
      </c>
      <c r="H3293" t="s">
        <v>21</v>
      </c>
      <c r="I3293" s="8">
        <v>1796.4</v>
      </c>
      <c r="J3293" s="8">
        <v>299.23</v>
      </c>
      <c r="K3293" s="12">
        <f>YEAR(Table2[[#This Row],[Order_Date]])</f>
        <v>2024</v>
      </c>
      <c r="L3293" s="12">
        <f>MONTH(Table2[[#This Row],[Order_Date]])</f>
        <v>1</v>
      </c>
      <c r="M3293" t="str">
        <f>TEXT(Table2[[#This Row],[Order_Date]],"mmm")</f>
        <v>Jan</v>
      </c>
      <c r="N3293" t="str">
        <f>TEXT(Table2[[#This Row],[Order_Date]],"YYYY-MM")</f>
        <v>2024-01</v>
      </c>
      <c r="O3293" s="9">
        <f>IFERROR(Table2[[#This Row],[Profit]]/Table2[[#This Row],[Sales]],0)</f>
        <v>0.1665720329547985</v>
      </c>
      <c r="P3293" t="str">
        <f>_xlfn.XLOOKUP(Table2[[#This Row],[Product_ID]],Table4[Product_ID],Table4[Category],"Not Found")</f>
        <v>Technology</v>
      </c>
      <c r="Q3293" t="str">
        <f>_xlfn.XLOOKUP(Table2[[#This Row],[Product_ID]],Table4[Product_ID],Table4[Sub_Category],"Not Found")</f>
        <v>Accessories</v>
      </c>
      <c r="R3293" t="str">
        <f>_xlfn.XLOOKUP(Table2[[#This Row],[Customer_ID]],Table1[Customer_ID],Table1[Region],"Not Found")</f>
        <v>North</v>
      </c>
      <c r="S3293" t="str">
        <f>_xlfn.XLOOKUP(Table2[[#This Row],[Customer_ID]],Table1[Customer_ID],Table1[Segment],"Not Found")</f>
        <v>Corporate</v>
      </c>
      <c r="T3293" t="str">
        <f>_xlfn.XLOOKUP(Table2[[#This Row],[Product_ID]],Table4[Product_ID],Table4[Product_Name],"Not Found")</f>
        <v>Wireless Mouse</v>
      </c>
    </row>
    <row r="3294" spans="1:20" x14ac:dyDescent="0.3">
      <c r="A3294" t="s">
        <v>3825</v>
      </c>
      <c r="B3294" s="4">
        <v>45428</v>
      </c>
      <c r="C3294" s="4">
        <v>45433</v>
      </c>
      <c r="D3294" t="s">
        <v>677</v>
      </c>
      <c r="E3294" t="s">
        <v>116</v>
      </c>
      <c r="F3294" s="8">
        <v>3</v>
      </c>
      <c r="G3294" s="10">
        <v>0</v>
      </c>
      <c r="H3294" t="s">
        <v>21</v>
      </c>
      <c r="I3294" s="8">
        <v>1197</v>
      </c>
      <c r="J3294" s="8">
        <v>289.48</v>
      </c>
      <c r="K3294" s="12">
        <f>YEAR(Table2[[#This Row],[Order_Date]])</f>
        <v>2024</v>
      </c>
      <c r="L3294" s="12">
        <f>MONTH(Table2[[#This Row],[Order_Date]])</f>
        <v>5</v>
      </c>
      <c r="M3294" t="str">
        <f>TEXT(Table2[[#This Row],[Order_Date]],"mmm")</f>
        <v>May</v>
      </c>
      <c r="N3294" t="str">
        <f>TEXT(Table2[[#This Row],[Order_Date]],"YYYY-MM")</f>
        <v>2024-05</v>
      </c>
      <c r="O3294" s="9">
        <f>IFERROR(Table2[[#This Row],[Profit]]/Table2[[#This Row],[Sales]],0)</f>
        <v>0.24183792815371763</v>
      </c>
      <c r="P3294" t="str">
        <f>_xlfn.XLOOKUP(Table2[[#This Row],[Product_ID]],Table4[Product_ID],Table4[Category],"Not Found")</f>
        <v>Technology</v>
      </c>
      <c r="Q3294" t="str">
        <f>_xlfn.XLOOKUP(Table2[[#This Row],[Product_ID]],Table4[Product_ID],Table4[Sub_Category],"Not Found")</f>
        <v>Accessories</v>
      </c>
      <c r="R3294" t="str">
        <f>_xlfn.XLOOKUP(Table2[[#This Row],[Customer_ID]],Table1[Customer_ID],Table1[Region],"Not Found")</f>
        <v>East</v>
      </c>
      <c r="S3294" t="str">
        <f>_xlfn.XLOOKUP(Table2[[#This Row],[Customer_ID]],Table1[Customer_ID],Table1[Segment],"Not Found")</f>
        <v>Consumer</v>
      </c>
      <c r="T3294" t="str">
        <f>_xlfn.XLOOKUP(Table2[[#This Row],[Product_ID]],Table4[Product_ID],Table4[Product_Name],"Not Found")</f>
        <v>Mobile Holder</v>
      </c>
    </row>
    <row r="3295" spans="1:20" x14ac:dyDescent="0.3">
      <c r="A3295" t="s">
        <v>3826</v>
      </c>
      <c r="B3295" s="4">
        <v>45455</v>
      </c>
      <c r="C3295" s="4">
        <v>45456</v>
      </c>
      <c r="D3295" t="s">
        <v>453</v>
      </c>
      <c r="E3295" t="s">
        <v>68</v>
      </c>
      <c r="F3295" s="8">
        <v>5</v>
      </c>
      <c r="G3295" s="10">
        <v>0.1</v>
      </c>
      <c r="H3295" t="s">
        <v>30</v>
      </c>
      <c r="I3295" s="8">
        <v>5845.5</v>
      </c>
      <c r="J3295" s="8">
        <v>1243.5</v>
      </c>
      <c r="K3295" s="12">
        <f>YEAR(Table2[[#This Row],[Order_Date]])</f>
        <v>2024</v>
      </c>
      <c r="L3295" s="12">
        <f>MONTH(Table2[[#This Row],[Order_Date]])</f>
        <v>6</v>
      </c>
      <c r="M3295" t="str">
        <f>TEXT(Table2[[#This Row],[Order_Date]],"mmm")</f>
        <v>Jun</v>
      </c>
      <c r="N3295" t="str">
        <f>TEXT(Table2[[#This Row],[Order_Date]],"YYYY-MM")</f>
        <v>2024-06</v>
      </c>
      <c r="O3295" s="9">
        <f>IFERROR(Table2[[#This Row],[Profit]]/Table2[[#This Row],[Sales]],0)</f>
        <v>0.21272773928663075</v>
      </c>
      <c r="P3295" t="str">
        <f>_xlfn.XLOOKUP(Table2[[#This Row],[Product_ID]],Table4[Product_ID],Table4[Category],"Not Found")</f>
        <v>Home</v>
      </c>
      <c r="Q3295" t="str">
        <f>_xlfn.XLOOKUP(Table2[[#This Row],[Product_ID]],Table4[Product_ID],Table4[Sub_Category],"Not Found")</f>
        <v>Lighting</v>
      </c>
      <c r="R3295" t="str">
        <f>_xlfn.XLOOKUP(Table2[[#This Row],[Customer_ID]],Table1[Customer_ID],Table1[Region],"Not Found")</f>
        <v>East</v>
      </c>
      <c r="S3295" t="str">
        <f>_xlfn.XLOOKUP(Table2[[#This Row],[Customer_ID]],Table1[Customer_ID],Table1[Segment],"Not Found")</f>
        <v>Corporate</v>
      </c>
      <c r="T3295" t="str">
        <f>_xlfn.XLOOKUP(Table2[[#This Row],[Product_ID]],Table4[Product_ID],Table4[Product_Name],"Not Found")</f>
        <v>Table Lamp</v>
      </c>
    </row>
    <row r="3296" spans="1:20" x14ac:dyDescent="0.3">
      <c r="A3296" t="s">
        <v>3827</v>
      </c>
      <c r="B3296" s="4">
        <v>45374</v>
      </c>
      <c r="C3296" s="4">
        <v>45378</v>
      </c>
      <c r="D3296" t="s">
        <v>669</v>
      </c>
      <c r="E3296" t="s">
        <v>20</v>
      </c>
      <c r="F3296" s="8">
        <v>1</v>
      </c>
      <c r="G3296" s="10">
        <v>0.1</v>
      </c>
      <c r="H3296" t="s">
        <v>13</v>
      </c>
      <c r="I3296" s="8">
        <v>6299.1</v>
      </c>
      <c r="J3296" s="8">
        <v>1046.99</v>
      </c>
      <c r="K3296" s="12">
        <f>YEAR(Table2[[#This Row],[Order_Date]])</f>
        <v>2024</v>
      </c>
      <c r="L3296" s="12">
        <f>MONTH(Table2[[#This Row],[Order_Date]])</f>
        <v>3</v>
      </c>
      <c r="M3296" t="str">
        <f>TEXT(Table2[[#This Row],[Order_Date]],"mmm")</f>
        <v>Mar</v>
      </c>
      <c r="N3296" t="str">
        <f>TEXT(Table2[[#This Row],[Order_Date]],"YYYY-MM")</f>
        <v>2024-03</v>
      </c>
      <c r="O3296" s="9">
        <f>IFERROR(Table2[[#This Row],[Profit]]/Table2[[#This Row],[Sales]],0)</f>
        <v>0.16621263355082472</v>
      </c>
      <c r="P3296" t="str">
        <f>_xlfn.XLOOKUP(Table2[[#This Row],[Product_ID]],Table4[Product_ID],Table4[Category],"Not Found")</f>
        <v>Furniture</v>
      </c>
      <c r="Q3296" t="str">
        <f>_xlfn.XLOOKUP(Table2[[#This Row],[Product_ID]],Table4[Product_ID],Table4[Sub_Category],"Not Found")</f>
        <v>Furniture</v>
      </c>
      <c r="R3296" t="str">
        <f>_xlfn.XLOOKUP(Table2[[#This Row],[Customer_ID]],Table1[Customer_ID],Table1[Region],"Not Found")</f>
        <v>West</v>
      </c>
      <c r="S3296" t="str">
        <f>_xlfn.XLOOKUP(Table2[[#This Row],[Customer_ID]],Table1[Customer_ID],Table1[Segment],"Not Found")</f>
        <v>Home Office</v>
      </c>
      <c r="T3296" t="str">
        <f>_xlfn.XLOOKUP(Table2[[#This Row],[Product_ID]],Table4[Product_ID],Table4[Product_Name],"Not Found")</f>
        <v>Office Chair</v>
      </c>
    </row>
    <row r="3297" spans="1:20" x14ac:dyDescent="0.3">
      <c r="A3297" t="s">
        <v>3828</v>
      </c>
      <c r="B3297" s="4">
        <v>45941</v>
      </c>
      <c r="C3297" s="4">
        <v>45944</v>
      </c>
      <c r="D3297" t="s">
        <v>187</v>
      </c>
      <c r="E3297" t="s">
        <v>71</v>
      </c>
      <c r="F3297" s="8">
        <v>1</v>
      </c>
      <c r="G3297" s="10">
        <v>0.05</v>
      </c>
      <c r="H3297" t="s">
        <v>13</v>
      </c>
      <c r="I3297" s="8">
        <v>759.05</v>
      </c>
      <c r="J3297" s="8">
        <v>212.6</v>
      </c>
      <c r="K3297" s="12">
        <f>YEAR(Table2[[#This Row],[Order_Date]])</f>
        <v>2025</v>
      </c>
      <c r="L3297" s="12">
        <f>MONTH(Table2[[#This Row],[Order_Date]])</f>
        <v>10</v>
      </c>
      <c r="M3297" t="str">
        <f>TEXT(Table2[[#This Row],[Order_Date]],"mmm")</f>
        <v>Oct</v>
      </c>
      <c r="N3297" t="str">
        <f>TEXT(Table2[[#This Row],[Order_Date]],"YYYY-MM")</f>
        <v>2025-10</v>
      </c>
      <c r="O3297" s="9">
        <f>IFERROR(Table2[[#This Row],[Profit]]/Table2[[#This Row],[Sales]],0)</f>
        <v>0.28008695079375534</v>
      </c>
      <c r="P3297" t="str">
        <f>_xlfn.XLOOKUP(Table2[[#This Row],[Product_ID]],Table4[Product_ID],Table4[Category],"Not Found")</f>
        <v>Home</v>
      </c>
      <c r="Q3297" t="str">
        <f>_xlfn.XLOOKUP(Table2[[#This Row],[Product_ID]],Table4[Product_ID],Table4[Sub_Category],"Not Found")</f>
        <v>Storage</v>
      </c>
      <c r="R3297" t="str">
        <f>_xlfn.XLOOKUP(Table2[[#This Row],[Customer_ID]],Table1[Customer_ID],Table1[Region],"Not Found")</f>
        <v>South</v>
      </c>
      <c r="S3297" t="str">
        <f>_xlfn.XLOOKUP(Table2[[#This Row],[Customer_ID]],Table1[Customer_ID],Table1[Segment],"Not Found")</f>
        <v>Consumer</v>
      </c>
      <c r="T3297" t="str">
        <f>_xlfn.XLOOKUP(Table2[[#This Row],[Product_ID]],Table4[Product_ID],Table4[Product_Name],"Not Found")</f>
        <v>Storage Box</v>
      </c>
    </row>
    <row r="3298" spans="1:20" x14ac:dyDescent="0.3">
      <c r="A3298" t="s">
        <v>3829</v>
      </c>
      <c r="B3298" s="4">
        <v>45711</v>
      </c>
      <c r="C3298" s="4">
        <v>45715</v>
      </c>
      <c r="D3298" t="s">
        <v>1182</v>
      </c>
      <c r="E3298" t="s">
        <v>20</v>
      </c>
      <c r="F3298" s="8">
        <v>2</v>
      </c>
      <c r="G3298" s="10">
        <v>0.1</v>
      </c>
      <c r="H3298" t="s">
        <v>13</v>
      </c>
      <c r="I3298" s="8">
        <v>12598.2</v>
      </c>
      <c r="J3298" s="8">
        <v>2127.6</v>
      </c>
      <c r="K3298" s="12">
        <f>YEAR(Table2[[#This Row],[Order_Date]])</f>
        <v>2025</v>
      </c>
      <c r="L3298" s="12">
        <f>MONTH(Table2[[#This Row],[Order_Date]])</f>
        <v>2</v>
      </c>
      <c r="M3298" t="str">
        <f>TEXT(Table2[[#This Row],[Order_Date]],"mmm")</f>
        <v>Feb</v>
      </c>
      <c r="N3298" t="str">
        <f>TEXT(Table2[[#This Row],[Order_Date]],"YYYY-MM")</f>
        <v>2025-02</v>
      </c>
      <c r="O3298" s="9">
        <f>IFERROR(Table2[[#This Row],[Profit]]/Table2[[#This Row],[Sales]],0)</f>
        <v>0.16888126875267895</v>
      </c>
      <c r="P3298" t="str">
        <f>_xlfn.XLOOKUP(Table2[[#This Row],[Product_ID]],Table4[Product_ID],Table4[Category],"Not Found")</f>
        <v>Furniture</v>
      </c>
      <c r="Q3298" t="str">
        <f>_xlfn.XLOOKUP(Table2[[#This Row],[Product_ID]],Table4[Product_ID],Table4[Sub_Category],"Not Found")</f>
        <v>Furniture</v>
      </c>
      <c r="R3298" t="str">
        <f>_xlfn.XLOOKUP(Table2[[#This Row],[Customer_ID]],Table1[Customer_ID],Table1[Region],"Not Found")</f>
        <v>East</v>
      </c>
      <c r="S3298" t="str">
        <f>_xlfn.XLOOKUP(Table2[[#This Row],[Customer_ID]],Table1[Customer_ID],Table1[Segment],"Not Found")</f>
        <v>Consumer</v>
      </c>
      <c r="T3298" t="str">
        <f>_xlfn.XLOOKUP(Table2[[#This Row],[Product_ID]],Table4[Product_ID],Table4[Product_Name],"Not Found")</f>
        <v>Office Chair</v>
      </c>
    </row>
    <row r="3299" spans="1:20" x14ac:dyDescent="0.3">
      <c r="A3299" t="s">
        <v>3830</v>
      </c>
      <c r="B3299" s="4">
        <v>45364</v>
      </c>
      <c r="C3299" s="4">
        <v>45367</v>
      </c>
      <c r="D3299" t="s">
        <v>1771</v>
      </c>
      <c r="E3299" t="s">
        <v>200</v>
      </c>
      <c r="F3299" s="8">
        <v>3</v>
      </c>
      <c r="G3299" s="10">
        <v>0.05</v>
      </c>
      <c r="H3299" t="s">
        <v>17</v>
      </c>
      <c r="I3299" s="8">
        <v>3132.15</v>
      </c>
      <c r="J3299" s="8">
        <v>-64.52</v>
      </c>
      <c r="K3299" s="12">
        <f>YEAR(Table2[[#This Row],[Order_Date]])</f>
        <v>2024</v>
      </c>
      <c r="L3299" s="12">
        <f>MONTH(Table2[[#This Row],[Order_Date]])</f>
        <v>3</v>
      </c>
      <c r="M3299" t="str">
        <f>TEXT(Table2[[#This Row],[Order_Date]],"mmm")</f>
        <v>Mar</v>
      </c>
      <c r="N3299" t="str">
        <f>TEXT(Table2[[#This Row],[Order_Date]],"YYYY-MM")</f>
        <v>2024-03</v>
      </c>
      <c r="O3299" s="9">
        <f>IFERROR(Table2[[#This Row],[Profit]]/Table2[[#This Row],[Sales]],0)</f>
        <v>-2.0599268872818988E-2</v>
      </c>
      <c r="P3299" t="str">
        <f>_xlfn.XLOOKUP(Table2[[#This Row],[Product_ID]],Table4[Product_ID],Table4[Category],"Not Found")</f>
        <v>Office</v>
      </c>
      <c r="Q3299" t="str">
        <f>_xlfn.XLOOKUP(Table2[[#This Row],[Product_ID]],Table4[Product_ID],Table4[Sub_Category],"Not Found")</f>
        <v>Office Supplies</v>
      </c>
      <c r="R3299" t="str">
        <f>_xlfn.XLOOKUP(Table2[[#This Row],[Customer_ID]],Table1[Customer_ID],Table1[Region],"Not Found")</f>
        <v>North</v>
      </c>
      <c r="S3299" t="str">
        <f>_xlfn.XLOOKUP(Table2[[#This Row],[Customer_ID]],Table1[Customer_ID],Table1[Segment],"Not Found")</f>
        <v>Consumer</v>
      </c>
      <c r="T3299" t="str">
        <f>_xlfn.XLOOKUP(Table2[[#This Row],[Product_ID]],Table4[Product_ID],Table4[Product_Name],"Not Found")</f>
        <v>Laptop Stand</v>
      </c>
    </row>
    <row r="3300" spans="1:20" x14ac:dyDescent="0.3">
      <c r="A3300" t="s">
        <v>3831</v>
      </c>
      <c r="B3300" s="4">
        <v>45528</v>
      </c>
      <c r="C3300" s="4">
        <v>45529</v>
      </c>
      <c r="D3300" t="s">
        <v>225</v>
      </c>
      <c r="E3300" t="s">
        <v>35</v>
      </c>
      <c r="F3300" s="8">
        <v>1</v>
      </c>
      <c r="G3300" s="10">
        <v>0</v>
      </c>
      <c r="H3300" t="s">
        <v>17</v>
      </c>
      <c r="I3300" s="8">
        <v>1599</v>
      </c>
      <c r="J3300" s="8">
        <v>497.58</v>
      </c>
      <c r="K3300" s="12">
        <f>YEAR(Table2[[#This Row],[Order_Date]])</f>
        <v>2024</v>
      </c>
      <c r="L3300" s="12">
        <f>MONTH(Table2[[#This Row],[Order_Date]])</f>
        <v>8</v>
      </c>
      <c r="M3300" t="str">
        <f>TEXT(Table2[[#This Row],[Order_Date]],"mmm")</f>
        <v>Aug</v>
      </c>
      <c r="N3300" t="str">
        <f>TEXT(Table2[[#This Row],[Order_Date]],"YYYY-MM")</f>
        <v>2024-08</v>
      </c>
      <c r="O3300" s="9">
        <f>IFERROR(Table2[[#This Row],[Profit]]/Table2[[#This Row],[Sales]],0)</f>
        <v>0.31118198874296432</v>
      </c>
      <c r="P3300" t="str">
        <f>_xlfn.XLOOKUP(Table2[[#This Row],[Product_ID]],Table4[Product_ID],Table4[Category],"Not Found")</f>
        <v>Lifestyle</v>
      </c>
      <c r="Q3300" t="str">
        <f>_xlfn.XLOOKUP(Table2[[#This Row],[Product_ID]],Table4[Product_ID],Table4[Sub_Category],"Not Found")</f>
        <v>Bags</v>
      </c>
      <c r="R3300" t="str">
        <f>_xlfn.XLOOKUP(Table2[[#This Row],[Customer_ID]],Table1[Customer_ID],Table1[Region],"Not Found")</f>
        <v>West</v>
      </c>
      <c r="S3300" t="str">
        <f>_xlfn.XLOOKUP(Table2[[#This Row],[Customer_ID]],Table1[Customer_ID],Table1[Segment],"Not Found")</f>
        <v>Consumer</v>
      </c>
      <c r="T3300" t="str">
        <f>_xlfn.XLOOKUP(Table2[[#This Row],[Product_ID]],Table4[Product_ID],Table4[Product_Name],"Not Found")</f>
        <v>Backpack</v>
      </c>
    </row>
    <row r="3301" spans="1:20" x14ac:dyDescent="0.3">
      <c r="A3301" t="s">
        <v>3832</v>
      </c>
      <c r="B3301" s="4">
        <v>45337</v>
      </c>
      <c r="C3301" s="4">
        <v>45340</v>
      </c>
      <c r="D3301" t="s">
        <v>487</v>
      </c>
      <c r="E3301" t="s">
        <v>16</v>
      </c>
      <c r="F3301" s="8">
        <v>5</v>
      </c>
      <c r="G3301" s="10">
        <v>0.05</v>
      </c>
      <c r="H3301" t="s">
        <v>30</v>
      </c>
      <c r="I3301" s="8">
        <v>6170.25</v>
      </c>
      <c r="J3301" s="8">
        <v>1529.82</v>
      </c>
      <c r="K3301" s="12">
        <f>YEAR(Table2[[#This Row],[Order_Date]])</f>
        <v>2024</v>
      </c>
      <c r="L3301" s="12">
        <f>MONTH(Table2[[#This Row],[Order_Date]])</f>
        <v>2</v>
      </c>
      <c r="M3301" t="str">
        <f>TEXT(Table2[[#This Row],[Order_Date]],"mmm")</f>
        <v>Feb</v>
      </c>
      <c r="N3301" t="str">
        <f>TEXT(Table2[[#This Row],[Order_Date]],"YYYY-MM")</f>
        <v>2024-02</v>
      </c>
      <c r="O3301" s="9">
        <f>IFERROR(Table2[[#This Row],[Profit]]/Table2[[#This Row],[Sales]],0)</f>
        <v>0.24793484866901663</v>
      </c>
      <c r="P3301" t="str">
        <f>_xlfn.XLOOKUP(Table2[[#This Row],[Product_ID]],Table4[Product_ID],Table4[Category],"Not Found")</f>
        <v>Technology</v>
      </c>
      <c r="Q3301" t="str">
        <f>_xlfn.XLOOKUP(Table2[[#This Row],[Product_ID]],Table4[Product_ID],Table4[Sub_Category],"Not Found")</f>
        <v>Accessories</v>
      </c>
      <c r="R3301" t="str">
        <f>_xlfn.XLOOKUP(Table2[[#This Row],[Customer_ID]],Table1[Customer_ID],Table1[Region],"Not Found")</f>
        <v>West</v>
      </c>
      <c r="S3301" t="str">
        <f>_xlfn.XLOOKUP(Table2[[#This Row],[Customer_ID]],Table1[Customer_ID],Table1[Segment],"Not Found")</f>
        <v>Corporate</v>
      </c>
      <c r="T3301" t="str">
        <f>_xlfn.XLOOKUP(Table2[[#This Row],[Product_ID]],Table4[Product_ID],Table4[Product_Name],"Not Found")</f>
        <v>USB-C Hub</v>
      </c>
    </row>
    <row r="3302" spans="1:20" x14ac:dyDescent="0.3">
      <c r="A3302" t="s">
        <v>3833</v>
      </c>
      <c r="B3302" s="4">
        <v>45909</v>
      </c>
      <c r="C3302" s="4">
        <v>45913</v>
      </c>
      <c r="D3302" t="s">
        <v>1879</v>
      </c>
      <c r="E3302" t="s">
        <v>116</v>
      </c>
      <c r="F3302" s="8">
        <v>2</v>
      </c>
      <c r="G3302" s="10">
        <v>0.15</v>
      </c>
      <c r="H3302" t="s">
        <v>21</v>
      </c>
      <c r="I3302" s="8">
        <v>678.3</v>
      </c>
      <c r="J3302" s="8">
        <v>149.19999999999999</v>
      </c>
      <c r="K3302" s="12">
        <f>YEAR(Table2[[#This Row],[Order_Date]])</f>
        <v>2025</v>
      </c>
      <c r="L3302" s="12">
        <f>MONTH(Table2[[#This Row],[Order_Date]])</f>
        <v>9</v>
      </c>
      <c r="M3302" t="str">
        <f>TEXT(Table2[[#This Row],[Order_Date]],"mmm")</f>
        <v>Sep</v>
      </c>
      <c r="N3302" t="str">
        <f>TEXT(Table2[[#This Row],[Order_Date]],"YYYY-MM")</f>
        <v>2025-09</v>
      </c>
      <c r="O3302" s="9">
        <f>IFERROR(Table2[[#This Row],[Profit]]/Table2[[#This Row],[Sales]],0)</f>
        <v>0.21996166887807755</v>
      </c>
      <c r="P3302" t="str">
        <f>_xlfn.XLOOKUP(Table2[[#This Row],[Product_ID]],Table4[Product_ID],Table4[Category],"Not Found")</f>
        <v>Technology</v>
      </c>
      <c r="Q3302" t="str">
        <f>_xlfn.XLOOKUP(Table2[[#This Row],[Product_ID]],Table4[Product_ID],Table4[Sub_Category],"Not Found")</f>
        <v>Accessories</v>
      </c>
      <c r="R3302" t="str">
        <f>_xlfn.XLOOKUP(Table2[[#This Row],[Customer_ID]],Table1[Customer_ID],Table1[Region],"Not Found")</f>
        <v>West</v>
      </c>
      <c r="S3302" t="str">
        <f>_xlfn.XLOOKUP(Table2[[#This Row],[Customer_ID]],Table1[Customer_ID],Table1[Segment],"Not Found")</f>
        <v>Consumer</v>
      </c>
      <c r="T3302" t="str">
        <f>_xlfn.XLOOKUP(Table2[[#This Row],[Product_ID]],Table4[Product_ID],Table4[Product_Name],"Not Found")</f>
        <v>Mobile Holder</v>
      </c>
    </row>
    <row r="3303" spans="1:20" x14ac:dyDescent="0.3">
      <c r="A3303" t="s">
        <v>3834</v>
      </c>
      <c r="B3303" s="4">
        <v>45553</v>
      </c>
      <c r="C3303" s="4">
        <v>45556</v>
      </c>
      <c r="D3303" t="s">
        <v>1545</v>
      </c>
      <c r="E3303" t="s">
        <v>58</v>
      </c>
      <c r="F3303" s="8">
        <v>5</v>
      </c>
      <c r="G3303" s="10">
        <v>0.05</v>
      </c>
      <c r="H3303" t="s">
        <v>13</v>
      </c>
      <c r="I3303" s="8">
        <v>9495.25</v>
      </c>
      <c r="J3303" s="8">
        <v>2614.56</v>
      </c>
      <c r="K3303" s="12">
        <f>YEAR(Table2[[#This Row],[Order_Date]])</f>
        <v>2024</v>
      </c>
      <c r="L3303" s="12">
        <f>MONTH(Table2[[#This Row],[Order_Date]])</f>
        <v>9</v>
      </c>
      <c r="M3303" t="str">
        <f>TEXT(Table2[[#This Row],[Order_Date]],"mmm")</f>
        <v>Sep</v>
      </c>
      <c r="N3303" t="str">
        <f>TEXT(Table2[[#This Row],[Order_Date]],"YYYY-MM")</f>
        <v>2024-09</v>
      </c>
      <c r="O3303" s="9">
        <f>IFERROR(Table2[[#This Row],[Profit]]/Table2[[#This Row],[Sales]],0)</f>
        <v>0.27535451936494565</v>
      </c>
      <c r="P3303" t="str">
        <f>_xlfn.XLOOKUP(Table2[[#This Row],[Product_ID]],Table4[Product_ID],Table4[Category],"Not Found")</f>
        <v>Technology</v>
      </c>
      <c r="Q3303" t="str">
        <f>_xlfn.XLOOKUP(Table2[[#This Row],[Product_ID]],Table4[Product_ID],Table4[Sub_Category],"Not Found")</f>
        <v>Audio</v>
      </c>
      <c r="R3303" t="str">
        <f>_xlfn.XLOOKUP(Table2[[#This Row],[Customer_ID]],Table1[Customer_ID],Table1[Region],"Not Found")</f>
        <v>North</v>
      </c>
      <c r="S3303" t="str">
        <f>_xlfn.XLOOKUP(Table2[[#This Row],[Customer_ID]],Table1[Customer_ID],Table1[Segment],"Not Found")</f>
        <v>Consumer</v>
      </c>
      <c r="T3303" t="str">
        <f>_xlfn.XLOOKUP(Table2[[#This Row],[Product_ID]],Table4[Product_ID],Table4[Product_Name],"Not Found")</f>
        <v>Bluetooth Speaker</v>
      </c>
    </row>
    <row r="3304" spans="1:20" x14ac:dyDescent="0.3">
      <c r="A3304" t="s">
        <v>3835</v>
      </c>
      <c r="B3304" s="4">
        <v>45467</v>
      </c>
      <c r="C3304" s="4">
        <v>45471</v>
      </c>
      <c r="D3304" t="s">
        <v>433</v>
      </c>
      <c r="E3304" t="s">
        <v>200</v>
      </c>
      <c r="F3304" s="8">
        <v>1</v>
      </c>
      <c r="G3304" s="10">
        <v>0.05</v>
      </c>
      <c r="H3304" t="s">
        <v>21</v>
      </c>
      <c r="I3304" s="8">
        <v>1044.05</v>
      </c>
      <c r="J3304" s="8">
        <v>280.07</v>
      </c>
      <c r="K3304" s="12">
        <f>YEAR(Table2[[#This Row],[Order_Date]])</f>
        <v>2024</v>
      </c>
      <c r="L3304" s="12">
        <f>MONTH(Table2[[#This Row],[Order_Date]])</f>
        <v>6</v>
      </c>
      <c r="M3304" t="str">
        <f>TEXT(Table2[[#This Row],[Order_Date]],"mmm")</f>
        <v>Jun</v>
      </c>
      <c r="N3304" t="str">
        <f>TEXT(Table2[[#This Row],[Order_Date]],"YYYY-MM")</f>
        <v>2024-06</v>
      </c>
      <c r="O3304" s="9">
        <f>IFERROR(Table2[[#This Row],[Profit]]/Table2[[#This Row],[Sales]],0)</f>
        <v>0.26825343613811597</v>
      </c>
      <c r="P3304" t="str">
        <f>_xlfn.XLOOKUP(Table2[[#This Row],[Product_ID]],Table4[Product_ID],Table4[Category],"Not Found")</f>
        <v>Office</v>
      </c>
      <c r="Q3304" t="str">
        <f>_xlfn.XLOOKUP(Table2[[#This Row],[Product_ID]],Table4[Product_ID],Table4[Sub_Category],"Not Found")</f>
        <v>Office Supplies</v>
      </c>
      <c r="R3304" t="str">
        <f>_xlfn.XLOOKUP(Table2[[#This Row],[Customer_ID]],Table1[Customer_ID],Table1[Region],"Not Found")</f>
        <v>West</v>
      </c>
      <c r="S3304" t="str">
        <f>_xlfn.XLOOKUP(Table2[[#This Row],[Customer_ID]],Table1[Customer_ID],Table1[Segment],"Not Found")</f>
        <v>Consumer</v>
      </c>
      <c r="T3304" t="str">
        <f>_xlfn.XLOOKUP(Table2[[#This Row],[Product_ID]],Table4[Product_ID],Table4[Product_Name],"Not Found")</f>
        <v>Laptop Stand</v>
      </c>
    </row>
    <row r="3305" spans="1:20" x14ac:dyDescent="0.3">
      <c r="A3305" t="s">
        <v>3836</v>
      </c>
      <c r="B3305" s="4">
        <v>45457</v>
      </c>
      <c r="C3305" s="4">
        <v>45462</v>
      </c>
      <c r="D3305" t="s">
        <v>604</v>
      </c>
      <c r="E3305" t="s">
        <v>76</v>
      </c>
      <c r="F3305" s="8">
        <v>2</v>
      </c>
      <c r="G3305" s="10">
        <v>0.1</v>
      </c>
      <c r="H3305" t="s">
        <v>13</v>
      </c>
      <c r="I3305" s="8">
        <v>1618.2</v>
      </c>
      <c r="J3305" s="8">
        <v>474.36</v>
      </c>
      <c r="K3305" s="12">
        <f>YEAR(Table2[[#This Row],[Order_Date]])</f>
        <v>2024</v>
      </c>
      <c r="L3305" s="12">
        <f>MONTH(Table2[[#This Row],[Order_Date]])</f>
        <v>6</v>
      </c>
      <c r="M3305" t="str">
        <f>TEXT(Table2[[#This Row],[Order_Date]],"mmm")</f>
        <v>Jun</v>
      </c>
      <c r="N3305" t="str">
        <f>TEXT(Table2[[#This Row],[Order_Date]],"YYYY-MM")</f>
        <v>2024-06</v>
      </c>
      <c r="O3305" s="9">
        <f>IFERROR(Table2[[#This Row],[Profit]]/Table2[[#This Row],[Sales]],0)</f>
        <v>0.29314052651093808</v>
      </c>
      <c r="P3305" t="str">
        <f>_xlfn.XLOOKUP(Table2[[#This Row],[Product_ID]],Table4[Product_ID],Table4[Category],"Not Found")</f>
        <v>Home</v>
      </c>
      <c r="Q3305" t="str">
        <f>_xlfn.XLOOKUP(Table2[[#This Row],[Product_ID]],Table4[Product_ID],Table4[Sub_Category],"Not Found")</f>
        <v>Decor</v>
      </c>
      <c r="R3305" t="str">
        <f>_xlfn.XLOOKUP(Table2[[#This Row],[Customer_ID]],Table1[Customer_ID],Table1[Region],"Not Found")</f>
        <v>West</v>
      </c>
      <c r="S3305" t="str">
        <f>_xlfn.XLOOKUP(Table2[[#This Row],[Customer_ID]],Table1[Customer_ID],Table1[Segment],"Not Found")</f>
        <v>Consumer</v>
      </c>
      <c r="T3305" t="str">
        <f>_xlfn.XLOOKUP(Table2[[#This Row],[Product_ID]],Table4[Product_ID],Table4[Product_Name],"Not Found")</f>
        <v>Wall Clock</v>
      </c>
    </row>
    <row r="3306" spans="1:20" x14ac:dyDescent="0.3">
      <c r="A3306" t="s">
        <v>3837</v>
      </c>
      <c r="B3306" s="4">
        <v>45948</v>
      </c>
      <c r="C3306" s="4">
        <v>45949</v>
      </c>
      <c r="D3306" t="s">
        <v>341</v>
      </c>
      <c r="E3306" t="s">
        <v>96</v>
      </c>
      <c r="F3306" s="8">
        <v>3</v>
      </c>
      <c r="G3306" s="10">
        <v>0.1</v>
      </c>
      <c r="H3306" t="s">
        <v>13</v>
      </c>
      <c r="I3306" s="8">
        <v>2697.3</v>
      </c>
      <c r="J3306" s="8">
        <v>724.33</v>
      </c>
      <c r="K3306" s="12">
        <f>YEAR(Table2[[#This Row],[Order_Date]])</f>
        <v>2025</v>
      </c>
      <c r="L3306" s="12">
        <f>MONTH(Table2[[#This Row],[Order_Date]])</f>
        <v>10</v>
      </c>
      <c r="M3306" t="str">
        <f>TEXT(Table2[[#This Row],[Order_Date]],"mmm")</f>
        <v>Oct</v>
      </c>
      <c r="N3306" t="str">
        <f>TEXT(Table2[[#This Row],[Order_Date]],"YYYY-MM")</f>
        <v>2025-10</v>
      </c>
      <c r="O3306" s="9">
        <f>IFERROR(Table2[[#This Row],[Profit]]/Table2[[#This Row],[Sales]],0)</f>
        <v>0.26853890927965002</v>
      </c>
      <c r="P3306" t="str">
        <f>_xlfn.XLOOKUP(Table2[[#This Row],[Product_ID]],Table4[Product_ID],Table4[Category],"Not Found")</f>
        <v>Home</v>
      </c>
      <c r="Q3306" t="str">
        <f>_xlfn.XLOOKUP(Table2[[#This Row],[Product_ID]],Table4[Product_ID],Table4[Sub_Category],"Not Found")</f>
        <v>Lighting</v>
      </c>
      <c r="R3306" t="str">
        <f>_xlfn.XLOOKUP(Table2[[#This Row],[Customer_ID]],Table1[Customer_ID],Table1[Region],"Not Found")</f>
        <v>North</v>
      </c>
      <c r="S3306" t="str">
        <f>_xlfn.XLOOKUP(Table2[[#This Row],[Customer_ID]],Table1[Customer_ID],Table1[Segment],"Not Found")</f>
        <v>Corporate</v>
      </c>
      <c r="T3306" t="str">
        <f>_xlfn.XLOOKUP(Table2[[#This Row],[Product_ID]],Table4[Product_ID],Table4[Product_Name],"Not Found")</f>
        <v>LED Strip Light</v>
      </c>
    </row>
    <row r="3307" spans="1:20" x14ac:dyDescent="0.3">
      <c r="A3307" t="s">
        <v>3838</v>
      </c>
      <c r="B3307" s="4">
        <v>45661</v>
      </c>
      <c r="C3307" s="4">
        <v>45665</v>
      </c>
      <c r="D3307" t="s">
        <v>1228</v>
      </c>
      <c r="E3307" t="s">
        <v>45</v>
      </c>
      <c r="F3307" s="8">
        <v>3</v>
      </c>
      <c r="G3307" s="10">
        <v>0.1</v>
      </c>
      <c r="H3307" t="s">
        <v>21</v>
      </c>
      <c r="I3307" s="8">
        <v>6747.3</v>
      </c>
      <c r="J3307" s="8">
        <v>1643.11</v>
      </c>
      <c r="K3307" s="12">
        <f>YEAR(Table2[[#This Row],[Order_Date]])</f>
        <v>2025</v>
      </c>
      <c r="L3307" s="12">
        <f>MONTH(Table2[[#This Row],[Order_Date]])</f>
        <v>1</v>
      </c>
      <c r="M3307" t="str">
        <f>TEXT(Table2[[#This Row],[Order_Date]],"mmm")</f>
        <v>Jan</v>
      </c>
      <c r="N3307" t="str">
        <f>TEXT(Table2[[#This Row],[Order_Date]],"YYYY-MM")</f>
        <v>2025-01</v>
      </c>
      <c r="O3307" s="9">
        <f>IFERROR(Table2[[#This Row],[Profit]]/Table2[[#This Row],[Sales]],0)</f>
        <v>0.24352111214856312</v>
      </c>
      <c r="P3307" t="str">
        <f>_xlfn.XLOOKUP(Table2[[#This Row],[Product_ID]],Table4[Product_ID],Table4[Category],"Not Found")</f>
        <v>Technology</v>
      </c>
      <c r="Q3307" t="str">
        <f>_xlfn.XLOOKUP(Table2[[#This Row],[Product_ID]],Table4[Product_ID],Table4[Sub_Category],"Not Found")</f>
        <v>Audio</v>
      </c>
      <c r="R3307" t="str">
        <f>_xlfn.XLOOKUP(Table2[[#This Row],[Customer_ID]],Table1[Customer_ID],Table1[Region],"Not Found")</f>
        <v>North</v>
      </c>
      <c r="S3307" t="str">
        <f>_xlfn.XLOOKUP(Table2[[#This Row],[Customer_ID]],Table1[Customer_ID],Table1[Segment],"Not Found")</f>
        <v>Consumer</v>
      </c>
      <c r="T3307" t="str">
        <f>_xlfn.XLOOKUP(Table2[[#This Row],[Product_ID]],Table4[Product_ID],Table4[Product_Name],"Not Found")</f>
        <v>Headphones</v>
      </c>
    </row>
    <row r="3308" spans="1:20" x14ac:dyDescent="0.3">
      <c r="A3308" t="s">
        <v>3839</v>
      </c>
      <c r="B3308" s="4">
        <v>45345</v>
      </c>
      <c r="C3308" s="4">
        <v>45347</v>
      </c>
      <c r="D3308" t="s">
        <v>808</v>
      </c>
      <c r="E3308" t="s">
        <v>55</v>
      </c>
      <c r="F3308" s="8">
        <v>1</v>
      </c>
      <c r="G3308" s="10">
        <v>0</v>
      </c>
      <c r="H3308" t="s">
        <v>30</v>
      </c>
      <c r="I3308" s="8">
        <v>5999</v>
      </c>
      <c r="J3308" s="8">
        <v>836.12</v>
      </c>
      <c r="K3308" s="12">
        <f>YEAR(Table2[[#This Row],[Order_Date]])</f>
        <v>2024</v>
      </c>
      <c r="L3308" s="12">
        <f>MONTH(Table2[[#This Row],[Order_Date]])</f>
        <v>2</v>
      </c>
      <c r="M3308" t="str">
        <f>TEXT(Table2[[#This Row],[Order_Date]],"mmm")</f>
        <v>Feb</v>
      </c>
      <c r="N3308" t="str">
        <f>TEXT(Table2[[#This Row],[Order_Date]],"YYYY-MM")</f>
        <v>2024-02</v>
      </c>
      <c r="O3308" s="9">
        <f>IFERROR(Table2[[#This Row],[Profit]]/Table2[[#This Row],[Sales]],0)</f>
        <v>0.13937656276046007</v>
      </c>
      <c r="P3308" t="str">
        <f>_xlfn.XLOOKUP(Table2[[#This Row],[Product_ID]],Table4[Product_ID],Table4[Category],"Not Found")</f>
        <v>Furniture</v>
      </c>
      <c r="Q3308" t="str">
        <f>_xlfn.XLOOKUP(Table2[[#This Row],[Product_ID]],Table4[Product_ID],Table4[Sub_Category],"Not Found")</f>
        <v>Furniture</v>
      </c>
      <c r="R3308" t="str">
        <f>_xlfn.XLOOKUP(Table2[[#This Row],[Customer_ID]],Table1[Customer_ID],Table1[Region],"Not Found")</f>
        <v>South</v>
      </c>
      <c r="S3308" t="str">
        <f>_xlfn.XLOOKUP(Table2[[#This Row],[Customer_ID]],Table1[Customer_ID],Table1[Segment],"Not Found")</f>
        <v>Consumer</v>
      </c>
      <c r="T3308" t="str">
        <f>_xlfn.XLOOKUP(Table2[[#This Row],[Product_ID]],Table4[Product_ID],Table4[Product_Name],"Not Found")</f>
        <v>Study Table</v>
      </c>
    </row>
    <row r="3309" spans="1:20" x14ac:dyDescent="0.3">
      <c r="A3309" t="s">
        <v>3840</v>
      </c>
      <c r="B3309" s="4">
        <v>45981</v>
      </c>
      <c r="C3309" s="4">
        <v>45983</v>
      </c>
      <c r="D3309" t="s">
        <v>818</v>
      </c>
      <c r="E3309" t="s">
        <v>76</v>
      </c>
      <c r="F3309" s="8">
        <v>4</v>
      </c>
      <c r="G3309" s="10">
        <v>0.1</v>
      </c>
      <c r="H3309" t="s">
        <v>13</v>
      </c>
      <c r="I3309" s="8">
        <v>3236.4</v>
      </c>
      <c r="J3309" s="8">
        <v>946.87</v>
      </c>
      <c r="K3309" s="12">
        <f>YEAR(Table2[[#This Row],[Order_Date]])</f>
        <v>2025</v>
      </c>
      <c r="L3309" s="12">
        <f>MONTH(Table2[[#This Row],[Order_Date]])</f>
        <v>11</v>
      </c>
      <c r="M3309" t="str">
        <f>TEXT(Table2[[#This Row],[Order_Date]],"mmm")</f>
        <v>Nov</v>
      </c>
      <c r="N3309" t="str">
        <f>TEXT(Table2[[#This Row],[Order_Date]],"YYYY-MM")</f>
        <v>2025-11</v>
      </c>
      <c r="O3309" s="9">
        <f>IFERROR(Table2[[#This Row],[Profit]]/Table2[[#This Row],[Sales]],0)</f>
        <v>0.2925689037201829</v>
      </c>
      <c r="P3309" t="str">
        <f>_xlfn.XLOOKUP(Table2[[#This Row],[Product_ID]],Table4[Product_ID],Table4[Category],"Not Found")</f>
        <v>Home</v>
      </c>
      <c r="Q3309" t="str">
        <f>_xlfn.XLOOKUP(Table2[[#This Row],[Product_ID]],Table4[Product_ID],Table4[Sub_Category],"Not Found")</f>
        <v>Decor</v>
      </c>
      <c r="R3309" t="str">
        <f>_xlfn.XLOOKUP(Table2[[#This Row],[Customer_ID]],Table1[Customer_ID],Table1[Region],"Not Found")</f>
        <v>South</v>
      </c>
      <c r="S3309" t="str">
        <f>_xlfn.XLOOKUP(Table2[[#This Row],[Customer_ID]],Table1[Customer_ID],Table1[Segment],"Not Found")</f>
        <v>Consumer</v>
      </c>
      <c r="T3309" t="str">
        <f>_xlfn.XLOOKUP(Table2[[#This Row],[Product_ID]],Table4[Product_ID],Table4[Product_Name],"Not Found")</f>
        <v>Wall Clock</v>
      </c>
    </row>
    <row r="3310" spans="1:20" x14ac:dyDescent="0.3">
      <c r="A3310" t="s">
        <v>3841</v>
      </c>
      <c r="B3310" s="4">
        <v>45710</v>
      </c>
      <c r="C3310" s="4">
        <v>45713</v>
      </c>
      <c r="D3310" t="s">
        <v>525</v>
      </c>
      <c r="E3310" t="s">
        <v>29</v>
      </c>
      <c r="F3310" s="8">
        <v>3</v>
      </c>
      <c r="G3310" s="10">
        <v>0.05</v>
      </c>
      <c r="H3310" t="s">
        <v>21</v>
      </c>
      <c r="I3310" s="8">
        <v>1137.1500000000001</v>
      </c>
      <c r="J3310" s="8">
        <v>323.18</v>
      </c>
      <c r="K3310" s="12">
        <f>YEAR(Table2[[#This Row],[Order_Date]])</f>
        <v>2025</v>
      </c>
      <c r="L3310" s="12">
        <f>MONTH(Table2[[#This Row],[Order_Date]])</f>
        <v>2</v>
      </c>
      <c r="M3310" t="str">
        <f>TEXT(Table2[[#This Row],[Order_Date]],"mmm")</f>
        <v>Feb</v>
      </c>
      <c r="N3310" t="str">
        <f>TEXT(Table2[[#This Row],[Order_Date]],"YYYY-MM")</f>
        <v>2025-02</v>
      </c>
      <c r="O3310" s="9">
        <f>IFERROR(Table2[[#This Row],[Profit]]/Table2[[#This Row],[Sales]],0)</f>
        <v>0.28420173240117835</v>
      </c>
      <c r="P3310" t="str">
        <f>_xlfn.XLOOKUP(Table2[[#This Row],[Product_ID]],Table4[Product_ID],Table4[Category],"Not Found")</f>
        <v>Office</v>
      </c>
      <c r="Q3310" t="str">
        <f>_xlfn.XLOOKUP(Table2[[#This Row],[Product_ID]],Table4[Product_ID],Table4[Sub_Category],"Not Found")</f>
        <v>Paper</v>
      </c>
      <c r="R3310" t="str">
        <f>_xlfn.XLOOKUP(Table2[[#This Row],[Customer_ID]],Table1[Customer_ID],Table1[Region],"Not Found")</f>
        <v>East</v>
      </c>
      <c r="S3310" t="str">
        <f>_xlfn.XLOOKUP(Table2[[#This Row],[Customer_ID]],Table1[Customer_ID],Table1[Segment],"Not Found")</f>
        <v>Consumer</v>
      </c>
      <c r="T3310" t="str">
        <f>_xlfn.XLOOKUP(Table2[[#This Row],[Product_ID]],Table4[Product_ID],Table4[Product_Name],"Not Found")</f>
        <v>Notebook Set</v>
      </c>
    </row>
    <row r="3311" spans="1:20" x14ac:dyDescent="0.3">
      <c r="A3311" t="s">
        <v>3842</v>
      </c>
      <c r="B3311" s="4">
        <v>45798</v>
      </c>
      <c r="C3311" s="4">
        <v>45803</v>
      </c>
      <c r="D3311" t="s">
        <v>269</v>
      </c>
      <c r="E3311" t="s">
        <v>116</v>
      </c>
      <c r="F3311" s="8">
        <v>1</v>
      </c>
      <c r="G3311" s="10">
        <v>0.05</v>
      </c>
      <c r="H3311" t="s">
        <v>21</v>
      </c>
      <c r="I3311" s="8">
        <v>379.05</v>
      </c>
      <c r="J3311" s="8">
        <v>114.07</v>
      </c>
      <c r="K3311" s="12">
        <f>YEAR(Table2[[#This Row],[Order_Date]])</f>
        <v>2025</v>
      </c>
      <c r="L3311" s="12">
        <f>MONTH(Table2[[#This Row],[Order_Date]])</f>
        <v>5</v>
      </c>
      <c r="M3311" t="str">
        <f>TEXT(Table2[[#This Row],[Order_Date]],"mmm")</f>
        <v>May</v>
      </c>
      <c r="N3311" t="str">
        <f>TEXT(Table2[[#This Row],[Order_Date]],"YYYY-MM")</f>
        <v>2025-05</v>
      </c>
      <c r="O3311" s="9">
        <f>IFERROR(Table2[[#This Row],[Profit]]/Table2[[#This Row],[Sales]],0)</f>
        <v>0.30093655190608098</v>
      </c>
      <c r="P3311" t="str">
        <f>_xlfn.XLOOKUP(Table2[[#This Row],[Product_ID]],Table4[Product_ID],Table4[Category],"Not Found")</f>
        <v>Technology</v>
      </c>
      <c r="Q3311" t="str">
        <f>_xlfn.XLOOKUP(Table2[[#This Row],[Product_ID]],Table4[Product_ID],Table4[Sub_Category],"Not Found")</f>
        <v>Accessories</v>
      </c>
      <c r="R3311" t="str">
        <f>_xlfn.XLOOKUP(Table2[[#This Row],[Customer_ID]],Table1[Customer_ID],Table1[Region],"Not Found")</f>
        <v>West</v>
      </c>
      <c r="S3311" t="str">
        <f>_xlfn.XLOOKUP(Table2[[#This Row],[Customer_ID]],Table1[Customer_ID],Table1[Segment],"Not Found")</f>
        <v>Consumer</v>
      </c>
      <c r="T3311" t="str">
        <f>_xlfn.XLOOKUP(Table2[[#This Row],[Product_ID]],Table4[Product_ID],Table4[Product_Name],"Not Found")</f>
        <v>Mobile Holder</v>
      </c>
    </row>
    <row r="3312" spans="1:20" x14ac:dyDescent="0.3">
      <c r="A3312" t="s">
        <v>3843</v>
      </c>
      <c r="B3312" s="4">
        <v>45632</v>
      </c>
      <c r="C3312" s="4">
        <v>45637</v>
      </c>
      <c r="D3312" t="s">
        <v>763</v>
      </c>
      <c r="E3312" t="s">
        <v>65</v>
      </c>
      <c r="F3312" s="8">
        <v>1</v>
      </c>
      <c r="G3312" s="10">
        <v>0.05</v>
      </c>
      <c r="H3312" t="s">
        <v>13</v>
      </c>
      <c r="I3312" s="8">
        <v>664.05</v>
      </c>
      <c r="J3312" s="8">
        <v>191.91</v>
      </c>
      <c r="K3312" s="12">
        <f>YEAR(Table2[[#This Row],[Order_Date]])</f>
        <v>2024</v>
      </c>
      <c r="L3312" s="12">
        <f>MONTH(Table2[[#This Row],[Order_Date]])</f>
        <v>12</v>
      </c>
      <c r="M3312" t="str">
        <f>TEXT(Table2[[#This Row],[Order_Date]],"mmm")</f>
        <v>Dec</v>
      </c>
      <c r="N3312" t="str">
        <f>TEXT(Table2[[#This Row],[Order_Date]],"YYYY-MM")</f>
        <v>2024-12</v>
      </c>
      <c r="O3312" s="9">
        <f>IFERROR(Table2[[#This Row],[Profit]]/Table2[[#This Row],[Sales]],0)</f>
        <v>0.28899932234018522</v>
      </c>
      <c r="P3312" t="str">
        <f>_xlfn.XLOOKUP(Table2[[#This Row],[Product_ID]],Table4[Product_ID],Table4[Category],"Not Found")</f>
        <v>Office</v>
      </c>
      <c r="Q3312" t="str">
        <f>_xlfn.XLOOKUP(Table2[[#This Row],[Product_ID]],Table4[Product_ID],Table4[Sub_Category],"Not Found")</f>
        <v>Storage</v>
      </c>
      <c r="R3312" t="str">
        <f>_xlfn.XLOOKUP(Table2[[#This Row],[Customer_ID]],Table1[Customer_ID],Table1[Region],"Not Found")</f>
        <v>South</v>
      </c>
      <c r="S3312" t="str">
        <f>_xlfn.XLOOKUP(Table2[[#This Row],[Customer_ID]],Table1[Customer_ID],Table1[Segment],"Not Found")</f>
        <v>Consumer</v>
      </c>
      <c r="T3312" t="str">
        <f>_xlfn.XLOOKUP(Table2[[#This Row],[Product_ID]],Table4[Product_ID],Table4[Product_Name],"Not Found")</f>
        <v>Desk Organizer</v>
      </c>
    </row>
    <row r="3313" spans="1:20" x14ac:dyDescent="0.3">
      <c r="A3313" t="s">
        <v>3844</v>
      </c>
      <c r="B3313" s="4">
        <v>45418</v>
      </c>
      <c r="C3313" s="4">
        <v>45420</v>
      </c>
      <c r="D3313" t="s">
        <v>577</v>
      </c>
      <c r="E3313" t="s">
        <v>50</v>
      </c>
      <c r="F3313" s="8">
        <v>2</v>
      </c>
      <c r="G3313" s="10">
        <v>0.1</v>
      </c>
      <c r="H3313" t="s">
        <v>13</v>
      </c>
      <c r="I3313" s="8">
        <v>898.2</v>
      </c>
      <c r="J3313" s="8">
        <v>196.97</v>
      </c>
      <c r="K3313" s="12">
        <f>YEAR(Table2[[#This Row],[Order_Date]])</f>
        <v>2024</v>
      </c>
      <c r="L3313" s="12">
        <f>MONTH(Table2[[#This Row],[Order_Date]])</f>
        <v>5</v>
      </c>
      <c r="M3313" t="str">
        <f>TEXT(Table2[[#This Row],[Order_Date]],"mmm")</f>
        <v>May</v>
      </c>
      <c r="N3313" t="str">
        <f>TEXT(Table2[[#This Row],[Order_Date]],"YYYY-MM")</f>
        <v>2024-05</v>
      </c>
      <c r="O3313" s="9">
        <f>IFERROR(Table2[[#This Row],[Profit]]/Table2[[#This Row],[Sales]],0)</f>
        <v>0.21929414384324203</v>
      </c>
      <c r="P3313" t="str">
        <f>_xlfn.XLOOKUP(Table2[[#This Row],[Product_ID]],Table4[Product_ID],Table4[Category],"Not Found")</f>
        <v>Technology</v>
      </c>
      <c r="Q3313" t="str">
        <f>_xlfn.XLOOKUP(Table2[[#This Row],[Product_ID]],Table4[Product_ID],Table4[Sub_Category],"Not Found")</f>
        <v>Accessories</v>
      </c>
      <c r="R3313" t="str">
        <f>_xlfn.XLOOKUP(Table2[[#This Row],[Customer_ID]],Table1[Customer_ID],Table1[Region],"Not Found")</f>
        <v>South</v>
      </c>
      <c r="S3313" t="str">
        <f>_xlfn.XLOOKUP(Table2[[#This Row],[Customer_ID]],Table1[Customer_ID],Table1[Segment],"Not Found")</f>
        <v>Corporate</v>
      </c>
      <c r="T3313" t="str">
        <f>_xlfn.XLOOKUP(Table2[[#This Row],[Product_ID]],Table4[Product_ID],Table4[Product_Name],"Not Found")</f>
        <v>Wireless Mouse</v>
      </c>
    </row>
    <row r="3314" spans="1:20" x14ac:dyDescent="0.3">
      <c r="A3314" t="s">
        <v>3845</v>
      </c>
      <c r="B3314" s="4">
        <v>45700</v>
      </c>
      <c r="C3314" s="4">
        <v>45703</v>
      </c>
      <c r="D3314" t="s">
        <v>607</v>
      </c>
      <c r="E3314" t="s">
        <v>16</v>
      </c>
      <c r="F3314" s="8">
        <v>2</v>
      </c>
      <c r="G3314" s="10">
        <v>0.1</v>
      </c>
      <c r="H3314" t="s">
        <v>21</v>
      </c>
      <c r="I3314" s="8">
        <v>2338.1999999999998</v>
      </c>
      <c r="J3314" s="8">
        <v>472.34</v>
      </c>
      <c r="K3314" s="12">
        <f>YEAR(Table2[[#This Row],[Order_Date]])</f>
        <v>2025</v>
      </c>
      <c r="L3314" s="12">
        <f>MONTH(Table2[[#This Row],[Order_Date]])</f>
        <v>2</v>
      </c>
      <c r="M3314" t="str">
        <f>TEXT(Table2[[#This Row],[Order_Date]],"mmm")</f>
        <v>Feb</v>
      </c>
      <c r="N3314" t="str">
        <f>TEXT(Table2[[#This Row],[Order_Date]],"YYYY-MM")</f>
        <v>2025-02</v>
      </c>
      <c r="O3314" s="9">
        <f>IFERROR(Table2[[#This Row],[Profit]]/Table2[[#This Row],[Sales]],0)</f>
        <v>0.2020100932341117</v>
      </c>
      <c r="P3314" t="str">
        <f>_xlfn.XLOOKUP(Table2[[#This Row],[Product_ID]],Table4[Product_ID],Table4[Category],"Not Found")</f>
        <v>Technology</v>
      </c>
      <c r="Q3314" t="str">
        <f>_xlfn.XLOOKUP(Table2[[#This Row],[Product_ID]],Table4[Product_ID],Table4[Sub_Category],"Not Found")</f>
        <v>Accessories</v>
      </c>
      <c r="R3314" t="str">
        <f>_xlfn.XLOOKUP(Table2[[#This Row],[Customer_ID]],Table1[Customer_ID],Table1[Region],"Not Found")</f>
        <v>West</v>
      </c>
      <c r="S3314" t="str">
        <f>_xlfn.XLOOKUP(Table2[[#This Row],[Customer_ID]],Table1[Customer_ID],Table1[Segment],"Not Found")</f>
        <v>Home Office</v>
      </c>
      <c r="T3314" t="str">
        <f>_xlfn.XLOOKUP(Table2[[#This Row],[Product_ID]],Table4[Product_ID],Table4[Product_Name],"Not Found")</f>
        <v>USB-C Hub</v>
      </c>
    </row>
    <row r="3315" spans="1:20" x14ac:dyDescent="0.3">
      <c r="A3315" t="s">
        <v>3846</v>
      </c>
      <c r="B3315" s="4">
        <v>45658</v>
      </c>
      <c r="C3315" s="4">
        <v>45663</v>
      </c>
      <c r="D3315" t="s">
        <v>620</v>
      </c>
      <c r="E3315" t="s">
        <v>96</v>
      </c>
      <c r="F3315" s="8">
        <v>2</v>
      </c>
      <c r="G3315" s="10">
        <v>0.1</v>
      </c>
      <c r="H3315" t="s">
        <v>21</v>
      </c>
      <c r="I3315" s="8">
        <v>1798.2</v>
      </c>
      <c r="J3315" s="8">
        <v>449.85</v>
      </c>
      <c r="K3315" s="12">
        <f>YEAR(Table2[[#This Row],[Order_Date]])</f>
        <v>2025</v>
      </c>
      <c r="L3315" s="12">
        <f>MONTH(Table2[[#This Row],[Order_Date]])</f>
        <v>1</v>
      </c>
      <c r="M3315" t="str">
        <f>TEXT(Table2[[#This Row],[Order_Date]],"mmm")</f>
        <v>Jan</v>
      </c>
      <c r="N3315" t="str">
        <f>TEXT(Table2[[#This Row],[Order_Date]],"YYYY-MM")</f>
        <v>2025-01</v>
      </c>
      <c r="O3315" s="9">
        <f>IFERROR(Table2[[#This Row],[Profit]]/Table2[[#This Row],[Sales]],0)</f>
        <v>0.25016683350016683</v>
      </c>
      <c r="P3315" t="str">
        <f>_xlfn.XLOOKUP(Table2[[#This Row],[Product_ID]],Table4[Product_ID],Table4[Category],"Not Found")</f>
        <v>Home</v>
      </c>
      <c r="Q3315" t="str">
        <f>_xlfn.XLOOKUP(Table2[[#This Row],[Product_ID]],Table4[Product_ID],Table4[Sub_Category],"Not Found")</f>
        <v>Lighting</v>
      </c>
      <c r="R3315" t="str">
        <f>_xlfn.XLOOKUP(Table2[[#This Row],[Customer_ID]],Table1[Customer_ID],Table1[Region],"Not Found")</f>
        <v>East</v>
      </c>
      <c r="S3315" t="str">
        <f>_xlfn.XLOOKUP(Table2[[#This Row],[Customer_ID]],Table1[Customer_ID],Table1[Segment],"Not Found")</f>
        <v>Corporate</v>
      </c>
      <c r="T3315" t="str">
        <f>_xlfn.XLOOKUP(Table2[[#This Row],[Product_ID]],Table4[Product_ID],Table4[Product_Name],"Not Found")</f>
        <v>LED Strip Light</v>
      </c>
    </row>
    <row r="3316" spans="1:20" x14ac:dyDescent="0.3">
      <c r="A3316" t="s">
        <v>3847</v>
      </c>
      <c r="B3316" s="4">
        <v>45562</v>
      </c>
      <c r="C3316" s="4">
        <v>45567</v>
      </c>
      <c r="D3316" t="s">
        <v>1198</v>
      </c>
      <c r="E3316" t="s">
        <v>96</v>
      </c>
      <c r="F3316" s="8">
        <v>1</v>
      </c>
      <c r="G3316" s="10">
        <v>0.05</v>
      </c>
      <c r="H3316" t="s">
        <v>13</v>
      </c>
      <c r="I3316" s="8">
        <v>949.05</v>
      </c>
      <c r="J3316" s="8">
        <v>284.14</v>
      </c>
      <c r="K3316" s="12">
        <f>YEAR(Table2[[#This Row],[Order_Date]])</f>
        <v>2024</v>
      </c>
      <c r="L3316" s="12">
        <f>MONTH(Table2[[#This Row],[Order_Date]])</f>
        <v>9</v>
      </c>
      <c r="M3316" t="str">
        <f>TEXT(Table2[[#This Row],[Order_Date]],"mmm")</f>
        <v>Sep</v>
      </c>
      <c r="N3316" t="str">
        <f>TEXT(Table2[[#This Row],[Order_Date]],"YYYY-MM")</f>
        <v>2024-09</v>
      </c>
      <c r="O3316" s="9">
        <f>IFERROR(Table2[[#This Row],[Profit]]/Table2[[#This Row],[Sales]],0)</f>
        <v>0.29939413097307832</v>
      </c>
      <c r="P3316" t="str">
        <f>_xlfn.XLOOKUP(Table2[[#This Row],[Product_ID]],Table4[Product_ID],Table4[Category],"Not Found")</f>
        <v>Home</v>
      </c>
      <c r="Q3316" t="str">
        <f>_xlfn.XLOOKUP(Table2[[#This Row],[Product_ID]],Table4[Product_ID],Table4[Sub_Category],"Not Found")</f>
        <v>Lighting</v>
      </c>
      <c r="R3316" t="str">
        <f>_xlfn.XLOOKUP(Table2[[#This Row],[Customer_ID]],Table1[Customer_ID],Table1[Region],"Not Found")</f>
        <v>West</v>
      </c>
      <c r="S3316" t="str">
        <f>_xlfn.XLOOKUP(Table2[[#This Row],[Customer_ID]],Table1[Customer_ID],Table1[Segment],"Not Found")</f>
        <v>Consumer</v>
      </c>
      <c r="T3316" t="str">
        <f>_xlfn.XLOOKUP(Table2[[#This Row],[Product_ID]],Table4[Product_ID],Table4[Product_Name],"Not Found")</f>
        <v>LED Strip Light</v>
      </c>
    </row>
    <row r="3317" spans="1:20" x14ac:dyDescent="0.3">
      <c r="A3317" t="s">
        <v>3848</v>
      </c>
      <c r="B3317" s="4">
        <v>45935</v>
      </c>
      <c r="C3317" s="4">
        <v>45938</v>
      </c>
      <c r="D3317" t="s">
        <v>105</v>
      </c>
      <c r="E3317" t="s">
        <v>26</v>
      </c>
      <c r="F3317" s="8">
        <v>2</v>
      </c>
      <c r="G3317" s="10">
        <v>0.05</v>
      </c>
      <c r="H3317" t="s">
        <v>13</v>
      </c>
      <c r="I3317" s="8">
        <v>1708.1</v>
      </c>
      <c r="J3317" s="8">
        <v>422.58</v>
      </c>
      <c r="K3317" s="12">
        <f>YEAR(Table2[[#This Row],[Order_Date]])</f>
        <v>2025</v>
      </c>
      <c r="L3317" s="12">
        <f>MONTH(Table2[[#This Row],[Order_Date]])</f>
        <v>10</v>
      </c>
      <c r="M3317" t="str">
        <f>TEXT(Table2[[#This Row],[Order_Date]],"mmm")</f>
        <v>Oct</v>
      </c>
      <c r="N3317" t="str">
        <f>TEXT(Table2[[#This Row],[Order_Date]],"YYYY-MM")</f>
        <v>2025-10</v>
      </c>
      <c r="O3317" s="9">
        <f>IFERROR(Table2[[#This Row],[Profit]]/Table2[[#This Row],[Sales]],0)</f>
        <v>0.24739769334348105</v>
      </c>
      <c r="P3317" t="str">
        <f>_xlfn.XLOOKUP(Table2[[#This Row],[Product_ID]],Table4[Product_ID],Table4[Category],"Not Found")</f>
        <v>Technology</v>
      </c>
      <c r="Q3317" t="str">
        <f>_xlfn.XLOOKUP(Table2[[#This Row],[Product_ID]],Table4[Product_ID],Table4[Sub_Category],"Not Found")</f>
        <v>Accessories</v>
      </c>
      <c r="R3317" t="str">
        <f>_xlfn.XLOOKUP(Table2[[#This Row],[Customer_ID]],Table1[Customer_ID],Table1[Region],"Not Found")</f>
        <v>East</v>
      </c>
      <c r="S3317" t="str">
        <f>_xlfn.XLOOKUP(Table2[[#This Row],[Customer_ID]],Table1[Customer_ID],Table1[Segment],"Not Found")</f>
        <v>Home Office</v>
      </c>
      <c r="T3317" t="str">
        <f>_xlfn.XLOOKUP(Table2[[#This Row],[Product_ID]],Table4[Product_ID],Table4[Product_Name],"Not Found")</f>
        <v>Keyboard</v>
      </c>
    </row>
    <row r="3318" spans="1:20" x14ac:dyDescent="0.3">
      <c r="A3318" t="s">
        <v>3849</v>
      </c>
      <c r="B3318" s="4">
        <v>45896</v>
      </c>
      <c r="C3318" s="4">
        <v>45900</v>
      </c>
      <c r="D3318" t="s">
        <v>446</v>
      </c>
      <c r="E3318" t="s">
        <v>45</v>
      </c>
      <c r="F3318" s="8">
        <v>2</v>
      </c>
      <c r="G3318" s="10">
        <v>0</v>
      </c>
      <c r="H3318" t="s">
        <v>17</v>
      </c>
      <c r="I3318" s="8">
        <v>4998</v>
      </c>
      <c r="J3318" s="8">
        <v>1151.1300000000001</v>
      </c>
      <c r="K3318" s="12">
        <f>YEAR(Table2[[#This Row],[Order_Date]])</f>
        <v>2025</v>
      </c>
      <c r="L3318" s="12">
        <f>MONTH(Table2[[#This Row],[Order_Date]])</f>
        <v>8</v>
      </c>
      <c r="M3318" t="str">
        <f>TEXT(Table2[[#This Row],[Order_Date]],"mmm")</f>
        <v>Aug</v>
      </c>
      <c r="N3318" t="str">
        <f>TEXT(Table2[[#This Row],[Order_Date]],"YYYY-MM")</f>
        <v>2025-08</v>
      </c>
      <c r="O3318" s="9">
        <f>IFERROR(Table2[[#This Row],[Profit]]/Table2[[#This Row],[Sales]],0)</f>
        <v>0.2303181272509004</v>
      </c>
      <c r="P3318" t="str">
        <f>_xlfn.XLOOKUP(Table2[[#This Row],[Product_ID]],Table4[Product_ID],Table4[Category],"Not Found")</f>
        <v>Technology</v>
      </c>
      <c r="Q3318" t="str">
        <f>_xlfn.XLOOKUP(Table2[[#This Row],[Product_ID]],Table4[Product_ID],Table4[Sub_Category],"Not Found")</f>
        <v>Audio</v>
      </c>
      <c r="R3318" t="str">
        <f>_xlfn.XLOOKUP(Table2[[#This Row],[Customer_ID]],Table1[Customer_ID],Table1[Region],"Not Found")</f>
        <v>East</v>
      </c>
      <c r="S3318" t="str">
        <f>_xlfn.XLOOKUP(Table2[[#This Row],[Customer_ID]],Table1[Customer_ID],Table1[Segment],"Not Found")</f>
        <v>Corporate</v>
      </c>
      <c r="T3318" t="str">
        <f>_xlfn.XLOOKUP(Table2[[#This Row],[Product_ID]],Table4[Product_ID],Table4[Product_Name],"Not Found")</f>
        <v>Headphones</v>
      </c>
    </row>
    <row r="3319" spans="1:20" x14ac:dyDescent="0.3">
      <c r="A3319" t="s">
        <v>3850</v>
      </c>
      <c r="B3319" s="4">
        <v>45670</v>
      </c>
      <c r="C3319" s="4">
        <v>45672</v>
      </c>
      <c r="D3319" t="s">
        <v>808</v>
      </c>
      <c r="E3319" t="s">
        <v>50</v>
      </c>
      <c r="F3319" s="8">
        <v>1</v>
      </c>
      <c r="G3319" s="10">
        <v>0.2</v>
      </c>
      <c r="H3319" t="s">
        <v>21</v>
      </c>
      <c r="I3319" s="8">
        <v>399.2</v>
      </c>
      <c r="J3319" s="8">
        <v>99.78</v>
      </c>
      <c r="K3319" s="12">
        <f>YEAR(Table2[[#This Row],[Order_Date]])</f>
        <v>2025</v>
      </c>
      <c r="L3319" s="12">
        <f>MONTH(Table2[[#This Row],[Order_Date]])</f>
        <v>1</v>
      </c>
      <c r="M3319" t="str">
        <f>TEXT(Table2[[#This Row],[Order_Date]],"mmm")</f>
        <v>Jan</v>
      </c>
      <c r="N3319" t="str">
        <f>TEXT(Table2[[#This Row],[Order_Date]],"YYYY-MM")</f>
        <v>2025-01</v>
      </c>
      <c r="O3319" s="9">
        <f>IFERROR(Table2[[#This Row],[Profit]]/Table2[[#This Row],[Sales]],0)</f>
        <v>0.2499498997995992</v>
      </c>
      <c r="P3319" t="str">
        <f>_xlfn.XLOOKUP(Table2[[#This Row],[Product_ID]],Table4[Product_ID],Table4[Category],"Not Found")</f>
        <v>Technology</v>
      </c>
      <c r="Q3319" t="str">
        <f>_xlfn.XLOOKUP(Table2[[#This Row],[Product_ID]],Table4[Product_ID],Table4[Sub_Category],"Not Found")</f>
        <v>Accessories</v>
      </c>
      <c r="R3319" t="str">
        <f>_xlfn.XLOOKUP(Table2[[#This Row],[Customer_ID]],Table1[Customer_ID],Table1[Region],"Not Found")</f>
        <v>South</v>
      </c>
      <c r="S3319" t="str">
        <f>_xlfn.XLOOKUP(Table2[[#This Row],[Customer_ID]],Table1[Customer_ID],Table1[Segment],"Not Found")</f>
        <v>Consumer</v>
      </c>
      <c r="T3319" t="str">
        <f>_xlfn.XLOOKUP(Table2[[#This Row],[Product_ID]],Table4[Product_ID],Table4[Product_Name],"Not Found")</f>
        <v>Wireless Mouse</v>
      </c>
    </row>
    <row r="3320" spans="1:20" x14ac:dyDescent="0.3">
      <c r="A3320" t="s">
        <v>3851</v>
      </c>
      <c r="B3320" s="4">
        <v>45364</v>
      </c>
      <c r="C3320" s="4">
        <v>45369</v>
      </c>
      <c r="D3320" t="s">
        <v>430</v>
      </c>
      <c r="E3320" t="s">
        <v>55</v>
      </c>
      <c r="F3320" s="8">
        <v>2</v>
      </c>
      <c r="G3320" s="10">
        <v>0.05</v>
      </c>
      <c r="H3320" t="s">
        <v>17</v>
      </c>
      <c r="I3320" s="8">
        <v>11398.1</v>
      </c>
      <c r="J3320" s="8">
        <v>1875.18</v>
      </c>
      <c r="K3320" s="12">
        <f>YEAR(Table2[[#This Row],[Order_Date]])</f>
        <v>2024</v>
      </c>
      <c r="L3320" s="12">
        <f>MONTH(Table2[[#This Row],[Order_Date]])</f>
        <v>3</v>
      </c>
      <c r="M3320" t="str">
        <f>TEXT(Table2[[#This Row],[Order_Date]],"mmm")</f>
        <v>Mar</v>
      </c>
      <c r="N3320" t="str">
        <f>TEXT(Table2[[#This Row],[Order_Date]],"YYYY-MM")</f>
        <v>2024-03</v>
      </c>
      <c r="O3320" s="9">
        <f>IFERROR(Table2[[#This Row],[Profit]]/Table2[[#This Row],[Sales]],0)</f>
        <v>0.16451689316640492</v>
      </c>
      <c r="P3320" t="str">
        <f>_xlfn.XLOOKUP(Table2[[#This Row],[Product_ID]],Table4[Product_ID],Table4[Category],"Not Found")</f>
        <v>Furniture</v>
      </c>
      <c r="Q3320" t="str">
        <f>_xlfn.XLOOKUP(Table2[[#This Row],[Product_ID]],Table4[Product_ID],Table4[Sub_Category],"Not Found")</f>
        <v>Furniture</v>
      </c>
      <c r="R3320" t="str">
        <f>_xlfn.XLOOKUP(Table2[[#This Row],[Customer_ID]],Table1[Customer_ID],Table1[Region],"Not Found")</f>
        <v>South</v>
      </c>
      <c r="S3320" t="str">
        <f>_xlfn.XLOOKUP(Table2[[#This Row],[Customer_ID]],Table1[Customer_ID],Table1[Segment],"Not Found")</f>
        <v>Home Office</v>
      </c>
      <c r="T3320" t="str">
        <f>_xlfn.XLOOKUP(Table2[[#This Row],[Product_ID]],Table4[Product_ID],Table4[Product_Name],"Not Found")</f>
        <v>Study Table</v>
      </c>
    </row>
    <row r="3321" spans="1:20" x14ac:dyDescent="0.3">
      <c r="A3321" t="s">
        <v>3852</v>
      </c>
      <c r="B3321" s="4">
        <v>45539</v>
      </c>
      <c r="C3321" s="4">
        <v>45543</v>
      </c>
      <c r="D3321" t="s">
        <v>331</v>
      </c>
      <c r="E3321" t="s">
        <v>99</v>
      </c>
      <c r="F3321" s="8">
        <v>1</v>
      </c>
      <c r="G3321" s="10">
        <v>0.05</v>
      </c>
      <c r="H3321" t="s">
        <v>13</v>
      </c>
      <c r="I3321" s="8">
        <v>236.55</v>
      </c>
      <c r="J3321" s="8">
        <v>61.94</v>
      </c>
      <c r="K3321" s="12">
        <f>YEAR(Table2[[#This Row],[Order_Date]])</f>
        <v>2024</v>
      </c>
      <c r="L3321" s="12">
        <f>MONTH(Table2[[#This Row],[Order_Date]])</f>
        <v>9</v>
      </c>
      <c r="M3321" t="str">
        <f>TEXT(Table2[[#This Row],[Order_Date]],"mmm")</f>
        <v>Sep</v>
      </c>
      <c r="N3321" t="str">
        <f>TEXT(Table2[[#This Row],[Order_Date]],"YYYY-MM")</f>
        <v>2024-09</v>
      </c>
      <c r="O3321" s="9">
        <f>IFERROR(Table2[[#This Row],[Profit]]/Table2[[#This Row],[Sales]],0)</f>
        <v>0.26184738955823289</v>
      </c>
      <c r="P3321" t="str">
        <f>_xlfn.XLOOKUP(Table2[[#This Row],[Product_ID]],Table4[Product_ID],Table4[Category],"Not Found")</f>
        <v>Office</v>
      </c>
      <c r="Q3321" t="str">
        <f>_xlfn.XLOOKUP(Table2[[#This Row],[Product_ID]],Table4[Product_ID],Table4[Sub_Category],"Not Found")</f>
        <v>Paper</v>
      </c>
      <c r="R3321" t="str">
        <f>_xlfn.XLOOKUP(Table2[[#This Row],[Customer_ID]],Table1[Customer_ID],Table1[Region],"Not Found")</f>
        <v>East</v>
      </c>
      <c r="S3321" t="str">
        <f>_xlfn.XLOOKUP(Table2[[#This Row],[Customer_ID]],Table1[Customer_ID],Table1[Segment],"Not Found")</f>
        <v>Consumer</v>
      </c>
      <c r="T3321" t="str">
        <f>_xlfn.XLOOKUP(Table2[[#This Row],[Product_ID]],Table4[Product_ID],Table4[Product_Name],"Not Found")</f>
        <v>Pen Set</v>
      </c>
    </row>
    <row r="3322" spans="1:20" x14ac:dyDescent="0.3">
      <c r="A3322" t="s">
        <v>3853</v>
      </c>
      <c r="B3322" s="4">
        <v>45334</v>
      </c>
      <c r="C3322" s="4">
        <v>45338</v>
      </c>
      <c r="D3322" t="s">
        <v>907</v>
      </c>
      <c r="E3322" t="s">
        <v>55</v>
      </c>
      <c r="F3322" s="8">
        <v>1</v>
      </c>
      <c r="G3322" s="10">
        <v>0.1</v>
      </c>
      <c r="H3322" t="s">
        <v>21</v>
      </c>
      <c r="I3322" s="8">
        <v>5399.1</v>
      </c>
      <c r="J3322" s="8">
        <v>853.35</v>
      </c>
      <c r="K3322" s="12">
        <f>YEAR(Table2[[#This Row],[Order_Date]])</f>
        <v>2024</v>
      </c>
      <c r="L3322" s="12">
        <f>MONTH(Table2[[#This Row],[Order_Date]])</f>
        <v>2</v>
      </c>
      <c r="M3322" t="str">
        <f>TEXT(Table2[[#This Row],[Order_Date]],"mmm")</f>
        <v>Feb</v>
      </c>
      <c r="N3322" t="str">
        <f>TEXT(Table2[[#This Row],[Order_Date]],"YYYY-MM")</f>
        <v>2024-02</v>
      </c>
      <c r="O3322" s="9">
        <f>IFERROR(Table2[[#This Row],[Profit]]/Table2[[#This Row],[Sales]],0)</f>
        <v>0.15805412013113296</v>
      </c>
      <c r="P3322" t="str">
        <f>_xlfn.XLOOKUP(Table2[[#This Row],[Product_ID]],Table4[Product_ID],Table4[Category],"Not Found")</f>
        <v>Furniture</v>
      </c>
      <c r="Q3322" t="str">
        <f>_xlfn.XLOOKUP(Table2[[#This Row],[Product_ID]],Table4[Product_ID],Table4[Sub_Category],"Not Found")</f>
        <v>Furniture</v>
      </c>
      <c r="R3322" t="str">
        <f>_xlfn.XLOOKUP(Table2[[#This Row],[Customer_ID]],Table1[Customer_ID],Table1[Region],"Not Found")</f>
        <v>West</v>
      </c>
      <c r="S3322" t="str">
        <f>_xlfn.XLOOKUP(Table2[[#This Row],[Customer_ID]],Table1[Customer_ID],Table1[Segment],"Not Found")</f>
        <v>Consumer</v>
      </c>
      <c r="T3322" t="str">
        <f>_xlfn.XLOOKUP(Table2[[#This Row],[Product_ID]],Table4[Product_ID],Table4[Product_Name],"Not Found")</f>
        <v>Study Table</v>
      </c>
    </row>
    <row r="3323" spans="1:20" x14ac:dyDescent="0.3">
      <c r="A3323" t="s">
        <v>3854</v>
      </c>
      <c r="B3323" s="4">
        <v>45668</v>
      </c>
      <c r="C3323" s="4">
        <v>45672</v>
      </c>
      <c r="D3323" t="s">
        <v>1687</v>
      </c>
      <c r="E3323" t="s">
        <v>45</v>
      </c>
      <c r="F3323" s="8">
        <v>2</v>
      </c>
      <c r="G3323" s="10">
        <v>0</v>
      </c>
      <c r="H3323" t="s">
        <v>17</v>
      </c>
      <c r="I3323" s="8">
        <v>4998</v>
      </c>
      <c r="J3323" s="8">
        <v>1272.4000000000001</v>
      </c>
      <c r="K3323" s="12">
        <f>YEAR(Table2[[#This Row],[Order_Date]])</f>
        <v>2025</v>
      </c>
      <c r="L3323" s="12">
        <f>MONTH(Table2[[#This Row],[Order_Date]])</f>
        <v>1</v>
      </c>
      <c r="M3323" t="str">
        <f>TEXT(Table2[[#This Row],[Order_Date]],"mmm")</f>
        <v>Jan</v>
      </c>
      <c r="N3323" t="str">
        <f>TEXT(Table2[[#This Row],[Order_Date]],"YYYY-MM")</f>
        <v>2025-01</v>
      </c>
      <c r="O3323" s="9">
        <f>IFERROR(Table2[[#This Row],[Profit]]/Table2[[#This Row],[Sales]],0)</f>
        <v>0.25458183273309326</v>
      </c>
      <c r="P3323" t="str">
        <f>_xlfn.XLOOKUP(Table2[[#This Row],[Product_ID]],Table4[Product_ID],Table4[Category],"Not Found")</f>
        <v>Technology</v>
      </c>
      <c r="Q3323" t="str">
        <f>_xlfn.XLOOKUP(Table2[[#This Row],[Product_ID]],Table4[Product_ID],Table4[Sub_Category],"Not Found")</f>
        <v>Audio</v>
      </c>
      <c r="R3323" t="str">
        <f>_xlfn.XLOOKUP(Table2[[#This Row],[Customer_ID]],Table1[Customer_ID],Table1[Region],"Not Found")</f>
        <v>West</v>
      </c>
      <c r="S3323" t="str">
        <f>_xlfn.XLOOKUP(Table2[[#This Row],[Customer_ID]],Table1[Customer_ID],Table1[Segment],"Not Found")</f>
        <v>Consumer</v>
      </c>
      <c r="T3323" t="str">
        <f>_xlfn.XLOOKUP(Table2[[#This Row],[Product_ID]],Table4[Product_ID],Table4[Product_Name],"Not Found")</f>
        <v>Headphones</v>
      </c>
    </row>
    <row r="3324" spans="1:20" x14ac:dyDescent="0.3">
      <c r="A3324" t="s">
        <v>3855</v>
      </c>
      <c r="B3324" s="4">
        <v>45332</v>
      </c>
      <c r="C3324" s="4">
        <v>45336</v>
      </c>
      <c r="D3324" t="s">
        <v>189</v>
      </c>
      <c r="E3324" t="s">
        <v>96</v>
      </c>
      <c r="F3324" s="8">
        <v>5</v>
      </c>
      <c r="G3324" s="10">
        <v>0.15</v>
      </c>
      <c r="H3324" t="s">
        <v>21</v>
      </c>
      <c r="I3324" s="8">
        <v>4245.75</v>
      </c>
      <c r="J3324" s="8">
        <v>1223.1300000000001</v>
      </c>
      <c r="K3324" s="12">
        <f>YEAR(Table2[[#This Row],[Order_Date]])</f>
        <v>2024</v>
      </c>
      <c r="L3324" s="12">
        <f>MONTH(Table2[[#This Row],[Order_Date]])</f>
        <v>2</v>
      </c>
      <c r="M3324" t="str">
        <f>TEXT(Table2[[#This Row],[Order_Date]],"mmm")</f>
        <v>Feb</v>
      </c>
      <c r="N3324" t="str">
        <f>TEXT(Table2[[#This Row],[Order_Date]],"YYYY-MM")</f>
        <v>2024-02</v>
      </c>
      <c r="O3324" s="9">
        <f>IFERROR(Table2[[#This Row],[Profit]]/Table2[[#This Row],[Sales]],0)</f>
        <v>0.28808337749514223</v>
      </c>
      <c r="P3324" t="str">
        <f>_xlfn.XLOOKUP(Table2[[#This Row],[Product_ID]],Table4[Product_ID],Table4[Category],"Not Found")</f>
        <v>Home</v>
      </c>
      <c r="Q3324" t="str">
        <f>_xlfn.XLOOKUP(Table2[[#This Row],[Product_ID]],Table4[Product_ID],Table4[Sub_Category],"Not Found")</f>
        <v>Lighting</v>
      </c>
      <c r="R3324" t="str">
        <f>_xlfn.XLOOKUP(Table2[[#This Row],[Customer_ID]],Table1[Customer_ID],Table1[Region],"Not Found")</f>
        <v>West</v>
      </c>
      <c r="S3324" t="str">
        <f>_xlfn.XLOOKUP(Table2[[#This Row],[Customer_ID]],Table1[Customer_ID],Table1[Segment],"Not Found")</f>
        <v>Consumer</v>
      </c>
      <c r="T3324" t="str">
        <f>_xlfn.XLOOKUP(Table2[[#This Row],[Product_ID]],Table4[Product_ID],Table4[Product_Name],"Not Found")</f>
        <v>LED Strip Light</v>
      </c>
    </row>
    <row r="3325" spans="1:20" x14ac:dyDescent="0.3">
      <c r="A3325" t="s">
        <v>3856</v>
      </c>
      <c r="B3325" s="4">
        <v>45461</v>
      </c>
      <c r="C3325" s="4">
        <v>45462</v>
      </c>
      <c r="D3325" t="s">
        <v>291</v>
      </c>
      <c r="E3325" t="s">
        <v>65</v>
      </c>
      <c r="F3325" s="8">
        <v>1</v>
      </c>
      <c r="G3325" s="10">
        <v>0.1</v>
      </c>
      <c r="H3325" t="s">
        <v>30</v>
      </c>
      <c r="I3325" s="8">
        <v>629.1</v>
      </c>
      <c r="J3325" s="8">
        <v>158.56</v>
      </c>
      <c r="K3325" s="12">
        <f>YEAR(Table2[[#This Row],[Order_Date]])</f>
        <v>2024</v>
      </c>
      <c r="L3325" s="12">
        <f>MONTH(Table2[[#This Row],[Order_Date]])</f>
        <v>6</v>
      </c>
      <c r="M3325" t="str">
        <f>TEXT(Table2[[#This Row],[Order_Date]],"mmm")</f>
        <v>Jun</v>
      </c>
      <c r="N3325" t="str">
        <f>TEXT(Table2[[#This Row],[Order_Date]],"YYYY-MM")</f>
        <v>2024-06</v>
      </c>
      <c r="O3325" s="9">
        <f>IFERROR(Table2[[#This Row],[Profit]]/Table2[[#This Row],[Sales]],0)</f>
        <v>0.25204260054045463</v>
      </c>
      <c r="P3325" t="str">
        <f>_xlfn.XLOOKUP(Table2[[#This Row],[Product_ID]],Table4[Product_ID],Table4[Category],"Not Found")</f>
        <v>Office</v>
      </c>
      <c r="Q3325" t="str">
        <f>_xlfn.XLOOKUP(Table2[[#This Row],[Product_ID]],Table4[Product_ID],Table4[Sub_Category],"Not Found")</f>
        <v>Storage</v>
      </c>
      <c r="R3325" t="str">
        <f>_xlfn.XLOOKUP(Table2[[#This Row],[Customer_ID]],Table1[Customer_ID],Table1[Region],"Not Found")</f>
        <v>South</v>
      </c>
      <c r="S3325" t="str">
        <f>_xlfn.XLOOKUP(Table2[[#This Row],[Customer_ID]],Table1[Customer_ID],Table1[Segment],"Not Found")</f>
        <v>Corporate</v>
      </c>
      <c r="T3325" t="str">
        <f>_xlfn.XLOOKUP(Table2[[#This Row],[Product_ID]],Table4[Product_ID],Table4[Product_Name],"Not Found")</f>
        <v>Desk Organizer</v>
      </c>
    </row>
    <row r="3326" spans="1:20" x14ac:dyDescent="0.3">
      <c r="A3326" t="s">
        <v>3857</v>
      </c>
      <c r="B3326" s="4">
        <v>45503</v>
      </c>
      <c r="C3326" s="4">
        <v>45504</v>
      </c>
      <c r="D3326" t="s">
        <v>132</v>
      </c>
      <c r="E3326" t="s">
        <v>99</v>
      </c>
      <c r="F3326" s="8">
        <v>1</v>
      </c>
      <c r="G3326" s="10">
        <v>0.1</v>
      </c>
      <c r="H3326" t="s">
        <v>21</v>
      </c>
      <c r="I3326" s="8">
        <v>224.1</v>
      </c>
      <c r="J3326" s="8">
        <v>57.45</v>
      </c>
      <c r="K3326" s="12">
        <f>YEAR(Table2[[#This Row],[Order_Date]])</f>
        <v>2024</v>
      </c>
      <c r="L3326" s="12">
        <f>MONTH(Table2[[#This Row],[Order_Date]])</f>
        <v>7</v>
      </c>
      <c r="M3326" t="str">
        <f>TEXT(Table2[[#This Row],[Order_Date]],"mmm")</f>
        <v>Jul</v>
      </c>
      <c r="N3326" t="str">
        <f>TEXT(Table2[[#This Row],[Order_Date]],"YYYY-MM")</f>
        <v>2024-07</v>
      </c>
      <c r="O3326" s="9">
        <f>IFERROR(Table2[[#This Row],[Profit]]/Table2[[#This Row],[Sales]],0)</f>
        <v>0.2563587684069612</v>
      </c>
      <c r="P3326" t="str">
        <f>_xlfn.XLOOKUP(Table2[[#This Row],[Product_ID]],Table4[Product_ID],Table4[Category],"Not Found")</f>
        <v>Office</v>
      </c>
      <c r="Q3326" t="str">
        <f>_xlfn.XLOOKUP(Table2[[#This Row],[Product_ID]],Table4[Product_ID],Table4[Sub_Category],"Not Found")</f>
        <v>Paper</v>
      </c>
      <c r="R3326" t="str">
        <f>_xlfn.XLOOKUP(Table2[[#This Row],[Customer_ID]],Table1[Customer_ID],Table1[Region],"Not Found")</f>
        <v>East</v>
      </c>
      <c r="S3326" t="str">
        <f>_xlfn.XLOOKUP(Table2[[#This Row],[Customer_ID]],Table1[Customer_ID],Table1[Segment],"Not Found")</f>
        <v>Consumer</v>
      </c>
      <c r="T3326" t="str">
        <f>_xlfn.XLOOKUP(Table2[[#This Row],[Product_ID]],Table4[Product_ID],Table4[Product_Name],"Not Found")</f>
        <v>Pen Set</v>
      </c>
    </row>
    <row r="3327" spans="1:20" x14ac:dyDescent="0.3">
      <c r="A3327" t="s">
        <v>3858</v>
      </c>
      <c r="B3327" s="4">
        <v>45784</v>
      </c>
      <c r="C3327" s="4">
        <v>45787</v>
      </c>
      <c r="D3327" t="s">
        <v>254</v>
      </c>
      <c r="E3327" t="s">
        <v>29</v>
      </c>
      <c r="F3327" s="8">
        <v>1</v>
      </c>
      <c r="G3327" s="10">
        <v>0</v>
      </c>
      <c r="H3327" t="s">
        <v>30</v>
      </c>
      <c r="I3327" s="8">
        <v>399</v>
      </c>
      <c r="J3327" s="8">
        <v>109.82</v>
      </c>
      <c r="K3327" s="12">
        <f>YEAR(Table2[[#This Row],[Order_Date]])</f>
        <v>2025</v>
      </c>
      <c r="L3327" s="12">
        <f>MONTH(Table2[[#This Row],[Order_Date]])</f>
        <v>5</v>
      </c>
      <c r="M3327" t="str">
        <f>TEXT(Table2[[#This Row],[Order_Date]],"mmm")</f>
        <v>May</v>
      </c>
      <c r="N3327" t="str">
        <f>TEXT(Table2[[#This Row],[Order_Date]],"YYYY-MM")</f>
        <v>2025-05</v>
      </c>
      <c r="O3327" s="9">
        <f>IFERROR(Table2[[#This Row],[Profit]]/Table2[[#This Row],[Sales]],0)</f>
        <v>0.27523809523809523</v>
      </c>
      <c r="P3327" t="str">
        <f>_xlfn.XLOOKUP(Table2[[#This Row],[Product_ID]],Table4[Product_ID],Table4[Category],"Not Found")</f>
        <v>Office</v>
      </c>
      <c r="Q3327" t="str">
        <f>_xlfn.XLOOKUP(Table2[[#This Row],[Product_ID]],Table4[Product_ID],Table4[Sub_Category],"Not Found")</f>
        <v>Paper</v>
      </c>
      <c r="R3327" t="str">
        <f>_xlfn.XLOOKUP(Table2[[#This Row],[Customer_ID]],Table1[Customer_ID],Table1[Region],"Not Found")</f>
        <v>North</v>
      </c>
      <c r="S3327" t="str">
        <f>_xlfn.XLOOKUP(Table2[[#This Row],[Customer_ID]],Table1[Customer_ID],Table1[Segment],"Not Found")</f>
        <v>Consumer</v>
      </c>
      <c r="T3327" t="str">
        <f>_xlfn.XLOOKUP(Table2[[#This Row],[Product_ID]],Table4[Product_ID],Table4[Product_Name],"Not Found")</f>
        <v>Notebook Set</v>
      </c>
    </row>
    <row r="3328" spans="1:20" x14ac:dyDescent="0.3">
      <c r="A3328" t="s">
        <v>3859</v>
      </c>
      <c r="B3328" s="4">
        <v>45971</v>
      </c>
      <c r="C3328" s="4">
        <v>45973</v>
      </c>
      <c r="D3328" t="s">
        <v>1117</v>
      </c>
      <c r="E3328" t="s">
        <v>81</v>
      </c>
      <c r="F3328" s="8">
        <v>1</v>
      </c>
      <c r="G3328" s="10">
        <v>0.05</v>
      </c>
      <c r="H3328" t="s">
        <v>30</v>
      </c>
      <c r="I3328" s="8">
        <v>759.05</v>
      </c>
      <c r="J3328" s="8">
        <v>162.58000000000001</v>
      </c>
      <c r="K3328" s="12">
        <f>YEAR(Table2[[#This Row],[Order_Date]])</f>
        <v>2025</v>
      </c>
      <c r="L3328" s="12">
        <f>MONTH(Table2[[#This Row],[Order_Date]])</f>
        <v>11</v>
      </c>
      <c r="M3328" t="str">
        <f>TEXT(Table2[[#This Row],[Order_Date]],"mmm")</f>
        <v>Nov</v>
      </c>
      <c r="N3328" t="str">
        <f>TEXT(Table2[[#This Row],[Order_Date]],"YYYY-MM")</f>
        <v>2025-11</v>
      </c>
      <c r="O3328" s="9">
        <f>IFERROR(Table2[[#This Row],[Profit]]/Table2[[#This Row],[Sales]],0)</f>
        <v>0.21418878861735066</v>
      </c>
      <c r="P3328" t="str">
        <f>_xlfn.XLOOKUP(Table2[[#This Row],[Product_ID]],Table4[Product_ID],Table4[Category],"Not Found")</f>
        <v>Home</v>
      </c>
      <c r="Q3328" t="str">
        <f>_xlfn.XLOOKUP(Table2[[#This Row],[Product_ID]],Table4[Product_ID],Table4[Sub_Category],"Not Found")</f>
        <v>Kitchen</v>
      </c>
      <c r="R3328" t="str">
        <f>_xlfn.XLOOKUP(Table2[[#This Row],[Customer_ID]],Table1[Customer_ID],Table1[Region],"Not Found")</f>
        <v>West</v>
      </c>
      <c r="S3328" t="str">
        <f>_xlfn.XLOOKUP(Table2[[#This Row],[Customer_ID]],Table1[Customer_ID],Table1[Segment],"Not Found")</f>
        <v>Consumer</v>
      </c>
      <c r="T3328" t="str">
        <f>_xlfn.XLOOKUP(Table2[[#This Row],[Product_ID]],Table4[Product_ID],Table4[Product_Name],"Not Found")</f>
        <v>Travel Mug</v>
      </c>
    </row>
    <row r="3329" spans="1:20" x14ac:dyDescent="0.3">
      <c r="A3329" t="s">
        <v>3860</v>
      </c>
      <c r="B3329" s="4">
        <v>45330</v>
      </c>
      <c r="C3329" s="4">
        <v>45333</v>
      </c>
      <c r="D3329" t="s">
        <v>485</v>
      </c>
      <c r="E3329" t="s">
        <v>76</v>
      </c>
      <c r="F3329" s="8">
        <v>1</v>
      </c>
      <c r="G3329" s="10">
        <v>0</v>
      </c>
      <c r="H3329" t="s">
        <v>17</v>
      </c>
      <c r="I3329" s="8">
        <v>899</v>
      </c>
      <c r="J3329" s="8">
        <v>232.16</v>
      </c>
      <c r="K3329" s="12">
        <f>YEAR(Table2[[#This Row],[Order_Date]])</f>
        <v>2024</v>
      </c>
      <c r="L3329" s="12">
        <f>MONTH(Table2[[#This Row],[Order_Date]])</f>
        <v>2</v>
      </c>
      <c r="M3329" t="str">
        <f>TEXT(Table2[[#This Row],[Order_Date]],"mmm")</f>
        <v>Feb</v>
      </c>
      <c r="N3329" t="str">
        <f>TEXT(Table2[[#This Row],[Order_Date]],"YYYY-MM")</f>
        <v>2024-02</v>
      </c>
      <c r="O3329" s="9">
        <f>IFERROR(Table2[[#This Row],[Profit]]/Table2[[#This Row],[Sales]],0)</f>
        <v>0.2582424916573971</v>
      </c>
      <c r="P3329" t="str">
        <f>_xlfn.XLOOKUP(Table2[[#This Row],[Product_ID]],Table4[Product_ID],Table4[Category],"Not Found")</f>
        <v>Home</v>
      </c>
      <c r="Q3329" t="str">
        <f>_xlfn.XLOOKUP(Table2[[#This Row],[Product_ID]],Table4[Product_ID],Table4[Sub_Category],"Not Found")</f>
        <v>Decor</v>
      </c>
      <c r="R3329" t="str">
        <f>_xlfn.XLOOKUP(Table2[[#This Row],[Customer_ID]],Table1[Customer_ID],Table1[Region],"Not Found")</f>
        <v>East</v>
      </c>
      <c r="S3329" t="str">
        <f>_xlfn.XLOOKUP(Table2[[#This Row],[Customer_ID]],Table1[Customer_ID],Table1[Segment],"Not Found")</f>
        <v>Consumer</v>
      </c>
      <c r="T3329" t="str">
        <f>_xlfn.XLOOKUP(Table2[[#This Row],[Product_ID]],Table4[Product_ID],Table4[Product_Name],"Not Found")</f>
        <v>Wall Clock</v>
      </c>
    </row>
    <row r="3330" spans="1:20" x14ac:dyDescent="0.3">
      <c r="A3330" t="s">
        <v>3861</v>
      </c>
      <c r="B3330" s="4">
        <v>45660</v>
      </c>
      <c r="C3330" s="4">
        <v>45661</v>
      </c>
      <c r="D3330" t="s">
        <v>421</v>
      </c>
      <c r="E3330" t="s">
        <v>76</v>
      </c>
      <c r="F3330" s="8">
        <v>2</v>
      </c>
      <c r="G3330" s="10">
        <v>0.05</v>
      </c>
      <c r="H3330" t="s">
        <v>21</v>
      </c>
      <c r="I3330" s="8">
        <v>1708.1</v>
      </c>
      <c r="J3330" s="8">
        <v>512.87</v>
      </c>
      <c r="K3330" s="12">
        <f>YEAR(Table2[[#This Row],[Order_Date]])</f>
        <v>2025</v>
      </c>
      <c r="L3330" s="12">
        <f>MONTH(Table2[[#This Row],[Order_Date]])</f>
        <v>1</v>
      </c>
      <c r="M3330" t="str">
        <f>TEXT(Table2[[#This Row],[Order_Date]],"mmm")</f>
        <v>Jan</v>
      </c>
      <c r="N3330" t="str">
        <f>TEXT(Table2[[#This Row],[Order_Date]],"YYYY-MM")</f>
        <v>2025-01</v>
      </c>
      <c r="O3330" s="9">
        <f>IFERROR(Table2[[#This Row],[Profit]]/Table2[[#This Row],[Sales]],0)</f>
        <v>0.30025759615947545</v>
      </c>
      <c r="P3330" t="str">
        <f>_xlfn.XLOOKUP(Table2[[#This Row],[Product_ID]],Table4[Product_ID],Table4[Category],"Not Found")</f>
        <v>Home</v>
      </c>
      <c r="Q3330" t="str">
        <f>_xlfn.XLOOKUP(Table2[[#This Row],[Product_ID]],Table4[Product_ID],Table4[Sub_Category],"Not Found")</f>
        <v>Decor</v>
      </c>
      <c r="R3330" t="str">
        <f>_xlfn.XLOOKUP(Table2[[#This Row],[Customer_ID]],Table1[Customer_ID],Table1[Region],"Not Found")</f>
        <v>West</v>
      </c>
      <c r="S3330" t="str">
        <f>_xlfn.XLOOKUP(Table2[[#This Row],[Customer_ID]],Table1[Customer_ID],Table1[Segment],"Not Found")</f>
        <v>Consumer</v>
      </c>
      <c r="T3330" t="str">
        <f>_xlfn.XLOOKUP(Table2[[#This Row],[Product_ID]],Table4[Product_ID],Table4[Product_Name],"Not Found")</f>
        <v>Wall Clock</v>
      </c>
    </row>
    <row r="3331" spans="1:20" x14ac:dyDescent="0.3">
      <c r="A3331" t="s">
        <v>3862</v>
      </c>
      <c r="B3331" s="4">
        <v>45442</v>
      </c>
      <c r="C3331" s="4">
        <v>45445</v>
      </c>
      <c r="D3331" t="s">
        <v>1113</v>
      </c>
      <c r="E3331" t="s">
        <v>50</v>
      </c>
      <c r="F3331" s="8">
        <v>1</v>
      </c>
      <c r="G3331" s="10">
        <v>0.1</v>
      </c>
      <c r="H3331" t="s">
        <v>17</v>
      </c>
      <c r="I3331" s="8">
        <v>449.1</v>
      </c>
      <c r="J3331" s="8">
        <v>104.59</v>
      </c>
      <c r="K3331" s="12">
        <f>YEAR(Table2[[#This Row],[Order_Date]])</f>
        <v>2024</v>
      </c>
      <c r="L3331" s="12">
        <f>MONTH(Table2[[#This Row],[Order_Date]])</f>
        <v>5</v>
      </c>
      <c r="M3331" t="str">
        <f>TEXT(Table2[[#This Row],[Order_Date]],"mmm")</f>
        <v>May</v>
      </c>
      <c r="N3331" t="str">
        <f>TEXT(Table2[[#This Row],[Order_Date]],"YYYY-MM")</f>
        <v>2024-05</v>
      </c>
      <c r="O3331" s="9">
        <f>IFERROR(Table2[[#This Row],[Profit]]/Table2[[#This Row],[Sales]],0)</f>
        <v>0.23288799821865955</v>
      </c>
      <c r="P3331" t="str">
        <f>_xlfn.XLOOKUP(Table2[[#This Row],[Product_ID]],Table4[Product_ID],Table4[Category],"Not Found")</f>
        <v>Technology</v>
      </c>
      <c r="Q3331" t="str">
        <f>_xlfn.XLOOKUP(Table2[[#This Row],[Product_ID]],Table4[Product_ID],Table4[Sub_Category],"Not Found")</f>
        <v>Accessories</v>
      </c>
      <c r="R3331" t="str">
        <f>_xlfn.XLOOKUP(Table2[[#This Row],[Customer_ID]],Table1[Customer_ID],Table1[Region],"Not Found")</f>
        <v>East</v>
      </c>
      <c r="S3331" t="str">
        <f>_xlfn.XLOOKUP(Table2[[#This Row],[Customer_ID]],Table1[Customer_ID],Table1[Segment],"Not Found")</f>
        <v>Consumer</v>
      </c>
      <c r="T3331" t="str">
        <f>_xlfn.XLOOKUP(Table2[[#This Row],[Product_ID]],Table4[Product_ID],Table4[Product_Name],"Not Found")</f>
        <v>Wireless Mouse</v>
      </c>
    </row>
    <row r="3332" spans="1:20" x14ac:dyDescent="0.3">
      <c r="A3332" t="s">
        <v>3863</v>
      </c>
      <c r="B3332" s="4">
        <v>45402</v>
      </c>
      <c r="C3332" s="4">
        <v>45405</v>
      </c>
      <c r="D3332" t="s">
        <v>805</v>
      </c>
      <c r="E3332" t="s">
        <v>58</v>
      </c>
      <c r="F3332" s="8">
        <v>4</v>
      </c>
      <c r="G3332" s="10">
        <v>0</v>
      </c>
      <c r="H3332" t="s">
        <v>17</v>
      </c>
      <c r="I3332" s="8">
        <v>7996</v>
      </c>
      <c r="J3332" s="8">
        <v>2046.58</v>
      </c>
      <c r="K3332" s="12">
        <f>YEAR(Table2[[#This Row],[Order_Date]])</f>
        <v>2024</v>
      </c>
      <c r="L3332" s="12">
        <f>MONTH(Table2[[#This Row],[Order_Date]])</f>
        <v>4</v>
      </c>
      <c r="M3332" t="str">
        <f>TEXT(Table2[[#This Row],[Order_Date]],"mmm")</f>
        <v>Apr</v>
      </c>
      <c r="N3332" t="str">
        <f>TEXT(Table2[[#This Row],[Order_Date]],"YYYY-MM")</f>
        <v>2024-04</v>
      </c>
      <c r="O3332" s="9">
        <f>IFERROR(Table2[[#This Row],[Profit]]/Table2[[#This Row],[Sales]],0)</f>
        <v>0.25595047523761882</v>
      </c>
      <c r="P3332" t="str">
        <f>_xlfn.XLOOKUP(Table2[[#This Row],[Product_ID]],Table4[Product_ID],Table4[Category],"Not Found")</f>
        <v>Technology</v>
      </c>
      <c r="Q3332" t="str">
        <f>_xlfn.XLOOKUP(Table2[[#This Row],[Product_ID]],Table4[Product_ID],Table4[Sub_Category],"Not Found")</f>
        <v>Audio</v>
      </c>
      <c r="R3332" t="str">
        <f>_xlfn.XLOOKUP(Table2[[#This Row],[Customer_ID]],Table1[Customer_ID],Table1[Region],"Not Found")</f>
        <v>West</v>
      </c>
      <c r="S3332" t="str">
        <f>_xlfn.XLOOKUP(Table2[[#This Row],[Customer_ID]],Table1[Customer_ID],Table1[Segment],"Not Found")</f>
        <v>Home Office</v>
      </c>
      <c r="T3332" t="str">
        <f>_xlfn.XLOOKUP(Table2[[#This Row],[Product_ID]],Table4[Product_ID],Table4[Product_Name],"Not Found")</f>
        <v>Bluetooth Speaker</v>
      </c>
    </row>
    <row r="3333" spans="1:20" x14ac:dyDescent="0.3">
      <c r="A3333" t="s">
        <v>3864</v>
      </c>
      <c r="B3333" s="4">
        <v>45771</v>
      </c>
      <c r="C3333" s="4">
        <v>45775</v>
      </c>
      <c r="D3333" t="s">
        <v>176</v>
      </c>
      <c r="E3333" t="s">
        <v>29</v>
      </c>
      <c r="F3333" s="8">
        <v>1</v>
      </c>
      <c r="G3333" s="10">
        <v>0.1</v>
      </c>
      <c r="H3333" t="s">
        <v>13</v>
      </c>
      <c r="I3333" s="8">
        <v>359.1</v>
      </c>
      <c r="J3333" s="8">
        <v>83.95</v>
      </c>
      <c r="K3333" s="12">
        <f>YEAR(Table2[[#This Row],[Order_Date]])</f>
        <v>2025</v>
      </c>
      <c r="L3333" s="12">
        <f>MONTH(Table2[[#This Row],[Order_Date]])</f>
        <v>4</v>
      </c>
      <c r="M3333" t="str">
        <f>TEXT(Table2[[#This Row],[Order_Date]],"mmm")</f>
        <v>Apr</v>
      </c>
      <c r="N3333" t="str">
        <f>TEXT(Table2[[#This Row],[Order_Date]],"YYYY-MM")</f>
        <v>2025-04</v>
      </c>
      <c r="O3333" s="9">
        <f>IFERROR(Table2[[#This Row],[Profit]]/Table2[[#This Row],[Sales]],0)</f>
        <v>0.2337788916736285</v>
      </c>
      <c r="P3333" t="str">
        <f>_xlfn.XLOOKUP(Table2[[#This Row],[Product_ID]],Table4[Product_ID],Table4[Category],"Not Found")</f>
        <v>Office</v>
      </c>
      <c r="Q3333" t="str">
        <f>_xlfn.XLOOKUP(Table2[[#This Row],[Product_ID]],Table4[Product_ID],Table4[Sub_Category],"Not Found")</f>
        <v>Paper</v>
      </c>
      <c r="R3333" t="str">
        <f>_xlfn.XLOOKUP(Table2[[#This Row],[Customer_ID]],Table1[Customer_ID],Table1[Region],"Not Found")</f>
        <v>South</v>
      </c>
      <c r="S3333" t="str">
        <f>_xlfn.XLOOKUP(Table2[[#This Row],[Customer_ID]],Table1[Customer_ID],Table1[Segment],"Not Found")</f>
        <v>Home Office</v>
      </c>
      <c r="T3333" t="str">
        <f>_xlfn.XLOOKUP(Table2[[#This Row],[Product_ID]],Table4[Product_ID],Table4[Product_Name],"Not Found")</f>
        <v>Notebook Set</v>
      </c>
    </row>
    <row r="3334" spans="1:20" x14ac:dyDescent="0.3">
      <c r="A3334" t="s">
        <v>3865</v>
      </c>
      <c r="B3334" s="4">
        <v>45727</v>
      </c>
      <c r="C3334" s="4">
        <v>45732</v>
      </c>
      <c r="D3334" t="s">
        <v>1058</v>
      </c>
      <c r="E3334" t="s">
        <v>50</v>
      </c>
      <c r="F3334" s="8">
        <v>3</v>
      </c>
      <c r="G3334" s="10">
        <v>0.05</v>
      </c>
      <c r="H3334" t="s">
        <v>13</v>
      </c>
      <c r="I3334" s="8">
        <v>1422.15</v>
      </c>
      <c r="J3334" s="8">
        <v>287.82</v>
      </c>
      <c r="K3334" s="12">
        <f>YEAR(Table2[[#This Row],[Order_Date]])</f>
        <v>2025</v>
      </c>
      <c r="L3334" s="12">
        <f>MONTH(Table2[[#This Row],[Order_Date]])</f>
        <v>3</v>
      </c>
      <c r="M3334" t="str">
        <f>TEXT(Table2[[#This Row],[Order_Date]],"mmm")</f>
        <v>Mar</v>
      </c>
      <c r="N3334" t="str">
        <f>TEXT(Table2[[#This Row],[Order_Date]],"YYYY-MM")</f>
        <v>2025-03</v>
      </c>
      <c r="O3334" s="9">
        <f>IFERROR(Table2[[#This Row],[Profit]]/Table2[[#This Row],[Sales]],0)</f>
        <v>0.20238371479801706</v>
      </c>
      <c r="P3334" t="str">
        <f>_xlfn.XLOOKUP(Table2[[#This Row],[Product_ID]],Table4[Product_ID],Table4[Category],"Not Found")</f>
        <v>Technology</v>
      </c>
      <c r="Q3334" t="str">
        <f>_xlfn.XLOOKUP(Table2[[#This Row],[Product_ID]],Table4[Product_ID],Table4[Sub_Category],"Not Found")</f>
        <v>Accessories</v>
      </c>
      <c r="R3334" t="str">
        <f>_xlfn.XLOOKUP(Table2[[#This Row],[Customer_ID]],Table1[Customer_ID],Table1[Region],"Not Found")</f>
        <v>West</v>
      </c>
      <c r="S3334" t="str">
        <f>_xlfn.XLOOKUP(Table2[[#This Row],[Customer_ID]],Table1[Customer_ID],Table1[Segment],"Not Found")</f>
        <v>Consumer</v>
      </c>
      <c r="T3334" t="str">
        <f>_xlfn.XLOOKUP(Table2[[#This Row],[Product_ID]],Table4[Product_ID],Table4[Product_Name],"Not Found")</f>
        <v>Wireless Mouse</v>
      </c>
    </row>
    <row r="3335" spans="1:20" x14ac:dyDescent="0.3">
      <c r="A3335" t="s">
        <v>3866</v>
      </c>
      <c r="B3335" s="4">
        <v>45338</v>
      </c>
      <c r="C3335" s="4">
        <v>45339</v>
      </c>
      <c r="D3335" t="s">
        <v>101</v>
      </c>
      <c r="E3335" t="s">
        <v>65</v>
      </c>
      <c r="F3335" s="8">
        <v>3</v>
      </c>
      <c r="G3335" s="10">
        <v>0.1</v>
      </c>
      <c r="H3335" t="s">
        <v>13</v>
      </c>
      <c r="I3335" s="8">
        <v>1887.3</v>
      </c>
      <c r="J3335" s="8">
        <v>403.16</v>
      </c>
      <c r="K3335" s="12">
        <f>YEAR(Table2[[#This Row],[Order_Date]])</f>
        <v>2024</v>
      </c>
      <c r="L3335" s="12">
        <f>MONTH(Table2[[#This Row],[Order_Date]])</f>
        <v>2</v>
      </c>
      <c r="M3335" t="str">
        <f>TEXT(Table2[[#This Row],[Order_Date]],"mmm")</f>
        <v>Feb</v>
      </c>
      <c r="N3335" t="str">
        <f>TEXT(Table2[[#This Row],[Order_Date]],"YYYY-MM")</f>
        <v>2024-02</v>
      </c>
      <c r="O3335" s="9">
        <f>IFERROR(Table2[[#This Row],[Profit]]/Table2[[#This Row],[Sales]],0)</f>
        <v>0.21361733693636414</v>
      </c>
      <c r="P3335" t="str">
        <f>_xlfn.XLOOKUP(Table2[[#This Row],[Product_ID]],Table4[Product_ID],Table4[Category],"Not Found")</f>
        <v>Office</v>
      </c>
      <c r="Q3335" t="str">
        <f>_xlfn.XLOOKUP(Table2[[#This Row],[Product_ID]],Table4[Product_ID],Table4[Sub_Category],"Not Found")</f>
        <v>Storage</v>
      </c>
      <c r="R3335" t="str">
        <f>_xlfn.XLOOKUP(Table2[[#This Row],[Customer_ID]],Table1[Customer_ID],Table1[Region],"Not Found")</f>
        <v>South</v>
      </c>
      <c r="S3335" t="str">
        <f>_xlfn.XLOOKUP(Table2[[#This Row],[Customer_ID]],Table1[Customer_ID],Table1[Segment],"Not Found")</f>
        <v>Corporate</v>
      </c>
      <c r="T3335" t="str">
        <f>_xlfn.XLOOKUP(Table2[[#This Row],[Product_ID]],Table4[Product_ID],Table4[Product_Name],"Not Found")</f>
        <v>Desk Organizer</v>
      </c>
    </row>
    <row r="3336" spans="1:20" x14ac:dyDescent="0.3">
      <c r="A3336" t="s">
        <v>3867</v>
      </c>
      <c r="B3336" s="4">
        <v>45866</v>
      </c>
      <c r="C3336" s="4">
        <v>45867</v>
      </c>
      <c r="D3336" t="s">
        <v>111</v>
      </c>
      <c r="E3336" t="s">
        <v>96</v>
      </c>
      <c r="F3336" s="8">
        <v>2</v>
      </c>
      <c r="G3336" s="10">
        <v>0.05</v>
      </c>
      <c r="H3336" t="s">
        <v>13</v>
      </c>
      <c r="I3336" s="8">
        <v>1898.1</v>
      </c>
      <c r="J3336" s="8">
        <v>-124.41</v>
      </c>
      <c r="K3336" s="12">
        <f>YEAR(Table2[[#This Row],[Order_Date]])</f>
        <v>2025</v>
      </c>
      <c r="L3336" s="12">
        <f>MONTH(Table2[[#This Row],[Order_Date]])</f>
        <v>7</v>
      </c>
      <c r="M3336" t="str">
        <f>TEXT(Table2[[#This Row],[Order_Date]],"mmm")</f>
        <v>Jul</v>
      </c>
      <c r="N3336" t="str">
        <f>TEXT(Table2[[#This Row],[Order_Date]],"YYYY-MM")</f>
        <v>2025-07</v>
      </c>
      <c r="O3336" s="9">
        <f>IFERROR(Table2[[#This Row],[Profit]]/Table2[[#This Row],[Sales]],0)</f>
        <v>-6.5544491860281329E-2</v>
      </c>
      <c r="P3336" t="str">
        <f>_xlfn.XLOOKUP(Table2[[#This Row],[Product_ID]],Table4[Product_ID],Table4[Category],"Not Found")</f>
        <v>Home</v>
      </c>
      <c r="Q3336" t="str">
        <f>_xlfn.XLOOKUP(Table2[[#This Row],[Product_ID]],Table4[Product_ID],Table4[Sub_Category],"Not Found")</f>
        <v>Lighting</v>
      </c>
      <c r="R3336" t="str">
        <f>_xlfn.XLOOKUP(Table2[[#This Row],[Customer_ID]],Table1[Customer_ID],Table1[Region],"Not Found")</f>
        <v>East</v>
      </c>
      <c r="S3336" t="str">
        <f>_xlfn.XLOOKUP(Table2[[#This Row],[Customer_ID]],Table1[Customer_ID],Table1[Segment],"Not Found")</f>
        <v>Consumer</v>
      </c>
      <c r="T3336" t="str">
        <f>_xlfn.XLOOKUP(Table2[[#This Row],[Product_ID]],Table4[Product_ID],Table4[Product_Name],"Not Found")</f>
        <v>LED Strip Light</v>
      </c>
    </row>
    <row r="3337" spans="1:20" x14ac:dyDescent="0.3">
      <c r="A3337" t="s">
        <v>3868</v>
      </c>
      <c r="B3337" s="4">
        <v>45657</v>
      </c>
      <c r="C3337" s="4">
        <v>45660</v>
      </c>
      <c r="D3337" t="s">
        <v>49</v>
      </c>
      <c r="E3337" t="s">
        <v>50</v>
      </c>
      <c r="F3337" s="8">
        <v>1</v>
      </c>
      <c r="G3337" s="10">
        <v>0</v>
      </c>
      <c r="H3337" t="s">
        <v>13</v>
      </c>
      <c r="I3337" s="8">
        <v>499</v>
      </c>
      <c r="J3337" s="8">
        <v>147.88999999999999</v>
      </c>
      <c r="K3337" s="12">
        <f>YEAR(Table2[[#This Row],[Order_Date]])</f>
        <v>2024</v>
      </c>
      <c r="L3337" s="12">
        <f>MONTH(Table2[[#This Row],[Order_Date]])</f>
        <v>12</v>
      </c>
      <c r="M3337" t="str">
        <f>TEXT(Table2[[#This Row],[Order_Date]],"mmm")</f>
        <v>Dec</v>
      </c>
      <c r="N3337" t="str">
        <f>TEXT(Table2[[#This Row],[Order_Date]],"YYYY-MM")</f>
        <v>2024-12</v>
      </c>
      <c r="O3337" s="9">
        <f>IFERROR(Table2[[#This Row],[Profit]]/Table2[[#This Row],[Sales]],0)</f>
        <v>0.29637274549098191</v>
      </c>
      <c r="P3337" t="str">
        <f>_xlfn.XLOOKUP(Table2[[#This Row],[Product_ID]],Table4[Product_ID],Table4[Category],"Not Found")</f>
        <v>Technology</v>
      </c>
      <c r="Q3337" t="str">
        <f>_xlfn.XLOOKUP(Table2[[#This Row],[Product_ID]],Table4[Product_ID],Table4[Sub_Category],"Not Found")</f>
        <v>Accessories</v>
      </c>
      <c r="R3337" t="str">
        <f>_xlfn.XLOOKUP(Table2[[#This Row],[Customer_ID]],Table1[Customer_ID],Table1[Region],"Not Found")</f>
        <v>West</v>
      </c>
      <c r="S3337" t="str">
        <f>_xlfn.XLOOKUP(Table2[[#This Row],[Customer_ID]],Table1[Customer_ID],Table1[Segment],"Not Found")</f>
        <v>Consumer</v>
      </c>
      <c r="T3337" t="str">
        <f>_xlfn.XLOOKUP(Table2[[#This Row],[Product_ID]],Table4[Product_ID],Table4[Product_Name],"Not Found")</f>
        <v>Wireless Mouse</v>
      </c>
    </row>
    <row r="3338" spans="1:20" x14ac:dyDescent="0.3">
      <c r="A3338" t="s">
        <v>3869</v>
      </c>
      <c r="B3338" s="4">
        <v>45360</v>
      </c>
      <c r="C3338" s="4">
        <v>45365</v>
      </c>
      <c r="D3338" t="s">
        <v>497</v>
      </c>
      <c r="E3338" t="s">
        <v>68</v>
      </c>
      <c r="F3338" s="8">
        <v>2</v>
      </c>
      <c r="G3338" s="10">
        <v>0</v>
      </c>
      <c r="H3338" t="s">
        <v>30</v>
      </c>
      <c r="I3338" s="8">
        <v>2598</v>
      </c>
      <c r="J3338" s="8">
        <v>810.51</v>
      </c>
      <c r="K3338" s="12">
        <f>YEAR(Table2[[#This Row],[Order_Date]])</f>
        <v>2024</v>
      </c>
      <c r="L3338" s="12">
        <f>MONTH(Table2[[#This Row],[Order_Date]])</f>
        <v>3</v>
      </c>
      <c r="M3338" t="str">
        <f>TEXT(Table2[[#This Row],[Order_Date]],"mmm")</f>
        <v>Mar</v>
      </c>
      <c r="N3338" t="str">
        <f>TEXT(Table2[[#This Row],[Order_Date]],"YYYY-MM")</f>
        <v>2024-03</v>
      </c>
      <c r="O3338" s="9">
        <f>IFERROR(Table2[[#This Row],[Profit]]/Table2[[#This Row],[Sales]],0)</f>
        <v>0.31197459584295612</v>
      </c>
      <c r="P3338" t="str">
        <f>_xlfn.XLOOKUP(Table2[[#This Row],[Product_ID]],Table4[Product_ID],Table4[Category],"Not Found")</f>
        <v>Home</v>
      </c>
      <c r="Q3338" t="str">
        <f>_xlfn.XLOOKUP(Table2[[#This Row],[Product_ID]],Table4[Product_ID],Table4[Sub_Category],"Not Found")</f>
        <v>Lighting</v>
      </c>
      <c r="R3338" t="str">
        <f>_xlfn.XLOOKUP(Table2[[#This Row],[Customer_ID]],Table1[Customer_ID],Table1[Region],"Not Found")</f>
        <v>South</v>
      </c>
      <c r="S3338" t="str">
        <f>_xlfn.XLOOKUP(Table2[[#This Row],[Customer_ID]],Table1[Customer_ID],Table1[Segment],"Not Found")</f>
        <v>Consumer</v>
      </c>
      <c r="T3338" t="str">
        <f>_xlfn.XLOOKUP(Table2[[#This Row],[Product_ID]],Table4[Product_ID],Table4[Product_Name],"Not Found")</f>
        <v>Table Lamp</v>
      </c>
    </row>
    <row r="3339" spans="1:20" x14ac:dyDescent="0.3">
      <c r="A3339" t="s">
        <v>3870</v>
      </c>
      <c r="B3339" s="4">
        <v>45590</v>
      </c>
      <c r="C3339" s="4">
        <v>45593</v>
      </c>
      <c r="D3339" t="s">
        <v>894</v>
      </c>
      <c r="E3339" t="s">
        <v>26</v>
      </c>
      <c r="F3339" s="8">
        <v>2</v>
      </c>
      <c r="G3339" s="10">
        <v>0.15</v>
      </c>
      <c r="H3339" t="s">
        <v>17</v>
      </c>
      <c r="I3339" s="8">
        <v>1528.3</v>
      </c>
      <c r="J3339" s="8">
        <v>356.89</v>
      </c>
      <c r="K3339" s="12">
        <f>YEAR(Table2[[#This Row],[Order_Date]])</f>
        <v>2024</v>
      </c>
      <c r="L3339" s="12">
        <f>MONTH(Table2[[#This Row],[Order_Date]])</f>
        <v>10</v>
      </c>
      <c r="M3339" t="str">
        <f>TEXT(Table2[[#This Row],[Order_Date]],"mmm")</f>
        <v>Oct</v>
      </c>
      <c r="N3339" t="str">
        <f>TEXT(Table2[[#This Row],[Order_Date]],"YYYY-MM")</f>
        <v>2024-10</v>
      </c>
      <c r="O3339" s="9">
        <f>IFERROR(Table2[[#This Row],[Profit]]/Table2[[#This Row],[Sales]],0)</f>
        <v>0.2335209055813649</v>
      </c>
      <c r="P3339" t="str">
        <f>_xlfn.XLOOKUP(Table2[[#This Row],[Product_ID]],Table4[Product_ID],Table4[Category],"Not Found")</f>
        <v>Technology</v>
      </c>
      <c r="Q3339" t="str">
        <f>_xlfn.XLOOKUP(Table2[[#This Row],[Product_ID]],Table4[Product_ID],Table4[Sub_Category],"Not Found")</f>
        <v>Accessories</v>
      </c>
      <c r="R3339" t="str">
        <f>_xlfn.XLOOKUP(Table2[[#This Row],[Customer_ID]],Table1[Customer_ID],Table1[Region],"Not Found")</f>
        <v>West</v>
      </c>
      <c r="S3339" t="str">
        <f>_xlfn.XLOOKUP(Table2[[#This Row],[Customer_ID]],Table1[Customer_ID],Table1[Segment],"Not Found")</f>
        <v>Home Office</v>
      </c>
      <c r="T3339" t="str">
        <f>_xlfn.XLOOKUP(Table2[[#This Row],[Product_ID]],Table4[Product_ID],Table4[Product_Name],"Not Found")</f>
        <v>Keyboard</v>
      </c>
    </row>
    <row r="3340" spans="1:20" x14ac:dyDescent="0.3">
      <c r="A3340" t="s">
        <v>3871</v>
      </c>
      <c r="B3340" s="4">
        <v>45587</v>
      </c>
      <c r="C3340" s="4">
        <v>45589</v>
      </c>
      <c r="D3340" t="s">
        <v>1385</v>
      </c>
      <c r="E3340" t="s">
        <v>50</v>
      </c>
      <c r="F3340" s="8">
        <v>3</v>
      </c>
      <c r="G3340" s="10">
        <v>0.05</v>
      </c>
      <c r="H3340" t="s">
        <v>13</v>
      </c>
      <c r="I3340" s="8">
        <v>1422.15</v>
      </c>
      <c r="J3340" s="8">
        <v>316.89</v>
      </c>
      <c r="K3340" s="12">
        <f>YEAR(Table2[[#This Row],[Order_Date]])</f>
        <v>2024</v>
      </c>
      <c r="L3340" s="12">
        <f>MONTH(Table2[[#This Row],[Order_Date]])</f>
        <v>10</v>
      </c>
      <c r="M3340" t="str">
        <f>TEXT(Table2[[#This Row],[Order_Date]],"mmm")</f>
        <v>Oct</v>
      </c>
      <c r="N3340" t="str">
        <f>TEXT(Table2[[#This Row],[Order_Date]],"YYYY-MM")</f>
        <v>2024-10</v>
      </c>
      <c r="O3340" s="9">
        <f>IFERROR(Table2[[#This Row],[Profit]]/Table2[[#This Row],[Sales]],0)</f>
        <v>0.22282459656154413</v>
      </c>
      <c r="P3340" t="str">
        <f>_xlfn.XLOOKUP(Table2[[#This Row],[Product_ID]],Table4[Product_ID],Table4[Category],"Not Found")</f>
        <v>Technology</v>
      </c>
      <c r="Q3340" t="str">
        <f>_xlfn.XLOOKUP(Table2[[#This Row],[Product_ID]],Table4[Product_ID],Table4[Sub_Category],"Not Found")</f>
        <v>Accessories</v>
      </c>
      <c r="R3340" t="str">
        <f>_xlfn.XLOOKUP(Table2[[#This Row],[Customer_ID]],Table1[Customer_ID],Table1[Region],"Not Found")</f>
        <v>West</v>
      </c>
      <c r="S3340" t="str">
        <f>_xlfn.XLOOKUP(Table2[[#This Row],[Customer_ID]],Table1[Customer_ID],Table1[Segment],"Not Found")</f>
        <v>Home Office</v>
      </c>
      <c r="T3340" t="str">
        <f>_xlfn.XLOOKUP(Table2[[#This Row],[Product_ID]],Table4[Product_ID],Table4[Product_Name],"Not Found")</f>
        <v>Wireless Mouse</v>
      </c>
    </row>
    <row r="3341" spans="1:20" x14ac:dyDescent="0.3">
      <c r="A3341" t="s">
        <v>3872</v>
      </c>
      <c r="B3341" s="4">
        <v>45494</v>
      </c>
      <c r="C3341" s="4">
        <v>45495</v>
      </c>
      <c r="D3341" t="s">
        <v>305</v>
      </c>
      <c r="E3341" t="s">
        <v>76</v>
      </c>
      <c r="F3341" s="8">
        <v>2</v>
      </c>
      <c r="G3341" s="10">
        <v>0.05</v>
      </c>
      <c r="H3341" t="s">
        <v>17</v>
      </c>
      <c r="I3341" s="8">
        <v>1708.1</v>
      </c>
      <c r="J3341" s="8">
        <v>455.75</v>
      </c>
      <c r="K3341" s="12">
        <f>YEAR(Table2[[#This Row],[Order_Date]])</f>
        <v>2024</v>
      </c>
      <c r="L3341" s="12">
        <f>MONTH(Table2[[#This Row],[Order_Date]])</f>
        <v>7</v>
      </c>
      <c r="M3341" t="str">
        <f>TEXT(Table2[[#This Row],[Order_Date]],"mmm")</f>
        <v>Jul</v>
      </c>
      <c r="N3341" t="str">
        <f>TEXT(Table2[[#This Row],[Order_Date]],"YYYY-MM")</f>
        <v>2024-07</v>
      </c>
      <c r="O3341" s="9">
        <f>IFERROR(Table2[[#This Row],[Profit]]/Table2[[#This Row],[Sales]],0)</f>
        <v>0.26681693109302734</v>
      </c>
      <c r="P3341" t="str">
        <f>_xlfn.XLOOKUP(Table2[[#This Row],[Product_ID]],Table4[Product_ID],Table4[Category],"Not Found")</f>
        <v>Home</v>
      </c>
      <c r="Q3341" t="str">
        <f>_xlfn.XLOOKUP(Table2[[#This Row],[Product_ID]],Table4[Product_ID],Table4[Sub_Category],"Not Found")</f>
        <v>Decor</v>
      </c>
      <c r="R3341" t="str">
        <f>_xlfn.XLOOKUP(Table2[[#This Row],[Customer_ID]],Table1[Customer_ID],Table1[Region],"Not Found")</f>
        <v>South</v>
      </c>
      <c r="S3341" t="str">
        <f>_xlfn.XLOOKUP(Table2[[#This Row],[Customer_ID]],Table1[Customer_ID],Table1[Segment],"Not Found")</f>
        <v>Consumer</v>
      </c>
      <c r="T3341" t="str">
        <f>_xlfn.XLOOKUP(Table2[[#This Row],[Product_ID]],Table4[Product_ID],Table4[Product_Name],"Not Found")</f>
        <v>Wall Clock</v>
      </c>
    </row>
    <row r="3342" spans="1:20" x14ac:dyDescent="0.3">
      <c r="A3342" t="s">
        <v>3873</v>
      </c>
      <c r="B3342" s="4">
        <v>45352</v>
      </c>
      <c r="C3342" s="4">
        <v>45356</v>
      </c>
      <c r="D3342" t="s">
        <v>669</v>
      </c>
      <c r="E3342" t="s">
        <v>35</v>
      </c>
      <c r="F3342" s="8">
        <v>1</v>
      </c>
      <c r="G3342" s="10">
        <v>0</v>
      </c>
      <c r="H3342" t="s">
        <v>13</v>
      </c>
      <c r="I3342" s="8">
        <v>1599</v>
      </c>
      <c r="J3342" s="8">
        <v>413.73</v>
      </c>
      <c r="K3342" s="12">
        <f>YEAR(Table2[[#This Row],[Order_Date]])</f>
        <v>2024</v>
      </c>
      <c r="L3342" s="12">
        <f>MONTH(Table2[[#This Row],[Order_Date]])</f>
        <v>3</v>
      </c>
      <c r="M3342" t="str">
        <f>TEXT(Table2[[#This Row],[Order_Date]],"mmm")</f>
        <v>Mar</v>
      </c>
      <c r="N3342" t="str">
        <f>TEXT(Table2[[#This Row],[Order_Date]],"YYYY-MM")</f>
        <v>2024-03</v>
      </c>
      <c r="O3342" s="9">
        <f>IFERROR(Table2[[#This Row],[Profit]]/Table2[[#This Row],[Sales]],0)</f>
        <v>0.25874296435272048</v>
      </c>
      <c r="P3342" t="str">
        <f>_xlfn.XLOOKUP(Table2[[#This Row],[Product_ID]],Table4[Product_ID],Table4[Category],"Not Found")</f>
        <v>Lifestyle</v>
      </c>
      <c r="Q3342" t="str">
        <f>_xlfn.XLOOKUP(Table2[[#This Row],[Product_ID]],Table4[Product_ID],Table4[Sub_Category],"Not Found")</f>
        <v>Bags</v>
      </c>
      <c r="R3342" t="str">
        <f>_xlfn.XLOOKUP(Table2[[#This Row],[Customer_ID]],Table1[Customer_ID],Table1[Region],"Not Found")</f>
        <v>West</v>
      </c>
      <c r="S3342" t="str">
        <f>_xlfn.XLOOKUP(Table2[[#This Row],[Customer_ID]],Table1[Customer_ID],Table1[Segment],"Not Found")</f>
        <v>Home Office</v>
      </c>
      <c r="T3342" t="str">
        <f>_xlfn.XLOOKUP(Table2[[#This Row],[Product_ID]],Table4[Product_ID],Table4[Product_Name],"Not Found")</f>
        <v>Backpack</v>
      </c>
    </row>
    <row r="3343" spans="1:20" x14ac:dyDescent="0.3">
      <c r="A3343" t="s">
        <v>3874</v>
      </c>
      <c r="B3343" s="4">
        <v>45605</v>
      </c>
      <c r="C3343" s="4">
        <v>45609</v>
      </c>
      <c r="D3343" t="s">
        <v>700</v>
      </c>
      <c r="E3343" t="s">
        <v>55</v>
      </c>
      <c r="F3343" s="8">
        <v>3</v>
      </c>
      <c r="G3343" s="10">
        <v>0.05</v>
      </c>
      <c r="H3343" t="s">
        <v>21</v>
      </c>
      <c r="I3343" s="8">
        <v>17097.150000000001</v>
      </c>
      <c r="J3343" s="8">
        <v>3223.46</v>
      </c>
      <c r="K3343" s="12">
        <f>YEAR(Table2[[#This Row],[Order_Date]])</f>
        <v>2024</v>
      </c>
      <c r="L3343" s="12">
        <f>MONTH(Table2[[#This Row],[Order_Date]])</f>
        <v>11</v>
      </c>
      <c r="M3343" t="str">
        <f>TEXT(Table2[[#This Row],[Order_Date]],"mmm")</f>
        <v>Nov</v>
      </c>
      <c r="N3343" t="str">
        <f>TEXT(Table2[[#This Row],[Order_Date]],"YYYY-MM")</f>
        <v>2024-11</v>
      </c>
      <c r="O3343" s="9">
        <f>IFERROR(Table2[[#This Row],[Profit]]/Table2[[#This Row],[Sales]],0)</f>
        <v>0.18853785572449208</v>
      </c>
      <c r="P3343" t="str">
        <f>_xlfn.XLOOKUP(Table2[[#This Row],[Product_ID]],Table4[Product_ID],Table4[Category],"Not Found")</f>
        <v>Furniture</v>
      </c>
      <c r="Q3343" t="str">
        <f>_xlfn.XLOOKUP(Table2[[#This Row],[Product_ID]],Table4[Product_ID],Table4[Sub_Category],"Not Found")</f>
        <v>Furniture</v>
      </c>
      <c r="R3343" t="str">
        <f>_xlfn.XLOOKUP(Table2[[#This Row],[Customer_ID]],Table1[Customer_ID],Table1[Region],"Not Found")</f>
        <v>West</v>
      </c>
      <c r="S3343" t="str">
        <f>_xlfn.XLOOKUP(Table2[[#This Row],[Customer_ID]],Table1[Customer_ID],Table1[Segment],"Not Found")</f>
        <v>Home Office</v>
      </c>
      <c r="T3343" t="str">
        <f>_xlfn.XLOOKUP(Table2[[#This Row],[Product_ID]],Table4[Product_ID],Table4[Product_Name],"Not Found")</f>
        <v>Study Table</v>
      </c>
    </row>
    <row r="3344" spans="1:20" x14ac:dyDescent="0.3">
      <c r="A3344" t="s">
        <v>3875</v>
      </c>
      <c r="B3344" s="4">
        <v>45452</v>
      </c>
      <c r="C3344" s="4">
        <v>45456</v>
      </c>
      <c r="D3344" t="s">
        <v>105</v>
      </c>
      <c r="E3344" t="s">
        <v>96</v>
      </c>
      <c r="F3344" s="8">
        <v>5</v>
      </c>
      <c r="G3344" s="10">
        <v>0.1</v>
      </c>
      <c r="H3344" t="s">
        <v>13</v>
      </c>
      <c r="I3344" s="8">
        <v>4495.5</v>
      </c>
      <c r="J3344" s="8">
        <v>786.47</v>
      </c>
      <c r="K3344" s="12">
        <f>YEAR(Table2[[#This Row],[Order_Date]])</f>
        <v>2024</v>
      </c>
      <c r="L3344" s="12">
        <f>MONTH(Table2[[#This Row],[Order_Date]])</f>
        <v>6</v>
      </c>
      <c r="M3344" t="str">
        <f>TEXT(Table2[[#This Row],[Order_Date]],"mmm")</f>
        <v>Jun</v>
      </c>
      <c r="N3344" t="str">
        <f>TEXT(Table2[[#This Row],[Order_Date]],"YYYY-MM")</f>
        <v>2024-06</v>
      </c>
      <c r="O3344" s="9">
        <f>IFERROR(Table2[[#This Row],[Profit]]/Table2[[#This Row],[Sales]],0)</f>
        <v>0.17494605716827941</v>
      </c>
      <c r="P3344" t="str">
        <f>_xlfn.XLOOKUP(Table2[[#This Row],[Product_ID]],Table4[Product_ID],Table4[Category],"Not Found")</f>
        <v>Home</v>
      </c>
      <c r="Q3344" t="str">
        <f>_xlfn.XLOOKUP(Table2[[#This Row],[Product_ID]],Table4[Product_ID],Table4[Sub_Category],"Not Found")</f>
        <v>Lighting</v>
      </c>
      <c r="R3344" t="str">
        <f>_xlfn.XLOOKUP(Table2[[#This Row],[Customer_ID]],Table1[Customer_ID],Table1[Region],"Not Found")</f>
        <v>East</v>
      </c>
      <c r="S3344" t="str">
        <f>_xlfn.XLOOKUP(Table2[[#This Row],[Customer_ID]],Table1[Customer_ID],Table1[Segment],"Not Found")</f>
        <v>Home Office</v>
      </c>
      <c r="T3344" t="str">
        <f>_xlfn.XLOOKUP(Table2[[#This Row],[Product_ID]],Table4[Product_ID],Table4[Product_Name],"Not Found")</f>
        <v>LED Strip Light</v>
      </c>
    </row>
    <row r="3345" spans="1:20" x14ac:dyDescent="0.3">
      <c r="A3345" t="s">
        <v>3876</v>
      </c>
      <c r="B3345" s="4">
        <v>45622</v>
      </c>
      <c r="C3345" s="4">
        <v>45623</v>
      </c>
      <c r="D3345" t="s">
        <v>1687</v>
      </c>
      <c r="E3345" t="s">
        <v>65</v>
      </c>
      <c r="F3345" s="8">
        <v>2</v>
      </c>
      <c r="G3345" s="10">
        <v>0.1</v>
      </c>
      <c r="H3345" t="s">
        <v>13</v>
      </c>
      <c r="I3345" s="8">
        <v>1258.2</v>
      </c>
      <c r="J3345" s="8">
        <v>239.71</v>
      </c>
      <c r="K3345" s="12">
        <f>YEAR(Table2[[#This Row],[Order_Date]])</f>
        <v>2024</v>
      </c>
      <c r="L3345" s="12">
        <f>MONTH(Table2[[#This Row],[Order_Date]])</f>
        <v>11</v>
      </c>
      <c r="M3345" t="str">
        <f>TEXT(Table2[[#This Row],[Order_Date]],"mmm")</f>
        <v>Nov</v>
      </c>
      <c r="N3345" t="str">
        <f>TEXT(Table2[[#This Row],[Order_Date]],"YYYY-MM")</f>
        <v>2024-11</v>
      </c>
      <c r="O3345" s="9">
        <f>IFERROR(Table2[[#This Row],[Profit]]/Table2[[#This Row],[Sales]],0)</f>
        <v>0.19051820060403751</v>
      </c>
      <c r="P3345" t="str">
        <f>_xlfn.XLOOKUP(Table2[[#This Row],[Product_ID]],Table4[Product_ID],Table4[Category],"Not Found")</f>
        <v>Office</v>
      </c>
      <c r="Q3345" t="str">
        <f>_xlfn.XLOOKUP(Table2[[#This Row],[Product_ID]],Table4[Product_ID],Table4[Sub_Category],"Not Found")</f>
        <v>Storage</v>
      </c>
      <c r="R3345" t="str">
        <f>_xlfn.XLOOKUP(Table2[[#This Row],[Customer_ID]],Table1[Customer_ID],Table1[Region],"Not Found")</f>
        <v>West</v>
      </c>
      <c r="S3345" t="str">
        <f>_xlfn.XLOOKUP(Table2[[#This Row],[Customer_ID]],Table1[Customer_ID],Table1[Segment],"Not Found")</f>
        <v>Consumer</v>
      </c>
      <c r="T3345" t="str">
        <f>_xlfn.XLOOKUP(Table2[[#This Row],[Product_ID]],Table4[Product_ID],Table4[Product_Name],"Not Found")</f>
        <v>Desk Organizer</v>
      </c>
    </row>
    <row r="3346" spans="1:20" x14ac:dyDescent="0.3">
      <c r="A3346" t="s">
        <v>3877</v>
      </c>
      <c r="B3346" s="4">
        <v>45819</v>
      </c>
      <c r="C3346" s="4">
        <v>45820</v>
      </c>
      <c r="D3346" t="s">
        <v>1659</v>
      </c>
      <c r="E3346" t="s">
        <v>81</v>
      </c>
      <c r="F3346" s="8">
        <v>3</v>
      </c>
      <c r="G3346" s="10">
        <v>0</v>
      </c>
      <c r="H3346" t="s">
        <v>21</v>
      </c>
      <c r="I3346" s="8">
        <v>2397</v>
      </c>
      <c r="J3346" s="8">
        <v>570.19000000000005</v>
      </c>
      <c r="K3346" s="12">
        <f>YEAR(Table2[[#This Row],[Order_Date]])</f>
        <v>2025</v>
      </c>
      <c r="L3346" s="12">
        <f>MONTH(Table2[[#This Row],[Order_Date]])</f>
        <v>6</v>
      </c>
      <c r="M3346" t="str">
        <f>TEXT(Table2[[#This Row],[Order_Date]],"mmm")</f>
        <v>Jun</v>
      </c>
      <c r="N3346" t="str">
        <f>TEXT(Table2[[#This Row],[Order_Date]],"YYYY-MM")</f>
        <v>2025-06</v>
      </c>
      <c r="O3346" s="9">
        <f>IFERROR(Table2[[#This Row],[Profit]]/Table2[[#This Row],[Sales]],0)</f>
        <v>0.23787651230705051</v>
      </c>
      <c r="P3346" t="str">
        <f>_xlfn.XLOOKUP(Table2[[#This Row],[Product_ID]],Table4[Product_ID],Table4[Category],"Not Found")</f>
        <v>Home</v>
      </c>
      <c r="Q3346" t="str">
        <f>_xlfn.XLOOKUP(Table2[[#This Row],[Product_ID]],Table4[Product_ID],Table4[Sub_Category],"Not Found")</f>
        <v>Kitchen</v>
      </c>
      <c r="R3346" t="str">
        <f>_xlfn.XLOOKUP(Table2[[#This Row],[Customer_ID]],Table1[Customer_ID],Table1[Region],"Not Found")</f>
        <v>East</v>
      </c>
      <c r="S3346" t="str">
        <f>_xlfn.XLOOKUP(Table2[[#This Row],[Customer_ID]],Table1[Customer_ID],Table1[Segment],"Not Found")</f>
        <v>Consumer</v>
      </c>
      <c r="T3346" t="str">
        <f>_xlfn.XLOOKUP(Table2[[#This Row],[Product_ID]],Table4[Product_ID],Table4[Product_Name],"Not Found")</f>
        <v>Travel Mug</v>
      </c>
    </row>
    <row r="3347" spans="1:20" x14ac:dyDescent="0.3">
      <c r="A3347" t="s">
        <v>3878</v>
      </c>
      <c r="B3347" s="4">
        <v>45629</v>
      </c>
      <c r="C3347" s="4">
        <v>45633</v>
      </c>
      <c r="D3347" t="s">
        <v>769</v>
      </c>
      <c r="E3347" t="s">
        <v>55</v>
      </c>
      <c r="F3347" s="8">
        <v>2</v>
      </c>
      <c r="G3347" s="10">
        <v>0.05</v>
      </c>
      <c r="H3347" t="s">
        <v>17</v>
      </c>
      <c r="I3347" s="8">
        <v>11398.1</v>
      </c>
      <c r="J3347" s="8">
        <v>2998.65</v>
      </c>
      <c r="K3347" s="12">
        <f>YEAR(Table2[[#This Row],[Order_Date]])</f>
        <v>2024</v>
      </c>
      <c r="L3347" s="12">
        <f>MONTH(Table2[[#This Row],[Order_Date]])</f>
        <v>12</v>
      </c>
      <c r="M3347" t="str">
        <f>TEXT(Table2[[#This Row],[Order_Date]],"mmm")</f>
        <v>Dec</v>
      </c>
      <c r="N3347" t="str">
        <f>TEXT(Table2[[#This Row],[Order_Date]],"YYYY-MM")</f>
        <v>2024-12</v>
      </c>
      <c r="O3347" s="9">
        <f>IFERROR(Table2[[#This Row],[Profit]]/Table2[[#This Row],[Sales]],0)</f>
        <v>0.26308332090436126</v>
      </c>
      <c r="P3347" t="str">
        <f>_xlfn.XLOOKUP(Table2[[#This Row],[Product_ID]],Table4[Product_ID],Table4[Category],"Not Found")</f>
        <v>Furniture</v>
      </c>
      <c r="Q3347" t="str">
        <f>_xlfn.XLOOKUP(Table2[[#This Row],[Product_ID]],Table4[Product_ID],Table4[Sub_Category],"Not Found")</f>
        <v>Furniture</v>
      </c>
      <c r="R3347" t="str">
        <f>_xlfn.XLOOKUP(Table2[[#This Row],[Customer_ID]],Table1[Customer_ID],Table1[Region],"Not Found")</f>
        <v>West</v>
      </c>
      <c r="S3347" t="str">
        <f>_xlfn.XLOOKUP(Table2[[#This Row],[Customer_ID]],Table1[Customer_ID],Table1[Segment],"Not Found")</f>
        <v>Consumer</v>
      </c>
      <c r="T3347" t="str">
        <f>_xlfn.XLOOKUP(Table2[[#This Row],[Product_ID]],Table4[Product_ID],Table4[Product_Name],"Not Found")</f>
        <v>Study Table</v>
      </c>
    </row>
    <row r="3348" spans="1:20" x14ac:dyDescent="0.3">
      <c r="A3348" t="s">
        <v>3879</v>
      </c>
      <c r="B3348" s="4">
        <v>45897</v>
      </c>
      <c r="C3348" s="4">
        <v>45898</v>
      </c>
      <c r="D3348" t="s">
        <v>766</v>
      </c>
      <c r="E3348" t="s">
        <v>16</v>
      </c>
      <c r="F3348" s="8">
        <v>2</v>
      </c>
      <c r="G3348" s="10">
        <v>0</v>
      </c>
      <c r="H3348" t="s">
        <v>21</v>
      </c>
      <c r="I3348" s="8">
        <v>2598</v>
      </c>
      <c r="J3348" s="8">
        <v>723.07</v>
      </c>
      <c r="K3348" s="12">
        <f>YEAR(Table2[[#This Row],[Order_Date]])</f>
        <v>2025</v>
      </c>
      <c r="L3348" s="12">
        <f>MONTH(Table2[[#This Row],[Order_Date]])</f>
        <v>8</v>
      </c>
      <c r="M3348" t="str">
        <f>TEXT(Table2[[#This Row],[Order_Date]],"mmm")</f>
        <v>Aug</v>
      </c>
      <c r="N3348" t="str">
        <f>TEXT(Table2[[#This Row],[Order_Date]],"YYYY-MM")</f>
        <v>2025-08</v>
      </c>
      <c r="O3348" s="9">
        <f>IFERROR(Table2[[#This Row],[Profit]]/Table2[[#This Row],[Sales]],0)</f>
        <v>0.27831793687451889</v>
      </c>
      <c r="P3348" t="str">
        <f>_xlfn.XLOOKUP(Table2[[#This Row],[Product_ID]],Table4[Product_ID],Table4[Category],"Not Found")</f>
        <v>Technology</v>
      </c>
      <c r="Q3348" t="str">
        <f>_xlfn.XLOOKUP(Table2[[#This Row],[Product_ID]],Table4[Product_ID],Table4[Sub_Category],"Not Found")</f>
        <v>Accessories</v>
      </c>
      <c r="R3348" t="str">
        <f>_xlfn.XLOOKUP(Table2[[#This Row],[Customer_ID]],Table1[Customer_ID],Table1[Region],"Not Found")</f>
        <v>North</v>
      </c>
      <c r="S3348" t="str">
        <f>_xlfn.XLOOKUP(Table2[[#This Row],[Customer_ID]],Table1[Customer_ID],Table1[Segment],"Not Found")</f>
        <v>Consumer</v>
      </c>
      <c r="T3348" t="str">
        <f>_xlfn.XLOOKUP(Table2[[#This Row],[Product_ID]],Table4[Product_ID],Table4[Product_Name],"Not Found")</f>
        <v>USB-C Hub</v>
      </c>
    </row>
    <row r="3349" spans="1:20" x14ac:dyDescent="0.3">
      <c r="A3349" t="s">
        <v>3880</v>
      </c>
      <c r="B3349" s="4">
        <v>45595</v>
      </c>
      <c r="C3349" s="4">
        <v>45599</v>
      </c>
      <c r="D3349" t="s">
        <v>891</v>
      </c>
      <c r="E3349" t="s">
        <v>35</v>
      </c>
      <c r="F3349" s="8">
        <v>2</v>
      </c>
      <c r="G3349" s="10">
        <v>0.2</v>
      </c>
      <c r="H3349" t="s">
        <v>17</v>
      </c>
      <c r="I3349" s="8">
        <v>2558.4</v>
      </c>
      <c r="J3349" s="8">
        <v>870.04</v>
      </c>
      <c r="K3349" s="12">
        <f>YEAR(Table2[[#This Row],[Order_Date]])</f>
        <v>2024</v>
      </c>
      <c r="L3349" s="12">
        <f>MONTH(Table2[[#This Row],[Order_Date]])</f>
        <v>10</v>
      </c>
      <c r="M3349" t="str">
        <f>TEXT(Table2[[#This Row],[Order_Date]],"mmm")</f>
        <v>Oct</v>
      </c>
      <c r="N3349" t="str">
        <f>TEXT(Table2[[#This Row],[Order_Date]],"YYYY-MM")</f>
        <v>2024-10</v>
      </c>
      <c r="O3349" s="9">
        <f>IFERROR(Table2[[#This Row],[Profit]]/Table2[[#This Row],[Sales]],0)</f>
        <v>0.34007191994996872</v>
      </c>
      <c r="P3349" t="str">
        <f>_xlfn.XLOOKUP(Table2[[#This Row],[Product_ID]],Table4[Product_ID],Table4[Category],"Not Found")</f>
        <v>Lifestyle</v>
      </c>
      <c r="Q3349" t="str">
        <f>_xlfn.XLOOKUP(Table2[[#This Row],[Product_ID]],Table4[Product_ID],Table4[Sub_Category],"Not Found")</f>
        <v>Bags</v>
      </c>
      <c r="R3349" t="str">
        <f>_xlfn.XLOOKUP(Table2[[#This Row],[Customer_ID]],Table1[Customer_ID],Table1[Region],"Not Found")</f>
        <v>North</v>
      </c>
      <c r="S3349" t="str">
        <f>_xlfn.XLOOKUP(Table2[[#This Row],[Customer_ID]],Table1[Customer_ID],Table1[Segment],"Not Found")</f>
        <v>Home Office</v>
      </c>
      <c r="T3349" t="str">
        <f>_xlfn.XLOOKUP(Table2[[#This Row],[Product_ID]],Table4[Product_ID],Table4[Product_Name],"Not Found")</f>
        <v>Backpack</v>
      </c>
    </row>
    <row r="3350" spans="1:20" x14ac:dyDescent="0.3">
      <c r="A3350" t="s">
        <v>3881</v>
      </c>
      <c r="B3350" s="4">
        <v>45794</v>
      </c>
      <c r="C3350" s="4">
        <v>45796</v>
      </c>
      <c r="D3350" t="s">
        <v>2635</v>
      </c>
      <c r="E3350" t="s">
        <v>40</v>
      </c>
      <c r="F3350" s="8">
        <v>2</v>
      </c>
      <c r="G3350" s="10">
        <v>0.05</v>
      </c>
      <c r="H3350" t="s">
        <v>13</v>
      </c>
      <c r="I3350" s="8">
        <v>2848.1</v>
      </c>
      <c r="J3350" s="8">
        <v>628.30999999999995</v>
      </c>
      <c r="K3350" s="12">
        <f>YEAR(Table2[[#This Row],[Order_Date]])</f>
        <v>2025</v>
      </c>
      <c r="L3350" s="12">
        <f>MONTH(Table2[[#This Row],[Order_Date]])</f>
        <v>5</v>
      </c>
      <c r="M3350" t="str">
        <f>TEXT(Table2[[#This Row],[Order_Date]],"mmm")</f>
        <v>May</v>
      </c>
      <c r="N3350" t="str">
        <f>TEXT(Table2[[#This Row],[Order_Date]],"YYYY-MM")</f>
        <v>2025-05</v>
      </c>
      <c r="O3350" s="9">
        <f>IFERROR(Table2[[#This Row],[Profit]]/Table2[[#This Row],[Sales]],0)</f>
        <v>0.22060672026965344</v>
      </c>
      <c r="P3350" t="str">
        <f>_xlfn.XLOOKUP(Table2[[#This Row],[Product_ID]],Table4[Product_ID],Table4[Category],"Not Found")</f>
        <v>Technology</v>
      </c>
      <c r="Q3350" t="str">
        <f>_xlfn.XLOOKUP(Table2[[#This Row],[Product_ID]],Table4[Product_ID],Table4[Sub_Category],"Not Found")</f>
        <v>Accessories</v>
      </c>
      <c r="R3350" t="str">
        <f>_xlfn.XLOOKUP(Table2[[#This Row],[Customer_ID]],Table1[Customer_ID],Table1[Region],"Not Found")</f>
        <v>South</v>
      </c>
      <c r="S3350" t="str">
        <f>_xlfn.XLOOKUP(Table2[[#This Row],[Customer_ID]],Table1[Customer_ID],Table1[Segment],"Not Found")</f>
        <v>Consumer</v>
      </c>
      <c r="T3350" t="str">
        <f>_xlfn.XLOOKUP(Table2[[#This Row],[Product_ID]],Table4[Product_ID],Table4[Product_Name],"Not Found")</f>
        <v>Power Bank</v>
      </c>
    </row>
    <row r="3351" spans="1:20" x14ac:dyDescent="0.3">
      <c r="A3351" t="s">
        <v>3882</v>
      </c>
      <c r="B3351" s="4">
        <v>45941</v>
      </c>
      <c r="C3351" s="4">
        <v>45943</v>
      </c>
      <c r="D3351" t="s">
        <v>836</v>
      </c>
      <c r="E3351" t="s">
        <v>16</v>
      </c>
      <c r="F3351" s="8">
        <v>1</v>
      </c>
      <c r="G3351" s="10">
        <v>0.1</v>
      </c>
      <c r="H3351" t="s">
        <v>17</v>
      </c>
      <c r="I3351" s="8">
        <v>1169.0999999999999</v>
      </c>
      <c r="J3351" s="8">
        <v>321</v>
      </c>
      <c r="K3351" s="12">
        <f>YEAR(Table2[[#This Row],[Order_Date]])</f>
        <v>2025</v>
      </c>
      <c r="L3351" s="12">
        <f>MONTH(Table2[[#This Row],[Order_Date]])</f>
        <v>10</v>
      </c>
      <c r="M3351" t="str">
        <f>TEXT(Table2[[#This Row],[Order_Date]],"mmm")</f>
        <v>Oct</v>
      </c>
      <c r="N3351" t="str">
        <f>TEXT(Table2[[#This Row],[Order_Date]],"YYYY-MM")</f>
        <v>2025-10</v>
      </c>
      <c r="O3351" s="9">
        <f>IFERROR(Table2[[#This Row],[Profit]]/Table2[[#This Row],[Sales]],0)</f>
        <v>0.27457018219142931</v>
      </c>
      <c r="P3351" t="str">
        <f>_xlfn.XLOOKUP(Table2[[#This Row],[Product_ID]],Table4[Product_ID],Table4[Category],"Not Found")</f>
        <v>Technology</v>
      </c>
      <c r="Q3351" t="str">
        <f>_xlfn.XLOOKUP(Table2[[#This Row],[Product_ID]],Table4[Product_ID],Table4[Sub_Category],"Not Found")</f>
        <v>Accessories</v>
      </c>
      <c r="R3351" t="str">
        <f>_xlfn.XLOOKUP(Table2[[#This Row],[Customer_ID]],Table1[Customer_ID],Table1[Region],"Not Found")</f>
        <v>West</v>
      </c>
      <c r="S3351" t="str">
        <f>_xlfn.XLOOKUP(Table2[[#This Row],[Customer_ID]],Table1[Customer_ID],Table1[Segment],"Not Found")</f>
        <v>Consumer</v>
      </c>
      <c r="T3351" t="str">
        <f>_xlfn.XLOOKUP(Table2[[#This Row],[Product_ID]],Table4[Product_ID],Table4[Product_Name],"Not Found")</f>
        <v>USB-C Hub</v>
      </c>
    </row>
    <row r="3352" spans="1:20" x14ac:dyDescent="0.3">
      <c r="A3352" t="s">
        <v>3883</v>
      </c>
      <c r="B3352" s="4">
        <v>45629</v>
      </c>
      <c r="C3352" s="4">
        <v>45631</v>
      </c>
      <c r="D3352" t="s">
        <v>237</v>
      </c>
      <c r="E3352" t="s">
        <v>20</v>
      </c>
      <c r="F3352" s="8">
        <v>2</v>
      </c>
      <c r="G3352" s="10">
        <v>0.1</v>
      </c>
      <c r="H3352" t="s">
        <v>13</v>
      </c>
      <c r="I3352" s="8">
        <v>12598.2</v>
      </c>
      <c r="J3352" s="8">
        <v>2041.86</v>
      </c>
      <c r="K3352" s="12">
        <f>YEAR(Table2[[#This Row],[Order_Date]])</f>
        <v>2024</v>
      </c>
      <c r="L3352" s="12">
        <f>MONTH(Table2[[#This Row],[Order_Date]])</f>
        <v>12</v>
      </c>
      <c r="M3352" t="str">
        <f>TEXT(Table2[[#This Row],[Order_Date]],"mmm")</f>
        <v>Dec</v>
      </c>
      <c r="N3352" t="str">
        <f>TEXT(Table2[[#This Row],[Order_Date]],"YYYY-MM")</f>
        <v>2024-12</v>
      </c>
      <c r="O3352" s="9">
        <f>IFERROR(Table2[[#This Row],[Profit]]/Table2[[#This Row],[Sales]],0)</f>
        <v>0.16207553460018095</v>
      </c>
      <c r="P3352" t="str">
        <f>_xlfn.XLOOKUP(Table2[[#This Row],[Product_ID]],Table4[Product_ID],Table4[Category],"Not Found")</f>
        <v>Furniture</v>
      </c>
      <c r="Q3352" t="str">
        <f>_xlfn.XLOOKUP(Table2[[#This Row],[Product_ID]],Table4[Product_ID],Table4[Sub_Category],"Not Found")</f>
        <v>Furniture</v>
      </c>
      <c r="R3352" t="str">
        <f>_xlfn.XLOOKUP(Table2[[#This Row],[Customer_ID]],Table1[Customer_ID],Table1[Region],"Not Found")</f>
        <v>West</v>
      </c>
      <c r="S3352" t="str">
        <f>_xlfn.XLOOKUP(Table2[[#This Row],[Customer_ID]],Table1[Customer_ID],Table1[Segment],"Not Found")</f>
        <v>Corporate</v>
      </c>
      <c r="T3352" t="str">
        <f>_xlfn.XLOOKUP(Table2[[#This Row],[Product_ID]],Table4[Product_ID],Table4[Product_Name],"Not Found")</f>
        <v>Office Chair</v>
      </c>
    </row>
    <row r="3353" spans="1:20" x14ac:dyDescent="0.3">
      <c r="A3353" t="s">
        <v>3884</v>
      </c>
      <c r="B3353" s="4">
        <v>45841</v>
      </c>
      <c r="C3353" s="4">
        <v>45844</v>
      </c>
      <c r="D3353" t="s">
        <v>67</v>
      </c>
      <c r="E3353" t="s">
        <v>68</v>
      </c>
      <c r="F3353" s="8">
        <v>2</v>
      </c>
      <c r="G3353" s="10">
        <v>0.15</v>
      </c>
      <c r="H3353" t="s">
        <v>13</v>
      </c>
      <c r="I3353" s="8">
        <v>2208.3000000000002</v>
      </c>
      <c r="J3353" s="8">
        <v>460.59</v>
      </c>
      <c r="K3353" s="12">
        <f>YEAR(Table2[[#This Row],[Order_Date]])</f>
        <v>2025</v>
      </c>
      <c r="L3353" s="12">
        <f>MONTH(Table2[[#This Row],[Order_Date]])</f>
        <v>7</v>
      </c>
      <c r="M3353" t="str">
        <f>TEXT(Table2[[#This Row],[Order_Date]],"mmm")</f>
        <v>Jul</v>
      </c>
      <c r="N3353" t="str">
        <f>TEXT(Table2[[#This Row],[Order_Date]],"YYYY-MM")</f>
        <v>2025-07</v>
      </c>
      <c r="O3353" s="9">
        <f>IFERROR(Table2[[#This Row],[Profit]]/Table2[[#This Row],[Sales]],0)</f>
        <v>0.20857220486346961</v>
      </c>
      <c r="P3353" t="str">
        <f>_xlfn.XLOOKUP(Table2[[#This Row],[Product_ID]],Table4[Product_ID],Table4[Category],"Not Found")</f>
        <v>Home</v>
      </c>
      <c r="Q3353" t="str">
        <f>_xlfn.XLOOKUP(Table2[[#This Row],[Product_ID]],Table4[Product_ID],Table4[Sub_Category],"Not Found")</f>
        <v>Lighting</v>
      </c>
      <c r="R3353" t="str">
        <f>_xlfn.XLOOKUP(Table2[[#This Row],[Customer_ID]],Table1[Customer_ID],Table1[Region],"Not Found")</f>
        <v>South</v>
      </c>
      <c r="S3353" t="str">
        <f>_xlfn.XLOOKUP(Table2[[#This Row],[Customer_ID]],Table1[Customer_ID],Table1[Segment],"Not Found")</f>
        <v>Corporate</v>
      </c>
      <c r="T3353" t="str">
        <f>_xlfn.XLOOKUP(Table2[[#This Row],[Product_ID]],Table4[Product_ID],Table4[Product_Name],"Not Found")</f>
        <v>Table Lamp</v>
      </c>
    </row>
    <row r="3354" spans="1:20" x14ac:dyDescent="0.3">
      <c r="A3354" t="s">
        <v>3885</v>
      </c>
      <c r="B3354" s="4">
        <v>45930</v>
      </c>
      <c r="C3354" s="4">
        <v>45933</v>
      </c>
      <c r="D3354" t="s">
        <v>497</v>
      </c>
      <c r="E3354" t="s">
        <v>12</v>
      </c>
      <c r="F3354" s="8">
        <v>1</v>
      </c>
      <c r="G3354" s="10">
        <v>0.15</v>
      </c>
      <c r="H3354" t="s">
        <v>13</v>
      </c>
      <c r="I3354" s="8">
        <v>509.15</v>
      </c>
      <c r="J3354" s="8">
        <v>117.12</v>
      </c>
      <c r="K3354" s="12">
        <f>YEAR(Table2[[#This Row],[Order_Date]])</f>
        <v>2025</v>
      </c>
      <c r="L3354" s="12">
        <f>MONTH(Table2[[#This Row],[Order_Date]])</f>
        <v>9</v>
      </c>
      <c r="M3354" t="str">
        <f>TEXT(Table2[[#This Row],[Order_Date]],"mmm")</f>
        <v>Sep</v>
      </c>
      <c r="N3354" t="str">
        <f>TEXT(Table2[[#This Row],[Order_Date]],"YYYY-MM")</f>
        <v>2025-09</v>
      </c>
      <c r="O3354" s="9">
        <f>IFERROR(Table2[[#This Row],[Profit]]/Table2[[#This Row],[Sales]],0)</f>
        <v>0.23003044289502114</v>
      </c>
      <c r="P3354" t="str">
        <f>_xlfn.XLOOKUP(Table2[[#This Row],[Product_ID]],Table4[Product_ID],Table4[Category],"Not Found")</f>
        <v>Home</v>
      </c>
      <c r="Q3354" t="str">
        <f>_xlfn.XLOOKUP(Table2[[#This Row],[Product_ID]],Table4[Product_ID],Table4[Sub_Category],"Not Found")</f>
        <v>Kitchen</v>
      </c>
      <c r="R3354" t="str">
        <f>_xlfn.XLOOKUP(Table2[[#This Row],[Customer_ID]],Table1[Customer_ID],Table1[Region],"Not Found")</f>
        <v>South</v>
      </c>
      <c r="S3354" t="str">
        <f>_xlfn.XLOOKUP(Table2[[#This Row],[Customer_ID]],Table1[Customer_ID],Table1[Segment],"Not Found")</f>
        <v>Consumer</v>
      </c>
      <c r="T3354" t="str">
        <f>_xlfn.XLOOKUP(Table2[[#This Row],[Product_ID]],Table4[Product_ID],Table4[Product_Name],"Not Found")</f>
        <v>Water Bottle</v>
      </c>
    </row>
    <row r="3355" spans="1:20" x14ac:dyDescent="0.3">
      <c r="A3355" t="s">
        <v>3886</v>
      </c>
      <c r="B3355" s="4">
        <v>45566</v>
      </c>
      <c r="C3355" s="4">
        <v>45571</v>
      </c>
      <c r="D3355" t="s">
        <v>369</v>
      </c>
      <c r="E3355" t="s">
        <v>96</v>
      </c>
      <c r="F3355" s="8">
        <v>1</v>
      </c>
      <c r="G3355" s="10">
        <v>0</v>
      </c>
      <c r="H3355" t="s">
        <v>21</v>
      </c>
      <c r="I3355" s="8">
        <v>999</v>
      </c>
      <c r="J3355" s="8">
        <v>193.58</v>
      </c>
      <c r="K3355" s="12">
        <f>YEAR(Table2[[#This Row],[Order_Date]])</f>
        <v>2024</v>
      </c>
      <c r="L3355" s="12">
        <f>MONTH(Table2[[#This Row],[Order_Date]])</f>
        <v>10</v>
      </c>
      <c r="M3355" t="str">
        <f>TEXT(Table2[[#This Row],[Order_Date]],"mmm")</f>
        <v>Oct</v>
      </c>
      <c r="N3355" t="str">
        <f>TEXT(Table2[[#This Row],[Order_Date]],"YYYY-MM")</f>
        <v>2024-10</v>
      </c>
      <c r="O3355" s="9">
        <f>IFERROR(Table2[[#This Row],[Profit]]/Table2[[#This Row],[Sales]],0)</f>
        <v>0.19377377377377378</v>
      </c>
      <c r="P3355" t="str">
        <f>_xlfn.XLOOKUP(Table2[[#This Row],[Product_ID]],Table4[Product_ID],Table4[Category],"Not Found")</f>
        <v>Home</v>
      </c>
      <c r="Q3355" t="str">
        <f>_xlfn.XLOOKUP(Table2[[#This Row],[Product_ID]],Table4[Product_ID],Table4[Sub_Category],"Not Found")</f>
        <v>Lighting</v>
      </c>
      <c r="R3355" t="str">
        <f>_xlfn.XLOOKUP(Table2[[#This Row],[Customer_ID]],Table1[Customer_ID],Table1[Region],"Not Found")</f>
        <v>North</v>
      </c>
      <c r="S3355" t="str">
        <f>_xlfn.XLOOKUP(Table2[[#This Row],[Customer_ID]],Table1[Customer_ID],Table1[Segment],"Not Found")</f>
        <v>Consumer</v>
      </c>
      <c r="T3355" t="str">
        <f>_xlfn.XLOOKUP(Table2[[#This Row],[Product_ID]],Table4[Product_ID],Table4[Product_Name],"Not Found")</f>
        <v>LED Strip Light</v>
      </c>
    </row>
    <row r="3356" spans="1:20" x14ac:dyDescent="0.3">
      <c r="A3356" t="s">
        <v>3887</v>
      </c>
      <c r="B3356" s="4">
        <v>45455</v>
      </c>
      <c r="C3356" s="4">
        <v>45460</v>
      </c>
      <c r="D3356" t="s">
        <v>622</v>
      </c>
      <c r="E3356" t="s">
        <v>58</v>
      </c>
      <c r="F3356" s="8">
        <v>3</v>
      </c>
      <c r="G3356" s="10">
        <v>0.2</v>
      </c>
      <c r="H3356" t="s">
        <v>21</v>
      </c>
      <c r="I3356" s="8">
        <v>4797.6000000000004</v>
      </c>
      <c r="J3356" s="8">
        <v>1436.03</v>
      </c>
      <c r="K3356" s="12">
        <f>YEAR(Table2[[#This Row],[Order_Date]])</f>
        <v>2024</v>
      </c>
      <c r="L3356" s="12">
        <f>MONTH(Table2[[#This Row],[Order_Date]])</f>
        <v>6</v>
      </c>
      <c r="M3356" t="str">
        <f>TEXT(Table2[[#This Row],[Order_Date]],"mmm")</f>
        <v>Jun</v>
      </c>
      <c r="N3356" t="str">
        <f>TEXT(Table2[[#This Row],[Order_Date]],"YYYY-MM")</f>
        <v>2024-06</v>
      </c>
      <c r="O3356" s="9">
        <f>IFERROR(Table2[[#This Row],[Profit]]/Table2[[#This Row],[Sales]],0)</f>
        <v>0.29932257795564449</v>
      </c>
      <c r="P3356" t="str">
        <f>_xlfn.XLOOKUP(Table2[[#This Row],[Product_ID]],Table4[Product_ID],Table4[Category],"Not Found")</f>
        <v>Technology</v>
      </c>
      <c r="Q3356" t="str">
        <f>_xlfn.XLOOKUP(Table2[[#This Row],[Product_ID]],Table4[Product_ID],Table4[Sub_Category],"Not Found")</f>
        <v>Audio</v>
      </c>
      <c r="R3356" t="str">
        <f>_xlfn.XLOOKUP(Table2[[#This Row],[Customer_ID]],Table1[Customer_ID],Table1[Region],"Not Found")</f>
        <v>West</v>
      </c>
      <c r="S3356" t="str">
        <f>_xlfn.XLOOKUP(Table2[[#This Row],[Customer_ID]],Table1[Customer_ID],Table1[Segment],"Not Found")</f>
        <v>Corporate</v>
      </c>
      <c r="T3356" t="str">
        <f>_xlfn.XLOOKUP(Table2[[#This Row],[Product_ID]],Table4[Product_ID],Table4[Product_Name],"Not Found")</f>
        <v>Bluetooth Speaker</v>
      </c>
    </row>
    <row r="3357" spans="1:20" x14ac:dyDescent="0.3">
      <c r="A3357" t="s">
        <v>3888</v>
      </c>
      <c r="B3357" s="4">
        <v>45734</v>
      </c>
      <c r="C3357" s="4">
        <v>45739</v>
      </c>
      <c r="D3357" t="s">
        <v>130</v>
      </c>
      <c r="E3357" t="s">
        <v>29</v>
      </c>
      <c r="F3357" s="8">
        <v>2</v>
      </c>
      <c r="G3357" s="10">
        <v>0.15</v>
      </c>
      <c r="H3357" t="s">
        <v>13</v>
      </c>
      <c r="I3357" s="8">
        <v>678.3</v>
      </c>
      <c r="J3357" s="8">
        <v>202.82</v>
      </c>
      <c r="K3357" s="12">
        <f>YEAR(Table2[[#This Row],[Order_Date]])</f>
        <v>2025</v>
      </c>
      <c r="L3357" s="12">
        <f>MONTH(Table2[[#This Row],[Order_Date]])</f>
        <v>3</v>
      </c>
      <c r="M3357" t="str">
        <f>TEXT(Table2[[#This Row],[Order_Date]],"mmm")</f>
        <v>Mar</v>
      </c>
      <c r="N3357" t="str">
        <f>TEXT(Table2[[#This Row],[Order_Date]],"YYYY-MM")</f>
        <v>2025-03</v>
      </c>
      <c r="O3357" s="9">
        <f>IFERROR(Table2[[#This Row],[Profit]]/Table2[[#This Row],[Sales]],0)</f>
        <v>0.29901223647353681</v>
      </c>
      <c r="P3357" t="str">
        <f>_xlfn.XLOOKUP(Table2[[#This Row],[Product_ID]],Table4[Product_ID],Table4[Category],"Not Found")</f>
        <v>Office</v>
      </c>
      <c r="Q3357" t="str">
        <f>_xlfn.XLOOKUP(Table2[[#This Row],[Product_ID]],Table4[Product_ID],Table4[Sub_Category],"Not Found")</f>
        <v>Paper</v>
      </c>
      <c r="R3357" t="str">
        <f>_xlfn.XLOOKUP(Table2[[#This Row],[Customer_ID]],Table1[Customer_ID],Table1[Region],"Not Found")</f>
        <v>East</v>
      </c>
      <c r="S3357" t="str">
        <f>_xlfn.XLOOKUP(Table2[[#This Row],[Customer_ID]],Table1[Customer_ID],Table1[Segment],"Not Found")</f>
        <v>Consumer</v>
      </c>
      <c r="T3357" t="str">
        <f>_xlfn.XLOOKUP(Table2[[#This Row],[Product_ID]],Table4[Product_ID],Table4[Product_Name],"Not Found")</f>
        <v>Notebook Set</v>
      </c>
    </row>
    <row r="3358" spans="1:20" x14ac:dyDescent="0.3">
      <c r="A3358" t="s">
        <v>3889</v>
      </c>
      <c r="B3358" s="4">
        <v>45610</v>
      </c>
      <c r="C3358" s="4">
        <v>45612</v>
      </c>
      <c r="D3358" t="s">
        <v>416</v>
      </c>
      <c r="E3358" t="s">
        <v>12</v>
      </c>
      <c r="F3358" s="8">
        <v>1</v>
      </c>
      <c r="G3358" s="10">
        <v>0.05</v>
      </c>
      <c r="H3358" t="s">
        <v>13</v>
      </c>
      <c r="I3358" s="8">
        <v>569.04999999999995</v>
      </c>
      <c r="J3358" s="8">
        <v>124.92</v>
      </c>
      <c r="K3358" s="12">
        <f>YEAR(Table2[[#This Row],[Order_Date]])</f>
        <v>2024</v>
      </c>
      <c r="L3358" s="12">
        <f>MONTH(Table2[[#This Row],[Order_Date]])</f>
        <v>11</v>
      </c>
      <c r="M3358" t="str">
        <f>TEXT(Table2[[#This Row],[Order_Date]],"mmm")</f>
        <v>Nov</v>
      </c>
      <c r="N3358" t="str">
        <f>TEXT(Table2[[#This Row],[Order_Date]],"YYYY-MM")</f>
        <v>2024-11</v>
      </c>
      <c r="O3358" s="9">
        <f>IFERROR(Table2[[#This Row],[Profit]]/Table2[[#This Row],[Sales]],0)</f>
        <v>0.21952376768298043</v>
      </c>
      <c r="P3358" t="str">
        <f>_xlfn.XLOOKUP(Table2[[#This Row],[Product_ID]],Table4[Product_ID],Table4[Category],"Not Found")</f>
        <v>Home</v>
      </c>
      <c r="Q3358" t="str">
        <f>_xlfn.XLOOKUP(Table2[[#This Row],[Product_ID]],Table4[Product_ID],Table4[Sub_Category],"Not Found")</f>
        <v>Kitchen</v>
      </c>
      <c r="R3358" t="str">
        <f>_xlfn.XLOOKUP(Table2[[#This Row],[Customer_ID]],Table1[Customer_ID],Table1[Region],"Not Found")</f>
        <v>South</v>
      </c>
      <c r="S3358" t="str">
        <f>_xlfn.XLOOKUP(Table2[[#This Row],[Customer_ID]],Table1[Customer_ID],Table1[Segment],"Not Found")</f>
        <v>Consumer</v>
      </c>
      <c r="T3358" t="str">
        <f>_xlfn.XLOOKUP(Table2[[#This Row],[Product_ID]],Table4[Product_ID],Table4[Product_Name],"Not Found")</f>
        <v>Water Bottle</v>
      </c>
    </row>
    <row r="3359" spans="1:20" x14ac:dyDescent="0.3">
      <c r="A3359" t="s">
        <v>3890</v>
      </c>
      <c r="B3359" s="4">
        <v>45880</v>
      </c>
      <c r="C3359" s="4">
        <v>45882</v>
      </c>
      <c r="D3359" t="s">
        <v>1150</v>
      </c>
      <c r="E3359" t="s">
        <v>55</v>
      </c>
      <c r="F3359" s="8">
        <v>3</v>
      </c>
      <c r="G3359" s="10">
        <v>0.1</v>
      </c>
      <c r="H3359" t="s">
        <v>30</v>
      </c>
      <c r="I3359" s="8">
        <v>16197.3</v>
      </c>
      <c r="J3359" s="8">
        <v>2870.61</v>
      </c>
      <c r="K3359" s="12">
        <f>YEAR(Table2[[#This Row],[Order_Date]])</f>
        <v>2025</v>
      </c>
      <c r="L3359" s="12">
        <f>MONTH(Table2[[#This Row],[Order_Date]])</f>
        <v>8</v>
      </c>
      <c r="M3359" t="str">
        <f>TEXT(Table2[[#This Row],[Order_Date]],"mmm")</f>
        <v>Aug</v>
      </c>
      <c r="N3359" t="str">
        <f>TEXT(Table2[[#This Row],[Order_Date]],"YYYY-MM")</f>
        <v>2025-08</v>
      </c>
      <c r="O3359" s="9">
        <f>IFERROR(Table2[[#This Row],[Profit]]/Table2[[#This Row],[Sales]],0)</f>
        <v>0.17722768609583081</v>
      </c>
      <c r="P3359" t="str">
        <f>_xlfn.XLOOKUP(Table2[[#This Row],[Product_ID]],Table4[Product_ID],Table4[Category],"Not Found")</f>
        <v>Furniture</v>
      </c>
      <c r="Q3359" t="str">
        <f>_xlfn.XLOOKUP(Table2[[#This Row],[Product_ID]],Table4[Product_ID],Table4[Sub_Category],"Not Found")</f>
        <v>Furniture</v>
      </c>
      <c r="R3359" t="str">
        <f>_xlfn.XLOOKUP(Table2[[#This Row],[Customer_ID]],Table1[Customer_ID],Table1[Region],"Not Found")</f>
        <v>West</v>
      </c>
      <c r="S3359" t="str">
        <f>_xlfn.XLOOKUP(Table2[[#This Row],[Customer_ID]],Table1[Customer_ID],Table1[Segment],"Not Found")</f>
        <v>Consumer</v>
      </c>
      <c r="T3359" t="str">
        <f>_xlfn.XLOOKUP(Table2[[#This Row],[Product_ID]],Table4[Product_ID],Table4[Product_Name],"Not Found")</f>
        <v>Study Table</v>
      </c>
    </row>
    <row r="3360" spans="1:20" x14ac:dyDescent="0.3">
      <c r="A3360" t="s">
        <v>3891</v>
      </c>
      <c r="B3360" s="4">
        <v>45795</v>
      </c>
      <c r="C3360" s="4">
        <v>45797</v>
      </c>
      <c r="D3360" t="s">
        <v>669</v>
      </c>
      <c r="E3360" t="s">
        <v>26</v>
      </c>
      <c r="F3360" s="8">
        <v>3</v>
      </c>
      <c r="G3360" s="10">
        <v>0.1</v>
      </c>
      <c r="H3360" t="s">
        <v>13</v>
      </c>
      <c r="I3360" s="8">
        <v>2427.3000000000002</v>
      </c>
      <c r="J3360" s="8">
        <v>524.63</v>
      </c>
      <c r="K3360" s="12">
        <f>YEAR(Table2[[#This Row],[Order_Date]])</f>
        <v>2025</v>
      </c>
      <c r="L3360" s="12">
        <f>MONTH(Table2[[#This Row],[Order_Date]])</f>
        <v>5</v>
      </c>
      <c r="M3360" t="str">
        <f>TEXT(Table2[[#This Row],[Order_Date]],"mmm")</f>
        <v>May</v>
      </c>
      <c r="N3360" t="str">
        <f>TEXT(Table2[[#This Row],[Order_Date]],"YYYY-MM")</f>
        <v>2025-05</v>
      </c>
      <c r="O3360" s="9">
        <f>IFERROR(Table2[[#This Row],[Profit]]/Table2[[#This Row],[Sales]],0)</f>
        <v>0.21613727186585915</v>
      </c>
      <c r="P3360" t="str">
        <f>_xlfn.XLOOKUP(Table2[[#This Row],[Product_ID]],Table4[Product_ID],Table4[Category],"Not Found")</f>
        <v>Technology</v>
      </c>
      <c r="Q3360" t="str">
        <f>_xlfn.XLOOKUP(Table2[[#This Row],[Product_ID]],Table4[Product_ID],Table4[Sub_Category],"Not Found")</f>
        <v>Accessories</v>
      </c>
      <c r="R3360" t="str">
        <f>_xlfn.XLOOKUP(Table2[[#This Row],[Customer_ID]],Table1[Customer_ID],Table1[Region],"Not Found")</f>
        <v>West</v>
      </c>
      <c r="S3360" t="str">
        <f>_xlfn.XLOOKUP(Table2[[#This Row],[Customer_ID]],Table1[Customer_ID],Table1[Segment],"Not Found")</f>
        <v>Home Office</v>
      </c>
      <c r="T3360" t="str">
        <f>_xlfn.XLOOKUP(Table2[[#This Row],[Product_ID]],Table4[Product_ID],Table4[Product_Name],"Not Found")</f>
        <v>Keyboard</v>
      </c>
    </row>
    <row r="3361" spans="1:20" x14ac:dyDescent="0.3">
      <c r="A3361" t="s">
        <v>3892</v>
      </c>
      <c r="B3361" s="4">
        <v>45977</v>
      </c>
      <c r="C3361" s="4">
        <v>45978</v>
      </c>
      <c r="D3361" t="s">
        <v>1404</v>
      </c>
      <c r="E3361" t="s">
        <v>29</v>
      </c>
      <c r="F3361" s="8">
        <v>2</v>
      </c>
      <c r="G3361" s="10">
        <v>0.1</v>
      </c>
      <c r="H3361" t="s">
        <v>17</v>
      </c>
      <c r="I3361" s="8">
        <v>718.2</v>
      </c>
      <c r="J3361" s="8">
        <v>237.16</v>
      </c>
      <c r="K3361" s="12">
        <f>YEAR(Table2[[#This Row],[Order_Date]])</f>
        <v>2025</v>
      </c>
      <c r="L3361" s="12">
        <f>MONTH(Table2[[#This Row],[Order_Date]])</f>
        <v>11</v>
      </c>
      <c r="M3361" t="str">
        <f>TEXT(Table2[[#This Row],[Order_Date]],"mmm")</f>
        <v>Nov</v>
      </c>
      <c r="N3361" t="str">
        <f>TEXT(Table2[[#This Row],[Order_Date]],"YYYY-MM")</f>
        <v>2025-11</v>
      </c>
      <c r="O3361" s="9">
        <f>IFERROR(Table2[[#This Row],[Profit]]/Table2[[#This Row],[Sales]],0)</f>
        <v>0.33021442495126702</v>
      </c>
      <c r="P3361" t="str">
        <f>_xlfn.XLOOKUP(Table2[[#This Row],[Product_ID]],Table4[Product_ID],Table4[Category],"Not Found")</f>
        <v>Office</v>
      </c>
      <c r="Q3361" t="str">
        <f>_xlfn.XLOOKUP(Table2[[#This Row],[Product_ID]],Table4[Product_ID],Table4[Sub_Category],"Not Found")</f>
        <v>Paper</v>
      </c>
      <c r="R3361" t="str">
        <f>_xlfn.XLOOKUP(Table2[[#This Row],[Customer_ID]],Table1[Customer_ID],Table1[Region],"Not Found")</f>
        <v>East</v>
      </c>
      <c r="S3361" t="str">
        <f>_xlfn.XLOOKUP(Table2[[#This Row],[Customer_ID]],Table1[Customer_ID],Table1[Segment],"Not Found")</f>
        <v>Home Office</v>
      </c>
      <c r="T3361" t="str">
        <f>_xlfn.XLOOKUP(Table2[[#This Row],[Product_ID]],Table4[Product_ID],Table4[Product_Name],"Not Found")</f>
        <v>Notebook Set</v>
      </c>
    </row>
    <row r="3362" spans="1:20" x14ac:dyDescent="0.3">
      <c r="A3362" t="s">
        <v>3893</v>
      </c>
      <c r="B3362" s="4">
        <v>45678</v>
      </c>
      <c r="C3362" s="4">
        <v>45679</v>
      </c>
      <c r="D3362" t="s">
        <v>938</v>
      </c>
      <c r="E3362" t="s">
        <v>40</v>
      </c>
      <c r="F3362" s="8">
        <v>1</v>
      </c>
      <c r="G3362" s="10">
        <v>0</v>
      </c>
      <c r="H3362" t="s">
        <v>17</v>
      </c>
      <c r="I3362" s="8">
        <v>1499</v>
      </c>
      <c r="J3362" s="8">
        <v>447.21</v>
      </c>
      <c r="K3362" s="12">
        <f>YEAR(Table2[[#This Row],[Order_Date]])</f>
        <v>2025</v>
      </c>
      <c r="L3362" s="12">
        <f>MONTH(Table2[[#This Row],[Order_Date]])</f>
        <v>1</v>
      </c>
      <c r="M3362" t="str">
        <f>TEXT(Table2[[#This Row],[Order_Date]],"mmm")</f>
        <v>Jan</v>
      </c>
      <c r="N3362" t="str">
        <f>TEXT(Table2[[#This Row],[Order_Date]],"YYYY-MM")</f>
        <v>2025-01</v>
      </c>
      <c r="O3362" s="9">
        <f>IFERROR(Table2[[#This Row],[Profit]]/Table2[[#This Row],[Sales]],0)</f>
        <v>0.29833889259506335</v>
      </c>
      <c r="P3362" t="str">
        <f>_xlfn.XLOOKUP(Table2[[#This Row],[Product_ID]],Table4[Product_ID],Table4[Category],"Not Found")</f>
        <v>Technology</v>
      </c>
      <c r="Q3362" t="str">
        <f>_xlfn.XLOOKUP(Table2[[#This Row],[Product_ID]],Table4[Product_ID],Table4[Sub_Category],"Not Found")</f>
        <v>Accessories</v>
      </c>
      <c r="R3362" t="str">
        <f>_xlfn.XLOOKUP(Table2[[#This Row],[Customer_ID]],Table1[Customer_ID],Table1[Region],"Not Found")</f>
        <v>South</v>
      </c>
      <c r="S3362" t="str">
        <f>_xlfn.XLOOKUP(Table2[[#This Row],[Customer_ID]],Table1[Customer_ID],Table1[Segment],"Not Found")</f>
        <v>Consumer</v>
      </c>
      <c r="T3362" t="str">
        <f>_xlfn.XLOOKUP(Table2[[#This Row],[Product_ID]],Table4[Product_ID],Table4[Product_Name],"Not Found")</f>
        <v>Power Bank</v>
      </c>
    </row>
    <row r="3363" spans="1:20" x14ac:dyDescent="0.3">
      <c r="A3363" t="s">
        <v>3894</v>
      </c>
      <c r="B3363" s="4">
        <v>45894</v>
      </c>
      <c r="C3363" s="4">
        <v>45896</v>
      </c>
      <c r="D3363" t="s">
        <v>1079</v>
      </c>
      <c r="E3363" t="s">
        <v>35</v>
      </c>
      <c r="F3363" s="8">
        <v>4</v>
      </c>
      <c r="G3363" s="10">
        <v>0.1</v>
      </c>
      <c r="H3363" t="s">
        <v>21</v>
      </c>
      <c r="I3363" s="8">
        <v>5756.4</v>
      </c>
      <c r="J3363" s="8">
        <v>1945.56</v>
      </c>
      <c r="K3363" s="12">
        <f>YEAR(Table2[[#This Row],[Order_Date]])</f>
        <v>2025</v>
      </c>
      <c r="L3363" s="12">
        <f>MONTH(Table2[[#This Row],[Order_Date]])</f>
        <v>8</v>
      </c>
      <c r="M3363" t="str">
        <f>TEXT(Table2[[#This Row],[Order_Date]],"mmm")</f>
        <v>Aug</v>
      </c>
      <c r="N3363" t="str">
        <f>TEXT(Table2[[#This Row],[Order_Date]],"YYYY-MM")</f>
        <v>2025-08</v>
      </c>
      <c r="O3363" s="9">
        <f>IFERROR(Table2[[#This Row],[Profit]]/Table2[[#This Row],[Sales]],0)</f>
        <v>0.33798207212841358</v>
      </c>
      <c r="P3363" t="str">
        <f>_xlfn.XLOOKUP(Table2[[#This Row],[Product_ID]],Table4[Product_ID],Table4[Category],"Not Found")</f>
        <v>Lifestyle</v>
      </c>
      <c r="Q3363" t="str">
        <f>_xlfn.XLOOKUP(Table2[[#This Row],[Product_ID]],Table4[Product_ID],Table4[Sub_Category],"Not Found")</f>
        <v>Bags</v>
      </c>
      <c r="R3363" t="str">
        <f>_xlfn.XLOOKUP(Table2[[#This Row],[Customer_ID]],Table1[Customer_ID],Table1[Region],"Not Found")</f>
        <v>West</v>
      </c>
      <c r="S3363" t="str">
        <f>_xlfn.XLOOKUP(Table2[[#This Row],[Customer_ID]],Table1[Customer_ID],Table1[Segment],"Not Found")</f>
        <v>Home Office</v>
      </c>
      <c r="T3363" t="str">
        <f>_xlfn.XLOOKUP(Table2[[#This Row],[Product_ID]],Table4[Product_ID],Table4[Product_Name],"Not Found")</f>
        <v>Backpack</v>
      </c>
    </row>
    <row r="3364" spans="1:20" x14ac:dyDescent="0.3">
      <c r="A3364" t="s">
        <v>3895</v>
      </c>
      <c r="B3364" s="4">
        <v>45982</v>
      </c>
      <c r="C3364" s="4">
        <v>45986</v>
      </c>
      <c r="D3364" t="s">
        <v>275</v>
      </c>
      <c r="E3364" t="s">
        <v>96</v>
      </c>
      <c r="F3364" s="8">
        <v>3</v>
      </c>
      <c r="G3364" s="10">
        <v>0</v>
      </c>
      <c r="H3364" t="s">
        <v>13</v>
      </c>
      <c r="I3364" s="8">
        <v>2997</v>
      </c>
      <c r="J3364" s="8">
        <v>827.11</v>
      </c>
      <c r="K3364" s="12">
        <f>YEAR(Table2[[#This Row],[Order_Date]])</f>
        <v>2025</v>
      </c>
      <c r="L3364" s="12">
        <f>MONTH(Table2[[#This Row],[Order_Date]])</f>
        <v>11</v>
      </c>
      <c r="M3364" t="str">
        <f>TEXT(Table2[[#This Row],[Order_Date]],"mmm")</f>
        <v>Nov</v>
      </c>
      <c r="N3364" t="str">
        <f>TEXT(Table2[[#This Row],[Order_Date]],"YYYY-MM")</f>
        <v>2025-11</v>
      </c>
      <c r="O3364" s="9">
        <f>IFERROR(Table2[[#This Row],[Profit]]/Table2[[#This Row],[Sales]],0)</f>
        <v>0.2759793126459793</v>
      </c>
      <c r="P3364" t="str">
        <f>_xlfn.XLOOKUP(Table2[[#This Row],[Product_ID]],Table4[Product_ID],Table4[Category],"Not Found")</f>
        <v>Home</v>
      </c>
      <c r="Q3364" t="str">
        <f>_xlfn.XLOOKUP(Table2[[#This Row],[Product_ID]],Table4[Product_ID],Table4[Sub_Category],"Not Found")</f>
        <v>Lighting</v>
      </c>
      <c r="R3364" t="str">
        <f>_xlfn.XLOOKUP(Table2[[#This Row],[Customer_ID]],Table1[Customer_ID],Table1[Region],"Not Found")</f>
        <v>South</v>
      </c>
      <c r="S3364" t="str">
        <f>_xlfn.XLOOKUP(Table2[[#This Row],[Customer_ID]],Table1[Customer_ID],Table1[Segment],"Not Found")</f>
        <v>Home Office</v>
      </c>
      <c r="T3364" t="str">
        <f>_xlfn.XLOOKUP(Table2[[#This Row],[Product_ID]],Table4[Product_ID],Table4[Product_Name],"Not Found")</f>
        <v>LED Strip Light</v>
      </c>
    </row>
    <row r="3365" spans="1:20" x14ac:dyDescent="0.3">
      <c r="A3365" t="s">
        <v>3896</v>
      </c>
      <c r="B3365" s="4">
        <v>45785</v>
      </c>
      <c r="C3365" s="4">
        <v>45790</v>
      </c>
      <c r="D3365" t="s">
        <v>363</v>
      </c>
      <c r="E3365" t="s">
        <v>81</v>
      </c>
      <c r="F3365" s="8">
        <v>1</v>
      </c>
      <c r="G3365" s="10">
        <v>0.1</v>
      </c>
      <c r="H3365" t="s">
        <v>30</v>
      </c>
      <c r="I3365" s="8">
        <v>719.1</v>
      </c>
      <c r="J3365" s="8">
        <v>187.81</v>
      </c>
      <c r="K3365" s="12">
        <f>YEAR(Table2[[#This Row],[Order_Date]])</f>
        <v>2025</v>
      </c>
      <c r="L3365" s="12">
        <f>MONTH(Table2[[#This Row],[Order_Date]])</f>
        <v>5</v>
      </c>
      <c r="M3365" t="str">
        <f>TEXT(Table2[[#This Row],[Order_Date]],"mmm")</f>
        <v>May</v>
      </c>
      <c r="N3365" t="str">
        <f>TEXT(Table2[[#This Row],[Order_Date]],"YYYY-MM")</f>
        <v>2025-05</v>
      </c>
      <c r="O3365" s="9">
        <f>IFERROR(Table2[[#This Row],[Profit]]/Table2[[#This Row],[Sales]],0)</f>
        <v>0.26117368933388957</v>
      </c>
      <c r="P3365" t="str">
        <f>_xlfn.XLOOKUP(Table2[[#This Row],[Product_ID]],Table4[Product_ID],Table4[Category],"Not Found")</f>
        <v>Home</v>
      </c>
      <c r="Q3365" t="str">
        <f>_xlfn.XLOOKUP(Table2[[#This Row],[Product_ID]],Table4[Product_ID],Table4[Sub_Category],"Not Found")</f>
        <v>Kitchen</v>
      </c>
      <c r="R3365" t="str">
        <f>_xlfn.XLOOKUP(Table2[[#This Row],[Customer_ID]],Table1[Customer_ID],Table1[Region],"Not Found")</f>
        <v>East</v>
      </c>
      <c r="S3365" t="str">
        <f>_xlfn.XLOOKUP(Table2[[#This Row],[Customer_ID]],Table1[Customer_ID],Table1[Segment],"Not Found")</f>
        <v>Home Office</v>
      </c>
      <c r="T3365" t="str">
        <f>_xlfn.XLOOKUP(Table2[[#This Row],[Product_ID]],Table4[Product_ID],Table4[Product_Name],"Not Found")</f>
        <v>Travel Mug</v>
      </c>
    </row>
    <row r="3366" spans="1:20" x14ac:dyDescent="0.3">
      <c r="A3366" t="s">
        <v>3897</v>
      </c>
      <c r="B3366" s="4">
        <v>45781</v>
      </c>
      <c r="C3366" s="4">
        <v>45784</v>
      </c>
      <c r="D3366" t="s">
        <v>237</v>
      </c>
      <c r="E3366" t="s">
        <v>40</v>
      </c>
      <c r="F3366" s="8">
        <v>1</v>
      </c>
      <c r="G3366" s="10">
        <v>0.2</v>
      </c>
      <c r="H3366" t="s">
        <v>17</v>
      </c>
      <c r="I3366" s="8">
        <v>1199.2</v>
      </c>
      <c r="J3366" s="8">
        <v>268.69</v>
      </c>
      <c r="K3366" s="12">
        <f>YEAR(Table2[[#This Row],[Order_Date]])</f>
        <v>2025</v>
      </c>
      <c r="L3366" s="12">
        <f>MONTH(Table2[[#This Row],[Order_Date]])</f>
        <v>5</v>
      </c>
      <c r="M3366" t="str">
        <f>TEXT(Table2[[#This Row],[Order_Date]],"mmm")</f>
        <v>May</v>
      </c>
      <c r="N3366" t="str">
        <f>TEXT(Table2[[#This Row],[Order_Date]],"YYYY-MM")</f>
        <v>2025-05</v>
      </c>
      <c r="O3366" s="9">
        <f>IFERROR(Table2[[#This Row],[Profit]]/Table2[[#This Row],[Sales]],0)</f>
        <v>0.22405770513675782</v>
      </c>
      <c r="P3366" t="str">
        <f>_xlfn.XLOOKUP(Table2[[#This Row],[Product_ID]],Table4[Product_ID],Table4[Category],"Not Found")</f>
        <v>Technology</v>
      </c>
      <c r="Q3366" t="str">
        <f>_xlfn.XLOOKUP(Table2[[#This Row],[Product_ID]],Table4[Product_ID],Table4[Sub_Category],"Not Found")</f>
        <v>Accessories</v>
      </c>
      <c r="R3366" t="str">
        <f>_xlfn.XLOOKUP(Table2[[#This Row],[Customer_ID]],Table1[Customer_ID],Table1[Region],"Not Found")</f>
        <v>West</v>
      </c>
      <c r="S3366" t="str">
        <f>_xlfn.XLOOKUP(Table2[[#This Row],[Customer_ID]],Table1[Customer_ID],Table1[Segment],"Not Found")</f>
        <v>Corporate</v>
      </c>
      <c r="T3366" t="str">
        <f>_xlfn.XLOOKUP(Table2[[#This Row],[Product_ID]],Table4[Product_ID],Table4[Product_Name],"Not Found")</f>
        <v>Power Bank</v>
      </c>
    </row>
    <row r="3367" spans="1:20" x14ac:dyDescent="0.3">
      <c r="A3367" t="s">
        <v>3898</v>
      </c>
      <c r="B3367" s="4">
        <v>46012</v>
      </c>
      <c r="C3367" s="4">
        <v>46017</v>
      </c>
      <c r="D3367" t="s">
        <v>669</v>
      </c>
      <c r="E3367" t="s">
        <v>12</v>
      </c>
      <c r="F3367" s="8">
        <v>1</v>
      </c>
      <c r="G3367" s="10">
        <v>0.1</v>
      </c>
      <c r="H3367" t="s">
        <v>13</v>
      </c>
      <c r="I3367" s="8">
        <v>539.1</v>
      </c>
      <c r="J3367" s="8">
        <v>136.51</v>
      </c>
      <c r="K3367" s="12">
        <f>YEAR(Table2[[#This Row],[Order_Date]])</f>
        <v>2025</v>
      </c>
      <c r="L3367" s="12">
        <f>MONTH(Table2[[#This Row],[Order_Date]])</f>
        <v>12</v>
      </c>
      <c r="M3367" t="str">
        <f>TEXT(Table2[[#This Row],[Order_Date]],"mmm")</f>
        <v>Dec</v>
      </c>
      <c r="N3367" t="str">
        <f>TEXT(Table2[[#This Row],[Order_Date]],"YYYY-MM")</f>
        <v>2025-12</v>
      </c>
      <c r="O3367" s="9">
        <f>IFERROR(Table2[[#This Row],[Profit]]/Table2[[#This Row],[Sales]],0)</f>
        <v>0.25321832684103129</v>
      </c>
      <c r="P3367" t="str">
        <f>_xlfn.XLOOKUP(Table2[[#This Row],[Product_ID]],Table4[Product_ID],Table4[Category],"Not Found")</f>
        <v>Home</v>
      </c>
      <c r="Q3367" t="str">
        <f>_xlfn.XLOOKUP(Table2[[#This Row],[Product_ID]],Table4[Product_ID],Table4[Sub_Category],"Not Found")</f>
        <v>Kitchen</v>
      </c>
      <c r="R3367" t="str">
        <f>_xlfn.XLOOKUP(Table2[[#This Row],[Customer_ID]],Table1[Customer_ID],Table1[Region],"Not Found")</f>
        <v>West</v>
      </c>
      <c r="S3367" t="str">
        <f>_xlfn.XLOOKUP(Table2[[#This Row],[Customer_ID]],Table1[Customer_ID],Table1[Segment],"Not Found")</f>
        <v>Home Office</v>
      </c>
      <c r="T3367" t="str">
        <f>_xlfn.XLOOKUP(Table2[[#This Row],[Product_ID]],Table4[Product_ID],Table4[Product_Name],"Not Found")</f>
        <v>Water Bottle</v>
      </c>
    </row>
    <row r="3368" spans="1:20" x14ac:dyDescent="0.3">
      <c r="A3368" t="s">
        <v>3899</v>
      </c>
      <c r="B3368" s="4">
        <v>45364</v>
      </c>
      <c r="C3368" s="4">
        <v>45368</v>
      </c>
      <c r="D3368" t="s">
        <v>322</v>
      </c>
      <c r="E3368" t="s">
        <v>71</v>
      </c>
      <c r="F3368" s="8">
        <v>2</v>
      </c>
      <c r="G3368" s="10">
        <v>0.05</v>
      </c>
      <c r="H3368" t="s">
        <v>13</v>
      </c>
      <c r="I3368" s="8">
        <v>1518.1</v>
      </c>
      <c r="J3368" s="8">
        <v>-61.03</v>
      </c>
      <c r="K3368" s="12">
        <f>YEAR(Table2[[#This Row],[Order_Date]])</f>
        <v>2024</v>
      </c>
      <c r="L3368" s="12">
        <f>MONTH(Table2[[#This Row],[Order_Date]])</f>
        <v>3</v>
      </c>
      <c r="M3368" t="str">
        <f>TEXT(Table2[[#This Row],[Order_Date]],"mmm")</f>
        <v>Mar</v>
      </c>
      <c r="N3368" t="str">
        <f>TEXT(Table2[[#This Row],[Order_Date]],"YYYY-MM")</f>
        <v>2024-03</v>
      </c>
      <c r="O3368" s="9">
        <f>IFERROR(Table2[[#This Row],[Profit]]/Table2[[#This Row],[Sales]],0)</f>
        <v>-4.0201567749160137E-2</v>
      </c>
      <c r="P3368" t="str">
        <f>_xlfn.XLOOKUP(Table2[[#This Row],[Product_ID]],Table4[Product_ID],Table4[Category],"Not Found")</f>
        <v>Home</v>
      </c>
      <c r="Q3368" t="str">
        <f>_xlfn.XLOOKUP(Table2[[#This Row],[Product_ID]],Table4[Product_ID],Table4[Sub_Category],"Not Found")</f>
        <v>Storage</v>
      </c>
      <c r="R3368" t="str">
        <f>_xlfn.XLOOKUP(Table2[[#This Row],[Customer_ID]],Table1[Customer_ID],Table1[Region],"Not Found")</f>
        <v>South</v>
      </c>
      <c r="S3368" t="str">
        <f>_xlfn.XLOOKUP(Table2[[#This Row],[Customer_ID]],Table1[Customer_ID],Table1[Segment],"Not Found")</f>
        <v>Consumer</v>
      </c>
      <c r="T3368" t="str">
        <f>_xlfn.XLOOKUP(Table2[[#This Row],[Product_ID]],Table4[Product_ID],Table4[Product_Name],"Not Found")</f>
        <v>Storage Box</v>
      </c>
    </row>
    <row r="3369" spans="1:20" x14ac:dyDescent="0.3">
      <c r="A3369" t="s">
        <v>3900</v>
      </c>
      <c r="B3369" s="4">
        <v>45800</v>
      </c>
      <c r="C3369" s="4">
        <v>45801</v>
      </c>
      <c r="D3369" t="s">
        <v>1135</v>
      </c>
      <c r="E3369" t="s">
        <v>55</v>
      </c>
      <c r="F3369" s="8">
        <v>1</v>
      </c>
      <c r="G3369" s="10">
        <v>0.1</v>
      </c>
      <c r="H3369" t="s">
        <v>13</v>
      </c>
      <c r="I3369" s="8">
        <v>5399.1</v>
      </c>
      <c r="J3369" s="8">
        <v>934.45</v>
      </c>
      <c r="K3369" s="12">
        <f>YEAR(Table2[[#This Row],[Order_Date]])</f>
        <v>2025</v>
      </c>
      <c r="L3369" s="12">
        <f>MONTH(Table2[[#This Row],[Order_Date]])</f>
        <v>5</v>
      </c>
      <c r="M3369" t="str">
        <f>TEXT(Table2[[#This Row],[Order_Date]],"mmm")</f>
        <v>May</v>
      </c>
      <c r="N3369" t="str">
        <f>TEXT(Table2[[#This Row],[Order_Date]],"YYYY-MM")</f>
        <v>2025-05</v>
      </c>
      <c r="O3369" s="9">
        <f>IFERROR(Table2[[#This Row],[Profit]]/Table2[[#This Row],[Sales]],0)</f>
        <v>0.17307514215332184</v>
      </c>
      <c r="P3369" t="str">
        <f>_xlfn.XLOOKUP(Table2[[#This Row],[Product_ID]],Table4[Product_ID],Table4[Category],"Not Found")</f>
        <v>Furniture</v>
      </c>
      <c r="Q3369" t="str">
        <f>_xlfn.XLOOKUP(Table2[[#This Row],[Product_ID]],Table4[Product_ID],Table4[Sub_Category],"Not Found")</f>
        <v>Furniture</v>
      </c>
      <c r="R3369" t="str">
        <f>_xlfn.XLOOKUP(Table2[[#This Row],[Customer_ID]],Table1[Customer_ID],Table1[Region],"Not Found")</f>
        <v>North</v>
      </c>
      <c r="S3369" t="str">
        <f>_xlfn.XLOOKUP(Table2[[#This Row],[Customer_ID]],Table1[Customer_ID],Table1[Segment],"Not Found")</f>
        <v>Home Office</v>
      </c>
      <c r="T3369" t="str">
        <f>_xlfn.XLOOKUP(Table2[[#This Row],[Product_ID]],Table4[Product_ID],Table4[Product_Name],"Not Found")</f>
        <v>Study Table</v>
      </c>
    </row>
    <row r="3370" spans="1:20" x14ac:dyDescent="0.3">
      <c r="A3370" t="s">
        <v>3901</v>
      </c>
      <c r="B3370" s="4">
        <v>45681</v>
      </c>
      <c r="C3370" s="4">
        <v>45683</v>
      </c>
      <c r="D3370" t="s">
        <v>2189</v>
      </c>
      <c r="E3370" t="s">
        <v>68</v>
      </c>
      <c r="F3370" s="8">
        <v>2</v>
      </c>
      <c r="G3370" s="10">
        <v>0</v>
      </c>
      <c r="H3370" t="s">
        <v>13</v>
      </c>
      <c r="I3370" s="8">
        <v>2598</v>
      </c>
      <c r="J3370" s="8">
        <v>608.72</v>
      </c>
      <c r="K3370" s="12">
        <f>YEAR(Table2[[#This Row],[Order_Date]])</f>
        <v>2025</v>
      </c>
      <c r="L3370" s="12">
        <f>MONTH(Table2[[#This Row],[Order_Date]])</f>
        <v>1</v>
      </c>
      <c r="M3370" t="str">
        <f>TEXT(Table2[[#This Row],[Order_Date]],"mmm")</f>
        <v>Jan</v>
      </c>
      <c r="N3370" t="str">
        <f>TEXT(Table2[[#This Row],[Order_Date]],"YYYY-MM")</f>
        <v>2025-01</v>
      </c>
      <c r="O3370" s="9">
        <f>IFERROR(Table2[[#This Row],[Profit]]/Table2[[#This Row],[Sales]],0)</f>
        <v>0.23430331023864512</v>
      </c>
      <c r="P3370" t="str">
        <f>_xlfn.XLOOKUP(Table2[[#This Row],[Product_ID]],Table4[Product_ID],Table4[Category],"Not Found")</f>
        <v>Home</v>
      </c>
      <c r="Q3370" t="str">
        <f>_xlfn.XLOOKUP(Table2[[#This Row],[Product_ID]],Table4[Product_ID],Table4[Sub_Category],"Not Found")</f>
        <v>Lighting</v>
      </c>
      <c r="R3370" t="str">
        <f>_xlfn.XLOOKUP(Table2[[#This Row],[Customer_ID]],Table1[Customer_ID],Table1[Region],"Not Found")</f>
        <v>East</v>
      </c>
      <c r="S3370" t="str">
        <f>_xlfn.XLOOKUP(Table2[[#This Row],[Customer_ID]],Table1[Customer_ID],Table1[Segment],"Not Found")</f>
        <v>Home Office</v>
      </c>
      <c r="T3370" t="str">
        <f>_xlfn.XLOOKUP(Table2[[#This Row],[Product_ID]],Table4[Product_ID],Table4[Product_Name],"Not Found")</f>
        <v>Table Lamp</v>
      </c>
    </row>
    <row r="3371" spans="1:20" x14ac:dyDescent="0.3">
      <c r="A3371" t="s">
        <v>3902</v>
      </c>
      <c r="B3371" s="4">
        <v>45910</v>
      </c>
      <c r="C3371" s="4">
        <v>45911</v>
      </c>
      <c r="D3371" t="s">
        <v>403</v>
      </c>
      <c r="E3371" t="s">
        <v>12</v>
      </c>
      <c r="F3371" s="8">
        <v>1</v>
      </c>
      <c r="G3371" s="10">
        <v>0.1</v>
      </c>
      <c r="H3371" t="s">
        <v>30</v>
      </c>
      <c r="I3371" s="8">
        <v>539.1</v>
      </c>
      <c r="J3371" s="8">
        <v>114.77</v>
      </c>
      <c r="K3371" s="12">
        <f>YEAR(Table2[[#This Row],[Order_Date]])</f>
        <v>2025</v>
      </c>
      <c r="L3371" s="12">
        <f>MONTH(Table2[[#This Row],[Order_Date]])</f>
        <v>9</v>
      </c>
      <c r="M3371" t="str">
        <f>TEXT(Table2[[#This Row],[Order_Date]],"mmm")</f>
        <v>Sep</v>
      </c>
      <c r="N3371" t="str">
        <f>TEXT(Table2[[#This Row],[Order_Date]],"YYYY-MM")</f>
        <v>2025-09</v>
      </c>
      <c r="O3371" s="9">
        <f>IFERROR(Table2[[#This Row],[Profit]]/Table2[[#This Row],[Sales]],0)</f>
        <v>0.21289185679836764</v>
      </c>
      <c r="P3371" t="str">
        <f>_xlfn.XLOOKUP(Table2[[#This Row],[Product_ID]],Table4[Product_ID],Table4[Category],"Not Found")</f>
        <v>Home</v>
      </c>
      <c r="Q3371" t="str">
        <f>_xlfn.XLOOKUP(Table2[[#This Row],[Product_ID]],Table4[Product_ID],Table4[Sub_Category],"Not Found")</f>
        <v>Kitchen</v>
      </c>
      <c r="R3371" t="str">
        <f>_xlfn.XLOOKUP(Table2[[#This Row],[Customer_ID]],Table1[Customer_ID],Table1[Region],"Not Found")</f>
        <v>South</v>
      </c>
      <c r="S3371" t="str">
        <f>_xlfn.XLOOKUP(Table2[[#This Row],[Customer_ID]],Table1[Customer_ID],Table1[Segment],"Not Found")</f>
        <v>Home Office</v>
      </c>
      <c r="T3371" t="str">
        <f>_xlfn.XLOOKUP(Table2[[#This Row],[Product_ID]],Table4[Product_ID],Table4[Product_Name],"Not Found")</f>
        <v>Water Bottle</v>
      </c>
    </row>
    <row r="3372" spans="1:20" x14ac:dyDescent="0.3">
      <c r="A3372" t="s">
        <v>3903</v>
      </c>
      <c r="B3372" s="4">
        <v>45586</v>
      </c>
      <c r="C3372" s="4">
        <v>45587</v>
      </c>
      <c r="D3372" t="s">
        <v>924</v>
      </c>
      <c r="E3372" t="s">
        <v>76</v>
      </c>
      <c r="F3372" s="8">
        <v>3</v>
      </c>
      <c r="G3372" s="10">
        <v>0.1</v>
      </c>
      <c r="H3372" t="s">
        <v>13</v>
      </c>
      <c r="I3372" s="8">
        <v>2427.3000000000002</v>
      </c>
      <c r="J3372" s="8">
        <v>586.88</v>
      </c>
      <c r="K3372" s="12">
        <f>YEAR(Table2[[#This Row],[Order_Date]])</f>
        <v>2024</v>
      </c>
      <c r="L3372" s="12">
        <f>MONTH(Table2[[#This Row],[Order_Date]])</f>
        <v>10</v>
      </c>
      <c r="M3372" t="str">
        <f>TEXT(Table2[[#This Row],[Order_Date]],"mmm")</f>
        <v>Oct</v>
      </c>
      <c r="N3372" t="str">
        <f>TEXT(Table2[[#This Row],[Order_Date]],"YYYY-MM")</f>
        <v>2024-10</v>
      </c>
      <c r="O3372" s="9">
        <f>IFERROR(Table2[[#This Row],[Profit]]/Table2[[#This Row],[Sales]],0)</f>
        <v>0.24178305112676635</v>
      </c>
      <c r="P3372" t="str">
        <f>_xlfn.XLOOKUP(Table2[[#This Row],[Product_ID]],Table4[Product_ID],Table4[Category],"Not Found")</f>
        <v>Home</v>
      </c>
      <c r="Q3372" t="str">
        <f>_xlfn.XLOOKUP(Table2[[#This Row],[Product_ID]],Table4[Product_ID],Table4[Sub_Category],"Not Found")</f>
        <v>Decor</v>
      </c>
      <c r="R3372" t="str">
        <f>_xlfn.XLOOKUP(Table2[[#This Row],[Customer_ID]],Table1[Customer_ID],Table1[Region],"Not Found")</f>
        <v>South</v>
      </c>
      <c r="S3372" t="str">
        <f>_xlfn.XLOOKUP(Table2[[#This Row],[Customer_ID]],Table1[Customer_ID],Table1[Segment],"Not Found")</f>
        <v>Consumer</v>
      </c>
      <c r="T3372" t="str">
        <f>_xlfn.XLOOKUP(Table2[[#This Row],[Product_ID]],Table4[Product_ID],Table4[Product_Name],"Not Found")</f>
        <v>Wall Clock</v>
      </c>
    </row>
    <row r="3373" spans="1:20" x14ac:dyDescent="0.3">
      <c r="A3373" t="s">
        <v>3904</v>
      </c>
      <c r="B3373" s="4">
        <v>45660</v>
      </c>
      <c r="C3373" s="4">
        <v>45664</v>
      </c>
      <c r="D3373" t="s">
        <v>508</v>
      </c>
      <c r="E3373" t="s">
        <v>20</v>
      </c>
      <c r="F3373" s="8">
        <v>1</v>
      </c>
      <c r="G3373" s="10">
        <v>0</v>
      </c>
      <c r="H3373" t="s">
        <v>21</v>
      </c>
      <c r="I3373" s="8">
        <v>6999</v>
      </c>
      <c r="J3373" s="8">
        <v>938.59</v>
      </c>
      <c r="K3373" s="12">
        <f>YEAR(Table2[[#This Row],[Order_Date]])</f>
        <v>2025</v>
      </c>
      <c r="L3373" s="12">
        <f>MONTH(Table2[[#This Row],[Order_Date]])</f>
        <v>1</v>
      </c>
      <c r="M3373" t="str">
        <f>TEXT(Table2[[#This Row],[Order_Date]],"mmm")</f>
        <v>Jan</v>
      </c>
      <c r="N3373" t="str">
        <f>TEXT(Table2[[#This Row],[Order_Date]],"YYYY-MM")</f>
        <v>2025-01</v>
      </c>
      <c r="O3373" s="9">
        <f>IFERROR(Table2[[#This Row],[Profit]]/Table2[[#This Row],[Sales]],0)</f>
        <v>0.13410344334904986</v>
      </c>
      <c r="P3373" t="str">
        <f>_xlfn.XLOOKUP(Table2[[#This Row],[Product_ID]],Table4[Product_ID],Table4[Category],"Not Found")</f>
        <v>Furniture</v>
      </c>
      <c r="Q3373" t="str">
        <f>_xlfn.XLOOKUP(Table2[[#This Row],[Product_ID]],Table4[Product_ID],Table4[Sub_Category],"Not Found")</f>
        <v>Furniture</v>
      </c>
      <c r="R3373" t="str">
        <f>_xlfn.XLOOKUP(Table2[[#This Row],[Customer_ID]],Table1[Customer_ID],Table1[Region],"Not Found")</f>
        <v>West</v>
      </c>
      <c r="S3373" t="str">
        <f>_xlfn.XLOOKUP(Table2[[#This Row],[Customer_ID]],Table1[Customer_ID],Table1[Segment],"Not Found")</f>
        <v>Corporate</v>
      </c>
      <c r="T3373" t="str">
        <f>_xlfn.XLOOKUP(Table2[[#This Row],[Product_ID]],Table4[Product_ID],Table4[Product_Name],"Not Found")</f>
        <v>Office Chair</v>
      </c>
    </row>
    <row r="3374" spans="1:20" x14ac:dyDescent="0.3">
      <c r="A3374" t="s">
        <v>3905</v>
      </c>
      <c r="B3374" s="4">
        <v>45985</v>
      </c>
      <c r="C3374" s="4">
        <v>45986</v>
      </c>
      <c r="D3374" t="s">
        <v>346</v>
      </c>
      <c r="E3374" t="s">
        <v>58</v>
      </c>
      <c r="F3374" s="8">
        <v>2</v>
      </c>
      <c r="G3374" s="10">
        <v>0</v>
      </c>
      <c r="H3374" t="s">
        <v>17</v>
      </c>
      <c r="I3374" s="8">
        <v>3998</v>
      </c>
      <c r="J3374" s="8">
        <v>800.74</v>
      </c>
      <c r="K3374" s="12">
        <f>YEAR(Table2[[#This Row],[Order_Date]])</f>
        <v>2025</v>
      </c>
      <c r="L3374" s="12">
        <f>MONTH(Table2[[#This Row],[Order_Date]])</f>
        <v>11</v>
      </c>
      <c r="M3374" t="str">
        <f>TEXT(Table2[[#This Row],[Order_Date]],"mmm")</f>
        <v>Nov</v>
      </c>
      <c r="N3374" t="str">
        <f>TEXT(Table2[[#This Row],[Order_Date]],"YYYY-MM")</f>
        <v>2025-11</v>
      </c>
      <c r="O3374" s="9">
        <f>IFERROR(Table2[[#This Row],[Profit]]/Table2[[#This Row],[Sales]],0)</f>
        <v>0.20028514257128566</v>
      </c>
      <c r="P3374" t="str">
        <f>_xlfn.XLOOKUP(Table2[[#This Row],[Product_ID]],Table4[Product_ID],Table4[Category],"Not Found")</f>
        <v>Technology</v>
      </c>
      <c r="Q3374" t="str">
        <f>_xlfn.XLOOKUP(Table2[[#This Row],[Product_ID]],Table4[Product_ID],Table4[Sub_Category],"Not Found")</f>
        <v>Audio</v>
      </c>
      <c r="R3374" t="str">
        <f>_xlfn.XLOOKUP(Table2[[#This Row],[Customer_ID]],Table1[Customer_ID],Table1[Region],"Not Found")</f>
        <v>South</v>
      </c>
      <c r="S3374" t="str">
        <f>_xlfn.XLOOKUP(Table2[[#This Row],[Customer_ID]],Table1[Customer_ID],Table1[Segment],"Not Found")</f>
        <v>Consumer</v>
      </c>
      <c r="T3374" t="str">
        <f>_xlfn.XLOOKUP(Table2[[#This Row],[Product_ID]],Table4[Product_ID],Table4[Product_Name],"Not Found")</f>
        <v>Bluetooth Speaker</v>
      </c>
    </row>
    <row r="3375" spans="1:20" x14ac:dyDescent="0.3">
      <c r="A3375" t="s">
        <v>3906</v>
      </c>
      <c r="B3375" s="4">
        <v>45840</v>
      </c>
      <c r="C3375" s="4">
        <v>45841</v>
      </c>
      <c r="D3375" t="s">
        <v>1545</v>
      </c>
      <c r="E3375" t="s">
        <v>200</v>
      </c>
      <c r="F3375" s="8">
        <v>4</v>
      </c>
      <c r="G3375" s="10">
        <v>0.1</v>
      </c>
      <c r="H3375" t="s">
        <v>13</v>
      </c>
      <c r="I3375" s="8">
        <v>3956.4</v>
      </c>
      <c r="J3375" s="8">
        <v>1092.56</v>
      </c>
      <c r="K3375" s="12">
        <f>YEAR(Table2[[#This Row],[Order_Date]])</f>
        <v>2025</v>
      </c>
      <c r="L3375" s="12">
        <f>MONTH(Table2[[#This Row],[Order_Date]])</f>
        <v>7</v>
      </c>
      <c r="M3375" t="str">
        <f>TEXT(Table2[[#This Row],[Order_Date]],"mmm")</f>
        <v>Jul</v>
      </c>
      <c r="N3375" t="str">
        <f>TEXT(Table2[[#This Row],[Order_Date]],"YYYY-MM")</f>
        <v>2025-07</v>
      </c>
      <c r="O3375" s="9">
        <f>IFERROR(Table2[[#This Row],[Profit]]/Table2[[#This Row],[Sales]],0)</f>
        <v>0.27615003538570415</v>
      </c>
      <c r="P3375" t="str">
        <f>_xlfn.XLOOKUP(Table2[[#This Row],[Product_ID]],Table4[Product_ID],Table4[Category],"Not Found")</f>
        <v>Office</v>
      </c>
      <c r="Q3375" t="str">
        <f>_xlfn.XLOOKUP(Table2[[#This Row],[Product_ID]],Table4[Product_ID],Table4[Sub_Category],"Not Found")</f>
        <v>Office Supplies</v>
      </c>
      <c r="R3375" t="str">
        <f>_xlfn.XLOOKUP(Table2[[#This Row],[Customer_ID]],Table1[Customer_ID],Table1[Region],"Not Found")</f>
        <v>North</v>
      </c>
      <c r="S3375" t="str">
        <f>_xlfn.XLOOKUP(Table2[[#This Row],[Customer_ID]],Table1[Customer_ID],Table1[Segment],"Not Found")</f>
        <v>Consumer</v>
      </c>
      <c r="T3375" t="str">
        <f>_xlfn.XLOOKUP(Table2[[#This Row],[Product_ID]],Table4[Product_ID],Table4[Product_Name],"Not Found")</f>
        <v>Laptop Stand</v>
      </c>
    </row>
    <row r="3376" spans="1:20" x14ac:dyDescent="0.3">
      <c r="A3376" t="s">
        <v>3907</v>
      </c>
      <c r="B3376" s="4">
        <v>45940</v>
      </c>
      <c r="C3376" s="4">
        <v>45945</v>
      </c>
      <c r="D3376" t="s">
        <v>240</v>
      </c>
      <c r="E3376" t="s">
        <v>26</v>
      </c>
      <c r="F3376" s="8">
        <v>1</v>
      </c>
      <c r="G3376" s="10">
        <v>0.05</v>
      </c>
      <c r="H3376" t="s">
        <v>13</v>
      </c>
      <c r="I3376" s="8">
        <v>854.05</v>
      </c>
      <c r="J3376" s="8">
        <v>195.66</v>
      </c>
      <c r="K3376" s="12">
        <f>YEAR(Table2[[#This Row],[Order_Date]])</f>
        <v>2025</v>
      </c>
      <c r="L3376" s="12">
        <f>MONTH(Table2[[#This Row],[Order_Date]])</f>
        <v>10</v>
      </c>
      <c r="M3376" t="str">
        <f>TEXT(Table2[[#This Row],[Order_Date]],"mmm")</f>
        <v>Oct</v>
      </c>
      <c r="N3376" t="str">
        <f>TEXT(Table2[[#This Row],[Order_Date]],"YYYY-MM")</f>
        <v>2025-10</v>
      </c>
      <c r="O3376" s="9">
        <f>IFERROR(Table2[[#This Row],[Profit]]/Table2[[#This Row],[Sales]],0)</f>
        <v>0.22909665710438501</v>
      </c>
      <c r="P3376" t="str">
        <f>_xlfn.XLOOKUP(Table2[[#This Row],[Product_ID]],Table4[Product_ID],Table4[Category],"Not Found")</f>
        <v>Technology</v>
      </c>
      <c r="Q3376" t="str">
        <f>_xlfn.XLOOKUP(Table2[[#This Row],[Product_ID]],Table4[Product_ID],Table4[Sub_Category],"Not Found")</f>
        <v>Accessories</v>
      </c>
      <c r="R3376" t="str">
        <f>_xlfn.XLOOKUP(Table2[[#This Row],[Customer_ID]],Table1[Customer_ID],Table1[Region],"Not Found")</f>
        <v>South</v>
      </c>
      <c r="S3376" t="str">
        <f>_xlfn.XLOOKUP(Table2[[#This Row],[Customer_ID]],Table1[Customer_ID],Table1[Segment],"Not Found")</f>
        <v>Consumer</v>
      </c>
      <c r="T3376" t="str">
        <f>_xlfn.XLOOKUP(Table2[[#This Row],[Product_ID]],Table4[Product_ID],Table4[Product_Name],"Not Found")</f>
        <v>Keyboard</v>
      </c>
    </row>
    <row r="3377" spans="1:20" x14ac:dyDescent="0.3">
      <c r="A3377" t="s">
        <v>3908</v>
      </c>
      <c r="B3377" s="4">
        <v>45859</v>
      </c>
      <c r="C3377" s="4">
        <v>45864</v>
      </c>
      <c r="D3377" t="s">
        <v>441</v>
      </c>
      <c r="E3377" t="s">
        <v>200</v>
      </c>
      <c r="F3377" s="8">
        <v>1</v>
      </c>
      <c r="G3377" s="10">
        <v>0.15</v>
      </c>
      <c r="H3377" t="s">
        <v>17</v>
      </c>
      <c r="I3377" s="8">
        <v>934.15</v>
      </c>
      <c r="J3377" s="8">
        <v>269.5</v>
      </c>
      <c r="K3377" s="12">
        <f>YEAR(Table2[[#This Row],[Order_Date]])</f>
        <v>2025</v>
      </c>
      <c r="L3377" s="12">
        <f>MONTH(Table2[[#This Row],[Order_Date]])</f>
        <v>7</v>
      </c>
      <c r="M3377" t="str">
        <f>TEXT(Table2[[#This Row],[Order_Date]],"mmm")</f>
        <v>Jul</v>
      </c>
      <c r="N3377" t="str">
        <f>TEXT(Table2[[#This Row],[Order_Date]],"YYYY-MM")</f>
        <v>2025-07</v>
      </c>
      <c r="O3377" s="9">
        <f>IFERROR(Table2[[#This Row],[Profit]]/Table2[[#This Row],[Sales]],0)</f>
        <v>0.28849756463094794</v>
      </c>
      <c r="P3377" t="str">
        <f>_xlfn.XLOOKUP(Table2[[#This Row],[Product_ID]],Table4[Product_ID],Table4[Category],"Not Found")</f>
        <v>Office</v>
      </c>
      <c r="Q3377" t="str">
        <f>_xlfn.XLOOKUP(Table2[[#This Row],[Product_ID]],Table4[Product_ID],Table4[Sub_Category],"Not Found")</f>
        <v>Office Supplies</v>
      </c>
      <c r="R3377" t="str">
        <f>_xlfn.XLOOKUP(Table2[[#This Row],[Customer_ID]],Table1[Customer_ID],Table1[Region],"Not Found")</f>
        <v>East</v>
      </c>
      <c r="S3377" t="str">
        <f>_xlfn.XLOOKUP(Table2[[#This Row],[Customer_ID]],Table1[Customer_ID],Table1[Segment],"Not Found")</f>
        <v>Consumer</v>
      </c>
      <c r="T3377" t="str">
        <f>_xlfn.XLOOKUP(Table2[[#This Row],[Product_ID]],Table4[Product_ID],Table4[Product_Name],"Not Found")</f>
        <v>Laptop Stand</v>
      </c>
    </row>
    <row r="3378" spans="1:20" x14ac:dyDescent="0.3">
      <c r="A3378" t="s">
        <v>3909</v>
      </c>
      <c r="B3378" s="4">
        <v>45478</v>
      </c>
      <c r="C3378" s="4">
        <v>45482</v>
      </c>
      <c r="D3378" t="s">
        <v>616</v>
      </c>
      <c r="E3378" t="s">
        <v>20</v>
      </c>
      <c r="F3378" s="8">
        <v>3</v>
      </c>
      <c r="G3378" s="10">
        <v>0</v>
      </c>
      <c r="H3378" t="s">
        <v>17</v>
      </c>
      <c r="I3378" s="8">
        <v>20997</v>
      </c>
      <c r="J3378" s="8">
        <v>4142.8100000000004</v>
      </c>
      <c r="K3378" s="12">
        <f>YEAR(Table2[[#This Row],[Order_Date]])</f>
        <v>2024</v>
      </c>
      <c r="L3378" s="12">
        <f>MONTH(Table2[[#This Row],[Order_Date]])</f>
        <v>7</v>
      </c>
      <c r="M3378" t="str">
        <f>TEXT(Table2[[#This Row],[Order_Date]],"mmm")</f>
        <v>Jul</v>
      </c>
      <c r="N3378" t="str">
        <f>TEXT(Table2[[#This Row],[Order_Date]],"YYYY-MM")</f>
        <v>2024-07</v>
      </c>
      <c r="O3378" s="9">
        <f>IFERROR(Table2[[#This Row],[Profit]]/Table2[[#This Row],[Sales]],0)</f>
        <v>0.19730485307424872</v>
      </c>
      <c r="P3378" t="str">
        <f>_xlfn.XLOOKUP(Table2[[#This Row],[Product_ID]],Table4[Product_ID],Table4[Category],"Not Found")</f>
        <v>Furniture</v>
      </c>
      <c r="Q3378" t="str">
        <f>_xlfn.XLOOKUP(Table2[[#This Row],[Product_ID]],Table4[Product_ID],Table4[Sub_Category],"Not Found")</f>
        <v>Furniture</v>
      </c>
      <c r="R3378" t="str">
        <f>_xlfn.XLOOKUP(Table2[[#This Row],[Customer_ID]],Table1[Customer_ID],Table1[Region],"Not Found")</f>
        <v>South</v>
      </c>
      <c r="S3378" t="str">
        <f>_xlfn.XLOOKUP(Table2[[#This Row],[Customer_ID]],Table1[Customer_ID],Table1[Segment],"Not Found")</f>
        <v>Corporate</v>
      </c>
      <c r="T3378" t="str">
        <f>_xlfn.XLOOKUP(Table2[[#This Row],[Product_ID]],Table4[Product_ID],Table4[Product_Name],"Not Found")</f>
        <v>Office Chair</v>
      </c>
    </row>
    <row r="3379" spans="1:20" x14ac:dyDescent="0.3">
      <c r="A3379" t="s">
        <v>3910</v>
      </c>
      <c r="B3379" s="4">
        <v>45736</v>
      </c>
      <c r="C3379" s="4">
        <v>45738</v>
      </c>
      <c r="D3379" t="s">
        <v>964</v>
      </c>
      <c r="E3379" t="s">
        <v>45</v>
      </c>
      <c r="F3379" s="8">
        <v>1</v>
      </c>
      <c r="G3379" s="10">
        <v>0</v>
      </c>
      <c r="H3379" t="s">
        <v>21</v>
      </c>
      <c r="I3379" s="8">
        <v>2499</v>
      </c>
      <c r="J3379" s="8">
        <v>585.54999999999995</v>
      </c>
      <c r="K3379" s="12">
        <f>YEAR(Table2[[#This Row],[Order_Date]])</f>
        <v>2025</v>
      </c>
      <c r="L3379" s="12">
        <f>MONTH(Table2[[#This Row],[Order_Date]])</f>
        <v>3</v>
      </c>
      <c r="M3379" t="str">
        <f>TEXT(Table2[[#This Row],[Order_Date]],"mmm")</f>
        <v>Mar</v>
      </c>
      <c r="N3379" t="str">
        <f>TEXT(Table2[[#This Row],[Order_Date]],"YYYY-MM")</f>
        <v>2025-03</v>
      </c>
      <c r="O3379" s="9">
        <f>IFERROR(Table2[[#This Row],[Profit]]/Table2[[#This Row],[Sales]],0)</f>
        <v>0.23431372549019605</v>
      </c>
      <c r="P3379" t="str">
        <f>_xlfn.XLOOKUP(Table2[[#This Row],[Product_ID]],Table4[Product_ID],Table4[Category],"Not Found")</f>
        <v>Technology</v>
      </c>
      <c r="Q3379" t="str">
        <f>_xlfn.XLOOKUP(Table2[[#This Row],[Product_ID]],Table4[Product_ID],Table4[Sub_Category],"Not Found")</f>
        <v>Audio</v>
      </c>
      <c r="R3379" t="str">
        <f>_xlfn.XLOOKUP(Table2[[#This Row],[Customer_ID]],Table1[Customer_ID],Table1[Region],"Not Found")</f>
        <v>East</v>
      </c>
      <c r="S3379" t="str">
        <f>_xlfn.XLOOKUP(Table2[[#This Row],[Customer_ID]],Table1[Customer_ID],Table1[Segment],"Not Found")</f>
        <v>Consumer</v>
      </c>
      <c r="T3379" t="str">
        <f>_xlfn.XLOOKUP(Table2[[#This Row],[Product_ID]],Table4[Product_ID],Table4[Product_Name],"Not Found")</f>
        <v>Headphones</v>
      </c>
    </row>
    <row r="3380" spans="1:20" x14ac:dyDescent="0.3">
      <c r="A3380" t="s">
        <v>3911</v>
      </c>
      <c r="B3380" s="4">
        <v>45861</v>
      </c>
      <c r="C3380" s="4">
        <v>45866</v>
      </c>
      <c r="D3380" t="s">
        <v>397</v>
      </c>
      <c r="E3380" t="s">
        <v>65</v>
      </c>
      <c r="F3380" s="8">
        <v>3</v>
      </c>
      <c r="G3380" s="10">
        <v>0.1</v>
      </c>
      <c r="H3380" t="s">
        <v>17</v>
      </c>
      <c r="I3380" s="8">
        <v>1887.3</v>
      </c>
      <c r="J3380" s="8">
        <v>646.91</v>
      </c>
      <c r="K3380" s="12">
        <f>YEAR(Table2[[#This Row],[Order_Date]])</f>
        <v>2025</v>
      </c>
      <c r="L3380" s="12">
        <f>MONTH(Table2[[#This Row],[Order_Date]])</f>
        <v>7</v>
      </c>
      <c r="M3380" t="str">
        <f>TEXT(Table2[[#This Row],[Order_Date]],"mmm")</f>
        <v>Jul</v>
      </c>
      <c r="N3380" t="str">
        <f>TEXT(Table2[[#This Row],[Order_Date]],"YYYY-MM")</f>
        <v>2025-07</v>
      </c>
      <c r="O3380" s="9">
        <f>IFERROR(Table2[[#This Row],[Profit]]/Table2[[#This Row],[Sales]],0)</f>
        <v>0.34277009484448684</v>
      </c>
      <c r="P3380" t="str">
        <f>_xlfn.XLOOKUP(Table2[[#This Row],[Product_ID]],Table4[Product_ID],Table4[Category],"Not Found")</f>
        <v>Office</v>
      </c>
      <c r="Q3380" t="str">
        <f>_xlfn.XLOOKUP(Table2[[#This Row],[Product_ID]],Table4[Product_ID],Table4[Sub_Category],"Not Found")</f>
        <v>Storage</v>
      </c>
      <c r="R3380" t="str">
        <f>_xlfn.XLOOKUP(Table2[[#This Row],[Customer_ID]],Table1[Customer_ID],Table1[Region],"Not Found")</f>
        <v>South</v>
      </c>
      <c r="S3380" t="str">
        <f>_xlfn.XLOOKUP(Table2[[#This Row],[Customer_ID]],Table1[Customer_ID],Table1[Segment],"Not Found")</f>
        <v>Consumer</v>
      </c>
      <c r="T3380" t="str">
        <f>_xlfn.XLOOKUP(Table2[[#This Row],[Product_ID]],Table4[Product_ID],Table4[Product_Name],"Not Found")</f>
        <v>Desk Organizer</v>
      </c>
    </row>
    <row r="3381" spans="1:20" x14ac:dyDescent="0.3">
      <c r="A3381" t="s">
        <v>3912</v>
      </c>
      <c r="B3381" s="4">
        <v>45654</v>
      </c>
      <c r="C3381" s="4">
        <v>45655</v>
      </c>
      <c r="D3381" t="s">
        <v>1326</v>
      </c>
      <c r="E3381" t="s">
        <v>96</v>
      </c>
      <c r="F3381" s="8">
        <v>1</v>
      </c>
      <c r="G3381" s="10">
        <v>0.1</v>
      </c>
      <c r="H3381" t="s">
        <v>17</v>
      </c>
      <c r="I3381" s="8">
        <v>899.1</v>
      </c>
      <c r="J3381" s="8">
        <v>276.95</v>
      </c>
      <c r="K3381" s="12">
        <f>YEAR(Table2[[#This Row],[Order_Date]])</f>
        <v>2024</v>
      </c>
      <c r="L3381" s="12">
        <f>MONTH(Table2[[#This Row],[Order_Date]])</f>
        <v>12</v>
      </c>
      <c r="M3381" t="str">
        <f>TEXT(Table2[[#This Row],[Order_Date]],"mmm")</f>
        <v>Dec</v>
      </c>
      <c r="N3381" t="str">
        <f>TEXT(Table2[[#This Row],[Order_Date]],"YYYY-MM")</f>
        <v>2024-12</v>
      </c>
      <c r="O3381" s="9">
        <f>IFERROR(Table2[[#This Row],[Profit]]/Table2[[#This Row],[Sales]],0)</f>
        <v>0.3080302524746969</v>
      </c>
      <c r="P3381" t="str">
        <f>_xlfn.XLOOKUP(Table2[[#This Row],[Product_ID]],Table4[Product_ID],Table4[Category],"Not Found")</f>
        <v>Home</v>
      </c>
      <c r="Q3381" t="str">
        <f>_xlfn.XLOOKUP(Table2[[#This Row],[Product_ID]],Table4[Product_ID],Table4[Sub_Category],"Not Found")</f>
        <v>Lighting</v>
      </c>
      <c r="R3381" t="str">
        <f>_xlfn.XLOOKUP(Table2[[#This Row],[Customer_ID]],Table1[Customer_ID],Table1[Region],"Not Found")</f>
        <v>East</v>
      </c>
      <c r="S3381" t="str">
        <f>_xlfn.XLOOKUP(Table2[[#This Row],[Customer_ID]],Table1[Customer_ID],Table1[Segment],"Not Found")</f>
        <v>Consumer</v>
      </c>
      <c r="T3381" t="str">
        <f>_xlfn.XLOOKUP(Table2[[#This Row],[Product_ID]],Table4[Product_ID],Table4[Product_Name],"Not Found")</f>
        <v>LED Strip Light</v>
      </c>
    </row>
    <row r="3382" spans="1:20" x14ac:dyDescent="0.3">
      <c r="A3382" t="s">
        <v>3913</v>
      </c>
      <c r="B3382" s="4">
        <v>45414</v>
      </c>
      <c r="C3382" s="4">
        <v>45417</v>
      </c>
      <c r="D3382" t="s">
        <v>785</v>
      </c>
      <c r="E3382" t="s">
        <v>58</v>
      </c>
      <c r="F3382" s="8">
        <v>1</v>
      </c>
      <c r="G3382" s="10">
        <v>0.05</v>
      </c>
      <c r="H3382" t="s">
        <v>13</v>
      </c>
      <c r="I3382" s="8">
        <v>1899.05</v>
      </c>
      <c r="J3382" s="8">
        <v>392.23</v>
      </c>
      <c r="K3382" s="12">
        <f>YEAR(Table2[[#This Row],[Order_Date]])</f>
        <v>2024</v>
      </c>
      <c r="L3382" s="12">
        <f>MONTH(Table2[[#This Row],[Order_Date]])</f>
        <v>5</v>
      </c>
      <c r="M3382" t="str">
        <f>TEXT(Table2[[#This Row],[Order_Date]],"mmm")</f>
        <v>May</v>
      </c>
      <c r="N3382" t="str">
        <f>TEXT(Table2[[#This Row],[Order_Date]],"YYYY-MM")</f>
        <v>2024-05</v>
      </c>
      <c r="O3382" s="9">
        <f>IFERROR(Table2[[#This Row],[Profit]]/Table2[[#This Row],[Sales]],0)</f>
        <v>0.20654011216134385</v>
      </c>
      <c r="P3382" t="str">
        <f>_xlfn.XLOOKUP(Table2[[#This Row],[Product_ID]],Table4[Product_ID],Table4[Category],"Not Found")</f>
        <v>Technology</v>
      </c>
      <c r="Q3382" t="str">
        <f>_xlfn.XLOOKUP(Table2[[#This Row],[Product_ID]],Table4[Product_ID],Table4[Sub_Category],"Not Found")</f>
        <v>Audio</v>
      </c>
      <c r="R3382" t="str">
        <f>_xlfn.XLOOKUP(Table2[[#This Row],[Customer_ID]],Table1[Customer_ID],Table1[Region],"Not Found")</f>
        <v>South</v>
      </c>
      <c r="S3382" t="str">
        <f>_xlfn.XLOOKUP(Table2[[#This Row],[Customer_ID]],Table1[Customer_ID],Table1[Segment],"Not Found")</f>
        <v>Consumer</v>
      </c>
      <c r="T3382" t="str">
        <f>_xlfn.XLOOKUP(Table2[[#This Row],[Product_ID]],Table4[Product_ID],Table4[Product_Name],"Not Found")</f>
        <v>Bluetooth Speaker</v>
      </c>
    </row>
    <row r="3383" spans="1:20" x14ac:dyDescent="0.3">
      <c r="A3383" t="s">
        <v>3914</v>
      </c>
      <c r="B3383" s="4">
        <v>45479</v>
      </c>
      <c r="C3383" s="4">
        <v>45484</v>
      </c>
      <c r="D3383" t="s">
        <v>37</v>
      </c>
      <c r="E3383" t="s">
        <v>116</v>
      </c>
      <c r="F3383" s="8">
        <v>4</v>
      </c>
      <c r="G3383" s="10">
        <v>0.1</v>
      </c>
      <c r="H3383" t="s">
        <v>30</v>
      </c>
      <c r="I3383" s="8">
        <v>1436.4</v>
      </c>
      <c r="J3383" s="8">
        <v>362.21</v>
      </c>
      <c r="K3383" s="12">
        <f>YEAR(Table2[[#This Row],[Order_Date]])</f>
        <v>2024</v>
      </c>
      <c r="L3383" s="12">
        <f>MONTH(Table2[[#This Row],[Order_Date]])</f>
        <v>7</v>
      </c>
      <c r="M3383" t="str">
        <f>TEXT(Table2[[#This Row],[Order_Date]],"mmm")</f>
        <v>Jul</v>
      </c>
      <c r="N3383" t="str">
        <f>TEXT(Table2[[#This Row],[Order_Date]],"YYYY-MM")</f>
        <v>2024-07</v>
      </c>
      <c r="O3383" s="9">
        <f>IFERROR(Table2[[#This Row],[Profit]]/Table2[[#This Row],[Sales]],0)</f>
        <v>0.25216513505987187</v>
      </c>
      <c r="P3383" t="str">
        <f>_xlfn.XLOOKUP(Table2[[#This Row],[Product_ID]],Table4[Product_ID],Table4[Category],"Not Found")</f>
        <v>Technology</v>
      </c>
      <c r="Q3383" t="str">
        <f>_xlfn.XLOOKUP(Table2[[#This Row],[Product_ID]],Table4[Product_ID],Table4[Sub_Category],"Not Found")</f>
        <v>Accessories</v>
      </c>
      <c r="R3383" t="str">
        <f>_xlfn.XLOOKUP(Table2[[#This Row],[Customer_ID]],Table1[Customer_ID],Table1[Region],"Not Found")</f>
        <v>North</v>
      </c>
      <c r="S3383" t="str">
        <f>_xlfn.XLOOKUP(Table2[[#This Row],[Customer_ID]],Table1[Customer_ID],Table1[Segment],"Not Found")</f>
        <v>Consumer</v>
      </c>
      <c r="T3383" t="str">
        <f>_xlfn.XLOOKUP(Table2[[#This Row],[Product_ID]],Table4[Product_ID],Table4[Product_Name],"Not Found")</f>
        <v>Mobile Holder</v>
      </c>
    </row>
    <row r="3384" spans="1:20" x14ac:dyDescent="0.3">
      <c r="A3384" t="s">
        <v>3915</v>
      </c>
      <c r="B3384" s="4">
        <v>45971</v>
      </c>
      <c r="C3384" s="4">
        <v>45974</v>
      </c>
      <c r="D3384" t="s">
        <v>227</v>
      </c>
      <c r="E3384" t="s">
        <v>99</v>
      </c>
      <c r="F3384" s="8">
        <v>2</v>
      </c>
      <c r="G3384" s="10">
        <v>0.05</v>
      </c>
      <c r="H3384" t="s">
        <v>30</v>
      </c>
      <c r="I3384" s="8">
        <v>473.1</v>
      </c>
      <c r="J3384" s="8">
        <v>129.56</v>
      </c>
      <c r="K3384" s="12">
        <f>YEAR(Table2[[#This Row],[Order_Date]])</f>
        <v>2025</v>
      </c>
      <c r="L3384" s="12">
        <f>MONTH(Table2[[#This Row],[Order_Date]])</f>
        <v>11</v>
      </c>
      <c r="M3384" t="str">
        <f>TEXT(Table2[[#This Row],[Order_Date]],"mmm")</f>
        <v>Nov</v>
      </c>
      <c r="N3384" t="str">
        <f>TEXT(Table2[[#This Row],[Order_Date]],"YYYY-MM")</f>
        <v>2025-11</v>
      </c>
      <c r="O3384" s="9">
        <f>IFERROR(Table2[[#This Row],[Profit]]/Table2[[#This Row],[Sales]],0)</f>
        <v>0.27385330796871699</v>
      </c>
      <c r="P3384" t="str">
        <f>_xlfn.XLOOKUP(Table2[[#This Row],[Product_ID]],Table4[Product_ID],Table4[Category],"Not Found")</f>
        <v>Office</v>
      </c>
      <c r="Q3384" t="str">
        <f>_xlfn.XLOOKUP(Table2[[#This Row],[Product_ID]],Table4[Product_ID],Table4[Sub_Category],"Not Found")</f>
        <v>Paper</v>
      </c>
      <c r="R3384" t="str">
        <f>_xlfn.XLOOKUP(Table2[[#This Row],[Customer_ID]],Table1[Customer_ID],Table1[Region],"Not Found")</f>
        <v>West</v>
      </c>
      <c r="S3384" t="str">
        <f>_xlfn.XLOOKUP(Table2[[#This Row],[Customer_ID]],Table1[Customer_ID],Table1[Segment],"Not Found")</f>
        <v>Consumer</v>
      </c>
      <c r="T3384" t="str">
        <f>_xlfn.XLOOKUP(Table2[[#This Row],[Product_ID]],Table4[Product_ID],Table4[Product_Name],"Not Found")</f>
        <v>Pen Set</v>
      </c>
    </row>
    <row r="3385" spans="1:20" x14ac:dyDescent="0.3">
      <c r="A3385" t="s">
        <v>3916</v>
      </c>
      <c r="B3385" s="4">
        <v>45711</v>
      </c>
      <c r="C3385" s="4">
        <v>45713</v>
      </c>
      <c r="D3385" t="s">
        <v>870</v>
      </c>
      <c r="E3385" t="s">
        <v>200</v>
      </c>
      <c r="F3385" s="8">
        <v>2</v>
      </c>
      <c r="G3385" s="10">
        <v>0.1</v>
      </c>
      <c r="H3385" t="s">
        <v>13</v>
      </c>
      <c r="I3385" s="8">
        <v>1978.2</v>
      </c>
      <c r="J3385" s="8">
        <v>438.16</v>
      </c>
      <c r="K3385" s="12">
        <f>YEAR(Table2[[#This Row],[Order_Date]])</f>
        <v>2025</v>
      </c>
      <c r="L3385" s="12">
        <f>MONTH(Table2[[#This Row],[Order_Date]])</f>
        <v>2</v>
      </c>
      <c r="M3385" t="str">
        <f>TEXT(Table2[[#This Row],[Order_Date]],"mmm")</f>
        <v>Feb</v>
      </c>
      <c r="N3385" t="str">
        <f>TEXT(Table2[[#This Row],[Order_Date]],"YYYY-MM")</f>
        <v>2025-02</v>
      </c>
      <c r="O3385" s="9">
        <f>IFERROR(Table2[[#This Row],[Profit]]/Table2[[#This Row],[Sales]],0)</f>
        <v>0.22149428773632596</v>
      </c>
      <c r="P3385" t="str">
        <f>_xlfn.XLOOKUP(Table2[[#This Row],[Product_ID]],Table4[Product_ID],Table4[Category],"Not Found")</f>
        <v>Office</v>
      </c>
      <c r="Q3385" t="str">
        <f>_xlfn.XLOOKUP(Table2[[#This Row],[Product_ID]],Table4[Product_ID],Table4[Sub_Category],"Not Found")</f>
        <v>Office Supplies</v>
      </c>
      <c r="R3385" t="str">
        <f>_xlfn.XLOOKUP(Table2[[#This Row],[Customer_ID]],Table1[Customer_ID],Table1[Region],"Not Found")</f>
        <v>West</v>
      </c>
      <c r="S3385" t="str">
        <f>_xlfn.XLOOKUP(Table2[[#This Row],[Customer_ID]],Table1[Customer_ID],Table1[Segment],"Not Found")</f>
        <v>Consumer</v>
      </c>
      <c r="T3385" t="str">
        <f>_xlfn.XLOOKUP(Table2[[#This Row],[Product_ID]],Table4[Product_ID],Table4[Product_Name],"Not Found")</f>
        <v>Laptop Stand</v>
      </c>
    </row>
    <row r="3386" spans="1:20" x14ac:dyDescent="0.3">
      <c r="A3386" t="s">
        <v>3917</v>
      </c>
      <c r="B3386" s="4">
        <v>45917</v>
      </c>
      <c r="C3386" s="4">
        <v>45918</v>
      </c>
      <c r="D3386" t="s">
        <v>2375</v>
      </c>
      <c r="E3386" t="s">
        <v>29</v>
      </c>
      <c r="F3386" s="8">
        <v>1</v>
      </c>
      <c r="G3386" s="10">
        <v>0</v>
      </c>
      <c r="H3386" t="s">
        <v>13</v>
      </c>
      <c r="I3386" s="8">
        <v>399</v>
      </c>
      <c r="J3386" s="8">
        <v>121.01</v>
      </c>
      <c r="K3386" s="12">
        <f>YEAR(Table2[[#This Row],[Order_Date]])</f>
        <v>2025</v>
      </c>
      <c r="L3386" s="12">
        <f>MONTH(Table2[[#This Row],[Order_Date]])</f>
        <v>9</v>
      </c>
      <c r="M3386" t="str">
        <f>TEXT(Table2[[#This Row],[Order_Date]],"mmm")</f>
        <v>Sep</v>
      </c>
      <c r="N3386" t="str">
        <f>TEXT(Table2[[#This Row],[Order_Date]],"YYYY-MM")</f>
        <v>2025-09</v>
      </c>
      <c r="O3386" s="9">
        <f>IFERROR(Table2[[#This Row],[Profit]]/Table2[[#This Row],[Sales]],0)</f>
        <v>0.30328320802005015</v>
      </c>
      <c r="P3386" t="str">
        <f>_xlfn.XLOOKUP(Table2[[#This Row],[Product_ID]],Table4[Product_ID],Table4[Category],"Not Found")</f>
        <v>Office</v>
      </c>
      <c r="Q3386" t="str">
        <f>_xlfn.XLOOKUP(Table2[[#This Row],[Product_ID]],Table4[Product_ID],Table4[Sub_Category],"Not Found")</f>
        <v>Paper</v>
      </c>
      <c r="R3386" t="str">
        <f>_xlfn.XLOOKUP(Table2[[#This Row],[Customer_ID]],Table1[Customer_ID],Table1[Region],"Not Found")</f>
        <v>West</v>
      </c>
      <c r="S3386" t="str">
        <f>_xlfn.XLOOKUP(Table2[[#This Row],[Customer_ID]],Table1[Customer_ID],Table1[Segment],"Not Found")</f>
        <v>Home Office</v>
      </c>
      <c r="T3386" t="str">
        <f>_xlfn.XLOOKUP(Table2[[#This Row],[Product_ID]],Table4[Product_ID],Table4[Product_Name],"Not Found")</f>
        <v>Notebook Set</v>
      </c>
    </row>
    <row r="3387" spans="1:20" x14ac:dyDescent="0.3">
      <c r="A3387" t="s">
        <v>3918</v>
      </c>
      <c r="B3387" s="4">
        <v>45543</v>
      </c>
      <c r="C3387" s="4">
        <v>45548</v>
      </c>
      <c r="D3387" t="s">
        <v>305</v>
      </c>
      <c r="E3387" t="s">
        <v>81</v>
      </c>
      <c r="F3387" s="8">
        <v>1</v>
      </c>
      <c r="G3387" s="10">
        <v>0.05</v>
      </c>
      <c r="H3387" t="s">
        <v>21</v>
      </c>
      <c r="I3387" s="8">
        <v>759.05</v>
      </c>
      <c r="J3387" s="8">
        <v>175.74</v>
      </c>
      <c r="K3387" s="12">
        <f>YEAR(Table2[[#This Row],[Order_Date]])</f>
        <v>2024</v>
      </c>
      <c r="L3387" s="12">
        <f>MONTH(Table2[[#This Row],[Order_Date]])</f>
        <v>9</v>
      </c>
      <c r="M3387" t="str">
        <f>TEXT(Table2[[#This Row],[Order_Date]],"mmm")</f>
        <v>Sep</v>
      </c>
      <c r="N3387" t="str">
        <f>TEXT(Table2[[#This Row],[Order_Date]],"YYYY-MM")</f>
        <v>2024-09</v>
      </c>
      <c r="O3387" s="9">
        <f>IFERROR(Table2[[#This Row],[Profit]]/Table2[[#This Row],[Sales]],0)</f>
        <v>0.23152624991766027</v>
      </c>
      <c r="P3387" t="str">
        <f>_xlfn.XLOOKUP(Table2[[#This Row],[Product_ID]],Table4[Product_ID],Table4[Category],"Not Found")</f>
        <v>Home</v>
      </c>
      <c r="Q3387" t="str">
        <f>_xlfn.XLOOKUP(Table2[[#This Row],[Product_ID]],Table4[Product_ID],Table4[Sub_Category],"Not Found")</f>
        <v>Kitchen</v>
      </c>
      <c r="R3387" t="str">
        <f>_xlfn.XLOOKUP(Table2[[#This Row],[Customer_ID]],Table1[Customer_ID],Table1[Region],"Not Found")</f>
        <v>South</v>
      </c>
      <c r="S3387" t="str">
        <f>_xlfn.XLOOKUP(Table2[[#This Row],[Customer_ID]],Table1[Customer_ID],Table1[Segment],"Not Found")</f>
        <v>Consumer</v>
      </c>
      <c r="T3387" t="str">
        <f>_xlfn.XLOOKUP(Table2[[#This Row],[Product_ID]],Table4[Product_ID],Table4[Product_Name],"Not Found")</f>
        <v>Travel Mug</v>
      </c>
    </row>
    <row r="3388" spans="1:20" x14ac:dyDescent="0.3">
      <c r="A3388" t="s">
        <v>3919</v>
      </c>
      <c r="B3388" s="4">
        <v>45910</v>
      </c>
      <c r="C3388" s="4">
        <v>45912</v>
      </c>
      <c r="D3388" t="s">
        <v>1090</v>
      </c>
      <c r="E3388" t="s">
        <v>12</v>
      </c>
      <c r="F3388" s="8">
        <v>3</v>
      </c>
      <c r="G3388" s="10">
        <v>0</v>
      </c>
      <c r="H3388" t="s">
        <v>21</v>
      </c>
      <c r="I3388" s="8">
        <v>1797</v>
      </c>
      <c r="J3388" s="8">
        <v>406.54</v>
      </c>
      <c r="K3388" s="12">
        <f>YEAR(Table2[[#This Row],[Order_Date]])</f>
        <v>2025</v>
      </c>
      <c r="L3388" s="12">
        <f>MONTH(Table2[[#This Row],[Order_Date]])</f>
        <v>9</v>
      </c>
      <c r="M3388" t="str">
        <f>TEXT(Table2[[#This Row],[Order_Date]],"mmm")</f>
        <v>Sep</v>
      </c>
      <c r="N3388" t="str">
        <f>TEXT(Table2[[#This Row],[Order_Date]],"YYYY-MM")</f>
        <v>2025-09</v>
      </c>
      <c r="O3388" s="9">
        <f>IFERROR(Table2[[#This Row],[Profit]]/Table2[[#This Row],[Sales]],0)</f>
        <v>0.2262326099053979</v>
      </c>
      <c r="P3388" t="str">
        <f>_xlfn.XLOOKUP(Table2[[#This Row],[Product_ID]],Table4[Product_ID],Table4[Category],"Not Found")</f>
        <v>Home</v>
      </c>
      <c r="Q3388" t="str">
        <f>_xlfn.XLOOKUP(Table2[[#This Row],[Product_ID]],Table4[Product_ID],Table4[Sub_Category],"Not Found")</f>
        <v>Kitchen</v>
      </c>
      <c r="R3388" t="str">
        <f>_xlfn.XLOOKUP(Table2[[#This Row],[Customer_ID]],Table1[Customer_ID],Table1[Region],"Not Found")</f>
        <v>West</v>
      </c>
      <c r="S3388" t="str">
        <f>_xlfn.XLOOKUP(Table2[[#This Row],[Customer_ID]],Table1[Customer_ID],Table1[Segment],"Not Found")</f>
        <v>Consumer</v>
      </c>
      <c r="T3388" t="str">
        <f>_xlfn.XLOOKUP(Table2[[#This Row],[Product_ID]],Table4[Product_ID],Table4[Product_Name],"Not Found")</f>
        <v>Water Bottle</v>
      </c>
    </row>
    <row r="3389" spans="1:20" x14ac:dyDescent="0.3">
      <c r="A3389" t="s">
        <v>3920</v>
      </c>
      <c r="B3389" s="4">
        <v>45840</v>
      </c>
      <c r="C3389" s="4">
        <v>45844</v>
      </c>
      <c r="D3389" t="s">
        <v>885</v>
      </c>
      <c r="E3389" t="s">
        <v>68</v>
      </c>
      <c r="F3389" s="8">
        <v>1</v>
      </c>
      <c r="G3389" s="10">
        <v>0</v>
      </c>
      <c r="H3389" t="s">
        <v>17</v>
      </c>
      <c r="I3389" s="8">
        <v>1299</v>
      </c>
      <c r="J3389" s="8">
        <v>298.23</v>
      </c>
      <c r="K3389" s="12">
        <f>YEAR(Table2[[#This Row],[Order_Date]])</f>
        <v>2025</v>
      </c>
      <c r="L3389" s="12">
        <f>MONTH(Table2[[#This Row],[Order_Date]])</f>
        <v>7</v>
      </c>
      <c r="M3389" t="str">
        <f>TEXT(Table2[[#This Row],[Order_Date]],"mmm")</f>
        <v>Jul</v>
      </c>
      <c r="N3389" t="str">
        <f>TEXT(Table2[[#This Row],[Order_Date]],"YYYY-MM")</f>
        <v>2025-07</v>
      </c>
      <c r="O3389" s="9">
        <f>IFERROR(Table2[[#This Row],[Profit]]/Table2[[#This Row],[Sales]],0)</f>
        <v>0.22958429561200924</v>
      </c>
      <c r="P3389" t="str">
        <f>_xlfn.XLOOKUP(Table2[[#This Row],[Product_ID]],Table4[Product_ID],Table4[Category],"Not Found")</f>
        <v>Home</v>
      </c>
      <c r="Q3389" t="str">
        <f>_xlfn.XLOOKUP(Table2[[#This Row],[Product_ID]],Table4[Product_ID],Table4[Sub_Category],"Not Found")</f>
        <v>Lighting</v>
      </c>
      <c r="R3389" t="str">
        <f>_xlfn.XLOOKUP(Table2[[#This Row],[Customer_ID]],Table1[Customer_ID],Table1[Region],"Not Found")</f>
        <v>West</v>
      </c>
      <c r="S3389" t="str">
        <f>_xlfn.XLOOKUP(Table2[[#This Row],[Customer_ID]],Table1[Customer_ID],Table1[Segment],"Not Found")</f>
        <v>Corporate</v>
      </c>
      <c r="T3389" t="str">
        <f>_xlfn.XLOOKUP(Table2[[#This Row],[Product_ID]],Table4[Product_ID],Table4[Product_Name],"Not Found")</f>
        <v>Table Lamp</v>
      </c>
    </row>
    <row r="3390" spans="1:20" x14ac:dyDescent="0.3">
      <c r="A3390" t="s">
        <v>3921</v>
      </c>
      <c r="B3390" s="4">
        <v>45626</v>
      </c>
      <c r="C3390" s="4">
        <v>45628</v>
      </c>
      <c r="D3390" t="s">
        <v>616</v>
      </c>
      <c r="E3390" t="s">
        <v>50</v>
      </c>
      <c r="F3390" s="8">
        <v>2</v>
      </c>
      <c r="G3390" s="10">
        <v>0</v>
      </c>
      <c r="H3390" t="s">
        <v>17</v>
      </c>
      <c r="I3390" s="8">
        <v>998</v>
      </c>
      <c r="J3390" s="8">
        <v>193.2</v>
      </c>
      <c r="K3390" s="12">
        <f>YEAR(Table2[[#This Row],[Order_Date]])</f>
        <v>2024</v>
      </c>
      <c r="L3390" s="12">
        <f>MONTH(Table2[[#This Row],[Order_Date]])</f>
        <v>11</v>
      </c>
      <c r="M3390" t="str">
        <f>TEXT(Table2[[#This Row],[Order_Date]],"mmm")</f>
        <v>Nov</v>
      </c>
      <c r="N3390" t="str">
        <f>TEXT(Table2[[#This Row],[Order_Date]],"YYYY-MM")</f>
        <v>2024-11</v>
      </c>
      <c r="O3390" s="9">
        <f>IFERROR(Table2[[#This Row],[Profit]]/Table2[[#This Row],[Sales]],0)</f>
        <v>0.19358717434869738</v>
      </c>
      <c r="P3390" t="str">
        <f>_xlfn.XLOOKUP(Table2[[#This Row],[Product_ID]],Table4[Product_ID],Table4[Category],"Not Found")</f>
        <v>Technology</v>
      </c>
      <c r="Q3390" t="str">
        <f>_xlfn.XLOOKUP(Table2[[#This Row],[Product_ID]],Table4[Product_ID],Table4[Sub_Category],"Not Found")</f>
        <v>Accessories</v>
      </c>
      <c r="R3390" t="str">
        <f>_xlfn.XLOOKUP(Table2[[#This Row],[Customer_ID]],Table1[Customer_ID],Table1[Region],"Not Found")</f>
        <v>South</v>
      </c>
      <c r="S3390" t="str">
        <f>_xlfn.XLOOKUP(Table2[[#This Row],[Customer_ID]],Table1[Customer_ID],Table1[Segment],"Not Found")</f>
        <v>Corporate</v>
      </c>
      <c r="T3390" t="str">
        <f>_xlfn.XLOOKUP(Table2[[#This Row],[Product_ID]],Table4[Product_ID],Table4[Product_Name],"Not Found")</f>
        <v>Wireless Mouse</v>
      </c>
    </row>
    <row r="3391" spans="1:20" x14ac:dyDescent="0.3">
      <c r="A3391" t="s">
        <v>3922</v>
      </c>
      <c r="B3391" s="4">
        <v>45383</v>
      </c>
      <c r="C3391" s="4">
        <v>45387</v>
      </c>
      <c r="D3391" t="s">
        <v>109</v>
      </c>
      <c r="E3391" t="s">
        <v>26</v>
      </c>
      <c r="F3391" s="8">
        <v>1</v>
      </c>
      <c r="G3391" s="10">
        <v>0</v>
      </c>
      <c r="H3391" t="s">
        <v>21</v>
      </c>
      <c r="I3391" s="8">
        <v>899</v>
      </c>
      <c r="J3391" s="8">
        <v>255.44</v>
      </c>
      <c r="K3391" s="12">
        <f>YEAR(Table2[[#This Row],[Order_Date]])</f>
        <v>2024</v>
      </c>
      <c r="L3391" s="12">
        <f>MONTH(Table2[[#This Row],[Order_Date]])</f>
        <v>4</v>
      </c>
      <c r="M3391" t="str">
        <f>TEXT(Table2[[#This Row],[Order_Date]],"mmm")</f>
        <v>Apr</v>
      </c>
      <c r="N3391" t="str">
        <f>TEXT(Table2[[#This Row],[Order_Date]],"YYYY-MM")</f>
        <v>2024-04</v>
      </c>
      <c r="O3391" s="9">
        <f>IFERROR(Table2[[#This Row],[Profit]]/Table2[[#This Row],[Sales]],0)</f>
        <v>0.28413793103448276</v>
      </c>
      <c r="P3391" t="str">
        <f>_xlfn.XLOOKUP(Table2[[#This Row],[Product_ID]],Table4[Product_ID],Table4[Category],"Not Found")</f>
        <v>Technology</v>
      </c>
      <c r="Q3391" t="str">
        <f>_xlfn.XLOOKUP(Table2[[#This Row],[Product_ID]],Table4[Product_ID],Table4[Sub_Category],"Not Found")</f>
        <v>Accessories</v>
      </c>
      <c r="R3391" t="str">
        <f>_xlfn.XLOOKUP(Table2[[#This Row],[Customer_ID]],Table1[Customer_ID],Table1[Region],"Not Found")</f>
        <v>East</v>
      </c>
      <c r="S3391" t="str">
        <f>_xlfn.XLOOKUP(Table2[[#This Row],[Customer_ID]],Table1[Customer_ID],Table1[Segment],"Not Found")</f>
        <v>Consumer</v>
      </c>
      <c r="T3391" t="str">
        <f>_xlfn.XLOOKUP(Table2[[#This Row],[Product_ID]],Table4[Product_ID],Table4[Product_Name],"Not Found")</f>
        <v>Keyboard</v>
      </c>
    </row>
    <row r="3392" spans="1:20" x14ac:dyDescent="0.3">
      <c r="A3392" t="s">
        <v>3923</v>
      </c>
      <c r="B3392" s="4">
        <v>45821</v>
      </c>
      <c r="C3392" s="4">
        <v>45825</v>
      </c>
      <c r="D3392" t="s">
        <v>510</v>
      </c>
      <c r="E3392" t="s">
        <v>81</v>
      </c>
      <c r="F3392" s="8">
        <v>1</v>
      </c>
      <c r="G3392" s="10">
        <v>0.2</v>
      </c>
      <c r="H3392" t="s">
        <v>13</v>
      </c>
      <c r="I3392" s="8">
        <v>639.20000000000005</v>
      </c>
      <c r="J3392" s="8">
        <v>132.84</v>
      </c>
      <c r="K3392" s="12">
        <f>YEAR(Table2[[#This Row],[Order_Date]])</f>
        <v>2025</v>
      </c>
      <c r="L3392" s="12">
        <f>MONTH(Table2[[#This Row],[Order_Date]])</f>
        <v>6</v>
      </c>
      <c r="M3392" t="str">
        <f>TEXT(Table2[[#This Row],[Order_Date]],"mmm")</f>
        <v>Jun</v>
      </c>
      <c r="N3392" t="str">
        <f>TEXT(Table2[[#This Row],[Order_Date]],"YYYY-MM")</f>
        <v>2025-06</v>
      </c>
      <c r="O3392" s="9">
        <f>IFERROR(Table2[[#This Row],[Profit]]/Table2[[#This Row],[Sales]],0)</f>
        <v>0.20782227784730914</v>
      </c>
      <c r="P3392" t="str">
        <f>_xlfn.XLOOKUP(Table2[[#This Row],[Product_ID]],Table4[Product_ID],Table4[Category],"Not Found")</f>
        <v>Home</v>
      </c>
      <c r="Q3392" t="str">
        <f>_xlfn.XLOOKUP(Table2[[#This Row],[Product_ID]],Table4[Product_ID],Table4[Sub_Category],"Not Found")</f>
        <v>Kitchen</v>
      </c>
      <c r="R3392" t="str">
        <f>_xlfn.XLOOKUP(Table2[[#This Row],[Customer_ID]],Table1[Customer_ID],Table1[Region],"Not Found")</f>
        <v>South</v>
      </c>
      <c r="S3392" t="str">
        <f>_xlfn.XLOOKUP(Table2[[#This Row],[Customer_ID]],Table1[Customer_ID],Table1[Segment],"Not Found")</f>
        <v>Corporate</v>
      </c>
      <c r="T3392" t="str">
        <f>_xlfn.XLOOKUP(Table2[[#This Row],[Product_ID]],Table4[Product_ID],Table4[Product_Name],"Not Found")</f>
        <v>Travel Mug</v>
      </c>
    </row>
    <row r="3393" spans="1:20" x14ac:dyDescent="0.3">
      <c r="A3393" t="s">
        <v>3924</v>
      </c>
      <c r="B3393" s="4">
        <v>45354</v>
      </c>
      <c r="C3393" s="4">
        <v>45359</v>
      </c>
      <c r="D3393" t="s">
        <v>638</v>
      </c>
      <c r="E3393" t="s">
        <v>45</v>
      </c>
      <c r="F3393" s="8">
        <v>3</v>
      </c>
      <c r="G3393" s="10">
        <v>0</v>
      </c>
      <c r="H3393" t="s">
        <v>17</v>
      </c>
      <c r="I3393" s="8">
        <v>7497</v>
      </c>
      <c r="J3393" s="8">
        <v>1609</v>
      </c>
      <c r="K3393" s="12">
        <f>YEAR(Table2[[#This Row],[Order_Date]])</f>
        <v>2024</v>
      </c>
      <c r="L3393" s="12">
        <f>MONTH(Table2[[#This Row],[Order_Date]])</f>
        <v>3</v>
      </c>
      <c r="M3393" t="str">
        <f>TEXT(Table2[[#This Row],[Order_Date]],"mmm")</f>
        <v>Mar</v>
      </c>
      <c r="N3393" t="str">
        <f>TEXT(Table2[[#This Row],[Order_Date]],"YYYY-MM")</f>
        <v>2024-03</v>
      </c>
      <c r="O3393" s="9">
        <f>IFERROR(Table2[[#This Row],[Profit]]/Table2[[#This Row],[Sales]],0)</f>
        <v>0.21461918100573563</v>
      </c>
      <c r="P3393" t="str">
        <f>_xlfn.XLOOKUP(Table2[[#This Row],[Product_ID]],Table4[Product_ID],Table4[Category],"Not Found")</f>
        <v>Technology</v>
      </c>
      <c r="Q3393" t="str">
        <f>_xlfn.XLOOKUP(Table2[[#This Row],[Product_ID]],Table4[Product_ID],Table4[Sub_Category],"Not Found")</f>
        <v>Audio</v>
      </c>
      <c r="R3393" t="str">
        <f>_xlfn.XLOOKUP(Table2[[#This Row],[Customer_ID]],Table1[Customer_ID],Table1[Region],"Not Found")</f>
        <v>South</v>
      </c>
      <c r="S3393" t="str">
        <f>_xlfn.XLOOKUP(Table2[[#This Row],[Customer_ID]],Table1[Customer_ID],Table1[Segment],"Not Found")</f>
        <v>Consumer</v>
      </c>
      <c r="T3393" t="str">
        <f>_xlfn.XLOOKUP(Table2[[#This Row],[Product_ID]],Table4[Product_ID],Table4[Product_Name],"Not Found")</f>
        <v>Headphones</v>
      </c>
    </row>
    <row r="3394" spans="1:20" x14ac:dyDescent="0.3">
      <c r="A3394" t="s">
        <v>3925</v>
      </c>
      <c r="B3394" s="4">
        <v>45953</v>
      </c>
      <c r="C3394" s="4">
        <v>45956</v>
      </c>
      <c r="D3394" t="s">
        <v>952</v>
      </c>
      <c r="E3394" t="s">
        <v>40</v>
      </c>
      <c r="F3394" s="8">
        <v>3</v>
      </c>
      <c r="G3394" s="10">
        <v>0</v>
      </c>
      <c r="H3394" t="s">
        <v>13</v>
      </c>
      <c r="I3394" s="8">
        <v>4497</v>
      </c>
      <c r="J3394" s="8">
        <v>723.59</v>
      </c>
      <c r="K3394" s="12">
        <f>YEAR(Table2[[#This Row],[Order_Date]])</f>
        <v>2025</v>
      </c>
      <c r="L3394" s="12">
        <f>MONTH(Table2[[#This Row],[Order_Date]])</f>
        <v>10</v>
      </c>
      <c r="M3394" t="str">
        <f>TEXT(Table2[[#This Row],[Order_Date]],"mmm")</f>
        <v>Oct</v>
      </c>
      <c r="N3394" t="str">
        <f>TEXT(Table2[[#This Row],[Order_Date]],"YYYY-MM")</f>
        <v>2025-10</v>
      </c>
      <c r="O3394" s="9">
        <f>IFERROR(Table2[[#This Row],[Profit]]/Table2[[#This Row],[Sales]],0)</f>
        <v>0.1609050478096509</v>
      </c>
      <c r="P3394" t="str">
        <f>_xlfn.XLOOKUP(Table2[[#This Row],[Product_ID]],Table4[Product_ID],Table4[Category],"Not Found")</f>
        <v>Technology</v>
      </c>
      <c r="Q3394" t="str">
        <f>_xlfn.XLOOKUP(Table2[[#This Row],[Product_ID]],Table4[Product_ID],Table4[Sub_Category],"Not Found")</f>
        <v>Accessories</v>
      </c>
      <c r="R3394" t="str">
        <f>_xlfn.XLOOKUP(Table2[[#This Row],[Customer_ID]],Table1[Customer_ID],Table1[Region],"Not Found")</f>
        <v>West</v>
      </c>
      <c r="S3394" t="str">
        <f>_xlfn.XLOOKUP(Table2[[#This Row],[Customer_ID]],Table1[Customer_ID],Table1[Segment],"Not Found")</f>
        <v>Corporate</v>
      </c>
      <c r="T3394" t="str">
        <f>_xlfn.XLOOKUP(Table2[[#This Row],[Product_ID]],Table4[Product_ID],Table4[Product_Name],"Not Found")</f>
        <v>Power Bank</v>
      </c>
    </row>
    <row r="3395" spans="1:20" x14ac:dyDescent="0.3">
      <c r="A3395" t="s">
        <v>3926</v>
      </c>
      <c r="B3395" s="4">
        <v>45803</v>
      </c>
      <c r="C3395" s="4">
        <v>45807</v>
      </c>
      <c r="D3395" t="s">
        <v>812</v>
      </c>
      <c r="E3395" t="s">
        <v>200</v>
      </c>
      <c r="F3395" s="8">
        <v>2</v>
      </c>
      <c r="G3395" s="10">
        <v>0.1</v>
      </c>
      <c r="H3395" t="s">
        <v>13</v>
      </c>
      <c r="I3395" s="8">
        <v>1978.2</v>
      </c>
      <c r="J3395" s="8">
        <v>503.24</v>
      </c>
      <c r="K3395" s="12">
        <f>YEAR(Table2[[#This Row],[Order_Date]])</f>
        <v>2025</v>
      </c>
      <c r="L3395" s="12">
        <f>MONTH(Table2[[#This Row],[Order_Date]])</f>
        <v>5</v>
      </c>
      <c r="M3395" t="str">
        <f>TEXT(Table2[[#This Row],[Order_Date]],"mmm")</f>
        <v>May</v>
      </c>
      <c r="N3395" t="str">
        <f>TEXT(Table2[[#This Row],[Order_Date]],"YYYY-MM")</f>
        <v>2025-05</v>
      </c>
      <c r="O3395" s="9">
        <f>IFERROR(Table2[[#This Row],[Profit]]/Table2[[#This Row],[Sales]],0)</f>
        <v>0.25439288241836011</v>
      </c>
      <c r="P3395" t="str">
        <f>_xlfn.XLOOKUP(Table2[[#This Row],[Product_ID]],Table4[Product_ID],Table4[Category],"Not Found")</f>
        <v>Office</v>
      </c>
      <c r="Q3395" t="str">
        <f>_xlfn.XLOOKUP(Table2[[#This Row],[Product_ID]],Table4[Product_ID],Table4[Sub_Category],"Not Found")</f>
        <v>Office Supplies</v>
      </c>
      <c r="R3395" t="str">
        <f>_xlfn.XLOOKUP(Table2[[#This Row],[Customer_ID]],Table1[Customer_ID],Table1[Region],"Not Found")</f>
        <v>East</v>
      </c>
      <c r="S3395" t="str">
        <f>_xlfn.XLOOKUP(Table2[[#This Row],[Customer_ID]],Table1[Customer_ID],Table1[Segment],"Not Found")</f>
        <v>Consumer</v>
      </c>
      <c r="T3395" t="str">
        <f>_xlfn.XLOOKUP(Table2[[#This Row],[Product_ID]],Table4[Product_ID],Table4[Product_Name],"Not Found")</f>
        <v>Laptop Stand</v>
      </c>
    </row>
    <row r="3396" spans="1:20" x14ac:dyDescent="0.3">
      <c r="A3396" t="s">
        <v>3927</v>
      </c>
      <c r="B3396" s="4">
        <v>45430</v>
      </c>
      <c r="C3396" s="4">
        <v>45431</v>
      </c>
      <c r="D3396" t="s">
        <v>216</v>
      </c>
      <c r="E3396" t="s">
        <v>65</v>
      </c>
      <c r="F3396" s="8">
        <v>2</v>
      </c>
      <c r="G3396" s="10">
        <v>0.05</v>
      </c>
      <c r="H3396" t="s">
        <v>30</v>
      </c>
      <c r="I3396" s="8">
        <v>1328.1</v>
      </c>
      <c r="J3396" s="8">
        <v>310.81</v>
      </c>
      <c r="K3396" s="12">
        <f>YEAR(Table2[[#This Row],[Order_Date]])</f>
        <v>2024</v>
      </c>
      <c r="L3396" s="12">
        <f>MONTH(Table2[[#This Row],[Order_Date]])</f>
        <v>5</v>
      </c>
      <c r="M3396" t="str">
        <f>TEXT(Table2[[#This Row],[Order_Date]],"mmm")</f>
        <v>May</v>
      </c>
      <c r="N3396" t="str">
        <f>TEXT(Table2[[#This Row],[Order_Date]],"YYYY-MM")</f>
        <v>2024-05</v>
      </c>
      <c r="O3396" s="9">
        <f>IFERROR(Table2[[#This Row],[Profit]]/Table2[[#This Row],[Sales]],0)</f>
        <v>0.23402605225510129</v>
      </c>
      <c r="P3396" t="str">
        <f>_xlfn.XLOOKUP(Table2[[#This Row],[Product_ID]],Table4[Product_ID],Table4[Category],"Not Found")</f>
        <v>Office</v>
      </c>
      <c r="Q3396" t="str">
        <f>_xlfn.XLOOKUP(Table2[[#This Row],[Product_ID]],Table4[Product_ID],Table4[Sub_Category],"Not Found")</f>
        <v>Storage</v>
      </c>
      <c r="R3396" t="str">
        <f>_xlfn.XLOOKUP(Table2[[#This Row],[Customer_ID]],Table1[Customer_ID],Table1[Region],"Not Found")</f>
        <v>South</v>
      </c>
      <c r="S3396" t="str">
        <f>_xlfn.XLOOKUP(Table2[[#This Row],[Customer_ID]],Table1[Customer_ID],Table1[Segment],"Not Found")</f>
        <v>Home Office</v>
      </c>
      <c r="T3396" t="str">
        <f>_xlfn.XLOOKUP(Table2[[#This Row],[Product_ID]],Table4[Product_ID],Table4[Product_Name],"Not Found")</f>
        <v>Desk Organizer</v>
      </c>
    </row>
    <row r="3397" spans="1:20" x14ac:dyDescent="0.3">
      <c r="A3397" t="s">
        <v>3928</v>
      </c>
      <c r="B3397" s="4">
        <v>45989</v>
      </c>
      <c r="C3397" s="4">
        <v>45994</v>
      </c>
      <c r="D3397" t="s">
        <v>523</v>
      </c>
      <c r="E3397" t="s">
        <v>116</v>
      </c>
      <c r="F3397" s="8">
        <v>2</v>
      </c>
      <c r="G3397" s="10">
        <v>0.05</v>
      </c>
      <c r="H3397" t="s">
        <v>17</v>
      </c>
      <c r="I3397" s="8">
        <v>758.1</v>
      </c>
      <c r="J3397" s="8">
        <v>180.49</v>
      </c>
      <c r="K3397" s="12">
        <f>YEAR(Table2[[#This Row],[Order_Date]])</f>
        <v>2025</v>
      </c>
      <c r="L3397" s="12">
        <f>MONTH(Table2[[#This Row],[Order_Date]])</f>
        <v>11</v>
      </c>
      <c r="M3397" t="str">
        <f>TEXT(Table2[[#This Row],[Order_Date]],"mmm")</f>
        <v>Nov</v>
      </c>
      <c r="N3397" t="str">
        <f>TEXT(Table2[[#This Row],[Order_Date]],"YYYY-MM")</f>
        <v>2025-11</v>
      </c>
      <c r="O3397" s="9">
        <f>IFERROR(Table2[[#This Row],[Profit]]/Table2[[#This Row],[Sales]],0)</f>
        <v>0.23808204722332146</v>
      </c>
      <c r="P3397" t="str">
        <f>_xlfn.XLOOKUP(Table2[[#This Row],[Product_ID]],Table4[Product_ID],Table4[Category],"Not Found")</f>
        <v>Technology</v>
      </c>
      <c r="Q3397" t="str">
        <f>_xlfn.XLOOKUP(Table2[[#This Row],[Product_ID]],Table4[Product_ID],Table4[Sub_Category],"Not Found")</f>
        <v>Accessories</v>
      </c>
      <c r="R3397" t="str">
        <f>_xlfn.XLOOKUP(Table2[[#This Row],[Customer_ID]],Table1[Customer_ID],Table1[Region],"Not Found")</f>
        <v>West</v>
      </c>
      <c r="S3397" t="str">
        <f>_xlfn.XLOOKUP(Table2[[#This Row],[Customer_ID]],Table1[Customer_ID],Table1[Segment],"Not Found")</f>
        <v>Corporate</v>
      </c>
      <c r="T3397" t="str">
        <f>_xlfn.XLOOKUP(Table2[[#This Row],[Product_ID]],Table4[Product_ID],Table4[Product_Name],"Not Found")</f>
        <v>Mobile Holder</v>
      </c>
    </row>
    <row r="3398" spans="1:20" x14ac:dyDescent="0.3">
      <c r="A3398" t="s">
        <v>3929</v>
      </c>
      <c r="B3398" s="4">
        <v>45476</v>
      </c>
      <c r="C3398" s="4">
        <v>45480</v>
      </c>
      <c r="D3398" t="s">
        <v>712</v>
      </c>
      <c r="E3398" t="s">
        <v>35</v>
      </c>
      <c r="F3398" s="8">
        <v>2</v>
      </c>
      <c r="G3398" s="10">
        <v>0.05</v>
      </c>
      <c r="H3398" t="s">
        <v>21</v>
      </c>
      <c r="I3398" s="8">
        <v>3038.1</v>
      </c>
      <c r="J3398" s="8">
        <v>749.41</v>
      </c>
      <c r="K3398" s="12">
        <f>YEAR(Table2[[#This Row],[Order_Date]])</f>
        <v>2024</v>
      </c>
      <c r="L3398" s="12">
        <f>MONTH(Table2[[#This Row],[Order_Date]])</f>
        <v>7</v>
      </c>
      <c r="M3398" t="str">
        <f>TEXT(Table2[[#This Row],[Order_Date]],"mmm")</f>
        <v>Jul</v>
      </c>
      <c r="N3398" t="str">
        <f>TEXT(Table2[[#This Row],[Order_Date]],"YYYY-MM")</f>
        <v>2024-07</v>
      </c>
      <c r="O3398" s="9">
        <f>IFERROR(Table2[[#This Row],[Profit]]/Table2[[#This Row],[Sales]],0)</f>
        <v>0.2466706165037359</v>
      </c>
      <c r="P3398" t="str">
        <f>_xlfn.XLOOKUP(Table2[[#This Row],[Product_ID]],Table4[Product_ID],Table4[Category],"Not Found")</f>
        <v>Lifestyle</v>
      </c>
      <c r="Q3398" t="str">
        <f>_xlfn.XLOOKUP(Table2[[#This Row],[Product_ID]],Table4[Product_ID],Table4[Sub_Category],"Not Found")</f>
        <v>Bags</v>
      </c>
      <c r="R3398" t="str">
        <f>_xlfn.XLOOKUP(Table2[[#This Row],[Customer_ID]],Table1[Customer_ID],Table1[Region],"Not Found")</f>
        <v>East</v>
      </c>
      <c r="S3398" t="str">
        <f>_xlfn.XLOOKUP(Table2[[#This Row],[Customer_ID]],Table1[Customer_ID],Table1[Segment],"Not Found")</f>
        <v>Consumer</v>
      </c>
      <c r="T3398" t="str">
        <f>_xlfn.XLOOKUP(Table2[[#This Row],[Product_ID]],Table4[Product_ID],Table4[Product_Name],"Not Found")</f>
        <v>Backpack</v>
      </c>
    </row>
    <row r="3399" spans="1:20" x14ac:dyDescent="0.3">
      <c r="A3399" t="s">
        <v>3930</v>
      </c>
      <c r="B3399" s="4">
        <v>45496</v>
      </c>
      <c r="C3399" s="4">
        <v>45501</v>
      </c>
      <c r="D3399" t="s">
        <v>1434</v>
      </c>
      <c r="E3399" t="s">
        <v>12</v>
      </c>
      <c r="F3399" s="8">
        <v>2</v>
      </c>
      <c r="G3399" s="10">
        <v>0.05</v>
      </c>
      <c r="H3399" t="s">
        <v>17</v>
      </c>
      <c r="I3399" s="8">
        <v>1138.0999999999999</v>
      </c>
      <c r="J3399" s="8">
        <v>341.53</v>
      </c>
      <c r="K3399" s="12">
        <f>YEAR(Table2[[#This Row],[Order_Date]])</f>
        <v>2024</v>
      </c>
      <c r="L3399" s="12">
        <f>MONTH(Table2[[#This Row],[Order_Date]])</f>
        <v>7</v>
      </c>
      <c r="M3399" t="str">
        <f>TEXT(Table2[[#This Row],[Order_Date]],"mmm")</f>
        <v>Jul</v>
      </c>
      <c r="N3399" t="str">
        <f>TEXT(Table2[[#This Row],[Order_Date]],"YYYY-MM")</f>
        <v>2024-07</v>
      </c>
      <c r="O3399" s="9">
        <f>IFERROR(Table2[[#This Row],[Profit]]/Table2[[#This Row],[Sales]],0)</f>
        <v>0.30008786574114754</v>
      </c>
      <c r="P3399" t="str">
        <f>_xlfn.XLOOKUP(Table2[[#This Row],[Product_ID]],Table4[Product_ID],Table4[Category],"Not Found")</f>
        <v>Home</v>
      </c>
      <c r="Q3399" t="str">
        <f>_xlfn.XLOOKUP(Table2[[#This Row],[Product_ID]],Table4[Product_ID],Table4[Sub_Category],"Not Found")</f>
        <v>Kitchen</v>
      </c>
      <c r="R3399" t="str">
        <f>_xlfn.XLOOKUP(Table2[[#This Row],[Customer_ID]],Table1[Customer_ID],Table1[Region],"Not Found")</f>
        <v>South</v>
      </c>
      <c r="S3399" t="str">
        <f>_xlfn.XLOOKUP(Table2[[#This Row],[Customer_ID]],Table1[Customer_ID],Table1[Segment],"Not Found")</f>
        <v>Home Office</v>
      </c>
      <c r="T3399" t="str">
        <f>_xlfn.XLOOKUP(Table2[[#This Row],[Product_ID]],Table4[Product_ID],Table4[Product_Name],"Not Found")</f>
        <v>Water Bottle</v>
      </c>
    </row>
    <row r="3400" spans="1:20" x14ac:dyDescent="0.3">
      <c r="A3400" t="s">
        <v>3931</v>
      </c>
      <c r="B3400" s="4">
        <v>45505</v>
      </c>
      <c r="C3400" s="4">
        <v>45506</v>
      </c>
      <c r="D3400" t="s">
        <v>661</v>
      </c>
      <c r="E3400" t="s">
        <v>45</v>
      </c>
      <c r="F3400" s="8">
        <v>1</v>
      </c>
      <c r="G3400" s="10">
        <v>0</v>
      </c>
      <c r="H3400" t="s">
        <v>21</v>
      </c>
      <c r="I3400" s="8">
        <v>2499</v>
      </c>
      <c r="J3400" s="8">
        <v>434.82</v>
      </c>
      <c r="K3400" s="12">
        <f>YEAR(Table2[[#This Row],[Order_Date]])</f>
        <v>2024</v>
      </c>
      <c r="L3400" s="12">
        <f>MONTH(Table2[[#This Row],[Order_Date]])</f>
        <v>8</v>
      </c>
      <c r="M3400" t="str">
        <f>TEXT(Table2[[#This Row],[Order_Date]],"mmm")</f>
        <v>Aug</v>
      </c>
      <c r="N3400" t="str">
        <f>TEXT(Table2[[#This Row],[Order_Date]],"YYYY-MM")</f>
        <v>2024-08</v>
      </c>
      <c r="O3400" s="9">
        <f>IFERROR(Table2[[#This Row],[Profit]]/Table2[[#This Row],[Sales]],0)</f>
        <v>0.17399759903961584</v>
      </c>
      <c r="P3400" t="str">
        <f>_xlfn.XLOOKUP(Table2[[#This Row],[Product_ID]],Table4[Product_ID],Table4[Category],"Not Found")</f>
        <v>Technology</v>
      </c>
      <c r="Q3400" t="str">
        <f>_xlfn.XLOOKUP(Table2[[#This Row],[Product_ID]],Table4[Product_ID],Table4[Sub_Category],"Not Found")</f>
        <v>Audio</v>
      </c>
      <c r="R3400" t="str">
        <f>_xlfn.XLOOKUP(Table2[[#This Row],[Customer_ID]],Table1[Customer_ID],Table1[Region],"Not Found")</f>
        <v>South</v>
      </c>
      <c r="S3400" t="str">
        <f>_xlfn.XLOOKUP(Table2[[#This Row],[Customer_ID]],Table1[Customer_ID],Table1[Segment],"Not Found")</f>
        <v>Corporate</v>
      </c>
      <c r="T3400" t="str">
        <f>_xlfn.XLOOKUP(Table2[[#This Row],[Product_ID]],Table4[Product_ID],Table4[Product_Name],"Not Found")</f>
        <v>Headphones</v>
      </c>
    </row>
    <row r="3401" spans="1:20" x14ac:dyDescent="0.3">
      <c r="A3401" t="s">
        <v>3932</v>
      </c>
      <c r="B3401" s="4">
        <v>45547</v>
      </c>
      <c r="C3401" s="4">
        <v>45552</v>
      </c>
      <c r="D3401" t="s">
        <v>377</v>
      </c>
      <c r="E3401" t="s">
        <v>16</v>
      </c>
      <c r="F3401" s="8">
        <v>1</v>
      </c>
      <c r="G3401" s="10">
        <v>0</v>
      </c>
      <c r="H3401" t="s">
        <v>17</v>
      </c>
      <c r="I3401" s="8">
        <v>1299</v>
      </c>
      <c r="J3401" s="8">
        <v>238.54</v>
      </c>
      <c r="K3401" s="12">
        <f>YEAR(Table2[[#This Row],[Order_Date]])</f>
        <v>2024</v>
      </c>
      <c r="L3401" s="12">
        <f>MONTH(Table2[[#This Row],[Order_Date]])</f>
        <v>9</v>
      </c>
      <c r="M3401" t="str">
        <f>TEXT(Table2[[#This Row],[Order_Date]],"mmm")</f>
        <v>Sep</v>
      </c>
      <c r="N3401" t="str">
        <f>TEXT(Table2[[#This Row],[Order_Date]],"YYYY-MM")</f>
        <v>2024-09</v>
      </c>
      <c r="O3401" s="9">
        <f>IFERROR(Table2[[#This Row],[Profit]]/Table2[[#This Row],[Sales]],0)</f>
        <v>0.18363356428021554</v>
      </c>
      <c r="P3401" t="str">
        <f>_xlfn.XLOOKUP(Table2[[#This Row],[Product_ID]],Table4[Product_ID],Table4[Category],"Not Found")</f>
        <v>Technology</v>
      </c>
      <c r="Q3401" t="str">
        <f>_xlfn.XLOOKUP(Table2[[#This Row],[Product_ID]],Table4[Product_ID],Table4[Sub_Category],"Not Found")</f>
        <v>Accessories</v>
      </c>
      <c r="R3401" t="str">
        <f>_xlfn.XLOOKUP(Table2[[#This Row],[Customer_ID]],Table1[Customer_ID],Table1[Region],"Not Found")</f>
        <v>West</v>
      </c>
      <c r="S3401" t="str">
        <f>_xlfn.XLOOKUP(Table2[[#This Row],[Customer_ID]],Table1[Customer_ID],Table1[Segment],"Not Found")</f>
        <v>Corporate</v>
      </c>
      <c r="T3401" t="str">
        <f>_xlfn.XLOOKUP(Table2[[#This Row],[Product_ID]],Table4[Product_ID],Table4[Product_Name],"Not Found")</f>
        <v>USB-C Hub</v>
      </c>
    </row>
    <row r="3402" spans="1:20" x14ac:dyDescent="0.3">
      <c r="A3402" t="s">
        <v>3933</v>
      </c>
      <c r="B3402" s="4">
        <v>45426</v>
      </c>
      <c r="C3402" s="4">
        <v>45431</v>
      </c>
      <c r="D3402" t="s">
        <v>1416</v>
      </c>
      <c r="E3402" t="s">
        <v>16</v>
      </c>
      <c r="F3402" s="8">
        <v>4</v>
      </c>
      <c r="G3402" s="10">
        <v>0.15</v>
      </c>
      <c r="H3402" t="s">
        <v>13</v>
      </c>
      <c r="I3402" s="8">
        <v>4416.6000000000004</v>
      </c>
      <c r="J3402" s="8">
        <v>1075.92</v>
      </c>
      <c r="K3402" s="12">
        <f>YEAR(Table2[[#This Row],[Order_Date]])</f>
        <v>2024</v>
      </c>
      <c r="L3402" s="12">
        <f>MONTH(Table2[[#This Row],[Order_Date]])</f>
        <v>5</v>
      </c>
      <c r="M3402" t="str">
        <f>TEXT(Table2[[#This Row],[Order_Date]],"mmm")</f>
        <v>May</v>
      </c>
      <c r="N3402" t="str">
        <f>TEXT(Table2[[#This Row],[Order_Date]],"YYYY-MM")</f>
        <v>2024-05</v>
      </c>
      <c r="O3402" s="9">
        <f>IFERROR(Table2[[#This Row],[Profit]]/Table2[[#This Row],[Sales]],0)</f>
        <v>0.24360820540687406</v>
      </c>
      <c r="P3402" t="str">
        <f>_xlfn.XLOOKUP(Table2[[#This Row],[Product_ID]],Table4[Product_ID],Table4[Category],"Not Found")</f>
        <v>Technology</v>
      </c>
      <c r="Q3402" t="str">
        <f>_xlfn.XLOOKUP(Table2[[#This Row],[Product_ID]],Table4[Product_ID],Table4[Sub_Category],"Not Found")</f>
        <v>Accessories</v>
      </c>
      <c r="R3402" t="str">
        <f>_xlfn.XLOOKUP(Table2[[#This Row],[Customer_ID]],Table1[Customer_ID],Table1[Region],"Not Found")</f>
        <v>North</v>
      </c>
      <c r="S3402" t="str">
        <f>_xlfn.XLOOKUP(Table2[[#This Row],[Customer_ID]],Table1[Customer_ID],Table1[Segment],"Not Found")</f>
        <v>Corporate</v>
      </c>
      <c r="T3402" t="str">
        <f>_xlfn.XLOOKUP(Table2[[#This Row],[Product_ID]],Table4[Product_ID],Table4[Product_Name],"Not Found")</f>
        <v>USB-C Hub</v>
      </c>
    </row>
    <row r="3403" spans="1:20" x14ac:dyDescent="0.3">
      <c r="A3403" t="s">
        <v>3934</v>
      </c>
      <c r="B3403" s="4">
        <v>45864</v>
      </c>
      <c r="C3403" s="4">
        <v>45868</v>
      </c>
      <c r="D3403" t="s">
        <v>344</v>
      </c>
      <c r="E3403" t="s">
        <v>116</v>
      </c>
      <c r="F3403" s="8">
        <v>1</v>
      </c>
      <c r="G3403" s="10">
        <v>0</v>
      </c>
      <c r="H3403" t="s">
        <v>21</v>
      </c>
      <c r="I3403" s="8">
        <v>399</v>
      </c>
      <c r="J3403" s="8">
        <v>114.01</v>
      </c>
      <c r="K3403" s="12">
        <f>YEAR(Table2[[#This Row],[Order_Date]])</f>
        <v>2025</v>
      </c>
      <c r="L3403" s="12">
        <f>MONTH(Table2[[#This Row],[Order_Date]])</f>
        <v>7</v>
      </c>
      <c r="M3403" t="str">
        <f>TEXT(Table2[[#This Row],[Order_Date]],"mmm")</f>
        <v>Jul</v>
      </c>
      <c r="N3403" t="str">
        <f>TEXT(Table2[[#This Row],[Order_Date]],"YYYY-MM")</f>
        <v>2025-07</v>
      </c>
      <c r="O3403" s="9">
        <f>IFERROR(Table2[[#This Row],[Profit]]/Table2[[#This Row],[Sales]],0)</f>
        <v>0.28573934837092735</v>
      </c>
      <c r="P3403" t="str">
        <f>_xlfn.XLOOKUP(Table2[[#This Row],[Product_ID]],Table4[Product_ID],Table4[Category],"Not Found")</f>
        <v>Technology</v>
      </c>
      <c r="Q3403" t="str">
        <f>_xlfn.XLOOKUP(Table2[[#This Row],[Product_ID]],Table4[Product_ID],Table4[Sub_Category],"Not Found")</f>
        <v>Accessories</v>
      </c>
      <c r="R3403" t="str">
        <f>_xlfn.XLOOKUP(Table2[[#This Row],[Customer_ID]],Table1[Customer_ID],Table1[Region],"Not Found")</f>
        <v>North</v>
      </c>
      <c r="S3403" t="str">
        <f>_xlfn.XLOOKUP(Table2[[#This Row],[Customer_ID]],Table1[Customer_ID],Table1[Segment],"Not Found")</f>
        <v>Consumer</v>
      </c>
      <c r="T3403" t="str">
        <f>_xlfn.XLOOKUP(Table2[[#This Row],[Product_ID]],Table4[Product_ID],Table4[Product_Name],"Not Found")</f>
        <v>Mobile Holder</v>
      </c>
    </row>
    <row r="3404" spans="1:20" x14ac:dyDescent="0.3">
      <c r="A3404" t="s">
        <v>3935</v>
      </c>
      <c r="B3404" s="4">
        <v>45379</v>
      </c>
      <c r="C3404" s="4">
        <v>45381</v>
      </c>
      <c r="D3404" t="s">
        <v>361</v>
      </c>
      <c r="E3404" t="s">
        <v>71</v>
      </c>
      <c r="F3404" s="8">
        <v>1</v>
      </c>
      <c r="G3404" s="10">
        <v>0</v>
      </c>
      <c r="H3404" t="s">
        <v>13</v>
      </c>
      <c r="I3404" s="8">
        <v>799</v>
      </c>
      <c r="J3404" s="8">
        <v>187.54</v>
      </c>
      <c r="K3404" s="12">
        <f>YEAR(Table2[[#This Row],[Order_Date]])</f>
        <v>2024</v>
      </c>
      <c r="L3404" s="12">
        <f>MONTH(Table2[[#This Row],[Order_Date]])</f>
        <v>3</v>
      </c>
      <c r="M3404" t="str">
        <f>TEXT(Table2[[#This Row],[Order_Date]],"mmm")</f>
        <v>Mar</v>
      </c>
      <c r="N3404" t="str">
        <f>TEXT(Table2[[#This Row],[Order_Date]],"YYYY-MM")</f>
        <v>2024-03</v>
      </c>
      <c r="O3404" s="9">
        <f>IFERROR(Table2[[#This Row],[Profit]]/Table2[[#This Row],[Sales]],0)</f>
        <v>0.23471839799749686</v>
      </c>
      <c r="P3404" t="str">
        <f>_xlfn.XLOOKUP(Table2[[#This Row],[Product_ID]],Table4[Product_ID],Table4[Category],"Not Found")</f>
        <v>Home</v>
      </c>
      <c r="Q3404" t="str">
        <f>_xlfn.XLOOKUP(Table2[[#This Row],[Product_ID]],Table4[Product_ID],Table4[Sub_Category],"Not Found")</f>
        <v>Storage</v>
      </c>
      <c r="R3404" t="str">
        <f>_xlfn.XLOOKUP(Table2[[#This Row],[Customer_ID]],Table1[Customer_ID],Table1[Region],"Not Found")</f>
        <v>West</v>
      </c>
      <c r="S3404" t="str">
        <f>_xlfn.XLOOKUP(Table2[[#This Row],[Customer_ID]],Table1[Customer_ID],Table1[Segment],"Not Found")</f>
        <v>Consumer</v>
      </c>
      <c r="T3404" t="str">
        <f>_xlfn.XLOOKUP(Table2[[#This Row],[Product_ID]],Table4[Product_ID],Table4[Product_Name],"Not Found")</f>
        <v>Storage Box</v>
      </c>
    </row>
    <row r="3405" spans="1:20" x14ac:dyDescent="0.3">
      <c r="A3405" t="s">
        <v>3936</v>
      </c>
      <c r="B3405" s="4">
        <v>45498</v>
      </c>
      <c r="C3405" s="4">
        <v>45503</v>
      </c>
      <c r="D3405" t="s">
        <v>150</v>
      </c>
      <c r="E3405" t="s">
        <v>35</v>
      </c>
      <c r="F3405" s="8">
        <v>2</v>
      </c>
      <c r="G3405" s="10">
        <v>0.05</v>
      </c>
      <c r="H3405" t="s">
        <v>17</v>
      </c>
      <c r="I3405" s="8">
        <v>3038.1</v>
      </c>
      <c r="J3405" s="8">
        <v>974.63</v>
      </c>
      <c r="K3405" s="12">
        <f>YEAR(Table2[[#This Row],[Order_Date]])</f>
        <v>2024</v>
      </c>
      <c r="L3405" s="12">
        <f>MONTH(Table2[[#This Row],[Order_Date]])</f>
        <v>7</v>
      </c>
      <c r="M3405" t="str">
        <f>TEXT(Table2[[#This Row],[Order_Date]],"mmm")</f>
        <v>Jul</v>
      </c>
      <c r="N3405" t="str">
        <f>TEXT(Table2[[#This Row],[Order_Date]],"YYYY-MM")</f>
        <v>2024-07</v>
      </c>
      <c r="O3405" s="9">
        <f>IFERROR(Table2[[#This Row],[Profit]]/Table2[[#This Row],[Sales]],0)</f>
        <v>0.32080247523123007</v>
      </c>
      <c r="P3405" t="str">
        <f>_xlfn.XLOOKUP(Table2[[#This Row],[Product_ID]],Table4[Product_ID],Table4[Category],"Not Found")</f>
        <v>Lifestyle</v>
      </c>
      <c r="Q3405" t="str">
        <f>_xlfn.XLOOKUP(Table2[[#This Row],[Product_ID]],Table4[Product_ID],Table4[Sub_Category],"Not Found")</f>
        <v>Bags</v>
      </c>
      <c r="R3405" t="str">
        <f>_xlfn.XLOOKUP(Table2[[#This Row],[Customer_ID]],Table1[Customer_ID],Table1[Region],"Not Found")</f>
        <v>North</v>
      </c>
      <c r="S3405" t="str">
        <f>_xlfn.XLOOKUP(Table2[[#This Row],[Customer_ID]],Table1[Customer_ID],Table1[Segment],"Not Found")</f>
        <v>Corporate</v>
      </c>
      <c r="T3405" t="str">
        <f>_xlfn.XLOOKUP(Table2[[#This Row],[Product_ID]],Table4[Product_ID],Table4[Product_Name],"Not Found")</f>
        <v>Backpack</v>
      </c>
    </row>
    <row r="3406" spans="1:20" x14ac:dyDescent="0.3">
      <c r="A3406" t="s">
        <v>3937</v>
      </c>
      <c r="B3406" s="4">
        <v>45420</v>
      </c>
      <c r="C3406" s="4">
        <v>45424</v>
      </c>
      <c r="D3406" t="s">
        <v>202</v>
      </c>
      <c r="E3406" t="s">
        <v>81</v>
      </c>
      <c r="F3406" s="8">
        <v>2</v>
      </c>
      <c r="G3406" s="10">
        <v>0</v>
      </c>
      <c r="H3406" t="s">
        <v>17</v>
      </c>
      <c r="I3406" s="8">
        <v>1598</v>
      </c>
      <c r="J3406" s="8">
        <v>341.08</v>
      </c>
      <c r="K3406" s="12">
        <f>YEAR(Table2[[#This Row],[Order_Date]])</f>
        <v>2024</v>
      </c>
      <c r="L3406" s="12">
        <f>MONTH(Table2[[#This Row],[Order_Date]])</f>
        <v>5</v>
      </c>
      <c r="M3406" t="str">
        <f>TEXT(Table2[[#This Row],[Order_Date]],"mmm")</f>
        <v>May</v>
      </c>
      <c r="N3406" t="str">
        <f>TEXT(Table2[[#This Row],[Order_Date]],"YYYY-MM")</f>
        <v>2024-05</v>
      </c>
      <c r="O3406" s="9">
        <f>IFERROR(Table2[[#This Row],[Profit]]/Table2[[#This Row],[Sales]],0)</f>
        <v>0.213441802252816</v>
      </c>
      <c r="P3406" t="str">
        <f>_xlfn.XLOOKUP(Table2[[#This Row],[Product_ID]],Table4[Product_ID],Table4[Category],"Not Found")</f>
        <v>Home</v>
      </c>
      <c r="Q3406" t="str">
        <f>_xlfn.XLOOKUP(Table2[[#This Row],[Product_ID]],Table4[Product_ID],Table4[Sub_Category],"Not Found")</f>
        <v>Kitchen</v>
      </c>
      <c r="R3406" t="str">
        <f>_xlfn.XLOOKUP(Table2[[#This Row],[Customer_ID]],Table1[Customer_ID],Table1[Region],"Not Found")</f>
        <v>West</v>
      </c>
      <c r="S3406" t="str">
        <f>_xlfn.XLOOKUP(Table2[[#This Row],[Customer_ID]],Table1[Customer_ID],Table1[Segment],"Not Found")</f>
        <v>Consumer</v>
      </c>
      <c r="T3406" t="str">
        <f>_xlfn.XLOOKUP(Table2[[#This Row],[Product_ID]],Table4[Product_ID],Table4[Product_Name],"Not Found")</f>
        <v>Travel Mug</v>
      </c>
    </row>
    <row r="3407" spans="1:20" x14ac:dyDescent="0.3">
      <c r="A3407" t="s">
        <v>3938</v>
      </c>
      <c r="B3407" s="4">
        <v>45294</v>
      </c>
      <c r="C3407" s="4">
        <v>45295</v>
      </c>
      <c r="D3407" t="s">
        <v>174</v>
      </c>
      <c r="E3407" t="s">
        <v>58</v>
      </c>
      <c r="F3407" s="8">
        <v>2</v>
      </c>
      <c r="G3407" s="10">
        <v>0.05</v>
      </c>
      <c r="H3407" t="s">
        <v>13</v>
      </c>
      <c r="I3407" s="8">
        <v>3798.1</v>
      </c>
      <c r="J3407" s="8">
        <v>767.68</v>
      </c>
      <c r="K3407" s="12">
        <f>YEAR(Table2[[#This Row],[Order_Date]])</f>
        <v>2024</v>
      </c>
      <c r="L3407" s="12">
        <f>MONTH(Table2[[#This Row],[Order_Date]])</f>
        <v>1</v>
      </c>
      <c r="M3407" t="str">
        <f>TEXT(Table2[[#This Row],[Order_Date]],"mmm")</f>
        <v>Jan</v>
      </c>
      <c r="N3407" t="str">
        <f>TEXT(Table2[[#This Row],[Order_Date]],"YYYY-MM")</f>
        <v>2024-01</v>
      </c>
      <c r="O3407" s="9">
        <f>IFERROR(Table2[[#This Row],[Profit]]/Table2[[#This Row],[Sales]],0)</f>
        <v>0.20212211368842314</v>
      </c>
      <c r="P3407" t="str">
        <f>_xlfn.XLOOKUP(Table2[[#This Row],[Product_ID]],Table4[Product_ID],Table4[Category],"Not Found")</f>
        <v>Technology</v>
      </c>
      <c r="Q3407" t="str">
        <f>_xlfn.XLOOKUP(Table2[[#This Row],[Product_ID]],Table4[Product_ID],Table4[Sub_Category],"Not Found")</f>
        <v>Audio</v>
      </c>
      <c r="R3407" t="str">
        <f>_xlfn.XLOOKUP(Table2[[#This Row],[Customer_ID]],Table1[Customer_ID],Table1[Region],"Not Found")</f>
        <v>South</v>
      </c>
      <c r="S3407" t="str">
        <f>_xlfn.XLOOKUP(Table2[[#This Row],[Customer_ID]],Table1[Customer_ID],Table1[Segment],"Not Found")</f>
        <v>Home Office</v>
      </c>
      <c r="T3407" t="str">
        <f>_xlfn.XLOOKUP(Table2[[#This Row],[Product_ID]],Table4[Product_ID],Table4[Product_Name],"Not Found")</f>
        <v>Bluetooth Speaker</v>
      </c>
    </row>
    <row r="3408" spans="1:20" x14ac:dyDescent="0.3">
      <c r="A3408" t="s">
        <v>3939</v>
      </c>
      <c r="B3408" s="4">
        <v>45412</v>
      </c>
      <c r="C3408" s="4">
        <v>45413</v>
      </c>
      <c r="D3408" t="s">
        <v>810</v>
      </c>
      <c r="E3408" t="s">
        <v>12</v>
      </c>
      <c r="F3408" s="8">
        <v>1</v>
      </c>
      <c r="G3408" s="10">
        <v>0.1</v>
      </c>
      <c r="H3408" t="s">
        <v>13</v>
      </c>
      <c r="I3408" s="8">
        <v>539.1</v>
      </c>
      <c r="J3408" s="8">
        <v>132.72999999999999</v>
      </c>
      <c r="K3408" s="12">
        <f>YEAR(Table2[[#This Row],[Order_Date]])</f>
        <v>2024</v>
      </c>
      <c r="L3408" s="12">
        <f>MONTH(Table2[[#This Row],[Order_Date]])</f>
        <v>4</v>
      </c>
      <c r="M3408" t="str">
        <f>TEXT(Table2[[#This Row],[Order_Date]],"mmm")</f>
        <v>Apr</v>
      </c>
      <c r="N3408" t="str">
        <f>TEXT(Table2[[#This Row],[Order_Date]],"YYYY-MM")</f>
        <v>2024-04</v>
      </c>
      <c r="O3408" s="9">
        <f>IFERROR(Table2[[#This Row],[Profit]]/Table2[[#This Row],[Sales]],0)</f>
        <v>0.24620664069745871</v>
      </c>
      <c r="P3408" t="str">
        <f>_xlfn.XLOOKUP(Table2[[#This Row],[Product_ID]],Table4[Product_ID],Table4[Category],"Not Found")</f>
        <v>Home</v>
      </c>
      <c r="Q3408" t="str">
        <f>_xlfn.XLOOKUP(Table2[[#This Row],[Product_ID]],Table4[Product_ID],Table4[Sub_Category],"Not Found")</f>
        <v>Kitchen</v>
      </c>
      <c r="R3408" t="str">
        <f>_xlfn.XLOOKUP(Table2[[#This Row],[Customer_ID]],Table1[Customer_ID],Table1[Region],"Not Found")</f>
        <v>North</v>
      </c>
      <c r="S3408" t="str">
        <f>_xlfn.XLOOKUP(Table2[[#This Row],[Customer_ID]],Table1[Customer_ID],Table1[Segment],"Not Found")</f>
        <v>Consumer</v>
      </c>
      <c r="T3408" t="str">
        <f>_xlfn.XLOOKUP(Table2[[#This Row],[Product_ID]],Table4[Product_ID],Table4[Product_Name],"Not Found")</f>
        <v>Water Bottle</v>
      </c>
    </row>
    <row r="3409" spans="1:20" x14ac:dyDescent="0.3">
      <c r="A3409" t="s">
        <v>3940</v>
      </c>
      <c r="B3409" s="4">
        <v>45676</v>
      </c>
      <c r="C3409" s="4">
        <v>45678</v>
      </c>
      <c r="D3409" t="s">
        <v>597</v>
      </c>
      <c r="E3409" t="s">
        <v>29</v>
      </c>
      <c r="F3409" s="8">
        <v>5</v>
      </c>
      <c r="G3409" s="10">
        <v>0.15</v>
      </c>
      <c r="H3409" t="s">
        <v>21</v>
      </c>
      <c r="I3409" s="8">
        <v>1695.75</v>
      </c>
      <c r="J3409" s="8">
        <v>425.69</v>
      </c>
      <c r="K3409" s="12">
        <f>YEAR(Table2[[#This Row],[Order_Date]])</f>
        <v>2025</v>
      </c>
      <c r="L3409" s="12">
        <f>MONTH(Table2[[#This Row],[Order_Date]])</f>
        <v>1</v>
      </c>
      <c r="M3409" t="str">
        <f>TEXT(Table2[[#This Row],[Order_Date]],"mmm")</f>
        <v>Jan</v>
      </c>
      <c r="N3409" t="str">
        <f>TEXT(Table2[[#This Row],[Order_Date]],"YYYY-MM")</f>
        <v>2025-01</v>
      </c>
      <c r="O3409" s="9">
        <f>IFERROR(Table2[[#This Row],[Profit]]/Table2[[#This Row],[Sales]],0)</f>
        <v>0.25103346601798615</v>
      </c>
      <c r="P3409" t="str">
        <f>_xlfn.XLOOKUP(Table2[[#This Row],[Product_ID]],Table4[Product_ID],Table4[Category],"Not Found")</f>
        <v>Office</v>
      </c>
      <c r="Q3409" t="str">
        <f>_xlfn.XLOOKUP(Table2[[#This Row],[Product_ID]],Table4[Product_ID],Table4[Sub_Category],"Not Found")</f>
        <v>Paper</v>
      </c>
      <c r="R3409" t="str">
        <f>_xlfn.XLOOKUP(Table2[[#This Row],[Customer_ID]],Table1[Customer_ID],Table1[Region],"Not Found")</f>
        <v>East</v>
      </c>
      <c r="S3409" t="str">
        <f>_xlfn.XLOOKUP(Table2[[#This Row],[Customer_ID]],Table1[Customer_ID],Table1[Segment],"Not Found")</f>
        <v>Consumer</v>
      </c>
      <c r="T3409" t="str">
        <f>_xlfn.XLOOKUP(Table2[[#This Row],[Product_ID]],Table4[Product_ID],Table4[Product_Name],"Not Found")</f>
        <v>Notebook Set</v>
      </c>
    </row>
    <row r="3410" spans="1:20" x14ac:dyDescent="0.3">
      <c r="A3410" t="s">
        <v>3941</v>
      </c>
      <c r="B3410" s="4">
        <v>45905</v>
      </c>
      <c r="C3410" s="4">
        <v>45906</v>
      </c>
      <c r="D3410" t="s">
        <v>513</v>
      </c>
      <c r="E3410" t="s">
        <v>116</v>
      </c>
      <c r="F3410" s="8">
        <v>2</v>
      </c>
      <c r="G3410" s="10">
        <v>0.1</v>
      </c>
      <c r="H3410" t="s">
        <v>13</v>
      </c>
      <c r="I3410" s="8">
        <v>718.2</v>
      </c>
      <c r="J3410" s="8">
        <v>186.67</v>
      </c>
      <c r="K3410" s="12">
        <f>YEAR(Table2[[#This Row],[Order_Date]])</f>
        <v>2025</v>
      </c>
      <c r="L3410" s="12">
        <f>MONTH(Table2[[#This Row],[Order_Date]])</f>
        <v>9</v>
      </c>
      <c r="M3410" t="str">
        <f>TEXT(Table2[[#This Row],[Order_Date]],"mmm")</f>
        <v>Sep</v>
      </c>
      <c r="N3410" t="str">
        <f>TEXT(Table2[[#This Row],[Order_Date]],"YYYY-MM")</f>
        <v>2025-09</v>
      </c>
      <c r="O3410" s="9">
        <f>IFERROR(Table2[[#This Row],[Profit]]/Table2[[#This Row],[Sales]],0)</f>
        <v>0.25991367307156776</v>
      </c>
      <c r="P3410" t="str">
        <f>_xlfn.XLOOKUP(Table2[[#This Row],[Product_ID]],Table4[Product_ID],Table4[Category],"Not Found")</f>
        <v>Technology</v>
      </c>
      <c r="Q3410" t="str">
        <f>_xlfn.XLOOKUP(Table2[[#This Row],[Product_ID]],Table4[Product_ID],Table4[Sub_Category],"Not Found")</f>
        <v>Accessories</v>
      </c>
      <c r="R3410" t="str">
        <f>_xlfn.XLOOKUP(Table2[[#This Row],[Customer_ID]],Table1[Customer_ID],Table1[Region],"Not Found")</f>
        <v>North</v>
      </c>
      <c r="S3410" t="str">
        <f>_xlfn.XLOOKUP(Table2[[#This Row],[Customer_ID]],Table1[Customer_ID],Table1[Segment],"Not Found")</f>
        <v>Corporate</v>
      </c>
      <c r="T3410" t="str">
        <f>_xlfn.XLOOKUP(Table2[[#This Row],[Product_ID]],Table4[Product_ID],Table4[Product_Name],"Not Found")</f>
        <v>Mobile Holder</v>
      </c>
    </row>
    <row r="3411" spans="1:20" x14ac:dyDescent="0.3">
      <c r="A3411" t="s">
        <v>3942</v>
      </c>
      <c r="B3411" s="4">
        <v>45329</v>
      </c>
      <c r="C3411" s="4">
        <v>45333</v>
      </c>
      <c r="D3411" t="s">
        <v>1462</v>
      </c>
      <c r="E3411" t="s">
        <v>45</v>
      </c>
      <c r="F3411" s="8">
        <v>3</v>
      </c>
      <c r="G3411" s="10">
        <v>0</v>
      </c>
      <c r="H3411" t="s">
        <v>17</v>
      </c>
      <c r="I3411" s="8">
        <v>7497</v>
      </c>
      <c r="J3411" s="8">
        <v>1859.79</v>
      </c>
      <c r="K3411" s="12">
        <f>YEAR(Table2[[#This Row],[Order_Date]])</f>
        <v>2024</v>
      </c>
      <c r="L3411" s="12">
        <f>MONTH(Table2[[#This Row],[Order_Date]])</f>
        <v>2</v>
      </c>
      <c r="M3411" t="str">
        <f>TEXT(Table2[[#This Row],[Order_Date]],"mmm")</f>
        <v>Feb</v>
      </c>
      <c r="N3411" t="str">
        <f>TEXT(Table2[[#This Row],[Order_Date]],"YYYY-MM")</f>
        <v>2024-02</v>
      </c>
      <c r="O3411" s="9">
        <f>IFERROR(Table2[[#This Row],[Profit]]/Table2[[#This Row],[Sales]],0)</f>
        <v>0.24807122849139657</v>
      </c>
      <c r="P3411" t="str">
        <f>_xlfn.XLOOKUP(Table2[[#This Row],[Product_ID]],Table4[Product_ID],Table4[Category],"Not Found")</f>
        <v>Technology</v>
      </c>
      <c r="Q3411" t="str">
        <f>_xlfn.XLOOKUP(Table2[[#This Row],[Product_ID]],Table4[Product_ID],Table4[Sub_Category],"Not Found")</f>
        <v>Audio</v>
      </c>
      <c r="R3411" t="str">
        <f>_xlfn.XLOOKUP(Table2[[#This Row],[Customer_ID]],Table1[Customer_ID],Table1[Region],"Not Found")</f>
        <v>East</v>
      </c>
      <c r="S3411" t="str">
        <f>_xlfn.XLOOKUP(Table2[[#This Row],[Customer_ID]],Table1[Customer_ID],Table1[Segment],"Not Found")</f>
        <v>Consumer</v>
      </c>
      <c r="T3411" t="str">
        <f>_xlfn.XLOOKUP(Table2[[#This Row],[Product_ID]],Table4[Product_ID],Table4[Product_Name],"Not Found")</f>
        <v>Headphones</v>
      </c>
    </row>
    <row r="3412" spans="1:20" x14ac:dyDescent="0.3">
      <c r="A3412" t="s">
        <v>3943</v>
      </c>
      <c r="B3412" s="4">
        <v>45632</v>
      </c>
      <c r="C3412" s="4">
        <v>45634</v>
      </c>
      <c r="D3412" t="s">
        <v>907</v>
      </c>
      <c r="E3412" t="s">
        <v>26</v>
      </c>
      <c r="F3412" s="8">
        <v>1</v>
      </c>
      <c r="G3412" s="10">
        <v>0.2</v>
      </c>
      <c r="H3412" t="s">
        <v>17</v>
      </c>
      <c r="I3412" s="8">
        <v>719.2</v>
      </c>
      <c r="J3412" s="8">
        <v>144.84</v>
      </c>
      <c r="K3412" s="12">
        <f>YEAR(Table2[[#This Row],[Order_Date]])</f>
        <v>2024</v>
      </c>
      <c r="L3412" s="12">
        <f>MONTH(Table2[[#This Row],[Order_Date]])</f>
        <v>12</v>
      </c>
      <c r="M3412" t="str">
        <f>TEXT(Table2[[#This Row],[Order_Date]],"mmm")</f>
        <v>Dec</v>
      </c>
      <c r="N3412" t="str">
        <f>TEXT(Table2[[#This Row],[Order_Date]],"YYYY-MM")</f>
        <v>2024-12</v>
      </c>
      <c r="O3412" s="9">
        <f>IFERROR(Table2[[#This Row],[Profit]]/Table2[[#This Row],[Sales]],0)</f>
        <v>0.20139043381535038</v>
      </c>
      <c r="P3412" t="str">
        <f>_xlfn.XLOOKUP(Table2[[#This Row],[Product_ID]],Table4[Product_ID],Table4[Category],"Not Found")</f>
        <v>Technology</v>
      </c>
      <c r="Q3412" t="str">
        <f>_xlfn.XLOOKUP(Table2[[#This Row],[Product_ID]],Table4[Product_ID],Table4[Sub_Category],"Not Found")</f>
        <v>Accessories</v>
      </c>
      <c r="R3412" t="str">
        <f>_xlfn.XLOOKUP(Table2[[#This Row],[Customer_ID]],Table1[Customer_ID],Table1[Region],"Not Found")</f>
        <v>West</v>
      </c>
      <c r="S3412" t="str">
        <f>_xlfn.XLOOKUP(Table2[[#This Row],[Customer_ID]],Table1[Customer_ID],Table1[Segment],"Not Found")</f>
        <v>Consumer</v>
      </c>
      <c r="T3412" t="str">
        <f>_xlfn.XLOOKUP(Table2[[#This Row],[Product_ID]],Table4[Product_ID],Table4[Product_Name],"Not Found")</f>
        <v>Keyboard</v>
      </c>
    </row>
    <row r="3413" spans="1:20" x14ac:dyDescent="0.3">
      <c r="A3413" t="s">
        <v>3944</v>
      </c>
      <c r="B3413" s="4">
        <v>45936</v>
      </c>
      <c r="C3413" s="4">
        <v>45940</v>
      </c>
      <c r="D3413" t="s">
        <v>351</v>
      </c>
      <c r="E3413" t="s">
        <v>65</v>
      </c>
      <c r="F3413" s="8">
        <v>1</v>
      </c>
      <c r="G3413" s="10">
        <v>0.05</v>
      </c>
      <c r="H3413" t="s">
        <v>13</v>
      </c>
      <c r="I3413" s="8">
        <v>664.05</v>
      </c>
      <c r="J3413" s="8">
        <v>128.94</v>
      </c>
      <c r="K3413" s="12">
        <f>YEAR(Table2[[#This Row],[Order_Date]])</f>
        <v>2025</v>
      </c>
      <c r="L3413" s="12">
        <f>MONTH(Table2[[#This Row],[Order_Date]])</f>
        <v>10</v>
      </c>
      <c r="M3413" t="str">
        <f>TEXT(Table2[[#This Row],[Order_Date]],"mmm")</f>
        <v>Oct</v>
      </c>
      <c r="N3413" t="str">
        <f>TEXT(Table2[[#This Row],[Order_Date]],"YYYY-MM")</f>
        <v>2025-10</v>
      </c>
      <c r="O3413" s="9">
        <f>IFERROR(Table2[[#This Row],[Profit]]/Table2[[#This Row],[Sales]],0)</f>
        <v>0.19417212559295235</v>
      </c>
      <c r="P3413" t="str">
        <f>_xlfn.XLOOKUP(Table2[[#This Row],[Product_ID]],Table4[Product_ID],Table4[Category],"Not Found")</f>
        <v>Office</v>
      </c>
      <c r="Q3413" t="str">
        <f>_xlfn.XLOOKUP(Table2[[#This Row],[Product_ID]],Table4[Product_ID],Table4[Sub_Category],"Not Found")</f>
        <v>Storage</v>
      </c>
      <c r="R3413" t="str">
        <f>_xlfn.XLOOKUP(Table2[[#This Row],[Customer_ID]],Table1[Customer_ID],Table1[Region],"Not Found")</f>
        <v>South</v>
      </c>
      <c r="S3413" t="str">
        <f>_xlfn.XLOOKUP(Table2[[#This Row],[Customer_ID]],Table1[Customer_ID],Table1[Segment],"Not Found")</f>
        <v>Consumer</v>
      </c>
      <c r="T3413" t="str">
        <f>_xlfn.XLOOKUP(Table2[[#This Row],[Product_ID]],Table4[Product_ID],Table4[Product_Name],"Not Found")</f>
        <v>Desk Organizer</v>
      </c>
    </row>
    <row r="3414" spans="1:20" x14ac:dyDescent="0.3">
      <c r="A3414" t="s">
        <v>3945</v>
      </c>
      <c r="B3414" s="4">
        <v>46005</v>
      </c>
      <c r="C3414" s="4">
        <v>46007</v>
      </c>
      <c r="D3414" t="s">
        <v>275</v>
      </c>
      <c r="E3414" t="s">
        <v>26</v>
      </c>
      <c r="F3414" s="8">
        <v>1</v>
      </c>
      <c r="G3414" s="10">
        <v>0</v>
      </c>
      <c r="H3414" t="s">
        <v>21</v>
      </c>
      <c r="I3414" s="8">
        <v>899</v>
      </c>
      <c r="J3414" s="8">
        <v>174.94</v>
      </c>
      <c r="K3414" s="12">
        <f>YEAR(Table2[[#This Row],[Order_Date]])</f>
        <v>2025</v>
      </c>
      <c r="L3414" s="12">
        <f>MONTH(Table2[[#This Row],[Order_Date]])</f>
        <v>12</v>
      </c>
      <c r="M3414" t="str">
        <f>TEXT(Table2[[#This Row],[Order_Date]],"mmm")</f>
        <v>Dec</v>
      </c>
      <c r="N3414" t="str">
        <f>TEXT(Table2[[#This Row],[Order_Date]],"YYYY-MM")</f>
        <v>2025-12</v>
      </c>
      <c r="O3414" s="9">
        <f>IFERROR(Table2[[#This Row],[Profit]]/Table2[[#This Row],[Sales]],0)</f>
        <v>0.19459399332591767</v>
      </c>
      <c r="P3414" t="str">
        <f>_xlfn.XLOOKUP(Table2[[#This Row],[Product_ID]],Table4[Product_ID],Table4[Category],"Not Found")</f>
        <v>Technology</v>
      </c>
      <c r="Q3414" t="str">
        <f>_xlfn.XLOOKUP(Table2[[#This Row],[Product_ID]],Table4[Product_ID],Table4[Sub_Category],"Not Found")</f>
        <v>Accessories</v>
      </c>
      <c r="R3414" t="str">
        <f>_xlfn.XLOOKUP(Table2[[#This Row],[Customer_ID]],Table1[Customer_ID],Table1[Region],"Not Found")</f>
        <v>South</v>
      </c>
      <c r="S3414" t="str">
        <f>_xlfn.XLOOKUP(Table2[[#This Row],[Customer_ID]],Table1[Customer_ID],Table1[Segment],"Not Found")</f>
        <v>Home Office</v>
      </c>
      <c r="T3414" t="str">
        <f>_xlfn.XLOOKUP(Table2[[#This Row],[Product_ID]],Table4[Product_ID],Table4[Product_Name],"Not Found")</f>
        <v>Keyboard</v>
      </c>
    </row>
    <row r="3415" spans="1:20" x14ac:dyDescent="0.3">
      <c r="A3415" t="s">
        <v>3946</v>
      </c>
      <c r="B3415" s="4">
        <v>45312</v>
      </c>
      <c r="C3415" s="4">
        <v>45314</v>
      </c>
      <c r="D3415" t="s">
        <v>616</v>
      </c>
      <c r="E3415" t="s">
        <v>68</v>
      </c>
      <c r="F3415" s="8">
        <v>1</v>
      </c>
      <c r="G3415" s="10">
        <v>0.05</v>
      </c>
      <c r="H3415" t="s">
        <v>21</v>
      </c>
      <c r="I3415" s="8">
        <v>1234.05</v>
      </c>
      <c r="J3415" s="8">
        <v>362.89</v>
      </c>
      <c r="K3415" s="12">
        <f>YEAR(Table2[[#This Row],[Order_Date]])</f>
        <v>2024</v>
      </c>
      <c r="L3415" s="12">
        <f>MONTH(Table2[[#This Row],[Order_Date]])</f>
        <v>1</v>
      </c>
      <c r="M3415" t="str">
        <f>TEXT(Table2[[#This Row],[Order_Date]],"mmm")</f>
        <v>Jan</v>
      </c>
      <c r="N3415" t="str">
        <f>TEXT(Table2[[#This Row],[Order_Date]],"YYYY-MM")</f>
        <v>2024-01</v>
      </c>
      <c r="O3415" s="9">
        <f>IFERROR(Table2[[#This Row],[Profit]]/Table2[[#This Row],[Sales]],0)</f>
        <v>0.29406425995705199</v>
      </c>
      <c r="P3415" t="str">
        <f>_xlfn.XLOOKUP(Table2[[#This Row],[Product_ID]],Table4[Product_ID],Table4[Category],"Not Found")</f>
        <v>Home</v>
      </c>
      <c r="Q3415" t="str">
        <f>_xlfn.XLOOKUP(Table2[[#This Row],[Product_ID]],Table4[Product_ID],Table4[Sub_Category],"Not Found")</f>
        <v>Lighting</v>
      </c>
      <c r="R3415" t="str">
        <f>_xlfn.XLOOKUP(Table2[[#This Row],[Customer_ID]],Table1[Customer_ID],Table1[Region],"Not Found")</f>
        <v>South</v>
      </c>
      <c r="S3415" t="str">
        <f>_xlfn.XLOOKUP(Table2[[#This Row],[Customer_ID]],Table1[Customer_ID],Table1[Segment],"Not Found")</f>
        <v>Corporate</v>
      </c>
      <c r="T3415" t="str">
        <f>_xlfn.XLOOKUP(Table2[[#This Row],[Product_ID]],Table4[Product_ID],Table4[Product_Name],"Not Found")</f>
        <v>Table Lamp</v>
      </c>
    </row>
    <row r="3416" spans="1:20" x14ac:dyDescent="0.3">
      <c r="A3416" t="s">
        <v>3947</v>
      </c>
      <c r="B3416" s="4">
        <v>45533</v>
      </c>
      <c r="C3416" s="4">
        <v>45537</v>
      </c>
      <c r="D3416" t="s">
        <v>510</v>
      </c>
      <c r="E3416" t="s">
        <v>12</v>
      </c>
      <c r="F3416" s="8">
        <v>1</v>
      </c>
      <c r="G3416" s="10">
        <v>0.1</v>
      </c>
      <c r="H3416" t="s">
        <v>13</v>
      </c>
      <c r="I3416" s="8">
        <v>539.1</v>
      </c>
      <c r="J3416" s="8">
        <v>132.41999999999999</v>
      </c>
      <c r="K3416" s="12">
        <f>YEAR(Table2[[#This Row],[Order_Date]])</f>
        <v>2024</v>
      </c>
      <c r="L3416" s="12">
        <f>MONTH(Table2[[#This Row],[Order_Date]])</f>
        <v>8</v>
      </c>
      <c r="M3416" t="str">
        <f>TEXT(Table2[[#This Row],[Order_Date]],"mmm")</f>
        <v>Aug</v>
      </c>
      <c r="N3416" t="str">
        <f>TEXT(Table2[[#This Row],[Order_Date]],"YYYY-MM")</f>
        <v>2024-08</v>
      </c>
      <c r="O3416" s="9">
        <f>IFERROR(Table2[[#This Row],[Profit]]/Table2[[#This Row],[Sales]],0)</f>
        <v>0.24563160823594876</v>
      </c>
      <c r="P3416" t="str">
        <f>_xlfn.XLOOKUP(Table2[[#This Row],[Product_ID]],Table4[Product_ID],Table4[Category],"Not Found")</f>
        <v>Home</v>
      </c>
      <c r="Q3416" t="str">
        <f>_xlfn.XLOOKUP(Table2[[#This Row],[Product_ID]],Table4[Product_ID],Table4[Sub_Category],"Not Found")</f>
        <v>Kitchen</v>
      </c>
      <c r="R3416" t="str">
        <f>_xlfn.XLOOKUP(Table2[[#This Row],[Customer_ID]],Table1[Customer_ID],Table1[Region],"Not Found")</f>
        <v>South</v>
      </c>
      <c r="S3416" t="str">
        <f>_xlfn.XLOOKUP(Table2[[#This Row],[Customer_ID]],Table1[Customer_ID],Table1[Segment],"Not Found")</f>
        <v>Corporate</v>
      </c>
      <c r="T3416" t="str">
        <f>_xlfn.XLOOKUP(Table2[[#This Row],[Product_ID]],Table4[Product_ID],Table4[Product_Name],"Not Found")</f>
        <v>Water Bottle</v>
      </c>
    </row>
    <row r="3417" spans="1:20" x14ac:dyDescent="0.3">
      <c r="A3417" t="s">
        <v>3948</v>
      </c>
      <c r="B3417" s="4">
        <v>45746</v>
      </c>
      <c r="C3417" s="4">
        <v>45748</v>
      </c>
      <c r="D3417" t="s">
        <v>1101</v>
      </c>
      <c r="E3417" t="s">
        <v>55</v>
      </c>
      <c r="F3417" s="8">
        <v>1</v>
      </c>
      <c r="G3417" s="10">
        <v>0</v>
      </c>
      <c r="H3417" t="s">
        <v>17</v>
      </c>
      <c r="I3417" s="8">
        <v>5999</v>
      </c>
      <c r="J3417" s="8">
        <v>1294.72</v>
      </c>
      <c r="K3417" s="12">
        <f>YEAR(Table2[[#This Row],[Order_Date]])</f>
        <v>2025</v>
      </c>
      <c r="L3417" s="12">
        <f>MONTH(Table2[[#This Row],[Order_Date]])</f>
        <v>3</v>
      </c>
      <c r="M3417" t="str">
        <f>TEXT(Table2[[#This Row],[Order_Date]],"mmm")</f>
        <v>Mar</v>
      </c>
      <c r="N3417" t="str">
        <f>TEXT(Table2[[#This Row],[Order_Date]],"YYYY-MM")</f>
        <v>2025-03</v>
      </c>
      <c r="O3417" s="9">
        <f>IFERROR(Table2[[#This Row],[Profit]]/Table2[[#This Row],[Sales]],0)</f>
        <v>0.21582263710618438</v>
      </c>
      <c r="P3417" t="str">
        <f>_xlfn.XLOOKUP(Table2[[#This Row],[Product_ID]],Table4[Product_ID],Table4[Category],"Not Found")</f>
        <v>Furniture</v>
      </c>
      <c r="Q3417" t="str">
        <f>_xlfn.XLOOKUP(Table2[[#This Row],[Product_ID]],Table4[Product_ID],Table4[Sub_Category],"Not Found")</f>
        <v>Furniture</v>
      </c>
      <c r="R3417" t="str">
        <f>_xlfn.XLOOKUP(Table2[[#This Row],[Customer_ID]],Table1[Customer_ID],Table1[Region],"Not Found")</f>
        <v>North</v>
      </c>
      <c r="S3417" t="str">
        <f>_xlfn.XLOOKUP(Table2[[#This Row],[Customer_ID]],Table1[Customer_ID],Table1[Segment],"Not Found")</f>
        <v>Consumer</v>
      </c>
      <c r="T3417" t="str">
        <f>_xlfn.XLOOKUP(Table2[[#This Row],[Product_ID]],Table4[Product_ID],Table4[Product_Name],"Not Found")</f>
        <v>Study Table</v>
      </c>
    </row>
    <row r="3418" spans="1:20" x14ac:dyDescent="0.3">
      <c r="A3418" t="s">
        <v>3949</v>
      </c>
      <c r="B3418" s="4">
        <v>45912</v>
      </c>
      <c r="C3418" s="4">
        <v>45916</v>
      </c>
      <c r="D3418" t="s">
        <v>489</v>
      </c>
      <c r="E3418" t="s">
        <v>16</v>
      </c>
      <c r="F3418" s="8">
        <v>2</v>
      </c>
      <c r="G3418" s="10">
        <v>0.1</v>
      </c>
      <c r="H3418" t="s">
        <v>13</v>
      </c>
      <c r="I3418" s="8">
        <v>2338.1999999999998</v>
      </c>
      <c r="J3418" s="8">
        <v>649.57000000000005</v>
      </c>
      <c r="K3418" s="12">
        <f>YEAR(Table2[[#This Row],[Order_Date]])</f>
        <v>2025</v>
      </c>
      <c r="L3418" s="12">
        <f>MONTH(Table2[[#This Row],[Order_Date]])</f>
        <v>9</v>
      </c>
      <c r="M3418" t="str">
        <f>TEXT(Table2[[#This Row],[Order_Date]],"mmm")</f>
        <v>Sep</v>
      </c>
      <c r="N3418" t="str">
        <f>TEXT(Table2[[#This Row],[Order_Date]],"YYYY-MM")</f>
        <v>2025-09</v>
      </c>
      <c r="O3418" s="9">
        <f>IFERROR(Table2[[#This Row],[Profit]]/Table2[[#This Row],[Sales]],0)</f>
        <v>0.27780771533658372</v>
      </c>
      <c r="P3418" t="str">
        <f>_xlfn.XLOOKUP(Table2[[#This Row],[Product_ID]],Table4[Product_ID],Table4[Category],"Not Found")</f>
        <v>Technology</v>
      </c>
      <c r="Q3418" t="str">
        <f>_xlfn.XLOOKUP(Table2[[#This Row],[Product_ID]],Table4[Product_ID],Table4[Sub_Category],"Not Found")</f>
        <v>Accessories</v>
      </c>
      <c r="R3418" t="str">
        <f>_xlfn.XLOOKUP(Table2[[#This Row],[Customer_ID]],Table1[Customer_ID],Table1[Region],"Not Found")</f>
        <v>West</v>
      </c>
      <c r="S3418" t="str">
        <f>_xlfn.XLOOKUP(Table2[[#This Row],[Customer_ID]],Table1[Customer_ID],Table1[Segment],"Not Found")</f>
        <v>Corporate</v>
      </c>
      <c r="T3418" t="str">
        <f>_xlfn.XLOOKUP(Table2[[#This Row],[Product_ID]],Table4[Product_ID],Table4[Product_Name],"Not Found")</f>
        <v>USB-C Hub</v>
      </c>
    </row>
    <row r="3419" spans="1:20" x14ac:dyDescent="0.3">
      <c r="A3419" t="s">
        <v>3950</v>
      </c>
      <c r="B3419" s="4">
        <v>45594</v>
      </c>
      <c r="C3419" s="4">
        <v>45595</v>
      </c>
      <c r="D3419" t="s">
        <v>523</v>
      </c>
      <c r="E3419" t="s">
        <v>45</v>
      </c>
      <c r="F3419" s="8">
        <v>2</v>
      </c>
      <c r="G3419" s="10">
        <v>0.15</v>
      </c>
      <c r="H3419" t="s">
        <v>17</v>
      </c>
      <c r="I3419" s="8">
        <v>4248.3</v>
      </c>
      <c r="J3419" s="8">
        <v>1024.8599999999999</v>
      </c>
      <c r="K3419" s="12">
        <f>YEAR(Table2[[#This Row],[Order_Date]])</f>
        <v>2024</v>
      </c>
      <c r="L3419" s="12">
        <f>MONTH(Table2[[#This Row],[Order_Date]])</f>
        <v>10</v>
      </c>
      <c r="M3419" t="str">
        <f>TEXT(Table2[[#This Row],[Order_Date]],"mmm")</f>
        <v>Oct</v>
      </c>
      <c r="N3419" t="str">
        <f>TEXT(Table2[[#This Row],[Order_Date]],"YYYY-MM")</f>
        <v>2024-10</v>
      </c>
      <c r="O3419" s="9">
        <f>IFERROR(Table2[[#This Row],[Profit]]/Table2[[#This Row],[Sales]],0)</f>
        <v>0.24124002542193346</v>
      </c>
      <c r="P3419" t="str">
        <f>_xlfn.XLOOKUP(Table2[[#This Row],[Product_ID]],Table4[Product_ID],Table4[Category],"Not Found")</f>
        <v>Technology</v>
      </c>
      <c r="Q3419" t="str">
        <f>_xlfn.XLOOKUP(Table2[[#This Row],[Product_ID]],Table4[Product_ID],Table4[Sub_Category],"Not Found")</f>
        <v>Audio</v>
      </c>
      <c r="R3419" t="str">
        <f>_xlfn.XLOOKUP(Table2[[#This Row],[Customer_ID]],Table1[Customer_ID],Table1[Region],"Not Found")</f>
        <v>West</v>
      </c>
      <c r="S3419" t="str">
        <f>_xlfn.XLOOKUP(Table2[[#This Row],[Customer_ID]],Table1[Customer_ID],Table1[Segment],"Not Found")</f>
        <v>Corporate</v>
      </c>
      <c r="T3419" t="str">
        <f>_xlfn.XLOOKUP(Table2[[#This Row],[Product_ID]],Table4[Product_ID],Table4[Product_Name],"Not Found")</f>
        <v>Headphones</v>
      </c>
    </row>
    <row r="3420" spans="1:20" x14ac:dyDescent="0.3">
      <c r="A3420" t="s">
        <v>3951</v>
      </c>
      <c r="B3420" s="4">
        <v>45887</v>
      </c>
      <c r="C3420" s="4">
        <v>45888</v>
      </c>
      <c r="D3420" t="s">
        <v>2426</v>
      </c>
      <c r="E3420" t="s">
        <v>16</v>
      </c>
      <c r="F3420" s="8">
        <v>3</v>
      </c>
      <c r="G3420" s="10">
        <v>0</v>
      </c>
      <c r="H3420" t="s">
        <v>17</v>
      </c>
      <c r="I3420" s="8">
        <v>3897</v>
      </c>
      <c r="J3420" s="8">
        <v>1011.5</v>
      </c>
      <c r="K3420" s="12">
        <f>YEAR(Table2[[#This Row],[Order_Date]])</f>
        <v>2025</v>
      </c>
      <c r="L3420" s="12">
        <f>MONTH(Table2[[#This Row],[Order_Date]])</f>
        <v>8</v>
      </c>
      <c r="M3420" t="str">
        <f>TEXT(Table2[[#This Row],[Order_Date]],"mmm")</f>
        <v>Aug</v>
      </c>
      <c r="N3420" t="str">
        <f>TEXT(Table2[[#This Row],[Order_Date]],"YYYY-MM")</f>
        <v>2025-08</v>
      </c>
      <c r="O3420" s="9">
        <f>IFERROR(Table2[[#This Row],[Profit]]/Table2[[#This Row],[Sales]],0)</f>
        <v>0.25955863484731845</v>
      </c>
      <c r="P3420" t="str">
        <f>_xlfn.XLOOKUP(Table2[[#This Row],[Product_ID]],Table4[Product_ID],Table4[Category],"Not Found")</f>
        <v>Technology</v>
      </c>
      <c r="Q3420" t="str">
        <f>_xlfn.XLOOKUP(Table2[[#This Row],[Product_ID]],Table4[Product_ID],Table4[Sub_Category],"Not Found")</f>
        <v>Accessories</v>
      </c>
      <c r="R3420" t="str">
        <f>_xlfn.XLOOKUP(Table2[[#This Row],[Customer_ID]],Table1[Customer_ID],Table1[Region],"Not Found")</f>
        <v>East</v>
      </c>
      <c r="S3420" t="str">
        <f>_xlfn.XLOOKUP(Table2[[#This Row],[Customer_ID]],Table1[Customer_ID],Table1[Segment],"Not Found")</f>
        <v>Consumer</v>
      </c>
      <c r="T3420" t="str">
        <f>_xlfn.XLOOKUP(Table2[[#This Row],[Product_ID]],Table4[Product_ID],Table4[Product_Name],"Not Found")</f>
        <v>USB-C Hub</v>
      </c>
    </row>
    <row r="3421" spans="1:20" x14ac:dyDescent="0.3">
      <c r="A3421" t="s">
        <v>3952</v>
      </c>
      <c r="B3421" s="4">
        <v>45886</v>
      </c>
      <c r="C3421" s="4">
        <v>45891</v>
      </c>
      <c r="D3421" t="s">
        <v>1150</v>
      </c>
      <c r="E3421" t="s">
        <v>40</v>
      </c>
      <c r="F3421" s="8">
        <v>1</v>
      </c>
      <c r="G3421" s="10">
        <v>0.1</v>
      </c>
      <c r="H3421" t="s">
        <v>13</v>
      </c>
      <c r="I3421" s="8">
        <v>1349.1</v>
      </c>
      <c r="J3421" s="8">
        <v>269.93</v>
      </c>
      <c r="K3421" s="12">
        <f>YEAR(Table2[[#This Row],[Order_Date]])</f>
        <v>2025</v>
      </c>
      <c r="L3421" s="12">
        <f>MONTH(Table2[[#This Row],[Order_Date]])</f>
        <v>8</v>
      </c>
      <c r="M3421" t="str">
        <f>TEXT(Table2[[#This Row],[Order_Date]],"mmm")</f>
        <v>Aug</v>
      </c>
      <c r="N3421" t="str">
        <f>TEXT(Table2[[#This Row],[Order_Date]],"YYYY-MM")</f>
        <v>2025-08</v>
      </c>
      <c r="O3421" s="9">
        <f>IFERROR(Table2[[#This Row],[Profit]]/Table2[[#This Row],[Sales]],0)</f>
        <v>0.2000815358387073</v>
      </c>
      <c r="P3421" t="str">
        <f>_xlfn.XLOOKUP(Table2[[#This Row],[Product_ID]],Table4[Product_ID],Table4[Category],"Not Found")</f>
        <v>Technology</v>
      </c>
      <c r="Q3421" t="str">
        <f>_xlfn.XLOOKUP(Table2[[#This Row],[Product_ID]],Table4[Product_ID],Table4[Sub_Category],"Not Found")</f>
        <v>Accessories</v>
      </c>
      <c r="R3421" t="str">
        <f>_xlfn.XLOOKUP(Table2[[#This Row],[Customer_ID]],Table1[Customer_ID],Table1[Region],"Not Found")</f>
        <v>West</v>
      </c>
      <c r="S3421" t="str">
        <f>_xlfn.XLOOKUP(Table2[[#This Row],[Customer_ID]],Table1[Customer_ID],Table1[Segment],"Not Found")</f>
        <v>Consumer</v>
      </c>
      <c r="T3421" t="str">
        <f>_xlfn.XLOOKUP(Table2[[#This Row],[Product_ID]],Table4[Product_ID],Table4[Product_Name],"Not Found")</f>
        <v>Power Bank</v>
      </c>
    </row>
    <row r="3422" spans="1:20" x14ac:dyDescent="0.3">
      <c r="A3422" t="s">
        <v>3953</v>
      </c>
      <c r="B3422" s="4">
        <v>45360</v>
      </c>
      <c r="C3422" s="4">
        <v>45363</v>
      </c>
      <c r="D3422" t="s">
        <v>387</v>
      </c>
      <c r="E3422" t="s">
        <v>12</v>
      </c>
      <c r="F3422" s="8">
        <v>1</v>
      </c>
      <c r="G3422" s="10">
        <v>0.05</v>
      </c>
      <c r="H3422" t="s">
        <v>13</v>
      </c>
      <c r="I3422" s="8">
        <v>569.04999999999995</v>
      </c>
      <c r="J3422" s="8">
        <v>165.43</v>
      </c>
      <c r="K3422" s="12">
        <f>YEAR(Table2[[#This Row],[Order_Date]])</f>
        <v>2024</v>
      </c>
      <c r="L3422" s="12">
        <f>MONTH(Table2[[#This Row],[Order_Date]])</f>
        <v>3</v>
      </c>
      <c r="M3422" t="str">
        <f>TEXT(Table2[[#This Row],[Order_Date]],"mmm")</f>
        <v>Mar</v>
      </c>
      <c r="N3422" t="str">
        <f>TEXT(Table2[[#This Row],[Order_Date]],"YYYY-MM")</f>
        <v>2024-03</v>
      </c>
      <c r="O3422" s="9">
        <f>IFERROR(Table2[[#This Row],[Profit]]/Table2[[#This Row],[Sales]],0)</f>
        <v>0.29071259116070647</v>
      </c>
      <c r="P3422" t="str">
        <f>_xlfn.XLOOKUP(Table2[[#This Row],[Product_ID]],Table4[Product_ID],Table4[Category],"Not Found")</f>
        <v>Home</v>
      </c>
      <c r="Q3422" t="str">
        <f>_xlfn.XLOOKUP(Table2[[#This Row],[Product_ID]],Table4[Product_ID],Table4[Sub_Category],"Not Found")</f>
        <v>Kitchen</v>
      </c>
      <c r="R3422" t="str">
        <f>_xlfn.XLOOKUP(Table2[[#This Row],[Customer_ID]],Table1[Customer_ID],Table1[Region],"Not Found")</f>
        <v>East</v>
      </c>
      <c r="S3422" t="str">
        <f>_xlfn.XLOOKUP(Table2[[#This Row],[Customer_ID]],Table1[Customer_ID],Table1[Segment],"Not Found")</f>
        <v>Consumer</v>
      </c>
      <c r="T3422" t="str">
        <f>_xlfn.XLOOKUP(Table2[[#This Row],[Product_ID]],Table4[Product_ID],Table4[Product_Name],"Not Found")</f>
        <v>Water Bottle</v>
      </c>
    </row>
    <row r="3423" spans="1:20" x14ac:dyDescent="0.3">
      <c r="A3423" t="s">
        <v>3954</v>
      </c>
      <c r="B3423" s="4">
        <v>45420</v>
      </c>
      <c r="C3423" s="4">
        <v>45423</v>
      </c>
      <c r="D3423" t="s">
        <v>860</v>
      </c>
      <c r="E3423" t="s">
        <v>55</v>
      </c>
      <c r="F3423" s="8">
        <v>1</v>
      </c>
      <c r="G3423" s="10">
        <v>0.05</v>
      </c>
      <c r="H3423" t="s">
        <v>17</v>
      </c>
      <c r="I3423" s="8">
        <v>5699.05</v>
      </c>
      <c r="J3423" s="8">
        <v>983.63</v>
      </c>
      <c r="K3423" s="12">
        <f>YEAR(Table2[[#This Row],[Order_Date]])</f>
        <v>2024</v>
      </c>
      <c r="L3423" s="12">
        <f>MONTH(Table2[[#This Row],[Order_Date]])</f>
        <v>5</v>
      </c>
      <c r="M3423" t="str">
        <f>TEXT(Table2[[#This Row],[Order_Date]],"mmm")</f>
        <v>May</v>
      </c>
      <c r="N3423" t="str">
        <f>TEXT(Table2[[#This Row],[Order_Date]],"YYYY-MM")</f>
        <v>2024-05</v>
      </c>
      <c r="O3423" s="9">
        <f>IFERROR(Table2[[#This Row],[Profit]]/Table2[[#This Row],[Sales]],0)</f>
        <v>0.17259543257209534</v>
      </c>
      <c r="P3423" t="str">
        <f>_xlfn.XLOOKUP(Table2[[#This Row],[Product_ID]],Table4[Product_ID],Table4[Category],"Not Found")</f>
        <v>Furniture</v>
      </c>
      <c r="Q3423" t="str">
        <f>_xlfn.XLOOKUP(Table2[[#This Row],[Product_ID]],Table4[Product_ID],Table4[Sub_Category],"Not Found")</f>
        <v>Furniture</v>
      </c>
      <c r="R3423" t="str">
        <f>_xlfn.XLOOKUP(Table2[[#This Row],[Customer_ID]],Table1[Customer_ID],Table1[Region],"Not Found")</f>
        <v>North</v>
      </c>
      <c r="S3423" t="str">
        <f>_xlfn.XLOOKUP(Table2[[#This Row],[Customer_ID]],Table1[Customer_ID],Table1[Segment],"Not Found")</f>
        <v>Consumer</v>
      </c>
      <c r="T3423" t="str">
        <f>_xlfn.XLOOKUP(Table2[[#This Row],[Product_ID]],Table4[Product_ID],Table4[Product_Name],"Not Found")</f>
        <v>Study Table</v>
      </c>
    </row>
    <row r="3424" spans="1:20" x14ac:dyDescent="0.3">
      <c r="A3424" t="s">
        <v>3955</v>
      </c>
      <c r="B3424" s="4">
        <v>45487</v>
      </c>
      <c r="C3424" s="4">
        <v>45488</v>
      </c>
      <c r="D3424" t="s">
        <v>152</v>
      </c>
      <c r="E3424" t="s">
        <v>116</v>
      </c>
      <c r="F3424" s="8">
        <v>1</v>
      </c>
      <c r="G3424" s="10">
        <v>0</v>
      </c>
      <c r="H3424" t="s">
        <v>13</v>
      </c>
      <c r="I3424" s="8">
        <v>399</v>
      </c>
      <c r="J3424" s="8">
        <v>77.069999999999993</v>
      </c>
      <c r="K3424" s="12">
        <f>YEAR(Table2[[#This Row],[Order_Date]])</f>
        <v>2024</v>
      </c>
      <c r="L3424" s="12">
        <f>MONTH(Table2[[#This Row],[Order_Date]])</f>
        <v>7</v>
      </c>
      <c r="M3424" t="str">
        <f>TEXT(Table2[[#This Row],[Order_Date]],"mmm")</f>
        <v>Jul</v>
      </c>
      <c r="N3424" t="str">
        <f>TEXT(Table2[[#This Row],[Order_Date]],"YYYY-MM")</f>
        <v>2024-07</v>
      </c>
      <c r="O3424" s="9">
        <f>IFERROR(Table2[[#This Row],[Profit]]/Table2[[#This Row],[Sales]],0)</f>
        <v>0.19315789473684208</v>
      </c>
      <c r="P3424" t="str">
        <f>_xlfn.XLOOKUP(Table2[[#This Row],[Product_ID]],Table4[Product_ID],Table4[Category],"Not Found")</f>
        <v>Technology</v>
      </c>
      <c r="Q3424" t="str">
        <f>_xlfn.XLOOKUP(Table2[[#This Row],[Product_ID]],Table4[Product_ID],Table4[Sub_Category],"Not Found")</f>
        <v>Accessories</v>
      </c>
      <c r="R3424" t="str">
        <f>_xlfn.XLOOKUP(Table2[[#This Row],[Customer_ID]],Table1[Customer_ID],Table1[Region],"Not Found")</f>
        <v>West</v>
      </c>
      <c r="S3424" t="str">
        <f>_xlfn.XLOOKUP(Table2[[#This Row],[Customer_ID]],Table1[Customer_ID],Table1[Segment],"Not Found")</f>
        <v>Consumer</v>
      </c>
      <c r="T3424" t="str">
        <f>_xlfn.XLOOKUP(Table2[[#This Row],[Product_ID]],Table4[Product_ID],Table4[Product_Name],"Not Found")</f>
        <v>Mobile Holder</v>
      </c>
    </row>
    <row r="3425" spans="1:20" x14ac:dyDescent="0.3">
      <c r="A3425" t="s">
        <v>3956</v>
      </c>
      <c r="B3425" s="4">
        <v>45431</v>
      </c>
      <c r="C3425" s="4">
        <v>45436</v>
      </c>
      <c r="D3425" t="s">
        <v>225</v>
      </c>
      <c r="E3425" t="s">
        <v>29</v>
      </c>
      <c r="F3425" s="8">
        <v>1</v>
      </c>
      <c r="G3425" s="10">
        <v>0.1</v>
      </c>
      <c r="H3425" t="s">
        <v>13</v>
      </c>
      <c r="I3425" s="8">
        <v>359.1</v>
      </c>
      <c r="J3425" s="8">
        <v>127.13</v>
      </c>
      <c r="K3425" s="12">
        <f>YEAR(Table2[[#This Row],[Order_Date]])</f>
        <v>2024</v>
      </c>
      <c r="L3425" s="12">
        <f>MONTH(Table2[[#This Row],[Order_Date]])</f>
        <v>5</v>
      </c>
      <c r="M3425" t="str">
        <f>TEXT(Table2[[#This Row],[Order_Date]],"mmm")</f>
        <v>May</v>
      </c>
      <c r="N3425" t="str">
        <f>TEXT(Table2[[#This Row],[Order_Date]],"YYYY-MM")</f>
        <v>2024-05</v>
      </c>
      <c r="O3425" s="9">
        <f>IFERROR(Table2[[#This Row],[Profit]]/Table2[[#This Row],[Sales]],0)</f>
        <v>0.35402394876079085</v>
      </c>
      <c r="P3425" t="str">
        <f>_xlfn.XLOOKUP(Table2[[#This Row],[Product_ID]],Table4[Product_ID],Table4[Category],"Not Found")</f>
        <v>Office</v>
      </c>
      <c r="Q3425" t="str">
        <f>_xlfn.XLOOKUP(Table2[[#This Row],[Product_ID]],Table4[Product_ID],Table4[Sub_Category],"Not Found")</f>
        <v>Paper</v>
      </c>
      <c r="R3425" t="str">
        <f>_xlfn.XLOOKUP(Table2[[#This Row],[Customer_ID]],Table1[Customer_ID],Table1[Region],"Not Found")</f>
        <v>West</v>
      </c>
      <c r="S3425" t="str">
        <f>_xlfn.XLOOKUP(Table2[[#This Row],[Customer_ID]],Table1[Customer_ID],Table1[Segment],"Not Found")</f>
        <v>Consumer</v>
      </c>
      <c r="T3425" t="str">
        <f>_xlfn.XLOOKUP(Table2[[#This Row],[Product_ID]],Table4[Product_ID],Table4[Product_Name],"Not Found")</f>
        <v>Notebook Set</v>
      </c>
    </row>
    <row r="3426" spans="1:20" x14ac:dyDescent="0.3">
      <c r="A3426" t="s">
        <v>3957</v>
      </c>
      <c r="B3426" s="4">
        <v>45735</v>
      </c>
      <c r="C3426" s="4">
        <v>45738</v>
      </c>
      <c r="D3426" t="s">
        <v>825</v>
      </c>
      <c r="E3426" t="s">
        <v>96</v>
      </c>
      <c r="F3426" s="8">
        <v>2</v>
      </c>
      <c r="G3426" s="10">
        <v>0.05</v>
      </c>
      <c r="H3426" t="s">
        <v>30</v>
      </c>
      <c r="I3426" s="8">
        <v>1898.1</v>
      </c>
      <c r="J3426" s="8">
        <v>473.19</v>
      </c>
      <c r="K3426" s="12">
        <f>YEAR(Table2[[#This Row],[Order_Date]])</f>
        <v>2025</v>
      </c>
      <c r="L3426" s="12">
        <f>MONTH(Table2[[#This Row],[Order_Date]])</f>
        <v>3</v>
      </c>
      <c r="M3426" t="str">
        <f>TEXT(Table2[[#This Row],[Order_Date]],"mmm")</f>
        <v>Mar</v>
      </c>
      <c r="N3426" t="str">
        <f>TEXT(Table2[[#This Row],[Order_Date]],"YYYY-MM")</f>
        <v>2025-03</v>
      </c>
      <c r="O3426" s="9">
        <f>IFERROR(Table2[[#This Row],[Profit]]/Table2[[#This Row],[Sales]],0)</f>
        <v>0.24929666508613879</v>
      </c>
      <c r="P3426" t="str">
        <f>_xlfn.XLOOKUP(Table2[[#This Row],[Product_ID]],Table4[Product_ID],Table4[Category],"Not Found")</f>
        <v>Home</v>
      </c>
      <c r="Q3426" t="str">
        <f>_xlfn.XLOOKUP(Table2[[#This Row],[Product_ID]],Table4[Product_ID],Table4[Sub_Category],"Not Found")</f>
        <v>Lighting</v>
      </c>
      <c r="R3426" t="str">
        <f>_xlfn.XLOOKUP(Table2[[#This Row],[Customer_ID]],Table1[Customer_ID],Table1[Region],"Not Found")</f>
        <v>North</v>
      </c>
      <c r="S3426" t="str">
        <f>_xlfn.XLOOKUP(Table2[[#This Row],[Customer_ID]],Table1[Customer_ID],Table1[Segment],"Not Found")</f>
        <v>Corporate</v>
      </c>
      <c r="T3426" t="str">
        <f>_xlfn.XLOOKUP(Table2[[#This Row],[Product_ID]],Table4[Product_ID],Table4[Product_Name],"Not Found")</f>
        <v>LED Strip Light</v>
      </c>
    </row>
    <row r="3427" spans="1:20" x14ac:dyDescent="0.3">
      <c r="A3427" t="s">
        <v>3958</v>
      </c>
      <c r="B3427" s="4">
        <v>45574</v>
      </c>
      <c r="C3427" s="4">
        <v>45578</v>
      </c>
      <c r="D3427" t="s">
        <v>132</v>
      </c>
      <c r="E3427" t="s">
        <v>16</v>
      </c>
      <c r="F3427" s="8">
        <v>3</v>
      </c>
      <c r="G3427" s="10">
        <v>0.1</v>
      </c>
      <c r="H3427" t="s">
        <v>13</v>
      </c>
      <c r="I3427" s="8">
        <v>3507.3</v>
      </c>
      <c r="J3427" s="8">
        <v>684.14</v>
      </c>
      <c r="K3427" s="12">
        <f>YEAR(Table2[[#This Row],[Order_Date]])</f>
        <v>2024</v>
      </c>
      <c r="L3427" s="12">
        <f>MONTH(Table2[[#This Row],[Order_Date]])</f>
        <v>10</v>
      </c>
      <c r="M3427" t="str">
        <f>TEXT(Table2[[#This Row],[Order_Date]],"mmm")</f>
        <v>Oct</v>
      </c>
      <c r="N3427" t="str">
        <f>TEXT(Table2[[#This Row],[Order_Date]],"YYYY-MM")</f>
        <v>2024-10</v>
      </c>
      <c r="O3427" s="9">
        <f>IFERROR(Table2[[#This Row],[Profit]]/Table2[[#This Row],[Sales]],0)</f>
        <v>0.19506172839506172</v>
      </c>
      <c r="P3427" t="str">
        <f>_xlfn.XLOOKUP(Table2[[#This Row],[Product_ID]],Table4[Product_ID],Table4[Category],"Not Found")</f>
        <v>Technology</v>
      </c>
      <c r="Q3427" t="str">
        <f>_xlfn.XLOOKUP(Table2[[#This Row],[Product_ID]],Table4[Product_ID],Table4[Sub_Category],"Not Found")</f>
        <v>Accessories</v>
      </c>
      <c r="R3427" t="str">
        <f>_xlfn.XLOOKUP(Table2[[#This Row],[Customer_ID]],Table1[Customer_ID],Table1[Region],"Not Found")</f>
        <v>East</v>
      </c>
      <c r="S3427" t="str">
        <f>_xlfn.XLOOKUP(Table2[[#This Row],[Customer_ID]],Table1[Customer_ID],Table1[Segment],"Not Found")</f>
        <v>Consumer</v>
      </c>
      <c r="T3427" t="str">
        <f>_xlfn.XLOOKUP(Table2[[#This Row],[Product_ID]],Table4[Product_ID],Table4[Product_Name],"Not Found")</f>
        <v>USB-C Hub</v>
      </c>
    </row>
    <row r="3428" spans="1:20" x14ac:dyDescent="0.3">
      <c r="A3428" t="s">
        <v>3959</v>
      </c>
      <c r="B3428" s="4">
        <v>45603</v>
      </c>
      <c r="C3428" s="4">
        <v>45607</v>
      </c>
      <c r="D3428" t="s">
        <v>1669</v>
      </c>
      <c r="E3428" t="s">
        <v>81</v>
      </c>
      <c r="F3428" s="8">
        <v>3</v>
      </c>
      <c r="G3428" s="10">
        <v>0.2</v>
      </c>
      <c r="H3428" t="s">
        <v>17</v>
      </c>
      <c r="I3428" s="8">
        <v>1917.6</v>
      </c>
      <c r="J3428" s="8">
        <v>507.93</v>
      </c>
      <c r="K3428" s="12">
        <f>YEAR(Table2[[#This Row],[Order_Date]])</f>
        <v>2024</v>
      </c>
      <c r="L3428" s="12">
        <f>MONTH(Table2[[#This Row],[Order_Date]])</f>
        <v>11</v>
      </c>
      <c r="M3428" t="str">
        <f>TEXT(Table2[[#This Row],[Order_Date]],"mmm")</f>
        <v>Nov</v>
      </c>
      <c r="N3428" t="str">
        <f>TEXT(Table2[[#This Row],[Order_Date]],"YYYY-MM")</f>
        <v>2024-11</v>
      </c>
      <c r="O3428" s="9">
        <f>IFERROR(Table2[[#This Row],[Profit]]/Table2[[#This Row],[Sales]],0)</f>
        <v>0.26487797246558198</v>
      </c>
      <c r="P3428" t="str">
        <f>_xlfn.XLOOKUP(Table2[[#This Row],[Product_ID]],Table4[Product_ID],Table4[Category],"Not Found")</f>
        <v>Home</v>
      </c>
      <c r="Q3428" t="str">
        <f>_xlfn.XLOOKUP(Table2[[#This Row],[Product_ID]],Table4[Product_ID],Table4[Sub_Category],"Not Found")</f>
        <v>Kitchen</v>
      </c>
      <c r="R3428" t="str">
        <f>_xlfn.XLOOKUP(Table2[[#This Row],[Customer_ID]],Table1[Customer_ID],Table1[Region],"Not Found")</f>
        <v>East</v>
      </c>
      <c r="S3428" t="str">
        <f>_xlfn.XLOOKUP(Table2[[#This Row],[Customer_ID]],Table1[Customer_ID],Table1[Segment],"Not Found")</f>
        <v>Consumer</v>
      </c>
      <c r="T3428" t="str">
        <f>_xlfn.XLOOKUP(Table2[[#This Row],[Product_ID]],Table4[Product_ID],Table4[Product_Name],"Not Found")</f>
        <v>Travel Mug</v>
      </c>
    </row>
    <row r="3429" spans="1:20" x14ac:dyDescent="0.3">
      <c r="A3429" t="s">
        <v>3960</v>
      </c>
      <c r="B3429" s="4">
        <v>45826</v>
      </c>
      <c r="C3429" s="4">
        <v>45828</v>
      </c>
      <c r="D3429" t="s">
        <v>57</v>
      </c>
      <c r="E3429" t="s">
        <v>29</v>
      </c>
      <c r="F3429" s="8">
        <v>2</v>
      </c>
      <c r="G3429" s="10">
        <v>0.15</v>
      </c>
      <c r="H3429" t="s">
        <v>13</v>
      </c>
      <c r="I3429" s="8">
        <v>678.3</v>
      </c>
      <c r="J3429" s="8">
        <v>164.15</v>
      </c>
      <c r="K3429" s="12">
        <f>YEAR(Table2[[#This Row],[Order_Date]])</f>
        <v>2025</v>
      </c>
      <c r="L3429" s="12">
        <f>MONTH(Table2[[#This Row],[Order_Date]])</f>
        <v>6</v>
      </c>
      <c r="M3429" t="str">
        <f>TEXT(Table2[[#This Row],[Order_Date]],"mmm")</f>
        <v>Jun</v>
      </c>
      <c r="N3429" t="str">
        <f>TEXT(Table2[[#This Row],[Order_Date]],"YYYY-MM")</f>
        <v>2025-06</v>
      </c>
      <c r="O3429" s="9">
        <f>IFERROR(Table2[[#This Row],[Profit]]/Table2[[#This Row],[Sales]],0)</f>
        <v>0.24200206398348817</v>
      </c>
      <c r="P3429" t="str">
        <f>_xlfn.XLOOKUP(Table2[[#This Row],[Product_ID]],Table4[Product_ID],Table4[Category],"Not Found")</f>
        <v>Office</v>
      </c>
      <c r="Q3429" t="str">
        <f>_xlfn.XLOOKUP(Table2[[#This Row],[Product_ID]],Table4[Product_ID],Table4[Sub_Category],"Not Found")</f>
        <v>Paper</v>
      </c>
      <c r="R3429" t="str">
        <f>_xlfn.XLOOKUP(Table2[[#This Row],[Customer_ID]],Table1[Customer_ID],Table1[Region],"Not Found")</f>
        <v>North</v>
      </c>
      <c r="S3429" t="str">
        <f>_xlfn.XLOOKUP(Table2[[#This Row],[Customer_ID]],Table1[Customer_ID],Table1[Segment],"Not Found")</f>
        <v>Home Office</v>
      </c>
      <c r="T3429" t="str">
        <f>_xlfn.XLOOKUP(Table2[[#This Row],[Product_ID]],Table4[Product_ID],Table4[Product_Name],"Not Found")</f>
        <v>Notebook Set</v>
      </c>
    </row>
    <row r="3430" spans="1:20" x14ac:dyDescent="0.3">
      <c r="A3430" t="s">
        <v>3961</v>
      </c>
      <c r="B3430" s="4">
        <v>45956</v>
      </c>
      <c r="C3430" s="4">
        <v>45959</v>
      </c>
      <c r="D3430" t="s">
        <v>1064</v>
      </c>
      <c r="E3430" t="s">
        <v>55</v>
      </c>
      <c r="F3430" s="8">
        <v>3</v>
      </c>
      <c r="G3430" s="10">
        <v>0</v>
      </c>
      <c r="H3430" t="s">
        <v>21</v>
      </c>
      <c r="I3430" s="8">
        <v>17997</v>
      </c>
      <c r="J3430" s="8">
        <v>2448.54</v>
      </c>
      <c r="K3430" s="12">
        <f>YEAR(Table2[[#This Row],[Order_Date]])</f>
        <v>2025</v>
      </c>
      <c r="L3430" s="12">
        <f>MONTH(Table2[[#This Row],[Order_Date]])</f>
        <v>10</v>
      </c>
      <c r="M3430" t="str">
        <f>TEXT(Table2[[#This Row],[Order_Date]],"mmm")</f>
        <v>Oct</v>
      </c>
      <c r="N3430" t="str">
        <f>TEXT(Table2[[#This Row],[Order_Date]],"YYYY-MM")</f>
        <v>2025-10</v>
      </c>
      <c r="O3430" s="9">
        <f>IFERROR(Table2[[#This Row],[Profit]]/Table2[[#This Row],[Sales]],0)</f>
        <v>0.13605267544590766</v>
      </c>
      <c r="P3430" t="str">
        <f>_xlfn.XLOOKUP(Table2[[#This Row],[Product_ID]],Table4[Product_ID],Table4[Category],"Not Found")</f>
        <v>Furniture</v>
      </c>
      <c r="Q3430" t="str">
        <f>_xlfn.XLOOKUP(Table2[[#This Row],[Product_ID]],Table4[Product_ID],Table4[Sub_Category],"Not Found")</f>
        <v>Furniture</v>
      </c>
      <c r="R3430" t="str">
        <f>_xlfn.XLOOKUP(Table2[[#This Row],[Customer_ID]],Table1[Customer_ID],Table1[Region],"Not Found")</f>
        <v>West</v>
      </c>
      <c r="S3430" t="str">
        <f>_xlfn.XLOOKUP(Table2[[#This Row],[Customer_ID]],Table1[Customer_ID],Table1[Segment],"Not Found")</f>
        <v>Consumer</v>
      </c>
      <c r="T3430" t="str">
        <f>_xlfn.XLOOKUP(Table2[[#This Row],[Product_ID]],Table4[Product_ID],Table4[Product_Name],"Not Found")</f>
        <v>Study Table</v>
      </c>
    </row>
    <row r="3431" spans="1:20" x14ac:dyDescent="0.3">
      <c r="A3431" t="s">
        <v>3962</v>
      </c>
      <c r="B3431" s="4">
        <v>45568</v>
      </c>
      <c r="C3431" s="4">
        <v>45572</v>
      </c>
      <c r="D3431" t="s">
        <v>1489</v>
      </c>
      <c r="E3431" t="s">
        <v>26</v>
      </c>
      <c r="F3431" s="8">
        <v>2</v>
      </c>
      <c r="G3431" s="10">
        <v>0</v>
      </c>
      <c r="H3431" t="s">
        <v>13</v>
      </c>
      <c r="I3431" s="8">
        <v>1798</v>
      </c>
      <c r="J3431" s="8">
        <v>382.36</v>
      </c>
      <c r="K3431" s="12">
        <f>YEAR(Table2[[#This Row],[Order_Date]])</f>
        <v>2024</v>
      </c>
      <c r="L3431" s="12">
        <f>MONTH(Table2[[#This Row],[Order_Date]])</f>
        <v>10</v>
      </c>
      <c r="M3431" t="str">
        <f>TEXT(Table2[[#This Row],[Order_Date]],"mmm")</f>
        <v>Oct</v>
      </c>
      <c r="N3431" t="str">
        <f>TEXT(Table2[[#This Row],[Order_Date]],"YYYY-MM")</f>
        <v>2024-10</v>
      </c>
      <c r="O3431" s="9">
        <f>IFERROR(Table2[[#This Row],[Profit]]/Table2[[#This Row],[Sales]],0)</f>
        <v>0.21265850945494996</v>
      </c>
      <c r="P3431" t="str">
        <f>_xlfn.XLOOKUP(Table2[[#This Row],[Product_ID]],Table4[Product_ID],Table4[Category],"Not Found")</f>
        <v>Technology</v>
      </c>
      <c r="Q3431" t="str">
        <f>_xlfn.XLOOKUP(Table2[[#This Row],[Product_ID]],Table4[Product_ID],Table4[Sub_Category],"Not Found")</f>
        <v>Accessories</v>
      </c>
      <c r="R3431" t="str">
        <f>_xlfn.XLOOKUP(Table2[[#This Row],[Customer_ID]],Table1[Customer_ID],Table1[Region],"Not Found")</f>
        <v>South</v>
      </c>
      <c r="S3431" t="str">
        <f>_xlfn.XLOOKUP(Table2[[#This Row],[Customer_ID]],Table1[Customer_ID],Table1[Segment],"Not Found")</f>
        <v>Consumer</v>
      </c>
      <c r="T3431" t="str">
        <f>_xlfn.XLOOKUP(Table2[[#This Row],[Product_ID]],Table4[Product_ID],Table4[Product_Name],"Not Found")</f>
        <v>Keyboard</v>
      </c>
    </row>
    <row r="3432" spans="1:20" x14ac:dyDescent="0.3">
      <c r="A3432" t="s">
        <v>3963</v>
      </c>
      <c r="B3432" s="4">
        <v>45352</v>
      </c>
      <c r="C3432" s="4">
        <v>45355</v>
      </c>
      <c r="D3432" t="s">
        <v>544</v>
      </c>
      <c r="E3432" t="s">
        <v>76</v>
      </c>
      <c r="F3432" s="8">
        <v>3</v>
      </c>
      <c r="G3432" s="10">
        <v>0.05</v>
      </c>
      <c r="H3432" t="s">
        <v>13</v>
      </c>
      <c r="I3432" s="8">
        <v>2562.15</v>
      </c>
      <c r="J3432" s="8">
        <v>511.4</v>
      </c>
      <c r="K3432" s="12">
        <f>YEAR(Table2[[#This Row],[Order_Date]])</f>
        <v>2024</v>
      </c>
      <c r="L3432" s="12">
        <f>MONTH(Table2[[#This Row],[Order_Date]])</f>
        <v>3</v>
      </c>
      <c r="M3432" t="str">
        <f>TEXT(Table2[[#This Row],[Order_Date]],"mmm")</f>
        <v>Mar</v>
      </c>
      <c r="N3432" t="str">
        <f>TEXT(Table2[[#This Row],[Order_Date]],"YYYY-MM")</f>
        <v>2024-03</v>
      </c>
      <c r="O3432" s="9">
        <f>IFERROR(Table2[[#This Row],[Profit]]/Table2[[#This Row],[Sales]],0)</f>
        <v>0.19959799387233376</v>
      </c>
      <c r="P3432" t="str">
        <f>_xlfn.XLOOKUP(Table2[[#This Row],[Product_ID]],Table4[Product_ID],Table4[Category],"Not Found")</f>
        <v>Home</v>
      </c>
      <c r="Q3432" t="str">
        <f>_xlfn.XLOOKUP(Table2[[#This Row],[Product_ID]],Table4[Product_ID],Table4[Sub_Category],"Not Found")</f>
        <v>Decor</v>
      </c>
      <c r="R3432" t="str">
        <f>_xlfn.XLOOKUP(Table2[[#This Row],[Customer_ID]],Table1[Customer_ID],Table1[Region],"Not Found")</f>
        <v>South</v>
      </c>
      <c r="S3432" t="str">
        <f>_xlfn.XLOOKUP(Table2[[#This Row],[Customer_ID]],Table1[Customer_ID],Table1[Segment],"Not Found")</f>
        <v>Corporate</v>
      </c>
      <c r="T3432" t="str">
        <f>_xlfn.XLOOKUP(Table2[[#This Row],[Product_ID]],Table4[Product_ID],Table4[Product_Name],"Not Found")</f>
        <v>Wall Clock</v>
      </c>
    </row>
    <row r="3433" spans="1:20" x14ac:dyDescent="0.3">
      <c r="A3433" t="s">
        <v>3964</v>
      </c>
      <c r="B3433" s="4">
        <v>45610</v>
      </c>
      <c r="C3433" s="4">
        <v>45612</v>
      </c>
      <c r="D3433" t="s">
        <v>1627</v>
      </c>
      <c r="E3433" t="s">
        <v>40</v>
      </c>
      <c r="F3433" s="8">
        <v>2</v>
      </c>
      <c r="G3433" s="10">
        <v>0.1</v>
      </c>
      <c r="H3433" t="s">
        <v>17</v>
      </c>
      <c r="I3433" s="8">
        <v>2698.2</v>
      </c>
      <c r="J3433" s="8">
        <v>548.79999999999995</v>
      </c>
      <c r="K3433" s="12">
        <f>YEAR(Table2[[#This Row],[Order_Date]])</f>
        <v>2024</v>
      </c>
      <c r="L3433" s="12">
        <f>MONTH(Table2[[#This Row],[Order_Date]])</f>
        <v>11</v>
      </c>
      <c r="M3433" t="str">
        <f>TEXT(Table2[[#This Row],[Order_Date]],"mmm")</f>
        <v>Nov</v>
      </c>
      <c r="N3433" t="str">
        <f>TEXT(Table2[[#This Row],[Order_Date]],"YYYY-MM")</f>
        <v>2024-11</v>
      </c>
      <c r="O3433" s="9">
        <f>IFERROR(Table2[[#This Row],[Profit]]/Table2[[#This Row],[Sales]],0)</f>
        <v>0.20339485582981245</v>
      </c>
      <c r="P3433" t="str">
        <f>_xlfn.XLOOKUP(Table2[[#This Row],[Product_ID]],Table4[Product_ID],Table4[Category],"Not Found")</f>
        <v>Technology</v>
      </c>
      <c r="Q3433" t="str">
        <f>_xlfn.XLOOKUP(Table2[[#This Row],[Product_ID]],Table4[Product_ID],Table4[Sub_Category],"Not Found")</f>
        <v>Accessories</v>
      </c>
      <c r="R3433" t="str">
        <f>_xlfn.XLOOKUP(Table2[[#This Row],[Customer_ID]],Table1[Customer_ID],Table1[Region],"Not Found")</f>
        <v>South</v>
      </c>
      <c r="S3433" t="str">
        <f>_xlfn.XLOOKUP(Table2[[#This Row],[Customer_ID]],Table1[Customer_ID],Table1[Segment],"Not Found")</f>
        <v>Consumer</v>
      </c>
      <c r="T3433" t="str">
        <f>_xlfn.XLOOKUP(Table2[[#This Row],[Product_ID]],Table4[Product_ID],Table4[Product_Name],"Not Found")</f>
        <v>Power Bank</v>
      </c>
    </row>
    <row r="3434" spans="1:20" x14ac:dyDescent="0.3">
      <c r="A3434" t="s">
        <v>3965</v>
      </c>
      <c r="B3434" s="4">
        <v>45343</v>
      </c>
      <c r="C3434" s="4">
        <v>45344</v>
      </c>
      <c r="D3434" t="s">
        <v>60</v>
      </c>
      <c r="E3434" t="s">
        <v>26</v>
      </c>
      <c r="F3434" s="8">
        <v>2</v>
      </c>
      <c r="G3434" s="10">
        <v>0.2</v>
      </c>
      <c r="H3434" t="s">
        <v>21</v>
      </c>
      <c r="I3434" s="8">
        <v>1438.4</v>
      </c>
      <c r="J3434" s="8">
        <v>250.41</v>
      </c>
      <c r="K3434" s="12">
        <f>YEAR(Table2[[#This Row],[Order_Date]])</f>
        <v>2024</v>
      </c>
      <c r="L3434" s="12">
        <f>MONTH(Table2[[#This Row],[Order_Date]])</f>
        <v>2</v>
      </c>
      <c r="M3434" t="str">
        <f>TEXT(Table2[[#This Row],[Order_Date]],"mmm")</f>
        <v>Feb</v>
      </c>
      <c r="N3434" t="str">
        <f>TEXT(Table2[[#This Row],[Order_Date]],"YYYY-MM")</f>
        <v>2024-02</v>
      </c>
      <c r="O3434" s="9">
        <f>IFERROR(Table2[[#This Row],[Profit]]/Table2[[#This Row],[Sales]],0)</f>
        <v>0.17408926585094547</v>
      </c>
      <c r="P3434" t="str">
        <f>_xlfn.XLOOKUP(Table2[[#This Row],[Product_ID]],Table4[Product_ID],Table4[Category],"Not Found")</f>
        <v>Technology</v>
      </c>
      <c r="Q3434" t="str">
        <f>_xlfn.XLOOKUP(Table2[[#This Row],[Product_ID]],Table4[Product_ID],Table4[Sub_Category],"Not Found")</f>
        <v>Accessories</v>
      </c>
      <c r="R3434" t="str">
        <f>_xlfn.XLOOKUP(Table2[[#This Row],[Customer_ID]],Table1[Customer_ID],Table1[Region],"Not Found")</f>
        <v>East</v>
      </c>
      <c r="S3434" t="str">
        <f>_xlfn.XLOOKUP(Table2[[#This Row],[Customer_ID]],Table1[Customer_ID],Table1[Segment],"Not Found")</f>
        <v>Consumer</v>
      </c>
      <c r="T3434" t="str">
        <f>_xlfn.XLOOKUP(Table2[[#This Row],[Product_ID]],Table4[Product_ID],Table4[Product_Name],"Not Found")</f>
        <v>Keyboard</v>
      </c>
    </row>
    <row r="3435" spans="1:20" x14ac:dyDescent="0.3">
      <c r="A3435" t="s">
        <v>3966</v>
      </c>
      <c r="B3435" s="4">
        <v>45444</v>
      </c>
      <c r="C3435" s="4">
        <v>45449</v>
      </c>
      <c r="D3435" t="s">
        <v>751</v>
      </c>
      <c r="E3435" t="s">
        <v>16</v>
      </c>
      <c r="F3435" s="8">
        <v>2</v>
      </c>
      <c r="G3435" s="10">
        <v>0.1</v>
      </c>
      <c r="H3435" t="s">
        <v>21</v>
      </c>
      <c r="I3435" s="8">
        <v>2338.1999999999998</v>
      </c>
      <c r="J3435" s="8">
        <v>-254.59</v>
      </c>
      <c r="K3435" s="12">
        <f>YEAR(Table2[[#This Row],[Order_Date]])</f>
        <v>2024</v>
      </c>
      <c r="L3435" s="12">
        <f>MONTH(Table2[[#This Row],[Order_Date]])</f>
        <v>6</v>
      </c>
      <c r="M3435" t="str">
        <f>TEXT(Table2[[#This Row],[Order_Date]],"mmm")</f>
        <v>Jun</v>
      </c>
      <c r="N3435" t="str">
        <f>TEXT(Table2[[#This Row],[Order_Date]],"YYYY-MM")</f>
        <v>2024-06</v>
      </c>
      <c r="O3435" s="9">
        <f>IFERROR(Table2[[#This Row],[Profit]]/Table2[[#This Row],[Sales]],0)</f>
        <v>-0.10888290137712771</v>
      </c>
      <c r="P3435" t="str">
        <f>_xlfn.XLOOKUP(Table2[[#This Row],[Product_ID]],Table4[Product_ID],Table4[Category],"Not Found")</f>
        <v>Technology</v>
      </c>
      <c r="Q3435" t="str">
        <f>_xlfn.XLOOKUP(Table2[[#This Row],[Product_ID]],Table4[Product_ID],Table4[Sub_Category],"Not Found")</f>
        <v>Accessories</v>
      </c>
      <c r="R3435" t="str">
        <f>_xlfn.XLOOKUP(Table2[[#This Row],[Customer_ID]],Table1[Customer_ID],Table1[Region],"Not Found")</f>
        <v>East</v>
      </c>
      <c r="S3435" t="str">
        <f>_xlfn.XLOOKUP(Table2[[#This Row],[Customer_ID]],Table1[Customer_ID],Table1[Segment],"Not Found")</f>
        <v>Home Office</v>
      </c>
      <c r="T3435" t="str">
        <f>_xlfn.XLOOKUP(Table2[[#This Row],[Product_ID]],Table4[Product_ID],Table4[Product_Name],"Not Found")</f>
        <v>USB-C Hub</v>
      </c>
    </row>
    <row r="3436" spans="1:20" x14ac:dyDescent="0.3">
      <c r="A3436" t="s">
        <v>3967</v>
      </c>
      <c r="B3436" s="4">
        <v>45602</v>
      </c>
      <c r="C3436" s="4">
        <v>45604</v>
      </c>
      <c r="D3436" t="s">
        <v>1819</v>
      </c>
      <c r="E3436" t="s">
        <v>81</v>
      </c>
      <c r="F3436" s="8">
        <v>1</v>
      </c>
      <c r="G3436" s="10">
        <v>0.05</v>
      </c>
      <c r="H3436" t="s">
        <v>13</v>
      </c>
      <c r="I3436" s="8">
        <v>759.05</v>
      </c>
      <c r="J3436" s="8">
        <v>234.52</v>
      </c>
      <c r="K3436" s="12">
        <f>YEAR(Table2[[#This Row],[Order_Date]])</f>
        <v>2024</v>
      </c>
      <c r="L3436" s="12">
        <f>MONTH(Table2[[#This Row],[Order_Date]])</f>
        <v>11</v>
      </c>
      <c r="M3436" t="str">
        <f>TEXT(Table2[[#This Row],[Order_Date]],"mmm")</f>
        <v>Nov</v>
      </c>
      <c r="N3436" t="str">
        <f>TEXT(Table2[[#This Row],[Order_Date]],"YYYY-MM")</f>
        <v>2024-11</v>
      </c>
      <c r="O3436" s="9">
        <f>IFERROR(Table2[[#This Row],[Profit]]/Table2[[#This Row],[Sales]],0)</f>
        <v>0.30896515381068446</v>
      </c>
      <c r="P3436" t="str">
        <f>_xlfn.XLOOKUP(Table2[[#This Row],[Product_ID]],Table4[Product_ID],Table4[Category],"Not Found")</f>
        <v>Home</v>
      </c>
      <c r="Q3436" t="str">
        <f>_xlfn.XLOOKUP(Table2[[#This Row],[Product_ID]],Table4[Product_ID],Table4[Sub_Category],"Not Found")</f>
        <v>Kitchen</v>
      </c>
      <c r="R3436" t="str">
        <f>_xlfn.XLOOKUP(Table2[[#This Row],[Customer_ID]],Table1[Customer_ID],Table1[Region],"Not Found")</f>
        <v>West</v>
      </c>
      <c r="S3436" t="str">
        <f>_xlfn.XLOOKUP(Table2[[#This Row],[Customer_ID]],Table1[Customer_ID],Table1[Segment],"Not Found")</f>
        <v>Consumer</v>
      </c>
      <c r="T3436" t="str">
        <f>_xlfn.XLOOKUP(Table2[[#This Row],[Product_ID]],Table4[Product_ID],Table4[Product_Name],"Not Found")</f>
        <v>Travel Mug</v>
      </c>
    </row>
    <row r="3437" spans="1:20" x14ac:dyDescent="0.3">
      <c r="A3437" t="s">
        <v>3968</v>
      </c>
      <c r="B3437" s="4">
        <v>45835</v>
      </c>
      <c r="C3437" s="4">
        <v>45837</v>
      </c>
      <c r="D3437" t="s">
        <v>577</v>
      </c>
      <c r="E3437" t="s">
        <v>200</v>
      </c>
      <c r="F3437" s="8">
        <v>2</v>
      </c>
      <c r="G3437" s="10">
        <v>0</v>
      </c>
      <c r="H3437" t="s">
        <v>21</v>
      </c>
      <c r="I3437" s="8">
        <v>2198</v>
      </c>
      <c r="J3437" s="8">
        <v>508.54</v>
      </c>
      <c r="K3437" s="12">
        <f>YEAR(Table2[[#This Row],[Order_Date]])</f>
        <v>2025</v>
      </c>
      <c r="L3437" s="12">
        <f>MONTH(Table2[[#This Row],[Order_Date]])</f>
        <v>6</v>
      </c>
      <c r="M3437" t="str">
        <f>TEXT(Table2[[#This Row],[Order_Date]],"mmm")</f>
        <v>Jun</v>
      </c>
      <c r="N3437" t="str">
        <f>TEXT(Table2[[#This Row],[Order_Date]],"YYYY-MM")</f>
        <v>2025-06</v>
      </c>
      <c r="O3437" s="9">
        <f>IFERROR(Table2[[#This Row],[Profit]]/Table2[[#This Row],[Sales]],0)</f>
        <v>0.23136487716105553</v>
      </c>
      <c r="P3437" t="str">
        <f>_xlfn.XLOOKUP(Table2[[#This Row],[Product_ID]],Table4[Product_ID],Table4[Category],"Not Found")</f>
        <v>Office</v>
      </c>
      <c r="Q3437" t="str">
        <f>_xlfn.XLOOKUP(Table2[[#This Row],[Product_ID]],Table4[Product_ID],Table4[Sub_Category],"Not Found")</f>
        <v>Office Supplies</v>
      </c>
      <c r="R3437" t="str">
        <f>_xlfn.XLOOKUP(Table2[[#This Row],[Customer_ID]],Table1[Customer_ID],Table1[Region],"Not Found")</f>
        <v>South</v>
      </c>
      <c r="S3437" t="str">
        <f>_xlfn.XLOOKUP(Table2[[#This Row],[Customer_ID]],Table1[Customer_ID],Table1[Segment],"Not Found")</f>
        <v>Corporate</v>
      </c>
      <c r="T3437" t="str">
        <f>_xlfn.XLOOKUP(Table2[[#This Row],[Product_ID]],Table4[Product_ID],Table4[Product_Name],"Not Found")</f>
        <v>Laptop Stand</v>
      </c>
    </row>
    <row r="3438" spans="1:20" x14ac:dyDescent="0.3">
      <c r="A3438" t="s">
        <v>3969</v>
      </c>
      <c r="B3438" s="4">
        <v>45858</v>
      </c>
      <c r="C3438" s="4">
        <v>45860</v>
      </c>
      <c r="D3438" t="s">
        <v>168</v>
      </c>
      <c r="E3438" t="s">
        <v>45</v>
      </c>
      <c r="F3438" s="8">
        <v>4</v>
      </c>
      <c r="G3438" s="10">
        <v>0.1</v>
      </c>
      <c r="H3438" t="s">
        <v>21</v>
      </c>
      <c r="I3438" s="8">
        <v>8996.4</v>
      </c>
      <c r="J3438" s="8">
        <v>2650.39</v>
      </c>
      <c r="K3438" s="12">
        <f>YEAR(Table2[[#This Row],[Order_Date]])</f>
        <v>2025</v>
      </c>
      <c r="L3438" s="12">
        <f>MONTH(Table2[[#This Row],[Order_Date]])</f>
        <v>7</v>
      </c>
      <c r="M3438" t="str">
        <f>TEXT(Table2[[#This Row],[Order_Date]],"mmm")</f>
        <v>Jul</v>
      </c>
      <c r="N3438" t="str">
        <f>TEXT(Table2[[#This Row],[Order_Date]],"YYYY-MM")</f>
        <v>2025-07</v>
      </c>
      <c r="O3438" s="9">
        <f>IFERROR(Table2[[#This Row],[Profit]]/Table2[[#This Row],[Sales]],0)</f>
        <v>0.29460562002578811</v>
      </c>
      <c r="P3438" t="str">
        <f>_xlfn.XLOOKUP(Table2[[#This Row],[Product_ID]],Table4[Product_ID],Table4[Category],"Not Found")</f>
        <v>Technology</v>
      </c>
      <c r="Q3438" t="str">
        <f>_xlfn.XLOOKUP(Table2[[#This Row],[Product_ID]],Table4[Product_ID],Table4[Sub_Category],"Not Found")</f>
        <v>Audio</v>
      </c>
      <c r="R3438" t="str">
        <f>_xlfn.XLOOKUP(Table2[[#This Row],[Customer_ID]],Table1[Customer_ID],Table1[Region],"Not Found")</f>
        <v>West</v>
      </c>
      <c r="S3438" t="str">
        <f>_xlfn.XLOOKUP(Table2[[#This Row],[Customer_ID]],Table1[Customer_ID],Table1[Segment],"Not Found")</f>
        <v>Home Office</v>
      </c>
      <c r="T3438" t="str">
        <f>_xlfn.XLOOKUP(Table2[[#This Row],[Product_ID]],Table4[Product_ID],Table4[Product_Name],"Not Found")</f>
        <v>Headphones</v>
      </c>
    </row>
    <row r="3439" spans="1:20" x14ac:dyDescent="0.3">
      <c r="A3439" t="s">
        <v>3970</v>
      </c>
      <c r="B3439" s="4">
        <v>45680</v>
      </c>
      <c r="C3439" s="4">
        <v>45685</v>
      </c>
      <c r="D3439" t="s">
        <v>240</v>
      </c>
      <c r="E3439" t="s">
        <v>50</v>
      </c>
      <c r="F3439" s="8">
        <v>2</v>
      </c>
      <c r="G3439" s="10">
        <v>0</v>
      </c>
      <c r="H3439" t="s">
        <v>30</v>
      </c>
      <c r="I3439" s="8">
        <v>998</v>
      </c>
      <c r="J3439" s="8">
        <v>246.12</v>
      </c>
      <c r="K3439" s="12">
        <f>YEAR(Table2[[#This Row],[Order_Date]])</f>
        <v>2025</v>
      </c>
      <c r="L3439" s="12">
        <f>MONTH(Table2[[#This Row],[Order_Date]])</f>
        <v>1</v>
      </c>
      <c r="M3439" t="str">
        <f>TEXT(Table2[[#This Row],[Order_Date]],"mmm")</f>
        <v>Jan</v>
      </c>
      <c r="N3439" t="str">
        <f>TEXT(Table2[[#This Row],[Order_Date]],"YYYY-MM")</f>
        <v>2025-01</v>
      </c>
      <c r="O3439" s="9">
        <f>IFERROR(Table2[[#This Row],[Profit]]/Table2[[#This Row],[Sales]],0)</f>
        <v>0.24661322645290581</v>
      </c>
      <c r="P3439" t="str">
        <f>_xlfn.XLOOKUP(Table2[[#This Row],[Product_ID]],Table4[Product_ID],Table4[Category],"Not Found")</f>
        <v>Technology</v>
      </c>
      <c r="Q3439" t="str">
        <f>_xlfn.XLOOKUP(Table2[[#This Row],[Product_ID]],Table4[Product_ID],Table4[Sub_Category],"Not Found")</f>
        <v>Accessories</v>
      </c>
      <c r="R3439" t="str">
        <f>_xlfn.XLOOKUP(Table2[[#This Row],[Customer_ID]],Table1[Customer_ID],Table1[Region],"Not Found")</f>
        <v>South</v>
      </c>
      <c r="S3439" t="str">
        <f>_xlfn.XLOOKUP(Table2[[#This Row],[Customer_ID]],Table1[Customer_ID],Table1[Segment],"Not Found")</f>
        <v>Consumer</v>
      </c>
      <c r="T3439" t="str">
        <f>_xlfn.XLOOKUP(Table2[[#This Row],[Product_ID]],Table4[Product_ID],Table4[Product_Name],"Not Found")</f>
        <v>Wireless Mouse</v>
      </c>
    </row>
    <row r="3440" spans="1:20" x14ac:dyDescent="0.3">
      <c r="A3440" t="s">
        <v>3971</v>
      </c>
      <c r="B3440" s="4">
        <v>45839</v>
      </c>
      <c r="C3440" s="4">
        <v>45843</v>
      </c>
      <c r="D3440" t="s">
        <v>3972</v>
      </c>
      <c r="E3440" t="s">
        <v>29</v>
      </c>
      <c r="F3440" s="8">
        <v>1</v>
      </c>
      <c r="G3440" s="10">
        <v>0</v>
      </c>
      <c r="H3440" t="s">
        <v>30</v>
      </c>
      <c r="I3440" s="8">
        <v>399</v>
      </c>
      <c r="J3440" s="8">
        <v>115.11</v>
      </c>
      <c r="K3440" s="12">
        <f>YEAR(Table2[[#This Row],[Order_Date]])</f>
        <v>2025</v>
      </c>
      <c r="L3440" s="12">
        <f>MONTH(Table2[[#This Row],[Order_Date]])</f>
        <v>7</v>
      </c>
      <c r="M3440" t="str">
        <f>TEXT(Table2[[#This Row],[Order_Date]],"mmm")</f>
        <v>Jul</v>
      </c>
      <c r="N3440" t="str">
        <f>TEXT(Table2[[#This Row],[Order_Date]],"YYYY-MM")</f>
        <v>2025-07</v>
      </c>
      <c r="O3440" s="9">
        <f>IFERROR(Table2[[#This Row],[Profit]]/Table2[[#This Row],[Sales]],0)</f>
        <v>0.28849624060150375</v>
      </c>
      <c r="P3440" t="str">
        <f>_xlfn.XLOOKUP(Table2[[#This Row],[Product_ID]],Table4[Product_ID],Table4[Category],"Not Found")</f>
        <v>Office</v>
      </c>
      <c r="Q3440" t="str">
        <f>_xlfn.XLOOKUP(Table2[[#This Row],[Product_ID]],Table4[Product_ID],Table4[Sub_Category],"Not Found")</f>
        <v>Paper</v>
      </c>
      <c r="R3440" t="str">
        <f>_xlfn.XLOOKUP(Table2[[#This Row],[Customer_ID]],Table1[Customer_ID],Table1[Region],"Not Found")</f>
        <v>North</v>
      </c>
      <c r="S3440" t="str">
        <f>_xlfn.XLOOKUP(Table2[[#This Row],[Customer_ID]],Table1[Customer_ID],Table1[Segment],"Not Found")</f>
        <v>Consumer</v>
      </c>
      <c r="T3440" t="str">
        <f>_xlfn.XLOOKUP(Table2[[#This Row],[Product_ID]],Table4[Product_ID],Table4[Product_Name],"Not Found")</f>
        <v>Notebook Set</v>
      </c>
    </row>
    <row r="3441" spans="1:20" x14ac:dyDescent="0.3">
      <c r="A3441" t="s">
        <v>3973</v>
      </c>
      <c r="B3441" s="4">
        <v>45913</v>
      </c>
      <c r="C3441" s="4">
        <v>45916</v>
      </c>
      <c r="D3441" t="s">
        <v>704</v>
      </c>
      <c r="E3441" t="s">
        <v>76</v>
      </c>
      <c r="F3441" s="8">
        <v>1</v>
      </c>
      <c r="G3441" s="10">
        <v>0.15</v>
      </c>
      <c r="H3441" t="s">
        <v>17</v>
      </c>
      <c r="I3441" s="8">
        <v>764.15</v>
      </c>
      <c r="J3441" s="8">
        <v>150.31</v>
      </c>
      <c r="K3441" s="12">
        <f>YEAR(Table2[[#This Row],[Order_Date]])</f>
        <v>2025</v>
      </c>
      <c r="L3441" s="12">
        <f>MONTH(Table2[[#This Row],[Order_Date]])</f>
        <v>9</v>
      </c>
      <c r="M3441" t="str">
        <f>TEXT(Table2[[#This Row],[Order_Date]],"mmm")</f>
        <v>Sep</v>
      </c>
      <c r="N3441" t="str">
        <f>TEXT(Table2[[#This Row],[Order_Date]],"YYYY-MM")</f>
        <v>2025-09</v>
      </c>
      <c r="O3441" s="9">
        <f>IFERROR(Table2[[#This Row],[Profit]]/Table2[[#This Row],[Sales]],0)</f>
        <v>0.19670221815088662</v>
      </c>
      <c r="P3441" t="str">
        <f>_xlfn.XLOOKUP(Table2[[#This Row],[Product_ID]],Table4[Product_ID],Table4[Category],"Not Found")</f>
        <v>Home</v>
      </c>
      <c r="Q3441" t="str">
        <f>_xlfn.XLOOKUP(Table2[[#This Row],[Product_ID]],Table4[Product_ID],Table4[Sub_Category],"Not Found")</f>
        <v>Decor</v>
      </c>
      <c r="R3441" t="str">
        <f>_xlfn.XLOOKUP(Table2[[#This Row],[Customer_ID]],Table1[Customer_ID],Table1[Region],"Not Found")</f>
        <v>West</v>
      </c>
      <c r="S3441" t="str">
        <f>_xlfn.XLOOKUP(Table2[[#This Row],[Customer_ID]],Table1[Customer_ID],Table1[Segment],"Not Found")</f>
        <v>Consumer</v>
      </c>
      <c r="T3441" t="str">
        <f>_xlfn.XLOOKUP(Table2[[#This Row],[Product_ID]],Table4[Product_ID],Table4[Product_Name],"Not Found")</f>
        <v>Wall Clock</v>
      </c>
    </row>
    <row r="3442" spans="1:20" x14ac:dyDescent="0.3">
      <c r="A3442" t="s">
        <v>3974</v>
      </c>
      <c r="B3442" s="4">
        <v>45468</v>
      </c>
      <c r="C3442" s="4">
        <v>45469</v>
      </c>
      <c r="D3442" t="s">
        <v>878</v>
      </c>
      <c r="E3442" t="s">
        <v>71</v>
      </c>
      <c r="F3442" s="8">
        <v>3</v>
      </c>
      <c r="G3442" s="10">
        <v>0.05</v>
      </c>
      <c r="H3442" t="s">
        <v>21</v>
      </c>
      <c r="I3442" s="8">
        <v>2277.15</v>
      </c>
      <c r="J3442" s="8">
        <v>438.47</v>
      </c>
      <c r="K3442" s="12">
        <f>YEAR(Table2[[#This Row],[Order_Date]])</f>
        <v>2024</v>
      </c>
      <c r="L3442" s="12">
        <f>MONTH(Table2[[#This Row],[Order_Date]])</f>
        <v>6</v>
      </c>
      <c r="M3442" t="str">
        <f>TEXT(Table2[[#This Row],[Order_Date]],"mmm")</f>
        <v>Jun</v>
      </c>
      <c r="N3442" t="str">
        <f>TEXT(Table2[[#This Row],[Order_Date]],"YYYY-MM")</f>
        <v>2024-06</v>
      </c>
      <c r="O3442" s="9">
        <f>IFERROR(Table2[[#This Row],[Profit]]/Table2[[#This Row],[Sales]],0)</f>
        <v>0.19255209362580419</v>
      </c>
      <c r="P3442" t="str">
        <f>_xlfn.XLOOKUP(Table2[[#This Row],[Product_ID]],Table4[Product_ID],Table4[Category],"Not Found")</f>
        <v>Home</v>
      </c>
      <c r="Q3442" t="str">
        <f>_xlfn.XLOOKUP(Table2[[#This Row],[Product_ID]],Table4[Product_ID],Table4[Sub_Category],"Not Found")</f>
        <v>Storage</v>
      </c>
      <c r="R3442" t="str">
        <f>_xlfn.XLOOKUP(Table2[[#This Row],[Customer_ID]],Table1[Customer_ID],Table1[Region],"Not Found")</f>
        <v>South</v>
      </c>
      <c r="S3442" t="str">
        <f>_xlfn.XLOOKUP(Table2[[#This Row],[Customer_ID]],Table1[Customer_ID],Table1[Segment],"Not Found")</f>
        <v>Consumer</v>
      </c>
      <c r="T3442" t="str">
        <f>_xlfn.XLOOKUP(Table2[[#This Row],[Product_ID]],Table4[Product_ID],Table4[Product_Name],"Not Found")</f>
        <v>Storage Box</v>
      </c>
    </row>
    <row r="3443" spans="1:20" x14ac:dyDescent="0.3">
      <c r="A3443" t="s">
        <v>3975</v>
      </c>
      <c r="B3443" s="4">
        <v>45653</v>
      </c>
      <c r="C3443" s="4">
        <v>45654</v>
      </c>
      <c r="D3443" t="s">
        <v>161</v>
      </c>
      <c r="E3443" t="s">
        <v>35</v>
      </c>
      <c r="F3443" s="8">
        <v>4</v>
      </c>
      <c r="G3443" s="10">
        <v>0</v>
      </c>
      <c r="H3443" t="s">
        <v>17</v>
      </c>
      <c r="I3443" s="8">
        <v>6396</v>
      </c>
      <c r="J3443" s="8">
        <v>1910.73</v>
      </c>
      <c r="K3443" s="12">
        <f>YEAR(Table2[[#This Row],[Order_Date]])</f>
        <v>2024</v>
      </c>
      <c r="L3443" s="12">
        <f>MONTH(Table2[[#This Row],[Order_Date]])</f>
        <v>12</v>
      </c>
      <c r="M3443" t="str">
        <f>TEXT(Table2[[#This Row],[Order_Date]],"mmm")</f>
        <v>Dec</v>
      </c>
      <c r="N3443" t="str">
        <f>TEXT(Table2[[#This Row],[Order_Date]],"YYYY-MM")</f>
        <v>2024-12</v>
      </c>
      <c r="O3443" s="9">
        <f>IFERROR(Table2[[#This Row],[Profit]]/Table2[[#This Row],[Sales]],0)</f>
        <v>0.29873827392120078</v>
      </c>
      <c r="P3443" t="str">
        <f>_xlfn.XLOOKUP(Table2[[#This Row],[Product_ID]],Table4[Product_ID],Table4[Category],"Not Found")</f>
        <v>Lifestyle</v>
      </c>
      <c r="Q3443" t="str">
        <f>_xlfn.XLOOKUP(Table2[[#This Row],[Product_ID]],Table4[Product_ID],Table4[Sub_Category],"Not Found")</f>
        <v>Bags</v>
      </c>
      <c r="R3443" t="str">
        <f>_xlfn.XLOOKUP(Table2[[#This Row],[Customer_ID]],Table1[Customer_ID],Table1[Region],"Not Found")</f>
        <v>West</v>
      </c>
      <c r="S3443" t="str">
        <f>_xlfn.XLOOKUP(Table2[[#This Row],[Customer_ID]],Table1[Customer_ID],Table1[Segment],"Not Found")</f>
        <v>Corporate</v>
      </c>
      <c r="T3443" t="str">
        <f>_xlfn.XLOOKUP(Table2[[#This Row],[Product_ID]],Table4[Product_ID],Table4[Product_Name],"Not Found")</f>
        <v>Backpack</v>
      </c>
    </row>
    <row r="3444" spans="1:20" x14ac:dyDescent="0.3">
      <c r="A3444" t="s">
        <v>3976</v>
      </c>
      <c r="B3444" s="4">
        <v>45605</v>
      </c>
      <c r="C3444" s="4">
        <v>45610</v>
      </c>
      <c r="D3444" t="s">
        <v>612</v>
      </c>
      <c r="E3444" t="s">
        <v>55</v>
      </c>
      <c r="F3444" s="8">
        <v>1</v>
      </c>
      <c r="G3444" s="10">
        <v>0.05</v>
      </c>
      <c r="H3444" t="s">
        <v>17</v>
      </c>
      <c r="I3444" s="8">
        <v>5699.05</v>
      </c>
      <c r="J3444" s="8">
        <v>991.39</v>
      </c>
      <c r="K3444" s="12">
        <f>YEAR(Table2[[#This Row],[Order_Date]])</f>
        <v>2024</v>
      </c>
      <c r="L3444" s="12">
        <f>MONTH(Table2[[#This Row],[Order_Date]])</f>
        <v>11</v>
      </c>
      <c r="M3444" t="str">
        <f>TEXT(Table2[[#This Row],[Order_Date]],"mmm")</f>
        <v>Nov</v>
      </c>
      <c r="N3444" t="str">
        <f>TEXT(Table2[[#This Row],[Order_Date]],"YYYY-MM")</f>
        <v>2024-11</v>
      </c>
      <c r="O3444" s="9">
        <f>IFERROR(Table2[[#This Row],[Profit]]/Table2[[#This Row],[Sales]],0)</f>
        <v>0.17395706301927513</v>
      </c>
      <c r="P3444" t="str">
        <f>_xlfn.XLOOKUP(Table2[[#This Row],[Product_ID]],Table4[Product_ID],Table4[Category],"Not Found")</f>
        <v>Furniture</v>
      </c>
      <c r="Q3444" t="str">
        <f>_xlfn.XLOOKUP(Table2[[#This Row],[Product_ID]],Table4[Product_ID],Table4[Sub_Category],"Not Found")</f>
        <v>Furniture</v>
      </c>
      <c r="R3444" t="str">
        <f>_xlfn.XLOOKUP(Table2[[#This Row],[Customer_ID]],Table1[Customer_ID],Table1[Region],"Not Found")</f>
        <v>West</v>
      </c>
      <c r="S3444" t="str">
        <f>_xlfn.XLOOKUP(Table2[[#This Row],[Customer_ID]],Table1[Customer_ID],Table1[Segment],"Not Found")</f>
        <v>Consumer</v>
      </c>
      <c r="T3444" t="str">
        <f>_xlfn.XLOOKUP(Table2[[#This Row],[Product_ID]],Table4[Product_ID],Table4[Product_Name],"Not Found")</f>
        <v>Study Table</v>
      </c>
    </row>
    <row r="3445" spans="1:20" x14ac:dyDescent="0.3">
      <c r="A3445" t="s">
        <v>3977</v>
      </c>
      <c r="B3445" s="4">
        <v>45388</v>
      </c>
      <c r="C3445" s="4">
        <v>45389</v>
      </c>
      <c r="D3445" t="s">
        <v>720</v>
      </c>
      <c r="E3445" t="s">
        <v>65</v>
      </c>
      <c r="F3445" s="8">
        <v>3</v>
      </c>
      <c r="G3445" s="10">
        <v>0</v>
      </c>
      <c r="H3445" t="s">
        <v>13</v>
      </c>
      <c r="I3445" s="8">
        <v>2097</v>
      </c>
      <c r="J3445" s="8">
        <v>565.53</v>
      </c>
      <c r="K3445" s="12">
        <f>YEAR(Table2[[#This Row],[Order_Date]])</f>
        <v>2024</v>
      </c>
      <c r="L3445" s="12">
        <f>MONTH(Table2[[#This Row],[Order_Date]])</f>
        <v>4</v>
      </c>
      <c r="M3445" t="str">
        <f>TEXT(Table2[[#This Row],[Order_Date]],"mmm")</f>
        <v>Apr</v>
      </c>
      <c r="N3445" t="str">
        <f>TEXT(Table2[[#This Row],[Order_Date]],"YYYY-MM")</f>
        <v>2024-04</v>
      </c>
      <c r="O3445" s="9">
        <f>IFERROR(Table2[[#This Row],[Profit]]/Table2[[#This Row],[Sales]],0)</f>
        <v>0.26968526466380544</v>
      </c>
      <c r="P3445" t="str">
        <f>_xlfn.XLOOKUP(Table2[[#This Row],[Product_ID]],Table4[Product_ID],Table4[Category],"Not Found")</f>
        <v>Office</v>
      </c>
      <c r="Q3445" t="str">
        <f>_xlfn.XLOOKUP(Table2[[#This Row],[Product_ID]],Table4[Product_ID],Table4[Sub_Category],"Not Found")</f>
        <v>Storage</v>
      </c>
      <c r="R3445" t="str">
        <f>_xlfn.XLOOKUP(Table2[[#This Row],[Customer_ID]],Table1[Customer_ID],Table1[Region],"Not Found")</f>
        <v>South</v>
      </c>
      <c r="S3445" t="str">
        <f>_xlfn.XLOOKUP(Table2[[#This Row],[Customer_ID]],Table1[Customer_ID],Table1[Segment],"Not Found")</f>
        <v>Corporate</v>
      </c>
      <c r="T3445" t="str">
        <f>_xlfn.XLOOKUP(Table2[[#This Row],[Product_ID]],Table4[Product_ID],Table4[Product_Name],"Not Found")</f>
        <v>Desk Organizer</v>
      </c>
    </row>
    <row r="3446" spans="1:20" x14ac:dyDescent="0.3">
      <c r="A3446" t="s">
        <v>3978</v>
      </c>
      <c r="B3446" s="4">
        <v>45504</v>
      </c>
      <c r="C3446" s="4">
        <v>45509</v>
      </c>
      <c r="D3446" t="s">
        <v>1788</v>
      </c>
      <c r="E3446" t="s">
        <v>65</v>
      </c>
      <c r="F3446" s="8">
        <v>3</v>
      </c>
      <c r="G3446" s="10">
        <v>0.1</v>
      </c>
      <c r="H3446" t="s">
        <v>13</v>
      </c>
      <c r="I3446" s="8">
        <v>1887.3</v>
      </c>
      <c r="J3446" s="8">
        <v>531.66</v>
      </c>
      <c r="K3446" s="12">
        <f>YEAR(Table2[[#This Row],[Order_Date]])</f>
        <v>2024</v>
      </c>
      <c r="L3446" s="12">
        <f>MONTH(Table2[[#This Row],[Order_Date]])</f>
        <v>7</v>
      </c>
      <c r="M3446" t="str">
        <f>TEXT(Table2[[#This Row],[Order_Date]],"mmm")</f>
        <v>Jul</v>
      </c>
      <c r="N3446" t="str">
        <f>TEXT(Table2[[#This Row],[Order_Date]],"YYYY-MM")</f>
        <v>2024-07</v>
      </c>
      <c r="O3446" s="9">
        <f>IFERROR(Table2[[#This Row],[Profit]]/Table2[[#This Row],[Sales]],0)</f>
        <v>0.2817040216181847</v>
      </c>
      <c r="P3446" t="str">
        <f>_xlfn.XLOOKUP(Table2[[#This Row],[Product_ID]],Table4[Product_ID],Table4[Category],"Not Found")</f>
        <v>Office</v>
      </c>
      <c r="Q3446" t="str">
        <f>_xlfn.XLOOKUP(Table2[[#This Row],[Product_ID]],Table4[Product_ID],Table4[Sub_Category],"Not Found")</f>
        <v>Storage</v>
      </c>
      <c r="R3446" t="str">
        <f>_xlfn.XLOOKUP(Table2[[#This Row],[Customer_ID]],Table1[Customer_ID],Table1[Region],"Not Found")</f>
        <v>East</v>
      </c>
      <c r="S3446" t="str">
        <f>_xlfn.XLOOKUP(Table2[[#This Row],[Customer_ID]],Table1[Customer_ID],Table1[Segment],"Not Found")</f>
        <v>Consumer</v>
      </c>
      <c r="T3446" t="str">
        <f>_xlfn.XLOOKUP(Table2[[#This Row],[Product_ID]],Table4[Product_ID],Table4[Product_Name],"Not Found")</f>
        <v>Desk Organizer</v>
      </c>
    </row>
    <row r="3447" spans="1:20" x14ac:dyDescent="0.3">
      <c r="A3447" t="s">
        <v>3979</v>
      </c>
      <c r="B3447" s="4">
        <v>45428</v>
      </c>
      <c r="C3447" s="4">
        <v>45433</v>
      </c>
      <c r="D3447" t="s">
        <v>1194</v>
      </c>
      <c r="E3447" t="s">
        <v>55</v>
      </c>
      <c r="F3447" s="8">
        <v>1</v>
      </c>
      <c r="G3447" s="10">
        <v>0</v>
      </c>
      <c r="H3447" t="s">
        <v>13</v>
      </c>
      <c r="I3447" s="8">
        <v>5999</v>
      </c>
      <c r="J3447" s="8">
        <v>929.81</v>
      </c>
      <c r="K3447" s="12">
        <f>YEAR(Table2[[#This Row],[Order_Date]])</f>
        <v>2024</v>
      </c>
      <c r="L3447" s="12">
        <f>MONTH(Table2[[#This Row],[Order_Date]])</f>
        <v>5</v>
      </c>
      <c r="M3447" t="str">
        <f>TEXT(Table2[[#This Row],[Order_Date]],"mmm")</f>
        <v>May</v>
      </c>
      <c r="N3447" t="str">
        <f>TEXT(Table2[[#This Row],[Order_Date]],"YYYY-MM")</f>
        <v>2024-05</v>
      </c>
      <c r="O3447" s="9">
        <f>IFERROR(Table2[[#This Row],[Profit]]/Table2[[#This Row],[Sales]],0)</f>
        <v>0.15499416569428237</v>
      </c>
      <c r="P3447" t="str">
        <f>_xlfn.XLOOKUP(Table2[[#This Row],[Product_ID]],Table4[Product_ID],Table4[Category],"Not Found")</f>
        <v>Furniture</v>
      </c>
      <c r="Q3447" t="str">
        <f>_xlfn.XLOOKUP(Table2[[#This Row],[Product_ID]],Table4[Product_ID],Table4[Sub_Category],"Not Found")</f>
        <v>Furniture</v>
      </c>
      <c r="R3447" t="str">
        <f>_xlfn.XLOOKUP(Table2[[#This Row],[Customer_ID]],Table1[Customer_ID],Table1[Region],"Not Found")</f>
        <v>West</v>
      </c>
      <c r="S3447" t="str">
        <f>_xlfn.XLOOKUP(Table2[[#This Row],[Customer_ID]],Table1[Customer_ID],Table1[Segment],"Not Found")</f>
        <v>Consumer</v>
      </c>
      <c r="T3447" t="str">
        <f>_xlfn.XLOOKUP(Table2[[#This Row],[Product_ID]],Table4[Product_ID],Table4[Product_Name],"Not Found")</f>
        <v>Study Table</v>
      </c>
    </row>
    <row r="3448" spans="1:20" x14ac:dyDescent="0.3">
      <c r="A3448" t="s">
        <v>3980</v>
      </c>
      <c r="B3448" s="4">
        <v>45297</v>
      </c>
      <c r="C3448" s="4">
        <v>45300</v>
      </c>
      <c r="D3448" t="s">
        <v>19</v>
      </c>
      <c r="E3448" t="s">
        <v>200</v>
      </c>
      <c r="F3448" s="8">
        <v>3</v>
      </c>
      <c r="G3448" s="10">
        <v>0.15</v>
      </c>
      <c r="H3448" t="s">
        <v>30</v>
      </c>
      <c r="I3448" s="8">
        <v>2802.45</v>
      </c>
      <c r="J3448" s="8">
        <v>762.72</v>
      </c>
      <c r="K3448" s="12">
        <f>YEAR(Table2[[#This Row],[Order_Date]])</f>
        <v>2024</v>
      </c>
      <c r="L3448" s="12">
        <f>MONTH(Table2[[#This Row],[Order_Date]])</f>
        <v>1</v>
      </c>
      <c r="M3448" t="str">
        <f>TEXT(Table2[[#This Row],[Order_Date]],"mmm")</f>
        <v>Jan</v>
      </c>
      <c r="N3448" t="str">
        <f>TEXT(Table2[[#This Row],[Order_Date]],"YYYY-MM")</f>
        <v>2024-01</v>
      </c>
      <c r="O3448" s="9">
        <f>IFERROR(Table2[[#This Row],[Profit]]/Table2[[#This Row],[Sales]],0)</f>
        <v>0.27216185837392287</v>
      </c>
      <c r="P3448" t="str">
        <f>_xlfn.XLOOKUP(Table2[[#This Row],[Product_ID]],Table4[Product_ID],Table4[Category],"Not Found")</f>
        <v>Office</v>
      </c>
      <c r="Q3448" t="str">
        <f>_xlfn.XLOOKUP(Table2[[#This Row],[Product_ID]],Table4[Product_ID],Table4[Sub_Category],"Not Found")</f>
        <v>Office Supplies</v>
      </c>
      <c r="R3448" t="str">
        <f>_xlfn.XLOOKUP(Table2[[#This Row],[Customer_ID]],Table1[Customer_ID],Table1[Region],"Not Found")</f>
        <v>West</v>
      </c>
      <c r="S3448" t="str">
        <f>_xlfn.XLOOKUP(Table2[[#This Row],[Customer_ID]],Table1[Customer_ID],Table1[Segment],"Not Found")</f>
        <v>Consumer</v>
      </c>
      <c r="T3448" t="str">
        <f>_xlfn.XLOOKUP(Table2[[#This Row],[Product_ID]],Table4[Product_ID],Table4[Product_Name],"Not Found")</f>
        <v>Laptop Stand</v>
      </c>
    </row>
    <row r="3449" spans="1:20" x14ac:dyDescent="0.3">
      <c r="A3449" t="s">
        <v>3981</v>
      </c>
      <c r="B3449" s="4">
        <v>45400</v>
      </c>
      <c r="C3449" s="4">
        <v>45403</v>
      </c>
      <c r="D3449" t="s">
        <v>1032</v>
      </c>
      <c r="E3449" t="s">
        <v>16</v>
      </c>
      <c r="F3449" s="8">
        <v>1</v>
      </c>
      <c r="G3449" s="10">
        <v>0.05</v>
      </c>
      <c r="H3449" t="s">
        <v>13</v>
      </c>
      <c r="I3449" s="8">
        <v>1234.05</v>
      </c>
      <c r="J3449" s="8">
        <v>271.3</v>
      </c>
      <c r="K3449" s="12">
        <f>YEAR(Table2[[#This Row],[Order_Date]])</f>
        <v>2024</v>
      </c>
      <c r="L3449" s="12">
        <f>MONTH(Table2[[#This Row],[Order_Date]])</f>
        <v>4</v>
      </c>
      <c r="M3449" t="str">
        <f>TEXT(Table2[[#This Row],[Order_Date]],"mmm")</f>
        <v>Apr</v>
      </c>
      <c r="N3449" t="str">
        <f>TEXT(Table2[[#This Row],[Order_Date]],"YYYY-MM")</f>
        <v>2024-04</v>
      </c>
      <c r="O3449" s="9">
        <f>IFERROR(Table2[[#This Row],[Profit]]/Table2[[#This Row],[Sales]],0)</f>
        <v>0.2198452250719177</v>
      </c>
      <c r="P3449" t="str">
        <f>_xlfn.XLOOKUP(Table2[[#This Row],[Product_ID]],Table4[Product_ID],Table4[Category],"Not Found")</f>
        <v>Technology</v>
      </c>
      <c r="Q3449" t="str">
        <f>_xlfn.XLOOKUP(Table2[[#This Row],[Product_ID]],Table4[Product_ID],Table4[Sub_Category],"Not Found")</f>
        <v>Accessories</v>
      </c>
      <c r="R3449" t="str">
        <f>_xlfn.XLOOKUP(Table2[[#This Row],[Customer_ID]],Table1[Customer_ID],Table1[Region],"Not Found")</f>
        <v>South</v>
      </c>
      <c r="S3449" t="str">
        <f>_xlfn.XLOOKUP(Table2[[#This Row],[Customer_ID]],Table1[Customer_ID],Table1[Segment],"Not Found")</f>
        <v>Corporate</v>
      </c>
      <c r="T3449" t="str">
        <f>_xlfn.XLOOKUP(Table2[[#This Row],[Product_ID]],Table4[Product_ID],Table4[Product_Name],"Not Found")</f>
        <v>USB-C Hub</v>
      </c>
    </row>
    <row r="3450" spans="1:20" x14ac:dyDescent="0.3">
      <c r="A3450" t="s">
        <v>3982</v>
      </c>
      <c r="B3450" s="4">
        <v>45838</v>
      </c>
      <c r="C3450" s="4">
        <v>45843</v>
      </c>
      <c r="D3450" t="s">
        <v>25</v>
      </c>
      <c r="E3450" t="s">
        <v>26</v>
      </c>
      <c r="F3450" s="8">
        <v>2</v>
      </c>
      <c r="G3450" s="10">
        <v>0.05</v>
      </c>
      <c r="H3450" t="s">
        <v>13</v>
      </c>
      <c r="I3450" s="8">
        <v>1708.1</v>
      </c>
      <c r="J3450" s="8">
        <v>529.49</v>
      </c>
      <c r="K3450" s="12">
        <f>YEAR(Table2[[#This Row],[Order_Date]])</f>
        <v>2025</v>
      </c>
      <c r="L3450" s="12">
        <f>MONTH(Table2[[#This Row],[Order_Date]])</f>
        <v>6</v>
      </c>
      <c r="M3450" t="str">
        <f>TEXT(Table2[[#This Row],[Order_Date]],"mmm")</f>
        <v>Jun</v>
      </c>
      <c r="N3450" t="str">
        <f>TEXT(Table2[[#This Row],[Order_Date]],"YYYY-MM")</f>
        <v>2025-06</v>
      </c>
      <c r="O3450" s="9">
        <f>IFERROR(Table2[[#This Row],[Profit]]/Table2[[#This Row],[Sales]],0)</f>
        <v>0.30998770563784322</v>
      </c>
      <c r="P3450" t="str">
        <f>_xlfn.XLOOKUP(Table2[[#This Row],[Product_ID]],Table4[Product_ID],Table4[Category],"Not Found")</f>
        <v>Technology</v>
      </c>
      <c r="Q3450" t="str">
        <f>_xlfn.XLOOKUP(Table2[[#This Row],[Product_ID]],Table4[Product_ID],Table4[Sub_Category],"Not Found")</f>
        <v>Accessories</v>
      </c>
      <c r="R3450" t="str">
        <f>_xlfn.XLOOKUP(Table2[[#This Row],[Customer_ID]],Table1[Customer_ID],Table1[Region],"Not Found")</f>
        <v>South</v>
      </c>
      <c r="S3450" t="str">
        <f>_xlfn.XLOOKUP(Table2[[#This Row],[Customer_ID]],Table1[Customer_ID],Table1[Segment],"Not Found")</f>
        <v>Corporate</v>
      </c>
      <c r="T3450" t="str">
        <f>_xlfn.XLOOKUP(Table2[[#This Row],[Product_ID]],Table4[Product_ID],Table4[Product_Name],"Not Found")</f>
        <v>Keyboard</v>
      </c>
    </row>
    <row r="3451" spans="1:20" x14ac:dyDescent="0.3">
      <c r="A3451" t="s">
        <v>3983</v>
      </c>
      <c r="B3451" s="4">
        <v>45330</v>
      </c>
      <c r="C3451" s="4">
        <v>45333</v>
      </c>
      <c r="D3451" t="s">
        <v>170</v>
      </c>
      <c r="E3451" t="s">
        <v>40</v>
      </c>
      <c r="F3451" s="8">
        <v>2</v>
      </c>
      <c r="G3451" s="10">
        <v>0</v>
      </c>
      <c r="H3451" t="s">
        <v>13</v>
      </c>
      <c r="I3451" s="8">
        <v>2998</v>
      </c>
      <c r="J3451" s="8">
        <v>421.4</v>
      </c>
      <c r="K3451" s="12">
        <f>YEAR(Table2[[#This Row],[Order_Date]])</f>
        <v>2024</v>
      </c>
      <c r="L3451" s="12">
        <f>MONTH(Table2[[#This Row],[Order_Date]])</f>
        <v>2</v>
      </c>
      <c r="M3451" t="str">
        <f>TEXT(Table2[[#This Row],[Order_Date]],"mmm")</f>
        <v>Feb</v>
      </c>
      <c r="N3451" t="str">
        <f>TEXT(Table2[[#This Row],[Order_Date]],"YYYY-MM")</f>
        <v>2024-02</v>
      </c>
      <c r="O3451" s="9">
        <f>IFERROR(Table2[[#This Row],[Profit]]/Table2[[#This Row],[Sales]],0)</f>
        <v>0.14056037358238826</v>
      </c>
      <c r="P3451" t="str">
        <f>_xlfn.XLOOKUP(Table2[[#This Row],[Product_ID]],Table4[Product_ID],Table4[Category],"Not Found")</f>
        <v>Technology</v>
      </c>
      <c r="Q3451" t="str">
        <f>_xlfn.XLOOKUP(Table2[[#This Row],[Product_ID]],Table4[Product_ID],Table4[Sub_Category],"Not Found")</f>
        <v>Accessories</v>
      </c>
      <c r="R3451" t="str">
        <f>_xlfn.XLOOKUP(Table2[[#This Row],[Customer_ID]],Table1[Customer_ID],Table1[Region],"Not Found")</f>
        <v>South</v>
      </c>
      <c r="S3451" t="str">
        <f>_xlfn.XLOOKUP(Table2[[#This Row],[Customer_ID]],Table1[Customer_ID],Table1[Segment],"Not Found")</f>
        <v>Home Office</v>
      </c>
      <c r="T3451" t="str">
        <f>_xlfn.XLOOKUP(Table2[[#This Row],[Product_ID]],Table4[Product_ID],Table4[Product_Name],"Not Found")</f>
        <v>Power Bank</v>
      </c>
    </row>
    <row r="3452" spans="1:20" x14ac:dyDescent="0.3">
      <c r="A3452" t="s">
        <v>3984</v>
      </c>
      <c r="B3452" s="4">
        <v>45953</v>
      </c>
      <c r="C3452" s="4">
        <v>45957</v>
      </c>
      <c r="D3452" t="s">
        <v>548</v>
      </c>
      <c r="E3452" t="s">
        <v>20</v>
      </c>
      <c r="F3452" s="8">
        <v>2</v>
      </c>
      <c r="G3452" s="10">
        <v>0</v>
      </c>
      <c r="H3452" t="s">
        <v>17</v>
      </c>
      <c r="I3452" s="8">
        <v>13998</v>
      </c>
      <c r="J3452" s="8">
        <v>2703.53</v>
      </c>
      <c r="K3452" s="12">
        <f>YEAR(Table2[[#This Row],[Order_Date]])</f>
        <v>2025</v>
      </c>
      <c r="L3452" s="12">
        <f>MONTH(Table2[[#This Row],[Order_Date]])</f>
        <v>10</v>
      </c>
      <c r="M3452" t="str">
        <f>TEXT(Table2[[#This Row],[Order_Date]],"mmm")</f>
        <v>Oct</v>
      </c>
      <c r="N3452" t="str">
        <f>TEXT(Table2[[#This Row],[Order_Date]],"YYYY-MM")</f>
        <v>2025-10</v>
      </c>
      <c r="O3452" s="9">
        <f>IFERROR(Table2[[#This Row],[Profit]]/Table2[[#This Row],[Sales]],0)</f>
        <v>0.19313687669667096</v>
      </c>
      <c r="P3452" t="str">
        <f>_xlfn.XLOOKUP(Table2[[#This Row],[Product_ID]],Table4[Product_ID],Table4[Category],"Not Found")</f>
        <v>Furniture</v>
      </c>
      <c r="Q3452" t="str">
        <f>_xlfn.XLOOKUP(Table2[[#This Row],[Product_ID]],Table4[Product_ID],Table4[Sub_Category],"Not Found")</f>
        <v>Furniture</v>
      </c>
      <c r="R3452" t="str">
        <f>_xlfn.XLOOKUP(Table2[[#This Row],[Customer_ID]],Table1[Customer_ID],Table1[Region],"Not Found")</f>
        <v>South</v>
      </c>
      <c r="S3452" t="str">
        <f>_xlfn.XLOOKUP(Table2[[#This Row],[Customer_ID]],Table1[Customer_ID],Table1[Segment],"Not Found")</f>
        <v>Consumer</v>
      </c>
      <c r="T3452" t="str">
        <f>_xlfn.XLOOKUP(Table2[[#This Row],[Product_ID]],Table4[Product_ID],Table4[Product_Name],"Not Found")</f>
        <v>Office Chair</v>
      </c>
    </row>
    <row r="3453" spans="1:20" x14ac:dyDescent="0.3">
      <c r="A3453" t="s">
        <v>3985</v>
      </c>
      <c r="B3453" s="4">
        <v>45716</v>
      </c>
      <c r="C3453" s="4">
        <v>45718</v>
      </c>
      <c r="D3453" t="s">
        <v>960</v>
      </c>
      <c r="E3453" t="s">
        <v>55</v>
      </c>
      <c r="F3453" s="8">
        <v>2</v>
      </c>
      <c r="G3453" s="10">
        <v>0.1</v>
      </c>
      <c r="H3453" t="s">
        <v>30</v>
      </c>
      <c r="I3453" s="8">
        <v>10798.2</v>
      </c>
      <c r="J3453" s="8">
        <v>1975.57</v>
      </c>
      <c r="K3453" s="12">
        <f>YEAR(Table2[[#This Row],[Order_Date]])</f>
        <v>2025</v>
      </c>
      <c r="L3453" s="12">
        <f>MONTH(Table2[[#This Row],[Order_Date]])</f>
        <v>2</v>
      </c>
      <c r="M3453" t="str">
        <f>TEXT(Table2[[#This Row],[Order_Date]],"mmm")</f>
        <v>Feb</v>
      </c>
      <c r="N3453" t="str">
        <f>TEXT(Table2[[#This Row],[Order_Date]],"YYYY-MM")</f>
        <v>2025-02</v>
      </c>
      <c r="O3453" s="9">
        <f>IFERROR(Table2[[#This Row],[Profit]]/Table2[[#This Row],[Sales]],0)</f>
        <v>0.18295364042155171</v>
      </c>
      <c r="P3453" t="str">
        <f>_xlfn.XLOOKUP(Table2[[#This Row],[Product_ID]],Table4[Product_ID],Table4[Category],"Not Found")</f>
        <v>Furniture</v>
      </c>
      <c r="Q3453" t="str">
        <f>_xlfn.XLOOKUP(Table2[[#This Row],[Product_ID]],Table4[Product_ID],Table4[Sub_Category],"Not Found")</f>
        <v>Furniture</v>
      </c>
      <c r="R3453" t="str">
        <f>_xlfn.XLOOKUP(Table2[[#This Row],[Customer_ID]],Table1[Customer_ID],Table1[Region],"Not Found")</f>
        <v>North</v>
      </c>
      <c r="S3453" t="str">
        <f>_xlfn.XLOOKUP(Table2[[#This Row],[Customer_ID]],Table1[Customer_ID],Table1[Segment],"Not Found")</f>
        <v>Corporate</v>
      </c>
      <c r="T3453" t="str">
        <f>_xlfn.XLOOKUP(Table2[[#This Row],[Product_ID]],Table4[Product_ID],Table4[Product_Name],"Not Found")</f>
        <v>Study Table</v>
      </c>
    </row>
    <row r="3454" spans="1:20" x14ac:dyDescent="0.3">
      <c r="A3454" t="s">
        <v>3986</v>
      </c>
      <c r="B3454" s="4">
        <v>45921</v>
      </c>
      <c r="C3454" s="4">
        <v>45922</v>
      </c>
      <c r="D3454" t="s">
        <v>797</v>
      </c>
      <c r="E3454" t="s">
        <v>58</v>
      </c>
      <c r="F3454" s="8">
        <v>1</v>
      </c>
      <c r="G3454" s="10">
        <v>0.1</v>
      </c>
      <c r="H3454" t="s">
        <v>17</v>
      </c>
      <c r="I3454" s="8">
        <v>1799.1</v>
      </c>
      <c r="J3454" s="8">
        <v>397.09</v>
      </c>
      <c r="K3454" s="12">
        <f>YEAR(Table2[[#This Row],[Order_Date]])</f>
        <v>2025</v>
      </c>
      <c r="L3454" s="12">
        <f>MONTH(Table2[[#This Row],[Order_Date]])</f>
        <v>9</v>
      </c>
      <c r="M3454" t="str">
        <f>TEXT(Table2[[#This Row],[Order_Date]],"mmm")</f>
        <v>Sep</v>
      </c>
      <c r="N3454" t="str">
        <f>TEXT(Table2[[#This Row],[Order_Date]],"YYYY-MM")</f>
        <v>2025-09</v>
      </c>
      <c r="O3454" s="9">
        <f>IFERROR(Table2[[#This Row],[Profit]]/Table2[[#This Row],[Sales]],0)</f>
        <v>0.22071591351231171</v>
      </c>
      <c r="P3454" t="str">
        <f>_xlfn.XLOOKUP(Table2[[#This Row],[Product_ID]],Table4[Product_ID],Table4[Category],"Not Found")</f>
        <v>Technology</v>
      </c>
      <c r="Q3454" t="str">
        <f>_xlfn.XLOOKUP(Table2[[#This Row],[Product_ID]],Table4[Product_ID],Table4[Sub_Category],"Not Found")</f>
        <v>Audio</v>
      </c>
      <c r="R3454" t="str">
        <f>_xlfn.XLOOKUP(Table2[[#This Row],[Customer_ID]],Table1[Customer_ID],Table1[Region],"Not Found")</f>
        <v>West</v>
      </c>
      <c r="S3454" t="str">
        <f>_xlfn.XLOOKUP(Table2[[#This Row],[Customer_ID]],Table1[Customer_ID],Table1[Segment],"Not Found")</f>
        <v>Consumer</v>
      </c>
      <c r="T3454" t="str">
        <f>_xlfn.XLOOKUP(Table2[[#This Row],[Product_ID]],Table4[Product_ID],Table4[Product_Name],"Not Found")</f>
        <v>Bluetooth Speaker</v>
      </c>
    </row>
    <row r="3455" spans="1:20" x14ac:dyDescent="0.3">
      <c r="A3455" t="s">
        <v>3987</v>
      </c>
      <c r="B3455" s="4">
        <v>45552</v>
      </c>
      <c r="C3455" s="4">
        <v>45553</v>
      </c>
      <c r="D3455" t="s">
        <v>1090</v>
      </c>
      <c r="E3455" t="s">
        <v>16</v>
      </c>
      <c r="F3455" s="8">
        <v>3</v>
      </c>
      <c r="G3455" s="10">
        <v>0</v>
      </c>
      <c r="H3455" t="s">
        <v>13</v>
      </c>
      <c r="I3455" s="8">
        <v>3897</v>
      </c>
      <c r="J3455" s="8">
        <v>907.32</v>
      </c>
      <c r="K3455" s="12">
        <f>YEAR(Table2[[#This Row],[Order_Date]])</f>
        <v>2024</v>
      </c>
      <c r="L3455" s="12">
        <f>MONTH(Table2[[#This Row],[Order_Date]])</f>
        <v>9</v>
      </c>
      <c r="M3455" t="str">
        <f>TEXT(Table2[[#This Row],[Order_Date]],"mmm")</f>
        <v>Sep</v>
      </c>
      <c r="N3455" t="str">
        <f>TEXT(Table2[[#This Row],[Order_Date]],"YYYY-MM")</f>
        <v>2024-09</v>
      </c>
      <c r="O3455" s="9">
        <f>IFERROR(Table2[[#This Row],[Profit]]/Table2[[#This Row],[Sales]],0)</f>
        <v>0.23282525019245576</v>
      </c>
      <c r="P3455" t="str">
        <f>_xlfn.XLOOKUP(Table2[[#This Row],[Product_ID]],Table4[Product_ID],Table4[Category],"Not Found")</f>
        <v>Technology</v>
      </c>
      <c r="Q3455" t="str">
        <f>_xlfn.XLOOKUP(Table2[[#This Row],[Product_ID]],Table4[Product_ID],Table4[Sub_Category],"Not Found")</f>
        <v>Accessories</v>
      </c>
      <c r="R3455" t="str">
        <f>_xlfn.XLOOKUP(Table2[[#This Row],[Customer_ID]],Table1[Customer_ID],Table1[Region],"Not Found")</f>
        <v>West</v>
      </c>
      <c r="S3455" t="str">
        <f>_xlfn.XLOOKUP(Table2[[#This Row],[Customer_ID]],Table1[Customer_ID],Table1[Segment],"Not Found")</f>
        <v>Consumer</v>
      </c>
      <c r="T3455" t="str">
        <f>_xlfn.XLOOKUP(Table2[[#This Row],[Product_ID]],Table4[Product_ID],Table4[Product_Name],"Not Found")</f>
        <v>USB-C Hub</v>
      </c>
    </row>
    <row r="3456" spans="1:20" x14ac:dyDescent="0.3">
      <c r="A3456" t="s">
        <v>3988</v>
      </c>
      <c r="B3456" s="4">
        <v>45717</v>
      </c>
      <c r="C3456" s="4">
        <v>45718</v>
      </c>
      <c r="D3456" t="s">
        <v>305</v>
      </c>
      <c r="E3456" t="s">
        <v>20</v>
      </c>
      <c r="F3456" s="8">
        <v>3</v>
      </c>
      <c r="G3456" s="10">
        <v>0.05</v>
      </c>
      <c r="H3456" t="s">
        <v>30</v>
      </c>
      <c r="I3456" s="8">
        <v>19947.150000000001</v>
      </c>
      <c r="J3456" s="8">
        <v>4974.8900000000003</v>
      </c>
      <c r="K3456" s="12">
        <f>YEAR(Table2[[#This Row],[Order_Date]])</f>
        <v>2025</v>
      </c>
      <c r="L3456" s="12">
        <f>MONTH(Table2[[#This Row],[Order_Date]])</f>
        <v>3</v>
      </c>
      <c r="M3456" t="str">
        <f>TEXT(Table2[[#This Row],[Order_Date]],"mmm")</f>
        <v>Mar</v>
      </c>
      <c r="N3456" t="str">
        <f>TEXT(Table2[[#This Row],[Order_Date]],"YYYY-MM")</f>
        <v>2025-03</v>
      </c>
      <c r="O3456" s="9">
        <f>IFERROR(Table2[[#This Row],[Profit]]/Table2[[#This Row],[Sales]],0)</f>
        <v>0.24940354887790989</v>
      </c>
      <c r="P3456" t="str">
        <f>_xlfn.XLOOKUP(Table2[[#This Row],[Product_ID]],Table4[Product_ID],Table4[Category],"Not Found")</f>
        <v>Furniture</v>
      </c>
      <c r="Q3456" t="str">
        <f>_xlfn.XLOOKUP(Table2[[#This Row],[Product_ID]],Table4[Product_ID],Table4[Sub_Category],"Not Found")</f>
        <v>Furniture</v>
      </c>
      <c r="R3456" t="str">
        <f>_xlfn.XLOOKUP(Table2[[#This Row],[Customer_ID]],Table1[Customer_ID],Table1[Region],"Not Found")</f>
        <v>South</v>
      </c>
      <c r="S3456" t="str">
        <f>_xlfn.XLOOKUP(Table2[[#This Row],[Customer_ID]],Table1[Customer_ID],Table1[Segment],"Not Found")</f>
        <v>Consumer</v>
      </c>
      <c r="T3456" t="str">
        <f>_xlfn.XLOOKUP(Table2[[#This Row],[Product_ID]],Table4[Product_ID],Table4[Product_Name],"Not Found")</f>
        <v>Office Chair</v>
      </c>
    </row>
    <row r="3457" spans="1:20" x14ac:dyDescent="0.3">
      <c r="A3457" t="s">
        <v>3989</v>
      </c>
      <c r="B3457" s="4">
        <v>45378</v>
      </c>
      <c r="C3457" s="4">
        <v>45379</v>
      </c>
      <c r="D3457" t="s">
        <v>1624</v>
      </c>
      <c r="E3457" t="s">
        <v>81</v>
      </c>
      <c r="F3457" s="8">
        <v>3</v>
      </c>
      <c r="G3457" s="10">
        <v>0.1</v>
      </c>
      <c r="H3457" t="s">
        <v>13</v>
      </c>
      <c r="I3457" s="8">
        <v>2157.3000000000002</v>
      </c>
      <c r="J3457" s="8">
        <v>565.4</v>
      </c>
      <c r="K3457" s="12">
        <f>YEAR(Table2[[#This Row],[Order_Date]])</f>
        <v>2024</v>
      </c>
      <c r="L3457" s="12">
        <f>MONTH(Table2[[#This Row],[Order_Date]])</f>
        <v>3</v>
      </c>
      <c r="M3457" t="str">
        <f>TEXT(Table2[[#This Row],[Order_Date]],"mmm")</f>
        <v>Mar</v>
      </c>
      <c r="N3457" t="str">
        <f>TEXT(Table2[[#This Row],[Order_Date]],"YYYY-MM")</f>
        <v>2024-03</v>
      </c>
      <c r="O3457" s="9">
        <f>IFERROR(Table2[[#This Row],[Profit]]/Table2[[#This Row],[Sales]],0)</f>
        <v>0.26208686784406432</v>
      </c>
      <c r="P3457" t="str">
        <f>_xlfn.XLOOKUP(Table2[[#This Row],[Product_ID]],Table4[Product_ID],Table4[Category],"Not Found")</f>
        <v>Home</v>
      </c>
      <c r="Q3457" t="str">
        <f>_xlfn.XLOOKUP(Table2[[#This Row],[Product_ID]],Table4[Product_ID],Table4[Sub_Category],"Not Found")</f>
        <v>Kitchen</v>
      </c>
      <c r="R3457" t="str">
        <f>_xlfn.XLOOKUP(Table2[[#This Row],[Customer_ID]],Table1[Customer_ID],Table1[Region],"Not Found")</f>
        <v>West</v>
      </c>
      <c r="S3457" t="str">
        <f>_xlfn.XLOOKUP(Table2[[#This Row],[Customer_ID]],Table1[Customer_ID],Table1[Segment],"Not Found")</f>
        <v>Consumer</v>
      </c>
      <c r="T3457" t="str">
        <f>_xlfn.XLOOKUP(Table2[[#This Row],[Product_ID]],Table4[Product_ID],Table4[Product_Name],"Not Found")</f>
        <v>Travel Mug</v>
      </c>
    </row>
    <row r="3458" spans="1:20" x14ac:dyDescent="0.3">
      <c r="A3458" t="s">
        <v>3990</v>
      </c>
      <c r="B3458" s="4">
        <v>45756</v>
      </c>
      <c r="C3458" s="4">
        <v>45760</v>
      </c>
      <c r="D3458" t="s">
        <v>87</v>
      </c>
      <c r="E3458" t="s">
        <v>71</v>
      </c>
      <c r="F3458" s="8">
        <v>2</v>
      </c>
      <c r="G3458" s="10">
        <v>0.05</v>
      </c>
      <c r="H3458" t="s">
        <v>30</v>
      </c>
      <c r="I3458" s="8">
        <v>1518.1</v>
      </c>
      <c r="J3458" s="8">
        <v>300.11</v>
      </c>
      <c r="K3458" s="12">
        <f>YEAR(Table2[[#This Row],[Order_Date]])</f>
        <v>2025</v>
      </c>
      <c r="L3458" s="12">
        <f>MONTH(Table2[[#This Row],[Order_Date]])</f>
        <v>4</v>
      </c>
      <c r="M3458" t="str">
        <f>TEXT(Table2[[#This Row],[Order_Date]],"mmm")</f>
        <v>Apr</v>
      </c>
      <c r="N3458" t="str">
        <f>TEXT(Table2[[#This Row],[Order_Date]],"YYYY-MM")</f>
        <v>2025-04</v>
      </c>
      <c r="O3458" s="9">
        <f>IFERROR(Table2[[#This Row],[Profit]]/Table2[[#This Row],[Sales]],0)</f>
        <v>0.19768789934786907</v>
      </c>
      <c r="P3458" t="str">
        <f>_xlfn.XLOOKUP(Table2[[#This Row],[Product_ID]],Table4[Product_ID],Table4[Category],"Not Found")</f>
        <v>Home</v>
      </c>
      <c r="Q3458" t="str">
        <f>_xlfn.XLOOKUP(Table2[[#This Row],[Product_ID]],Table4[Product_ID],Table4[Sub_Category],"Not Found")</f>
        <v>Storage</v>
      </c>
      <c r="R3458" t="str">
        <f>_xlfn.XLOOKUP(Table2[[#This Row],[Customer_ID]],Table1[Customer_ID],Table1[Region],"Not Found")</f>
        <v>South</v>
      </c>
      <c r="S3458" t="str">
        <f>_xlfn.XLOOKUP(Table2[[#This Row],[Customer_ID]],Table1[Customer_ID],Table1[Segment],"Not Found")</f>
        <v>Consumer</v>
      </c>
      <c r="T3458" t="str">
        <f>_xlfn.XLOOKUP(Table2[[#This Row],[Product_ID]],Table4[Product_ID],Table4[Product_Name],"Not Found")</f>
        <v>Storage Box</v>
      </c>
    </row>
    <row r="3459" spans="1:20" x14ac:dyDescent="0.3">
      <c r="A3459" t="s">
        <v>3991</v>
      </c>
      <c r="B3459" s="4">
        <v>45367</v>
      </c>
      <c r="C3459" s="4">
        <v>45371</v>
      </c>
      <c r="D3459" t="s">
        <v>1198</v>
      </c>
      <c r="E3459" t="s">
        <v>55</v>
      </c>
      <c r="F3459" s="8">
        <v>1</v>
      </c>
      <c r="G3459" s="10">
        <v>0</v>
      </c>
      <c r="H3459" t="s">
        <v>13</v>
      </c>
      <c r="I3459" s="8">
        <v>5999</v>
      </c>
      <c r="J3459" s="8">
        <v>1155.26</v>
      </c>
      <c r="K3459" s="12">
        <f>YEAR(Table2[[#This Row],[Order_Date]])</f>
        <v>2024</v>
      </c>
      <c r="L3459" s="12">
        <f>MONTH(Table2[[#This Row],[Order_Date]])</f>
        <v>3</v>
      </c>
      <c r="M3459" t="str">
        <f>TEXT(Table2[[#This Row],[Order_Date]],"mmm")</f>
        <v>Mar</v>
      </c>
      <c r="N3459" t="str">
        <f>TEXT(Table2[[#This Row],[Order_Date]],"YYYY-MM")</f>
        <v>2024-03</v>
      </c>
      <c r="O3459" s="9">
        <f>IFERROR(Table2[[#This Row],[Profit]]/Table2[[#This Row],[Sales]],0)</f>
        <v>0.19257542923820636</v>
      </c>
      <c r="P3459" t="str">
        <f>_xlfn.XLOOKUP(Table2[[#This Row],[Product_ID]],Table4[Product_ID],Table4[Category],"Not Found")</f>
        <v>Furniture</v>
      </c>
      <c r="Q3459" t="str">
        <f>_xlfn.XLOOKUP(Table2[[#This Row],[Product_ID]],Table4[Product_ID],Table4[Sub_Category],"Not Found")</f>
        <v>Furniture</v>
      </c>
      <c r="R3459" t="str">
        <f>_xlfn.XLOOKUP(Table2[[#This Row],[Customer_ID]],Table1[Customer_ID],Table1[Region],"Not Found")</f>
        <v>West</v>
      </c>
      <c r="S3459" t="str">
        <f>_xlfn.XLOOKUP(Table2[[#This Row],[Customer_ID]],Table1[Customer_ID],Table1[Segment],"Not Found")</f>
        <v>Consumer</v>
      </c>
      <c r="T3459" t="str">
        <f>_xlfn.XLOOKUP(Table2[[#This Row],[Product_ID]],Table4[Product_ID],Table4[Product_Name],"Not Found")</f>
        <v>Study Table</v>
      </c>
    </row>
    <row r="3460" spans="1:20" x14ac:dyDescent="0.3">
      <c r="A3460" t="s">
        <v>3992</v>
      </c>
      <c r="B3460" s="4">
        <v>45762</v>
      </c>
      <c r="C3460" s="4">
        <v>45764</v>
      </c>
      <c r="D3460" t="s">
        <v>698</v>
      </c>
      <c r="E3460" t="s">
        <v>12</v>
      </c>
      <c r="F3460" s="8">
        <v>2</v>
      </c>
      <c r="G3460" s="10">
        <v>0.05</v>
      </c>
      <c r="H3460" t="s">
        <v>21</v>
      </c>
      <c r="I3460" s="8">
        <v>1138.0999999999999</v>
      </c>
      <c r="J3460" s="8">
        <v>278.16000000000003</v>
      </c>
      <c r="K3460" s="12">
        <f>YEAR(Table2[[#This Row],[Order_Date]])</f>
        <v>2025</v>
      </c>
      <c r="L3460" s="12">
        <f>MONTH(Table2[[#This Row],[Order_Date]])</f>
        <v>4</v>
      </c>
      <c r="M3460" t="str">
        <f>TEXT(Table2[[#This Row],[Order_Date]],"mmm")</f>
        <v>Apr</v>
      </c>
      <c r="N3460" t="str">
        <f>TEXT(Table2[[#This Row],[Order_Date]],"YYYY-MM")</f>
        <v>2025-04</v>
      </c>
      <c r="O3460" s="9">
        <f>IFERROR(Table2[[#This Row],[Profit]]/Table2[[#This Row],[Sales]],0)</f>
        <v>0.24440734557595997</v>
      </c>
      <c r="P3460" t="str">
        <f>_xlfn.XLOOKUP(Table2[[#This Row],[Product_ID]],Table4[Product_ID],Table4[Category],"Not Found")</f>
        <v>Home</v>
      </c>
      <c r="Q3460" t="str">
        <f>_xlfn.XLOOKUP(Table2[[#This Row],[Product_ID]],Table4[Product_ID],Table4[Sub_Category],"Not Found")</f>
        <v>Kitchen</v>
      </c>
      <c r="R3460" t="str">
        <f>_xlfn.XLOOKUP(Table2[[#This Row],[Customer_ID]],Table1[Customer_ID],Table1[Region],"Not Found")</f>
        <v>East</v>
      </c>
      <c r="S3460" t="str">
        <f>_xlfn.XLOOKUP(Table2[[#This Row],[Customer_ID]],Table1[Customer_ID],Table1[Segment],"Not Found")</f>
        <v>Consumer</v>
      </c>
      <c r="T3460" t="str">
        <f>_xlfn.XLOOKUP(Table2[[#This Row],[Product_ID]],Table4[Product_ID],Table4[Product_Name],"Not Found")</f>
        <v>Water Bottle</v>
      </c>
    </row>
    <row r="3461" spans="1:20" x14ac:dyDescent="0.3">
      <c r="A3461" t="s">
        <v>3993</v>
      </c>
      <c r="B3461" s="4">
        <v>45705</v>
      </c>
      <c r="C3461" s="4">
        <v>45710</v>
      </c>
      <c r="D3461" t="s">
        <v>645</v>
      </c>
      <c r="E3461" t="s">
        <v>76</v>
      </c>
      <c r="F3461" s="8">
        <v>3</v>
      </c>
      <c r="G3461" s="10">
        <v>0.1</v>
      </c>
      <c r="H3461" t="s">
        <v>13</v>
      </c>
      <c r="I3461" s="8">
        <v>2427.3000000000002</v>
      </c>
      <c r="J3461" s="8">
        <v>554.45000000000005</v>
      </c>
      <c r="K3461" s="12">
        <f>YEAR(Table2[[#This Row],[Order_Date]])</f>
        <v>2025</v>
      </c>
      <c r="L3461" s="12">
        <f>MONTH(Table2[[#This Row],[Order_Date]])</f>
        <v>2</v>
      </c>
      <c r="M3461" t="str">
        <f>TEXT(Table2[[#This Row],[Order_Date]],"mmm")</f>
        <v>Feb</v>
      </c>
      <c r="N3461" t="str">
        <f>TEXT(Table2[[#This Row],[Order_Date]],"YYYY-MM")</f>
        <v>2025-02</v>
      </c>
      <c r="O3461" s="9">
        <f>IFERROR(Table2[[#This Row],[Profit]]/Table2[[#This Row],[Sales]],0)</f>
        <v>0.22842252708771063</v>
      </c>
      <c r="P3461" t="str">
        <f>_xlfn.XLOOKUP(Table2[[#This Row],[Product_ID]],Table4[Product_ID],Table4[Category],"Not Found")</f>
        <v>Home</v>
      </c>
      <c r="Q3461" t="str">
        <f>_xlfn.XLOOKUP(Table2[[#This Row],[Product_ID]],Table4[Product_ID],Table4[Sub_Category],"Not Found")</f>
        <v>Decor</v>
      </c>
      <c r="R3461" t="str">
        <f>_xlfn.XLOOKUP(Table2[[#This Row],[Customer_ID]],Table1[Customer_ID],Table1[Region],"Not Found")</f>
        <v>West</v>
      </c>
      <c r="S3461" t="str">
        <f>_xlfn.XLOOKUP(Table2[[#This Row],[Customer_ID]],Table1[Customer_ID],Table1[Segment],"Not Found")</f>
        <v>Corporate</v>
      </c>
      <c r="T3461" t="str">
        <f>_xlfn.XLOOKUP(Table2[[#This Row],[Product_ID]],Table4[Product_ID],Table4[Product_Name],"Not Found")</f>
        <v>Wall Clock</v>
      </c>
    </row>
    <row r="3462" spans="1:20" x14ac:dyDescent="0.3">
      <c r="A3462" t="s">
        <v>3994</v>
      </c>
      <c r="B3462" s="4">
        <v>46017</v>
      </c>
      <c r="C3462" s="4">
        <v>46020</v>
      </c>
      <c r="D3462" t="s">
        <v>1079</v>
      </c>
      <c r="E3462" t="s">
        <v>50</v>
      </c>
      <c r="F3462" s="8">
        <v>1</v>
      </c>
      <c r="G3462" s="10">
        <v>0</v>
      </c>
      <c r="H3462" t="s">
        <v>30</v>
      </c>
      <c r="I3462" s="8">
        <v>499</v>
      </c>
      <c r="J3462" s="8">
        <v>113.05</v>
      </c>
      <c r="K3462" s="12">
        <f>YEAR(Table2[[#This Row],[Order_Date]])</f>
        <v>2025</v>
      </c>
      <c r="L3462" s="12">
        <f>MONTH(Table2[[#This Row],[Order_Date]])</f>
        <v>12</v>
      </c>
      <c r="M3462" t="str">
        <f>TEXT(Table2[[#This Row],[Order_Date]],"mmm")</f>
        <v>Dec</v>
      </c>
      <c r="N3462" t="str">
        <f>TEXT(Table2[[#This Row],[Order_Date]],"YYYY-MM")</f>
        <v>2025-12</v>
      </c>
      <c r="O3462" s="9">
        <f>IFERROR(Table2[[#This Row],[Profit]]/Table2[[#This Row],[Sales]],0)</f>
        <v>0.22655310621242483</v>
      </c>
      <c r="P3462" t="str">
        <f>_xlfn.XLOOKUP(Table2[[#This Row],[Product_ID]],Table4[Product_ID],Table4[Category],"Not Found")</f>
        <v>Technology</v>
      </c>
      <c r="Q3462" t="str">
        <f>_xlfn.XLOOKUP(Table2[[#This Row],[Product_ID]],Table4[Product_ID],Table4[Sub_Category],"Not Found")</f>
        <v>Accessories</v>
      </c>
      <c r="R3462" t="str">
        <f>_xlfn.XLOOKUP(Table2[[#This Row],[Customer_ID]],Table1[Customer_ID],Table1[Region],"Not Found")</f>
        <v>West</v>
      </c>
      <c r="S3462" t="str">
        <f>_xlfn.XLOOKUP(Table2[[#This Row],[Customer_ID]],Table1[Customer_ID],Table1[Segment],"Not Found")</f>
        <v>Home Office</v>
      </c>
      <c r="T3462" t="str">
        <f>_xlfn.XLOOKUP(Table2[[#This Row],[Product_ID]],Table4[Product_ID],Table4[Product_Name],"Not Found")</f>
        <v>Wireless Mouse</v>
      </c>
    </row>
    <row r="3463" spans="1:20" x14ac:dyDescent="0.3">
      <c r="A3463" t="s">
        <v>3995</v>
      </c>
      <c r="B3463" s="4">
        <v>45748</v>
      </c>
      <c r="C3463" s="4">
        <v>45750</v>
      </c>
      <c r="D3463" t="s">
        <v>384</v>
      </c>
      <c r="E3463" t="s">
        <v>116</v>
      </c>
      <c r="F3463" s="8">
        <v>5</v>
      </c>
      <c r="G3463" s="10">
        <v>0</v>
      </c>
      <c r="H3463" t="s">
        <v>13</v>
      </c>
      <c r="I3463" s="8">
        <v>1995</v>
      </c>
      <c r="J3463" s="8">
        <v>430.66</v>
      </c>
      <c r="K3463" s="12">
        <f>YEAR(Table2[[#This Row],[Order_Date]])</f>
        <v>2025</v>
      </c>
      <c r="L3463" s="12">
        <f>MONTH(Table2[[#This Row],[Order_Date]])</f>
        <v>4</v>
      </c>
      <c r="M3463" t="str">
        <f>TEXT(Table2[[#This Row],[Order_Date]],"mmm")</f>
        <v>Apr</v>
      </c>
      <c r="N3463" t="str">
        <f>TEXT(Table2[[#This Row],[Order_Date]],"YYYY-MM")</f>
        <v>2025-04</v>
      </c>
      <c r="O3463" s="9">
        <f>IFERROR(Table2[[#This Row],[Profit]]/Table2[[#This Row],[Sales]],0)</f>
        <v>0.21586967418546368</v>
      </c>
      <c r="P3463" t="str">
        <f>_xlfn.XLOOKUP(Table2[[#This Row],[Product_ID]],Table4[Product_ID],Table4[Category],"Not Found")</f>
        <v>Technology</v>
      </c>
      <c r="Q3463" t="str">
        <f>_xlfn.XLOOKUP(Table2[[#This Row],[Product_ID]],Table4[Product_ID],Table4[Sub_Category],"Not Found")</f>
        <v>Accessories</v>
      </c>
      <c r="R3463" t="str">
        <f>_xlfn.XLOOKUP(Table2[[#This Row],[Customer_ID]],Table1[Customer_ID],Table1[Region],"Not Found")</f>
        <v>North</v>
      </c>
      <c r="S3463" t="str">
        <f>_xlfn.XLOOKUP(Table2[[#This Row],[Customer_ID]],Table1[Customer_ID],Table1[Segment],"Not Found")</f>
        <v>Corporate</v>
      </c>
      <c r="T3463" t="str">
        <f>_xlfn.XLOOKUP(Table2[[#This Row],[Product_ID]],Table4[Product_ID],Table4[Product_Name],"Not Found")</f>
        <v>Mobile Holder</v>
      </c>
    </row>
    <row r="3464" spans="1:20" x14ac:dyDescent="0.3">
      <c r="A3464" t="s">
        <v>3996</v>
      </c>
      <c r="B3464" s="4">
        <v>45576</v>
      </c>
      <c r="C3464" s="4">
        <v>45577</v>
      </c>
      <c r="D3464" t="s">
        <v>1279</v>
      </c>
      <c r="E3464" t="s">
        <v>116</v>
      </c>
      <c r="F3464" s="8">
        <v>3</v>
      </c>
      <c r="G3464" s="10">
        <v>0.1</v>
      </c>
      <c r="H3464" t="s">
        <v>13</v>
      </c>
      <c r="I3464" s="8">
        <v>1077.3</v>
      </c>
      <c r="J3464" s="8">
        <v>228.44</v>
      </c>
      <c r="K3464" s="12">
        <f>YEAR(Table2[[#This Row],[Order_Date]])</f>
        <v>2024</v>
      </c>
      <c r="L3464" s="12">
        <f>MONTH(Table2[[#This Row],[Order_Date]])</f>
        <v>10</v>
      </c>
      <c r="M3464" t="str">
        <f>TEXT(Table2[[#This Row],[Order_Date]],"mmm")</f>
        <v>Oct</v>
      </c>
      <c r="N3464" t="str">
        <f>TEXT(Table2[[#This Row],[Order_Date]],"YYYY-MM")</f>
        <v>2024-10</v>
      </c>
      <c r="O3464" s="9">
        <f>IFERROR(Table2[[#This Row],[Profit]]/Table2[[#This Row],[Sales]],0)</f>
        <v>0.21204864011881555</v>
      </c>
      <c r="P3464" t="str">
        <f>_xlfn.XLOOKUP(Table2[[#This Row],[Product_ID]],Table4[Product_ID],Table4[Category],"Not Found")</f>
        <v>Technology</v>
      </c>
      <c r="Q3464" t="str">
        <f>_xlfn.XLOOKUP(Table2[[#This Row],[Product_ID]],Table4[Product_ID],Table4[Sub_Category],"Not Found")</f>
        <v>Accessories</v>
      </c>
      <c r="R3464" t="str">
        <f>_xlfn.XLOOKUP(Table2[[#This Row],[Customer_ID]],Table1[Customer_ID],Table1[Region],"Not Found")</f>
        <v>East</v>
      </c>
      <c r="S3464" t="str">
        <f>_xlfn.XLOOKUP(Table2[[#This Row],[Customer_ID]],Table1[Customer_ID],Table1[Segment],"Not Found")</f>
        <v>Consumer</v>
      </c>
      <c r="T3464" t="str">
        <f>_xlfn.XLOOKUP(Table2[[#This Row],[Product_ID]],Table4[Product_ID],Table4[Product_Name],"Not Found")</f>
        <v>Mobile Holder</v>
      </c>
    </row>
    <row r="3465" spans="1:20" x14ac:dyDescent="0.3">
      <c r="A3465" t="s">
        <v>3997</v>
      </c>
      <c r="B3465" s="4">
        <v>45530</v>
      </c>
      <c r="C3465" s="4">
        <v>45533</v>
      </c>
      <c r="D3465" t="s">
        <v>311</v>
      </c>
      <c r="E3465" t="s">
        <v>40</v>
      </c>
      <c r="F3465" s="8">
        <v>2</v>
      </c>
      <c r="G3465" s="10">
        <v>0.2</v>
      </c>
      <c r="H3465" t="s">
        <v>21</v>
      </c>
      <c r="I3465" s="8">
        <v>2398.4</v>
      </c>
      <c r="J3465" s="8">
        <v>519.08000000000004</v>
      </c>
      <c r="K3465" s="12">
        <f>YEAR(Table2[[#This Row],[Order_Date]])</f>
        <v>2024</v>
      </c>
      <c r="L3465" s="12">
        <f>MONTH(Table2[[#This Row],[Order_Date]])</f>
        <v>8</v>
      </c>
      <c r="M3465" t="str">
        <f>TEXT(Table2[[#This Row],[Order_Date]],"mmm")</f>
        <v>Aug</v>
      </c>
      <c r="N3465" t="str">
        <f>TEXT(Table2[[#This Row],[Order_Date]],"YYYY-MM")</f>
        <v>2024-08</v>
      </c>
      <c r="O3465" s="9">
        <f>IFERROR(Table2[[#This Row],[Profit]]/Table2[[#This Row],[Sales]],0)</f>
        <v>0.21642761841227487</v>
      </c>
      <c r="P3465" t="str">
        <f>_xlfn.XLOOKUP(Table2[[#This Row],[Product_ID]],Table4[Product_ID],Table4[Category],"Not Found")</f>
        <v>Technology</v>
      </c>
      <c r="Q3465" t="str">
        <f>_xlfn.XLOOKUP(Table2[[#This Row],[Product_ID]],Table4[Product_ID],Table4[Sub_Category],"Not Found")</f>
        <v>Accessories</v>
      </c>
      <c r="R3465" t="str">
        <f>_xlfn.XLOOKUP(Table2[[#This Row],[Customer_ID]],Table1[Customer_ID],Table1[Region],"Not Found")</f>
        <v>East</v>
      </c>
      <c r="S3465" t="str">
        <f>_xlfn.XLOOKUP(Table2[[#This Row],[Customer_ID]],Table1[Customer_ID],Table1[Segment],"Not Found")</f>
        <v>Consumer</v>
      </c>
      <c r="T3465" t="str">
        <f>_xlfn.XLOOKUP(Table2[[#This Row],[Product_ID]],Table4[Product_ID],Table4[Product_Name],"Not Found")</f>
        <v>Power Bank</v>
      </c>
    </row>
    <row r="3466" spans="1:20" x14ac:dyDescent="0.3">
      <c r="A3466" t="s">
        <v>3998</v>
      </c>
      <c r="B3466" s="4">
        <v>45968</v>
      </c>
      <c r="C3466" s="4">
        <v>45970</v>
      </c>
      <c r="D3466" t="s">
        <v>981</v>
      </c>
      <c r="E3466" t="s">
        <v>12</v>
      </c>
      <c r="F3466" s="8">
        <v>2</v>
      </c>
      <c r="G3466" s="10">
        <v>0.05</v>
      </c>
      <c r="H3466" t="s">
        <v>13</v>
      </c>
      <c r="I3466" s="8">
        <v>1138.0999999999999</v>
      </c>
      <c r="J3466" s="8">
        <v>237.72</v>
      </c>
      <c r="K3466" s="12">
        <f>YEAR(Table2[[#This Row],[Order_Date]])</f>
        <v>2025</v>
      </c>
      <c r="L3466" s="12">
        <f>MONTH(Table2[[#This Row],[Order_Date]])</f>
        <v>11</v>
      </c>
      <c r="M3466" t="str">
        <f>TEXT(Table2[[#This Row],[Order_Date]],"mmm")</f>
        <v>Nov</v>
      </c>
      <c r="N3466" t="str">
        <f>TEXT(Table2[[#This Row],[Order_Date]],"YYYY-MM")</f>
        <v>2025-11</v>
      </c>
      <c r="O3466" s="9">
        <f>IFERROR(Table2[[#This Row],[Profit]]/Table2[[#This Row],[Sales]],0)</f>
        <v>0.20887443985590021</v>
      </c>
      <c r="P3466" t="str">
        <f>_xlfn.XLOOKUP(Table2[[#This Row],[Product_ID]],Table4[Product_ID],Table4[Category],"Not Found")</f>
        <v>Home</v>
      </c>
      <c r="Q3466" t="str">
        <f>_xlfn.XLOOKUP(Table2[[#This Row],[Product_ID]],Table4[Product_ID],Table4[Sub_Category],"Not Found")</f>
        <v>Kitchen</v>
      </c>
      <c r="R3466" t="str">
        <f>_xlfn.XLOOKUP(Table2[[#This Row],[Customer_ID]],Table1[Customer_ID],Table1[Region],"Not Found")</f>
        <v>South</v>
      </c>
      <c r="S3466" t="str">
        <f>_xlfn.XLOOKUP(Table2[[#This Row],[Customer_ID]],Table1[Customer_ID],Table1[Segment],"Not Found")</f>
        <v>Corporate</v>
      </c>
      <c r="T3466" t="str">
        <f>_xlfn.XLOOKUP(Table2[[#This Row],[Product_ID]],Table4[Product_ID],Table4[Product_Name],"Not Found")</f>
        <v>Water Bottle</v>
      </c>
    </row>
    <row r="3467" spans="1:20" x14ac:dyDescent="0.3">
      <c r="A3467" t="s">
        <v>3999</v>
      </c>
      <c r="B3467" s="4">
        <v>45890</v>
      </c>
      <c r="C3467" s="4">
        <v>45891</v>
      </c>
      <c r="D3467" t="s">
        <v>1492</v>
      </c>
      <c r="E3467" t="s">
        <v>116</v>
      </c>
      <c r="F3467" s="8">
        <v>2</v>
      </c>
      <c r="G3467" s="10">
        <v>0</v>
      </c>
      <c r="H3467" t="s">
        <v>21</v>
      </c>
      <c r="I3467" s="8">
        <v>798</v>
      </c>
      <c r="J3467" s="8">
        <v>195.58</v>
      </c>
      <c r="K3467" s="12">
        <f>YEAR(Table2[[#This Row],[Order_Date]])</f>
        <v>2025</v>
      </c>
      <c r="L3467" s="12">
        <f>MONTH(Table2[[#This Row],[Order_Date]])</f>
        <v>8</v>
      </c>
      <c r="M3467" t="str">
        <f>TEXT(Table2[[#This Row],[Order_Date]],"mmm")</f>
        <v>Aug</v>
      </c>
      <c r="N3467" t="str">
        <f>TEXT(Table2[[#This Row],[Order_Date]],"YYYY-MM")</f>
        <v>2025-08</v>
      </c>
      <c r="O3467" s="9">
        <f>IFERROR(Table2[[#This Row],[Profit]]/Table2[[#This Row],[Sales]],0)</f>
        <v>0.24508771929824563</v>
      </c>
      <c r="P3467" t="str">
        <f>_xlfn.XLOOKUP(Table2[[#This Row],[Product_ID]],Table4[Product_ID],Table4[Category],"Not Found")</f>
        <v>Technology</v>
      </c>
      <c r="Q3467" t="str">
        <f>_xlfn.XLOOKUP(Table2[[#This Row],[Product_ID]],Table4[Product_ID],Table4[Sub_Category],"Not Found")</f>
        <v>Accessories</v>
      </c>
      <c r="R3467" t="str">
        <f>_xlfn.XLOOKUP(Table2[[#This Row],[Customer_ID]],Table1[Customer_ID],Table1[Region],"Not Found")</f>
        <v>East</v>
      </c>
      <c r="S3467" t="str">
        <f>_xlfn.XLOOKUP(Table2[[#This Row],[Customer_ID]],Table1[Customer_ID],Table1[Segment],"Not Found")</f>
        <v>Consumer</v>
      </c>
      <c r="T3467" t="str">
        <f>_xlfn.XLOOKUP(Table2[[#This Row],[Product_ID]],Table4[Product_ID],Table4[Product_Name],"Not Found")</f>
        <v>Mobile Holder</v>
      </c>
    </row>
    <row r="3468" spans="1:20" x14ac:dyDescent="0.3">
      <c r="A3468" t="s">
        <v>4000</v>
      </c>
      <c r="B3468" s="4">
        <v>45944</v>
      </c>
      <c r="C3468" s="4">
        <v>45946</v>
      </c>
      <c r="D3468" t="s">
        <v>671</v>
      </c>
      <c r="E3468" t="s">
        <v>12</v>
      </c>
      <c r="F3468" s="8">
        <v>2</v>
      </c>
      <c r="G3468" s="10">
        <v>0.05</v>
      </c>
      <c r="H3468" t="s">
        <v>21</v>
      </c>
      <c r="I3468" s="8">
        <v>1138.0999999999999</v>
      </c>
      <c r="J3468" s="8">
        <v>279.04000000000002</v>
      </c>
      <c r="K3468" s="12">
        <f>YEAR(Table2[[#This Row],[Order_Date]])</f>
        <v>2025</v>
      </c>
      <c r="L3468" s="12">
        <f>MONTH(Table2[[#This Row],[Order_Date]])</f>
        <v>10</v>
      </c>
      <c r="M3468" t="str">
        <f>TEXT(Table2[[#This Row],[Order_Date]],"mmm")</f>
        <v>Oct</v>
      </c>
      <c r="N3468" t="str">
        <f>TEXT(Table2[[#This Row],[Order_Date]],"YYYY-MM")</f>
        <v>2025-10</v>
      </c>
      <c r="O3468" s="9">
        <f>IFERROR(Table2[[#This Row],[Profit]]/Table2[[#This Row],[Sales]],0)</f>
        <v>0.24518056409805822</v>
      </c>
      <c r="P3468" t="str">
        <f>_xlfn.XLOOKUP(Table2[[#This Row],[Product_ID]],Table4[Product_ID],Table4[Category],"Not Found")</f>
        <v>Home</v>
      </c>
      <c r="Q3468" t="str">
        <f>_xlfn.XLOOKUP(Table2[[#This Row],[Product_ID]],Table4[Product_ID],Table4[Sub_Category],"Not Found")</f>
        <v>Kitchen</v>
      </c>
      <c r="R3468" t="str">
        <f>_xlfn.XLOOKUP(Table2[[#This Row],[Customer_ID]],Table1[Customer_ID],Table1[Region],"Not Found")</f>
        <v>South</v>
      </c>
      <c r="S3468" t="str">
        <f>_xlfn.XLOOKUP(Table2[[#This Row],[Customer_ID]],Table1[Customer_ID],Table1[Segment],"Not Found")</f>
        <v>Consumer</v>
      </c>
      <c r="T3468" t="str">
        <f>_xlfn.XLOOKUP(Table2[[#This Row],[Product_ID]],Table4[Product_ID],Table4[Product_Name],"Not Found")</f>
        <v>Water Bottle</v>
      </c>
    </row>
    <row r="3469" spans="1:20" x14ac:dyDescent="0.3">
      <c r="A3469" t="s">
        <v>4001</v>
      </c>
      <c r="B3469" s="4">
        <v>45963</v>
      </c>
      <c r="C3469" s="4">
        <v>45964</v>
      </c>
      <c r="D3469" t="s">
        <v>184</v>
      </c>
      <c r="E3469" t="s">
        <v>58</v>
      </c>
      <c r="F3469" s="8">
        <v>1</v>
      </c>
      <c r="G3469" s="10">
        <v>0</v>
      </c>
      <c r="H3469" t="s">
        <v>17</v>
      </c>
      <c r="I3469" s="8">
        <v>1999</v>
      </c>
      <c r="J3469" s="8">
        <v>458.29</v>
      </c>
      <c r="K3469" s="12">
        <f>YEAR(Table2[[#This Row],[Order_Date]])</f>
        <v>2025</v>
      </c>
      <c r="L3469" s="12">
        <f>MONTH(Table2[[#This Row],[Order_Date]])</f>
        <v>11</v>
      </c>
      <c r="M3469" t="str">
        <f>TEXT(Table2[[#This Row],[Order_Date]],"mmm")</f>
        <v>Nov</v>
      </c>
      <c r="N3469" t="str">
        <f>TEXT(Table2[[#This Row],[Order_Date]],"YYYY-MM")</f>
        <v>2025-11</v>
      </c>
      <c r="O3469" s="9">
        <f>IFERROR(Table2[[#This Row],[Profit]]/Table2[[#This Row],[Sales]],0)</f>
        <v>0.22925962981490747</v>
      </c>
      <c r="P3469" t="str">
        <f>_xlfn.XLOOKUP(Table2[[#This Row],[Product_ID]],Table4[Product_ID],Table4[Category],"Not Found")</f>
        <v>Technology</v>
      </c>
      <c r="Q3469" t="str">
        <f>_xlfn.XLOOKUP(Table2[[#This Row],[Product_ID]],Table4[Product_ID],Table4[Sub_Category],"Not Found")</f>
        <v>Audio</v>
      </c>
      <c r="R3469" t="str">
        <f>_xlfn.XLOOKUP(Table2[[#This Row],[Customer_ID]],Table1[Customer_ID],Table1[Region],"Not Found")</f>
        <v>North</v>
      </c>
      <c r="S3469" t="str">
        <f>_xlfn.XLOOKUP(Table2[[#This Row],[Customer_ID]],Table1[Customer_ID],Table1[Segment],"Not Found")</f>
        <v>Corporate</v>
      </c>
      <c r="T3469" t="str">
        <f>_xlfn.XLOOKUP(Table2[[#This Row],[Product_ID]],Table4[Product_ID],Table4[Product_Name],"Not Found")</f>
        <v>Bluetooth Speaker</v>
      </c>
    </row>
    <row r="3470" spans="1:20" x14ac:dyDescent="0.3">
      <c r="A3470" t="s">
        <v>4002</v>
      </c>
      <c r="B3470" s="4">
        <v>45849</v>
      </c>
      <c r="C3470" s="4">
        <v>45850</v>
      </c>
      <c r="D3470" t="s">
        <v>176</v>
      </c>
      <c r="E3470" t="s">
        <v>26</v>
      </c>
      <c r="F3470" s="8">
        <v>3</v>
      </c>
      <c r="G3470" s="10">
        <v>0</v>
      </c>
      <c r="H3470" t="s">
        <v>13</v>
      </c>
      <c r="I3470" s="8">
        <v>2697</v>
      </c>
      <c r="J3470" s="8">
        <v>511.64</v>
      </c>
      <c r="K3470" s="12">
        <f>YEAR(Table2[[#This Row],[Order_Date]])</f>
        <v>2025</v>
      </c>
      <c r="L3470" s="12">
        <f>MONTH(Table2[[#This Row],[Order_Date]])</f>
        <v>7</v>
      </c>
      <c r="M3470" t="str">
        <f>TEXT(Table2[[#This Row],[Order_Date]],"mmm")</f>
        <v>Jul</v>
      </c>
      <c r="N3470" t="str">
        <f>TEXT(Table2[[#This Row],[Order_Date]],"YYYY-MM")</f>
        <v>2025-07</v>
      </c>
      <c r="O3470" s="9">
        <f>IFERROR(Table2[[#This Row],[Profit]]/Table2[[#This Row],[Sales]],0)</f>
        <v>0.18970708194289951</v>
      </c>
      <c r="P3470" t="str">
        <f>_xlfn.XLOOKUP(Table2[[#This Row],[Product_ID]],Table4[Product_ID],Table4[Category],"Not Found")</f>
        <v>Technology</v>
      </c>
      <c r="Q3470" t="str">
        <f>_xlfn.XLOOKUP(Table2[[#This Row],[Product_ID]],Table4[Product_ID],Table4[Sub_Category],"Not Found")</f>
        <v>Accessories</v>
      </c>
      <c r="R3470" t="str">
        <f>_xlfn.XLOOKUP(Table2[[#This Row],[Customer_ID]],Table1[Customer_ID],Table1[Region],"Not Found")</f>
        <v>South</v>
      </c>
      <c r="S3470" t="str">
        <f>_xlfn.XLOOKUP(Table2[[#This Row],[Customer_ID]],Table1[Customer_ID],Table1[Segment],"Not Found")</f>
        <v>Home Office</v>
      </c>
      <c r="T3470" t="str">
        <f>_xlfn.XLOOKUP(Table2[[#This Row],[Product_ID]],Table4[Product_ID],Table4[Product_Name],"Not Found")</f>
        <v>Keyboard</v>
      </c>
    </row>
    <row r="3471" spans="1:20" x14ac:dyDescent="0.3">
      <c r="A3471" t="s">
        <v>4003</v>
      </c>
      <c r="B3471" s="4">
        <v>45663</v>
      </c>
      <c r="C3471" s="4">
        <v>45667</v>
      </c>
      <c r="D3471" t="s">
        <v>1061</v>
      </c>
      <c r="E3471" t="s">
        <v>65</v>
      </c>
      <c r="F3471" s="8">
        <v>2</v>
      </c>
      <c r="G3471" s="10">
        <v>0.05</v>
      </c>
      <c r="H3471" t="s">
        <v>30</v>
      </c>
      <c r="I3471" s="8">
        <v>1328.1</v>
      </c>
      <c r="J3471" s="8">
        <v>319.83</v>
      </c>
      <c r="K3471" s="12">
        <f>YEAR(Table2[[#This Row],[Order_Date]])</f>
        <v>2025</v>
      </c>
      <c r="L3471" s="12">
        <f>MONTH(Table2[[#This Row],[Order_Date]])</f>
        <v>1</v>
      </c>
      <c r="M3471" t="str">
        <f>TEXT(Table2[[#This Row],[Order_Date]],"mmm")</f>
        <v>Jan</v>
      </c>
      <c r="N3471" t="str">
        <f>TEXT(Table2[[#This Row],[Order_Date]],"YYYY-MM")</f>
        <v>2025-01</v>
      </c>
      <c r="O3471" s="9">
        <f>IFERROR(Table2[[#This Row],[Profit]]/Table2[[#This Row],[Sales]],0)</f>
        <v>0.24081770950982606</v>
      </c>
      <c r="P3471" t="str">
        <f>_xlfn.XLOOKUP(Table2[[#This Row],[Product_ID]],Table4[Product_ID],Table4[Category],"Not Found")</f>
        <v>Office</v>
      </c>
      <c r="Q3471" t="str">
        <f>_xlfn.XLOOKUP(Table2[[#This Row],[Product_ID]],Table4[Product_ID],Table4[Sub_Category],"Not Found")</f>
        <v>Storage</v>
      </c>
      <c r="R3471" t="str">
        <f>_xlfn.XLOOKUP(Table2[[#This Row],[Customer_ID]],Table1[Customer_ID],Table1[Region],"Not Found")</f>
        <v>South</v>
      </c>
      <c r="S3471" t="str">
        <f>_xlfn.XLOOKUP(Table2[[#This Row],[Customer_ID]],Table1[Customer_ID],Table1[Segment],"Not Found")</f>
        <v>Home Office</v>
      </c>
      <c r="T3471" t="str">
        <f>_xlfn.XLOOKUP(Table2[[#This Row],[Product_ID]],Table4[Product_ID],Table4[Product_Name],"Not Found")</f>
        <v>Desk Organizer</v>
      </c>
    </row>
    <row r="3472" spans="1:20" x14ac:dyDescent="0.3">
      <c r="A3472" t="s">
        <v>4004</v>
      </c>
      <c r="B3472" s="4">
        <v>45786</v>
      </c>
      <c r="C3472" s="4">
        <v>45787</v>
      </c>
      <c r="D3472" t="s">
        <v>1678</v>
      </c>
      <c r="E3472" t="s">
        <v>76</v>
      </c>
      <c r="F3472" s="8">
        <v>3</v>
      </c>
      <c r="G3472" s="10">
        <v>0.15</v>
      </c>
      <c r="H3472" t="s">
        <v>21</v>
      </c>
      <c r="I3472" s="8">
        <v>2292.4499999999998</v>
      </c>
      <c r="J3472" s="8">
        <v>543.29</v>
      </c>
      <c r="K3472" s="12">
        <f>YEAR(Table2[[#This Row],[Order_Date]])</f>
        <v>2025</v>
      </c>
      <c r="L3472" s="12">
        <f>MONTH(Table2[[#This Row],[Order_Date]])</f>
        <v>5</v>
      </c>
      <c r="M3472" t="str">
        <f>TEXT(Table2[[#This Row],[Order_Date]],"mmm")</f>
        <v>May</v>
      </c>
      <c r="N3472" t="str">
        <f>TEXT(Table2[[#This Row],[Order_Date]],"YYYY-MM")</f>
        <v>2025-05</v>
      </c>
      <c r="O3472" s="9">
        <f>IFERROR(Table2[[#This Row],[Profit]]/Table2[[#This Row],[Sales]],0)</f>
        <v>0.23699099216994918</v>
      </c>
      <c r="P3472" t="str">
        <f>_xlfn.XLOOKUP(Table2[[#This Row],[Product_ID]],Table4[Product_ID],Table4[Category],"Not Found")</f>
        <v>Home</v>
      </c>
      <c r="Q3472" t="str">
        <f>_xlfn.XLOOKUP(Table2[[#This Row],[Product_ID]],Table4[Product_ID],Table4[Sub_Category],"Not Found")</f>
        <v>Decor</v>
      </c>
      <c r="R3472" t="str">
        <f>_xlfn.XLOOKUP(Table2[[#This Row],[Customer_ID]],Table1[Customer_ID],Table1[Region],"Not Found")</f>
        <v>West</v>
      </c>
      <c r="S3472" t="str">
        <f>_xlfn.XLOOKUP(Table2[[#This Row],[Customer_ID]],Table1[Customer_ID],Table1[Segment],"Not Found")</f>
        <v>Consumer</v>
      </c>
      <c r="T3472" t="str">
        <f>_xlfn.XLOOKUP(Table2[[#This Row],[Product_ID]],Table4[Product_ID],Table4[Product_Name],"Not Found")</f>
        <v>Wall Clock</v>
      </c>
    </row>
    <row r="3473" spans="1:20" x14ac:dyDescent="0.3">
      <c r="A3473" t="s">
        <v>4005</v>
      </c>
      <c r="B3473" s="4">
        <v>45915</v>
      </c>
      <c r="C3473" s="4">
        <v>45917</v>
      </c>
      <c r="D3473" t="s">
        <v>712</v>
      </c>
      <c r="E3473" t="s">
        <v>200</v>
      </c>
      <c r="F3473" s="8">
        <v>3</v>
      </c>
      <c r="G3473" s="10">
        <v>0.1</v>
      </c>
      <c r="H3473" t="s">
        <v>17</v>
      </c>
      <c r="I3473" s="8">
        <v>2967.3</v>
      </c>
      <c r="J3473" s="8">
        <v>827.84</v>
      </c>
      <c r="K3473" s="12">
        <f>YEAR(Table2[[#This Row],[Order_Date]])</f>
        <v>2025</v>
      </c>
      <c r="L3473" s="12">
        <f>MONTH(Table2[[#This Row],[Order_Date]])</f>
        <v>9</v>
      </c>
      <c r="M3473" t="str">
        <f>TEXT(Table2[[#This Row],[Order_Date]],"mmm")</f>
        <v>Sep</v>
      </c>
      <c r="N3473" t="str">
        <f>TEXT(Table2[[#This Row],[Order_Date]],"YYYY-MM")</f>
        <v>2025-09</v>
      </c>
      <c r="O3473" s="9">
        <f>IFERROR(Table2[[#This Row],[Profit]]/Table2[[#This Row],[Sales]],0)</f>
        <v>0.27898763185387387</v>
      </c>
      <c r="P3473" t="str">
        <f>_xlfn.XLOOKUP(Table2[[#This Row],[Product_ID]],Table4[Product_ID],Table4[Category],"Not Found")</f>
        <v>Office</v>
      </c>
      <c r="Q3473" t="str">
        <f>_xlfn.XLOOKUP(Table2[[#This Row],[Product_ID]],Table4[Product_ID],Table4[Sub_Category],"Not Found")</f>
        <v>Office Supplies</v>
      </c>
      <c r="R3473" t="str">
        <f>_xlfn.XLOOKUP(Table2[[#This Row],[Customer_ID]],Table1[Customer_ID],Table1[Region],"Not Found")</f>
        <v>East</v>
      </c>
      <c r="S3473" t="str">
        <f>_xlfn.XLOOKUP(Table2[[#This Row],[Customer_ID]],Table1[Customer_ID],Table1[Segment],"Not Found")</f>
        <v>Consumer</v>
      </c>
      <c r="T3473" t="str">
        <f>_xlfn.XLOOKUP(Table2[[#This Row],[Product_ID]],Table4[Product_ID],Table4[Product_Name],"Not Found")</f>
        <v>Laptop Stand</v>
      </c>
    </row>
    <row r="3474" spans="1:20" x14ac:dyDescent="0.3">
      <c r="A3474" t="s">
        <v>4006</v>
      </c>
      <c r="B3474" s="4">
        <v>45336</v>
      </c>
      <c r="C3474" s="4">
        <v>45339</v>
      </c>
      <c r="D3474" t="s">
        <v>460</v>
      </c>
      <c r="E3474" t="s">
        <v>99</v>
      </c>
      <c r="F3474" s="8">
        <v>1</v>
      </c>
      <c r="G3474" s="10">
        <v>0</v>
      </c>
      <c r="H3474" t="s">
        <v>13</v>
      </c>
      <c r="I3474" s="8">
        <v>249</v>
      </c>
      <c r="J3474" s="8">
        <v>66.14</v>
      </c>
      <c r="K3474" s="12">
        <f>YEAR(Table2[[#This Row],[Order_Date]])</f>
        <v>2024</v>
      </c>
      <c r="L3474" s="12">
        <f>MONTH(Table2[[#This Row],[Order_Date]])</f>
        <v>2</v>
      </c>
      <c r="M3474" t="str">
        <f>TEXT(Table2[[#This Row],[Order_Date]],"mmm")</f>
        <v>Feb</v>
      </c>
      <c r="N3474" t="str">
        <f>TEXT(Table2[[#This Row],[Order_Date]],"YYYY-MM")</f>
        <v>2024-02</v>
      </c>
      <c r="O3474" s="9">
        <f>IFERROR(Table2[[#This Row],[Profit]]/Table2[[#This Row],[Sales]],0)</f>
        <v>0.26562248995983934</v>
      </c>
      <c r="P3474" t="str">
        <f>_xlfn.XLOOKUP(Table2[[#This Row],[Product_ID]],Table4[Product_ID],Table4[Category],"Not Found")</f>
        <v>Office</v>
      </c>
      <c r="Q3474" t="str">
        <f>_xlfn.XLOOKUP(Table2[[#This Row],[Product_ID]],Table4[Product_ID],Table4[Sub_Category],"Not Found")</f>
        <v>Paper</v>
      </c>
      <c r="R3474" t="str">
        <f>_xlfn.XLOOKUP(Table2[[#This Row],[Customer_ID]],Table1[Customer_ID],Table1[Region],"Not Found")</f>
        <v>South</v>
      </c>
      <c r="S3474" t="str">
        <f>_xlfn.XLOOKUP(Table2[[#This Row],[Customer_ID]],Table1[Customer_ID],Table1[Segment],"Not Found")</f>
        <v>Consumer</v>
      </c>
      <c r="T3474" t="str">
        <f>_xlfn.XLOOKUP(Table2[[#This Row],[Product_ID]],Table4[Product_ID],Table4[Product_Name],"Not Found")</f>
        <v>Pen Set</v>
      </c>
    </row>
    <row r="3475" spans="1:20" x14ac:dyDescent="0.3">
      <c r="A3475" t="s">
        <v>4007</v>
      </c>
      <c r="B3475" s="4">
        <v>45692</v>
      </c>
      <c r="C3475" s="4">
        <v>45696</v>
      </c>
      <c r="D3475" t="s">
        <v>416</v>
      </c>
      <c r="E3475" t="s">
        <v>96</v>
      </c>
      <c r="F3475" s="8">
        <v>1</v>
      </c>
      <c r="G3475" s="10">
        <v>0.1</v>
      </c>
      <c r="H3475" t="s">
        <v>13</v>
      </c>
      <c r="I3475" s="8">
        <v>899.1</v>
      </c>
      <c r="J3475" s="8">
        <v>227.48</v>
      </c>
      <c r="K3475" s="12">
        <f>YEAR(Table2[[#This Row],[Order_Date]])</f>
        <v>2025</v>
      </c>
      <c r="L3475" s="12">
        <f>MONTH(Table2[[#This Row],[Order_Date]])</f>
        <v>2</v>
      </c>
      <c r="M3475" t="str">
        <f>TEXT(Table2[[#This Row],[Order_Date]],"mmm")</f>
        <v>Feb</v>
      </c>
      <c r="N3475" t="str">
        <f>TEXT(Table2[[#This Row],[Order_Date]],"YYYY-MM")</f>
        <v>2025-02</v>
      </c>
      <c r="O3475" s="9">
        <f>IFERROR(Table2[[#This Row],[Profit]]/Table2[[#This Row],[Sales]],0)</f>
        <v>0.25300856411967521</v>
      </c>
      <c r="P3475" t="str">
        <f>_xlfn.XLOOKUP(Table2[[#This Row],[Product_ID]],Table4[Product_ID],Table4[Category],"Not Found")</f>
        <v>Home</v>
      </c>
      <c r="Q3475" t="str">
        <f>_xlfn.XLOOKUP(Table2[[#This Row],[Product_ID]],Table4[Product_ID],Table4[Sub_Category],"Not Found")</f>
        <v>Lighting</v>
      </c>
      <c r="R3475" t="str">
        <f>_xlfn.XLOOKUP(Table2[[#This Row],[Customer_ID]],Table1[Customer_ID],Table1[Region],"Not Found")</f>
        <v>South</v>
      </c>
      <c r="S3475" t="str">
        <f>_xlfn.XLOOKUP(Table2[[#This Row],[Customer_ID]],Table1[Customer_ID],Table1[Segment],"Not Found")</f>
        <v>Consumer</v>
      </c>
      <c r="T3475" t="str">
        <f>_xlfn.XLOOKUP(Table2[[#This Row],[Product_ID]],Table4[Product_ID],Table4[Product_Name],"Not Found")</f>
        <v>LED Strip Light</v>
      </c>
    </row>
    <row r="3476" spans="1:20" x14ac:dyDescent="0.3">
      <c r="A3476" t="s">
        <v>4008</v>
      </c>
      <c r="B3476" s="4">
        <v>45538</v>
      </c>
      <c r="C3476" s="4">
        <v>45541</v>
      </c>
      <c r="D3476" t="s">
        <v>407</v>
      </c>
      <c r="E3476" t="s">
        <v>12</v>
      </c>
      <c r="F3476" s="8">
        <v>3</v>
      </c>
      <c r="G3476" s="10">
        <v>0</v>
      </c>
      <c r="H3476" t="s">
        <v>13</v>
      </c>
      <c r="I3476" s="8">
        <v>1797</v>
      </c>
      <c r="J3476" s="8">
        <v>313.86</v>
      </c>
      <c r="K3476" s="12">
        <f>YEAR(Table2[[#This Row],[Order_Date]])</f>
        <v>2024</v>
      </c>
      <c r="L3476" s="12">
        <f>MONTH(Table2[[#This Row],[Order_Date]])</f>
        <v>9</v>
      </c>
      <c r="M3476" t="str">
        <f>TEXT(Table2[[#This Row],[Order_Date]],"mmm")</f>
        <v>Sep</v>
      </c>
      <c r="N3476" t="str">
        <f>TEXT(Table2[[#This Row],[Order_Date]],"YYYY-MM")</f>
        <v>2024-09</v>
      </c>
      <c r="O3476" s="9">
        <f>IFERROR(Table2[[#This Row],[Profit]]/Table2[[#This Row],[Sales]],0)</f>
        <v>0.1746577629382304</v>
      </c>
      <c r="P3476" t="str">
        <f>_xlfn.XLOOKUP(Table2[[#This Row],[Product_ID]],Table4[Product_ID],Table4[Category],"Not Found")</f>
        <v>Home</v>
      </c>
      <c r="Q3476" t="str">
        <f>_xlfn.XLOOKUP(Table2[[#This Row],[Product_ID]],Table4[Product_ID],Table4[Sub_Category],"Not Found")</f>
        <v>Kitchen</v>
      </c>
      <c r="R3476" t="str">
        <f>_xlfn.XLOOKUP(Table2[[#This Row],[Customer_ID]],Table1[Customer_ID],Table1[Region],"Not Found")</f>
        <v>West</v>
      </c>
      <c r="S3476" t="str">
        <f>_xlfn.XLOOKUP(Table2[[#This Row],[Customer_ID]],Table1[Customer_ID],Table1[Segment],"Not Found")</f>
        <v>Consumer</v>
      </c>
      <c r="T3476" t="str">
        <f>_xlfn.XLOOKUP(Table2[[#This Row],[Product_ID]],Table4[Product_ID],Table4[Product_Name],"Not Found")</f>
        <v>Water Bottle</v>
      </c>
    </row>
    <row r="3477" spans="1:20" x14ac:dyDescent="0.3">
      <c r="A3477" t="s">
        <v>4009</v>
      </c>
      <c r="B3477" s="4">
        <v>45907</v>
      </c>
      <c r="C3477" s="4">
        <v>45912</v>
      </c>
      <c r="D3477" t="s">
        <v>1436</v>
      </c>
      <c r="E3477" t="s">
        <v>81</v>
      </c>
      <c r="F3477" s="8">
        <v>1</v>
      </c>
      <c r="G3477" s="10">
        <v>0</v>
      </c>
      <c r="H3477" t="s">
        <v>17</v>
      </c>
      <c r="I3477" s="8">
        <v>799</v>
      </c>
      <c r="J3477" s="8">
        <v>255.78</v>
      </c>
      <c r="K3477" s="12">
        <f>YEAR(Table2[[#This Row],[Order_Date]])</f>
        <v>2025</v>
      </c>
      <c r="L3477" s="12">
        <f>MONTH(Table2[[#This Row],[Order_Date]])</f>
        <v>9</v>
      </c>
      <c r="M3477" t="str">
        <f>TEXT(Table2[[#This Row],[Order_Date]],"mmm")</f>
        <v>Sep</v>
      </c>
      <c r="N3477" t="str">
        <f>TEXT(Table2[[#This Row],[Order_Date]],"YYYY-MM")</f>
        <v>2025-09</v>
      </c>
      <c r="O3477" s="9">
        <f>IFERROR(Table2[[#This Row],[Profit]]/Table2[[#This Row],[Sales]],0)</f>
        <v>0.32012515644555695</v>
      </c>
      <c r="P3477" t="str">
        <f>_xlfn.XLOOKUP(Table2[[#This Row],[Product_ID]],Table4[Product_ID],Table4[Category],"Not Found")</f>
        <v>Home</v>
      </c>
      <c r="Q3477" t="str">
        <f>_xlfn.XLOOKUP(Table2[[#This Row],[Product_ID]],Table4[Product_ID],Table4[Sub_Category],"Not Found")</f>
        <v>Kitchen</v>
      </c>
      <c r="R3477" t="str">
        <f>_xlfn.XLOOKUP(Table2[[#This Row],[Customer_ID]],Table1[Customer_ID],Table1[Region],"Not Found")</f>
        <v>West</v>
      </c>
      <c r="S3477" t="str">
        <f>_xlfn.XLOOKUP(Table2[[#This Row],[Customer_ID]],Table1[Customer_ID],Table1[Segment],"Not Found")</f>
        <v>Home Office</v>
      </c>
      <c r="T3477" t="str">
        <f>_xlfn.XLOOKUP(Table2[[#This Row],[Product_ID]],Table4[Product_ID],Table4[Product_Name],"Not Found")</f>
        <v>Travel Mug</v>
      </c>
    </row>
    <row r="3478" spans="1:20" x14ac:dyDescent="0.3">
      <c r="A3478" t="s">
        <v>4010</v>
      </c>
      <c r="B3478" s="4">
        <v>45888</v>
      </c>
      <c r="C3478" s="4">
        <v>45891</v>
      </c>
      <c r="D3478" t="s">
        <v>1111</v>
      </c>
      <c r="E3478" t="s">
        <v>58</v>
      </c>
      <c r="F3478" s="8">
        <v>2</v>
      </c>
      <c r="G3478" s="10">
        <v>0.15</v>
      </c>
      <c r="H3478" t="s">
        <v>21</v>
      </c>
      <c r="I3478" s="8">
        <v>3398.3</v>
      </c>
      <c r="J3478" s="8">
        <v>656.5</v>
      </c>
      <c r="K3478" s="12">
        <f>YEAR(Table2[[#This Row],[Order_Date]])</f>
        <v>2025</v>
      </c>
      <c r="L3478" s="12">
        <f>MONTH(Table2[[#This Row],[Order_Date]])</f>
        <v>8</v>
      </c>
      <c r="M3478" t="str">
        <f>TEXT(Table2[[#This Row],[Order_Date]],"mmm")</f>
        <v>Aug</v>
      </c>
      <c r="N3478" t="str">
        <f>TEXT(Table2[[#This Row],[Order_Date]],"YYYY-MM")</f>
        <v>2025-08</v>
      </c>
      <c r="O3478" s="9">
        <f>IFERROR(Table2[[#This Row],[Profit]]/Table2[[#This Row],[Sales]],0)</f>
        <v>0.19318482770797163</v>
      </c>
      <c r="P3478" t="str">
        <f>_xlfn.XLOOKUP(Table2[[#This Row],[Product_ID]],Table4[Product_ID],Table4[Category],"Not Found")</f>
        <v>Technology</v>
      </c>
      <c r="Q3478" t="str">
        <f>_xlfn.XLOOKUP(Table2[[#This Row],[Product_ID]],Table4[Product_ID],Table4[Sub_Category],"Not Found")</f>
        <v>Audio</v>
      </c>
      <c r="R3478" t="str">
        <f>_xlfn.XLOOKUP(Table2[[#This Row],[Customer_ID]],Table1[Customer_ID],Table1[Region],"Not Found")</f>
        <v>North</v>
      </c>
      <c r="S3478" t="str">
        <f>_xlfn.XLOOKUP(Table2[[#This Row],[Customer_ID]],Table1[Customer_ID],Table1[Segment],"Not Found")</f>
        <v>Corporate</v>
      </c>
      <c r="T3478" t="str">
        <f>_xlfn.XLOOKUP(Table2[[#This Row],[Product_ID]],Table4[Product_ID],Table4[Product_Name],"Not Found")</f>
        <v>Bluetooth Speaker</v>
      </c>
    </row>
    <row r="3479" spans="1:20" x14ac:dyDescent="0.3">
      <c r="A3479" t="s">
        <v>4011</v>
      </c>
      <c r="B3479" s="4">
        <v>45741</v>
      </c>
      <c r="C3479" s="4">
        <v>45746</v>
      </c>
      <c r="D3479" t="s">
        <v>146</v>
      </c>
      <c r="E3479" t="s">
        <v>71</v>
      </c>
      <c r="F3479" s="8">
        <v>1</v>
      </c>
      <c r="G3479" s="10">
        <v>0.15</v>
      </c>
      <c r="H3479" t="s">
        <v>21</v>
      </c>
      <c r="I3479" s="8">
        <v>679.15</v>
      </c>
      <c r="J3479" s="8">
        <v>142.24</v>
      </c>
      <c r="K3479" s="12">
        <f>YEAR(Table2[[#This Row],[Order_Date]])</f>
        <v>2025</v>
      </c>
      <c r="L3479" s="12">
        <f>MONTH(Table2[[#This Row],[Order_Date]])</f>
        <v>3</v>
      </c>
      <c r="M3479" t="str">
        <f>TEXT(Table2[[#This Row],[Order_Date]],"mmm")</f>
        <v>Mar</v>
      </c>
      <c r="N3479" t="str">
        <f>TEXT(Table2[[#This Row],[Order_Date]],"YYYY-MM")</f>
        <v>2025-03</v>
      </c>
      <c r="O3479" s="9">
        <f>IFERROR(Table2[[#This Row],[Profit]]/Table2[[#This Row],[Sales]],0)</f>
        <v>0.20943826842376503</v>
      </c>
      <c r="P3479" t="str">
        <f>_xlfn.XLOOKUP(Table2[[#This Row],[Product_ID]],Table4[Product_ID],Table4[Category],"Not Found")</f>
        <v>Home</v>
      </c>
      <c r="Q3479" t="str">
        <f>_xlfn.XLOOKUP(Table2[[#This Row],[Product_ID]],Table4[Product_ID],Table4[Sub_Category],"Not Found")</f>
        <v>Storage</v>
      </c>
      <c r="R3479" t="str">
        <f>_xlfn.XLOOKUP(Table2[[#This Row],[Customer_ID]],Table1[Customer_ID],Table1[Region],"Not Found")</f>
        <v>South</v>
      </c>
      <c r="S3479" t="str">
        <f>_xlfn.XLOOKUP(Table2[[#This Row],[Customer_ID]],Table1[Customer_ID],Table1[Segment],"Not Found")</f>
        <v>Consumer</v>
      </c>
      <c r="T3479" t="str">
        <f>_xlfn.XLOOKUP(Table2[[#This Row],[Product_ID]],Table4[Product_ID],Table4[Product_Name],"Not Found")</f>
        <v>Storage Box</v>
      </c>
    </row>
    <row r="3480" spans="1:20" x14ac:dyDescent="0.3">
      <c r="A3480" t="s">
        <v>4012</v>
      </c>
      <c r="B3480" s="4">
        <v>45776</v>
      </c>
      <c r="C3480" s="4">
        <v>45781</v>
      </c>
      <c r="D3480" t="s">
        <v>136</v>
      </c>
      <c r="E3480" t="s">
        <v>99</v>
      </c>
      <c r="F3480" s="8">
        <v>1</v>
      </c>
      <c r="G3480" s="10">
        <v>0</v>
      </c>
      <c r="H3480" t="s">
        <v>21</v>
      </c>
      <c r="I3480" s="8">
        <v>249</v>
      </c>
      <c r="J3480" s="8">
        <v>79.69</v>
      </c>
      <c r="K3480" s="12">
        <f>YEAR(Table2[[#This Row],[Order_Date]])</f>
        <v>2025</v>
      </c>
      <c r="L3480" s="12">
        <f>MONTH(Table2[[#This Row],[Order_Date]])</f>
        <v>4</v>
      </c>
      <c r="M3480" t="str">
        <f>TEXT(Table2[[#This Row],[Order_Date]],"mmm")</f>
        <v>Apr</v>
      </c>
      <c r="N3480" t="str">
        <f>TEXT(Table2[[#This Row],[Order_Date]],"YYYY-MM")</f>
        <v>2025-04</v>
      </c>
      <c r="O3480" s="9">
        <f>IFERROR(Table2[[#This Row],[Profit]]/Table2[[#This Row],[Sales]],0)</f>
        <v>0.32004016064257029</v>
      </c>
      <c r="P3480" t="str">
        <f>_xlfn.XLOOKUP(Table2[[#This Row],[Product_ID]],Table4[Product_ID],Table4[Category],"Not Found")</f>
        <v>Office</v>
      </c>
      <c r="Q3480" t="str">
        <f>_xlfn.XLOOKUP(Table2[[#This Row],[Product_ID]],Table4[Product_ID],Table4[Sub_Category],"Not Found")</f>
        <v>Paper</v>
      </c>
      <c r="R3480" t="str">
        <f>_xlfn.XLOOKUP(Table2[[#This Row],[Customer_ID]],Table1[Customer_ID],Table1[Region],"Not Found")</f>
        <v>West</v>
      </c>
      <c r="S3480" t="str">
        <f>_xlfn.XLOOKUP(Table2[[#This Row],[Customer_ID]],Table1[Customer_ID],Table1[Segment],"Not Found")</f>
        <v>Consumer</v>
      </c>
      <c r="T3480" t="str">
        <f>_xlfn.XLOOKUP(Table2[[#This Row],[Product_ID]],Table4[Product_ID],Table4[Product_Name],"Not Found")</f>
        <v>Pen Set</v>
      </c>
    </row>
    <row r="3481" spans="1:20" x14ac:dyDescent="0.3">
      <c r="A3481" t="s">
        <v>4013</v>
      </c>
      <c r="B3481" s="4">
        <v>45937</v>
      </c>
      <c r="C3481" s="4">
        <v>45941</v>
      </c>
      <c r="D3481" t="s">
        <v>421</v>
      </c>
      <c r="E3481" t="s">
        <v>12</v>
      </c>
      <c r="F3481" s="8">
        <v>1</v>
      </c>
      <c r="G3481" s="10">
        <v>0</v>
      </c>
      <c r="H3481" t="s">
        <v>17</v>
      </c>
      <c r="I3481" s="8">
        <v>599</v>
      </c>
      <c r="J3481" s="8">
        <v>125.37</v>
      </c>
      <c r="K3481" s="12">
        <f>YEAR(Table2[[#This Row],[Order_Date]])</f>
        <v>2025</v>
      </c>
      <c r="L3481" s="12">
        <f>MONTH(Table2[[#This Row],[Order_Date]])</f>
        <v>10</v>
      </c>
      <c r="M3481" t="str">
        <f>TEXT(Table2[[#This Row],[Order_Date]],"mmm")</f>
        <v>Oct</v>
      </c>
      <c r="N3481" t="str">
        <f>TEXT(Table2[[#This Row],[Order_Date]],"YYYY-MM")</f>
        <v>2025-10</v>
      </c>
      <c r="O3481" s="9">
        <f>IFERROR(Table2[[#This Row],[Profit]]/Table2[[#This Row],[Sales]],0)</f>
        <v>0.20929883138564276</v>
      </c>
      <c r="P3481" t="str">
        <f>_xlfn.XLOOKUP(Table2[[#This Row],[Product_ID]],Table4[Product_ID],Table4[Category],"Not Found")</f>
        <v>Home</v>
      </c>
      <c r="Q3481" t="str">
        <f>_xlfn.XLOOKUP(Table2[[#This Row],[Product_ID]],Table4[Product_ID],Table4[Sub_Category],"Not Found")</f>
        <v>Kitchen</v>
      </c>
      <c r="R3481" t="str">
        <f>_xlfn.XLOOKUP(Table2[[#This Row],[Customer_ID]],Table1[Customer_ID],Table1[Region],"Not Found")</f>
        <v>West</v>
      </c>
      <c r="S3481" t="str">
        <f>_xlfn.XLOOKUP(Table2[[#This Row],[Customer_ID]],Table1[Customer_ID],Table1[Segment],"Not Found")</f>
        <v>Consumer</v>
      </c>
      <c r="T3481" t="str">
        <f>_xlfn.XLOOKUP(Table2[[#This Row],[Product_ID]],Table4[Product_ID],Table4[Product_Name],"Not Found")</f>
        <v>Water Bottle</v>
      </c>
    </row>
    <row r="3482" spans="1:20" x14ac:dyDescent="0.3">
      <c r="A3482" t="s">
        <v>4014</v>
      </c>
      <c r="B3482" s="4">
        <v>45911</v>
      </c>
      <c r="C3482" s="4">
        <v>45914</v>
      </c>
      <c r="D3482" t="s">
        <v>1879</v>
      </c>
      <c r="E3482" t="s">
        <v>16</v>
      </c>
      <c r="F3482" s="8">
        <v>3</v>
      </c>
      <c r="G3482" s="10">
        <v>0</v>
      </c>
      <c r="H3482" t="s">
        <v>13</v>
      </c>
      <c r="I3482" s="8">
        <v>3897</v>
      </c>
      <c r="J3482" s="8">
        <v>884.89</v>
      </c>
      <c r="K3482" s="12">
        <f>YEAR(Table2[[#This Row],[Order_Date]])</f>
        <v>2025</v>
      </c>
      <c r="L3482" s="12">
        <f>MONTH(Table2[[#This Row],[Order_Date]])</f>
        <v>9</v>
      </c>
      <c r="M3482" t="str">
        <f>TEXT(Table2[[#This Row],[Order_Date]],"mmm")</f>
        <v>Sep</v>
      </c>
      <c r="N3482" t="str">
        <f>TEXT(Table2[[#This Row],[Order_Date]],"YYYY-MM")</f>
        <v>2025-09</v>
      </c>
      <c r="O3482" s="9">
        <f>IFERROR(Table2[[#This Row],[Profit]]/Table2[[#This Row],[Sales]],0)</f>
        <v>0.22706954067231203</v>
      </c>
      <c r="P3482" t="str">
        <f>_xlfn.XLOOKUP(Table2[[#This Row],[Product_ID]],Table4[Product_ID],Table4[Category],"Not Found")</f>
        <v>Technology</v>
      </c>
      <c r="Q3482" t="str">
        <f>_xlfn.XLOOKUP(Table2[[#This Row],[Product_ID]],Table4[Product_ID],Table4[Sub_Category],"Not Found")</f>
        <v>Accessories</v>
      </c>
      <c r="R3482" t="str">
        <f>_xlfn.XLOOKUP(Table2[[#This Row],[Customer_ID]],Table1[Customer_ID],Table1[Region],"Not Found")</f>
        <v>West</v>
      </c>
      <c r="S3482" t="str">
        <f>_xlfn.XLOOKUP(Table2[[#This Row],[Customer_ID]],Table1[Customer_ID],Table1[Segment],"Not Found")</f>
        <v>Consumer</v>
      </c>
      <c r="T3482" t="str">
        <f>_xlfn.XLOOKUP(Table2[[#This Row],[Product_ID]],Table4[Product_ID],Table4[Product_Name],"Not Found")</f>
        <v>USB-C Hub</v>
      </c>
    </row>
    <row r="3483" spans="1:20" x14ac:dyDescent="0.3">
      <c r="A3483" t="s">
        <v>4015</v>
      </c>
      <c r="B3483" s="4">
        <v>45309</v>
      </c>
      <c r="C3483" s="4">
        <v>45310</v>
      </c>
      <c r="D3483" t="s">
        <v>609</v>
      </c>
      <c r="E3483" t="s">
        <v>96</v>
      </c>
      <c r="F3483" s="8">
        <v>2</v>
      </c>
      <c r="G3483" s="10">
        <v>0.05</v>
      </c>
      <c r="H3483" t="s">
        <v>21</v>
      </c>
      <c r="I3483" s="8">
        <v>1898.1</v>
      </c>
      <c r="J3483" s="8">
        <v>397.26</v>
      </c>
      <c r="K3483" s="12">
        <f>YEAR(Table2[[#This Row],[Order_Date]])</f>
        <v>2024</v>
      </c>
      <c r="L3483" s="12">
        <f>MONTH(Table2[[#This Row],[Order_Date]])</f>
        <v>1</v>
      </c>
      <c r="M3483" t="str">
        <f>TEXT(Table2[[#This Row],[Order_Date]],"mmm")</f>
        <v>Jan</v>
      </c>
      <c r="N3483" t="str">
        <f>TEXT(Table2[[#This Row],[Order_Date]],"YYYY-MM")</f>
        <v>2024-01</v>
      </c>
      <c r="O3483" s="9">
        <f>IFERROR(Table2[[#This Row],[Profit]]/Table2[[#This Row],[Sales]],0)</f>
        <v>0.20929350403034613</v>
      </c>
      <c r="P3483" t="str">
        <f>_xlfn.XLOOKUP(Table2[[#This Row],[Product_ID]],Table4[Product_ID],Table4[Category],"Not Found")</f>
        <v>Home</v>
      </c>
      <c r="Q3483" t="str">
        <f>_xlfn.XLOOKUP(Table2[[#This Row],[Product_ID]],Table4[Product_ID],Table4[Sub_Category],"Not Found")</f>
        <v>Lighting</v>
      </c>
      <c r="R3483" t="str">
        <f>_xlfn.XLOOKUP(Table2[[#This Row],[Customer_ID]],Table1[Customer_ID],Table1[Region],"Not Found")</f>
        <v>North</v>
      </c>
      <c r="S3483" t="str">
        <f>_xlfn.XLOOKUP(Table2[[#This Row],[Customer_ID]],Table1[Customer_ID],Table1[Segment],"Not Found")</f>
        <v>Consumer</v>
      </c>
      <c r="T3483" t="str">
        <f>_xlfn.XLOOKUP(Table2[[#This Row],[Product_ID]],Table4[Product_ID],Table4[Product_Name],"Not Found")</f>
        <v>LED Strip Light</v>
      </c>
    </row>
    <row r="3484" spans="1:20" x14ac:dyDescent="0.3">
      <c r="A3484" t="s">
        <v>4016</v>
      </c>
      <c r="B3484" s="4">
        <v>45897</v>
      </c>
      <c r="C3484" s="4">
        <v>45901</v>
      </c>
      <c r="D3484" t="s">
        <v>424</v>
      </c>
      <c r="E3484" t="s">
        <v>71</v>
      </c>
      <c r="F3484" s="8">
        <v>2</v>
      </c>
      <c r="G3484" s="10">
        <v>0.15</v>
      </c>
      <c r="H3484" t="s">
        <v>21</v>
      </c>
      <c r="I3484" s="8">
        <v>1358.3</v>
      </c>
      <c r="J3484" s="8">
        <v>325.13</v>
      </c>
      <c r="K3484" s="12">
        <f>YEAR(Table2[[#This Row],[Order_Date]])</f>
        <v>2025</v>
      </c>
      <c r="L3484" s="12">
        <f>MONTH(Table2[[#This Row],[Order_Date]])</f>
        <v>8</v>
      </c>
      <c r="M3484" t="str">
        <f>TEXT(Table2[[#This Row],[Order_Date]],"mmm")</f>
        <v>Aug</v>
      </c>
      <c r="N3484" t="str">
        <f>TEXT(Table2[[#This Row],[Order_Date]],"YYYY-MM")</f>
        <v>2025-08</v>
      </c>
      <c r="O3484" s="9">
        <f>IFERROR(Table2[[#This Row],[Profit]]/Table2[[#This Row],[Sales]],0)</f>
        <v>0.23936538319958772</v>
      </c>
      <c r="P3484" t="str">
        <f>_xlfn.XLOOKUP(Table2[[#This Row],[Product_ID]],Table4[Product_ID],Table4[Category],"Not Found")</f>
        <v>Home</v>
      </c>
      <c r="Q3484" t="str">
        <f>_xlfn.XLOOKUP(Table2[[#This Row],[Product_ID]],Table4[Product_ID],Table4[Sub_Category],"Not Found")</f>
        <v>Storage</v>
      </c>
      <c r="R3484" t="str">
        <f>_xlfn.XLOOKUP(Table2[[#This Row],[Customer_ID]],Table1[Customer_ID],Table1[Region],"Not Found")</f>
        <v>South</v>
      </c>
      <c r="S3484" t="str">
        <f>_xlfn.XLOOKUP(Table2[[#This Row],[Customer_ID]],Table1[Customer_ID],Table1[Segment],"Not Found")</f>
        <v>Home Office</v>
      </c>
      <c r="T3484" t="str">
        <f>_xlfn.XLOOKUP(Table2[[#This Row],[Product_ID]],Table4[Product_ID],Table4[Product_Name],"Not Found")</f>
        <v>Storage Box</v>
      </c>
    </row>
    <row r="3485" spans="1:20" x14ac:dyDescent="0.3">
      <c r="A3485" t="s">
        <v>4017</v>
      </c>
      <c r="B3485" s="4">
        <v>45953</v>
      </c>
      <c r="C3485" s="4">
        <v>45957</v>
      </c>
      <c r="D3485" t="s">
        <v>193</v>
      </c>
      <c r="E3485" t="s">
        <v>65</v>
      </c>
      <c r="F3485" s="8">
        <v>4</v>
      </c>
      <c r="G3485" s="10">
        <v>0</v>
      </c>
      <c r="H3485" t="s">
        <v>17</v>
      </c>
      <c r="I3485" s="8">
        <v>2796</v>
      </c>
      <c r="J3485" s="8">
        <v>754.36</v>
      </c>
      <c r="K3485" s="12">
        <f>YEAR(Table2[[#This Row],[Order_Date]])</f>
        <v>2025</v>
      </c>
      <c r="L3485" s="12">
        <f>MONTH(Table2[[#This Row],[Order_Date]])</f>
        <v>10</v>
      </c>
      <c r="M3485" t="str">
        <f>TEXT(Table2[[#This Row],[Order_Date]],"mmm")</f>
        <v>Oct</v>
      </c>
      <c r="N3485" t="str">
        <f>TEXT(Table2[[#This Row],[Order_Date]],"YYYY-MM")</f>
        <v>2025-10</v>
      </c>
      <c r="O3485" s="9">
        <f>IFERROR(Table2[[#This Row],[Profit]]/Table2[[#This Row],[Sales]],0)</f>
        <v>0.26979971387696711</v>
      </c>
      <c r="P3485" t="str">
        <f>_xlfn.XLOOKUP(Table2[[#This Row],[Product_ID]],Table4[Product_ID],Table4[Category],"Not Found")</f>
        <v>Office</v>
      </c>
      <c r="Q3485" t="str">
        <f>_xlfn.XLOOKUP(Table2[[#This Row],[Product_ID]],Table4[Product_ID],Table4[Sub_Category],"Not Found")</f>
        <v>Storage</v>
      </c>
      <c r="R3485" t="str">
        <f>_xlfn.XLOOKUP(Table2[[#This Row],[Customer_ID]],Table1[Customer_ID],Table1[Region],"Not Found")</f>
        <v>South</v>
      </c>
      <c r="S3485" t="str">
        <f>_xlfn.XLOOKUP(Table2[[#This Row],[Customer_ID]],Table1[Customer_ID],Table1[Segment],"Not Found")</f>
        <v>Consumer</v>
      </c>
      <c r="T3485" t="str">
        <f>_xlfn.XLOOKUP(Table2[[#This Row],[Product_ID]],Table4[Product_ID],Table4[Product_Name],"Not Found")</f>
        <v>Desk Organizer</v>
      </c>
    </row>
    <row r="3486" spans="1:20" x14ac:dyDescent="0.3">
      <c r="A3486" t="s">
        <v>4018</v>
      </c>
      <c r="B3486" s="4">
        <v>45580</v>
      </c>
      <c r="C3486" s="4">
        <v>45581</v>
      </c>
      <c r="D3486" t="s">
        <v>23</v>
      </c>
      <c r="E3486" t="s">
        <v>16</v>
      </c>
      <c r="F3486" s="8">
        <v>1</v>
      </c>
      <c r="G3486" s="10">
        <v>0.05</v>
      </c>
      <c r="H3486" t="s">
        <v>13</v>
      </c>
      <c r="I3486" s="8">
        <v>1234.05</v>
      </c>
      <c r="J3486" s="8">
        <v>239.08</v>
      </c>
      <c r="K3486" s="12">
        <f>YEAR(Table2[[#This Row],[Order_Date]])</f>
        <v>2024</v>
      </c>
      <c r="L3486" s="12">
        <f>MONTH(Table2[[#This Row],[Order_Date]])</f>
        <v>10</v>
      </c>
      <c r="M3486" t="str">
        <f>TEXT(Table2[[#This Row],[Order_Date]],"mmm")</f>
        <v>Oct</v>
      </c>
      <c r="N3486" t="str">
        <f>TEXT(Table2[[#This Row],[Order_Date]],"YYYY-MM")</f>
        <v>2024-10</v>
      </c>
      <c r="O3486" s="9">
        <f>IFERROR(Table2[[#This Row],[Profit]]/Table2[[#This Row],[Sales]],0)</f>
        <v>0.19373607228232245</v>
      </c>
      <c r="P3486" t="str">
        <f>_xlfn.XLOOKUP(Table2[[#This Row],[Product_ID]],Table4[Product_ID],Table4[Category],"Not Found")</f>
        <v>Technology</v>
      </c>
      <c r="Q3486" t="str">
        <f>_xlfn.XLOOKUP(Table2[[#This Row],[Product_ID]],Table4[Product_ID],Table4[Sub_Category],"Not Found")</f>
        <v>Accessories</v>
      </c>
      <c r="R3486" t="str">
        <f>_xlfn.XLOOKUP(Table2[[#This Row],[Customer_ID]],Table1[Customer_ID],Table1[Region],"Not Found")</f>
        <v>North</v>
      </c>
      <c r="S3486" t="str">
        <f>_xlfn.XLOOKUP(Table2[[#This Row],[Customer_ID]],Table1[Customer_ID],Table1[Segment],"Not Found")</f>
        <v>Corporate</v>
      </c>
      <c r="T3486" t="str">
        <f>_xlfn.XLOOKUP(Table2[[#This Row],[Product_ID]],Table4[Product_ID],Table4[Product_Name],"Not Found")</f>
        <v>USB-C Hub</v>
      </c>
    </row>
    <row r="3487" spans="1:20" x14ac:dyDescent="0.3">
      <c r="A3487" t="s">
        <v>4019</v>
      </c>
      <c r="B3487" s="4">
        <v>45705</v>
      </c>
      <c r="C3487" s="4">
        <v>45708</v>
      </c>
      <c r="D3487" t="s">
        <v>60</v>
      </c>
      <c r="E3487" t="s">
        <v>50</v>
      </c>
      <c r="F3487" s="8">
        <v>1</v>
      </c>
      <c r="G3487" s="10">
        <v>0</v>
      </c>
      <c r="H3487" t="s">
        <v>17</v>
      </c>
      <c r="I3487" s="8">
        <v>499</v>
      </c>
      <c r="J3487" s="8">
        <v>125.06</v>
      </c>
      <c r="K3487" s="12">
        <f>YEAR(Table2[[#This Row],[Order_Date]])</f>
        <v>2025</v>
      </c>
      <c r="L3487" s="12">
        <f>MONTH(Table2[[#This Row],[Order_Date]])</f>
        <v>2</v>
      </c>
      <c r="M3487" t="str">
        <f>TEXT(Table2[[#This Row],[Order_Date]],"mmm")</f>
        <v>Feb</v>
      </c>
      <c r="N3487" t="str">
        <f>TEXT(Table2[[#This Row],[Order_Date]],"YYYY-MM")</f>
        <v>2025-02</v>
      </c>
      <c r="O3487" s="9">
        <f>IFERROR(Table2[[#This Row],[Profit]]/Table2[[#This Row],[Sales]],0)</f>
        <v>0.25062124248496992</v>
      </c>
      <c r="P3487" t="str">
        <f>_xlfn.XLOOKUP(Table2[[#This Row],[Product_ID]],Table4[Product_ID],Table4[Category],"Not Found")</f>
        <v>Technology</v>
      </c>
      <c r="Q3487" t="str">
        <f>_xlfn.XLOOKUP(Table2[[#This Row],[Product_ID]],Table4[Product_ID],Table4[Sub_Category],"Not Found")</f>
        <v>Accessories</v>
      </c>
      <c r="R3487" t="str">
        <f>_xlfn.XLOOKUP(Table2[[#This Row],[Customer_ID]],Table1[Customer_ID],Table1[Region],"Not Found")</f>
        <v>East</v>
      </c>
      <c r="S3487" t="str">
        <f>_xlfn.XLOOKUP(Table2[[#This Row],[Customer_ID]],Table1[Customer_ID],Table1[Segment],"Not Found")</f>
        <v>Consumer</v>
      </c>
      <c r="T3487" t="str">
        <f>_xlfn.XLOOKUP(Table2[[#This Row],[Product_ID]],Table4[Product_ID],Table4[Product_Name],"Not Found")</f>
        <v>Wireless Mouse</v>
      </c>
    </row>
    <row r="3488" spans="1:20" x14ac:dyDescent="0.3">
      <c r="A3488" t="s">
        <v>4020</v>
      </c>
      <c r="B3488" s="4">
        <v>46012</v>
      </c>
      <c r="C3488" s="4">
        <v>46016</v>
      </c>
      <c r="D3488" t="s">
        <v>1353</v>
      </c>
      <c r="E3488" t="s">
        <v>81</v>
      </c>
      <c r="F3488" s="8">
        <v>3</v>
      </c>
      <c r="G3488" s="10">
        <v>0</v>
      </c>
      <c r="H3488" t="s">
        <v>13</v>
      </c>
      <c r="I3488" s="8">
        <v>2397</v>
      </c>
      <c r="J3488" s="8">
        <v>718.14</v>
      </c>
      <c r="K3488" s="12">
        <f>YEAR(Table2[[#This Row],[Order_Date]])</f>
        <v>2025</v>
      </c>
      <c r="L3488" s="12">
        <f>MONTH(Table2[[#This Row],[Order_Date]])</f>
        <v>12</v>
      </c>
      <c r="M3488" t="str">
        <f>TEXT(Table2[[#This Row],[Order_Date]],"mmm")</f>
        <v>Dec</v>
      </c>
      <c r="N3488" t="str">
        <f>TEXT(Table2[[#This Row],[Order_Date]],"YYYY-MM")</f>
        <v>2025-12</v>
      </c>
      <c r="O3488" s="9">
        <f>IFERROR(Table2[[#This Row],[Profit]]/Table2[[#This Row],[Sales]],0)</f>
        <v>0.29959949937421776</v>
      </c>
      <c r="P3488" t="str">
        <f>_xlfn.XLOOKUP(Table2[[#This Row],[Product_ID]],Table4[Product_ID],Table4[Category],"Not Found")</f>
        <v>Home</v>
      </c>
      <c r="Q3488" t="str">
        <f>_xlfn.XLOOKUP(Table2[[#This Row],[Product_ID]],Table4[Product_ID],Table4[Sub_Category],"Not Found")</f>
        <v>Kitchen</v>
      </c>
      <c r="R3488" t="str">
        <f>_xlfn.XLOOKUP(Table2[[#This Row],[Customer_ID]],Table1[Customer_ID],Table1[Region],"Not Found")</f>
        <v>West</v>
      </c>
      <c r="S3488" t="str">
        <f>_xlfn.XLOOKUP(Table2[[#This Row],[Customer_ID]],Table1[Customer_ID],Table1[Segment],"Not Found")</f>
        <v>Corporate</v>
      </c>
      <c r="T3488" t="str">
        <f>_xlfn.XLOOKUP(Table2[[#This Row],[Product_ID]],Table4[Product_ID],Table4[Product_Name],"Not Found")</f>
        <v>Travel Mug</v>
      </c>
    </row>
    <row r="3489" spans="1:20" x14ac:dyDescent="0.3">
      <c r="A3489" t="s">
        <v>4021</v>
      </c>
      <c r="B3489" s="4">
        <v>45929</v>
      </c>
      <c r="C3489" s="4">
        <v>45934</v>
      </c>
      <c r="D3489" t="s">
        <v>463</v>
      </c>
      <c r="E3489" t="s">
        <v>16</v>
      </c>
      <c r="F3489" s="8">
        <v>3</v>
      </c>
      <c r="G3489" s="10">
        <v>0.1</v>
      </c>
      <c r="H3489" t="s">
        <v>13</v>
      </c>
      <c r="I3489" s="8">
        <v>3507.3</v>
      </c>
      <c r="J3489" s="8">
        <v>677.65</v>
      </c>
      <c r="K3489" s="12">
        <f>YEAR(Table2[[#This Row],[Order_Date]])</f>
        <v>2025</v>
      </c>
      <c r="L3489" s="12">
        <f>MONTH(Table2[[#This Row],[Order_Date]])</f>
        <v>9</v>
      </c>
      <c r="M3489" t="str">
        <f>TEXT(Table2[[#This Row],[Order_Date]],"mmm")</f>
        <v>Sep</v>
      </c>
      <c r="N3489" t="str">
        <f>TEXT(Table2[[#This Row],[Order_Date]],"YYYY-MM")</f>
        <v>2025-09</v>
      </c>
      <c r="O3489" s="9">
        <f>IFERROR(Table2[[#This Row],[Profit]]/Table2[[#This Row],[Sales]],0)</f>
        <v>0.19321130214124824</v>
      </c>
      <c r="P3489" t="str">
        <f>_xlfn.XLOOKUP(Table2[[#This Row],[Product_ID]],Table4[Product_ID],Table4[Category],"Not Found")</f>
        <v>Technology</v>
      </c>
      <c r="Q3489" t="str">
        <f>_xlfn.XLOOKUP(Table2[[#This Row],[Product_ID]],Table4[Product_ID],Table4[Sub_Category],"Not Found")</f>
        <v>Accessories</v>
      </c>
      <c r="R3489" t="str">
        <f>_xlfn.XLOOKUP(Table2[[#This Row],[Customer_ID]],Table1[Customer_ID],Table1[Region],"Not Found")</f>
        <v>South</v>
      </c>
      <c r="S3489" t="str">
        <f>_xlfn.XLOOKUP(Table2[[#This Row],[Customer_ID]],Table1[Customer_ID],Table1[Segment],"Not Found")</f>
        <v>Corporate</v>
      </c>
      <c r="T3489" t="str">
        <f>_xlfn.XLOOKUP(Table2[[#This Row],[Product_ID]],Table4[Product_ID],Table4[Product_Name],"Not Found")</f>
        <v>USB-C Hub</v>
      </c>
    </row>
    <row r="3490" spans="1:20" x14ac:dyDescent="0.3">
      <c r="A3490" t="s">
        <v>4022</v>
      </c>
      <c r="B3490" s="4">
        <v>45526</v>
      </c>
      <c r="C3490" s="4">
        <v>45527</v>
      </c>
      <c r="D3490" t="s">
        <v>327</v>
      </c>
      <c r="E3490" t="s">
        <v>71</v>
      </c>
      <c r="F3490" s="8">
        <v>1</v>
      </c>
      <c r="G3490" s="10">
        <v>0.1</v>
      </c>
      <c r="H3490" t="s">
        <v>17</v>
      </c>
      <c r="I3490" s="8">
        <v>719.1</v>
      </c>
      <c r="J3490" s="8">
        <v>183.07</v>
      </c>
      <c r="K3490" s="12">
        <f>YEAR(Table2[[#This Row],[Order_Date]])</f>
        <v>2024</v>
      </c>
      <c r="L3490" s="12">
        <f>MONTH(Table2[[#This Row],[Order_Date]])</f>
        <v>8</v>
      </c>
      <c r="M3490" t="str">
        <f>TEXT(Table2[[#This Row],[Order_Date]],"mmm")</f>
        <v>Aug</v>
      </c>
      <c r="N3490" t="str">
        <f>TEXT(Table2[[#This Row],[Order_Date]],"YYYY-MM")</f>
        <v>2024-08</v>
      </c>
      <c r="O3490" s="9">
        <f>IFERROR(Table2[[#This Row],[Profit]]/Table2[[#This Row],[Sales]],0)</f>
        <v>0.25458211653455709</v>
      </c>
      <c r="P3490" t="str">
        <f>_xlfn.XLOOKUP(Table2[[#This Row],[Product_ID]],Table4[Product_ID],Table4[Category],"Not Found")</f>
        <v>Home</v>
      </c>
      <c r="Q3490" t="str">
        <f>_xlfn.XLOOKUP(Table2[[#This Row],[Product_ID]],Table4[Product_ID],Table4[Sub_Category],"Not Found")</f>
        <v>Storage</v>
      </c>
      <c r="R3490" t="str">
        <f>_xlfn.XLOOKUP(Table2[[#This Row],[Customer_ID]],Table1[Customer_ID],Table1[Region],"Not Found")</f>
        <v>South</v>
      </c>
      <c r="S3490" t="str">
        <f>_xlfn.XLOOKUP(Table2[[#This Row],[Customer_ID]],Table1[Customer_ID],Table1[Segment],"Not Found")</f>
        <v>Home Office</v>
      </c>
      <c r="T3490" t="str">
        <f>_xlfn.XLOOKUP(Table2[[#This Row],[Product_ID]],Table4[Product_ID],Table4[Product_Name],"Not Found")</f>
        <v>Storage Box</v>
      </c>
    </row>
    <row r="3491" spans="1:20" x14ac:dyDescent="0.3">
      <c r="A3491" t="s">
        <v>4023</v>
      </c>
      <c r="B3491" s="4">
        <v>45707</v>
      </c>
      <c r="C3491" s="4">
        <v>45709</v>
      </c>
      <c r="D3491" t="s">
        <v>1346</v>
      </c>
      <c r="E3491" t="s">
        <v>16</v>
      </c>
      <c r="F3491" s="8">
        <v>4</v>
      </c>
      <c r="G3491" s="10">
        <v>0</v>
      </c>
      <c r="H3491" t="s">
        <v>13</v>
      </c>
      <c r="I3491" s="8">
        <v>5196</v>
      </c>
      <c r="J3491" s="8">
        <v>903.06</v>
      </c>
      <c r="K3491" s="12">
        <f>YEAR(Table2[[#This Row],[Order_Date]])</f>
        <v>2025</v>
      </c>
      <c r="L3491" s="12">
        <f>MONTH(Table2[[#This Row],[Order_Date]])</f>
        <v>2</v>
      </c>
      <c r="M3491" t="str">
        <f>TEXT(Table2[[#This Row],[Order_Date]],"mmm")</f>
        <v>Feb</v>
      </c>
      <c r="N3491" t="str">
        <f>TEXT(Table2[[#This Row],[Order_Date]],"YYYY-MM")</f>
        <v>2025-02</v>
      </c>
      <c r="O3491" s="9">
        <f>IFERROR(Table2[[#This Row],[Profit]]/Table2[[#This Row],[Sales]],0)</f>
        <v>0.17379907621247112</v>
      </c>
      <c r="P3491" t="str">
        <f>_xlfn.XLOOKUP(Table2[[#This Row],[Product_ID]],Table4[Product_ID],Table4[Category],"Not Found")</f>
        <v>Technology</v>
      </c>
      <c r="Q3491" t="str">
        <f>_xlfn.XLOOKUP(Table2[[#This Row],[Product_ID]],Table4[Product_ID],Table4[Sub_Category],"Not Found")</f>
        <v>Accessories</v>
      </c>
      <c r="R3491" t="str">
        <f>_xlfn.XLOOKUP(Table2[[#This Row],[Customer_ID]],Table1[Customer_ID],Table1[Region],"Not Found")</f>
        <v>West</v>
      </c>
      <c r="S3491" t="str">
        <f>_xlfn.XLOOKUP(Table2[[#This Row],[Customer_ID]],Table1[Customer_ID],Table1[Segment],"Not Found")</f>
        <v>Corporate</v>
      </c>
      <c r="T3491" t="str">
        <f>_xlfn.XLOOKUP(Table2[[#This Row],[Product_ID]],Table4[Product_ID],Table4[Product_Name],"Not Found")</f>
        <v>USB-C Hub</v>
      </c>
    </row>
    <row r="3492" spans="1:20" x14ac:dyDescent="0.3">
      <c r="A3492" t="s">
        <v>4024</v>
      </c>
      <c r="B3492" s="4">
        <v>45790</v>
      </c>
      <c r="C3492" s="4">
        <v>45794</v>
      </c>
      <c r="D3492" t="s">
        <v>263</v>
      </c>
      <c r="E3492" t="s">
        <v>12</v>
      </c>
      <c r="F3492" s="8">
        <v>4</v>
      </c>
      <c r="G3492" s="10">
        <v>0</v>
      </c>
      <c r="H3492" t="s">
        <v>30</v>
      </c>
      <c r="I3492" s="8">
        <v>2396</v>
      </c>
      <c r="J3492" s="8">
        <v>607.87</v>
      </c>
      <c r="K3492" s="12">
        <f>YEAR(Table2[[#This Row],[Order_Date]])</f>
        <v>2025</v>
      </c>
      <c r="L3492" s="12">
        <f>MONTH(Table2[[#This Row],[Order_Date]])</f>
        <v>5</v>
      </c>
      <c r="M3492" t="str">
        <f>TEXT(Table2[[#This Row],[Order_Date]],"mmm")</f>
        <v>May</v>
      </c>
      <c r="N3492" t="str">
        <f>TEXT(Table2[[#This Row],[Order_Date]],"YYYY-MM")</f>
        <v>2025-05</v>
      </c>
      <c r="O3492" s="9">
        <f>IFERROR(Table2[[#This Row],[Profit]]/Table2[[#This Row],[Sales]],0)</f>
        <v>0.25370200333889814</v>
      </c>
      <c r="P3492" t="str">
        <f>_xlfn.XLOOKUP(Table2[[#This Row],[Product_ID]],Table4[Product_ID],Table4[Category],"Not Found")</f>
        <v>Home</v>
      </c>
      <c r="Q3492" t="str">
        <f>_xlfn.XLOOKUP(Table2[[#This Row],[Product_ID]],Table4[Product_ID],Table4[Sub_Category],"Not Found")</f>
        <v>Kitchen</v>
      </c>
      <c r="R3492" t="str">
        <f>_xlfn.XLOOKUP(Table2[[#This Row],[Customer_ID]],Table1[Customer_ID],Table1[Region],"Not Found")</f>
        <v>East</v>
      </c>
      <c r="S3492" t="str">
        <f>_xlfn.XLOOKUP(Table2[[#This Row],[Customer_ID]],Table1[Customer_ID],Table1[Segment],"Not Found")</f>
        <v>Corporate</v>
      </c>
      <c r="T3492" t="str">
        <f>_xlfn.XLOOKUP(Table2[[#This Row],[Product_ID]],Table4[Product_ID],Table4[Product_Name],"Not Found")</f>
        <v>Water Bottle</v>
      </c>
    </row>
    <row r="3493" spans="1:20" x14ac:dyDescent="0.3">
      <c r="A3493" t="s">
        <v>4025</v>
      </c>
      <c r="B3493" s="4">
        <v>45925</v>
      </c>
      <c r="C3493" s="4">
        <v>45930</v>
      </c>
      <c r="D3493" t="s">
        <v>39</v>
      </c>
      <c r="E3493" t="s">
        <v>65</v>
      </c>
      <c r="F3493" s="8">
        <v>1</v>
      </c>
      <c r="G3493" s="10">
        <v>0</v>
      </c>
      <c r="H3493" t="s">
        <v>13</v>
      </c>
      <c r="I3493" s="8">
        <v>699</v>
      </c>
      <c r="J3493" s="8">
        <v>215.81</v>
      </c>
      <c r="K3493" s="12">
        <f>YEAR(Table2[[#This Row],[Order_Date]])</f>
        <v>2025</v>
      </c>
      <c r="L3493" s="12">
        <f>MONTH(Table2[[#This Row],[Order_Date]])</f>
        <v>9</v>
      </c>
      <c r="M3493" t="str">
        <f>TEXT(Table2[[#This Row],[Order_Date]],"mmm")</f>
        <v>Sep</v>
      </c>
      <c r="N3493" t="str">
        <f>TEXT(Table2[[#This Row],[Order_Date]],"YYYY-MM")</f>
        <v>2025-09</v>
      </c>
      <c r="O3493" s="9">
        <f>IFERROR(Table2[[#This Row],[Profit]]/Table2[[#This Row],[Sales]],0)</f>
        <v>0.30874105865522172</v>
      </c>
      <c r="P3493" t="str">
        <f>_xlfn.XLOOKUP(Table2[[#This Row],[Product_ID]],Table4[Product_ID],Table4[Category],"Not Found")</f>
        <v>Office</v>
      </c>
      <c r="Q3493" t="str">
        <f>_xlfn.XLOOKUP(Table2[[#This Row],[Product_ID]],Table4[Product_ID],Table4[Sub_Category],"Not Found")</f>
        <v>Storage</v>
      </c>
      <c r="R3493" t="str">
        <f>_xlfn.XLOOKUP(Table2[[#This Row],[Customer_ID]],Table1[Customer_ID],Table1[Region],"Not Found")</f>
        <v>East</v>
      </c>
      <c r="S3493" t="str">
        <f>_xlfn.XLOOKUP(Table2[[#This Row],[Customer_ID]],Table1[Customer_ID],Table1[Segment],"Not Found")</f>
        <v>Consumer</v>
      </c>
      <c r="T3493" t="str">
        <f>_xlfn.XLOOKUP(Table2[[#This Row],[Product_ID]],Table4[Product_ID],Table4[Product_Name],"Not Found")</f>
        <v>Desk Organizer</v>
      </c>
    </row>
    <row r="3494" spans="1:20" x14ac:dyDescent="0.3">
      <c r="A3494" t="s">
        <v>4026</v>
      </c>
      <c r="B3494" s="4">
        <v>45941</v>
      </c>
      <c r="C3494" s="4">
        <v>45944</v>
      </c>
      <c r="D3494" t="s">
        <v>487</v>
      </c>
      <c r="E3494" t="s">
        <v>96</v>
      </c>
      <c r="F3494" s="8">
        <v>1</v>
      </c>
      <c r="G3494" s="10">
        <v>0.05</v>
      </c>
      <c r="H3494" t="s">
        <v>17</v>
      </c>
      <c r="I3494" s="8">
        <v>949.05</v>
      </c>
      <c r="J3494" s="8">
        <v>241</v>
      </c>
      <c r="K3494" s="12">
        <f>YEAR(Table2[[#This Row],[Order_Date]])</f>
        <v>2025</v>
      </c>
      <c r="L3494" s="12">
        <f>MONTH(Table2[[#This Row],[Order_Date]])</f>
        <v>10</v>
      </c>
      <c r="M3494" t="str">
        <f>TEXT(Table2[[#This Row],[Order_Date]],"mmm")</f>
        <v>Oct</v>
      </c>
      <c r="N3494" t="str">
        <f>TEXT(Table2[[#This Row],[Order_Date]],"YYYY-MM")</f>
        <v>2025-10</v>
      </c>
      <c r="O3494" s="9">
        <f>IFERROR(Table2[[#This Row],[Profit]]/Table2[[#This Row],[Sales]],0)</f>
        <v>0.25393814867499082</v>
      </c>
      <c r="P3494" t="str">
        <f>_xlfn.XLOOKUP(Table2[[#This Row],[Product_ID]],Table4[Product_ID],Table4[Category],"Not Found")</f>
        <v>Home</v>
      </c>
      <c r="Q3494" t="str">
        <f>_xlfn.XLOOKUP(Table2[[#This Row],[Product_ID]],Table4[Product_ID],Table4[Sub_Category],"Not Found")</f>
        <v>Lighting</v>
      </c>
      <c r="R3494" t="str">
        <f>_xlfn.XLOOKUP(Table2[[#This Row],[Customer_ID]],Table1[Customer_ID],Table1[Region],"Not Found")</f>
        <v>West</v>
      </c>
      <c r="S3494" t="str">
        <f>_xlfn.XLOOKUP(Table2[[#This Row],[Customer_ID]],Table1[Customer_ID],Table1[Segment],"Not Found")</f>
        <v>Corporate</v>
      </c>
      <c r="T3494" t="str">
        <f>_xlfn.XLOOKUP(Table2[[#This Row],[Product_ID]],Table4[Product_ID],Table4[Product_Name],"Not Found")</f>
        <v>LED Strip Light</v>
      </c>
    </row>
    <row r="3495" spans="1:20" x14ac:dyDescent="0.3">
      <c r="A3495" t="s">
        <v>4027</v>
      </c>
      <c r="B3495" s="4">
        <v>45406</v>
      </c>
      <c r="C3495" s="4">
        <v>45409</v>
      </c>
      <c r="D3495" t="s">
        <v>1771</v>
      </c>
      <c r="E3495" t="s">
        <v>71</v>
      </c>
      <c r="F3495" s="8">
        <v>3</v>
      </c>
      <c r="G3495" s="10">
        <v>0</v>
      </c>
      <c r="H3495" t="s">
        <v>21</v>
      </c>
      <c r="I3495" s="8">
        <v>2397</v>
      </c>
      <c r="J3495" s="8">
        <v>551.72</v>
      </c>
      <c r="K3495" s="12">
        <f>YEAR(Table2[[#This Row],[Order_Date]])</f>
        <v>2024</v>
      </c>
      <c r="L3495" s="12">
        <f>MONTH(Table2[[#This Row],[Order_Date]])</f>
        <v>4</v>
      </c>
      <c r="M3495" t="str">
        <f>TEXT(Table2[[#This Row],[Order_Date]],"mmm")</f>
        <v>Apr</v>
      </c>
      <c r="N3495" t="str">
        <f>TEXT(Table2[[#This Row],[Order_Date]],"YYYY-MM")</f>
        <v>2024-04</v>
      </c>
      <c r="O3495" s="9">
        <f>IFERROR(Table2[[#This Row],[Profit]]/Table2[[#This Row],[Sales]],0)</f>
        <v>0.23017104714226116</v>
      </c>
      <c r="P3495" t="str">
        <f>_xlfn.XLOOKUP(Table2[[#This Row],[Product_ID]],Table4[Product_ID],Table4[Category],"Not Found")</f>
        <v>Home</v>
      </c>
      <c r="Q3495" t="str">
        <f>_xlfn.XLOOKUP(Table2[[#This Row],[Product_ID]],Table4[Product_ID],Table4[Sub_Category],"Not Found")</f>
        <v>Storage</v>
      </c>
      <c r="R3495" t="str">
        <f>_xlfn.XLOOKUP(Table2[[#This Row],[Customer_ID]],Table1[Customer_ID],Table1[Region],"Not Found")</f>
        <v>North</v>
      </c>
      <c r="S3495" t="str">
        <f>_xlfn.XLOOKUP(Table2[[#This Row],[Customer_ID]],Table1[Customer_ID],Table1[Segment],"Not Found")</f>
        <v>Consumer</v>
      </c>
      <c r="T3495" t="str">
        <f>_xlfn.XLOOKUP(Table2[[#This Row],[Product_ID]],Table4[Product_ID],Table4[Product_Name],"Not Found")</f>
        <v>Storage Box</v>
      </c>
    </row>
    <row r="3496" spans="1:20" x14ac:dyDescent="0.3">
      <c r="A3496" t="s">
        <v>4028</v>
      </c>
      <c r="B3496" s="4">
        <v>45965</v>
      </c>
      <c r="C3496" s="4">
        <v>45966</v>
      </c>
      <c r="D3496" t="s">
        <v>202</v>
      </c>
      <c r="E3496" t="s">
        <v>16</v>
      </c>
      <c r="F3496" s="8">
        <v>1</v>
      </c>
      <c r="G3496" s="10">
        <v>0.05</v>
      </c>
      <c r="H3496" t="s">
        <v>17</v>
      </c>
      <c r="I3496" s="8">
        <v>1234.05</v>
      </c>
      <c r="J3496" s="8">
        <v>260.43</v>
      </c>
      <c r="K3496" s="12">
        <f>YEAR(Table2[[#This Row],[Order_Date]])</f>
        <v>2025</v>
      </c>
      <c r="L3496" s="12">
        <f>MONTH(Table2[[#This Row],[Order_Date]])</f>
        <v>11</v>
      </c>
      <c r="M3496" t="str">
        <f>TEXT(Table2[[#This Row],[Order_Date]],"mmm")</f>
        <v>Nov</v>
      </c>
      <c r="N3496" t="str">
        <f>TEXT(Table2[[#This Row],[Order_Date]],"YYYY-MM")</f>
        <v>2025-11</v>
      </c>
      <c r="O3496" s="9">
        <f>IFERROR(Table2[[#This Row],[Profit]]/Table2[[#This Row],[Sales]],0)</f>
        <v>0.2110368299501641</v>
      </c>
      <c r="P3496" t="str">
        <f>_xlfn.XLOOKUP(Table2[[#This Row],[Product_ID]],Table4[Product_ID],Table4[Category],"Not Found")</f>
        <v>Technology</v>
      </c>
      <c r="Q3496" t="str">
        <f>_xlfn.XLOOKUP(Table2[[#This Row],[Product_ID]],Table4[Product_ID],Table4[Sub_Category],"Not Found")</f>
        <v>Accessories</v>
      </c>
      <c r="R3496" t="str">
        <f>_xlfn.XLOOKUP(Table2[[#This Row],[Customer_ID]],Table1[Customer_ID],Table1[Region],"Not Found")</f>
        <v>West</v>
      </c>
      <c r="S3496" t="str">
        <f>_xlfn.XLOOKUP(Table2[[#This Row],[Customer_ID]],Table1[Customer_ID],Table1[Segment],"Not Found")</f>
        <v>Consumer</v>
      </c>
      <c r="T3496" t="str">
        <f>_xlfn.XLOOKUP(Table2[[#This Row],[Product_ID]],Table4[Product_ID],Table4[Product_Name],"Not Found")</f>
        <v>USB-C Hub</v>
      </c>
    </row>
    <row r="3497" spans="1:20" x14ac:dyDescent="0.3">
      <c r="A3497" t="s">
        <v>4029</v>
      </c>
      <c r="B3497" s="4">
        <v>46004</v>
      </c>
      <c r="C3497" s="4">
        <v>46009</v>
      </c>
      <c r="D3497" t="s">
        <v>731</v>
      </c>
      <c r="E3497" t="s">
        <v>116</v>
      </c>
      <c r="F3497" s="8">
        <v>1</v>
      </c>
      <c r="G3497" s="10">
        <v>0.05</v>
      </c>
      <c r="H3497" t="s">
        <v>21</v>
      </c>
      <c r="I3497" s="8">
        <v>379.05</v>
      </c>
      <c r="J3497" s="8">
        <v>77</v>
      </c>
      <c r="K3497" s="12">
        <f>YEAR(Table2[[#This Row],[Order_Date]])</f>
        <v>2025</v>
      </c>
      <c r="L3497" s="12">
        <f>MONTH(Table2[[#This Row],[Order_Date]])</f>
        <v>12</v>
      </c>
      <c r="M3497" t="str">
        <f>TEXT(Table2[[#This Row],[Order_Date]],"mmm")</f>
        <v>Dec</v>
      </c>
      <c r="N3497" t="str">
        <f>TEXT(Table2[[#This Row],[Order_Date]],"YYYY-MM")</f>
        <v>2025-12</v>
      </c>
      <c r="O3497" s="9">
        <f>IFERROR(Table2[[#This Row],[Profit]]/Table2[[#This Row],[Sales]],0)</f>
        <v>0.20313942751615882</v>
      </c>
      <c r="P3497" t="str">
        <f>_xlfn.XLOOKUP(Table2[[#This Row],[Product_ID]],Table4[Product_ID],Table4[Category],"Not Found")</f>
        <v>Technology</v>
      </c>
      <c r="Q3497" t="str">
        <f>_xlfn.XLOOKUP(Table2[[#This Row],[Product_ID]],Table4[Product_ID],Table4[Sub_Category],"Not Found")</f>
        <v>Accessories</v>
      </c>
      <c r="R3497" t="str">
        <f>_xlfn.XLOOKUP(Table2[[#This Row],[Customer_ID]],Table1[Customer_ID],Table1[Region],"Not Found")</f>
        <v>North</v>
      </c>
      <c r="S3497" t="str">
        <f>_xlfn.XLOOKUP(Table2[[#This Row],[Customer_ID]],Table1[Customer_ID],Table1[Segment],"Not Found")</f>
        <v>Corporate</v>
      </c>
      <c r="T3497" t="str">
        <f>_xlfn.XLOOKUP(Table2[[#This Row],[Product_ID]],Table4[Product_ID],Table4[Product_Name],"Not Found")</f>
        <v>Mobile Holder</v>
      </c>
    </row>
    <row r="3498" spans="1:20" x14ac:dyDescent="0.3">
      <c r="A3498" t="s">
        <v>4030</v>
      </c>
      <c r="B3498" s="4">
        <v>45525</v>
      </c>
      <c r="C3498" s="4">
        <v>45526</v>
      </c>
      <c r="D3498" t="s">
        <v>863</v>
      </c>
      <c r="E3498" t="s">
        <v>29</v>
      </c>
      <c r="F3498" s="8">
        <v>3</v>
      </c>
      <c r="G3498" s="10">
        <v>0</v>
      </c>
      <c r="H3498" t="s">
        <v>21</v>
      </c>
      <c r="I3498" s="8">
        <v>1197</v>
      </c>
      <c r="J3498" s="8">
        <v>326.33</v>
      </c>
      <c r="K3498" s="12">
        <f>YEAR(Table2[[#This Row],[Order_Date]])</f>
        <v>2024</v>
      </c>
      <c r="L3498" s="12">
        <f>MONTH(Table2[[#This Row],[Order_Date]])</f>
        <v>8</v>
      </c>
      <c r="M3498" t="str">
        <f>TEXT(Table2[[#This Row],[Order_Date]],"mmm")</f>
        <v>Aug</v>
      </c>
      <c r="N3498" t="str">
        <f>TEXT(Table2[[#This Row],[Order_Date]],"YYYY-MM")</f>
        <v>2024-08</v>
      </c>
      <c r="O3498" s="9">
        <f>IFERROR(Table2[[#This Row],[Profit]]/Table2[[#This Row],[Sales]],0)</f>
        <v>0.27262322472848788</v>
      </c>
      <c r="P3498" t="str">
        <f>_xlfn.XLOOKUP(Table2[[#This Row],[Product_ID]],Table4[Product_ID],Table4[Category],"Not Found")</f>
        <v>Office</v>
      </c>
      <c r="Q3498" t="str">
        <f>_xlfn.XLOOKUP(Table2[[#This Row],[Product_ID]],Table4[Product_ID],Table4[Sub_Category],"Not Found")</f>
        <v>Paper</v>
      </c>
      <c r="R3498" t="str">
        <f>_xlfn.XLOOKUP(Table2[[#This Row],[Customer_ID]],Table1[Customer_ID],Table1[Region],"Not Found")</f>
        <v>West</v>
      </c>
      <c r="S3498" t="str">
        <f>_xlfn.XLOOKUP(Table2[[#This Row],[Customer_ID]],Table1[Customer_ID],Table1[Segment],"Not Found")</f>
        <v>Consumer</v>
      </c>
      <c r="T3498" t="str">
        <f>_xlfn.XLOOKUP(Table2[[#This Row],[Product_ID]],Table4[Product_ID],Table4[Product_Name],"Not Found")</f>
        <v>Notebook Set</v>
      </c>
    </row>
    <row r="3499" spans="1:20" x14ac:dyDescent="0.3">
      <c r="A3499" t="s">
        <v>4031</v>
      </c>
      <c r="B3499" s="4">
        <v>45831</v>
      </c>
      <c r="C3499" s="4">
        <v>45835</v>
      </c>
      <c r="D3499" t="s">
        <v>427</v>
      </c>
      <c r="E3499" t="s">
        <v>58</v>
      </c>
      <c r="F3499" s="8">
        <v>2</v>
      </c>
      <c r="G3499" s="10">
        <v>0.1</v>
      </c>
      <c r="H3499" t="s">
        <v>30</v>
      </c>
      <c r="I3499" s="8">
        <v>3598.2</v>
      </c>
      <c r="J3499" s="8">
        <v>709.4</v>
      </c>
      <c r="K3499" s="12">
        <f>YEAR(Table2[[#This Row],[Order_Date]])</f>
        <v>2025</v>
      </c>
      <c r="L3499" s="12">
        <f>MONTH(Table2[[#This Row],[Order_Date]])</f>
        <v>6</v>
      </c>
      <c r="M3499" t="str">
        <f>TEXT(Table2[[#This Row],[Order_Date]],"mmm")</f>
        <v>Jun</v>
      </c>
      <c r="N3499" t="str">
        <f>TEXT(Table2[[#This Row],[Order_Date]],"YYYY-MM")</f>
        <v>2025-06</v>
      </c>
      <c r="O3499" s="9">
        <f>IFERROR(Table2[[#This Row],[Profit]]/Table2[[#This Row],[Sales]],0)</f>
        <v>0.19715413262186648</v>
      </c>
      <c r="P3499" t="str">
        <f>_xlfn.XLOOKUP(Table2[[#This Row],[Product_ID]],Table4[Product_ID],Table4[Category],"Not Found")</f>
        <v>Technology</v>
      </c>
      <c r="Q3499" t="str">
        <f>_xlfn.XLOOKUP(Table2[[#This Row],[Product_ID]],Table4[Product_ID],Table4[Sub_Category],"Not Found")</f>
        <v>Audio</v>
      </c>
      <c r="R3499" t="str">
        <f>_xlfn.XLOOKUP(Table2[[#This Row],[Customer_ID]],Table1[Customer_ID],Table1[Region],"Not Found")</f>
        <v>East</v>
      </c>
      <c r="S3499" t="str">
        <f>_xlfn.XLOOKUP(Table2[[#This Row],[Customer_ID]],Table1[Customer_ID],Table1[Segment],"Not Found")</f>
        <v>Corporate</v>
      </c>
      <c r="T3499" t="str">
        <f>_xlfn.XLOOKUP(Table2[[#This Row],[Product_ID]],Table4[Product_ID],Table4[Product_Name],"Not Found")</f>
        <v>Bluetooth Speaker</v>
      </c>
    </row>
    <row r="3500" spans="1:20" x14ac:dyDescent="0.3">
      <c r="A3500" t="s">
        <v>4032</v>
      </c>
      <c r="B3500" s="4">
        <v>45302</v>
      </c>
      <c r="C3500" s="4">
        <v>45303</v>
      </c>
      <c r="D3500" t="s">
        <v>11</v>
      </c>
      <c r="E3500" t="s">
        <v>58</v>
      </c>
      <c r="F3500" s="8">
        <v>2</v>
      </c>
      <c r="G3500" s="10">
        <v>0</v>
      </c>
      <c r="H3500" t="s">
        <v>13</v>
      </c>
      <c r="I3500" s="8">
        <v>3998</v>
      </c>
      <c r="J3500" s="8">
        <v>903.77</v>
      </c>
      <c r="K3500" s="12">
        <f>YEAR(Table2[[#This Row],[Order_Date]])</f>
        <v>2024</v>
      </c>
      <c r="L3500" s="12">
        <f>MONTH(Table2[[#This Row],[Order_Date]])</f>
        <v>1</v>
      </c>
      <c r="M3500" t="str">
        <f>TEXT(Table2[[#This Row],[Order_Date]],"mmm")</f>
        <v>Jan</v>
      </c>
      <c r="N3500" t="str">
        <f>TEXT(Table2[[#This Row],[Order_Date]],"YYYY-MM")</f>
        <v>2024-01</v>
      </c>
      <c r="O3500" s="9">
        <f>IFERROR(Table2[[#This Row],[Profit]]/Table2[[#This Row],[Sales]],0)</f>
        <v>0.22605552776388194</v>
      </c>
      <c r="P3500" t="str">
        <f>_xlfn.XLOOKUP(Table2[[#This Row],[Product_ID]],Table4[Product_ID],Table4[Category],"Not Found")</f>
        <v>Technology</v>
      </c>
      <c r="Q3500" t="str">
        <f>_xlfn.XLOOKUP(Table2[[#This Row],[Product_ID]],Table4[Product_ID],Table4[Sub_Category],"Not Found")</f>
        <v>Audio</v>
      </c>
      <c r="R3500" t="str">
        <f>_xlfn.XLOOKUP(Table2[[#This Row],[Customer_ID]],Table1[Customer_ID],Table1[Region],"Not Found")</f>
        <v>West</v>
      </c>
      <c r="S3500" t="str">
        <f>_xlfn.XLOOKUP(Table2[[#This Row],[Customer_ID]],Table1[Customer_ID],Table1[Segment],"Not Found")</f>
        <v>Home Office</v>
      </c>
      <c r="T3500" t="str">
        <f>_xlfn.XLOOKUP(Table2[[#This Row],[Product_ID]],Table4[Product_ID],Table4[Product_Name],"Not Found")</f>
        <v>Bluetooth Speaker</v>
      </c>
    </row>
    <row r="3501" spans="1:20" x14ac:dyDescent="0.3">
      <c r="A3501" t="s">
        <v>4033</v>
      </c>
      <c r="B3501" s="4">
        <v>45497</v>
      </c>
      <c r="C3501" s="4">
        <v>45499</v>
      </c>
      <c r="D3501" t="s">
        <v>287</v>
      </c>
      <c r="E3501" t="s">
        <v>116</v>
      </c>
      <c r="F3501" s="8">
        <v>1</v>
      </c>
      <c r="G3501" s="10">
        <v>0.1</v>
      </c>
      <c r="H3501" t="s">
        <v>13</v>
      </c>
      <c r="I3501" s="8">
        <v>359.1</v>
      </c>
      <c r="J3501" s="8">
        <v>63.92</v>
      </c>
      <c r="K3501" s="12">
        <f>YEAR(Table2[[#This Row],[Order_Date]])</f>
        <v>2024</v>
      </c>
      <c r="L3501" s="12">
        <f>MONTH(Table2[[#This Row],[Order_Date]])</f>
        <v>7</v>
      </c>
      <c r="M3501" t="str">
        <f>TEXT(Table2[[#This Row],[Order_Date]],"mmm")</f>
        <v>Jul</v>
      </c>
      <c r="N3501" t="str">
        <f>TEXT(Table2[[#This Row],[Order_Date]],"YYYY-MM")</f>
        <v>2024-07</v>
      </c>
      <c r="O3501" s="9">
        <f>IFERROR(Table2[[#This Row],[Profit]]/Table2[[#This Row],[Sales]],0)</f>
        <v>0.17800055694792535</v>
      </c>
      <c r="P3501" t="str">
        <f>_xlfn.XLOOKUP(Table2[[#This Row],[Product_ID]],Table4[Product_ID],Table4[Category],"Not Found")</f>
        <v>Technology</v>
      </c>
      <c r="Q3501" t="str">
        <f>_xlfn.XLOOKUP(Table2[[#This Row],[Product_ID]],Table4[Product_ID],Table4[Sub_Category],"Not Found")</f>
        <v>Accessories</v>
      </c>
      <c r="R3501" t="str">
        <f>_xlfn.XLOOKUP(Table2[[#This Row],[Customer_ID]],Table1[Customer_ID],Table1[Region],"Not Found")</f>
        <v>South</v>
      </c>
      <c r="S3501" t="str">
        <f>_xlfn.XLOOKUP(Table2[[#This Row],[Customer_ID]],Table1[Customer_ID],Table1[Segment],"Not Found")</f>
        <v>Consumer</v>
      </c>
      <c r="T3501" t="str">
        <f>_xlfn.XLOOKUP(Table2[[#This Row],[Product_ID]],Table4[Product_ID],Table4[Product_Name],"Not Found")</f>
        <v>Mobile Holder</v>
      </c>
    </row>
    <row r="3502" spans="1:20" x14ac:dyDescent="0.3">
      <c r="A3502" t="s">
        <v>4034</v>
      </c>
      <c r="B3502" s="4">
        <v>45970</v>
      </c>
      <c r="C3502" s="4">
        <v>45971</v>
      </c>
      <c r="D3502" t="s">
        <v>1394</v>
      </c>
      <c r="E3502" t="s">
        <v>68</v>
      </c>
      <c r="F3502" s="8">
        <v>2</v>
      </c>
      <c r="G3502" s="10">
        <v>0.05</v>
      </c>
      <c r="H3502" t="s">
        <v>17</v>
      </c>
      <c r="I3502" s="8">
        <v>2468.1</v>
      </c>
      <c r="J3502" s="8">
        <v>376.2</v>
      </c>
      <c r="K3502" s="12">
        <f>YEAR(Table2[[#This Row],[Order_Date]])</f>
        <v>2025</v>
      </c>
      <c r="L3502" s="12">
        <f>MONTH(Table2[[#This Row],[Order_Date]])</f>
        <v>11</v>
      </c>
      <c r="M3502" t="str">
        <f>TEXT(Table2[[#This Row],[Order_Date]],"mmm")</f>
        <v>Nov</v>
      </c>
      <c r="N3502" t="str">
        <f>TEXT(Table2[[#This Row],[Order_Date]],"YYYY-MM")</f>
        <v>2025-11</v>
      </c>
      <c r="O3502" s="9">
        <f>IFERROR(Table2[[#This Row],[Profit]]/Table2[[#This Row],[Sales]],0)</f>
        <v>0.15242494226327943</v>
      </c>
      <c r="P3502" t="str">
        <f>_xlfn.XLOOKUP(Table2[[#This Row],[Product_ID]],Table4[Product_ID],Table4[Category],"Not Found")</f>
        <v>Home</v>
      </c>
      <c r="Q3502" t="str">
        <f>_xlfn.XLOOKUP(Table2[[#This Row],[Product_ID]],Table4[Product_ID],Table4[Sub_Category],"Not Found")</f>
        <v>Lighting</v>
      </c>
      <c r="R3502" t="str">
        <f>_xlfn.XLOOKUP(Table2[[#This Row],[Customer_ID]],Table1[Customer_ID],Table1[Region],"Not Found")</f>
        <v>North</v>
      </c>
      <c r="S3502" t="str">
        <f>_xlfn.XLOOKUP(Table2[[#This Row],[Customer_ID]],Table1[Customer_ID],Table1[Segment],"Not Found")</f>
        <v>Corporate</v>
      </c>
      <c r="T3502" t="str">
        <f>_xlfn.XLOOKUP(Table2[[#This Row],[Product_ID]],Table4[Product_ID],Table4[Product_Name],"Not Found")</f>
        <v>Table Lamp</v>
      </c>
    </row>
    <row r="3503" spans="1:20" x14ac:dyDescent="0.3">
      <c r="A3503" t="s">
        <v>4035</v>
      </c>
      <c r="B3503" s="4">
        <v>45538</v>
      </c>
      <c r="C3503" s="4">
        <v>45539</v>
      </c>
      <c r="D3503" t="s">
        <v>176</v>
      </c>
      <c r="E3503" t="s">
        <v>50</v>
      </c>
      <c r="F3503" s="8">
        <v>2</v>
      </c>
      <c r="G3503" s="10">
        <v>0.1</v>
      </c>
      <c r="H3503" t="s">
        <v>21</v>
      </c>
      <c r="I3503" s="8">
        <v>898.2</v>
      </c>
      <c r="J3503" s="8">
        <v>-95.46</v>
      </c>
      <c r="K3503" s="12">
        <f>YEAR(Table2[[#This Row],[Order_Date]])</f>
        <v>2024</v>
      </c>
      <c r="L3503" s="12">
        <f>MONTH(Table2[[#This Row],[Order_Date]])</f>
        <v>9</v>
      </c>
      <c r="M3503" t="str">
        <f>TEXT(Table2[[#This Row],[Order_Date]],"mmm")</f>
        <v>Sep</v>
      </c>
      <c r="N3503" t="str">
        <f>TEXT(Table2[[#This Row],[Order_Date]],"YYYY-MM")</f>
        <v>2024-09</v>
      </c>
      <c r="O3503" s="9">
        <f>IFERROR(Table2[[#This Row],[Profit]]/Table2[[#This Row],[Sales]],0)</f>
        <v>-0.10627922511690045</v>
      </c>
      <c r="P3503" t="str">
        <f>_xlfn.XLOOKUP(Table2[[#This Row],[Product_ID]],Table4[Product_ID],Table4[Category],"Not Found")</f>
        <v>Technology</v>
      </c>
      <c r="Q3503" t="str">
        <f>_xlfn.XLOOKUP(Table2[[#This Row],[Product_ID]],Table4[Product_ID],Table4[Sub_Category],"Not Found")</f>
        <v>Accessories</v>
      </c>
      <c r="R3503" t="str">
        <f>_xlfn.XLOOKUP(Table2[[#This Row],[Customer_ID]],Table1[Customer_ID],Table1[Region],"Not Found")</f>
        <v>South</v>
      </c>
      <c r="S3503" t="str">
        <f>_xlfn.XLOOKUP(Table2[[#This Row],[Customer_ID]],Table1[Customer_ID],Table1[Segment],"Not Found")</f>
        <v>Home Office</v>
      </c>
      <c r="T3503" t="str">
        <f>_xlfn.XLOOKUP(Table2[[#This Row],[Product_ID]],Table4[Product_ID],Table4[Product_Name],"Not Found")</f>
        <v>Wireless Mouse</v>
      </c>
    </row>
    <row r="3504" spans="1:20" x14ac:dyDescent="0.3">
      <c r="A3504" t="s">
        <v>4036</v>
      </c>
      <c r="B3504" s="4">
        <v>45850</v>
      </c>
      <c r="C3504" s="4">
        <v>45854</v>
      </c>
      <c r="D3504" t="s">
        <v>399</v>
      </c>
      <c r="E3504" t="s">
        <v>29</v>
      </c>
      <c r="F3504" s="8">
        <v>1</v>
      </c>
      <c r="G3504" s="10">
        <v>0</v>
      </c>
      <c r="H3504" t="s">
        <v>17</v>
      </c>
      <c r="I3504" s="8">
        <v>399</v>
      </c>
      <c r="J3504" s="8">
        <v>-47</v>
      </c>
      <c r="K3504" s="12">
        <f>YEAR(Table2[[#This Row],[Order_Date]])</f>
        <v>2025</v>
      </c>
      <c r="L3504" s="12">
        <f>MONTH(Table2[[#This Row],[Order_Date]])</f>
        <v>7</v>
      </c>
      <c r="M3504" t="str">
        <f>TEXT(Table2[[#This Row],[Order_Date]],"mmm")</f>
        <v>Jul</v>
      </c>
      <c r="N3504" t="str">
        <f>TEXT(Table2[[#This Row],[Order_Date]],"YYYY-MM")</f>
        <v>2025-07</v>
      </c>
      <c r="O3504" s="9">
        <f>IFERROR(Table2[[#This Row],[Profit]]/Table2[[#This Row],[Sales]],0)</f>
        <v>-0.11779448621553884</v>
      </c>
      <c r="P3504" t="str">
        <f>_xlfn.XLOOKUP(Table2[[#This Row],[Product_ID]],Table4[Product_ID],Table4[Category],"Not Found")</f>
        <v>Office</v>
      </c>
      <c r="Q3504" t="str">
        <f>_xlfn.XLOOKUP(Table2[[#This Row],[Product_ID]],Table4[Product_ID],Table4[Sub_Category],"Not Found")</f>
        <v>Paper</v>
      </c>
      <c r="R3504" t="str">
        <f>_xlfn.XLOOKUP(Table2[[#This Row],[Customer_ID]],Table1[Customer_ID],Table1[Region],"Not Found")</f>
        <v>West</v>
      </c>
      <c r="S3504" t="str">
        <f>_xlfn.XLOOKUP(Table2[[#This Row],[Customer_ID]],Table1[Customer_ID],Table1[Segment],"Not Found")</f>
        <v>Corporate</v>
      </c>
      <c r="T3504" t="str">
        <f>_xlfn.XLOOKUP(Table2[[#This Row],[Product_ID]],Table4[Product_ID],Table4[Product_Name],"Not Found")</f>
        <v>Notebook Set</v>
      </c>
    </row>
    <row r="3505" spans="1:20" x14ac:dyDescent="0.3">
      <c r="A3505" t="s">
        <v>4037</v>
      </c>
      <c r="B3505" s="4">
        <v>45418</v>
      </c>
      <c r="C3505" s="4">
        <v>45423</v>
      </c>
      <c r="D3505" t="s">
        <v>782</v>
      </c>
      <c r="E3505" t="s">
        <v>65</v>
      </c>
      <c r="F3505" s="8">
        <v>1</v>
      </c>
      <c r="G3505" s="10">
        <v>0.1</v>
      </c>
      <c r="H3505" t="s">
        <v>13</v>
      </c>
      <c r="I3505" s="8">
        <v>629.1</v>
      </c>
      <c r="J3505" s="8">
        <v>178.75</v>
      </c>
      <c r="K3505" s="12">
        <f>YEAR(Table2[[#This Row],[Order_Date]])</f>
        <v>2024</v>
      </c>
      <c r="L3505" s="12">
        <f>MONTH(Table2[[#This Row],[Order_Date]])</f>
        <v>5</v>
      </c>
      <c r="M3505" t="str">
        <f>TEXT(Table2[[#This Row],[Order_Date]],"mmm")</f>
        <v>May</v>
      </c>
      <c r="N3505" t="str">
        <f>TEXT(Table2[[#This Row],[Order_Date]],"YYYY-MM")</f>
        <v>2024-05</v>
      </c>
      <c r="O3505" s="9">
        <f>IFERROR(Table2[[#This Row],[Profit]]/Table2[[#This Row],[Sales]],0)</f>
        <v>0.28413606739786995</v>
      </c>
      <c r="P3505" t="str">
        <f>_xlfn.XLOOKUP(Table2[[#This Row],[Product_ID]],Table4[Product_ID],Table4[Category],"Not Found")</f>
        <v>Office</v>
      </c>
      <c r="Q3505" t="str">
        <f>_xlfn.XLOOKUP(Table2[[#This Row],[Product_ID]],Table4[Product_ID],Table4[Sub_Category],"Not Found")</f>
        <v>Storage</v>
      </c>
      <c r="R3505" t="str">
        <f>_xlfn.XLOOKUP(Table2[[#This Row],[Customer_ID]],Table1[Customer_ID],Table1[Region],"Not Found")</f>
        <v>West</v>
      </c>
      <c r="S3505" t="str">
        <f>_xlfn.XLOOKUP(Table2[[#This Row],[Customer_ID]],Table1[Customer_ID],Table1[Segment],"Not Found")</f>
        <v>Consumer</v>
      </c>
      <c r="T3505" t="str">
        <f>_xlfn.XLOOKUP(Table2[[#This Row],[Product_ID]],Table4[Product_ID],Table4[Product_Name],"Not Found")</f>
        <v>Desk Organizer</v>
      </c>
    </row>
    <row r="3506" spans="1:20" x14ac:dyDescent="0.3">
      <c r="A3506" t="s">
        <v>4038</v>
      </c>
      <c r="B3506" s="4">
        <v>45438</v>
      </c>
      <c r="C3506" s="4">
        <v>45440</v>
      </c>
      <c r="D3506" t="s">
        <v>998</v>
      </c>
      <c r="E3506" t="s">
        <v>50</v>
      </c>
      <c r="F3506" s="8">
        <v>2</v>
      </c>
      <c r="G3506" s="10">
        <v>0</v>
      </c>
      <c r="H3506" t="s">
        <v>13</v>
      </c>
      <c r="I3506" s="8">
        <v>998</v>
      </c>
      <c r="J3506" s="8">
        <v>193.39</v>
      </c>
      <c r="K3506" s="12">
        <f>YEAR(Table2[[#This Row],[Order_Date]])</f>
        <v>2024</v>
      </c>
      <c r="L3506" s="12">
        <f>MONTH(Table2[[#This Row],[Order_Date]])</f>
        <v>5</v>
      </c>
      <c r="M3506" t="str">
        <f>TEXT(Table2[[#This Row],[Order_Date]],"mmm")</f>
        <v>May</v>
      </c>
      <c r="N3506" t="str">
        <f>TEXT(Table2[[#This Row],[Order_Date]],"YYYY-MM")</f>
        <v>2024-05</v>
      </c>
      <c r="O3506" s="9">
        <f>IFERROR(Table2[[#This Row],[Profit]]/Table2[[#This Row],[Sales]],0)</f>
        <v>0.19377755511022043</v>
      </c>
      <c r="P3506" t="str">
        <f>_xlfn.XLOOKUP(Table2[[#This Row],[Product_ID]],Table4[Product_ID],Table4[Category],"Not Found")</f>
        <v>Technology</v>
      </c>
      <c r="Q3506" t="str">
        <f>_xlfn.XLOOKUP(Table2[[#This Row],[Product_ID]],Table4[Product_ID],Table4[Sub_Category],"Not Found")</f>
        <v>Accessories</v>
      </c>
      <c r="R3506" t="str">
        <f>_xlfn.XLOOKUP(Table2[[#This Row],[Customer_ID]],Table1[Customer_ID],Table1[Region],"Not Found")</f>
        <v>East</v>
      </c>
      <c r="S3506" t="str">
        <f>_xlfn.XLOOKUP(Table2[[#This Row],[Customer_ID]],Table1[Customer_ID],Table1[Segment],"Not Found")</f>
        <v>Consumer</v>
      </c>
      <c r="T3506" t="str">
        <f>_xlfn.XLOOKUP(Table2[[#This Row],[Product_ID]],Table4[Product_ID],Table4[Product_Name],"Not Found")</f>
        <v>Wireless Mouse</v>
      </c>
    </row>
    <row r="3507" spans="1:20" x14ac:dyDescent="0.3">
      <c r="A3507" t="s">
        <v>4039</v>
      </c>
      <c r="B3507" s="4">
        <v>45409</v>
      </c>
      <c r="C3507" s="4">
        <v>45410</v>
      </c>
      <c r="D3507" t="s">
        <v>910</v>
      </c>
      <c r="E3507" t="s">
        <v>200</v>
      </c>
      <c r="F3507" s="8">
        <v>4</v>
      </c>
      <c r="G3507" s="10">
        <v>0.2</v>
      </c>
      <c r="H3507" t="s">
        <v>13</v>
      </c>
      <c r="I3507" s="8">
        <v>3516.8</v>
      </c>
      <c r="J3507" s="8">
        <v>931.73</v>
      </c>
      <c r="K3507" s="12">
        <f>YEAR(Table2[[#This Row],[Order_Date]])</f>
        <v>2024</v>
      </c>
      <c r="L3507" s="12">
        <f>MONTH(Table2[[#This Row],[Order_Date]])</f>
        <v>4</v>
      </c>
      <c r="M3507" t="str">
        <f>TEXT(Table2[[#This Row],[Order_Date]],"mmm")</f>
        <v>Apr</v>
      </c>
      <c r="N3507" t="str">
        <f>TEXT(Table2[[#This Row],[Order_Date]],"YYYY-MM")</f>
        <v>2024-04</v>
      </c>
      <c r="O3507" s="9">
        <f>IFERROR(Table2[[#This Row],[Profit]]/Table2[[#This Row],[Sales]],0)</f>
        <v>0.26493687443130115</v>
      </c>
      <c r="P3507" t="str">
        <f>_xlfn.XLOOKUP(Table2[[#This Row],[Product_ID]],Table4[Product_ID],Table4[Category],"Not Found")</f>
        <v>Office</v>
      </c>
      <c r="Q3507" t="str">
        <f>_xlfn.XLOOKUP(Table2[[#This Row],[Product_ID]],Table4[Product_ID],Table4[Sub_Category],"Not Found")</f>
        <v>Office Supplies</v>
      </c>
      <c r="R3507" t="str">
        <f>_xlfn.XLOOKUP(Table2[[#This Row],[Customer_ID]],Table1[Customer_ID],Table1[Region],"Not Found")</f>
        <v>East</v>
      </c>
      <c r="S3507" t="str">
        <f>_xlfn.XLOOKUP(Table2[[#This Row],[Customer_ID]],Table1[Customer_ID],Table1[Segment],"Not Found")</f>
        <v>Home Office</v>
      </c>
      <c r="T3507" t="str">
        <f>_xlfn.XLOOKUP(Table2[[#This Row],[Product_ID]],Table4[Product_ID],Table4[Product_Name],"Not Found")</f>
        <v>Laptop Stand</v>
      </c>
    </row>
    <row r="3508" spans="1:20" x14ac:dyDescent="0.3">
      <c r="A3508" t="s">
        <v>4040</v>
      </c>
      <c r="B3508" s="4">
        <v>45673</v>
      </c>
      <c r="C3508" s="4">
        <v>45677</v>
      </c>
      <c r="D3508" t="s">
        <v>208</v>
      </c>
      <c r="E3508" t="s">
        <v>99</v>
      </c>
      <c r="F3508" s="8">
        <v>4</v>
      </c>
      <c r="G3508" s="10">
        <v>0.1</v>
      </c>
      <c r="H3508" t="s">
        <v>21</v>
      </c>
      <c r="I3508" s="8">
        <v>896.4</v>
      </c>
      <c r="J3508" s="8">
        <v>217.55</v>
      </c>
      <c r="K3508" s="12">
        <f>YEAR(Table2[[#This Row],[Order_Date]])</f>
        <v>2025</v>
      </c>
      <c r="L3508" s="12">
        <f>MONTH(Table2[[#This Row],[Order_Date]])</f>
        <v>1</v>
      </c>
      <c r="M3508" t="str">
        <f>TEXT(Table2[[#This Row],[Order_Date]],"mmm")</f>
        <v>Jan</v>
      </c>
      <c r="N3508" t="str">
        <f>TEXT(Table2[[#This Row],[Order_Date]],"YYYY-MM")</f>
        <v>2025-01</v>
      </c>
      <c r="O3508" s="9">
        <f>IFERROR(Table2[[#This Row],[Profit]]/Table2[[#This Row],[Sales]],0)</f>
        <v>0.24269299419901832</v>
      </c>
      <c r="P3508" t="str">
        <f>_xlfn.XLOOKUP(Table2[[#This Row],[Product_ID]],Table4[Product_ID],Table4[Category],"Not Found")</f>
        <v>Office</v>
      </c>
      <c r="Q3508" t="str">
        <f>_xlfn.XLOOKUP(Table2[[#This Row],[Product_ID]],Table4[Product_ID],Table4[Sub_Category],"Not Found")</f>
        <v>Paper</v>
      </c>
      <c r="R3508" t="str">
        <f>_xlfn.XLOOKUP(Table2[[#This Row],[Customer_ID]],Table1[Customer_ID],Table1[Region],"Not Found")</f>
        <v>West</v>
      </c>
      <c r="S3508" t="str">
        <f>_xlfn.XLOOKUP(Table2[[#This Row],[Customer_ID]],Table1[Customer_ID],Table1[Segment],"Not Found")</f>
        <v>Consumer</v>
      </c>
      <c r="T3508" t="str">
        <f>_xlfn.XLOOKUP(Table2[[#This Row],[Product_ID]],Table4[Product_ID],Table4[Product_Name],"Not Found")</f>
        <v>Pen Set</v>
      </c>
    </row>
    <row r="3509" spans="1:20" x14ac:dyDescent="0.3">
      <c r="A3509" t="s">
        <v>4041</v>
      </c>
      <c r="B3509" s="4">
        <v>45703</v>
      </c>
      <c r="C3509" s="4">
        <v>45707</v>
      </c>
      <c r="D3509" t="s">
        <v>981</v>
      </c>
      <c r="E3509" t="s">
        <v>99</v>
      </c>
      <c r="F3509" s="8">
        <v>1</v>
      </c>
      <c r="G3509" s="10">
        <v>0</v>
      </c>
      <c r="H3509" t="s">
        <v>13</v>
      </c>
      <c r="I3509" s="8">
        <v>249</v>
      </c>
      <c r="J3509" s="8">
        <v>79.98</v>
      </c>
      <c r="K3509" s="12">
        <f>YEAR(Table2[[#This Row],[Order_Date]])</f>
        <v>2025</v>
      </c>
      <c r="L3509" s="12">
        <f>MONTH(Table2[[#This Row],[Order_Date]])</f>
        <v>2</v>
      </c>
      <c r="M3509" t="str">
        <f>TEXT(Table2[[#This Row],[Order_Date]],"mmm")</f>
        <v>Feb</v>
      </c>
      <c r="N3509" t="str">
        <f>TEXT(Table2[[#This Row],[Order_Date]],"YYYY-MM")</f>
        <v>2025-02</v>
      </c>
      <c r="O3509" s="9">
        <f>IFERROR(Table2[[#This Row],[Profit]]/Table2[[#This Row],[Sales]],0)</f>
        <v>0.32120481927710842</v>
      </c>
      <c r="P3509" t="str">
        <f>_xlfn.XLOOKUP(Table2[[#This Row],[Product_ID]],Table4[Product_ID],Table4[Category],"Not Found")</f>
        <v>Office</v>
      </c>
      <c r="Q3509" t="str">
        <f>_xlfn.XLOOKUP(Table2[[#This Row],[Product_ID]],Table4[Product_ID],Table4[Sub_Category],"Not Found")</f>
        <v>Paper</v>
      </c>
      <c r="R3509" t="str">
        <f>_xlfn.XLOOKUP(Table2[[#This Row],[Customer_ID]],Table1[Customer_ID],Table1[Region],"Not Found")</f>
        <v>South</v>
      </c>
      <c r="S3509" t="str">
        <f>_xlfn.XLOOKUP(Table2[[#This Row],[Customer_ID]],Table1[Customer_ID],Table1[Segment],"Not Found")</f>
        <v>Corporate</v>
      </c>
      <c r="T3509" t="str">
        <f>_xlfn.XLOOKUP(Table2[[#This Row],[Product_ID]],Table4[Product_ID],Table4[Product_Name],"Not Found")</f>
        <v>Pen Set</v>
      </c>
    </row>
    <row r="3510" spans="1:20" x14ac:dyDescent="0.3">
      <c r="A3510" t="s">
        <v>4042</v>
      </c>
      <c r="B3510" s="4">
        <v>45955</v>
      </c>
      <c r="C3510" s="4">
        <v>45959</v>
      </c>
      <c r="D3510" t="s">
        <v>202</v>
      </c>
      <c r="E3510" t="s">
        <v>68</v>
      </c>
      <c r="F3510" s="8">
        <v>2</v>
      </c>
      <c r="G3510" s="10">
        <v>0</v>
      </c>
      <c r="H3510" t="s">
        <v>13</v>
      </c>
      <c r="I3510" s="8">
        <v>2598</v>
      </c>
      <c r="J3510" s="8">
        <v>603.86</v>
      </c>
      <c r="K3510" s="12">
        <f>YEAR(Table2[[#This Row],[Order_Date]])</f>
        <v>2025</v>
      </c>
      <c r="L3510" s="12">
        <f>MONTH(Table2[[#This Row],[Order_Date]])</f>
        <v>10</v>
      </c>
      <c r="M3510" t="str">
        <f>TEXT(Table2[[#This Row],[Order_Date]],"mmm")</f>
        <v>Oct</v>
      </c>
      <c r="N3510" t="str">
        <f>TEXT(Table2[[#This Row],[Order_Date]],"YYYY-MM")</f>
        <v>2025-10</v>
      </c>
      <c r="O3510" s="9">
        <f>IFERROR(Table2[[#This Row],[Profit]]/Table2[[#This Row],[Sales]],0)</f>
        <v>0.23243264049268669</v>
      </c>
      <c r="P3510" t="str">
        <f>_xlfn.XLOOKUP(Table2[[#This Row],[Product_ID]],Table4[Product_ID],Table4[Category],"Not Found")</f>
        <v>Home</v>
      </c>
      <c r="Q3510" t="str">
        <f>_xlfn.XLOOKUP(Table2[[#This Row],[Product_ID]],Table4[Product_ID],Table4[Sub_Category],"Not Found")</f>
        <v>Lighting</v>
      </c>
      <c r="R3510" t="str">
        <f>_xlfn.XLOOKUP(Table2[[#This Row],[Customer_ID]],Table1[Customer_ID],Table1[Region],"Not Found")</f>
        <v>West</v>
      </c>
      <c r="S3510" t="str">
        <f>_xlfn.XLOOKUP(Table2[[#This Row],[Customer_ID]],Table1[Customer_ID],Table1[Segment],"Not Found")</f>
        <v>Consumer</v>
      </c>
      <c r="T3510" t="str">
        <f>_xlfn.XLOOKUP(Table2[[#This Row],[Product_ID]],Table4[Product_ID],Table4[Product_Name],"Not Found")</f>
        <v>Table Lamp</v>
      </c>
    </row>
    <row r="3511" spans="1:20" x14ac:dyDescent="0.3">
      <c r="A3511" t="s">
        <v>4043</v>
      </c>
      <c r="B3511" s="4">
        <v>45875</v>
      </c>
      <c r="C3511" s="4">
        <v>45880</v>
      </c>
      <c r="D3511" t="s">
        <v>418</v>
      </c>
      <c r="E3511" t="s">
        <v>71</v>
      </c>
      <c r="F3511" s="8">
        <v>3</v>
      </c>
      <c r="G3511" s="10">
        <v>0.15</v>
      </c>
      <c r="H3511" t="s">
        <v>13</v>
      </c>
      <c r="I3511" s="8">
        <v>2037.45</v>
      </c>
      <c r="J3511" s="8">
        <v>399.21</v>
      </c>
      <c r="K3511" s="12">
        <f>YEAR(Table2[[#This Row],[Order_Date]])</f>
        <v>2025</v>
      </c>
      <c r="L3511" s="12">
        <f>MONTH(Table2[[#This Row],[Order_Date]])</f>
        <v>8</v>
      </c>
      <c r="M3511" t="str">
        <f>TEXT(Table2[[#This Row],[Order_Date]],"mmm")</f>
        <v>Aug</v>
      </c>
      <c r="N3511" t="str">
        <f>TEXT(Table2[[#This Row],[Order_Date]],"YYYY-MM")</f>
        <v>2025-08</v>
      </c>
      <c r="O3511" s="9">
        <f>IFERROR(Table2[[#This Row],[Profit]]/Table2[[#This Row],[Sales]],0)</f>
        <v>0.19593609659132738</v>
      </c>
      <c r="P3511" t="str">
        <f>_xlfn.XLOOKUP(Table2[[#This Row],[Product_ID]],Table4[Product_ID],Table4[Category],"Not Found")</f>
        <v>Home</v>
      </c>
      <c r="Q3511" t="str">
        <f>_xlfn.XLOOKUP(Table2[[#This Row],[Product_ID]],Table4[Product_ID],Table4[Sub_Category],"Not Found")</f>
        <v>Storage</v>
      </c>
      <c r="R3511" t="str">
        <f>_xlfn.XLOOKUP(Table2[[#This Row],[Customer_ID]],Table1[Customer_ID],Table1[Region],"Not Found")</f>
        <v>North</v>
      </c>
      <c r="S3511" t="str">
        <f>_xlfn.XLOOKUP(Table2[[#This Row],[Customer_ID]],Table1[Customer_ID],Table1[Segment],"Not Found")</f>
        <v>Home Office</v>
      </c>
      <c r="T3511" t="str">
        <f>_xlfn.XLOOKUP(Table2[[#This Row],[Product_ID]],Table4[Product_ID],Table4[Product_Name],"Not Found")</f>
        <v>Storage Box</v>
      </c>
    </row>
    <row r="3512" spans="1:20" x14ac:dyDescent="0.3">
      <c r="A3512" t="s">
        <v>4044</v>
      </c>
      <c r="B3512" s="4">
        <v>45654</v>
      </c>
      <c r="C3512" s="4">
        <v>45655</v>
      </c>
      <c r="D3512" t="s">
        <v>373</v>
      </c>
      <c r="E3512" t="s">
        <v>35</v>
      </c>
      <c r="F3512" s="8">
        <v>3</v>
      </c>
      <c r="G3512" s="10">
        <v>0.15</v>
      </c>
      <c r="H3512" t="s">
        <v>21</v>
      </c>
      <c r="I3512" s="8">
        <v>4077.45</v>
      </c>
      <c r="J3512" s="8">
        <v>1319.66</v>
      </c>
      <c r="K3512" s="12">
        <f>YEAR(Table2[[#This Row],[Order_Date]])</f>
        <v>2024</v>
      </c>
      <c r="L3512" s="12">
        <f>MONTH(Table2[[#This Row],[Order_Date]])</f>
        <v>12</v>
      </c>
      <c r="M3512" t="str">
        <f>TEXT(Table2[[#This Row],[Order_Date]],"mmm")</f>
        <v>Dec</v>
      </c>
      <c r="N3512" t="str">
        <f>TEXT(Table2[[#This Row],[Order_Date]],"YYYY-MM")</f>
        <v>2024-12</v>
      </c>
      <c r="O3512" s="9">
        <f>IFERROR(Table2[[#This Row],[Profit]]/Table2[[#This Row],[Sales]],0)</f>
        <v>0.32364835865553226</v>
      </c>
      <c r="P3512" t="str">
        <f>_xlfn.XLOOKUP(Table2[[#This Row],[Product_ID]],Table4[Product_ID],Table4[Category],"Not Found")</f>
        <v>Lifestyle</v>
      </c>
      <c r="Q3512" t="str">
        <f>_xlfn.XLOOKUP(Table2[[#This Row],[Product_ID]],Table4[Product_ID],Table4[Sub_Category],"Not Found")</f>
        <v>Bags</v>
      </c>
      <c r="R3512" t="str">
        <f>_xlfn.XLOOKUP(Table2[[#This Row],[Customer_ID]],Table1[Customer_ID],Table1[Region],"Not Found")</f>
        <v>South</v>
      </c>
      <c r="S3512" t="str">
        <f>_xlfn.XLOOKUP(Table2[[#This Row],[Customer_ID]],Table1[Customer_ID],Table1[Segment],"Not Found")</f>
        <v>Home Office</v>
      </c>
      <c r="T3512" t="str">
        <f>_xlfn.XLOOKUP(Table2[[#This Row],[Product_ID]],Table4[Product_ID],Table4[Product_Name],"Not Found")</f>
        <v>Backpack</v>
      </c>
    </row>
    <row r="3513" spans="1:20" x14ac:dyDescent="0.3">
      <c r="A3513" t="s">
        <v>4045</v>
      </c>
      <c r="B3513" s="4">
        <v>45800</v>
      </c>
      <c r="C3513" s="4">
        <v>45803</v>
      </c>
      <c r="D3513" t="s">
        <v>836</v>
      </c>
      <c r="E3513" t="s">
        <v>71</v>
      </c>
      <c r="F3513" s="8">
        <v>2</v>
      </c>
      <c r="G3513" s="10">
        <v>0.15</v>
      </c>
      <c r="H3513" t="s">
        <v>21</v>
      </c>
      <c r="I3513" s="8">
        <v>1358.3</v>
      </c>
      <c r="J3513" s="8">
        <v>393.54</v>
      </c>
      <c r="K3513" s="12">
        <f>YEAR(Table2[[#This Row],[Order_Date]])</f>
        <v>2025</v>
      </c>
      <c r="L3513" s="12">
        <f>MONTH(Table2[[#This Row],[Order_Date]])</f>
        <v>5</v>
      </c>
      <c r="M3513" t="str">
        <f>TEXT(Table2[[#This Row],[Order_Date]],"mmm")</f>
        <v>May</v>
      </c>
      <c r="N3513" t="str">
        <f>TEXT(Table2[[#This Row],[Order_Date]],"YYYY-MM")</f>
        <v>2025-05</v>
      </c>
      <c r="O3513" s="9">
        <f>IFERROR(Table2[[#This Row],[Profit]]/Table2[[#This Row],[Sales]],0)</f>
        <v>0.28972980932047415</v>
      </c>
      <c r="P3513" t="str">
        <f>_xlfn.XLOOKUP(Table2[[#This Row],[Product_ID]],Table4[Product_ID],Table4[Category],"Not Found")</f>
        <v>Home</v>
      </c>
      <c r="Q3513" t="str">
        <f>_xlfn.XLOOKUP(Table2[[#This Row],[Product_ID]],Table4[Product_ID],Table4[Sub_Category],"Not Found")</f>
        <v>Storage</v>
      </c>
      <c r="R3513" t="str">
        <f>_xlfn.XLOOKUP(Table2[[#This Row],[Customer_ID]],Table1[Customer_ID],Table1[Region],"Not Found")</f>
        <v>West</v>
      </c>
      <c r="S3513" t="str">
        <f>_xlfn.XLOOKUP(Table2[[#This Row],[Customer_ID]],Table1[Customer_ID],Table1[Segment],"Not Found")</f>
        <v>Consumer</v>
      </c>
      <c r="T3513" t="str">
        <f>_xlfn.XLOOKUP(Table2[[#This Row],[Product_ID]],Table4[Product_ID],Table4[Product_Name],"Not Found")</f>
        <v>Storage Box</v>
      </c>
    </row>
    <row r="3514" spans="1:20" x14ac:dyDescent="0.3">
      <c r="A3514" t="s">
        <v>4046</v>
      </c>
      <c r="B3514" s="4">
        <v>45428</v>
      </c>
      <c r="C3514" s="4">
        <v>45430</v>
      </c>
      <c r="D3514" t="s">
        <v>28</v>
      </c>
      <c r="E3514" t="s">
        <v>76</v>
      </c>
      <c r="F3514" s="8">
        <v>1</v>
      </c>
      <c r="G3514" s="10">
        <v>0.1</v>
      </c>
      <c r="H3514" t="s">
        <v>17</v>
      </c>
      <c r="I3514" s="8">
        <v>809.1</v>
      </c>
      <c r="J3514" s="8">
        <v>197.11</v>
      </c>
      <c r="K3514" s="12">
        <f>YEAR(Table2[[#This Row],[Order_Date]])</f>
        <v>2024</v>
      </c>
      <c r="L3514" s="12">
        <f>MONTH(Table2[[#This Row],[Order_Date]])</f>
        <v>5</v>
      </c>
      <c r="M3514" t="str">
        <f>TEXT(Table2[[#This Row],[Order_Date]],"mmm")</f>
        <v>May</v>
      </c>
      <c r="N3514" t="str">
        <f>TEXT(Table2[[#This Row],[Order_Date]],"YYYY-MM")</f>
        <v>2024-05</v>
      </c>
      <c r="O3514" s="9">
        <f>IFERROR(Table2[[#This Row],[Profit]]/Table2[[#This Row],[Sales]],0)</f>
        <v>0.24361636386108021</v>
      </c>
      <c r="P3514" t="str">
        <f>_xlfn.XLOOKUP(Table2[[#This Row],[Product_ID]],Table4[Product_ID],Table4[Category],"Not Found")</f>
        <v>Home</v>
      </c>
      <c r="Q3514" t="str">
        <f>_xlfn.XLOOKUP(Table2[[#This Row],[Product_ID]],Table4[Product_ID],Table4[Sub_Category],"Not Found")</f>
        <v>Decor</v>
      </c>
      <c r="R3514" t="str">
        <f>_xlfn.XLOOKUP(Table2[[#This Row],[Customer_ID]],Table1[Customer_ID],Table1[Region],"Not Found")</f>
        <v>West</v>
      </c>
      <c r="S3514" t="str">
        <f>_xlfn.XLOOKUP(Table2[[#This Row],[Customer_ID]],Table1[Customer_ID],Table1[Segment],"Not Found")</f>
        <v>Home Office</v>
      </c>
      <c r="T3514" t="str">
        <f>_xlfn.XLOOKUP(Table2[[#This Row],[Product_ID]],Table4[Product_ID],Table4[Product_Name],"Not Found")</f>
        <v>Wall Clock</v>
      </c>
    </row>
    <row r="3515" spans="1:20" x14ac:dyDescent="0.3">
      <c r="A3515" t="s">
        <v>4047</v>
      </c>
      <c r="B3515" s="4">
        <v>45466</v>
      </c>
      <c r="C3515" s="4">
        <v>45469</v>
      </c>
      <c r="D3515" t="s">
        <v>311</v>
      </c>
      <c r="E3515" t="s">
        <v>81</v>
      </c>
      <c r="F3515" s="8">
        <v>3</v>
      </c>
      <c r="G3515" s="10">
        <v>0.1</v>
      </c>
      <c r="H3515" t="s">
        <v>13</v>
      </c>
      <c r="I3515" s="8">
        <v>2157.3000000000002</v>
      </c>
      <c r="J3515" s="8">
        <v>653.32000000000005</v>
      </c>
      <c r="K3515" s="12">
        <f>YEAR(Table2[[#This Row],[Order_Date]])</f>
        <v>2024</v>
      </c>
      <c r="L3515" s="12">
        <f>MONTH(Table2[[#This Row],[Order_Date]])</f>
        <v>6</v>
      </c>
      <c r="M3515" t="str">
        <f>TEXT(Table2[[#This Row],[Order_Date]],"mmm")</f>
        <v>Jun</v>
      </c>
      <c r="N3515" t="str">
        <f>TEXT(Table2[[#This Row],[Order_Date]],"YYYY-MM")</f>
        <v>2024-06</v>
      </c>
      <c r="O3515" s="9">
        <f>IFERROR(Table2[[#This Row],[Profit]]/Table2[[#This Row],[Sales]],0)</f>
        <v>0.3028415148565336</v>
      </c>
      <c r="P3515" t="str">
        <f>_xlfn.XLOOKUP(Table2[[#This Row],[Product_ID]],Table4[Product_ID],Table4[Category],"Not Found")</f>
        <v>Home</v>
      </c>
      <c r="Q3515" t="str">
        <f>_xlfn.XLOOKUP(Table2[[#This Row],[Product_ID]],Table4[Product_ID],Table4[Sub_Category],"Not Found")</f>
        <v>Kitchen</v>
      </c>
      <c r="R3515" t="str">
        <f>_xlfn.XLOOKUP(Table2[[#This Row],[Customer_ID]],Table1[Customer_ID],Table1[Region],"Not Found")</f>
        <v>East</v>
      </c>
      <c r="S3515" t="str">
        <f>_xlfn.XLOOKUP(Table2[[#This Row],[Customer_ID]],Table1[Customer_ID],Table1[Segment],"Not Found")</f>
        <v>Consumer</v>
      </c>
      <c r="T3515" t="str">
        <f>_xlfn.XLOOKUP(Table2[[#This Row],[Product_ID]],Table4[Product_ID],Table4[Product_Name],"Not Found")</f>
        <v>Travel Mug</v>
      </c>
    </row>
    <row r="3516" spans="1:20" x14ac:dyDescent="0.3">
      <c r="A3516" t="s">
        <v>4048</v>
      </c>
      <c r="B3516" s="4">
        <v>45580</v>
      </c>
      <c r="C3516" s="4">
        <v>45585</v>
      </c>
      <c r="D3516" t="s">
        <v>1119</v>
      </c>
      <c r="E3516" t="s">
        <v>71</v>
      </c>
      <c r="F3516" s="8">
        <v>1</v>
      </c>
      <c r="G3516" s="10">
        <v>0.05</v>
      </c>
      <c r="H3516" t="s">
        <v>13</v>
      </c>
      <c r="I3516" s="8">
        <v>759.05</v>
      </c>
      <c r="J3516" s="8">
        <v>197.58</v>
      </c>
      <c r="K3516" s="12">
        <f>YEAR(Table2[[#This Row],[Order_Date]])</f>
        <v>2024</v>
      </c>
      <c r="L3516" s="12">
        <f>MONTH(Table2[[#This Row],[Order_Date]])</f>
        <v>10</v>
      </c>
      <c r="M3516" t="str">
        <f>TEXT(Table2[[#This Row],[Order_Date]],"mmm")</f>
        <v>Oct</v>
      </c>
      <c r="N3516" t="str">
        <f>TEXT(Table2[[#This Row],[Order_Date]],"YYYY-MM")</f>
        <v>2024-10</v>
      </c>
      <c r="O3516" s="9">
        <f>IFERROR(Table2[[#This Row],[Profit]]/Table2[[#This Row],[Sales]],0)</f>
        <v>0.26029905803306769</v>
      </c>
      <c r="P3516" t="str">
        <f>_xlfn.XLOOKUP(Table2[[#This Row],[Product_ID]],Table4[Product_ID],Table4[Category],"Not Found")</f>
        <v>Home</v>
      </c>
      <c r="Q3516" t="str">
        <f>_xlfn.XLOOKUP(Table2[[#This Row],[Product_ID]],Table4[Product_ID],Table4[Sub_Category],"Not Found")</f>
        <v>Storage</v>
      </c>
      <c r="R3516" t="str">
        <f>_xlfn.XLOOKUP(Table2[[#This Row],[Customer_ID]],Table1[Customer_ID],Table1[Region],"Not Found")</f>
        <v>East</v>
      </c>
      <c r="S3516" t="str">
        <f>_xlfn.XLOOKUP(Table2[[#This Row],[Customer_ID]],Table1[Customer_ID],Table1[Segment],"Not Found")</f>
        <v>Home Office</v>
      </c>
      <c r="T3516" t="str">
        <f>_xlfn.XLOOKUP(Table2[[#This Row],[Product_ID]],Table4[Product_ID],Table4[Product_Name],"Not Found")</f>
        <v>Storage Box</v>
      </c>
    </row>
    <row r="3517" spans="1:20" x14ac:dyDescent="0.3">
      <c r="A3517" t="s">
        <v>4049</v>
      </c>
      <c r="B3517" s="4">
        <v>45772</v>
      </c>
      <c r="C3517" s="4">
        <v>45773</v>
      </c>
      <c r="D3517" t="s">
        <v>640</v>
      </c>
      <c r="E3517" t="s">
        <v>55</v>
      </c>
      <c r="F3517" s="8">
        <v>1</v>
      </c>
      <c r="G3517" s="10">
        <v>0</v>
      </c>
      <c r="H3517" t="s">
        <v>17</v>
      </c>
      <c r="I3517" s="8">
        <v>5999</v>
      </c>
      <c r="J3517" s="8">
        <v>1053.53</v>
      </c>
      <c r="K3517" s="12">
        <f>YEAR(Table2[[#This Row],[Order_Date]])</f>
        <v>2025</v>
      </c>
      <c r="L3517" s="12">
        <f>MONTH(Table2[[#This Row],[Order_Date]])</f>
        <v>4</v>
      </c>
      <c r="M3517" t="str">
        <f>TEXT(Table2[[#This Row],[Order_Date]],"mmm")</f>
        <v>Apr</v>
      </c>
      <c r="N3517" t="str">
        <f>TEXT(Table2[[#This Row],[Order_Date]],"YYYY-MM")</f>
        <v>2025-04</v>
      </c>
      <c r="O3517" s="9">
        <f>IFERROR(Table2[[#This Row],[Profit]]/Table2[[#This Row],[Sales]],0)</f>
        <v>0.17561760293382231</v>
      </c>
      <c r="P3517" t="str">
        <f>_xlfn.XLOOKUP(Table2[[#This Row],[Product_ID]],Table4[Product_ID],Table4[Category],"Not Found")</f>
        <v>Furniture</v>
      </c>
      <c r="Q3517" t="str">
        <f>_xlfn.XLOOKUP(Table2[[#This Row],[Product_ID]],Table4[Product_ID],Table4[Sub_Category],"Not Found")</f>
        <v>Furniture</v>
      </c>
      <c r="R3517" t="str">
        <f>_xlfn.XLOOKUP(Table2[[#This Row],[Customer_ID]],Table1[Customer_ID],Table1[Region],"Not Found")</f>
        <v>East</v>
      </c>
      <c r="S3517" t="str">
        <f>_xlfn.XLOOKUP(Table2[[#This Row],[Customer_ID]],Table1[Customer_ID],Table1[Segment],"Not Found")</f>
        <v>Consumer</v>
      </c>
      <c r="T3517" t="str">
        <f>_xlfn.XLOOKUP(Table2[[#This Row],[Product_ID]],Table4[Product_ID],Table4[Product_Name],"Not Found")</f>
        <v>Study Table</v>
      </c>
    </row>
    <row r="3518" spans="1:20" x14ac:dyDescent="0.3">
      <c r="A3518" t="s">
        <v>4050</v>
      </c>
      <c r="B3518" s="4">
        <v>45310</v>
      </c>
      <c r="C3518" s="4">
        <v>45313</v>
      </c>
      <c r="D3518" t="s">
        <v>787</v>
      </c>
      <c r="E3518" t="s">
        <v>71</v>
      </c>
      <c r="F3518" s="8">
        <v>2</v>
      </c>
      <c r="G3518" s="10">
        <v>0</v>
      </c>
      <c r="H3518" t="s">
        <v>17</v>
      </c>
      <c r="I3518" s="8">
        <v>1598</v>
      </c>
      <c r="J3518" s="8">
        <v>394.36</v>
      </c>
      <c r="K3518" s="12">
        <f>YEAR(Table2[[#This Row],[Order_Date]])</f>
        <v>2024</v>
      </c>
      <c r="L3518" s="12">
        <f>MONTH(Table2[[#This Row],[Order_Date]])</f>
        <v>1</v>
      </c>
      <c r="M3518" t="str">
        <f>TEXT(Table2[[#This Row],[Order_Date]],"mmm")</f>
        <v>Jan</v>
      </c>
      <c r="N3518" t="str">
        <f>TEXT(Table2[[#This Row],[Order_Date]],"YYYY-MM")</f>
        <v>2024-01</v>
      </c>
      <c r="O3518" s="9">
        <f>IFERROR(Table2[[#This Row],[Profit]]/Table2[[#This Row],[Sales]],0)</f>
        <v>0.24678347934918649</v>
      </c>
      <c r="P3518" t="str">
        <f>_xlfn.XLOOKUP(Table2[[#This Row],[Product_ID]],Table4[Product_ID],Table4[Category],"Not Found")</f>
        <v>Home</v>
      </c>
      <c r="Q3518" t="str">
        <f>_xlfn.XLOOKUP(Table2[[#This Row],[Product_ID]],Table4[Product_ID],Table4[Sub_Category],"Not Found")</f>
        <v>Storage</v>
      </c>
      <c r="R3518" t="str">
        <f>_xlfn.XLOOKUP(Table2[[#This Row],[Customer_ID]],Table1[Customer_ID],Table1[Region],"Not Found")</f>
        <v>South</v>
      </c>
      <c r="S3518" t="str">
        <f>_xlfn.XLOOKUP(Table2[[#This Row],[Customer_ID]],Table1[Customer_ID],Table1[Segment],"Not Found")</f>
        <v>Home Office</v>
      </c>
      <c r="T3518" t="str">
        <f>_xlfn.XLOOKUP(Table2[[#This Row],[Product_ID]],Table4[Product_ID],Table4[Product_Name],"Not Found")</f>
        <v>Storage Box</v>
      </c>
    </row>
    <row r="3519" spans="1:20" x14ac:dyDescent="0.3">
      <c r="A3519" t="s">
        <v>4051</v>
      </c>
      <c r="B3519" s="4">
        <v>45486</v>
      </c>
      <c r="C3519" s="4">
        <v>45489</v>
      </c>
      <c r="D3519" t="s">
        <v>612</v>
      </c>
      <c r="E3519" t="s">
        <v>96</v>
      </c>
      <c r="F3519" s="8">
        <v>5</v>
      </c>
      <c r="G3519" s="10">
        <v>0.1</v>
      </c>
      <c r="H3519" t="s">
        <v>17</v>
      </c>
      <c r="I3519" s="8">
        <v>4495.5</v>
      </c>
      <c r="J3519" s="8">
        <v>1202.4100000000001</v>
      </c>
      <c r="K3519" s="12">
        <f>YEAR(Table2[[#This Row],[Order_Date]])</f>
        <v>2024</v>
      </c>
      <c r="L3519" s="12">
        <f>MONTH(Table2[[#This Row],[Order_Date]])</f>
        <v>7</v>
      </c>
      <c r="M3519" t="str">
        <f>TEXT(Table2[[#This Row],[Order_Date]],"mmm")</f>
        <v>Jul</v>
      </c>
      <c r="N3519" t="str">
        <f>TEXT(Table2[[#This Row],[Order_Date]],"YYYY-MM")</f>
        <v>2024-07</v>
      </c>
      <c r="O3519" s="9">
        <f>IFERROR(Table2[[#This Row],[Profit]]/Table2[[#This Row],[Sales]],0)</f>
        <v>0.26746969191413639</v>
      </c>
      <c r="P3519" t="str">
        <f>_xlfn.XLOOKUP(Table2[[#This Row],[Product_ID]],Table4[Product_ID],Table4[Category],"Not Found")</f>
        <v>Home</v>
      </c>
      <c r="Q3519" t="str">
        <f>_xlfn.XLOOKUP(Table2[[#This Row],[Product_ID]],Table4[Product_ID],Table4[Sub_Category],"Not Found")</f>
        <v>Lighting</v>
      </c>
      <c r="R3519" t="str">
        <f>_xlfn.XLOOKUP(Table2[[#This Row],[Customer_ID]],Table1[Customer_ID],Table1[Region],"Not Found")</f>
        <v>West</v>
      </c>
      <c r="S3519" t="str">
        <f>_xlfn.XLOOKUP(Table2[[#This Row],[Customer_ID]],Table1[Customer_ID],Table1[Segment],"Not Found")</f>
        <v>Consumer</v>
      </c>
      <c r="T3519" t="str">
        <f>_xlfn.XLOOKUP(Table2[[#This Row],[Product_ID]],Table4[Product_ID],Table4[Product_Name],"Not Found")</f>
        <v>LED Strip Light</v>
      </c>
    </row>
    <row r="3520" spans="1:20" x14ac:dyDescent="0.3">
      <c r="A3520" t="s">
        <v>4052</v>
      </c>
      <c r="B3520" s="4">
        <v>45621</v>
      </c>
      <c r="C3520" s="4">
        <v>45624</v>
      </c>
      <c r="D3520" t="s">
        <v>187</v>
      </c>
      <c r="E3520" t="s">
        <v>20</v>
      </c>
      <c r="F3520" s="8">
        <v>1</v>
      </c>
      <c r="G3520" s="10">
        <v>0.05</v>
      </c>
      <c r="H3520" t="s">
        <v>30</v>
      </c>
      <c r="I3520" s="8">
        <v>6649.05</v>
      </c>
      <c r="J3520" s="8">
        <v>1447.62</v>
      </c>
      <c r="K3520" s="12">
        <f>YEAR(Table2[[#This Row],[Order_Date]])</f>
        <v>2024</v>
      </c>
      <c r="L3520" s="12">
        <f>MONTH(Table2[[#This Row],[Order_Date]])</f>
        <v>11</v>
      </c>
      <c r="M3520" t="str">
        <f>TEXT(Table2[[#This Row],[Order_Date]],"mmm")</f>
        <v>Nov</v>
      </c>
      <c r="N3520" t="str">
        <f>TEXT(Table2[[#This Row],[Order_Date]],"YYYY-MM")</f>
        <v>2024-11</v>
      </c>
      <c r="O3520" s="9">
        <f>IFERROR(Table2[[#This Row],[Profit]]/Table2[[#This Row],[Sales]],0)</f>
        <v>0.21771832066235025</v>
      </c>
      <c r="P3520" t="str">
        <f>_xlfn.XLOOKUP(Table2[[#This Row],[Product_ID]],Table4[Product_ID],Table4[Category],"Not Found")</f>
        <v>Furniture</v>
      </c>
      <c r="Q3520" t="str">
        <f>_xlfn.XLOOKUP(Table2[[#This Row],[Product_ID]],Table4[Product_ID],Table4[Sub_Category],"Not Found")</f>
        <v>Furniture</v>
      </c>
      <c r="R3520" t="str">
        <f>_xlfn.XLOOKUP(Table2[[#This Row],[Customer_ID]],Table1[Customer_ID],Table1[Region],"Not Found")</f>
        <v>South</v>
      </c>
      <c r="S3520" t="str">
        <f>_xlfn.XLOOKUP(Table2[[#This Row],[Customer_ID]],Table1[Customer_ID],Table1[Segment],"Not Found")</f>
        <v>Consumer</v>
      </c>
      <c r="T3520" t="str">
        <f>_xlfn.XLOOKUP(Table2[[#This Row],[Product_ID]],Table4[Product_ID],Table4[Product_Name],"Not Found")</f>
        <v>Office Chair</v>
      </c>
    </row>
    <row r="3521" spans="1:20" x14ac:dyDescent="0.3">
      <c r="A3521" t="s">
        <v>4053</v>
      </c>
      <c r="B3521" s="4">
        <v>45466</v>
      </c>
      <c r="C3521" s="4">
        <v>45468</v>
      </c>
      <c r="D3521" t="s">
        <v>521</v>
      </c>
      <c r="E3521" t="s">
        <v>81</v>
      </c>
      <c r="F3521" s="8">
        <v>2</v>
      </c>
      <c r="G3521" s="10">
        <v>0.05</v>
      </c>
      <c r="H3521" t="s">
        <v>30</v>
      </c>
      <c r="I3521" s="8">
        <v>1518.1</v>
      </c>
      <c r="J3521" s="8">
        <v>407.17</v>
      </c>
      <c r="K3521" s="12">
        <f>YEAR(Table2[[#This Row],[Order_Date]])</f>
        <v>2024</v>
      </c>
      <c r="L3521" s="12">
        <f>MONTH(Table2[[#This Row],[Order_Date]])</f>
        <v>6</v>
      </c>
      <c r="M3521" t="str">
        <f>TEXT(Table2[[#This Row],[Order_Date]],"mmm")</f>
        <v>Jun</v>
      </c>
      <c r="N3521" t="str">
        <f>TEXT(Table2[[#This Row],[Order_Date]],"YYYY-MM")</f>
        <v>2024-06</v>
      </c>
      <c r="O3521" s="9">
        <f>IFERROR(Table2[[#This Row],[Profit]]/Table2[[#This Row],[Sales]],0)</f>
        <v>0.26821026282853572</v>
      </c>
      <c r="P3521" t="str">
        <f>_xlfn.XLOOKUP(Table2[[#This Row],[Product_ID]],Table4[Product_ID],Table4[Category],"Not Found")</f>
        <v>Home</v>
      </c>
      <c r="Q3521" t="str">
        <f>_xlfn.XLOOKUP(Table2[[#This Row],[Product_ID]],Table4[Product_ID],Table4[Sub_Category],"Not Found")</f>
        <v>Kitchen</v>
      </c>
      <c r="R3521" t="str">
        <f>_xlfn.XLOOKUP(Table2[[#This Row],[Customer_ID]],Table1[Customer_ID],Table1[Region],"Not Found")</f>
        <v>West</v>
      </c>
      <c r="S3521" t="str">
        <f>_xlfn.XLOOKUP(Table2[[#This Row],[Customer_ID]],Table1[Customer_ID],Table1[Segment],"Not Found")</f>
        <v>Consumer</v>
      </c>
      <c r="T3521" t="str">
        <f>_xlfn.XLOOKUP(Table2[[#This Row],[Product_ID]],Table4[Product_ID],Table4[Product_Name],"Not Found")</f>
        <v>Travel Mug</v>
      </c>
    </row>
    <row r="3522" spans="1:20" x14ac:dyDescent="0.3">
      <c r="A3522" t="s">
        <v>4054</v>
      </c>
      <c r="B3522" s="4">
        <v>45740</v>
      </c>
      <c r="C3522" s="4">
        <v>45741</v>
      </c>
      <c r="D3522" t="s">
        <v>1492</v>
      </c>
      <c r="E3522" t="s">
        <v>40</v>
      </c>
      <c r="F3522" s="8">
        <v>1</v>
      </c>
      <c r="G3522" s="10">
        <v>0</v>
      </c>
      <c r="H3522" t="s">
        <v>13</v>
      </c>
      <c r="I3522" s="8">
        <v>1499</v>
      </c>
      <c r="J3522" s="8">
        <v>343.46</v>
      </c>
      <c r="K3522" s="12">
        <f>YEAR(Table2[[#This Row],[Order_Date]])</f>
        <v>2025</v>
      </c>
      <c r="L3522" s="12">
        <f>MONTH(Table2[[#This Row],[Order_Date]])</f>
        <v>3</v>
      </c>
      <c r="M3522" t="str">
        <f>TEXT(Table2[[#This Row],[Order_Date]],"mmm")</f>
        <v>Mar</v>
      </c>
      <c r="N3522" t="str">
        <f>TEXT(Table2[[#This Row],[Order_Date]],"YYYY-MM")</f>
        <v>2025-03</v>
      </c>
      <c r="O3522" s="9">
        <f>IFERROR(Table2[[#This Row],[Profit]]/Table2[[#This Row],[Sales]],0)</f>
        <v>0.22912608405603735</v>
      </c>
      <c r="P3522" t="str">
        <f>_xlfn.XLOOKUP(Table2[[#This Row],[Product_ID]],Table4[Product_ID],Table4[Category],"Not Found")</f>
        <v>Technology</v>
      </c>
      <c r="Q3522" t="str">
        <f>_xlfn.XLOOKUP(Table2[[#This Row],[Product_ID]],Table4[Product_ID],Table4[Sub_Category],"Not Found")</f>
        <v>Accessories</v>
      </c>
      <c r="R3522" t="str">
        <f>_xlfn.XLOOKUP(Table2[[#This Row],[Customer_ID]],Table1[Customer_ID],Table1[Region],"Not Found")</f>
        <v>East</v>
      </c>
      <c r="S3522" t="str">
        <f>_xlfn.XLOOKUP(Table2[[#This Row],[Customer_ID]],Table1[Customer_ID],Table1[Segment],"Not Found")</f>
        <v>Consumer</v>
      </c>
      <c r="T3522" t="str">
        <f>_xlfn.XLOOKUP(Table2[[#This Row],[Product_ID]],Table4[Product_ID],Table4[Product_Name],"Not Found")</f>
        <v>Power Bank</v>
      </c>
    </row>
    <row r="3523" spans="1:20" x14ac:dyDescent="0.3">
      <c r="A3523" t="s">
        <v>4055</v>
      </c>
      <c r="B3523" s="4">
        <v>45645</v>
      </c>
      <c r="C3523" s="4">
        <v>45649</v>
      </c>
      <c r="D3523" t="s">
        <v>1104</v>
      </c>
      <c r="E3523" t="s">
        <v>29</v>
      </c>
      <c r="F3523" s="8">
        <v>3</v>
      </c>
      <c r="G3523" s="10">
        <v>0.1</v>
      </c>
      <c r="H3523" t="s">
        <v>13</v>
      </c>
      <c r="I3523" s="8">
        <v>1077.3</v>
      </c>
      <c r="J3523" s="8">
        <v>304.32</v>
      </c>
      <c r="K3523" s="12">
        <f>YEAR(Table2[[#This Row],[Order_Date]])</f>
        <v>2024</v>
      </c>
      <c r="L3523" s="12">
        <f>MONTH(Table2[[#This Row],[Order_Date]])</f>
        <v>12</v>
      </c>
      <c r="M3523" t="str">
        <f>TEXT(Table2[[#This Row],[Order_Date]],"mmm")</f>
        <v>Dec</v>
      </c>
      <c r="N3523" t="str">
        <f>TEXT(Table2[[#This Row],[Order_Date]],"YYYY-MM")</f>
        <v>2024-12</v>
      </c>
      <c r="O3523" s="9">
        <f>IFERROR(Table2[[#This Row],[Profit]]/Table2[[#This Row],[Sales]],0)</f>
        <v>0.28248398774714567</v>
      </c>
      <c r="P3523" t="str">
        <f>_xlfn.XLOOKUP(Table2[[#This Row],[Product_ID]],Table4[Product_ID],Table4[Category],"Not Found")</f>
        <v>Office</v>
      </c>
      <c r="Q3523" t="str">
        <f>_xlfn.XLOOKUP(Table2[[#This Row],[Product_ID]],Table4[Product_ID],Table4[Sub_Category],"Not Found")</f>
        <v>Paper</v>
      </c>
      <c r="R3523" t="str">
        <f>_xlfn.XLOOKUP(Table2[[#This Row],[Customer_ID]],Table1[Customer_ID],Table1[Region],"Not Found")</f>
        <v>North</v>
      </c>
      <c r="S3523" t="str">
        <f>_xlfn.XLOOKUP(Table2[[#This Row],[Customer_ID]],Table1[Customer_ID],Table1[Segment],"Not Found")</f>
        <v>Consumer</v>
      </c>
      <c r="T3523" t="str">
        <f>_xlfn.XLOOKUP(Table2[[#This Row],[Product_ID]],Table4[Product_ID],Table4[Product_Name],"Not Found")</f>
        <v>Notebook Set</v>
      </c>
    </row>
    <row r="3524" spans="1:20" x14ac:dyDescent="0.3">
      <c r="A3524" t="s">
        <v>4056</v>
      </c>
      <c r="B3524" s="4">
        <v>45790</v>
      </c>
      <c r="C3524" s="4">
        <v>45791</v>
      </c>
      <c r="D3524" t="s">
        <v>456</v>
      </c>
      <c r="E3524" t="s">
        <v>12</v>
      </c>
      <c r="F3524" s="8">
        <v>2</v>
      </c>
      <c r="G3524" s="10">
        <v>0</v>
      </c>
      <c r="H3524" t="s">
        <v>13</v>
      </c>
      <c r="I3524" s="8">
        <v>1198</v>
      </c>
      <c r="J3524" s="8">
        <v>328.91</v>
      </c>
      <c r="K3524" s="12">
        <f>YEAR(Table2[[#This Row],[Order_Date]])</f>
        <v>2025</v>
      </c>
      <c r="L3524" s="12">
        <f>MONTH(Table2[[#This Row],[Order_Date]])</f>
        <v>5</v>
      </c>
      <c r="M3524" t="str">
        <f>TEXT(Table2[[#This Row],[Order_Date]],"mmm")</f>
        <v>May</v>
      </c>
      <c r="N3524" t="str">
        <f>TEXT(Table2[[#This Row],[Order_Date]],"YYYY-MM")</f>
        <v>2025-05</v>
      </c>
      <c r="O3524" s="9">
        <f>IFERROR(Table2[[#This Row],[Profit]]/Table2[[#This Row],[Sales]],0)</f>
        <v>0.2745492487479132</v>
      </c>
      <c r="P3524" t="str">
        <f>_xlfn.XLOOKUP(Table2[[#This Row],[Product_ID]],Table4[Product_ID],Table4[Category],"Not Found")</f>
        <v>Home</v>
      </c>
      <c r="Q3524" t="str">
        <f>_xlfn.XLOOKUP(Table2[[#This Row],[Product_ID]],Table4[Product_ID],Table4[Sub_Category],"Not Found")</f>
        <v>Kitchen</v>
      </c>
      <c r="R3524" t="str">
        <f>_xlfn.XLOOKUP(Table2[[#This Row],[Customer_ID]],Table1[Customer_ID],Table1[Region],"Not Found")</f>
        <v>West</v>
      </c>
      <c r="S3524" t="str">
        <f>_xlfn.XLOOKUP(Table2[[#This Row],[Customer_ID]],Table1[Customer_ID],Table1[Segment],"Not Found")</f>
        <v>Corporate</v>
      </c>
      <c r="T3524" t="str">
        <f>_xlfn.XLOOKUP(Table2[[#This Row],[Product_ID]],Table4[Product_ID],Table4[Product_Name],"Not Found")</f>
        <v>Water Bottle</v>
      </c>
    </row>
    <row r="3525" spans="1:20" x14ac:dyDescent="0.3">
      <c r="A3525" t="s">
        <v>4057</v>
      </c>
      <c r="B3525" s="4">
        <v>45432</v>
      </c>
      <c r="C3525" s="4">
        <v>45435</v>
      </c>
      <c r="D3525" t="s">
        <v>834</v>
      </c>
      <c r="E3525" t="s">
        <v>96</v>
      </c>
      <c r="F3525" s="8">
        <v>1</v>
      </c>
      <c r="G3525" s="10">
        <v>0.05</v>
      </c>
      <c r="H3525" t="s">
        <v>17</v>
      </c>
      <c r="I3525" s="8">
        <v>949.05</v>
      </c>
      <c r="J3525" s="8">
        <v>216.09</v>
      </c>
      <c r="K3525" s="12">
        <f>YEAR(Table2[[#This Row],[Order_Date]])</f>
        <v>2024</v>
      </c>
      <c r="L3525" s="12">
        <f>MONTH(Table2[[#This Row],[Order_Date]])</f>
        <v>5</v>
      </c>
      <c r="M3525" t="str">
        <f>TEXT(Table2[[#This Row],[Order_Date]],"mmm")</f>
        <v>May</v>
      </c>
      <c r="N3525" t="str">
        <f>TEXT(Table2[[#This Row],[Order_Date]],"YYYY-MM")</f>
        <v>2024-05</v>
      </c>
      <c r="O3525" s="9">
        <f>IFERROR(Table2[[#This Row],[Profit]]/Table2[[#This Row],[Sales]],0)</f>
        <v>0.22769084874348033</v>
      </c>
      <c r="P3525" t="str">
        <f>_xlfn.XLOOKUP(Table2[[#This Row],[Product_ID]],Table4[Product_ID],Table4[Category],"Not Found")</f>
        <v>Home</v>
      </c>
      <c r="Q3525" t="str">
        <f>_xlfn.XLOOKUP(Table2[[#This Row],[Product_ID]],Table4[Product_ID],Table4[Sub_Category],"Not Found")</f>
        <v>Lighting</v>
      </c>
      <c r="R3525" t="str">
        <f>_xlfn.XLOOKUP(Table2[[#This Row],[Customer_ID]],Table1[Customer_ID],Table1[Region],"Not Found")</f>
        <v>West</v>
      </c>
      <c r="S3525" t="str">
        <f>_xlfn.XLOOKUP(Table2[[#This Row],[Customer_ID]],Table1[Customer_ID],Table1[Segment],"Not Found")</f>
        <v>Corporate</v>
      </c>
      <c r="T3525" t="str">
        <f>_xlfn.XLOOKUP(Table2[[#This Row],[Product_ID]],Table4[Product_ID],Table4[Product_Name],"Not Found")</f>
        <v>LED Strip Light</v>
      </c>
    </row>
    <row r="3526" spans="1:20" x14ac:dyDescent="0.3">
      <c r="A3526" t="s">
        <v>4058</v>
      </c>
      <c r="B3526" s="4">
        <v>45384</v>
      </c>
      <c r="C3526" s="4">
        <v>45385</v>
      </c>
      <c r="D3526" t="s">
        <v>62</v>
      </c>
      <c r="E3526" t="s">
        <v>45</v>
      </c>
      <c r="F3526" s="8">
        <v>1</v>
      </c>
      <c r="G3526" s="10">
        <v>0.05</v>
      </c>
      <c r="H3526" t="s">
        <v>17</v>
      </c>
      <c r="I3526" s="8">
        <v>2374.0500000000002</v>
      </c>
      <c r="J3526" s="8">
        <v>396.94</v>
      </c>
      <c r="K3526" s="12">
        <f>YEAR(Table2[[#This Row],[Order_Date]])</f>
        <v>2024</v>
      </c>
      <c r="L3526" s="12">
        <f>MONTH(Table2[[#This Row],[Order_Date]])</f>
        <v>4</v>
      </c>
      <c r="M3526" t="str">
        <f>TEXT(Table2[[#This Row],[Order_Date]],"mmm")</f>
        <v>Apr</v>
      </c>
      <c r="N3526" t="str">
        <f>TEXT(Table2[[#This Row],[Order_Date]],"YYYY-MM")</f>
        <v>2024-04</v>
      </c>
      <c r="O3526" s="9">
        <f>IFERROR(Table2[[#This Row],[Profit]]/Table2[[#This Row],[Sales]],0)</f>
        <v>0.16719951138350075</v>
      </c>
      <c r="P3526" t="str">
        <f>_xlfn.XLOOKUP(Table2[[#This Row],[Product_ID]],Table4[Product_ID],Table4[Category],"Not Found")</f>
        <v>Technology</v>
      </c>
      <c r="Q3526" t="str">
        <f>_xlfn.XLOOKUP(Table2[[#This Row],[Product_ID]],Table4[Product_ID],Table4[Sub_Category],"Not Found")</f>
        <v>Audio</v>
      </c>
      <c r="R3526" t="str">
        <f>_xlfn.XLOOKUP(Table2[[#This Row],[Customer_ID]],Table1[Customer_ID],Table1[Region],"Not Found")</f>
        <v>North</v>
      </c>
      <c r="S3526" t="str">
        <f>_xlfn.XLOOKUP(Table2[[#This Row],[Customer_ID]],Table1[Customer_ID],Table1[Segment],"Not Found")</f>
        <v>Home Office</v>
      </c>
      <c r="T3526" t="str">
        <f>_xlfn.XLOOKUP(Table2[[#This Row],[Product_ID]],Table4[Product_ID],Table4[Product_Name],"Not Found")</f>
        <v>Headphones</v>
      </c>
    </row>
    <row r="3527" spans="1:20" x14ac:dyDescent="0.3">
      <c r="A3527" t="s">
        <v>4059</v>
      </c>
      <c r="B3527" s="4">
        <v>45530</v>
      </c>
      <c r="C3527" s="4">
        <v>45534</v>
      </c>
      <c r="D3527" t="s">
        <v>536</v>
      </c>
      <c r="E3527" t="s">
        <v>40</v>
      </c>
      <c r="F3527" s="8">
        <v>1</v>
      </c>
      <c r="G3527" s="10">
        <v>0</v>
      </c>
      <c r="H3527" t="s">
        <v>21</v>
      </c>
      <c r="I3527" s="8">
        <v>1499</v>
      </c>
      <c r="J3527" s="8">
        <v>339.51</v>
      </c>
      <c r="K3527" s="12">
        <f>YEAR(Table2[[#This Row],[Order_Date]])</f>
        <v>2024</v>
      </c>
      <c r="L3527" s="12">
        <f>MONTH(Table2[[#This Row],[Order_Date]])</f>
        <v>8</v>
      </c>
      <c r="M3527" t="str">
        <f>TEXT(Table2[[#This Row],[Order_Date]],"mmm")</f>
        <v>Aug</v>
      </c>
      <c r="N3527" t="str">
        <f>TEXT(Table2[[#This Row],[Order_Date]],"YYYY-MM")</f>
        <v>2024-08</v>
      </c>
      <c r="O3527" s="9">
        <f>IFERROR(Table2[[#This Row],[Profit]]/Table2[[#This Row],[Sales]],0)</f>
        <v>0.22649099399599731</v>
      </c>
      <c r="P3527" t="str">
        <f>_xlfn.XLOOKUP(Table2[[#This Row],[Product_ID]],Table4[Product_ID],Table4[Category],"Not Found")</f>
        <v>Technology</v>
      </c>
      <c r="Q3527" t="str">
        <f>_xlfn.XLOOKUP(Table2[[#This Row],[Product_ID]],Table4[Product_ID],Table4[Sub_Category],"Not Found")</f>
        <v>Accessories</v>
      </c>
      <c r="R3527" t="str">
        <f>_xlfn.XLOOKUP(Table2[[#This Row],[Customer_ID]],Table1[Customer_ID],Table1[Region],"Not Found")</f>
        <v>East</v>
      </c>
      <c r="S3527" t="str">
        <f>_xlfn.XLOOKUP(Table2[[#This Row],[Customer_ID]],Table1[Customer_ID],Table1[Segment],"Not Found")</f>
        <v>Corporate</v>
      </c>
      <c r="T3527" t="str">
        <f>_xlfn.XLOOKUP(Table2[[#This Row],[Product_ID]],Table4[Product_ID],Table4[Product_Name],"Not Found")</f>
        <v>Power Bank</v>
      </c>
    </row>
    <row r="3528" spans="1:20" x14ac:dyDescent="0.3">
      <c r="A3528" t="s">
        <v>4060</v>
      </c>
      <c r="B3528" s="4">
        <v>45496</v>
      </c>
      <c r="C3528" s="4">
        <v>45498</v>
      </c>
      <c r="D3528" t="s">
        <v>573</v>
      </c>
      <c r="E3528" t="s">
        <v>116</v>
      </c>
      <c r="F3528" s="8">
        <v>1</v>
      </c>
      <c r="G3528" s="10">
        <v>0.15</v>
      </c>
      <c r="H3528" t="s">
        <v>13</v>
      </c>
      <c r="I3528" s="8">
        <v>339.15</v>
      </c>
      <c r="J3528" s="8">
        <v>62.6</v>
      </c>
      <c r="K3528" s="12">
        <f>YEAR(Table2[[#This Row],[Order_Date]])</f>
        <v>2024</v>
      </c>
      <c r="L3528" s="12">
        <f>MONTH(Table2[[#This Row],[Order_Date]])</f>
        <v>7</v>
      </c>
      <c r="M3528" t="str">
        <f>TEXT(Table2[[#This Row],[Order_Date]],"mmm")</f>
        <v>Jul</v>
      </c>
      <c r="N3528" t="str">
        <f>TEXT(Table2[[#This Row],[Order_Date]],"YYYY-MM")</f>
        <v>2024-07</v>
      </c>
      <c r="O3528" s="9">
        <f>IFERROR(Table2[[#This Row],[Profit]]/Table2[[#This Row],[Sales]],0)</f>
        <v>0.18457909479581308</v>
      </c>
      <c r="P3528" t="str">
        <f>_xlfn.XLOOKUP(Table2[[#This Row],[Product_ID]],Table4[Product_ID],Table4[Category],"Not Found")</f>
        <v>Technology</v>
      </c>
      <c r="Q3528" t="str">
        <f>_xlfn.XLOOKUP(Table2[[#This Row],[Product_ID]],Table4[Product_ID],Table4[Sub_Category],"Not Found")</f>
        <v>Accessories</v>
      </c>
      <c r="R3528" t="str">
        <f>_xlfn.XLOOKUP(Table2[[#This Row],[Customer_ID]],Table1[Customer_ID],Table1[Region],"Not Found")</f>
        <v>South</v>
      </c>
      <c r="S3528" t="str">
        <f>_xlfn.XLOOKUP(Table2[[#This Row],[Customer_ID]],Table1[Customer_ID],Table1[Segment],"Not Found")</f>
        <v>Corporate</v>
      </c>
      <c r="T3528" t="str">
        <f>_xlfn.XLOOKUP(Table2[[#This Row],[Product_ID]],Table4[Product_ID],Table4[Product_Name],"Not Found")</f>
        <v>Mobile Holder</v>
      </c>
    </row>
    <row r="3529" spans="1:20" x14ac:dyDescent="0.3">
      <c r="A3529" t="s">
        <v>4061</v>
      </c>
      <c r="B3529" s="4">
        <v>45851</v>
      </c>
      <c r="C3529" s="4">
        <v>45852</v>
      </c>
      <c r="D3529" t="s">
        <v>416</v>
      </c>
      <c r="E3529" t="s">
        <v>58</v>
      </c>
      <c r="F3529" s="8">
        <v>1</v>
      </c>
      <c r="G3529" s="10">
        <v>0.05</v>
      </c>
      <c r="H3529" t="s">
        <v>21</v>
      </c>
      <c r="I3529" s="8">
        <v>1899.05</v>
      </c>
      <c r="J3529" s="8">
        <v>318.57</v>
      </c>
      <c r="K3529" s="12">
        <f>YEAR(Table2[[#This Row],[Order_Date]])</f>
        <v>2025</v>
      </c>
      <c r="L3529" s="12">
        <f>MONTH(Table2[[#This Row],[Order_Date]])</f>
        <v>7</v>
      </c>
      <c r="M3529" t="str">
        <f>TEXT(Table2[[#This Row],[Order_Date]],"mmm")</f>
        <v>Jul</v>
      </c>
      <c r="N3529" t="str">
        <f>TEXT(Table2[[#This Row],[Order_Date]],"YYYY-MM")</f>
        <v>2025-07</v>
      </c>
      <c r="O3529" s="9">
        <f>IFERROR(Table2[[#This Row],[Profit]]/Table2[[#This Row],[Sales]],0)</f>
        <v>0.16775229720123219</v>
      </c>
      <c r="P3529" t="str">
        <f>_xlfn.XLOOKUP(Table2[[#This Row],[Product_ID]],Table4[Product_ID],Table4[Category],"Not Found")</f>
        <v>Technology</v>
      </c>
      <c r="Q3529" t="str">
        <f>_xlfn.XLOOKUP(Table2[[#This Row],[Product_ID]],Table4[Product_ID],Table4[Sub_Category],"Not Found")</f>
        <v>Audio</v>
      </c>
      <c r="R3529" t="str">
        <f>_xlfn.XLOOKUP(Table2[[#This Row],[Customer_ID]],Table1[Customer_ID],Table1[Region],"Not Found")</f>
        <v>South</v>
      </c>
      <c r="S3529" t="str">
        <f>_xlfn.XLOOKUP(Table2[[#This Row],[Customer_ID]],Table1[Customer_ID],Table1[Segment],"Not Found")</f>
        <v>Consumer</v>
      </c>
      <c r="T3529" t="str">
        <f>_xlfn.XLOOKUP(Table2[[#This Row],[Product_ID]],Table4[Product_ID],Table4[Product_Name],"Not Found")</f>
        <v>Bluetooth Speaker</v>
      </c>
    </row>
    <row r="3530" spans="1:20" x14ac:dyDescent="0.3">
      <c r="A3530" t="s">
        <v>4062</v>
      </c>
      <c r="B3530" s="4">
        <v>45724</v>
      </c>
      <c r="C3530" s="4">
        <v>45725</v>
      </c>
      <c r="D3530" t="s">
        <v>1090</v>
      </c>
      <c r="E3530" t="s">
        <v>200</v>
      </c>
      <c r="F3530" s="8">
        <v>2</v>
      </c>
      <c r="G3530" s="10">
        <v>0.15</v>
      </c>
      <c r="H3530" t="s">
        <v>17</v>
      </c>
      <c r="I3530" s="8">
        <v>1868.3</v>
      </c>
      <c r="J3530" s="8">
        <v>628.98</v>
      </c>
      <c r="K3530" s="12">
        <f>YEAR(Table2[[#This Row],[Order_Date]])</f>
        <v>2025</v>
      </c>
      <c r="L3530" s="12">
        <f>MONTH(Table2[[#This Row],[Order_Date]])</f>
        <v>3</v>
      </c>
      <c r="M3530" t="str">
        <f>TEXT(Table2[[#This Row],[Order_Date]],"mmm")</f>
        <v>Mar</v>
      </c>
      <c r="N3530" t="str">
        <f>TEXT(Table2[[#This Row],[Order_Date]],"YYYY-MM")</f>
        <v>2025-03</v>
      </c>
      <c r="O3530" s="9">
        <f>IFERROR(Table2[[#This Row],[Profit]]/Table2[[#This Row],[Sales]],0)</f>
        <v>0.33665899480811434</v>
      </c>
      <c r="P3530" t="str">
        <f>_xlfn.XLOOKUP(Table2[[#This Row],[Product_ID]],Table4[Product_ID],Table4[Category],"Not Found")</f>
        <v>Office</v>
      </c>
      <c r="Q3530" t="str">
        <f>_xlfn.XLOOKUP(Table2[[#This Row],[Product_ID]],Table4[Product_ID],Table4[Sub_Category],"Not Found")</f>
        <v>Office Supplies</v>
      </c>
      <c r="R3530" t="str">
        <f>_xlfn.XLOOKUP(Table2[[#This Row],[Customer_ID]],Table1[Customer_ID],Table1[Region],"Not Found")</f>
        <v>West</v>
      </c>
      <c r="S3530" t="str">
        <f>_xlfn.XLOOKUP(Table2[[#This Row],[Customer_ID]],Table1[Customer_ID],Table1[Segment],"Not Found")</f>
        <v>Consumer</v>
      </c>
      <c r="T3530" t="str">
        <f>_xlfn.XLOOKUP(Table2[[#This Row],[Product_ID]],Table4[Product_ID],Table4[Product_Name],"Not Found")</f>
        <v>Laptop Stand</v>
      </c>
    </row>
    <row r="3531" spans="1:20" x14ac:dyDescent="0.3">
      <c r="A3531" t="s">
        <v>4063</v>
      </c>
      <c r="B3531" s="4">
        <v>45536</v>
      </c>
      <c r="C3531" s="4">
        <v>45538</v>
      </c>
      <c r="D3531" t="s">
        <v>875</v>
      </c>
      <c r="E3531" t="s">
        <v>58</v>
      </c>
      <c r="F3531" s="8">
        <v>1</v>
      </c>
      <c r="G3531" s="10">
        <v>0</v>
      </c>
      <c r="H3531" t="s">
        <v>30</v>
      </c>
      <c r="I3531" s="8">
        <v>1999</v>
      </c>
      <c r="J3531" s="8">
        <v>207.29</v>
      </c>
      <c r="K3531" s="12">
        <f>YEAR(Table2[[#This Row],[Order_Date]])</f>
        <v>2024</v>
      </c>
      <c r="L3531" s="12">
        <f>MONTH(Table2[[#This Row],[Order_Date]])</f>
        <v>9</v>
      </c>
      <c r="M3531" t="str">
        <f>TEXT(Table2[[#This Row],[Order_Date]],"mmm")</f>
        <v>Sep</v>
      </c>
      <c r="N3531" t="str">
        <f>TEXT(Table2[[#This Row],[Order_Date]],"YYYY-MM")</f>
        <v>2024-09</v>
      </c>
      <c r="O3531" s="9">
        <f>IFERROR(Table2[[#This Row],[Profit]]/Table2[[#This Row],[Sales]],0)</f>
        <v>0.1036968484242121</v>
      </c>
      <c r="P3531" t="str">
        <f>_xlfn.XLOOKUP(Table2[[#This Row],[Product_ID]],Table4[Product_ID],Table4[Category],"Not Found")</f>
        <v>Technology</v>
      </c>
      <c r="Q3531" t="str">
        <f>_xlfn.XLOOKUP(Table2[[#This Row],[Product_ID]],Table4[Product_ID],Table4[Sub_Category],"Not Found")</f>
        <v>Audio</v>
      </c>
      <c r="R3531" t="str">
        <f>_xlfn.XLOOKUP(Table2[[#This Row],[Customer_ID]],Table1[Customer_ID],Table1[Region],"Not Found")</f>
        <v>North</v>
      </c>
      <c r="S3531" t="str">
        <f>_xlfn.XLOOKUP(Table2[[#This Row],[Customer_ID]],Table1[Customer_ID],Table1[Segment],"Not Found")</f>
        <v>Consumer</v>
      </c>
      <c r="T3531" t="str">
        <f>_xlfn.XLOOKUP(Table2[[#This Row],[Product_ID]],Table4[Product_ID],Table4[Product_Name],"Not Found")</f>
        <v>Bluetooth Speaker</v>
      </c>
    </row>
    <row r="3532" spans="1:20" x14ac:dyDescent="0.3">
      <c r="A3532" t="s">
        <v>4064</v>
      </c>
      <c r="B3532" s="4">
        <v>45608</v>
      </c>
      <c r="C3532" s="4">
        <v>45610</v>
      </c>
      <c r="D3532" t="s">
        <v>567</v>
      </c>
      <c r="E3532" t="s">
        <v>68</v>
      </c>
      <c r="F3532" s="8">
        <v>2</v>
      </c>
      <c r="G3532" s="10">
        <v>0</v>
      </c>
      <c r="H3532" t="s">
        <v>17</v>
      </c>
      <c r="I3532" s="8">
        <v>2598</v>
      </c>
      <c r="J3532" s="8">
        <v>706.27</v>
      </c>
      <c r="K3532" s="12">
        <f>YEAR(Table2[[#This Row],[Order_Date]])</f>
        <v>2024</v>
      </c>
      <c r="L3532" s="12">
        <f>MONTH(Table2[[#This Row],[Order_Date]])</f>
        <v>11</v>
      </c>
      <c r="M3532" t="str">
        <f>TEXT(Table2[[#This Row],[Order_Date]],"mmm")</f>
        <v>Nov</v>
      </c>
      <c r="N3532" t="str">
        <f>TEXT(Table2[[#This Row],[Order_Date]],"YYYY-MM")</f>
        <v>2024-11</v>
      </c>
      <c r="O3532" s="9">
        <f>IFERROR(Table2[[#This Row],[Profit]]/Table2[[#This Row],[Sales]],0)</f>
        <v>0.27185142417244035</v>
      </c>
      <c r="P3532" t="str">
        <f>_xlfn.XLOOKUP(Table2[[#This Row],[Product_ID]],Table4[Product_ID],Table4[Category],"Not Found")</f>
        <v>Home</v>
      </c>
      <c r="Q3532" t="str">
        <f>_xlfn.XLOOKUP(Table2[[#This Row],[Product_ID]],Table4[Product_ID],Table4[Sub_Category],"Not Found")</f>
        <v>Lighting</v>
      </c>
      <c r="R3532" t="str">
        <f>_xlfn.XLOOKUP(Table2[[#This Row],[Customer_ID]],Table1[Customer_ID],Table1[Region],"Not Found")</f>
        <v>West</v>
      </c>
      <c r="S3532" t="str">
        <f>_xlfn.XLOOKUP(Table2[[#This Row],[Customer_ID]],Table1[Customer_ID],Table1[Segment],"Not Found")</f>
        <v>Consumer</v>
      </c>
      <c r="T3532" t="str">
        <f>_xlfn.XLOOKUP(Table2[[#This Row],[Product_ID]],Table4[Product_ID],Table4[Product_Name],"Not Found")</f>
        <v>Table Lamp</v>
      </c>
    </row>
    <row r="3533" spans="1:20" x14ac:dyDescent="0.3">
      <c r="A3533" t="s">
        <v>4065</v>
      </c>
      <c r="B3533" s="4">
        <v>45586</v>
      </c>
      <c r="C3533" s="4">
        <v>45589</v>
      </c>
      <c r="D3533" t="s">
        <v>1678</v>
      </c>
      <c r="E3533" t="s">
        <v>76</v>
      </c>
      <c r="F3533" s="8">
        <v>1</v>
      </c>
      <c r="G3533" s="10">
        <v>0</v>
      </c>
      <c r="H3533" t="s">
        <v>21</v>
      </c>
      <c r="I3533" s="8">
        <v>899</v>
      </c>
      <c r="J3533" s="8">
        <v>190.93</v>
      </c>
      <c r="K3533" s="12">
        <f>YEAR(Table2[[#This Row],[Order_Date]])</f>
        <v>2024</v>
      </c>
      <c r="L3533" s="12">
        <f>MONTH(Table2[[#This Row],[Order_Date]])</f>
        <v>10</v>
      </c>
      <c r="M3533" t="str">
        <f>TEXT(Table2[[#This Row],[Order_Date]],"mmm")</f>
        <v>Oct</v>
      </c>
      <c r="N3533" t="str">
        <f>TEXT(Table2[[#This Row],[Order_Date]],"YYYY-MM")</f>
        <v>2024-10</v>
      </c>
      <c r="O3533" s="9">
        <f>IFERROR(Table2[[#This Row],[Profit]]/Table2[[#This Row],[Sales]],0)</f>
        <v>0.21238042269187987</v>
      </c>
      <c r="P3533" t="str">
        <f>_xlfn.XLOOKUP(Table2[[#This Row],[Product_ID]],Table4[Product_ID],Table4[Category],"Not Found")</f>
        <v>Home</v>
      </c>
      <c r="Q3533" t="str">
        <f>_xlfn.XLOOKUP(Table2[[#This Row],[Product_ID]],Table4[Product_ID],Table4[Sub_Category],"Not Found")</f>
        <v>Decor</v>
      </c>
      <c r="R3533" t="str">
        <f>_xlfn.XLOOKUP(Table2[[#This Row],[Customer_ID]],Table1[Customer_ID],Table1[Region],"Not Found")</f>
        <v>West</v>
      </c>
      <c r="S3533" t="str">
        <f>_xlfn.XLOOKUP(Table2[[#This Row],[Customer_ID]],Table1[Customer_ID],Table1[Segment],"Not Found")</f>
        <v>Consumer</v>
      </c>
      <c r="T3533" t="str">
        <f>_xlfn.XLOOKUP(Table2[[#This Row],[Product_ID]],Table4[Product_ID],Table4[Product_Name],"Not Found")</f>
        <v>Wall Clock</v>
      </c>
    </row>
    <row r="3534" spans="1:20" x14ac:dyDescent="0.3">
      <c r="A3534" t="s">
        <v>4066</v>
      </c>
      <c r="B3534" s="4">
        <v>45931</v>
      </c>
      <c r="C3534" s="4">
        <v>45934</v>
      </c>
      <c r="D3534" t="s">
        <v>731</v>
      </c>
      <c r="E3534" t="s">
        <v>71</v>
      </c>
      <c r="F3534" s="8">
        <v>2</v>
      </c>
      <c r="G3534" s="10">
        <v>0</v>
      </c>
      <c r="H3534" t="s">
        <v>13</v>
      </c>
      <c r="I3534" s="8">
        <v>1598</v>
      </c>
      <c r="J3534" s="8">
        <v>354.61</v>
      </c>
      <c r="K3534" s="12">
        <f>YEAR(Table2[[#This Row],[Order_Date]])</f>
        <v>2025</v>
      </c>
      <c r="L3534" s="12">
        <f>MONTH(Table2[[#This Row],[Order_Date]])</f>
        <v>10</v>
      </c>
      <c r="M3534" t="str">
        <f>TEXT(Table2[[#This Row],[Order_Date]],"mmm")</f>
        <v>Oct</v>
      </c>
      <c r="N3534" t="str">
        <f>TEXT(Table2[[#This Row],[Order_Date]],"YYYY-MM")</f>
        <v>2025-10</v>
      </c>
      <c r="O3534" s="9">
        <f>IFERROR(Table2[[#This Row],[Profit]]/Table2[[#This Row],[Sales]],0)</f>
        <v>0.22190863579474343</v>
      </c>
      <c r="P3534" t="str">
        <f>_xlfn.XLOOKUP(Table2[[#This Row],[Product_ID]],Table4[Product_ID],Table4[Category],"Not Found")</f>
        <v>Home</v>
      </c>
      <c r="Q3534" t="str">
        <f>_xlfn.XLOOKUP(Table2[[#This Row],[Product_ID]],Table4[Product_ID],Table4[Sub_Category],"Not Found")</f>
        <v>Storage</v>
      </c>
      <c r="R3534" t="str">
        <f>_xlfn.XLOOKUP(Table2[[#This Row],[Customer_ID]],Table1[Customer_ID],Table1[Region],"Not Found")</f>
        <v>North</v>
      </c>
      <c r="S3534" t="str">
        <f>_xlfn.XLOOKUP(Table2[[#This Row],[Customer_ID]],Table1[Customer_ID],Table1[Segment],"Not Found")</f>
        <v>Corporate</v>
      </c>
      <c r="T3534" t="str">
        <f>_xlfn.XLOOKUP(Table2[[#This Row],[Product_ID]],Table4[Product_ID],Table4[Product_Name],"Not Found")</f>
        <v>Storage Box</v>
      </c>
    </row>
    <row r="3535" spans="1:20" x14ac:dyDescent="0.3">
      <c r="A3535" t="s">
        <v>4067</v>
      </c>
      <c r="B3535" s="4">
        <v>45573</v>
      </c>
      <c r="C3535" s="4">
        <v>45575</v>
      </c>
      <c r="D3535" t="s">
        <v>1289</v>
      </c>
      <c r="E3535" t="s">
        <v>12</v>
      </c>
      <c r="F3535" s="8">
        <v>1</v>
      </c>
      <c r="G3535" s="10">
        <v>0</v>
      </c>
      <c r="H3535" t="s">
        <v>21</v>
      </c>
      <c r="I3535" s="8">
        <v>599</v>
      </c>
      <c r="J3535" s="8">
        <v>158.81</v>
      </c>
      <c r="K3535" s="12">
        <f>YEAR(Table2[[#This Row],[Order_Date]])</f>
        <v>2024</v>
      </c>
      <c r="L3535" s="12">
        <f>MONTH(Table2[[#This Row],[Order_Date]])</f>
        <v>10</v>
      </c>
      <c r="M3535" t="str">
        <f>TEXT(Table2[[#This Row],[Order_Date]],"mmm")</f>
        <v>Oct</v>
      </c>
      <c r="N3535" t="str">
        <f>TEXT(Table2[[#This Row],[Order_Date]],"YYYY-MM")</f>
        <v>2024-10</v>
      </c>
      <c r="O3535" s="9">
        <f>IFERROR(Table2[[#This Row],[Profit]]/Table2[[#This Row],[Sales]],0)</f>
        <v>0.2651252086811352</v>
      </c>
      <c r="P3535" t="str">
        <f>_xlfn.XLOOKUP(Table2[[#This Row],[Product_ID]],Table4[Product_ID],Table4[Category],"Not Found")</f>
        <v>Home</v>
      </c>
      <c r="Q3535" t="str">
        <f>_xlfn.XLOOKUP(Table2[[#This Row],[Product_ID]],Table4[Product_ID],Table4[Sub_Category],"Not Found")</f>
        <v>Kitchen</v>
      </c>
      <c r="R3535" t="str">
        <f>_xlfn.XLOOKUP(Table2[[#This Row],[Customer_ID]],Table1[Customer_ID],Table1[Region],"Not Found")</f>
        <v>South</v>
      </c>
      <c r="S3535" t="str">
        <f>_xlfn.XLOOKUP(Table2[[#This Row],[Customer_ID]],Table1[Customer_ID],Table1[Segment],"Not Found")</f>
        <v>Corporate</v>
      </c>
      <c r="T3535" t="str">
        <f>_xlfn.XLOOKUP(Table2[[#This Row],[Product_ID]],Table4[Product_ID],Table4[Product_Name],"Not Found")</f>
        <v>Water Bottle</v>
      </c>
    </row>
    <row r="3536" spans="1:20" x14ac:dyDescent="0.3">
      <c r="A3536" t="s">
        <v>4068</v>
      </c>
      <c r="B3536" s="4">
        <v>45308</v>
      </c>
      <c r="C3536" s="4">
        <v>45312</v>
      </c>
      <c r="D3536" t="s">
        <v>54</v>
      </c>
      <c r="E3536" t="s">
        <v>55</v>
      </c>
      <c r="F3536" s="8">
        <v>1</v>
      </c>
      <c r="G3536" s="10">
        <v>0</v>
      </c>
      <c r="H3536" t="s">
        <v>13</v>
      </c>
      <c r="I3536" s="8">
        <v>5999</v>
      </c>
      <c r="J3536" s="8">
        <v>1568.56</v>
      </c>
      <c r="K3536" s="12">
        <f>YEAR(Table2[[#This Row],[Order_Date]])</f>
        <v>2024</v>
      </c>
      <c r="L3536" s="12">
        <f>MONTH(Table2[[#This Row],[Order_Date]])</f>
        <v>1</v>
      </c>
      <c r="M3536" t="str">
        <f>TEXT(Table2[[#This Row],[Order_Date]],"mmm")</f>
        <v>Jan</v>
      </c>
      <c r="N3536" t="str">
        <f>TEXT(Table2[[#This Row],[Order_Date]],"YYYY-MM")</f>
        <v>2024-01</v>
      </c>
      <c r="O3536" s="9">
        <f>IFERROR(Table2[[#This Row],[Profit]]/Table2[[#This Row],[Sales]],0)</f>
        <v>0.26147024504084015</v>
      </c>
      <c r="P3536" t="str">
        <f>_xlfn.XLOOKUP(Table2[[#This Row],[Product_ID]],Table4[Product_ID],Table4[Category],"Not Found")</f>
        <v>Furniture</v>
      </c>
      <c r="Q3536" t="str">
        <f>_xlfn.XLOOKUP(Table2[[#This Row],[Product_ID]],Table4[Product_ID],Table4[Sub_Category],"Not Found")</f>
        <v>Furniture</v>
      </c>
      <c r="R3536" t="str">
        <f>_xlfn.XLOOKUP(Table2[[#This Row],[Customer_ID]],Table1[Customer_ID],Table1[Region],"Not Found")</f>
        <v>North</v>
      </c>
      <c r="S3536" t="str">
        <f>_xlfn.XLOOKUP(Table2[[#This Row],[Customer_ID]],Table1[Customer_ID],Table1[Segment],"Not Found")</f>
        <v>Consumer</v>
      </c>
      <c r="T3536" t="str">
        <f>_xlfn.XLOOKUP(Table2[[#This Row],[Product_ID]],Table4[Product_ID],Table4[Product_Name],"Not Found")</f>
        <v>Study Table</v>
      </c>
    </row>
    <row r="3537" spans="1:20" x14ac:dyDescent="0.3">
      <c r="A3537" t="s">
        <v>4069</v>
      </c>
      <c r="B3537" s="4">
        <v>45362</v>
      </c>
      <c r="C3537" s="4">
        <v>45365</v>
      </c>
      <c r="D3537" t="s">
        <v>926</v>
      </c>
      <c r="E3537" t="s">
        <v>96</v>
      </c>
      <c r="F3537" s="8">
        <v>2</v>
      </c>
      <c r="G3537" s="10">
        <v>0.15</v>
      </c>
      <c r="H3537" t="s">
        <v>17</v>
      </c>
      <c r="I3537" s="8">
        <v>1698.3</v>
      </c>
      <c r="J3537" s="8">
        <v>466.25</v>
      </c>
      <c r="K3537" s="12">
        <f>YEAR(Table2[[#This Row],[Order_Date]])</f>
        <v>2024</v>
      </c>
      <c r="L3537" s="12">
        <f>MONTH(Table2[[#This Row],[Order_Date]])</f>
        <v>3</v>
      </c>
      <c r="M3537" t="str">
        <f>TEXT(Table2[[#This Row],[Order_Date]],"mmm")</f>
        <v>Mar</v>
      </c>
      <c r="N3537" t="str">
        <f>TEXT(Table2[[#This Row],[Order_Date]],"YYYY-MM")</f>
        <v>2024-03</v>
      </c>
      <c r="O3537" s="9">
        <f>IFERROR(Table2[[#This Row],[Profit]]/Table2[[#This Row],[Sales]],0)</f>
        <v>0.2745392451274804</v>
      </c>
      <c r="P3537" t="str">
        <f>_xlfn.XLOOKUP(Table2[[#This Row],[Product_ID]],Table4[Product_ID],Table4[Category],"Not Found")</f>
        <v>Home</v>
      </c>
      <c r="Q3537" t="str">
        <f>_xlfn.XLOOKUP(Table2[[#This Row],[Product_ID]],Table4[Product_ID],Table4[Sub_Category],"Not Found")</f>
        <v>Lighting</v>
      </c>
      <c r="R3537" t="str">
        <f>_xlfn.XLOOKUP(Table2[[#This Row],[Customer_ID]],Table1[Customer_ID],Table1[Region],"Not Found")</f>
        <v>North</v>
      </c>
      <c r="S3537" t="str">
        <f>_xlfn.XLOOKUP(Table2[[#This Row],[Customer_ID]],Table1[Customer_ID],Table1[Segment],"Not Found")</f>
        <v>Corporate</v>
      </c>
      <c r="T3537" t="str">
        <f>_xlfn.XLOOKUP(Table2[[#This Row],[Product_ID]],Table4[Product_ID],Table4[Product_Name],"Not Found")</f>
        <v>LED Strip Light</v>
      </c>
    </row>
    <row r="3538" spans="1:20" x14ac:dyDescent="0.3">
      <c r="A3538" t="s">
        <v>4070</v>
      </c>
      <c r="B3538" s="4">
        <v>45560</v>
      </c>
      <c r="C3538" s="4">
        <v>45564</v>
      </c>
      <c r="D3538" t="s">
        <v>2109</v>
      </c>
      <c r="E3538" t="s">
        <v>35</v>
      </c>
      <c r="F3538" s="8">
        <v>1</v>
      </c>
      <c r="G3538" s="10">
        <v>0.15</v>
      </c>
      <c r="H3538" t="s">
        <v>13</v>
      </c>
      <c r="I3538" s="8">
        <v>1359.15</v>
      </c>
      <c r="J3538" s="8">
        <v>359.24</v>
      </c>
      <c r="K3538" s="12">
        <f>YEAR(Table2[[#This Row],[Order_Date]])</f>
        <v>2024</v>
      </c>
      <c r="L3538" s="12">
        <f>MONTH(Table2[[#This Row],[Order_Date]])</f>
        <v>9</v>
      </c>
      <c r="M3538" t="str">
        <f>TEXT(Table2[[#This Row],[Order_Date]],"mmm")</f>
        <v>Sep</v>
      </c>
      <c r="N3538" t="str">
        <f>TEXT(Table2[[#This Row],[Order_Date]],"YYYY-MM")</f>
        <v>2024-09</v>
      </c>
      <c r="O3538" s="9">
        <f>IFERROR(Table2[[#This Row],[Profit]]/Table2[[#This Row],[Sales]],0)</f>
        <v>0.26431225398226832</v>
      </c>
      <c r="P3538" t="str">
        <f>_xlfn.XLOOKUP(Table2[[#This Row],[Product_ID]],Table4[Product_ID],Table4[Category],"Not Found")</f>
        <v>Lifestyle</v>
      </c>
      <c r="Q3538" t="str">
        <f>_xlfn.XLOOKUP(Table2[[#This Row],[Product_ID]],Table4[Product_ID],Table4[Sub_Category],"Not Found")</f>
        <v>Bags</v>
      </c>
      <c r="R3538" t="str">
        <f>_xlfn.XLOOKUP(Table2[[#This Row],[Customer_ID]],Table1[Customer_ID],Table1[Region],"Not Found")</f>
        <v>North</v>
      </c>
      <c r="S3538" t="str">
        <f>_xlfn.XLOOKUP(Table2[[#This Row],[Customer_ID]],Table1[Customer_ID],Table1[Segment],"Not Found")</f>
        <v>Consumer</v>
      </c>
      <c r="T3538" t="str">
        <f>_xlfn.XLOOKUP(Table2[[#This Row],[Product_ID]],Table4[Product_ID],Table4[Product_Name],"Not Found")</f>
        <v>Backpack</v>
      </c>
    </row>
    <row r="3539" spans="1:20" x14ac:dyDescent="0.3">
      <c r="A3539" t="s">
        <v>4071</v>
      </c>
      <c r="B3539" s="4">
        <v>45616</v>
      </c>
      <c r="C3539" s="4">
        <v>45618</v>
      </c>
      <c r="D3539" t="s">
        <v>235</v>
      </c>
      <c r="E3539" t="s">
        <v>45</v>
      </c>
      <c r="F3539" s="8">
        <v>3</v>
      </c>
      <c r="G3539" s="10">
        <v>0.15</v>
      </c>
      <c r="H3539" t="s">
        <v>13</v>
      </c>
      <c r="I3539" s="8">
        <v>6372.45</v>
      </c>
      <c r="J3539" s="8">
        <v>1391.79</v>
      </c>
      <c r="K3539" s="12">
        <f>YEAR(Table2[[#This Row],[Order_Date]])</f>
        <v>2024</v>
      </c>
      <c r="L3539" s="12">
        <f>MONTH(Table2[[#This Row],[Order_Date]])</f>
        <v>11</v>
      </c>
      <c r="M3539" t="str">
        <f>TEXT(Table2[[#This Row],[Order_Date]],"mmm")</f>
        <v>Nov</v>
      </c>
      <c r="N3539" t="str">
        <f>TEXT(Table2[[#This Row],[Order_Date]],"YYYY-MM")</f>
        <v>2024-11</v>
      </c>
      <c r="O3539" s="9">
        <f>IFERROR(Table2[[#This Row],[Profit]]/Table2[[#This Row],[Sales]],0)</f>
        <v>0.21840736294517807</v>
      </c>
      <c r="P3539" t="str">
        <f>_xlfn.XLOOKUP(Table2[[#This Row],[Product_ID]],Table4[Product_ID],Table4[Category],"Not Found")</f>
        <v>Technology</v>
      </c>
      <c r="Q3539" t="str">
        <f>_xlfn.XLOOKUP(Table2[[#This Row],[Product_ID]],Table4[Product_ID],Table4[Sub_Category],"Not Found")</f>
        <v>Audio</v>
      </c>
      <c r="R3539" t="str">
        <f>_xlfn.XLOOKUP(Table2[[#This Row],[Customer_ID]],Table1[Customer_ID],Table1[Region],"Not Found")</f>
        <v>South</v>
      </c>
      <c r="S3539" t="str">
        <f>_xlfn.XLOOKUP(Table2[[#This Row],[Customer_ID]],Table1[Customer_ID],Table1[Segment],"Not Found")</f>
        <v>Consumer</v>
      </c>
      <c r="T3539" t="str">
        <f>_xlfn.XLOOKUP(Table2[[#This Row],[Product_ID]],Table4[Product_ID],Table4[Product_Name],"Not Found")</f>
        <v>Headphones</v>
      </c>
    </row>
    <row r="3540" spans="1:20" x14ac:dyDescent="0.3">
      <c r="A3540" t="s">
        <v>4072</v>
      </c>
      <c r="B3540" s="4">
        <v>45596</v>
      </c>
      <c r="C3540" s="4">
        <v>45597</v>
      </c>
      <c r="D3540" t="s">
        <v>260</v>
      </c>
      <c r="E3540" t="s">
        <v>29</v>
      </c>
      <c r="F3540" s="8">
        <v>2</v>
      </c>
      <c r="G3540" s="10">
        <v>0.2</v>
      </c>
      <c r="H3540" t="s">
        <v>13</v>
      </c>
      <c r="I3540" s="8">
        <v>638.4</v>
      </c>
      <c r="J3540" s="8">
        <v>172.31</v>
      </c>
      <c r="K3540" s="12">
        <f>YEAR(Table2[[#This Row],[Order_Date]])</f>
        <v>2024</v>
      </c>
      <c r="L3540" s="12">
        <f>MONTH(Table2[[#This Row],[Order_Date]])</f>
        <v>10</v>
      </c>
      <c r="M3540" t="str">
        <f>TEXT(Table2[[#This Row],[Order_Date]],"mmm")</f>
        <v>Oct</v>
      </c>
      <c r="N3540" t="str">
        <f>TEXT(Table2[[#This Row],[Order_Date]],"YYYY-MM")</f>
        <v>2024-10</v>
      </c>
      <c r="O3540" s="9">
        <f>IFERROR(Table2[[#This Row],[Profit]]/Table2[[#This Row],[Sales]],0)</f>
        <v>0.26990914786967418</v>
      </c>
      <c r="P3540" t="str">
        <f>_xlfn.XLOOKUP(Table2[[#This Row],[Product_ID]],Table4[Product_ID],Table4[Category],"Not Found")</f>
        <v>Office</v>
      </c>
      <c r="Q3540" t="str">
        <f>_xlfn.XLOOKUP(Table2[[#This Row],[Product_ID]],Table4[Product_ID],Table4[Sub_Category],"Not Found")</f>
        <v>Paper</v>
      </c>
      <c r="R3540" t="str">
        <f>_xlfn.XLOOKUP(Table2[[#This Row],[Customer_ID]],Table1[Customer_ID],Table1[Region],"Not Found")</f>
        <v>West</v>
      </c>
      <c r="S3540" t="str">
        <f>_xlfn.XLOOKUP(Table2[[#This Row],[Customer_ID]],Table1[Customer_ID],Table1[Segment],"Not Found")</f>
        <v>Home Office</v>
      </c>
      <c r="T3540" t="str">
        <f>_xlfn.XLOOKUP(Table2[[#This Row],[Product_ID]],Table4[Product_ID],Table4[Product_Name],"Not Found")</f>
        <v>Notebook Set</v>
      </c>
    </row>
    <row r="3541" spans="1:20" x14ac:dyDescent="0.3">
      <c r="A3541" t="s">
        <v>4073</v>
      </c>
      <c r="B3541" s="4">
        <v>45742</v>
      </c>
      <c r="C3541" s="4">
        <v>45744</v>
      </c>
      <c r="D3541" t="s">
        <v>690</v>
      </c>
      <c r="E3541" t="s">
        <v>71</v>
      </c>
      <c r="F3541" s="8">
        <v>2</v>
      </c>
      <c r="G3541" s="10">
        <v>0.05</v>
      </c>
      <c r="H3541" t="s">
        <v>13</v>
      </c>
      <c r="I3541" s="8">
        <v>1518.1</v>
      </c>
      <c r="J3541" s="8">
        <v>269.36</v>
      </c>
      <c r="K3541" s="12">
        <f>YEAR(Table2[[#This Row],[Order_Date]])</f>
        <v>2025</v>
      </c>
      <c r="L3541" s="12">
        <f>MONTH(Table2[[#This Row],[Order_Date]])</f>
        <v>3</v>
      </c>
      <c r="M3541" t="str">
        <f>TEXT(Table2[[#This Row],[Order_Date]],"mmm")</f>
        <v>Mar</v>
      </c>
      <c r="N3541" t="str">
        <f>TEXT(Table2[[#This Row],[Order_Date]],"YYYY-MM")</f>
        <v>2025-03</v>
      </c>
      <c r="O3541" s="9">
        <f>IFERROR(Table2[[#This Row],[Profit]]/Table2[[#This Row],[Sales]],0)</f>
        <v>0.17743231671167908</v>
      </c>
      <c r="P3541" t="str">
        <f>_xlfn.XLOOKUP(Table2[[#This Row],[Product_ID]],Table4[Product_ID],Table4[Category],"Not Found")</f>
        <v>Home</v>
      </c>
      <c r="Q3541" t="str">
        <f>_xlfn.XLOOKUP(Table2[[#This Row],[Product_ID]],Table4[Product_ID],Table4[Sub_Category],"Not Found")</f>
        <v>Storage</v>
      </c>
      <c r="R3541" t="str">
        <f>_xlfn.XLOOKUP(Table2[[#This Row],[Customer_ID]],Table1[Customer_ID],Table1[Region],"Not Found")</f>
        <v>East</v>
      </c>
      <c r="S3541" t="str">
        <f>_xlfn.XLOOKUP(Table2[[#This Row],[Customer_ID]],Table1[Customer_ID],Table1[Segment],"Not Found")</f>
        <v>Home Office</v>
      </c>
      <c r="T3541" t="str">
        <f>_xlfn.XLOOKUP(Table2[[#This Row],[Product_ID]],Table4[Product_ID],Table4[Product_Name],"Not Found")</f>
        <v>Storage Box</v>
      </c>
    </row>
    <row r="3542" spans="1:20" x14ac:dyDescent="0.3">
      <c r="A3542" t="s">
        <v>4074</v>
      </c>
      <c r="B3542" s="4">
        <v>45298</v>
      </c>
      <c r="C3542" s="4">
        <v>45300</v>
      </c>
      <c r="D3542" t="s">
        <v>113</v>
      </c>
      <c r="E3542" t="s">
        <v>45</v>
      </c>
      <c r="F3542" s="8">
        <v>1</v>
      </c>
      <c r="G3542" s="10">
        <v>0.05</v>
      </c>
      <c r="H3542" t="s">
        <v>13</v>
      </c>
      <c r="I3542" s="8">
        <v>2374.0500000000002</v>
      </c>
      <c r="J3542" s="8">
        <v>527.09</v>
      </c>
      <c r="K3542" s="12">
        <f>YEAR(Table2[[#This Row],[Order_Date]])</f>
        <v>2024</v>
      </c>
      <c r="L3542" s="12">
        <f>MONTH(Table2[[#This Row],[Order_Date]])</f>
        <v>1</v>
      </c>
      <c r="M3542" t="str">
        <f>TEXT(Table2[[#This Row],[Order_Date]],"mmm")</f>
        <v>Jan</v>
      </c>
      <c r="N3542" t="str">
        <f>TEXT(Table2[[#This Row],[Order_Date]],"YYYY-MM")</f>
        <v>2024-01</v>
      </c>
      <c r="O3542" s="9">
        <f>IFERROR(Table2[[#This Row],[Profit]]/Table2[[#This Row],[Sales]],0)</f>
        <v>0.22202144015500938</v>
      </c>
      <c r="P3542" t="str">
        <f>_xlfn.XLOOKUP(Table2[[#This Row],[Product_ID]],Table4[Product_ID],Table4[Category],"Not Found")</f>
        <v>Technology</v>
      </c>
      <c r="Q3542" t="str">
        <f>_xlfn.XLOOKUP(Table2[[#This Row],[Product_ID]],Table4[Product_ID],Table4[Sub_Category],"Not Found")</f>
        <v>Audio</v>
      </c>
      <c r="R3542" t="str">
        <f>_xlfn.XLOOKUP(Table2[[#This Row],[Customer_ID]],Table1[Customer_ID],Table1[Region],"Not Found")</f>
        <v>South</v>
      </c>
      <c r="S3542" t="str">
        <f>_xlfn.XLOOKUP(Table2[[#This Row],[Customer_ID]],Table1[Customer_ID],Table1[Segment],"Not Found")</f>
        <v>Consumer</v>
      </c>
      <c r="T3542" t="str">
        <f>_xlfn.XLOOKUP(Table2[[#This Row],[Product_ID]],Table4[Product_ID],Table4[Product_Name],"Not Found")</f>
        <v>Headphones</v>
      </c>
    </row>
    <row r="3543" spans="1:20" x14ac:dyDescent="0.3">
      <c r="A3543" t="s">
        <v>4075</v>
      </c>
      <c r="B3543" s="4">
        <v>45605</v>
      </c>
      <c r="C3543" s="4">
        <v>45610</v>
      </c>
      <c r="D3543" t="s">
        <v>1107</v>
      </c>
      <c r="E3543" t="s">
        <v>29</v>
      </c>
      <c r="F3543" s="8">
        <v>1</v>
      </c>
      <c r="G3543" s="10">
        <v>0</v>
      </c>
      <c r="H3543" t="s">
        <v>30</v>
      </c>
      <c r="I3543" s="8">
        <v>399</v>
      </c>
      <c r="J3543" s="8">
        <v>102.32</v>
      </c>
      <c r="K3543" s="12">
        <f>YEAR(Table2[[#This Row],[Order_Date]])</f>
        <v>2024</v>
      </c>
      <c r="L3543" s="12">
        <f>MONTH(Table2[[#This Row],[Order_Date]])</f>
        <v>11</v>
      </c>
      <c r="M3543" t="str">
        <f>TEXT(Table2[[#This Row],[Order_Date]],"mmm")</f>
        <v>Nov</v>
      </c>
      <c r="N3543" t="str">
        <f>TEXT(Table2[[#This Row],[Order_Date]],"YYYY-MM")</f>
        <v>2024-11</v>
      </c>
      <c r="O3543" s="9">
        <f>IFERROR(Table2[[#This Row],[Profit]]/Table2[[#This Row],[Sales]],0)</f>
        <v>0.25644110275689219</v>
      </c>
      <c r="P3543" t="str">
        <f>_xlfn.XLOOKUP(Table2[[#This Row],[Product_ID]],Table4[Product_ID],Table4[Category],"Not Found")</f>
        <v>Office</v>
      </c>
      <c r="Q3543" t="str">
        <f>_xlfn.XLOOKUP(Table2[[#This Row],[Product_ID]],Table4[Product_ID],Table4[Sub_Category],"Not Found")</f>
        <v>Paper</v>
      </c>
      <c r="R3543" t="str">
        <f>_xlfn.XLOOKUP(Table2[[#This Row],[Customer_ID]],Table1[Customer_ID],Table1[Region],"Not Found")</f>
        <v>North</v>
      </c>
      <c r="S3543" t="str">
        <f>_xlfn.XLOOKUP(Table2[[#This Row],[Customer_ID]],Table1[Customer_ID],Table1[Segment],"Not Found")</f>
        <v>Corporate</v>
      </c>
      <c r="T3543" t="str">
        <f>_xlfn.XLOOKUP(Table2[[#This Row],[Product_ID]],Table4[Product_ID],Table4[Product_Name],"Not Found")</f>
        <v>Notebook Set</v>
      </c>
    </row>
    <row r="3544" spans="1:20" x14ac:dyDescent="0.3">
      <c r="A3544" t="s">
        <v>4076</v>
      </c>
      <c r="B3544" s="4">
        <v>45394</v>
      </c>
      <c r="C3544" s="4">
        <v>45396</v>
      </c>
      <c r="D3544" t="s">
        <v>842</v>
      </c>
      <c r="E3544" t="s">
        <v>40</v>
      </c>
      <c r="F3544" s="8">
        <v>2</v>
      </c>
      <c r="G3544" s="10">
        <v>0</v>
      </c>
      <c r="H3544" t="s">
        <v>13</v>
      </c>
      <c r="I3544" s="8">
        <v>2998</v>
      </c>
      <c r="J3544" s="8">
        <v>737.13</v>
      </c>
      <c r="K3544" s="12">
        <f>YEAR(Table2[[#This Row],[Order_Date]])</f>
        <v>2024</v>
      </c>
      <c r="L3544" s="12">
        <f>MONTH(Table2[[#This Row],[Order_Date]])</f>
        <v>4</v>
      </c>
      <c r="M3544" t="str">
        <f>TEXT(Table2[[#This Row],[Order_Date]],"mmm")</f>
        <v>Apr</v>
      </c>
      <c r="N3544" t="str">
        <f>TEXT(Table2[[#This Row],[Order_Date]],"YYYY-MM")</f>
        <v>2024-04</v>
      </c>
      <c r="O3544" s="9">
        <f>IFERROR(Table2[[#This Row],[Profit]]/Table2[[#This Row],[Sales]],0)</f>
        <v>0.24587391594396263</v>
      </c>
      <c r="P3544" t="str">
        <f>_xlfn.XLOOKUP(Table2[[#This Row],[Product_ID]],Table4[Product_ID],Table4[Category],"Not Found")</f>
        <v>Technology</v>
      </c>
      <c r="Q3544" t="str">
        <f>_xlfn.XLOOKUP(Table2[[#This Row],[Product_ID]],Table4[Product_ID],Table4[Sub_Category],"Not Found")</f>
        <v>Accessories</v>
      </c>
      <c r="R3544" t="str">
        <f>_xlfn.XLOOKUP(Table2[[#This Row],[Customer_ID]],Table1[Customer_ID],Table1[Region],"Not Found")</f>
        <v>South</v>
      </c>
      <c r="S3544" t="str">
        <f>_xlfn.XLOOKUP(Table2[[#This Row],[Customer_ID]],Table1[Customer_ID],Table1[Segment],"Not Found")</f>
        <v>Home Office</v>
      </c>
      <c r="T3544" t="str">
        <f>_xlfn.XLOOKUP(Table2[[#This Row],[Product_ID]],Table4[Product_ID],Table4[Product_Name],"Not Found")</f>
        <v>Power Bank</v>
      </c>
    </row>
    <row r="3545" spans="1:20" x14ac:dyDescent="0.3">
      <c r="A3545" t="s">
        <v>4077</v>
      </c>
      <c r="B3545" s="4">
        <v>45484</v>
      </c>
      <c r="C3545" s="4">
        <v>45487</v>
      </c>
      <c r="D3545" t="s">
        <v>643</v>
      </c>
      <c r="E3545" t="s">
        <v>35</v>
      </c>
      <c r="F3545" s="8">
        <v>2</v>
      </c>
      <c r="G3545" s="10">
        <v>0.1</v>
      </c>
      <c r="H3545" t="s">
        <v>21</v>
      </c>
      <c r="I3545" s="8">
        <v>2878.2</v>
      </c>
      <c r="J3545" s="8">
        <v>832.41</v>
      </c>
      <c r="K3545" s="12">
        <f>YEAR(Table2[[#This Row],[Order_Date]])</f>
        <v>2024</v>
      </c>
      <c r="L3545" s="12">
        <f>MONTH(Table2[[#This Row],[Order_Date]])</f>
        <v>7</v>
      </c>
      <c r="M3545" t="str">
        <f>TEXT(Table2[[#This Row],[Order_Date]],"mmm")</f>
        <v>Jul</v>
      </c>
      <c r="N3545" t="str">
        <f>TEXT(Table2[[#This Row],[Order_Date]],"YYYY-MM")</f>
        <v>2024-07</v>
      </c>
      <c r="O3545" s="9">
        <f>IFERROR(Table2[[#This Row],[Profit]]/Table2[[#This Row],[Sales]],0)</f>
        <v>0.28921200750469045</v>
      </c>
      <c r="P3545" t="str">
        <f>_xlfn.XLOOKUP(Table2[[#This Row],[Product_ID]],Table4[Product_ID],Table4[Category],"Not Found")</f>
        <v>Lifestyle</v>
      </c>
      <c r="Q3545" t="str">
        <f>_xlfn.XLOOKUP(Table2[[#This Row],[Product_ID]],Table4[Product_ID],Table4[Sub_Category],"Not Found")</f>
        <v>Bags</v>
      </c>
      <c r="R3545" t="str">
        <f>_xlfn.XLOOKUP(Table2[[#This Row],[Customer_ID]],Table1[Customer_ID],Table1[Region],"Not Found")</f>
        <v>South</v>
      </c>
      <c r="S3545" t="str">
        <f>_xlfn.XLOOKUP(Table2[[#This Row],[Customer_ID]],Table1[Customer_ID],Table1[Segment],"Not Found")</f>
        <v>Consumer</v>
      </c>
      <c r="T3545" t="str">
        <f>_xlfn.XLOOKUP(Table2[[#This Row],[Product_ID]],Table4[Product_ID],Table4[Product_Name],"Not Found")</f>
        <v>Backpack</v>
      </c>
    </row>
    <row r="3546" spans="1:20" x14ac:dyDescent="0.3">
      <c r="A3546" t="s">
        <v>4078</v>
      </c>
      <c r="B3546" s="4">
        <v>45865</v>
      </c>
      <c r="C3546" s="4">
        <v>45866</v>
      </c>
      <c r="D3546" t="s">
        <v>216</v>
      </c>
      <c r="E3546" t="s">
        <v>58</v>
      </c>
      <c r="F3546" s="8">
        <v>1</v>
      </c>
      <c r="G3546" s="10">
        <v>0.15</v>
      </c>
      <c r="H3546" t="s">
        <v>13</v>
      </c>
      <c r="I3546" s="8">
        <v>1699.15</v>
      </c>
      <c r="J3546" s="8">
        <v>465.79</v>
      </c>
      <c r="K3546" s="12">
        <f>YEAR(Table2[[#This Row],[Order_Date]])</f>
        <v>2025</v>
      </c>
      <c r="L3546" s="12">
        <f>MONTH(Table2[[#This Row],[Order_Date]])</f>
        <v>7</v>
      </c>
      <c r="M3546" t="str">
        <f>TEXT(Table2[[#This Row],[Order_Date]],"mmm")</f>
        <v>Jul</v>
      </c>
      <c r="N3546" t="str">
        <f>TEXT(Table2[[#This Row],[Order_Date]],"YYYY-MM")</f>
        <v>2025-07</v>
      </c>
      <c r="O3546" s="9">
        <f>IFERROR(Table2[[#This Row],[Profit]]/Table2[[#This Row],[Sales]],0)</f>
        <v>0.27413118323867813</v>
      </c>
      <c r="P3546" t="str">
        <f>_xlfn.XLOOKUP(Table2[[#This Row],[Product_ID]],Table4[Product_ID],Table4[Category],"Not Found")</f>
        <v>Technology</v>
      </c>
      <c r="Q3546" t="str">
        <f>_xlfn.XLOOKUP(Table2[[#This Row],[Product_ID]],Table4[Product_ID],Table4[Sub_Category],"Not Found")</f>
        <v>Audio</v>
      </c>
      <c r="R3546" t="str">
        <f>_xlfn.XLOOKUP(Table2[[#This Row],[Customer_ID]],Table1[Customer_ID],Table1[Region],"Not Found")</f>
        <v>South</v>
      </c>
      <c r="S3546" t="str">
        <f>_xlfn.XLOOKUP(Table2[[#This Row],[Customer_ID]],Table1[Customer_ID],Table1[Segment],"Not Found")</f>
        <v>Home Office</v>
      </c>
      <c r="T3546" t="str">
        <f>_xlfn.XLOOKUP(Table2[[#This Row],[Product_ID]],Table4[Product_ID],Table4[Product_Name],"Not Found")</f>
        <v>Bluetooth Speaker</v>
      </c>
    </row>
    <row r="3547" spans="1:20" x14ac:dyDescent="0.3">
      <c r="A3547" t="s">
        <v>4079</v>
      </c>
      <c r="B3547" s="4">
        <v>45820</v>
      </c>
      <c r="C3547" s="4">
        <v>45824</v>
      </c>
      <c r="D3547" t="s">
        <v>311</v>
      </c>
      <c r="E3547" t="s">
        <v>76</v>
      </c>
      <c r="F3547" s="8">
        <v>1</v>
      </c>
      <c r="G3547" s="10">
        <v>0.1</v>
      </c>
      <c r="H3547" t="s">
        <v>17</v>
      </c>
      <c r="I3547" s="8">
        <v>809.1</v>
      </c>
      <c r="J3547" s="8">
        <v>212.26</v>
      </c>
      <c r="K3547" s="12">
        <f>YEAR(Table2[[#This Row],[Order_Date]])</f>
        <v>2025</v>
      </c>
      <c r="L3547" s="12">
        <f>MONTH(Table2[[#This Row],[Order_Date]])</f>
        <v>6</v>
      </c>
      <c r="M3547" t="str">
        <f>TEXT(Table2[[#This Row],[Order_Date]],"mmm")</f>
        <v>Jun</v>
      </c>
      <c r="N3547" t="str">
        <f>TEXT(Table2[[#This Row],[Order_Date]],"YYYY-MM")</f>
        <v>2025-06</v>
      </c>
      <c r="O3547" s="9">
        <f>IFERROR(Table2[[#This Row],[Profit]]/Table2[[#This Row],[Sales]],0)</f>
        <v>0.26234087257446542</v>
      </c>
      <c r="P3547" t="str">
        <f>_xlfn.XLOOKUP(Table2[[#This Row],[Product_ID]],Table4[Product_ID],Table4[Category],"Not Found")</f>
        <v>Home</v>
      </c>
      <c r="Q3547" t="str">
        <f>_xlfn.XLOOKUP(Table2[[#This Row],[Product_ID]],Table4[Product_ID],Table4[Sub_Category],"Not Found")</f>
        <v>Decor</v>
      </c>
      <c r="R3547" t="str">
        <f>_xlfn.XLOOKUP(Table2[[#This Row],[Customer_ID]],Table1[Customer_ID],Table1[Region],"Not Found")</f>
        <v>East</v>
      </c>
      <c r="S3547" t="str">
        <f>_xlfn.XLOOKUP(Table2[[#This Row],[Customer_ID]],Table1[Customer_ID],Table1[Segment],"Not Found")</f>
        <v>Consumer</v>
      </c>
      <c r="T3547" t="str">
        <f>_xlfn.XLOOKUP(Table2[[#This Row],[Product_ID]],Table4[Product_ID],Table4[Product_Name],"Not Found")</f>
        <v>Wall Clock</v>
      </c>
    </row>
    <row r="3548" spans="1:20" x14ac:dyDescent="0.3">
      <c r="A3548" t="s">
        <v>4080</v>
      </c>
      <c r="B3548" s="4">
        <v>45462</v>
      </c>
      <c r="C3548" s="4">
        <v>45467</v>
      </c>
      <c r="D3548" t="s">
        <v>126</v>
      </c>
      <c r="E3548" t="s">
        <v>68</v>
      </c>
      <c r="F3548" s="8">
        <v>1</v>
      </c>
      <c r="G3548" s="10">
        <v>0.1</v>
      </c>
      <c r="H3548" t="s">
        <v>13</v>
      </c>
      <c r="I3548" s="8">
        <v>1169.0999999999999</v>
      </c>
      <c r="J3548" s="8">
        <v>301.01</v>
      </c>
      <c r="K3548" s="12">
        <f>YEAR(Table2[[#This Row],[Order_Date]])</f>
        <v>2024</v>
      </c>
      <c r="L3548" s="12">
        <f>MONTH(Table2[[#This Row],[Order_Date]])</f>
        <v>6</v>
      </c>
      <c r="M3548" t="str">
        <f>TEXT(Table2[[#This Row],[Order_Date]],"mmm")</f>
        <v>Jun</v>
      </c>
      <c r="N3548" t="str">
        <f>TEXT(Table2[[#This Row],[Order_Date]],"YYYY-MM")</f>
        <v>2024-06</v>
      </c>
      <c r="O3548" s="9">
        <f>IFERROR(Table2[[#This Row],[Profit]]/Table2[[#This Row],[Sales]],0)</f>
        <v>0.2574715593191344</v>
      </c>
      <c r="P3548" t="str">
        <f>_xlfn.XLOOKUP(Table2[[#This Row],[Product_ID]],Table4[Product_ID],Table4[Category],"Not Found")</f>
        <v>Home</v>
      </c>
      <c r="Q3548" t="str">
        <f>_xlfn.XLOOKUP(Table2[[#This Row],[Product_ID]],Table4[Product_ID],Table4[Sub_Category],"Not Found")</f>
        <v>Lighting</v>
      </c>
      <c r="R3548" t="str">
        <f>_xlfn.XLOOKUP(Table2[[#This Row],[Customer_ID]],Table1[Customer_ID],Table1[Region],"Not Found")</f>
        <v>North</v>
      </c>
      <c r="S3548" t="str">
        <f>_xlfn.XLOOKUP(Table2[[#This Row],[Customer_ID]],Table1[Customer_ID],Table1[Segment],"Not Found")</f>
        <v>Consumer</v>
      </c>
      <c r="T3548" t="str">
        <f>_xlfn.XLOOKUP(Table2[[#This Row],[Product_ID]],Table4[Product_ID],Table4[Product_Name],"Not Found")</f>
        <v>Table Lamp</v>
      </c>
    </row>
    <row r="3549" spans="1:20" x14ac:dyDescent="0.3">
      <c r="A3549" t="s">
        <v>4081</v>
      </c>
      <c r="B3549" s="4">
        <v>45828</v>
      </c>
      <c r="C3549" s="4">
        <v>45831</v>
      </c>
      <c r="D3549" t="s">
        <v>958</v>
      </c>
      <c r="E3549" t="s">
        <v>16</v>
      </c>
      <c r="F3549" s="8">
        <v>2</v>
      </c>
      <c r="G3549" s="10">
        <v>0</v>
      </c>
      <c r="H3549" t="s">
        <v>13</v>
      </c>
      <c r="I3549" s="8">
        <v>2598</v>
      </c>
      <c r="J3549" s="8">
        <v>750.26</v>
      </c>
      <c r="K3549" s="12">
        <f>YEAR(Table2[[#This Row],[Order_Date]])</f>
        <v>2025</v>
      </c>
      <c r="L3549" s="12">
        <f>MONTH(Table2[[#This Row],[Order_Date]])</f>
        <v>6</v>
      </c>
      <c r="M3549" t="str">
        <f>TEXT(Table2[[#This Row],[Order_Date]],"mmm")</f>
        <v>Jun</v>
      </c>
      <c r="N3549" t="str">
        <f>TEXT(Table2[[#This Row],[Order_Date]],"YYYY-MM")</f>
        <v>2025-06</v>
      </c>
      <c r="O3549" s="9">
        <f>IFERROR(Table2[[#This Row],[Profit]]/Table2[[#This Row],[Sales]],0)</f>
        <v>0.28878367975365665</v>
      </c>
      <c r="P3549" t="str">
        <f>_xlfn.XLOOKUP(Table2[[#This Row],[Product_ID]],Table4[Product_ID],Table4[Category],"Not Found")</f>
        <v>Technology</v>
      </c>
      <c r="Q3549" t="str">
        <f>_xlfn.XLOOKUP(Table2[[#This Row],[Product_ID]],Table4[Product_ID],Table4[Sub_Category],"Not Found")</f>
        <v>Accessories</v>
      </c>
      <c r="R3549" t="str">
        <f>_xlfn.XLOOKUP(Table2[[#This Row],[Customer_ID]],Table1[Customer_ID],Table1[Region],"Not Found")</f>
        <v>West</v>
      </c>
      <c r="S3549" t="str">
        <f>_xlfn.XLOOKUP(Table2[[#This Row],[Customer_ID]],Table1[Customer_ID],Table1[Segment],"Not Found")</f>
        <v>Corporate</v>
      </c>
      <c r="T3549" t="str">
        <f>_xlfn.XLOOKUP(Table2[[#This Row],[Product_ID]],Table4[Product_ID],Table4[Product_Name],"Not Found")</f>
        <v>USB-C Hub</v>
      </c>
    </row>
    <row r="3550" spans="1:20" x14ac:dyDescent="0.3">
      <c r="A3550" t="s">
        <v>4082</v>
      </c>
      <c r="B3550" s="4">
        <v>45542</v>
      </c>
      <c r="C3550" s="4">
        <v>45543</v>
      </c>
      <c r="D3550" t="s">
        <v>839</v>
      </c>
      <c r="E3550" t="s">
        <v>76</v>
      </c>
      <c r="F3550" s="8">
        <v>1</v>
      </c>
      <c r="G3550" s="10">
        <v>0.05</v>
      </c>
      <c r="H3550" t="s">
        <v>13</v>
      </c>
      <c r="I3550" s="8">
        <v>854.05</v>
      </c>
      <c r="J3550" s="8">
        <v>222.49</v>
      </c>
      <c r="K3550" s="12">
        <f>YEAR(Table2[[#This Row],[Order_Date]])</f>
        <v>2024</v>
      </c>
      <c r="L3550" s="12">
        <f>MONTH(Table2[[#This Row],[Order_Date]])</f>
        <v>9</v>
      </c>
      <c r="M3550" t="str">
        <f>TEXT(Table2[[#This Row],[Order_Date]],"mmm")</f>
        <v>Sep</v>
      </c>
      <c r="N3550" t="str">
        <f>TEXT(Table2[[#This Row],[Order_Date]],"YYYY-MM")</f>
        <v>2024-09</v>
      </c>
      <c r="O3550" s="9">
        <f>IFERROR(Table2[[#This Row],[Profit]]/Table2[[#This Row],[Sales]],0)</f>
        <v>0.26051167964404898</v>
      </c>
      <c r="P3550" t="str">
        <f>_xlfn.XLOOKUP(Table2[[#This Row],[Product_ID]],Table4[Product_ID],Table4[Category],"Not Found")</f>
        <v>Home</v>
      </c>
      <c r="Q3550" t="str">
        <f>_xlfn.XLOOKUP(Table2[[#This Row],[Product_ID]],Table4[Product_ID],Table4[Sub_Category],"Not Found")</f>
        <v>Decor</v>
      </c>
      <c r="R3550" t="str">
        <f>_xlfn.XLOOKUP(Table2[[#This Row],[Customer_ID]],Table1[Customer_ID],Table1[Region],"Not Found")</f>
        <v>South</v>
      </c>
      <c r="S3550" t="str">
        <f>_xlfn.XLOOKUP(Table2[[#This Row],[Customer_ID]],Table1[Customer_ID],Table1[Segment],"Not Found")</f>
        <v>Consumer</v>
      </c>
      <c r="T3550" t="str">
        <f>_xlfn.XLOOKUP(Table2[[#This Row],[Product_ID]],Table4[Product_ID],Table4[Product_Name],"Not Found")</f>
        <v>Wall Clock</v>
      </c>
    </row>
    <row r="3551" spans="1:20" x14ac:dyDescent="0.3">
      <c r="A3551" t="s">
        <v>4083</v>
      </c>
      <c r="B3551" s="4">
        <v>45678</v>
      </c>
      <c r="C3551" s="4">
        <v>45682</v>
      </c>
      <c r="D3551" t="s">
        <v>34</v>
      </c>
      <c r="E3551" t="s">
        <v>45</v>
      </c>
      <c r="F3551" s="8">
        <v>2</v>
      </c>
      <c r="G3551" s="10">
        <v>0.05</v>
      </c>
      <c r="H3551" t="s">
        <v>17</v>
      </c>
      <c r="I3551" s="8">
        <v>4748.1000000000004</v>
      </c>
      <c r="J3551" s="8">
        <v>1317.76</v>
      </c>
      <c r="K3551" s="12">
        <f>YEAR(Table2[[#This Row],[Order_Date]])</f>
        <v>2025</v>
      </c>
      <c r="L3551" s="12">
        <f>MONTH(Table2[[#This Row],[Order_Date]])</f>
        <v>1</v>
      </c>
      <c r="M3551" t="str">
        <f>TEXT(Table2[[#This Row],[Order_Date]],"mmm")</f>
        <v>Jan</v>
      </c>
      <c r="N3551" t="str">
        <f>TEXT(Table2[[#This Row],[Order_Date]],"YYYY-MM")</f>
        <v>2025-01</v>
      </c>
      <c r="O3551" s="9">
        <f>IFERROR(Table2[[#This Row],[Profit]]/Table2[[#This Row],[Sales]],0)</f>
        <v>0.27753417156336219</v>
      </c>
      <c r="P3551" t="str">
        <f>_xlfn.XLOOKUP(Table2[[#This Row],[Product_ID]],Table4[Product_ID],Table4[Category],"Not Found")</f>
        <v>Technology</v>
      </c>
      <c r="Q3551" t="str">
        <f>_xlfn.XLOOKUP(Table2[[#This Row],[Product_ID]],Table4[Product_ID],Table4[Sub_Category],"Not Found")</f>
        <v>Audio</v>
      </c>
      <c r="R3551" t="str">
        <f>_xlfn.XLOOKUP(Table2[[#This Row],[Customer_ID]],Table1[Customer_ID],Table1[Region],"Not Found")</f>
        <v>East</v>
      </c>
      <c r="S3551" t="str">
        <f>_xlfn.XLOOKUP(Table2[[#This Row],[Customer_ID]],Table1[Customer_ID],Table1[Segment],"Not Found")</f>
        <v>Consumer</v>
      </c>
      <c r="T3551" t="str">
        <f>_xlfn.XLOOKUP(Table2[[#This Row],[Product_ID]],Table4[Product_ID],Table4[Product_Name],"Not Found")</f>
        <v>Headphones</v>
      </c>
    </row>
    <row r="3552" spans="1:20" x14ac:dyDescent="0.3">
      <c r="A3552" t="s">
        <v>4084</v>
      </c>
      <c r="B3552" s="4">
        <v>45498</v>
      </c>
      <c r="C3552" s="4">
        <v>45499</v>
      </c>
      <c r="D3552" t="s">
        <v>525</v>
      </c>
      <c r="E3552" t="s">
        <v>40</v>
      </c>
      <c r="F3552" s="8">
        <v>1</v>
      </c>
      <c r="G3552" s="10">
        <v>0.2</v>
      </c>
      <c r="H3552" t="s">
        <v>13</v>
      </c>
      <c r="I3552" s="8">
        <v>1199.2</v>
      </c>
      <c r="J3552" s="8">
        <v>216.37</v>
      </c>
      <c r="K3552" s="12">
        <f>YEAR(Table2[[#This Row],[Order_Date]])</f>
        <v>2024</v>
      </c>
      <c r="L3552" s="12">
        <f>MONTH(Table2[[#This Row],[Order_Date]])</f>
        <v>7</v>
      </c>
      <c r="M3552" t="str">
        <f>TEXT(Table2[[#This Row],[Order_Date]],"mmm")</f>
        <v>Jul</v>
      </c>
      <c r="N3552" t="str">
        <f>TEXT(Table2[[#This Row],[Order_Date]],"YYYY-MM")</f>
        <v>2024-07</v>
      </c>
      <c r="O3552" s="9">
        <f>IFERROR(Table2[[#This Row],[Profit]]/Table2[[#This Row],[Sales]],0)</f>
        <v>0.18042861907938626</v>
      </c>
      <c r="P3552" t="str">
        <f>_xlfn.XLOOKUP(Table2[[#This Row],[Product_ID]],Table4[Product_ID],Table4[Category],"Not Found")</f>
        <v>Technology</v>
      </c>
      <c r="Q3552" t="str">
        <f>_xlfn.XLOOKUP(Table2[[#This Row],[Product_ID]],Table4[Product_ID],Table4[Sub_Category],"Not Found")</f>
        <v>Accessories</v>
      </c>
      <c r="R3552" t="str">
        <f>_xlfn.XLOOKUP(Table2[[#This Row],[Customer_ID]],Table1[Customer_ID],Table1[Region],"Not Found")</f>
        <v>East</v>
      </c>
      <c r="S3552" t="str">
        <f>_xlfn.XLOOKUP(Table2[[#This Row],[Customer_ID]],Table1[Customer_ID],Table1[Segment],"Not Found")</f>
        <v>Consumer</v>
      </c>
      <c r="T3552" t="str">
        <f>_xlfn.XLOOKUP(Table2[[#This Row],[Product_ID]],Table4[Product_ID],Table4[Product_Name],"Not Found")</f>
        <v>Power Bank</v>
      </c>
    </row>
    <row r="3553" spans="1:20" x14ac:dyDescent="0.3">
      <c r="A3553" t="s">
        <v>4085</v>
      </c>
      <c r="B3553" s="4">
        <v>45832</v>
      </c>
      <c r="C3553" s="4">
        <v>45835</v>
      </c>
      <c r="D3553" t="s">
        <v>269</v>
      </c>
      <c r="E3553" t="s">
        <v>116</v>
      </c>
      <c r="F3553" s="8">
        <v>2</v>
      </c>
      <c r="G3553" s="10">
        <v>0.15</v>
      </c>
      <c r="H3553" t="s">
        <v>30</v>
      </c>
      <c r="I3553" s="8">
        <v>678.3</v>
      </c>
      <c r="J3553" s="8">
        <v>101.33</v>
      </c>
      <c r="K3553" s="12">
        <f>YEAR(Table2[[#This Row],[Order_Date]])</f>
        <v>2025</v>
      </c>
      <c r="L3553" s="12">
        <f>MONTH(Table2[[#This Row],[Order_Date]])</f>
        <v>6</v>
      </c>
      <c r="M3553" t="str">
        <f>TEXT(Table2[[#This Row],[Order_Date]],"mmm")</f>
        <v>Jun</v>
      </c>
      <c r="N3553" t="str">
        <f>TEXT(Table2[[#This Row],[Order_Date]],"YYYY-MM")</f>
        <v>2025-06</v>
      </c>
      <c r="O3553" s="9">
        <f>IFERROR(Table2[[#This Row],[Profit]]/Table2[[#This Row],[Sales]],0)</f>
        <v>0.14938817632316084</v>
      </c>
      <c r="P3553" t="str">
        <f>_xlfn.XLOOKUP(Table2[[#This Row],[Product_ID]],Table4[Product_ID],Table4[Category],"Not Found")</f>
        <v>Technology</v>
      </c>
      <c r="Q3553" t="str">
        <f>_xlfn.XLOOKUP(Table2[[#This Row],[Product_ID]],Table4[Product_ID],Table4[Sub_Category],"Not Found")</f>
        <v>Accessories</v>
      </c>
      <c r="R3553" t="str">
        <f>_xlfn.XLOOKUP(Table2[[#This Row],[Customer_ID]],Table1[Customer_ID],Table1[Region],"Not Found")</f>
        <v>West</v>
      </c>
      <c r="S3553" t="str">
        <f>_xlfn.XLOOKUP(Table2[[#This Row],[Customer_ID]],Table1[Customer_ID],Table1[Segment],"Not Found")</f>
        <v>Consumer</v>
      </c>
      <c r="T3553" t="str">
        <f>_xlfn.XLOOKUP(Table2[[#This Row],[Product_ID]],Table4[Product_ID],Table4[Product_Name],"Not Found")</f>
        <v>Mobile Holder</v>
      </c>
    </row>
    <row r="3554" spans="1:20" x14ac:dyDescent="0.3">
      <c r="A3554" t="s">
        <v>4086</v>
      </c>
      <c r="B3554" s="4">
        <v>45920</v>
      </c>
      <c r="C3554" s="4">
        <v>45921</v>
      </c>
      <c r="D3554" t="s">
        <v>322</v>
      </c>
      <c r="E3554" t="s">
        <v>96</v>
      </c>
      <c r="F3554" s="8">
        <v>1</v>
      </c>
      <c r="G3554" s="10">
        <v>0.05</v>
      </c>
      <c r="H3554" t="s">
        <v>17</v>
      </c>
      <c r="I3554" s="8">
        <v>949.05</v>
      </c>
      <c r="J3554" s="8">
        <v>244.72</v>
      </c>
      <c r="K3554" s="12">
        <f>YEAR(Table2[[#This Row],[Order_Date]])</f>
        <v>2025</v>
      </c>
      <c r="L3554" s="12">
        <f>MONTH(Table2[[#This Row],[Order_Date]])</f>
        <v>9</v>
      </c>
      <c r="M3554" t="str">
        <f>TEXT(Table2[[#This Row],[Order_Date]],"mmm")</f>
        <v>Sep</v>
      </c>
      <c r="N3554" t="str">
        <f>TEXT(Table2[[#This Row],[Order_Date]],"YYYY-MM")</f>
        <v>2025-09</v>
      </c>
      <c r="O3554" s="9">
        <f>IFERROR(Table2[[#This Row],[Profit]]/Table2[[#This Row],[Sales]],0)</f>
        <v>0.25785785785785786</v>
      </c>
      <c r="P3554" t="str">
        <f>_xlfn.XLOOKUP(Table2[[#This Row],[Product_ID]],Table4[Product_ID],Table4[Category],"Not Found")</f>
        <v>Home</v>
      </c>
      <c r="Q3554" t="str">
        <f>_xlfn.XLOOKUP(Table2[[#This Row],[Product_ID]],Table4[Product_ID],Table4[Sub_Category],"Not Found")</f>
        <v>Lighting</v>
      </c>
      <c r="R3554" t="str">
        <f>_xlfn.XLOOKUP(Table2[[#This Row],[Customer_ID]],Table1[Customer_ID],Table1[Region],"Not Found")</f>
        <v>South</v>
      </c>
      <c r="S3554" t="str">
        <f>_xlfn.XLOOKUP(Table2[[#This Row],[Customer_ID]],Table1[Customer_ID],Table1[Segment],"Not Found")</f>
        <v>Consumer</v>
      </c>
      <c r="T3554" t="str">
        <f>_xlfn.XLOOKUP(Table2[[#This Row],[Product_ID]],Table4[Product_ID],Table4[Product_Name],"Not Found")</f>
        <v>LED Strip Light</v>
      </c>
    </row>
    <row r="3555" spans="1:20" x14ac:dyDescent="0.3">
      <c r="A3555" t="s">
        <v>4087</v>
      </c>
      <c r="B3555" s="4">
        <v>45707</v>
      </c>
      <c r="C3555" s="4">
        <v>45709</v>
      </c>
      <c r="D3555" t="s">
        <v>1113</v>
      </c>
      <c r="E3555" t="s">
        <v>35</v>
      </c>
      <c r="F3555" s="8">
        <v>2</v>
      </c>
      <c r="G3555" s="10">
        <v>0</v>
      </c>
      <c r="H3555" t="s">
        <v>21</v>
      </c>
      <c r="I3555" s="8">
        <v>3198</v>
      </c>
      <c r="J3555" s="8">
        <v>1093.78</v>
      </c>
      <c r="K3555" s="12">
        <f>YEAR(Table2[[#This Row],[Order_Date]])</f>
        <v>2025</v>
      </c>
      <c r="L3555" s="12">
        <f>MONTH(Table2[[#This Row],[Order_Date]])</f>
        <v>2</v>
      </c>
      <c r="M3555" t="str">
        <f>TEXT(Table2[[#This Row],[Order_Date]],"mmm")</f>
        <v>Feb</v>
      </c>
      <c r="N3555" t="str">
        <f>TEXT(Table2[[#This Row],[Order_Date]],"YYYY-MM")</f>
        <v>2025-02</v>
      </c>
      <c r="O3555" s="9">
        <f>IFERROR(Table2[[#This Row],[Profit]]/Table2[[#This Row],[Sales]],0)</f>
        <v>0.34202001250781738</v>
      </c>
      <c r="P3555" t="str">
        <f>_xlfn.XLOOKUP(Table2[[#This Row],[Product_ID]],Table4[Product_ID],Table4[Category],"Not Found")</f>
        <v>Lifestyle</v>
      </c>
      <c r="Q3555" t="str">
        <f>_xlfn.XLOOKUP(Table2[[#This Row],[Product_ID]],Table4[Product_ID],Table4[Sub_Category],"Not Found")</f>
        <v>Bags</v>
      </c>
      <c r="R3555" t="str">
        <f>_xlfn.XLOOKUP(Table2[[#This Row],[Customer_ID]],Table1[Customer_ID],Table1[Region],"Not Found")</f>
        <v>East</v>
      </c>
      <c r="S3555" t="str">
        <f>_xlfn.XLOOKUP(Table2[[#This Row],[Customer_ID]],Table1[Customer_ID],Table1[Segment],"Not Found")</f>
        <v>Consumer</v>
      </c>
      <c r="T3555" t="str">
        <f>_xlfn.XLOOKUP(Table2[[#This Row],[Product_ID]],Table4[Product_ID],Table4[Product_Name],"Not Found")</f>
        <v>Backpack</v>
      </c>
    </row>
    <row r="3556" spans="1:20" x14ac:dyDescent="0.3">
      <c r="A3556" t="s">
        <v>4088</v>
      </c>
      <c r="B3556" s="4">
        <v>45671</v>
      </c>
      <c r="C3556" s="4">
        <v>45672</v>
      </c>
      <c r="D3556" t="s">
        <v>384</v>
      </c>
      <c r="E3556" t="s">
        <v>68</v>
      </c>
      <c r="F3556" s="8">
        <v>1</v>
      </c>
      <c r="G3556" s="10">
        <v>0</v>
      </c>
      <c r="H3556" t="s">
        <v>30</v>
      </c>
      <c r="I3556" s="8">
        <v>1299</v>
      </c>
      <c r="J3556" s="8">
        <v>272.61</v>
      </c>
      <c r="K3556" s="12">
        <f>YEAR(Table2[[#This Row],[Order_Date]])</f>
        <v>2025</v>
      </c>
      <c r="L3556" s="12">
        <f>MONTH(Table2[[#This Row],[Order_Date]])</f>
        <v>1</v>
      </c>
      <c r="M3556" t="str">
        <f>TEXT(Table2[[#This Row],[Order_Date]],"mmm")</f>
        <v>Jan</v>
      </c>
      <c r="N3556" t="str">
        <f>TEXT(Table2[[#This Row],[Order_Date]],"YYYY-MM")</f>
        <v>2025-01</v>
      </c>
      <c r="O3556" s="9">
        <f>IFERROR(Table2[[#This Row],[Profit]]/Table2[[#This Row],[Sales]],0)</f>
        <v>0.20986143187066975</v>
      </c>
      <c r="P3556" t="str">
        <f>_xlfn.XLOOKUP(Table2[[#This Row],[Product_ID]],Table4[Product_ID],Table4[Category],"Not Found")</f>
        <v>Home</v>
      </c>
      <c r="Q3556" t="str">
        <f>_xlfn.XLOOKUP(Table2[[#This Row],[Product_ID]],Table4[Product_ID],Table4[Sub_Category],"Not Found")</f>
        <v>Lighting</v>
      </c>
      <c r="R3556" t="str">
        <f>_xlfn.XLOOKUP(Table2[[#This Row],[Customer_ID]],Table1[Customer_ID],Table1[Region],"Not Found")</f>
        <v>North</v>
      </c>
      <c r="S3556" t="str">
        <f>_xlfn.XLOOKUP(Table2[[#This Row],[Customer_ID]],Table1[Customer_ID],Table1[Segment],"Not Found")</f>
        <v>Corporate</v>
      </c>
      <c r="T3556" t="str">
        <f>_xlfn.XLOOKUP(Table2[[#This Row],[Product_ID]],Table4[Product_ID],Table4[Product_Name],"Not Found")</f>
        <v>Table Lamp</v>
      </c>
    </row>
    <row r="3557" spans="1:20" x14ac:dyDescent="0.3">
      <c r="A3557" t="s">
        <v>4089</v>
      </c>
      <c r="B3557" s="4">
        <v>45435</v>
      </c>
      <c r="C3557" s="4">
        <v>45437</v>
      </c>
      <c r="D3557" t="s">
        <v>60</v>
      </c>
      <c r="E3557" t="s">
        <v>45</v>
      </c>
      <c r="F3557" s="8">
        <v>1</v>
      </c>
      <c r="G3557" s="10">
        <v>0.05</v>
      </c>
      <c r="H3557" t="s">
        <v>17</v>
      </c>
      <c r="I3557" s="8">
        <v>2374.0500000000002</v>
      </c>
      <c r="J3557" s="8">
        <v>485.78</v>
      </c>
      <c r="K3557" s="12">
        <f>YEAR(Table2[[#This Row],[Order_Date]])</f>
        <v>2024</v>
      </c>
      <c r="L3557" s="12">
        <f>MONTH(Table2[[#This Row],[Order_Date]])</f>
        <v>5</v>
      </c>
      <c r="M3557" t="str">
        <f>TEXT(Table2[[#This Row],[Order_Date]],"mmm")</f>
        <v>May</v>
      </c>
      <c r="N3557" t="str">
        <f>TEXT(Table2[[#This Row],[Order_Date]],"YYYY-MM")</f>
        <v>2024-05</v>
      </c>
      <c r="O3557" s="9">
        <f>IFERROR(Table2[[#This Row],[Profit]]/Table2[[#This Row],[Sales]],0)</f>
        <v>0.20462079568669569</v>
      </c>
      <c r="P3557" t="str">
        <f>_xlfn.XLOOKUP(Table2[[#This Row],[Product_ID]],Table4[Product_ID],Table4[Category],"Not Found")</f>
        <v>Technology</v>
      </c>
      <c r="Q3557" t="str">
        <f>_xlfn.XLOOKUP(Table2[[#This Row],[Product_ID]],Table4[Product_ID],Table4[Sub_Category],"Not Found")</f>
        <v>Audio</v>
      </c>
      <c r="R3557" t="str">
        <f>_xlfn.XLOOKUP(Table2[[#This Row],[Customer_ID]],Table1[Customer_ID],Table1[Region],"Not Found")</f>
        <v>East</v>
      </c>
      <c r="S3557" t="str">
        <f>_xlfn.XLOOKUP(Table2[[#This Row],[Customer_ID]],Table1[Customer_ID],Table1[Segment],"Not Found")</f>
        <v>Consumer</v>
      </c>
      <c r="T3557" t="str">
        <f>_xlfn.XLOOKUP(Table2[[#This Row],[Product_ID]],Table4[Product_ID],Table4[Product_Name],"Not Found")</f>
        <v>Headphones</v>
      </c>
    </row>
    <row r="3558" spans="1:20" x14ac:dyDescent="0.3">
      <c r="A3558" t="s">
        <v>4090</v>
      </c>
      <c r="B3558" s="4">
        <v>45316</v>
      </c>
      <c r="C3558" s="4">
        <v>45319</v>
      </c>
      <c r="D3558" t="s">
        <v>1084</v>
      </c>
      <c r="E3558" t="s">
        <v>20</v>
      </c>
      <c r="F3558" s="8">
        <v>1</v>
      </c>
      <c r="G3558" s="10">
        <v>0.15</v>
      </c>
      <c r="H3558" t="s">
        <v>30</v>
      </c>
      <c r="I3558" s="8">
        <v>5949.15</v>
      </c>
      <c r="J3558" s="8">
        <v>721.83</v>
      </c>
      <c r="K3558" s="12">
        <f>YEAR(Table2[[#This Row],[Order_Date]])</f>
        <v>2024</v>
      </c>
      <c r="L3558" s="12">
        <f>MONTH(Table2[[#This Row],[Order_Date]])</f>
        <v>1</v>
      </c>
      <c r="M3558" t="str">
        <f>TEXT(Table2[[#This Row],[Order_Date]],"mmm")</f>
        <v>Jan</v>
      </c>
      <c r="N3558" t="str">
        <f>TEXT(Table2[[#This Row],[Order_Date]],"YYYY-MM")</f>
        <v>2024-01</v>
      </c>
      <c r="O3558" s="9">
        <f>IFERROR(Table2[[#This Row],[Profit]]/Table2[[#This Row],[Sales]],0)</f>
        <v>0.12133329971508536</v>
      </c>
      <c r="P3558" t="str">
        <f>_xlfn.XLOOKUP(Table2[[#This Row],[Product_ID]],Table4[Product_ID],Table4[Category],"Not Found")</f>
        <v>Furniture</v>
      </c>
      <c r="Q3558" t="str">
        <f>_xlfn.XLOOKUP(Table2[[#This Row],[Product_ID]],Table4[Product_ID],Table4[Sub_Category],"Not Found")</f>
        <v>Furniture</v>
      </c>
      <c r="R3558" t="str">
        <f>_xlfn.XLOOKUP(Table2[[#This Row],[Customer_ID]],Table1[Customer_ID],Table1[Region],"Not Found")</f>
        <v>North</v>
      </c>
      <c r="S3558" t="str">
        <f>_xlfn.XLOOKUP(Table2[[#This Row],[Customer_ID]],Table1[Customer_ID],Table1[Segment],"Not Found")</f>
        <v>Consumer</v>
      </c>
      <c r="T3558" t="str">
        <f>_xlfn.XLOOKUP(Table2[[#This Row],[Product_ID]],Table4[Product_ID],Table4[Product_Name],"Not Found")</f>
        <v>Office Chair</v>
      </c>
    </row>
    <row r="3559" spans="1:20" x14ac:dyDescent="0.3">
      <c r="A3559" t="s">
        <v>4091</v>
      </c>
      <c r="B3559" s="4">
        <v>45959</v>
      </c>
      <c r="C3559" s="4">
        <v>45964</v>
      </c>
      <c r="D3559" t="s">
        <v>263</v>
      </c>
      <c r="E3559" t="s">
        <v>16</v>
      </c>
      <c r="F3559" s="8">
        <v>1</v>
      </c>
      <c r="G3559" s="10">
        <v>0</v>
      </c>
      <c r="H3559" t="s">
        <v>13</v>
      </c>
      <c r="I3559" s="8">
        <v>1299</v>
      </c>
      <c r="J3559" s="8">
        <v>284.35000000000002</v>
      </c>
      <c r="K3559" s="12">
        <f>YEAR(Table2[[#This Row],[Order_Date]])</f>
        <v>2025</v>
      </c>
      <c r="L3559" s="12">
        <f>MONTH(Table2[[#This Row],[Order_Date]])</f>
        <v>10</v>
      </c>
      <c r="M3559" t="str">
        <f>TEXT(Table2[[#This Row],[Order_Date]],"mmm")</f>
        <v>Oct</v>
      </c>
      <c r="N3559" t="str">
        <f>TEXT(Table2[[#This Row],[Order_Date]],"YYYY-MM")</f>
        <v>2025-10</v>
      </c>
      <c r="O3559" s="9">
        <f>IFERROR(Table2[[#This Row],[Profit]]/Table2[[#This Row],[Sales]],0)</f>
        <v>0.21889915319476522</v>
      </c>
      <c r="P3559" t="str">
        <f>_xlfn.XLOOKUP(Table2[[#This Row],[Product_ID]],Table4[Product_ID],Table4[Category],"Not Found")</f>
        <v>Technology</v>
      </c>
      <c r="Q3559" t="str">
        <f>_xlfn.XLOOKUP(Table2[[#This Row],[Product_ID]],Table4[Product_ID],Table4[Sub_Category],"Not Found")</f>
        <v>Accessories</v>
      </c>
      <c r="R3559" t="str">
        <f>_xlfn.XLOOKUP(Table2[[#This Row],[Customer_ID]],Table1[Customer_ID],Table1[Region],"Not Found")</f>
        <v>East</v>
      </c>
      <c r="S3559" t="str">
        <f>_xlfn.XLOOKUP(Table2[[#This Row],[Customer_ID]],Table1[Customer_ID],Table1[Segment],"Not Found")</f>
        <v>Corporate</v>
      </c>
      <c r="T3559" t="str">
        <f>_xlfn.XLOOKUP(Table2[[#This Row],[Product_ID]],Table4[Product_ID],Table4[Product_Name],"Not Found")</f>
        <v>USB-C Hub</v>
      </c>
    </row>
    <row r="3560" spans="1:20" x14ac:dyDescent="0.3">
      <c r="A3560" t="s">
        <v>4092</v>
      </c>
      <c r="B3560" s="4">
        <v>45364</v>
      </c>
      <c r="C3560" s="4">
        <v>45366</v>
      </c>
      <c r="D3560" t="s">
        <v>109</v>
      </c>
      <c r="E3560" t="s">
        <v>29</v>
      </c>
      <c r="F3560" s="8">
        <v>1</v>
      </c>
      <c r="G3560" s="10">
        <v>0</v>
      </c>
      <c r="H3560" t="s">
        <v>21</v>
      </c>
      <c r="I3560" s="8">
        <v>399</v>
      </c>
      <c r="J3560" s="8">
        <v>111.55</v>
      </c>
      <c r="K3560" s="12">
        <f>YEAR(Table2[[#This Row],[Order_Date]])</f>
        <v>2024</v>
      </c>
      <c r="L3560" s="12">
        <f>MONTH(Table2[[#This Row],[Order_Date]])</f>
        <v>3</v>
      </c>
      <c r="M3560" t="str">
        <f>TEXT(Table2[[#This Row],[Order_Date]],"mmm")</f>
        <v>Mar</v>
      </c>
      <c r="N3560" t="str">
        <f>TEXT(Table2[[#This Row],[Order_Date]],"YYYY-MM")</f>
        <v>2024-03</v>
      </c>
      <c r="O3560" s="9">
        <f>IFERROR(Table2[[#This Row],[Profit]]/Table2[[#This Row],[Sales]],0)</f>
        <v>0.27957393483709275</v>
      </c>
      <c r="P3560" t="str">
        <f>_xlfn.XLOOKUP(Table2[[#This Row],[Product_ID]],Table4[Product_ID],Table4[Category],"Not Found")</f>
        <v>Office</v>
      </c>
      <c r="Q3560" t="str">
        <f>_xlfn.XLOOKUP(Table2[[#This Row],[Product_ID]],Table4[Product_ID],Table4[Sub_Category],"Not Found")</f>
        <v>Paper</v>
      </c>
      <c r="R3560" t="str">
        <f>_xlfn.XLOOKUP(Table2[[#This Row],[Customer_ID]],Table1[Customer_ID],Table1[Region],"Not Found")</f>
        <v>East</v>
      </c>
      <c r="S3560" t="str">
        <f>_xlfn.XLOOKUP(Table2[[#This Row],[Customer_ID]],Table1[Customer_ID],Table1[Segment],"Not Found")</f>
        <v>Consumer</v>
      </c>
      <c r="T3560" t="str">
        <f>_xlfn.XLOOKUP(Table2[[#This Row],[Product_ID]],Table4[Product_ID],Table4[Product_Name],"Not Found")</f>
        <v>Notebook Set</v>
      </c>
    </row>
    <row r="3561" spans="1:20" x14ac:dyDescent="0.3">
      <c r="A3561" t="s">
        <v>4093</v>
      </c>
      <c r="B3561" s="4">
        <v>45923</v>
      </c>
      <c r="C3561" s="4">
        <v>45924</v>
      </c>
      <c r="D3561" t="s">
        <v>474</v>
      </c>
      <c r="E3561" t="s">
        <v>40</v>
      </c>
      <c r="F3561" s="8">
        <v>3</v>
      </c>
      <c r="G3561" s="10">
        <v>0</v>
      </c>
      <c r="H3561" t="s">
        <v>13</v>
      </c>
      <c r="I3561" s="8">
        <v>4497</v>
      </c>
      <c r="J3561" s="8">
        <v>1085.24</v>
      </c>
      <c r="K3561" s="12">
        <f>YEAR(Table2[[#This Row],[Order_Date]])</f>
        <v>2025</v>
      </c>
      <c r="L3561" s="12">
        <f>MONTH(Table2[[#This Row],[Order_Date]])</f>
        <v>9</v>
      </c>
      <c r="M3561" t="str">
        <f>TEXT(Table2[[#This Row],[Order_Date]],"mmm")</f>
        <v>Sep</v>
      </c>
      <c r="N3561" t="str">
        <f>TEXT(Table2[[#This Row],[Order_Date]],"YYYY-MM")</f>
        <v>2025-09</v>
      </c>
      <c r="O3561" s="9">
        <f>IFERROR(Table2[[#This Row],[Profit]]/Table2[[#This Row],[Sales]],0)</f>
        <v>0.24132532799644207</v>
      </c>
      <c r="P3561" t="str">
        <f>_xlfn.XLOOKUP(Table2[[#This Row],[Product_ID]],Table4[Product_ID],Table4[Category],"Not Found")</f>
        <v>Technology</v>
      </c>
      <c r="Q3561" t="str">
        <f>_xlfn.XLOOKUP(Table2[[#This Row],[Product_ID]],Table4[Product_ID],Table4[Sub_Category],"Not Found")</f>
        <v>Accessories</v>
      </c>
      <c r="R3561" t="str">
        <f>_xlfn.XLOOKUP(Table2[[#This Row],[Customer_ID]],Table1[Customer_ID],Table1[Region],"Not Found")</f>
        <v>West</v>
      </c>
      <c r="S3561" t="str">
        <f>_xlfn.XLOOKUP(Table2[[#This Row],[Customer_ID]],Table1[Customer_ID],Table1[Segment],"Not Found")</f>
        <v>Corporate</v>
      </c>
      <c r="T3561" t="str">
        <f>_xlfn.XLOOKUP(Table2[[#This Row],[Product_ID]],Table4[Product_ID],Table4[Product_Name],"Not Found")</f>
        <v>Power Bank</v>
      </c>
    </row>
    <row r="3562" spans="1:20" x14ac:dyDescent="0.3">
      <c r="A3562" t="s">
        <v>4094</v>
      </c>
      <c r="B3562" s="4">
        <v>45384</v>
      </c>
      <c r="C3562" s="4">
        <v>45385</v>
      </c>
      <c r="D3562" t="s">
        <v>1683</v>
      </c>
      <c r="E3562" t="s">
        <v>58</v>
      </c>
      <c r="F3562" s="8">
        <v>3</v>
      </c>
      <c r="G3562" s="10">
        <v>0.15</v>
      </c>
      <c r="H3562" t="s">
        <v>17</v>
      </c>
      <c r="I3562" s="8">
        <v>5097.45</v>
      </c>
      <c r="J3562" s="8">
        <v>1031.97</v>
      </c>
      <c r="K3562" s="12">
        <f>YEAR(Table2[[#This Row],[Order_Date]])</f>
        <v>2024</v>
      </c>
      <c r="L3562" s="12">
        <f>MONTH(Table2[[#This Row],[Order_Date]])</f>
        <v>4</v>
      </c>
      <c r="M3562" t="str">
        <f>TEXT(Table2[[#This Row],[Order_Date]],"mmm")</f>
        <v>Apr</v>
      </c>
      <c r="N3562" t="str">
        <f>TEXT(Table2[[#This Row],[Order_Date]],"YYYY-MM")</f>
        <v>2024-04</v>
      </c>
      <c r="O3562" s="9">
        <f>IFERROR(Table2[[#This Row],[Profit]]/Table2[[#This Row],[Sales]],0)</f>
        <v>0.20244828296501194</v>
      </c>
      <c r="P3562" t="str">
        <f>_xlfn.XLOOKUP(Table2[[#This Row],[Product_ID]],Table4[Product_ID],Table4[Category],"Not Found")</f>
        <v>Technology</v>
      </c>
      <c r="Q3562" t="str">
        <f>_xlfn.XLOOKUP(Table2[[#This Row],[Product_ID]],Table4[Product_ID],Table4[Sub_Category],"Not Found")</f>
        <v>Audio</v>
      </c>
      <c r="R3562" t="str">
        <f>_xlfn.XLOOKUP(Table2[[#This Row],[Customer_ID]],Table1[Customer_ID],Table1[Region],"Not Found")</f>
        <v>West</v>
      </c>
      <c r="S3562" t="str">
        <f>_xlfn.XLOOKUP(Table2[[#This Row],[Customer_ID]],Table1[Customer_ID],Table1[Segment],"Not Found")</f>
        <v>Corporate</v>
      </c>
      <c r="T3562" t="str">
        <f>_xlfn.XLOOKUP(Table2[[#This Row],[Product_ID]],Table4[Product_ID],Table4[Product_Name],"Not Found")</f>
        <v>Bluetooth Speaker</v>
      </c>
    </row>
    <row r="3563" spans="1:20" x14ac:dyDescent="0.3">
      <c r="A3563" t="s">
        <v>4095</v>
      </c>
      <c r="B3563" s="4">
        <v>45796</v>
      </c>
      <c r="C3563" s="4">
        <v>45797</v>
      </c>
      <c r="D3563" t="s">
        <v>435</v>
      </c>
      <c r="E3563" t="s">
        <v>76</v>
      </c>
      <c r="F3563" s="8">
        <v>1</v>
      </c>
      <c r="G3563" s="10">
        <v>0.05</v>
      </c>
      <c r="H3563" t="s">
        <v>17</v>
      </c>
      <c r="I3563" s="8">
        <v>854.05</v>
      </c>
      <c r="J3563" s="8">
        <v>205.59</v>
      </c>
      <c r="K3563" s="12">
        <f>YEAR(Table2[[#This Row],[Order_Date]])</f>
        <v>2025</v>
      </c>
      <c r="L3563" s="12">
        <f>MONTH(Table2[[#This Row],[Order_Date]])</f>
        <v>5</v>
      </c>
      <c r="M3563" t="str">
        <f>TEXT(Table2[[#This Row],[Order_Date]],"mmm")</f>
        <v>May</v>
      </c>
      <c r="N3563" t="str">
        <f>TEXT(Table2[[#This Row],[Order_Date]],"YYYY-MM")</f>
        <v>2025-05</v>
      </c>
      <c r="O3563" s="9">
        <f>IFERROR(Table2[[#This Row],[Profit]]/Table2[[#This Row],[Sales]],0)</f>
        <v>0.24072361102979922</v>
      </c>
      <c r="P3563" t="str">
        <f>_xlfn.XLOOKUP(Table2[[#This Row],[Product_ID]],Table4[Product_ID],Table4[Category],"Not Found")</f>
        <v>Home</v>
      </c>
      <c r="Q3563" t="str">
        <f>_xlfn.XLOOKUP(Table2[[#This Row],[Product_ID]],Table4[Product_ID],Table4[Sub_Category],"Not Found")</f>
        <v>Decor</v>
      </c>
      <c r="R3563" t="str">
        <f>_xlfn.XLOOKUP(Table2[[#This Row],[Customer_ID]],Table1[Customer_ID],Table1[Region],"Not Found")</f>
        <v>East</v>
      </c>
      <c r="S3563" t="str">
        <f>_xlfn.XLOOKUP(Table2[[#This Row],[Customer_ID]],Table1[Customer_ID],Table1[Segment],"Not Found")</f>
        <v>Consumer</v>
      </c>
      <c r="T3563" t="str">
        <f>_xlfn.XLOOKUP(Table2[[#This Row],[Product_ID]],Table4[Product_ID],Table4[Product_Name],"Not Found")</f>
        <v>Wall Clock</v>
      </c>
    </row>
    <row r="3564" spans="1:20" x14ac:dyDescent="0.3">
      <c r="A3564" t="s">
        <v>4096</v>
      </c>
      <c r="B3564" s="4">
        <v>45889</v>
      </c>
      <c r="C3564" s="4">
        <v>45892</v>
      </c>
      <c r="D3564" t="s">
        <v>154</v>
      </c>
      <c r="E3564" t="s">
        <v>76</v>
      </c>
      <c r="F3564" s="8">
        <v>3</v>
      </c>
      <c r="G3564" s="10">
        <v>0.1</v>
      </c>
      <c r="H3564" t="s">
        <v>30</v>
      </c>
      <c r="I3564" s="8">
        <v>2427.3000000000002</v>
      </c>
      <c r="J3564" s="8">
        <v>660.19</v>
      </c>
      <c r="K3564" s="12">
        <f>YEAR(Table2[[#This Row],[Order_Date]])</f>
        <v>2025</v>
      </c>
      <c r="L3564" s="12">
        <f>MONTH(Table2[[#This Row],[Order_Date]])</f>
        <v>8</v>
      </c>
      <c r="M3564" t="str">
        <f>TEXT(Table2[[#This Row],[Order_Date]],"mmm")</f>
        <v>Aug</v>
      </c>
      <c r="N3564" t="str">
        <f>TEXT(Table2[[#This Row],[Order_Date]],"YYYY-MM")</f>
        <v>2025-08</v>
      </c>
      <c r="O3564" s="9">
        <f>IFERROR(Table2[[#This Row],[Profit]]/Table2[[#This Row],[Sales]],0)</f>
        <v>0.27198533349812548</v>
      </c>
      <c r="P3564" t="str">
        <f>_xlfn.XLOOKUP(Table2[[#This Row],[Product_ID]],Table4[Product_ID],Table4[Category],"Not Found")</f>
        <v>Home</v>
      </c>
      <c r="Q3564" t="str">
        <f>_xlfn.XLOOKUP(Table2[[#This Row],[Product_ID]],Table4[Product_ID],Table4[Sub_Category],"Not Found")</f>
        <v>Decor</v>
      </c>
      <c r="R3564" t="str">
        <f>_xlfn.XLOOKUP(Table2[[#This Row],[Customer_ID]],Table1[Customer_ID],Table1[Region],"Not Found")</f>
        <v>West</v>
      </c>
      <c r="S3564" t="str">
        <f>_xlfn.XLOOKUP(Table2[[#This Row],[Customer_ID]],Table1[Customer_ID],Table1[Segment],"Not Found")</f>
        <v>Consumer</v>
      </c>
      <c r="T3564" t="str">
        <f>_xlfn.XLOOKUP(Table2[[#This Row],[Product_ID]],Table4[Product_ID],Table4[Product_Name],"Not Found")</f>
        <v>Wall Clock</v>
      </c>
    </row>
    <row r="3565" spans="1:20" x14ac:dyDescent="0.3">
      <c r="A3565" t="s">
        <v>4097</v>
      </c>
      <c r="B3565" s="4">
        <v>45627</v>
      </c>
      <c r="C3565" s="4">
        <v>45631</v>
      </c>
      <c r="D3565" t="s">
        <v>865</v>
      </c>
      <c r="E3565" t="s">
        <v>35</v>
      </c>
      <c r="F3565" s="8">
        <v>2</v>
      </c>
      <c r="G3565" s="10">
        <v>0.05</v>
      </c>
      <c r="H3565" t="s">
        <v>30</v>
      </c>
      <c r="I3565" s="8">
        <v>3038.1</v>
      </c>
      <c r="J3565" s="8">
        <v>934.37</v>
      </c>
      <c r="K3565" s="12">
        <f>YEAR(Table2[[#This Row],[Order_Date]])</f>
        <v>2024</v>
      </c>
      <c r="L3565" s="12">
        <f>MONTH(Table2[[#This Row],[Order_Date]])</f>
        <v>12</v>
      </c>
      <c r="M3565" t="str">
        <f>TEXT(Table2[[#This Row],[Order_Date]],"mmm")</f>
        <v>Dec</v>
      </c>
      <c r="N3565" t="str">
        <f>TEXT(Table2[[#This Row],[Order_Date]],"YYYY-MM")</f>
        <v>2024-12</v>
      </c>
      <c r="O3565" s="9">
        <f>IFERROR(Table2[[#This Row],[Profit]]/Table2[[#This Row],[Sales]],0)</f>
        <v>0.30755077186399393</v>
      </c>
      <c r="P3565" t="str">
        <f>_xlfn.XLOOKUP(Table2[[#This Row],[Product_ID]],Table4[Product_ID],Table4[Category],"Not Found")</f>
        <v>Lifestyle</v>
      </c>
      <c r="Q3565" t="str">
        <f>_xlfn.XLOOKUP(Table2[[#This Row],[Product_ID]],Table4[Product_ID],Table4[Sub_Category],"Not Found")</f>
        <v>Bags</v>
      </c>
      <c r="R3565" t="str">
        <f>_xlfn.XLOOKUP(Table2[[#This Row],[Customer_ID]],Table1[Customer_ID],Table1[Region],"Not Found")</f>
        <v>West</v>
      </c>
      <c r="S3565" t="str">
        <f>_xlfn.XLOOKUP(Table2[[#This Row],[Customer_ID]],Table1[Customer_ID],Table1[Segment],"Not Found")</f>
        <v>Home Office</v>
      </c>
      <c r="T3565" t="str">
        <f>_xlfn.XLOOKUP(Table2[[#This Row],[Product_ID]],Table4[Product_ID],Table4[Product_Name],"Not Found")</f>
        <v>Backpack</v>
      </c>
    </row>
    <row r="3566" spans="1:20" x14ac:dyDescent="0.3">
      <c r="A3566" t="s">
        <v>4098</v>
      </c>
      <c r="B3566" s="4">
        <v>45716</v>
      </c>
      <c r="C3566" s="4">
        <v>45717</v>
      </c>
      <c r="D3566" t="s">
        <v>1819</v>
      </c>
      <c r="E3566" t="s">
        <v>55</v>
      </c>
      <c r="F3566" s="8">
        <v>1</v>
      </c>
      <c r="G3566" s="10">
        <v>0</v>
      </c>
      <c r="H3566" t="s">
        <v>13</v>
      </c>
      <c r="I3566" s="8">
        <v>5999</v>
      </c>
      <c r="J3566" s="8">
        <v>1164.8499999999999</v>
      </c>
      <c r="K3566" s="12">
        <f>YEAR(Table2[[#This Row],[Order_Date]])</f>
        <v>2025</v>
      </c>
      <c r="L3566" s="12">
        <f>MONTH(Table2[[#This Row],[Order_Date]])</f>
        <v>2</v>
      </c>
      <c r="M3566" t="str">
        <f>TEXT(Table2[[#This Row],[Order_Date]],"mmm")</f>
        <v>Feb</v>
      </c>
      <c r="N3566" t="str">
        <f>TEXT(Table2[[#This Row],[Order_Date]],"YYYY-MM")</f>
        <v>2025-02</v>
      </c>
      <c r="O3566" s="9">
        <f>IFERROR(Table2[[#This Row],[Profit]]/Table2[[#This Row],[Sales]],0)</f>
        <v>0.19417402900483413</v>
      </c>
      <c r="P3566" t="str">
        <f>_xlfn.XLOOKUP(Table2[[#This Row],[Product_ID]],Table4[Product_ID],Table4[Category],"Not Found")</f>
        <v>Furniture</v>
      </c>
      <c r="Q3566" t="str">
        <f>_xlfn.XLOOKUP(Table2[[#This Row],[Product_ID]],Table4[Product_ID],Table4[Sub_Category],"Not Found")</f>
        <v>Furniture</v>
      </c>
      <c r="R3566" t="str">
        <f>_xlfn.XLOOKUP(Table2[[#This Row],[Customer_ID]],Table1[Customer_ID],Table1[Region],"Not Found")</f>
        <v>West</v>
      </c>
      <c r="S3566" t="str">
        <f>_xlfn.XLOOKUP(Table2[[#This Row],[Customer_ID]],Table1[Customer_ID],Table1[Segment],"Not Found")</f>
        <v>Consumer</v>
      </c>
      <c r="T3566" t="str">
        <f>_xlfn.XLOOKUP(Table2[[#This Row],[Product_ID]],Table4[Product_ID],Table4[Product_Name],"Not Found")</f>
        <v>Study Table</v>
      </c>
    </row>
    <row r="3567" spans="1:20" x14ac:dyDescent="0.3">
      <c r="A3567" t="s">
        <v>4099</v>
      </c>
      <c r="B3567" s="4">
        <v>45790</v>
      </c>
      <c r="C3567" s="4">
        <v>45791</v>
      </c>
      <c r="D3567" t="s">
        <v>120</v>
      </c>
      <c r="E3567" t="s">
        <v>71</v>
      </c>
      <c r="F3567" s="8">
        <v>5</v>
      </c>
      <c r="G3567" s="10">
        <v>0</v>
      </c>
      <c r="H3567" t="s">
        <v>13</v>
      </c>
      <c r="I3567" s="8">
        <v>3995</v>
      </c>
      <c r="J3567" s="8">
        <v>1117.95</v>
      </c>
      <c r="K3567" s="12">
        <f>YEAR(Table2[[#This Row],[Order_Date]])</f>
        <v>2025</v>
      </c>
      <c r="L3567" s="12">
        <f>MONTH(Table2[[#This Row],[Order_Date]])</f>
        <v>5</v>
      </c>
      <c r="M3567" t="str">
        <f>TEXT(Table2[[#This Row],[Order_Date]],"mmm")</f>
        <v>May</v>
      </c>
      <c r="N3567" t="str">
        <f>TEXT(Table2[[#This Row],[Order_Date]],"YYYY-MM")</f>
        <v>2025-05</v>
      </c>
      <c r="O3567" s="9">
        <f>IFERROR(Table2[[#This Row],[Profit]]/Table2[[#This Row],[Sales]],0)</f>
        <v>0.279837296620776</v>
      </c>
      <c r="P3567" t="str">
        <f>_xlfn.XLOOKUP(Table2[[#This Row],[Product_ID]],Table4[Product_ID],Table4[Category],"Not Found")</f>
        <v>Home</v>
      </c>
      <c r="Q3567" t="str">
        <f>_xlfn.XLOOKUP(Table2[[#This Row],[Product_ID]],Table4[Product_ID],Table4[Sub_Category],"Not Found")</f>
        <v>Storage</v>
      </c>
      <c r="R3567" t="str">
        <f>_xlfn.XLOOKUP(Table2[[#This Row],[Customer_ID]],Table1[Customer_ID],Table1[Region],"Not Found")</f>
        <v>East</v>
      </c>
      <c r="S3567" t="str">
        <f>_xlfn.XLOOKUP(Table2[[#This Row],[Customer_ID]],Table1[Customer_ID],Table1[Segment],"Not Found")</f>
        <v>Consumer</v>
      </c>
      <c r="T3567" t="str">
        <f>_xlfn.XLOOKUP(Table2[[#This Row],[Product_ID]],Table4[Product_ID],Table4[Product_Name],"Not Found")</f>
        <v>Storage Box</v>
      </c>
    </row>
    <row r="3568" spans="1:20" x14ac:dyDescent="0.3">
      <c r="A3568" t="s">
        <v>4100</v>
      </c>
      <c r="B3568" s="4">
        <v>45655</v>
      </c>
      <c r="C3568" s="4">
        <v>45657</v>
      </c>
      <c r="D3568" t="s">
        <v>774</v>
      </c>
      <c r="E3568" t="s">
        <v>12</v>
      </c>
      <c r="F3568" s="8">
        <v>3</v>
      </c>
      <c r="G3568" s="10">
        <v>0.1</v>
      </c>
      <c r="H3568" t="s">
        <v>21</v>
      </c>
      <c r="I3568" s="8">
        <v>1617.3</v>
      </c>
      <c r="J3568" s="8">
        <v>445.82</v>
      </c>
      <c r="K3568" s="12">
        <f>YEAR(Table2[[#This Row],[Order_Date]])</f>
        <v>2024</v>
      </c>
      <c r="L3568" s="12">
        <f>MONTH(Table2[[#This Row],[Order_Date]])</f>
        <v>12</v>
      </c>
      <c r="M3568" t="str">
        <f>TEXT(Table2[[#This Row],[Order_Date]],"mmm")</f>
        <v>Dec</v>
      </c>
      <c r="N3568" t="str">
        <f>TEXT(Table2[[#This Row],[Order_Date]],"YYYY-MM")</f>
        <v>2024-12</v>
      </c>
      <c r="O3568" s="9">
        <f>IFERROR(Table2[[#This Row],[Profit]]/Table2[[#This Row],[Sales]],0)</f>
        <v>0.27565695912941324</v>
      </c>
      <c r="P3568" t="str">
        <f>_xlfn.XLOOKUP(Table2[[#This Row],[Product_ID]],Table4[Product_ID],Table4[Category],"Not Found")</f>
        <v>Home</v>
      </c>
      <c r="Q3568" t="str">
        <f>_xlfn.XLOOKUP(Table2[[#This Row],[Product_ID]],Table4[Product_ID],Table4[Sub_Category],"Not Found")</f>
        <v>Kitchen</v>
      </c>
      <c r="R3568" t="str">
        <f>_xlfn.XLOOKUP(Table2[[#This Row],[Customer_ID]],Table1[Customer_ID],Table1[Region],"Not Found")</f>
        <v>West</v>
      </c>
      <c r="S3568" t="str">
        <f>_xlfn.XLOOKUP(Table2[[#This Row],[Customer_ID]],Table1[Customer_ID],Table1[Segment],"Not Found")</f>
        <v>Consumer</v>
      </c>
      <c r="T3568" t="str">
        <f>_xlfn.XLOOKUP(Table2[[#This Row],[Product_ID]],Table4[Product_ID],Table4[Product_Name],"Not Found")</f>
        <v>Water Bottle</v>
      </c>
    </row>
    <row r="3569" spans="1:20" x14ac:dyDescent="0.3">
      <c r="A3569" t="s">
        <v>4101</v>
      </c>
      <c r="B3569" s="4">
        <v>45921</v>
      </c>
      <c r="C3569" s="4">
        <v>45926</v>
      </c>
      <c r="D3569" t="s">
        <v>293</v>
      </c>
      <c r="E3569" t="s">
        <v>20</v>
      </c>
      <c r="F3569" s="8">
        <v>5</v>
      </c>
      <c r="G3569" s="10">
        <v>0.15</v>
      </c>
      <c r="H3569" t="s">
        <v>21</v>
      </c>
      <c r="I3569" s="8">
        <v>29745.75</v>
      </c>
      <c r="J3569" s="8">
        <v>7551.07</v>
      </c>
      <c r="K3569" s="12">
        <f>YEAR(Table2[[#This Row],[Order_Date]])</f>
        <v>2025</v>
      </c>
      <c r="L3569" s="12">
        <f>MONTH(Table2[[#This Row],[Order_Date]])</f>
        <v>9</v>
      </c>
      <c r="M3569" t="str">
        <f>TEXT(Table2[[#This Row],[Order_Date]],"mmm")</f>
        <v>Sep</v>
      </c>
      <c r="N3569" t="str">
        <f>TEXT(Table2[[#This Row],[Order_Date]],"YYYY-MM")</f>
        <v>2025-09</v>
      </c>
      <c r="O3569" s="9">
        <f>IFERROR(Table2[[#This Row],[Profit]]/Table2[[#This Row],[Sales]],0)</f>
        <v>0.25385374381214121</v>
      </c>
      <c r="P3569" t="str">
        <f>_xlfn.XLOOKUP(Table2[[#This Row],[Product_ID]],Table4[Product_ID],Table4[Category],"Not Found")</f>
        <v>Furniture</v>
      </c>
      <c r="Q3569" t="str">
        <f>_xlfn.XLOOKUP(Table2[[#This Row],[Product_ID]],Table4[Product_ID],Table4[Sub_Category],"Not Found")</f>
        <v>Furniture</v>
      </c>
      <c r="R3569" t="str">
        <f>_xlfn.XLOOKUP(Table2[[#This Row],[Customer_ID]],Table1[Customer_ID],Table1[Region],"Not Found")</f>
        <v>West</v>
      </c>
      <c r="S3569" t="str">
        <f>_xlfn.XLOOKUP(Table2[[#This Row],[Customer_ID]],Table1[Customer_ID],Table1[Segment],"Not Found")</f>
        <v>Consumer</v>
      </c>
      <c r="T3569" t="str">
        <f>_xlfn.XLOOKUP(Table2[[#This Row],[Product_ID]],Table4[Product_ID],Table4[Product_Name],"Not Found")</f>
        <v>Office Chair</v>
      </c>
    </row>
    <row r="3570" spans="1:20" x14ac:dyDescent="0.3">
      <c r="A3570" t="s">
        <v>4102</v>
      </c>
      <c r="B3570" s="4">
        <v>45490</v>
      </c>
      <c r="C3570" s="4">
        <v>45491</v>
      </c>
      <c r="D3570" t="s">
        <v>508</v>
      </c>
      <c r="E3570" t="s">
        <v>200</v>
      </c>
      <c r="F3570" s="8">
        <v>1</v>
      </c>
      <c r="G3570" s="10">
        <v>0.05</v>
      </c>
      <c r="H3570" t="s">
        <v>13</v>
      </c>
      <c r="I3570" s="8">
        <v>1044.05</v>
      </c>
      <c r="J3570" s="8">
        <v>308.58999999999997</v>
      </c>
      <c r="K3570" s="12">
        <f>YEAR(Table2[[#This Row],[Order_Date]])</f>
        <v>2024</v>
      </c>
      <c r="L3570" s="12">
        <f>MONTH(Table2[[#This Row],[Order_Date]])</f>
        <v>7</v>
      </c>
      <c r="M3570" t="str">
        <f>TEXT(Table2[[#This Row],[Order_Date]],"mmm")</f>
        <v>Jul</v>
      </c>
      <c r="N3570" t="str">
        <f>TEXT(Table2[[#This Row],[Order_Date]],"YYYY-MM")</f>
        <v>2024-07</v>
      </c>
      <c r="O3570" s="9">
        <f>IFERROR(Table2[[#This Row],[Profit]]/Table2[[#This Row],[Sales]],0)</f>
        <v>0.29557013552990757</v>
      </c>
      <c r="P3570" t="str">
        <f>_xlfn.XLOOKUP(Table2[[#This Row],[Product_ID]],Table4[Product_ID],Table4[Category],"Not Found")</f>
        <v>Office</v>
      </c>
      <c r="Q3570" t="str">
        <f>_xlfn.XLOOKUP(Table2[[#This Row],[Product_ID]],Table4[Product_ID],Table4[Sub_Category],"Not Found")</f>
        <v>Office Supplies</v>
      </c>
      <c r="R3570" t="str">
        <f>_xlfn.XLOOKUP(Table2[[#This Row],[Customer_ID]],Table1[Customer_ID],Table1[Region],"Not Found")</f>
        <v>West</v>
      </c>
      <c r="S3570" t="str">
        <f>_xlfn.XLOOKUP(Table2[[#This Row],[Customer_ID]],Table1[Customer_ID],Table1[Segment],"Not Found")</f>
        <v>Corporate</v>
      </c>
      <c r="T3570" t="str">
        <f>_xlfn.XLOOKUP(Table2[[#This Row],[Product_ID]],Table4[Product_ID],Table4[Product_Name],"Not Found")</f>
        <v>Laptop Stand</v>
      </c>
    </row>
    <row r="3571" spans="1:20" x14ac:dyDescent="0.3">
      <c r="A3571" t="s">
        <v>4103</v>
      </c>
      <c r="B3571" s="4">
        <v>46009</v>
      </c>
      <c r="C3571" s="4">
        <v>46012</v>
      </c>
      <c r="D3571" t="s">
        <v>356</v>
      </c>
      <c r="E3571" t="s">
        <v>76</v>
      </c>
      <c r="F3571" s="8">
        <v>1</v>
      </c>
      <c r="G3571" s="10">
        <v>0.05</v>
      </c>
      <c r="H3571" t="s">
        <v>17</v>
      </c>
      <c r="I3571" s="8">
        <v>854.05</v>
      </c>
      <c r="J3571" s="8">
        <v>226.9</v>
      </c>
      <c r="K3571" s="12">
        <f>YEAR(Table2[[#This Row],[Order_Date]])</f>
        <v>2025</v>
      </c>
      <c r="L3571" s="12">
        <f>MONTH(Table2[[#This Row],[Order_Date]])</f>
        <v>12</v>
      </c>
      <c r="M3571" t="str">
        <f>TEXT(Table2[[#This Row],[Order_Date]],"mmm")</f>
        <v>Dec</v>
      </c>
      <c r="N3571" t="str">
        <f>TEXT(Table2[[#This Row],[Order_Date]],"YYYY-MM")</f>
        <v>2025-12</v>
      </c>
      <c r="O3571" s="9">
        <f>IFERROR(Table2[[#This Row],[Profit]]/Table2[[#This Row],[Sales]],0)</f>
        <v>0.26567531174989756</v>
      </c>
      <c r="P3571" t="str">
        <f>_xlfn.XLOOKUP(Table2[[#This Row],[Product_ID]],Table4[Product_ID],Table4[Category],"Not Found")</f>
        <v>Home</v>
      </c>
      <c r="Q3571" t="str">
        <f>_xlfn.XLOOKUP(Table2[[#This Row],[Product_ID]],Table4[Product_ID],Table4[Sub_Category],"Not Found")</f>
        <v>Decor</v>
      </c>
      <c r="R3571" t="str">
        <f>_xlfn.XLOOKUP(Table2[[#This Row],[Customer_ID]],Table1[Customer_ID],Table1[Region],"Not Found")</f>
        <v>South</v>
      </c>
      <c r="S3571" t="str">
        <f>_xlfn.XLOOKUP(Table2[[#This Row],[Customer_ID]],Table1[Customer_ID],Table1[Segment],"Not Found")</f>
        <v>Home Office</v>
      </c>
      <c r="T3571" t="str">
        <f>_xlfn.XLOOKUP(Table2[[#This Row],[Product_ID]],Table4[Product_ID],Table4[Product_Name],"Not Found")</f>
        <v>Wall Clock</v>
      </c>
    </row>
    <row r="3572" spans="1:20" x14ac:dyDescent="0.3">
      <c r="A3572" t="s">
        <v>4104</v>
      </c>
      <c r="B3572" s="4">
        <v>45704</v>
      </c>
      <c r="C3572" s="4">
        <v>45708</v>
      </c>
      <c r="D3572" t="s">
        <v>1017</v>
      </c>
      <c r="E3572" t="s">
        <v>45</v>
      </c>
      <c r="F3572" s="8">
        <v>2</v>
      </c>
      <c r="G3572" s="10">
        <v>0.1</v>
      </c>
      <c r="H3572" t="s">
        <v>21</v>
      </c>
      <c r="I3572" s="8">
        <v>4498.2</v>
      </c>
      <c r="J3572" s="8">
        <v>941.72</v>
      </c>
      <c r="K3572" s="12">
        <f>YEAR(Table2[[#This Row],[Order_Date]])</f>
        <v>2025</v>
      </c>
      <c r="L3572" s="12">
        <f>MONTH(Table2[[#This Row],[Order_Date]])</f>
        <v>2</v>
      </c>
      <c r="M3572" t="str">
        <f>TEXT(Table2[[#This Row],[Order_Date]],"mmm")</f>
        <v>Feb</v>
      </c>
      <c r="N3572" t="str">
        <f>TEXT(Table2[[#This Row],[Order_Date]],"YYYY-MM")</f>
        <v>2025-02</v>
      </c>
      <c r="O3572" s="9">
        <f>IFERROR(Table2[[#This Row],[Profit]]/Table2[[#This Row],[Sales]],0)</f>
        <v>0.20935485305233206</v>
      </c>
      <c r="P3572" t="str">
        <f>_xlfn.XLOOKUP(Table2[[#This Row],[Product_ID]],Table4[Product_ID],Table4[Category],"Not Found")</f>
        <v>Technology</v>
      </c>
      <c r="Q3572" t="str">
        <f>_xlfn.XLOOKUP(Table2[[#This Row],[Product_ID]],Table4[Product_ID],Table4[Sub_Category],"Not Found")</f>
        <v>Audio</v>
      </c>
      <c r="R3572" t="str">
        <f>_xlfn.XLOOKUP(Table2[[#This Row],[Customer_ID]],Table1[Customer_ID],Table1[Region],"Not Found")</f>
        <v>West</v>
      </c>
      <c r="S3572" t="str">
        <f>_xlfn.XLOOKUP(Table2[[#This Row],[Customer_ID]],Table1[Customer_ID],Table1[Segment],"Not Found")</f>
        <v>Consumer</v>
      </c>
      <c r="T3572" t="str">
        <f>_xlfn.XLOOKUP(Table2[[#This Row],[Product_ID]],Table4[Product_ID],Table4[Product_Name],"Not Found")</f>
        <v>Headphones</v>
      </c>
    </row>
    <row r="3573" spans="1:20" x14ac:dyDescent="0.3">
      <c r="A3573" t="s">
        <v>4105</v>
      </c>
      <c r="B3573" s="4">
        <v>45630</v>
      </c>
      <c r="C3573" s="4">
        <v>45634</v>
      </c>
      <c r="D3573" t="s">
        <v>377</v>
      </c>
      <c r="E3573" t="s">
        <v>96</v>
      </c>
      <c r="F3573" s="8">
        <v>2</v>
      </c>
      <c r="G3573" s="10">
        <v>0.1</v>
      </c>
      <c r="H3573" t="s">
        <v>21</v>
      </c>
      <c r="I3573" s="8">
        <v>1798.2</v>
      </c>
      <c r="J3573" s="8">
        <v>453.5</v>
      </c>
      <c r="K3573" s="12">
        <f>YEAR(Table2[[#This Row],[Order_Date]])</f>
        <v>2024</v>
      </c>
      <c r="L3573" s="12">
        <f>MONTH(Table2[[#This Row],[Order_Date]])</f>
        <v>12</v>
      </c>
      <c r="M3573" t="str">
        <f>TEXT(Table2[[#This Row],[Order_Date]],"mmm")</f>
        <v>Dec</v>
      </c>
      <c r="N3573" t="str">
        <f>TEXT(Table2[[#This Row],[Order_Date]],"YYYY-MM")</f>
        <v>2024-12</v>
      </c>
      <c r="O3573" s="9">
        <f>IFERROR(Table2[[#This Row],[Profit]]/Table2[[#This Row],[Sales]],0)</f>
        <v>0.25219664108552997</v>
      </c>
      <c r="P3573" t="str">
        <f>_xlfn.XLOOKUP(Table2[[#This Row],[Product_ID]],Table4[Product_ID],Table4[Category],"Not Found")</f>
        <v>Home</v>
      </c>
      <c r="Q3573" t="str">
        <f>_xlfn.XLOOKUP(Table2[[#This Row],[Product_ID]],Table4[Product_ID],Table4[Sub_Category],"Not Found")</f>
        <v>Lighting</v>
      </c>
      <c r="R3573" t="str">
        <f>_xlfn.XLOOKUP(Table2[[#This Row],[Customer_ID]],Table1[Customer_ID],Table1[Region],"Not Found")</f>
        <v>West</v>
      </c>
      <c r="S3573" t="str">
        <f>_xlfn.XLOOKUP(Table2[[#This Row],[Customer_ID]],Table1[Customer_ID],Table1[Segment],"Not Found")</f>
        <v>Corporate</v>
      </c>
      <c r="T3573" t="str">
        <f>_xlfn.XLOOKUP(Table2[[#This Row],[Product_ID]],Table4[Product_ID],Table4[Product_Name],"Not Found")</f>
        <v>LED Strip Light</v>
      </c>
    </row>
    <row r="3574" spans="1:20" x14ac:dyDescent="0.3">
      <c r="A3574" t="s">
        <v>4106</v>
      </c>
      <c r="B3574" s="4">
        <v>45950</v>
      </c>
      <c r="C3574" s="4">
        <v>45954</v>
      </c>
      <c r="D3574" t="s">
        <v>1041</v>
      </c>
      <c r="E3574" t="s">
        <v>58</v>
      </c>
      <c r="F3574" s="8">
        <v>1</v>
      </c>
      <c r="G3574" s="10">
        <v>0</v>
      </c>
      <c r="H3574" t="s">
        <v>17</v>
      </c>
      <c r="I3574" s="8">
        <v>1999</v>
      </c>
      <c r="J3574" s="8">
        <v>349.98</v>
      </c>
      <c r="K3574" s="12">
        <f>YEAR(Table2[[#This Row],[Order_Date]])</f>
        <v>2025</v>
      </c>
      <c r="L3574" s="12">
        <f>MONTH(Table2[[#This Row],[Order_Date]])</f>
        <v>10</v>
      </c>
      <c r="M3574" t="str">
        <f>TEXT(Table2[[#This Row],[Order_Date]],"mmm")</f>
        <v>Oct</v>
      </c>
      <c r="N3574" t="str">
        <f>TEXT(Table2[[#This Row],[Order_Date]],"YYYY-MM")</f>
        <v>2025-10</v>
      </c>
      <c r="O3574" s="9">
        <f>IFERROR(Table2[[#This Row],[Profit]]/Table2[[#This Row],[Sales]],0)</f>
        <v>0.1750775387693847</v>
      </c>
      <c r="P3574" t="str">
        <f>_xlfn.XLOOKUP(Table2[[#This Row],[Product_ID]],Table4[Product_ID],Table4[Category],"Not Found")</f>
        <v>Technology</v>
      </c>
      <c r="Q3574" t="str">
        <f>_xlfn.XLOOKUP(Table2[[#This Row],[Product_ID]],Table4[Product_ID],Table4[Sub_Category],"Not Found")</f>
        <v>Audio</v>
      </c>
      <c r="R3574" t="str">
        <f>_xlfn.XLOOKUP(Table2[[#This Row],[Customer_ID]],Table1[Customer_ID],Table1[Region],"Not Found")</f>
        <v>South</v>
      </c>
      <c r="S3574" t="str">
        <f>_xlfn.XLOOKUP(Table2[[#This Row],[Customer_ID]],Table1[Customer_ID],Table1[Segment],"Not Found")</f>
        <v>Corporate</v>
      </c>
      <c r="T3574" t="str">
        <f>_xlfn.XLOOKUP(Table2[[#This Row],[Product_ID]],Table4[Product_ID],Table4[Product_Name],"Not Found")</f>
        <v>Bluetooth Speaker</v>
      </c>
    </row>
    <row r="3575" spans="1:20" x14ac:dyDescent="0.3">
      <c r="A3575" t="s">
        <v>4107</v>
      </c>
      <c r="B3575" s="4">
        <v>45720</v>
      </c>
      <c r="C3575" s="4">
        <v>45723</v>
      </c>
      <c r="D3575" t="s">
        <v>37</v>
      </c>
      <c r="E3575" t="s">
        <v>26</v>
      </c>
      <c r="F3575" s="8">
        <v>3</v>
      </c>
      <c r="G3575" s="10">
        <v>0.05</v>
      </c>
      <c r="H3575" t="s">
        <v>21</v>
      </c>
      <c r="I3575" s="8">
        <v>2562.15</v>
      </c>
      <c r="J3575" s="8">
        <v>508.22</v>
      </c>
      <c r="K3575" s="12">
        <f>YEAR(Table2[[#This Row],[Order_Date]])</f>
        <v>2025</v>
      </c>
      <c r="L3575" s="12">
        <f>MONTH(Table2[[#This Row],[Order_Date]])</f>
        <v>3</v>
      </c>
      <c r="M3575" t="str">
        <f>TEXT(Table2[[#This Row],[Order_Date]],"mmm")</f>
        <v>Mar</v>
      </c>
      <c r="N3575" t="str">
        <f>TEXT(Table2[[#This Row],[Order_Date]],"YYYY-MM")</f>
        <v>2025-03</v>
      </c>
      <c r="O3575" s="9">
        <f>IFERROR(Table2[[#This Row],[Profit]]/Table2[[#This Row],[Sales]],0)</f>
        <v>0.19835684874031576</v>
      </c>
      <c r="P3575" t="str">
        <f>_xlfn.XLOOKUP(Table2[[#This Row],[Product_ID]],Table4[Product_ID],Table4[Category],"Not Found")</f>
        <v>Technology</v>
      </c>
      <c r="Q3575" t="str">
        <f>_xlfn.XLOOKUP(Table2[[#This Row],[Product_ID]],Table4[Product_ID],Table4[Sub_Category],"Not Found")</f>
        <v>Accessories</v>
      </c>
      <c r="R3575" t="str">
        <f>_xlfn.XLOOKUP(Table2[[#This Row],[Customer_ID]],Table1[Customer_ID],Table1[Region],"Not Found")</f>
        <v>North</v>
      </c>
      <c r="S3575" t="str">
        <f>_xlfn.XLOOKUP(Table2[[#This Row],[Customer_ID]],Table1[Customer_ID],Table1[Segment],"Not Found")</f>
        <v>Consumer</v>
      </c>
      <c r="T3575" t="str">
        <f>_xlfn.XLOOKUP(Table2[[#This Row],[Product_ID]],Table4[Product_ID],Table4[Product_Name],"Not Found")</f>
        <v>Keyboard</v>
      </c>
    </row>
    <row r="3576" spans="1:20" x14ac:dyDescent="0.3">
      <c r="A3576" t="s">
        <v>4108</v>
      </c>
      <c r="B3576" s="4">
        <v>45430</v>
      </c>
      <c r="C3576" s="4">
        <v>45434</v>
      </c>
      <c r="D3576" t="s">
        <v>620</v>
      </c>
      <c r="E3576" t="s">
        <v>16</v>
      </c>
      <c r="F3576" s="8">
        <v>2</v>
      </c>
      <c r="G3576" s="10">
        <v>0.1</v>
      </c>
      <c r="H3576" t="s">
        <v>17</v>
      </c>
      <c r="I3576" s="8">
        <v>2338.1999999999998</v>
      </c>
      <c r="J3576" s="8">
        <v>606.74</v>
      </c>
      <c r="K3576" s="12">
        <f>YEAR(Table2[[#This Row],[Order_Date]])</f>
        <v>2024</v>
      </c>
      <c r="L3576" s="12">
        <f>MONTH(Table2[[#This Row],[Order_Date]])</f>
        <v>5</v>
      </c>
      <c r="M3576" t="str">
        <f>TEXT(Table2[[#This Row],[Order_Date]],"mmm")</f>
        <v>May</v>
      </c>
      <c r="N3576" t="str">
        <f>TEXT(Table2[[#This Row],[Order_Date]],"YYYY-MM")</f>
        <v>2024-05</v>
      </c>
      <c r="O3576" s="9">
        <f>IFERROR(Table2[[#This Row],[Profit]]/Table2[[#This Row],[Sales]],0)</f>
        <v>0.25949020614147639</v>
      </c>
      <c r="P3576" t="str">
        <f>_xlfn.XLOOKUP(Table2[[#This Row],[Product_ID]],Table4[Product_ID],Table4[Category],"Not Found")</f>
        <v>Technology</v>
      </c>
      <c r="Q3576" t="str">
        <f>_xlfn.XLOOKUP(Table2[[#This Row],[Product_ID]],Table4[Product_ID],Table4[Sub_Category],"Not Found")</f>
        <v>Accessories</v>
      </c>
      <c r="R3576" t="str">
        <f>_xlfn.XLOOKUP(Table2[[#This Row],[Customer_ID]],Table1[Customer_ID],Table1[Region],"Not Found")</f>
        <v>East</v>
      </c>
      <c r="S3576" t="str">
        <f>_xlfn.XLOOKUP(Table2[[#This Row],[Customer_ID]],Table1[Customer_ID],Table1[Segment],"Not Found")</f>
        <v>Corporate</v>
      </c>
      <c r="T3576" t="str">
        <f>_xlfn.XLOOKUP(Table2[[#This Row],[Product_ID]],Table4[Product_ID],Table4[Product_Name],"Not Found")</f>
        <v>USB-C Hub</v>
      </c>
    </row>
    <row r="3577" spans="1:20" x14ac:dyDescent="0.3">
      <c r="A3577" t="s">
        <v>4109</v>
      </c>
      <c r="B3577" s="4">
        <v>45984</v>
      </c>
      <c r="C3577" s="4">
        <v>45988</v>
      </c>
      <c r="D3577" t="s">
        <v>674</v>
      </c>
      <c r="E3577" t="s">
        <v>76</v>
      </c>
      <c r="F3577" s="8">
        <v>1</v>
      </c>
      <c r="G3577" s="10">
        <v>0.05</v>
      </c>
      <c r="H3577" t="s">
        <v>30</v>
      </c>
      <c r="I3577" s="8">
        <v>854.05</v>
      </c>
      <c r="J3577" s="8">
        <v>167.16</v>
      </c>
      <c r="K3577" s="12">
        <f>YEAR(Table2[[#This Row],[Order_Date]])</f>
        <v>2025</v>
      </c>
      <c r="L3577" s="12">
        <f>MONTH(Table2[[#This Row],[Order_Date]])</f>
        <v>11</v>
      </c>
      <c r="M3577" t="str">
        <f>TEXT(Table2[[#This Row],[Order_Date]],"mmm")</f>
        <v>Nov</v>
      </c>
      <c r="N3577" t="str">
        <f>TEXT(Table2[[#This Row],[Order_Date]],"YYYY-MM")</f>
        <v>2025-11</v>
      </c>
      <c r="O3577" s="9">
        <f>IFERROR(Table2[[#This Row],[Profit]]/Table2[[#This Row],[Sales]],0)</f>
        <v>0.19572624553597565</v>
      </c>
      <c r="P3577" t="str">
        <f>_xlfn.XLOOKUP(Table2[[#This Row],[Product_ID]],Table4[Product_ID],Table4[Category],"Not Found")</f>
        <v>Home</v>
      </c>
      <c r="Q3577" t="str">
        <f>_xlfn.XLOOKUP(Table2[[#This Row],[Product_ID]],Table4[Product_ID],Table4[Sub_Category],"Not Found")</f>
        <v>Decor</v>
      </c>
      <c r="R3577" t="str">
        <f>_xlfn.XLOOKUP(Table2[[#This Row],[Customer_ID]],Table1[Customer_ID],Table1[Region],"Not Found")</f>
        <v>East</v>
      </c>
      <c r="S3577" t="str">
        <f>_xlfn.XLOOKUP(Table2[[#This Row],[Customer_ID]],Table1[Customer_ID],Table1[Segment],"Not Found")</f>
        <v>Home Office</v>
      </c>
      <c r="T3577" t="str">
        <f>_xlfn.XLOOKUP(Table2[[#This Row],[Product_ID]],Table4[Product_ID],Table4[Product_Name],"Not Found")</f>
        <v>Wall Clock</v>
      </c>
    </row>
    <row r="3578" spans="1:20" x14ac:dyDescent="0.3">
      <c r="A3578" t="s">
        <v>4110</v>
      </c>
      <c r="B3578" s="4">
        <v>45833</v>
      </c>
      <c r="C3578" s="4">
        <v>45835</v>
      </c>
      <c r="D3578" t="s">
        <v>206</v>
      </c>
      <c r="E3578" t="s">
        <v>16</v>
      </c>
      <c r="F3578" s="8">
        <v>2</v>
      </c>
      <c r="G3578" s="10">
        <v>0.2</v>
      </c>
      <c r="H3578" t="s">
        <v>17</v>
      </c>
      <c r="I3578" s="8">
        <v>2078.4</v>
      </c>
      <c r="J3578" s="8">
        <v>558.80999999999995</v>
      </c>
      <c r="K3578" s="12">
        <f>YEAR(Table2[[#This Row],[Order_Date]])</f>
        <v>2025</v>
      </c>
      <c r="L3578" s="12">
        <f>MONTH(Table2[[#This Row],[Order_Date]])</f>
        <v>6</v>
      </c>
      <c r="M3578" t="str">
        <f>TEXT(Table2[[#This Row],[Order_Date]],"mmm")</f>
        <v>Jun</v>
      </c>
      <c r="N3578" t="str">
        <f>TEXT(Table2[[#This Row],[Order_Date]],"YYYY-MM")</f>
        <v>2025-06</v>
      </c>
      <c r="O3578" s="9">
        <f>IFERROR(Table2[[#This Row],[Profit]]/Table2[[#This Row],[Sales]],0)</f>
        <v>0.2688654734411085</v>
      </c>
      <c r="P3578" t="str">
        <f>_xlfn.XLOOKUP(Table2[[#This Row],[Product_ID]],Table4[Product_ID],Table4[Category],"Not Found")</f>
        <v>Technology</v>
      </c>
      <c r="Q3578" t="str">
        <f>_xlfn.XLOOKUP(Table2[[#This Row],[Product_ID]],Table4[Product_ID],Table4[Sub_Category],"Not Found")</f>
        <v>Accessories</v>
      </c>
      <c r="R3578" t="str">
        <f>_xlfn.XLOOKUP(Table2[[#This Row],[Customer_ID]],Table1[Customer_ID],Table1[Region],"Not Found")</f>
        <v>South</v>
      </c>
      <c r="S3578" t="str">
        <f>_xlfn.XLOOKUP(Table2[[#This Row],[Customer_ID]],Table1[Customer_ID],Table1[Segment],"Not Found")</f>
        <v>Consumer</v>
      </c>
      <c r="T3578" t="str">
        <f>_xlfn.XLOOKUP(Table2[[#This Row],[Product_ID]],Table4[Product_ID],Table4[Product_Name],"Not Found")</f>
        <v>USB-C Hub</v>
      </c>
    </row>
    <row r="3579" spans="1:20" x14ac:dyDescent="0.3">
      <c r="A3579" t="s">
        <v>4111</v>
      </c>
      <c r="B3579" s="4">
        <v>45348</v>
      </c>
      <c r="C3579" s="4">
        <v>45352</v>
      </c>
      <c r="D3579" t="s">
        <v>2075</v>
      </c>
      <c r="E3579" t="s">
        <v>58</v>
      </c>
      <c r="F3579" s="8">
        <v>2</v>
      </c>
      <c r="G3579" s="10">
        <v>0.15</v>
      </c>
      <c r="H3579" t="s">
        <v>17</v>
      </c>
      <c r="I3579" s="8">
        <v>3398.3</v>
      </c>
      <c r="J3579" s="8">
        <v>711.92</v>
      </c>
      <c r="K3579" s="12">
        <f>YEAR(Table2[[#This Row],[Order_Date]])</f>
        <v>2024</v>
      </c>
      <c r="L3579" s="12">
        <f>MONTH(Table2[[#This Row],[Order_Date]])</f>
        <v>2</v>
      </c>
      <c r="M3579" t="str">
        <f>TEXT(Table2[[#This Row],[Order_Date]],"mmm")</f>
        <v>Feb</v>
      </c>
      <c r="N3579" t="str">
        <f>TEXT(Table2[[#This Row],[Order_Date]],"YYYY-MM")</f>
        <v>2024-02</v>
      </c>
      <c r="O3579" s="9">
        <f>IFERROR(Table2[[#This Row],[Profit]]/Table2[[#This Row],[Sales]],0)</f>
        <v>0.20949298178501014</v>
      </c>
      <c r="P3579" t="str">
        <f>_xlfn.XLOOKUP(Table2[[#This Row],[Product_ID]],Table4[Product_ID],Table4[Category],"Not Found")</f>
        <v>Technology</v>
      </c>
      <c r="Q3579" t="str">
        <f>_xlfn.XLOOKUP(Table2[[#This Row],[Product_ID]],Table4[Product_ID],Table4[Sub_Category],"Not Found")</f>
        <v>Audio</v>
      </c>
      <c r="R3579" t="str">
        <f>_xlfn.XLOOKUP(Table2[[#This Row],[Customer_ID]],Table1[Customer_ID],Table1[Region],"Not Found")</f>
        <v>West</v>
      </c>
      <c r="S3579" t="str">
        <f>_xlfn.XLOOKUP(Table2[[#This Row],[Customer_ID]],Table1[Customer_ID],Table1[Segment],"Not Found")</f>
        <v>Consumer</v>
      </c>
      <c r="T3579" t="str">
        <f>_xlfn.XLOOKUP(Table2[[#This Row],[Product_ID]],Table4[Product_ID],Table4[Product_Name],"Not Found")</f>
        <v>Bluetooth Speaker</v>
      </c>
    </row>
    <row r="3580" spans="1:20" x14ac:dyDescent="0.3">
      <c r="A3580" t="s">
        <v>4112</v>
      </c>
      <c r="B3580" s="4">
        <v>45523</v>
      </c>
      <c r="C3580" s="4">
        <v>45525</v>
      </c>
      <c r="D3580" t="s">
        <v>250</v>
      </c>
      <c r="E3580" t="s">
        <v>40</v>
      </c>
      <c r="F3580" s="8">
        <v>1</v>
      </c>
      <c r="G3580" s="10">
        <v>0</v>
      </c>
      <c r="H3580" t="s">
        <v>21</v>
      </c>
      <c r="I3580" s="8">
        <v>1499</v>
      </c>
      <c r="J3580" s="8">
        <v>282.10000000000002</v>
      </c>
      <c r="K3580" s="12">
        <f>YEAR(Table2[[#This Row],[Order_Date]])</f>
        <v>2024</v>
      </c>
      <c r="L3580" s="12">
        <f>MONTH(Table2[[#This Row],[Order_Date]])</f>
        <v>8</v>
      </c>
      <c r="M3580" t="str">
        <f>TEXT(Table2[[#This Row],[Order_Date]],"mmm")</f>
        <v>Aug</v>
      </c>
      <c r="N3580" t="str">
        <f>TEXT(Table2[[#This Row],[Order_Date]],"YYYY-MM")</f>
        <v>2024-08</v>
      </c>
      <c r="O3580" s="9">
        <f>IFERROR(Table2[[#This Row],[Profit]]/Table2[[#This Row],[Sales]],0)</f>
        <v>0.18819212808539026</v>
      </c>
      <c r="P3580" t="str">
        <f>_xlfn.XLOOKUP(Table2[[#This Row],[Product_ID]],Table4[Product_ID],Table4[Category],"Not Found")</f>
        <v>Technology</v>
      </c>
      <c r="Q3580" t="str">
        <f>_xlfn.XLOOKUP(Table2[[#This Row],[Product_ID]],Table4[Product_ID],Table4[Sub_Category],"Not Found")</f>
        <v>Accessories</v>
      </c>
      <c r="R3580" t="str">
        <f>_xlfn.XLOOKUP(Table2[[#This Row],[Customer_ID]],Table1[Customer_ID],Table1[Region],"Not Found")</f>
        <v>South</v>
      </c>
      <c r="S3580" t="str">
        <f>_xlfn.XLOOKUP(Table2[[#This Row],[Customer_ID]],Table1[Customer_ID],Table1[Segment],"Not Found")</f>
        <v>Consumer</v>
      </c>
      <c r="T3580" t="str">
        <f>_xlfn.XLOOKUP(Table2[[#This Row],[Product_ID]],Table4[Product_ID],Table4[Product_Name],"Not Found")</f>
        <v>Power Bank</v>
      </c>
    </row>
    <row r="3581" spans="1:20" x14ac:dyDescent="0.3">
      <c r="A3581" t="s">
        <v>4113</v>
      </c>
      <c r="B3581" s="4">
        <v>45949</v>
      </c>
      <c r="C3581" s="4">
        <v>45951</v>
      </c>
      <c r="D3581" t="s">
        <v>301</v>
      </c>
      <c r="E3581" t="s">
        <v>76</v>
      </c>
      <c r="F3581" s="8">
        <v>5</v>
      </c>
      <c r="G3581" s="10">
        <v>0.1</v>
      </c>
      <c r="H3581" t="s">
        <v>13</v>
      </c>
      <c r="I3581" s="8">
        <v>4045.5</v>
      </c>
      <c r="J3581" s="8">
        <v>972.24</v>
      </c>
      <c r="K3581" s="12">
        <f>YEAR(Table2[[#This Row],[Order_Date]])</f>
        <v>2025</v>
      </c>
      <c r="L3581" s="12">
        <f>MONTH(Table2[[#This Row],[Order_Date]])</f>
        <v>10</v>
      </c>
      <c r="M3581" t="str">
        <f>TEXT(Table2[[#This Row],[Order_Date]],"mmm")</f>
        <v>Oct</v>
      </c>
      <c r="N3581" t="str">
        <f>TEXT(Table2[[#This Row],[Order_Date]],"YYYY-MM")</f>
        <v>2025-10</v>
      </c>
      <c r="O3581" s="9">
        <f>IFERROR(Table2[[#This Row],[Profit]]/Table2[[#This Row],[Sales]],0)</f>
        <v>0.24032628846866888</v>
      </c>
      <c r="P3581" t="str">
        <f>_xlfn.XLOOKUP(Table2[[#This Row],[Product_ID]],Table4[Product_ID],Table4[Category],"Not Found")</f>
        <v>Home</v>
      </c>
      <c r="Q3581" t="str">
        <f>_xlfn.XLOOKUP(Table2[[#This Row],[Product_ID]],Table4[Product_ID],Table4[Sub_Category],"Not Found")</f>
        <v>Decor</v>
      </c>
      <c r="R3581" t="str">
        <f>_xlfn.XLOOKUP(Table2[[#This Row],[Customer_ID]],Table1[Customer_ID],Table1[Region],"Not Found")</f>
        <v>East</v>
      </c>
      <c r="S3581" t="str">
        <f>_xlfn.XLOOKUP(Table2[[#This Row],[Customer_ID]],Table1[Customer_ID],Table1[Segment],"Not Found")</f>
        <v>Home Office</v>
      </c>
      <c r="T3581" t="str">
        <f>_xlfn.XLOOKUP(Table2[[#This Row],[Product_ID]],Table4[Product_ID],Table4[Product_Name],"Not Found")</f>
        <v>Wall Clock</v>
      </c>
    </row>
    <row r="3582" spans="1:20" x14ac:dyDescent="0.3">
      <c r="A3582" t="s">
        <v>4114</v>
      </c>
      <c r="B3582" s="4">
        <v>45726</v>
      </c>
      <c r="C3582" s="4">
        <v>45728</v>
      </c>
      <c r="D3582" t="s">
        <v>248</v>
      </c>
      <c r="E3582" t="s">
        <v>116</v>
      </c>
      <c r="F3582" s="8">
        <v>1</v>
      </c>
      <c r="G3582" s="10">
        <v>0</v>
      </c>
      <c r="H3582" t="s">
        <v>30</v>
      </c>
      <c r="I3582" s="8">
        <v>399</v>
      </c>
      <c r="J3582" s="8">
        <v>96.03</v>
      </c>
      <c r="K3582" s="12">
        <f>YEAR(Table2[[#This Row],[Order_Date]])</f>
        <v>2025</v>
      </c>
      <c r="L3582" s="12">
        <f>MONTH(Table2[[#This Row],[Order_Date]])</f>
        <v>3</v>
      </c>
      <c r="M3582" t="str">
        <f>TEXT(Table2[[#This Row],[Order_Date]],"mmm")</f>
        <v>Mar</v>
      </c>
      <c r="N3582" t="str">
        <f>TEXT(Table2[[#This Row],[Order_Date]],"YYYY-MM")</f>
        <v>2025-03</v>
      </c>
      <c r="O3582" s="9">
        <f>IFERROR(Table2[[#This Row],[Profit]]/Table2[[#This Row],[Sales]],0)</f>
        <v>0.24067669172932332</v>
      </c>
      <c r="P3582" t="str">
        <f>_xlfn.XLOOKUP(Table2[[#This Row],[Product_ID]],Table4[Product_ID],Table4[Category],"Not Found")</f>
        <v>Technology</v>
      </c>
      <c r="Q3582" t="str">
        <f>_xlfn.XLOOKUP(Table2[[#This Row],[Product_ID]],Table4[Product_ID],Table4[Sub_Category],"Not Found")</f>
        <v>Accessories</v>
      </c>
      <c r="R3582" t="str">
        <f>_xlfn.XLOOKUP(Table2[[#This Row],[Customer_ID]],Table1[Customer_ID],Table1[Region],"Not Found")</f>
        <v>North</v>
      </c>
      <c r="S3582" t="str">
        <f>_xlfn.XLOOKUP(Table2[[#This Row],[Customer_ID]],Table1[Customer_ID],Table1[Segment],"Not Found")</f>
        <v>Corporate</v>
      </c>
      <c r="T3582" t="str">
        <f>_xlfn.XLOOKUP(Table2[[#This Row],[Product_ID]],Table4[Product_ID],Table4[Product_Name],"Not Found")</f>
        <v>Mobile Holder</v>
      </c>
    </row>
    <row r="3583" spans="1:20" x14ac:dyDescent="0.3">
      <c r="A3583" t="s">
        <v>4115</v>
      </c>
      <c r="B3583" s="4">
        <v>45675</v>
      </c>
      <c r="C3583" s="4">
        <v>45678</v>
      </c>
      <c r="D3583" t="s">
        <v>1946</v>
      </c>
      <c r="E3583" t="s">
        <v>55</v>
      </c>
      <c r="F3583" s="8">
        <v>1</v>
      </c>
      <c r="G3583" s="10">
        <v>0.1</v>
      </c>
      <c r="H3583" t="s">
        <v>17</v>
      </c>
      <c r="I3583" s="8">
        <v>5399.1</v>
      </c>
      <c r="J3583" s="8">
        <v>988.49</v>
      </c>
      <c r="K3583" s="12">
        <f>YEAR(Table2[[#This Row],[Order_Date]])</f>
        <v>2025</v>
      </c>
      <c r="L3583" s="12">
        <f>MONTH(Table2[[#This Row],[Order_Date]])</f>
        <v>1</v>
      </c>
      <c r="M3583" t="str">
        <f>TEXT(Table2[[#This Row],[Order_Date]],"mmm")</f>
        <v>Jan</v>
      </c>
      <c r="N3583" t="str">
        <f>TEXT(Table2[[#This Row],[Order_Date]],"YYYY-MM")</f>
        <v>2025-01</v>
      </c>
      <c r="O3583" s="9">
        <f>IFERROR(Table2[[#This Row],[Profit]]/Table2[[#This Row],[Sales]],0)</f>
        <v>0.1830842177399937</v>
      </c>
      <c r="P3583" t="str">
        <f>_xlfn.XLOOKUP(Table2[[#This Row],[Product_ID]],Table4[Product_ID],Table4[Category],"Not Found")</f>
        <v>Furniture</v>
      </c>
      <c r="Q3583" t="str">
        <f>_xlfn.XLOOKUP(Table2[[#This Row],[Product_ID]],Table4[Product_ID],Table4[Sub_Category],"Not Found")</f>
        <v>Furniture</v>
      </c>
      <c r="R3583" t="str">
        <f>_xlfn.XLOOKUP(Table2[[#This Row],[Customer_ID]],Table1[Customer_ID],Table1[Region],"Not Found")</f>
        <v>North</v>
      </c>
      <c r="S3583" t="str">
        <f>_xlfn.XLOOKUP(Table2[[#This Row],[Customer_ID]],Table1[Customer_ID],Table1[Segment],"Not Found")</f>
        <v>Consumer</v>
      </c>
      <c r="T3583" t="str">
        <f>_xlfn.XLOOKUP(Table2[[#This Row],[Product_ID]],Table4[Product_ID],Table4[Product_Name],"Not Found")</f>
        <v>Study Table</v>
      </c>
    </row>
    <row r="3584" spans="1:20" x14ac:dyDescent="0.3">
      <c r="A3584" t="s">
        <v>4116</v>
      </c>
      <c r="B3584" s="4">
        <v>45851</v>
      </c>
      <c r="C3584" s="4">
        <v>45852</v>
      </c>
      <c r="D3584" t="s">
        <v>85</v>
      </c>
      <c r="E3584" t="s">
        <v>50</v>
      </c>
      <c r="F3584" s="8">
        <v>3</v>
      </c>
      <c r="G3584" s="10">
        <v>0.1</v>
      </c>
      <c r="H3584" t="s">
        <v>30</v>
      </c>
      <c r="I3584" s="8">
        <v>1347.3</v>
      </c>
      <c r="J3584" s="8">
        <v>386.51</v>
      </c>
      <c r="K3584" s="12">
        <f>YEAR(Table2[[#This Row],[Order_Date]])</f>
        <v>2025</v>
      </c>
      <c r="L3584" s="12">
        <f>MONTH(Table2[[#This Row],[Order_Date]])</f>
        <v>7</v>
      </c>
      <c r="M3584" t="str">
        <f>TEXT(Table2[[#This Row],[Order_Date]],"mmm")</f>
        <v>Jul</v>
      </c>
      <c r="N3584" t="str">
        <f>TEXT(Table2[[#This Row],[Order_Date]],"YYYY-MM")</f>
        <v>2025-07</v>
      </c>
      <c r="O3584" s="9">
        <f>IFERROR(Table2[[#This Row],[Profit]]/Table2[[#This Row],[Sales]],0)</f>
        <v>0.2868774586209456</v>
      </c>
      <c r="P3584" t="str">
        <f>_xlfn.XLOOKUP(Table2[[#This Row],[Product_ID]],Table4[Product_ID],Table4[Category],"Not Found")</f>
        <v>Technology</v>
      </c>
      <c r="Q3584" t="str">
        <f>_xlfn.XLOOKUP(Table2[[#This Row],[Product_ID]],Table4[Product_ID],Table4[Sub_Category],"Not Found")</f>
        <v>Accessories</v>
      </c>
      <c r="R3584" t="str">
        <f>_xlfn.XLOOKUP(Table2[[#This Row],[Customer_ID]],Table1[Customer_ID],Table1[Region],"Not Found")</f>
        <v>West</v>
      </c>
      <c r="S3584" t="str">
        <f>_xlfn.XLOOKUP(Table2[[#This Row],[Customer_ID]],Table1[Customer_ID],Table1[Segment],"Not Found")</f>
        <v>Consumer</v>
      </c>
      <c r="T3584" t="str">
        <f>_xlfn.XLOOKUP(Table2[[#This Row],[Product_ID]],Table4[Product_ID],Table4[Product_Name],"Not Found")</f>
        <v>Wireless Mouse</v>
      </c>
    </row>
    <row r="3585" spans="1:20" x14ac:dyDescent="0.3">
      <c r="A3585" t="s">
        <v>4117</v>
      </c>
      <c r="B3585" s="4">
        <v>45485</v>
      </c>
      <c r="C3585" s="4">
        <v>45490</v>
      </c>
      <c r="D3585" t="s">
        <v>134</v>
      </c>
      <c r="E3585" t="s">
        <v>81</v>
      </c>
      <c r="F3585" s="8">
        <v>5</v>
      </c>
      <c r="G3585" s="10">
        <v>0.05</v>
      </c>
      <c r="H3585" t="s">
        <v>13</v>
      </c>
      <c r="I3585" s="8">
        <v>3795.25</v>
      </c>
      <c r="J3585" s="8">
        <v>1006.63</v>
      </c>
      <c r="K3585" s="12">
        <f>YEAR(Table2[[#This Row],[Order_Date]])</f>
        <v>2024</v>
      </c>
      <c r="L3585" s="12">
        <f>MONTH(Table2[[#This Row],[Order_Date]])</f>
        <v>7</v>
      </c>
      <c r="M3585" t="str">
        <f>TEXT(Table2[[#This Row],[Order_Date]],"mmm")</f>
        <v>Jul</v>
      </c>
      <c r="N3585" t="str">
        <f>TEXT(Table2[[#This Row],[Order_Date]],"YYYY-MM")</f>
        <v>2024-07</v>
      </c>
      <c r="O3585" s="9">
        <f>IFERROR(Table2[[#This Row],[Profit]]/Table2[[#This Row],[Sales]],0)</f>
        <v>0.26523417429681839</v>
      </c>
      <c r="P3585" t="str">
        <f>_xlfn.XLOOKUP(Table2[[#This Row],[Product_ID]],Table4[Product_ID],Table4[Category],"Not Found")</f>
        <v>Home</v>
      </c>
      <c r="Q3585" t="str">
        <f>_xlfn.XLOOKUP(Table2[[#This Row],[Product_ID]],Table4[Product_ID],Table4[Sub_Category],"Not Found")</f>
        <v>Kitchen</v>
      </c>
      <c r="R3585" t="str">
        <f>_xlfn.XLOOKUP(Table2[[#This Row],[Customer_ID]],Table1[Customer_ID],Table1[Region],"Not Found")</f>
        <v>West</v>
      </c>
      <c r="S3585" t="str">
        <f>_xlfn.XLOOKUP(Table2[[#This Row],[Customer_ID]],Table1[Customer_ID],Table1[Segment],"Not Found")</f>
        <v>Corporate</v>
      </c>
      <c r="T3585" t="str">
        <f>_xlfn.XLOOKUP(Table2[[#This Row],[Product_ID]],Table4[Product_ID],Table4[Product_Name],"Not Found")</f>
        <v>Travel Mug</v>
      </c>
    </row>
    <row r="3586" spans="1:20" x14ac:dyDescent="0.3">
      <c r="A3586" t="s">
        <v>4118</v>
      </c>
      <c r="B3586" s="4">
        <v>45939</v>
      </c>
      <c r="C3586" s="4">
        <v>45943</v>
      </c>
      <c r="D3586" t="s">
        <v>478</v>
      </c>
      <c r="E3586" t="s">
        <v>35</v>
      </c>
      <c r="F3586" s="8">
        <v>3</v>
      </c>
      <c r="G3586" s="10">
        <v>0.15</v>
      </c>
      <c r="H3586" t="s">
        <v>17</v>
      </c>
      <c r="I3586" s="8">
        <v>4077.45</v>
      </c>
      <c r="J3586" s="8">
        <v>1296.08</v>
      </c>
      <c r="K3586" s="12">
        <f>YEAR(Table2[[#This Row],[Order_Date]])</f>
        <v>2025</v>
      </c>
      <c r="L3586" s="12">
        <f>MONTH(Table2[[#This Row],[Order_Date]])</f>
        <v>10</v>
      </c>
      <c r="M3586" t="str">
        <f>TEXT(Table2[[#This Row],[Order_Date]],"mmm")</f>
        <v>Oct</v>
      </c>
      <c r="N3586" t="str">
        <f>TEXT(Table2[[#This Row],[Order_Date]],"YYYY-MM")</f>
        <v>2025-10</v>
      </c>
      <c r="O3586" s="9">
        <f>IFERROR(Table2[[#This Row],[Profit]]/Table2[[#This Row],[Sales]],0)</f>
        <v>0.31786533249947885</v>
      </c>
      <c r="P3586" t="str">
        <f>_xlfn.XLOOKUP(Table2[[#This Row],[Product_ID]],Table4[Product_ID],Table4[Category],"Not Found")</f>
        <v>Lifestyle</v>
      </c>
      <c r="Q3586" t="str">
        <f>_xlfn.XLOOKUP(Table2[[#This Row],[Product_ID]],Table4[Product_ID],Table4[Sub_Category],"Not Found")</f>
        <v>Bags</v>
      </c>
      <c r="R3586" t="str">
        <f>_xlfn.XLOOKUP(Table2[[#This Row],[Customer_ID]],Table1[Customer_ID],Table1[Region],"Not Found")</f>
        <v>East</v>
      </c>
      <c r="S3586" t="str">
        <f>_xlfn.XLOOKUP(Table2[[#This Row],[Customer_ID]],Table1[Customer_ID],Table1[Segment],"Not Found")</f>
        <v>Consumer</v>
      </c>
      <c r="T3586" t="str">
        <f>_xlfn.XLOOKUP(Table2[[#This Row],[Product_ID]],Table4[Product_ID],Table4[Product_Name],"Not Found")</f>
        <v>Backpack</v>
      </c>
    </row>
    <row r="3587" spans="1:20" x14ac:dyDescent="0.3">
      <c r="A3587" t="s">
        <v>4119</v>
      </c>
      <c r="B3587" s="4">
        <v>45825</v>
      </c>
      <c r="C3587" s="4">
        <v>45830</v>
      </c>
      <c r="D3587" t="s">
        <v>630</v>
      </c>
      <c r="E3587" t="s">
        <v>20</v>
      </c>
      <c r="F3587" s="8">
        <v>3</v>
      </c>
      <c r="G3587" s="10">
        <v>0.1</v>
      </c>
      <c r="H3587" t="s">
        <v>21</v>
      </c>
      <c r="I3587" s="8">
        <v>18897.3</v>
      </c>
      <c r="J3587" s="8">
        <v>3758.41</v>
      </c>
      <c r="K3587" s="12">
        <f>YEAR(Table2[[#This Row],[Order_Date]])</f>
        <v>2025</v>
      </c>
      <c r="L3587" s="12">
        <f>MONTH(Table2[[#This Row],[Order_Date]])</f>
        <v>6</v>
      </c>
      <c r="M3587" t="str">
        <f>TEXT(Table2[[#This Row],[Order_Date]],"mmm")</f>
        <v>Jun</v>
      </c>
      <c r="N3587" t="str">
        <f>TEXT(Table2[[#This Row],[Order_Date]],"YYYY-MM")</f>
        <v>2025-06</v>
      </c>
      <c r="O3587" s="9">
        <f>IFERROR(Table2[[#This Row],[Profit]]/Table2[[#This Row],[Sales]],0)</f>
        <v>0.19888608425542273</v>
      </c>
      <c r="P3587" t="str">
        <f>_xlfn.XLOOKUP(Table2[[#This Row],[Product_ID]],Table4[Product_ID],Table4[Category],"Not Found")</f>
        <v>Furniture</v>
      </c>
      <c r="Q3587" t="str">
        <f>_xlfn.XLOOKUP(Table2[[#This Row],[Product_ID]],Table4[Product_ID],Table4[Sub_Category],"Not Found")</f>
        <v>Furniture</v>
      </c>
      <c r="R3587" t="str">
        <f>_xlfn.XLOOKUP(Table2[[#This Row],[Customer_ID]],Table1[Customer_ID],Table1[Region],"Not Found")</f>
        <v>West</v>
      </c>
      <c r="S3587" t="str">
        <f>_xlfn.XLOOKUP(Table2[[#This Row],[Customer_ID]],Table1[Customer_ID],Table1[Segment],"Not Found")</f>
        <v>Corporate</v>
      </c>
      <c r="T3587" t="str">
        <f>_xlfn.XLOOKUP(Table2[[#This Row],[Product_ID]],Table4[Product_ID],Table4[Product_Name],"Not Found")</f>
        <v>Office Chair</v>
      </c>
    </row>
    <row r="3588" spans="1:20" x14ac:dyDescent="0.3">
      <c r="A3588" t="s">
        <v>4120</v>
      </c>
      <c r="B3588" s="4">
        <v>45809</v>
      </c>
      <c r="C3588" s="4">
        <v>45810</v>
      </c>
      <c r="D3588" t="s">
        <v>202</v>
      </c>
      <c r="E3588" t="s">
        <v>20</v>
      </c>
      <c r="F3588" s="8">
        <v>2</v>
      </c>
      <c r="G3588" s="10">
        <v>0.15</v>
      </c>
      <c r="H3588" t="s">
        <v>21</v>
      </c>
      <c r="I3588" s="8">
        <v>11898.3</v>
      </c>
      <c r="J3588" s="8">
        <v>2199.27</v>
      </c>
      <c r="K3588" s="12">
        <f>YEAR(Table2[[#This Row],[Order_Date]])</f>
        <v>2025</v>
      </c>
      <c r="L3588" s="12">
        <f>MONTH(Table2[[#This Row],[Order_Date]])</f>
        <v>6</v>
      </c>
      <c r="M3588" t="str">
        <f>TEXT(Table2[[#This Row],[Order_Date]],"mmm")</f>
        <v>Jun</v>
      </c>
      <c r="N3588" t="str">
        <f>TEXT(Table2[[#This Row],[Order_Date]],"YYYY-MM")</f>
        <v>2025-06</v>
      </c>
      <c r="O3588" s="9">
        <f>IFERROR(Table2[[#This Row],[Profit]]/Table2[[#This Row],[Sales]],0)</f>
        <v>0.1848390106149618</v>
      </c>
      <c r="P3588" t="str">
        <f>_xlfn.XLOOKUP(Table2[[#This Row],[Product_ID]],Table4[Product_ID],Table4[Category],"Not Found")</f>
        <v>Furniture</v>
      </c>
      <c r="Q3588" t="str">
        <f>_xlfn.XLOOKUP(Table2[[#This Row],[Product_ID]],Table4[Product_ID],Table4[Sub_Category],"Not Found")</f>
        <v>Furniture</v>
      </c>
      <c r="R3588" t="str">
        <f>_xlfn.XLOOKUP(Table2[[#This Row],[Customer_ID]],Table1[Customer_ID],Table1[Region],"Not Found")</f>
        <v>West</v>
      </c>
      <c r="S3588" t="str">
        <f>_xlfn.XLOOKUP(Table2[[#This Row],[Customer_ID]],Table1[Customer_ID],Table1[Segment],"Not Found")</f>
        <v>Consumer</v>
      </c>
      <c r="T3588" t="str">
        <f>_xlfn.XLOOKUP(Table2[[#This Row],[Product_ID]],Table4[Product_ID],Table4[Product_Name],"Not Found")</f>
        <v>Office Chair</v>
      </c>
    </row>
    <row r="3589" spans="1:20" x14ac:dyDescent="0.3">
      <c r="A3589" t="s">
        <v>4121</v>
      </c>
      <c r="B3589" s="4">
        <v>46007</v>
      </c>
      <c r="C3589" s="4">
        <v>46009</v>
      </c>
      <c r="D3589" t="s">
        <v>89</v>
      </c>
      <c r="E3589" t="s">
        <v>20</v>
      </c>
      <c r="F3589" s="8">
        <v>4</v>
      </c>
      <c r="G3589" s="10">
        <v>0</v>
      </c>
      <c r="H3589" t="s">
        <v>13</v>
      </c>
      <c r="I3589" s="8">
        <v>27996</v>
      </c>
      <c r="J3589" s="8">
        <v>4799.3100000000004</v>
      </c>
      <c r="K3589" s="12">
        <f>YEAR(Table2[[#This Row],[Order_Date]])</f>
        <v>2025</v>
      </c>
      <c r="L3589" s="12">
        <f>MONTH(Table2[[#This Row],[Order_Date]])</f>
        <v>12</v>
      </c>
      <c r="M3589" t="str">
        <f>TEXT(Table2[[#This Row],[Order_Date]],"mmm")</f>
        <v>Dec</v>
      </c>
      <c r="N3589" t="str">
        <f>TEXT(Table2[[#This Row],[Order_Date]],"YYYY-MM")</f>
        <v>2025-12</v>
      </c>
      <c r="O3589" s="9">
        <f>IFERROR(Table2[[#This Row],[Profit]]/Table2[[#This Row],[Sales]],0)</f>
        <v>0.17142841834547795</v>
      </c>
      <c r="P3589" t="str">
        <f>_xlfn.XLOOKUP(Table2[[#This Row],[Product_ID]],Table4[Product_ID],Table4[Category],"Not Found")</f>
        <v>Furniture</v>
      </c>
      <c r="Q3589" t="str">
        <f>_xlfn.XLOOKUP(Table2[[#This Row],[Product_ID]],Table4[Product_ID],Table4[Sub_Category],"Not Found")</f>
        <v>Furniture</v>
      </c>
      <c r="R3589" t="str">
        <f>_xlfn.XLOOKUP(Table2[[#This Row],[Customer_ID]],Table1[Customer_ID],Table1[Region],"Not Found")</f>
        <v>North</v>
      </c>
      <c r="S3589" t="str">
        <f>_xlfn.XLOOKUP(Table2[[#This Row],[Customer_ID]],Table1[Customer_ID],Table1[Segment],"Not Found")</f>
        <v>Home Office</v>
      </c>
      <c r="T3589" t="str">
        <f>_xlfn.XLOOKUP(Table2[[#This Row],[Product_ID]],Table4[Product_ID],Table4[Product_Name],"Not Found")</f>
        <v>Office Chair</v>
      </c>
    </row>
    <row r="3590" spans="1:20" x14ac:dyDescent="0.3">
      <c r="A3590" t="s">
        <v>4122</v>
      </c>
      <c r="B3590" s="4">
        <v>45476</v>
      </c>
      <c r="C3590" s="4">
        <v>45478</v>
      </c>
      <c r="D3590" t="s">
        <v>3972</v>
      </c>
      <c r="E3590" t="s">
        <v>76</v>
      </c>
      <c r="F3590" s="8">
        <v>1</v>
      </c>
      <c r="G3590" s="10">
        <v>0</v>
      </c>
      <c r="H3590" t="s">
        <v>13</v>
      </c>
      <c r="I3590" s="8">
        <v>899</v>
      </c>
      <c r="J3590" s="8">
        <v>227.97</v>
      </c>
      <c r="K3590" s="12">
        <f>YEAR(Table2[[#This Row],[Order_Date]])</f>
        <v>2024</v>
      </c>
      <c r="L3590" s="12">
        <f>MONTH(Table2[[#This Row],[Order_Date]])</f>
        <v>7</v>
      </c>
      <c r="M3590" t="str">
        <f>TEXT(Table2[[#This Row],[Order_Date]],"mmm")</f>
        <v>Jul</v>
      </c>
      <c r="N3590" t="str">
        <f>TEXT(Table2[[#This Row],[Order_Date]],"YYYY-MM")</f>
        <v>2024-07</v>
      </c>
      <c r="O3590" s="9">
        <f>IFERROR(Table2[[#This Row],[Profit]]/Table2[[#This Row],[Sales]],0)</f>
        <v>0.25358175750834261</v>
      </c>
      <c r="P3590" t="str">
        <f>_xlfn.XLOOKUP(Table2[[#This Row],[Product_ID]],Table4[Product_ID],Table4[Category],"Not Found")</f>
        <v>Home</v>
      </c>
      <c r="Q3590" t="str">
        <f>_xlfn.XLOOKUP(Table2[[#This Row],[Product_ID]],Table4[Product_ID],Table4[Sub_Category],"Not Found")</f>
        <v>Decor</v>
      </c>
      <c r="R3590" t="str">
        <f>_xlfn.XLOOKUP(Table2[[#This Row],[Customer_ID]],Table1[Customer_ID],Table1[Region],"Not Found")</f>
        <v>North</v>
      </c>
      <c r="S3590" t="str">
        <f>_xlfn.XLOOKUP(Table2[[#This Row],[Customer_ID]],Table1[Customer_ID],Table1[Segment],"Not Found")</f>
        <v>Consumer</v>
      </c>
      <c r="T3590" t="str">
        <f>_xlfn.XLOOKUP(Table2[[#This Row],[Product_ID]],Table4[Product_ID],Table4[Product_Name],"Not Found")</f>
        <v>Wall Clock</v>
      </c>
    </row>
    <row r="3591" spans="1:20" x14ac:dyDescent="0.3">
      <c r="A3591" t="s">
        <v>4123</v>
      </c>
      <c r="B3591" s="4">
        <v>45583</v>
      </c>
      <c r="C3591" s="4">
        <v>45585</v>
      </c>
      <c r="D3591" t="s">
        <v>544</v>
      </c>
      <c r="E3591" t="s">
        <v>20</v>
      </c>
      <c r="F3591" s="8">
        <v>3</v>
      </c>
      <c r="G3591" s="10">
        <v>0.1</v>
      </c>
      <c r="H3591" t="s">
        <v>17</v>
      </c>
      <c r="I3591" s="8">
        <v>18897.3</v>
      </c>
      <c r="J3591" s="8">
        <v>3552.92</v>
      </c>
      <c r="K3591" s="12">
        <f>YEAR(Table2[[#This Row],[Order_Date]])</f>
        <v>2024</v>
      </c>
      <c r="L3591" s="12">
        <f>MONTH(Table2[[#This Row],[Order_Date]])</f>
        <v>10</v>
      </c>
      <c r="M3591" t="str">
        <f>TEXT(Table2[[#This Row],[Order_Date]],"mmm")</f>
        <v>Oct</v>
      </c>
      <c r="N3591" t="str">
        <f>TEXT(Table2[[#This Row],[Order_Date]],"YYYY-MM")</f>
        <v>2024-10</v>
      </c>
      <c r="O3591" s="9">
        <f>IFERROR(Table2[[#This Row],[Profit]]/Table2[[#This Row],[Sales]],0)</f>
        <v>0.18801204404862071</v>
      </c>
      <c r="P3591" t="str">
        <f>_xlfn.XLOOKUP(Table2[[#This Row],[Product_ID]],Table4[Product_ID],Table4[Category],"Not Found")</f>
        <v>Furniture</v>
      </c>
      <c r="Q3591" t="str">
        <f>_xlfn.XLOOKUP(Table2[[#This Row],[Product_ID]],Table4[Product_ID],Table4[Sub_Category],"Not Found")</f>
        <v>Furniture</v>
      </c>
      <c r="R3591" t="str">
        <f>_xlfn.XLOOKUP(Table2[[#This Row],[Customer_ID]],Table1[Customer_ID],Table1[Region],"Not Found")</f>
        <v>South</v>
      </c>
      <c r="S3591" t="str">
        <f>_xlfn.XLOOKUP(Table2[[#This Row],[Customer_ID]],Table1[Customer_ID],Table1[Segment],"Not Found")</f>
        <v>Corporate</v>
      </c>
      <c r="T3591" t="str">
        <f>_xlfn.XLOOKUP(Table2[[#This Row],[Product_ID]],Table4[Product_ID],Table4[Product_Name],"Not Found")</f>
        <v>Office Chair</v>
      </c>
    </row>
    <row r="3592" spans="1:20" x14ac:dyDescent="0.3">
      <c r="A3592" t="s">
        <v>4124</v>
      </c>
      <c r="B3592" s="4">
        <v>45626</v>
      </c>
      <c r="C3592" s="4">
        <v>45628</v>
      </c>
      <c r="D3592" t="s">
        <v>98</v>
      </c>
      <c r="E3592" t="s">
        <v>65</v>
      </c>
      <c r="F3592" s="8">
        <v>2</v>
      </c>
      <c r="G3592" s="10">
        <v>0.2</v>
      </c>
      <c r="H3592" t="s">
        <v>17</v>
      </c>
      <c r="I3592" s="8">
        <v>1118.4000000000001</v>
      </c>
      <c r="J3592" s="8">
        <v>311.04000000000002</v>
      </c>
      <c r="K3592" s="12">
        <f>YEAR(Table2[[#This Row],[Order_Date]])</f>
        <v>2024</v>
      </c>
      <c r="L3592" s="12">
        <f>MONTH(Table2[[#This Row],[Order_Date]])</f>
        <v>11</v>
      </c>
      <c r="M3592" t="str">
        <f>TEXT(Table2[[#This Row],[Order_Date]],"mmm")</f>
        <v>Nov</v>
      </c>
      <c r="N3592" t="str">
        <f>TEXT(Table2[[#This Row],[Order_Date]],"YYYY-MM")</f>
        <v>2024-11</v>
      </c>
      <c r="O3592" s="9">
        <f>IFERROR(Table2[[#This Row],[Profit]]/Table2[[#This Row],[Sales]],0)</f>
        <v>0.27811158798283259</v>
      </c>
      <c r="P3592" t="str">
        <f>_xlfn.XLOOKUP(Table2[[#This Row],[Product_ID]],Table4[Product_ID],Table4[Category],"Not Found")</f>
        <v>Office</v>
      </c>
      <c r="Q3592" t="str">
        <f>_xlfn.XLOOKUP(Table2[[#This Row],[Product_ID]],Table4[Product_ID],Table4[Sub_Category],"Not Found")</f>
        <v>Storage</v>
      </c>
      <c r="R3592" t="str">
        <f>_xlfn.XLOOKUP(Table2[[#This Row],[Customer_ID]],Table1[Customer_ID],Table1[Region],"Not Found")</f>
        <v>West</v>
      </c>
      <c r="S3592" t="str">
        <f>_xlfn.XLOOKUP(Table2[[#This Row],[Customer_ID]],Table1[Customer_ID],Table1[Segment],"Not Found")</f>
        <v>Consumer</v>
      </c>
      <c r="T3592" t="str">
        <f>_xlfn.XLOOKUP(Table2[[#This Row],[Product_ID]],Table4[Product_ID],Table4[Product_Name],"Not Found")</f>
        <v>Desk Organizer</v>
      </c>
    </row>
    <row r="3593" spans="1:20" x14ac:dyDescent="0.3">
      <c r="A3593" t="s">
        <v>4125</v>
      </c>
      <c r="B3593" s="4">
        <v>45407</v>
      </c>
      <c r="C3593" s="4">
        <v>45411</v>
      </c>
      <c r="D3593" t="s">
        <v>544</v>
      </c>
      <c r="E3593" t="s">
        <v>26</v>
      </c>
      <c r="F3593" s="8">
        <v>1</v>
      </c>
      <c r="G3593" s="10">
        <v>0.05</v>
      </c>
      <c r="H3593" t="s">
        <v>21</v>
      </c>
      <c r="I3593" s="8">
        <v>854.05</v>
      </c>
      <c r="J3593" s="8">
        <v>225.44</v>
      </c>
      <c r="K3593" s="12">
        <f>YEAR(Table2[[#This Row],[Order_Date]])</f>
        <v>2024</v>
      </c>
      <c r="L3593" s="12">
        <f>MONTH(Table2[[#This Row],[Order_Date]])</f>
        <v>4</v>
      </c>
      <c r="M3593" t="str">
        <f>TEXT(Table2[[#This Row],[Order_Date]],"mmm")</f>
        <v>Apr</v>
      </c>
      <c r="N3593" t="str">
        <f>TEXT(Table2[[#This Row],[Order_Date]],"YYYY-MM")</f>
        <v>2024-04</v>
      </c>
      <c r="O3593" s="9">
        <f>IFERROR(Table2[[#This Row],[Profit]]/Table2[[#This Row],[Sales]],0)</f>
        <v>0.26396580996428781</v>
      </c>
      <c r="P3593" t="str">
        <f>_xlfn.XLOOKUP(Table2[[#This Row],[Product_ID]],Table4[Product_ID],Table4[Category],"Not Found")</f>
        <v>Technology</v>
      </c>
      <c r="Q3593" t="str">
        <f>_xlfn.XLOOKUP(Table2[[#This Row],[Product_ID]],Table4[Product_ID],Table4[Sub_Category],"Not Found")</f>
        <v>Accessories</v>
      </c>
      <c r="R3593" t="str">
        <f>_xlfn.XLOOKUP(Table2[[#This Row],[Customer_ID]],Table1[Customer_ID],Table1[Region],"Not Found")</f>
        <v>South</v>
      </c>
      <c r="S3593" t="str">
        <f>_xlfn.XLOOKUP(Table2[[#This Row],[Customer_ID]],Table1[Customer_ID],Table1[Segment],"Not Found")</f>
        <v>Corporate</v>
      </c>
      <c r="T3593" t="str">
        <f>_xlfn.XLOOKUP(Table2[[#This Row],[Product_ID]],Table4[Product_ID],Table4[Product_Name],"Not Found")</f>
        <v>Keyboard</v>
      </c>
    </row>
    <row r="3594" spans="1:20" x14ac:dyDescent="0.3">
      <c r="A3594" t="s">
        <v>4126</v>
      </c>
      <c r="B3594" s="4">
        <v>45340</v>
      </c>
      <c r="C3594" s="4">
        <v>45341</v>
      </c>
      <c r="D3594" t="s">
        <v>2879</v>
      </c>
      <c r="E3594" t="s">
        <v>68</v>
      </c>
      <c r="F3594" s="8">
        <v>2</v>
      </c>
      <c r="G3594" s="10">
        <v>0</v>
      </c>
      <c r="H3594" t="s">
        <v>13</v>
      </c>
      <c r="I3594" s="8">
        <v>2598</v>
      </c>
      <c r="J3594" s="8">
        <v>754.36</v>
      </c>
      <c r="K3594" s="12">
        <f>YEAR(Table2[[#This Row],[Order_Date]])</f>
        <v>2024</v>
      </c>
      <c r="L3594" s="12">
        <f>MONTH(Table2[[#This Row],[Order_Date]])</f>
        <v>2</v>
      </c>
      <c r="M3594" t="str">
        <f>TEXT(Table2[[#This Row],[Order_Date]],"mmm")</f>
        <v>Feb</v>
      </c>
      <c r="N3594" t="str">
        <f>TEXT(Table2[[#This Row],[Order_Date]],"YYYY-MM")</f>
        <v>2024-02</v>
      </c>
      <c r="O3594" s="9">
        <f>IFERROR(Table2[[#This Row],[Profit]]/Table2[[#This Row],[Sales]],0)</f>
        <v>0.29036181678214013</v>
      </c>
      <c r="P3594" t="str">
        <f>_xlfn.XLOOKUP(Table2[[#This Row],[Product_ID]],Table4[Product_ID],Table4[Category],"Not Found")</f>
        <v>Home</v>
      </c>
      <c r="Q3594" t="str">
        <f>_xlfn.XLOOKUP(Table2[[#This Row],[Product_ID]],Table4[Product_ID],Table4[Sub_Category],"Not Found")</f>
        <v>Lighting</v>
      </c>
      <c r="R3594" t="str">
        <f>_xlfn.XLOOKUP(Table2[[#This Row],[Customer_ID]],Table1[Customer_ID],Table1[Region],"Not Found")</f>
        <v>West</v>
      </c>
      <c r="S3594" t="str">
        <f>_xlfn.XLOOKUP(Table2[[#This Row],[Customer_ID]],Table1[Customer_ID],Table1[Segment],"Not Found")</f>
        <v>Consumer</v>
      </c>
      <c r="T3594" t="str">
        <f>_xlfn.XLOOKUP(Table2[[#This Row],[Product_ID]],Table4[Product_ID],Table4[Product_Name],"Not Found")</f>
        <v>Table Lamp</v>
      </c>
    </row>
    <row r="3595" spans="1:20" x14ac:dyDescent="0.3">
      <c r="A3595" t="s">
        <v>4127</v>
      </c>
      <c r="B3595" s="4">
        <v>45976</v>
      </c>
      <c r="C3595" s="4">
        <v>45977</v>
      </c>
      <c r="D3595" t="s">
        <v>787</v>
      </c>
      <c r="E3595" t="s">
        <v>68</v>
      </c>
      <c r="F3595" s="8">
        <v>2</v>
      </c>
      <c r="G3595" s="10">
        <v>0.05</v>
      </c>
      <c r="H3595" t="s">
        <v>21</v>
      </c>
      <c r="I3595" s="8">
        <v>2468.1</v>
      </c>
      <c r="J3595" s="8">
        <v>514.75</v>
      </c>
      <c r="K3595" s="12">
        <f>YEAR(Table2[[#This Row],[Order_Date]])</f>
        <v>2025</v>
      </c>
      <c r="L3595" s="12">
        <f>MONTH(Table2[[#This Row],[Order_Date]])</f>
        <v>11</v>
      </c>
      <c r="M3595" t="str">
        <f>TEXT(Table2[[#This Row],[Order_Date]],"mmm")</f>
        <v>Nov</v>
      </c>
      <c r="N3595" t="str">
        <f>TEXT(Table2[[#This Row],[Order_Date]],"YYYY-MM")</f>
        <v>2025-11</v>
      </c>
      <c r="O3595" s="9">
        <f>IFERROR(Table2[[#This Row],[Profit]]/Table2[[#This Row],[Sales]],0)</f>
        <v>0.20856124144078442</v>
      </c>
      <c r="P3595" t="str">
        <f>_xlfn.XLOOKUP(Table2[[#This Row],[Product_ID]],Table4[Product_ID],Table4[Category],"Not Found")</f>
        <v>Home</v>
      </c>
      <c r="Q3595" t="str">
        <f>_xlfn.XLOOKUP(Table2[[#This Row],[Product_ID]],Table4[Product_ID],Table4[Sub_Category],"Not Found")</f>
        <v>Lighting</v>
      </c>
      <c r="R3595" t="str">
        <f>_xlfn.XLOOKUP(Table2[[#This Row],[Customer_ID]],Table1[Customer_ID],Table1[Region],"Not Found")</f>
        <v>South</v>
      </c>
      <c r="S3595" t="str">
        <f>_xlfn.XLOOKUP(Table2[[#This Row],[Customer_ID]],Table1[Customer_ID],Table1[Segment],"Not Found")</f>
        <v>Home Office</v>
      </c>
      <c r="T3595" t="str">
        <f>_xlfn.XLOOKUP(Table2[[#This Row],[Product_ID]],Table4[Product_ID],Table4[Product_Name],"Not Found")</f>
        <v>Table Lamp</v>
      </c>
    </row>
    <row r="3596" spans="1:20" x14ac:dyDescent="0.3">
      <c r="A3596" t="s">
        <v>4128</v>
      </c>
      <c r="B3596" s="4">
        <v>45373</v>
      </c>
      <c r="C3596" s="4">
        <v>45374</v>
      </c>
      <c r="D3596" t="s">
        <v>154</v>
      </c>
      <c r="E3596" t="s">
        <v>29</v>
      </c>
      <c r="F3596" s="8">
        <v>2</v>
      </c>
      <c r="G3596" s="10">
        <v>0.05</v>
      </c>
      <c r="H3596" t="s">
        <v>17</v>
      </c>
      <c r="I3596" s="8">
        <v>758.1</v>
      </c>
      <c r="J3596" s="8">
        <v>237.98</v>
      </c>
      <c r="K3596" s="12">
        <f>YEAR(Table2[[#This Row],[Order_Date]])</f>
        <v>2024</v>
      </c>
      <c r="L3596" s="12">
        <f>MONTH(Table2[[#This Row],[Order_Date]])</f>
        <v>3</v>
      </c>
      <c r="M3596" t="str">
        <f>TEXT(Table2[[#This Row],[Order_Date]],"mmm")</f>
        <v>Mar</v>
      </c>
      <c r="N3596" t="str">
        <f>TEXT(Table2[[#This Row],[Order_Date]],"YYYY-MM")</f>
        <v>2024-03</v>
      </c>
      <c r="O3596" s="9">
        <f>IFERROR(Table2[[#This Row],[Profit]]/Table2[[#This Row],[Sales]],0)</f>
        <v>0.31391636987204852</v>
      </c>
      <c r="P3596" t="str">
        <f>_xlfn.XLOOKUP(Table2[[#This Row],[Product_ID]],Table4[Product_ID],Table4[Category],"Not Found")</f>
        <v>Office</v>
      </c>
      <c r="Q3596" t="str">
        <f>_xlfn.XLOOKUP(Table2[[#This Row],[Product_ID]],Table4[Product_ID],Table4[Sub_Category],"Not Found")</f>
        <v>Paper</v>
      </c>
      <c r="R3596" t="str">
        <f>_xlfn.XLOOKUP(Table2[[#This Row],[Customer_ID]],Table1[Customer_ID],Table1[Region],"Not Found")</f>
        <v>West</v>
      </c>
      <c r="S3596" t="str">
        <f>_xlfn.XLOOKUP(Table2[[#This Row],[Customer_ID]],Table1[Customer_ID],Table1[Segment],"Not Found")</f>
        <v>Consumer</v>
      </c>
      <c r="T3596" t="str">
        <f>_xlfn.XLOOKUP(Table2[[#This Row],[Product_ID]],Table4[Product_ID],Table4[Product_Name],"Not Found")</f>
        <v>Notebook Set</v>
      </c>
    </row>
    <row r="3597" spans="1:20" x14ac:dyDescent="0.3">
      <c r="A3597" t="s">
        <v>4129</v>
      </c>
      <c r="B3597" s="4">
        <v>45624</v>
      </c>
      <c r="C3597" s="4">
        <v>45629</v>
      </c>
      <c r="D3597" t="s">
        <v>1961</v>
      </c>
      <c r="E3597" t="s">
        <v>40</v>
      </c>
      <c r="F3597" s="8">
        <v>1</v>
      </c>
      <c r="G3597" s="10">
        <v>0.1</v>
      </c>
      <c r="H3597" t="s">
        <v>13</v>
      </c>
      <c r="I3597" s="8">
        <v>1349.1</v>
      </c>
      <c r="J3597" s="8">
        <v>295.89999999999998</v>
      </c>
      <c r="K3597" s="12">
        <f>YEAR(Table2[[#This Row],[Order_Date]])</f>
        <v>2024</v>
      </c>
      <c r="L3597" s="12">
        <f>MONTH(Table2[[#This Row],[Order_Date]])</f>
        <v>11</v>
      </c>
      <c r="M3597" t="str">
        <f>TEXT(Table2[[#This Row],[Order_Date]],"mmm")</f>
        <v>Nov</v>
      </c>
      <c r="N3597" t="str">
        <f>TEXT(Table2[[#This Row],[Order_Date]],"YYYY-MM")</f>
        <v>2024-11</v>
      </c>
      <c r="O3597" s="9">
        <f>IFERROR(Table2[[#This Row],[Profit]]/Table2[[#This Row],[Sales]],0)</f>
        <v>0.21933140612260024</v>
      </c>
      <c r="P3597" t="str">
        <f>_xlfn.XLOOKUP(Table2[[#This Row],[Product_ID]],Table4[Product_ID],Table4[Category],"Not Found")</f>
        <v>Technology</v>
      </c>
      <c r="Q3597" t="str">
        <f>_xlfn.XLOOKUP(Table2[[#This Row],[Product_ID]],Table4[Product_ID],Table4[Sub_Category],"Not Found")</f>
        <v>Accessories</v>
      </c>
      <c r="R3597" t="str">
        <f>_xlfn.XLOOKUP(Table2[[#This Row],[Customer_ID]],Table1[Customer_ID],Table1[Region],"Not Found")</f>
        <v>North</v>
      </c>
      <c r="S3597" t="str">
        <f>_xlfn.XLOOKUP(Table2[[#This Row],[Customer_ID]],Table1[Customer_ID],Table1[Segment],"Not Found")</f>
        <v>Consumer</v>
      </c>
      <c r="T3597" t="str">
        <f>_xlfn.XLOOKUP(Table2[[#This Row],[Product_ID]],Table4[Product_ID],Table4[Product_Name],"Not Found")</f>
        <v>Power Bank</v>
      </c>
    </row>
    <row r="3598" spans="1:20" x14ac:dyDescent="0.3">
      <c r="A3598" t="s">
        <v>4130</v>
      </c>
      <c r="B3598" s="4">
        <v>45848</v>
      </c>
      <c r="C3598" s="4">
        <v>45850</v>
      </c>
      <c r="D3598" t="s">
        <v>433</v>
      </c>
      <c r="E3598" t="s">
        <v>99</v>
      </c>
      <c r="F3598" s="8">
        <v>3</v>
      </c>
      <c r="G3598" s="10">
        <v>0.1</v>
      </c>
      <c r="H3598" t="s">
        <v>13</v>
      </c>
      <c r="I3598" s="8">
        <v>672.3</v>
      </c>
      <c r="J3598" s="8">
        <v>181.07</v>
      </c>
      <c r="K3598" s="12">
        <f>YEAR(Table2[[#This Row],[Order_Date]])</f>
        <v>2025</v>
      </c>
      <c r="L3598" s="12">
        <f>MONTH(Table2[[#This Row],[Order_Date]])</f>
        <v>7</v>
      </c>
      <c r="M3598" t="str">
        <f>TEXT(Table2[[#This Row],[Order_Date]],"mmm")</f>
        <v>Jul</v>
      </c>
      <c r="N3598" t="str">
        <f>TEXT(Table2[[#This Row],[Order_Date]],"YYYY-MM")</f>
        <v>2025-07</v>
      </c>
      <c r="O3598" s="9">
        <f>IFERROR(Table2[[#This Row],[Profit]]/Table2[[#This Row],[Sales]],0)</f>
        <v>0.26932916852595568</v>
      </c>
      <c r="P3598" t="str">
        <f>_xlfn.XLOOKUP(Table2[[#This Row],[Product_ID]],Table4[Product_ID],Table4[Category],"Not Found")</f>
        <v>Office</v>
      </c>
      <c r="Q3598" t="str">
        <f>_xlfn.XLOOKUP(Table2[[#This Row],[Product_ID]],Table4[Product_ID],Table4[Sub_Category],"Not Found")</f>
        <v>Paper</v>
      </c>
      <c r="R3598" t="str">
        <f>_xlfn.XLOOKUP(Table2[[#This Row],[Customer_ID]],Table1[Customer_ID],Table1[Region],"Not Found")</f>
        <v>West</v>
      </c>
      <c r="S3598" t="str">
        <f>_xlfn.XLOOKUP(Table2[[#This Row],[Customer_ID]],Table1[Customer_ID],Table1[Segment],"Not Found")</f>
        <v>Consumer</v>
      </c>
      <c r="T3598" t="str">
        <f>_xlfn.XLOOKUP(Table2[[#This Row],[Product_ID]],Table4[Product_ID],Table4[Product_Name],"Not Found")</f>
        <v>Pen Set</v>
      </c>
    </row>
    <row r="3599" spans="1:20" x14ac:dyDescent="0.3">
      <c r="A3599" t="s">
        <v>4131</v>
      </c>
      <c r="B3599" s="4">
        <v>45626</v>
      </c>
      <c r="C3599" s="4">
        <v>45629</v>
      </c>
      <c r="D3599" t="s">
        <v>1462</v>
      </c>
      <c r="E3599" t="s">
        <v>200</v>
      </c>
      <c r="F3599" s="8">
        <v>1</v>
      </c>
      <c r="G3599" s="10">
        <v>0.2</v>
      </c>
      <c r="H3599" t="s">
        <v>17</v>
      </c>
      <c r="I3599" s="8">
        <v>879.2</v>
      </c>
      <c r="J3599" s="8">
        <v>268.01</v>
      </c>
      <c r="K3599" s="12">
        <f>YEAR(Table2[[#This Row],[Order_Date]])</f>
        <v>2024</v>
      </c>
      <c r="L3599" s="12">
        <f>MONTH(Table2[[#This Row],[Order_Date]])</f>
        <v>11</v>
      </c>
      <c r="M3599" t="str">
        <f>TEXT(Table2[[#This Row],[Order_Date]],"mmm")</f>
        <v>Nov</v>
      </c>
      <c r="N3599" t="str">
        <f>TEXT(Table2[[#This Row],[Order_Date]],"YYYY-MM")</f>
        <v>2024-11</v>
      </c>
      <c r="O3599" s="9">
        <f>IFERROR(Table2[[#This Row],[Profit]]/Table2[[#This Row],[Sales]],0)</f>
        <v>0.30483393994540486</v>
      </c>
      <c r="P3599" t="str">
        <f>_xlfn.XLOOKUP(Table2[[#This Row],[Product_ID]],Table4[Product_ID],Table4[Category],"Not Found")</f>
        <v>Office</v>
      </c>
      <c r="Q3599" t="str">
        <f>_xlfn.XLOOKUP(Table2[[#This Row],[Product_ID]],Table4[Product_ID],Table4[Sub_Category],"Not Found")</f>
        <v>Office Supplies</v>
      </c>
      <c r="R3599" t="str">
        <f>_xlfn.XLOOKUP(Table2[[#This Row],[Customer_ID]],Table1[Customer_ID],Table1[Region],"Not Found")</f>
        <v>East</v>
      </c>
      <c r="S3599" t="str">
        <f>_xlfn.XLOOKUP(Table2[[#This Row],[Customer_ID]],Table1[Customer_ID],Table1[Segment],"Not Found")</f>
        <v>Consumer</v>
      </c>
      <c r="T3599" t="str">
        <f>_xlfn.XLOOKUP(Table2[[#This Row],[Product_ID]],Table4[Product_ID],Table4[Product_Name],"Not Found")</f>
        <v>Laptop Stand</v>
      </c>
    </row>
    <row r="3600" spans="1:20" x14ac:dyDescent="0.3">
      <c r="A3600" t="s">
        <v>4132</v>
      </c>
      <c r="B3600" s="4">
        <v>45823</v>
      </c>
      <c r="C3600" s="4">
        <v>45824</v>
      </c>
      <c r="D3600" t="s">
        <v>95</v>
      </c>
      <c r="E3600" t="s">
        <v>16</v>
      </c>
      <c r="F3600" s="8">
        <v>1</v>
      </c>
      <c r="G3600" s="10">
        <v>0.1</v>
      </c>
      <c r="H3600" t="s">
        <v>17</v>
      </c>
      <c r="I3600" s="8">
        <v>1169.0999999999999</v>
      </c>
      <c r="J3600" s="8">
        <v>268.86</v>
      </c>
      <c r="K3600" s="12">
        <f>YEAR(Table2[[#This Row],[Order_Date]])</f>
        <v>2025</v>
      </c>
      <c r="L3600" s="12">
        <f>MONTH(Table2[[#This Row],[Order_Date]])</f>
        <v>6</v>
      </c>
      <c r="M3600" t="str">
        <f>TEXT(Table2[[#This Row],[Order_Date]],"mmm")</f>
        <v>Jun</v>
      </c>
      <c r="N3600" t="str">
        <f>TEXT(Table2[[#This Row],[Order_Date]],"YYYY-MM")</f>
        <v>2025-06</v>
      </c>
      <c r="O3600" s="9">
        <f>IFERROR(Table2[[#This Row],[Profit]]/Table2[[#This Row],[Sales]],0)</f>
        <v>0.22997177315884015</v>
      </c>
      <c r="P3600" t="str">
        <f>_xlfn.XLOOKUP(Table2[[#This Row],[Product_ID]],Table4[Product_ID],Table4[Category],"Not Found")</f>
        <v>Technology</v>
      </c>
      <c r="Q3600" t="str">
        <f>_xlfn.XLOOKUP(Table2[[#This Row],[Product_ID]],Table4[Product_ID],Table4[Sub_Category],"Not Found")</f>
        <v>Accessories</v>
      </c>
      <c r="R3600" t="str">
        <f>_xlfn.XLOOKUP(Table2[[#This Row],[Customer_ID]],Table1[Customer_ID],Table1[Region],"Not Found")</f>
        <v>East</v>
      </c>
      <c r="S3600" t="str">
        <f>_xlfn.XLOOKUP(Table2[[#This Row],[Customer_ID]],Table1[Customer_ID],Table1[Segment],"Not Found")</f>
        <v>Corporate</v>
      </c>
      <c r="T3600" t="str">
        <f>_xlfn.XLOOKUP(Table2[[#This Row],[Product_ID]],Table4[Product_ID],Table4[Product_Name],"Not Found")</f>
        <v>USB-C Hub</v>
      </c>
    </row>
    <row r="3601" spans="1:20" x14ac:dyDescent="0.3">
      <c r="A3601" t="s">
        <v>4133</v>
      </c>
      <c r="B3601" s="4">
        <v>45512</v>
      </c>
      <c r="C3601" s="4">
        <v>45517</v>
      </c>
      <c r="D3601" t="s">
        <v>1020</v>
      </c>
      <c r="E3601" t="s">
        <v>29</v>
      </c>
      <c r="F3601" s="8">
        <v>3</v>
      </c>
      <c r="G3601" s="10">
        <v>0</v>
      </c>
      <c r="H3601" t="s">
        <v>17</v>
      </c>
      <c r="I3601" s="8">
        <v>1197</v>
      </c>
      <c r="J3601" s="8">
        <v>297.60000000000002</v>
      </c>
      <c r="K3601" s="12">
        <f>YEAR(Table2[[#This Row],[Order_Date]])</f>
        <v>2024</v>
      </c>
      <c r="L3601" s="12">
        <f>MONTH(Table2[[#This Row],[Order_Date]])</f>
        <v>8</v>
      </c>
      <c r="M3601" t="str">
        <f>TEXT(Table2[[#This Row],[Order_Date]],"mmm")</f>
        <v>Aug</v>
      </c>
      <c r="N3601" t="str">
        <f>TEXT(Table2[[#This Row],[Order_Date]],"YYYY-MM")</f>
        <v>2024-08</v>
      </c>
      <c r="O3601" s="9">
        <f>IFERROR(Table2[[#This Row],[Profit]]/Table2[[#This Row],[Sales]],0)</f>
        <v>0.2486215538847118</v>
      </c>
      <c r="P3601" t="str">
        <f>_xlfn.XLOOKUP(Table2[[#This Row],[Product_ID]],Table4[Product_ID],Table4[Category],"Not Found")</f>
        <v>Office</v>
      </c>
      <c r="Q3601" t="str">
        <f>_xlfn.XLOOKUP(Table2[[#This Row],[Product_ID]],Table4[Product_ID],Table4[Sub_Category],"Not Found")</f>
        <v>Paper</v>
      </c>
      <c r="R3601" t="str">
        <f>_xlfn.XLOOKUP(Table2[[#This Row],[Customer_ID]],Table1[Customer_ID],Table1[Region],"Not Found")</f>
        <v>South</v>
      </c>
      <c r="S3601" t="str">
        <f>_xlfn.XLOOKUP(Table2[[#This Row],[Customer_ID]],Table1[Customer_ID],Table1[Segment],"Not Found")</f>
        <v>Consumer</v>
      </c>
      <c r="T3601" t="str">
        <f>_xlfn.XLOOKUP(Table2[[#This Row],[Product_ID]],Table4[Product_ID],Table4[Product_Name],"Not Found")</f>
        <v>Notebook Set</v>
      </c>
    </row>
    <row r="3602" spans="1:20" x14ac:dyDescent="0.3">
      <c r="A3602" t="s">
        <v>4134</v>
      </c>
      <c r="B3602" s="4">
        <v>45926</v>
      </c>
      <c r="C3602" s="4">
        <v>45930</v>
      </c>
      <c r="D3602" t="s">
        <v>351</v>
      </c>
      <c r="E3602" t="s">
        <v>96</v>
      </c>
      <c r="F3602" s="8">
        <v>2</v>
      </c>
      <c r="G3602" s="10">
        <v>0.1</v>
      </c>
      <c r="H3602" t="s">
        <v>21</v>
      </c>
      <c r="I3602" s="8">
        <v>1798.2</v>
      </c>
      <c r="J3602" s="8">
        <v>500.34</v>
      </c>
      <c r="K3602" s="12">
        <f>YEAR(Table2[[#This Row],[Order_Date]])</f>
        <v>2025</v>
      </c>
      <c r="L3602" s="12">
        <f>MONTH(Table2[[#This Row],[Order_Date]])</f>
        <v>9</v>
      </c>
      <c r="M3602" t="str">
        <f>TEXT(Table2[[#This Row],[Order_Date]],"mmm")</f>
        <v>Sep</v>
      </c>
      <c r="N3602" t="str">
        <f>TEXT(Table2[[#This Row],[Order_Date]],"YYYY-MM")</f>
        <v>2025-09</v>
      </c>
      <c r="O3602" s="9">
        <f>IFERROR(Table2[[#This Row],[Profit]]/Table2[[#This Row],[Sales]],0)</f>
        <v>0.27824491157824488</v>
      </c>
      <c r="P3602" t="str">
        <f>_xlfn.XLOOKUP(Table2[[#This Row],[Product_ID]],Table4[Product_ID],Table4[Category],"Not Found")</f>
        <v>Home</v>
      </c>
      <c r="Q3602" t="str">
        <f>_xlfn.XLOOKUP(Table2[[#This Row],[Product_ID]],Table4[Product_ID],Table4[Sub_Category],"Not Found")</f>
        <v>Lighting</v>
      </c>
      <c r="R3602" t="str">
        <f>_xlfn.XLOOKUP(Table2[[#This Row],[Customer_ID]],Table1[Customer_ID],Table1[Region],"Not Found")</f>
        <v>South</v>
      </c>
      <c r="S3602" t="str">
        <f>_xlfn.XLOOKUP(Table2[[#This Row],[Customer_ID]],Table1[Customer_ID],Table1[Segment],"Not Found")</f>
        <v>Consumer</v>
      </c>
      <c r="T3602" t="str">
        <f>_xlfn.XLOOKUP(Table2[[#This Row],[Product_ID]],Table4[Product_ID],Table4[Product_Name],"Not Found")</f>
        <v>LED Strip Light</v>
      </c>
    </row>
    <row r="3603" spans="1:20" x14ac:dyDescent="0.3">
      <c r="A3603" t="s">
        <v>4135</v>
      </c>
      <c r="B3603" s="4">
        <v>45614</v>
      </c>
      <c r="C3603" s="4">
        <v>45616</v>
      </c>
      <c r="D3603" t="s">
        <v>206</v>
      </c>
      <c r="E3603" t="s">
        <v>81</v>
      </c>
      <c r="F3603" s="8">
        <v>1</v>
      </c>
      <c r="G3603" s="10">
        <v>0.1</v>
      </c>
      <c r="H3603" t="s">
        <v>13</v>
      </c>
      <c r="I3603" s="8">
        <v>719.1</v>
      </c>
      <c r="J3603" s="8">
        <v>-18.760000000000002</v>
      </c>
      <c r="K3603" s="12">
        <f>YEAR(Table2[[#This Row],[Order_Date]])</f>
        <v>2024</v>
      </c>
      <c r="L3603" s="12">
        <f>MONTH(Table2[[#This Row],[Order_Date]])</f>
        <v>11</v>
      </c>
      <c r="M3603" t="str">
        <f>TEXT(Table2[[#This Row],[Order_Date]],"mmm")</f>
        <v>Nov</v>
      </c>
      <c r="N3603" t="str">
        <f>TEXT(Table2[[#This Row],[Order_Date]],"YYYY-MM")</f>
        <v>2024-11</v>
      </c>
      <c r="O3603" s="9">
        <f>IFERROR(Table2[[#This Row],[Profit]]/Table2[[#This Row],[Sales]],0)</f>
        <v>-2.6088165762759005E-2</v>
      </c>
      <c r="P3603" t="str">
        <f>_xlfn.XLOOKUP(Table2[[#This Row],[Product_ID]],Table4[Product_ID],Table4[Category],"Not Found")</f>
        <v>Home</v>
      </c>
      <c r="Q3603" t="str">
        <f>_xlfn.XLOOKUP(Table2[[#This Row],[Product_ID]],Table4[Product_ID],Table4[Sub_Category],"Not Found")</f>
        <v>Kitchen</v>
      </c>
      <c r="R3603" t="str">
        <f>_xlfn.XLOOKUP(Table2[[#This Row],[Customer_ID]],Table1[Customer_ID],Table1[Region],"Not Found")</f>
        <v>South</v>
      </c>
      <c r="S3603" t="str">
        <f>_xlfn.XLOOKUP(Table2[[#This Row],[Customer_ID]],Table1[Customer_ID],Table1[Segment],"Not Found")</f>
        <v>Consumer</v>
      </c>
      <c r="T3603" t="str">
        <f>_xlfn.XLOOKUP(Table2[[#This Row],[Product_ID]],Table4[Product_ID],Table4[Product_Name],"Not Found")</f>
        <v>Travel Mug</v>
      </c>
    </row>
    <row r="3604" spans="1:20" x14ac:dyDescent="0.3">
      <c r="A3604" t="s">
        <v>4136</v>
      </c>
      <c r="B3604" s="4">
        <v>45294</v>
      </c>
      <c r="C3604" s="4">
        <v>45299</v>
      </c>
      <c r="D3604" t="s">
        <v>681</v>
      </c>
      <c r="E3604" t="s">
        <v>68</v>
      </c>
      <c r="F3604" s="8">
        <v>1</v>
      </c>
      <c r="G3604" s="10">
        <v>0.2</v>
      </c>
      <c r="H3604" t="s">
        <v>30</v>
      </c>
      <c r="I3604" s="8">
        <v>1039.2</v>
      </c>
      <c r="J3604" s="8">
        <v>288.54000000000002</v>
      </c>
      <c r="K3604" s="12">
        <f>YEAR(Table2[[#This Row],[Order_Date]])</f>
        <v>2024</v>
      </c>
      <c r="L3604" s="12">
        <f>MONTH(Table2[[#This Row],[Order_Date]])</f>
        <v>1</v>
      </c>
      <c r="M3604" t="str">
        <f>TEXT(Table2[[#This Row],[Order_Date]],"mmm")</f>
        <v>Jan</v>
      </c>
      <c r="N3604" t="str">
        <f>TEXT(Table2[[#This Row],[Order_Date]],"YYYY-MM")</f>
        <v>2024-01</v>
      </c>
      <c r="O3604" s="9">
        <f>IFERROR(Table2[[#This Row],[Profit]]/Table2[[#This Row],[Sales]],0)</f>
        <v>0.27765588914549655</v>
      </c>
      <c r="P3604" t="str">
        <f>_xlfn.XLOOKUP(Table2[[#This Row],[Product_ID]],Table4[Product_ID],Table4[Category],"Not Found")</f>
        <v>Home</v>
      </c>
      <c r="Q3604" t="str">
        <f>_xlfn.XLOOKUP(Table2[[#This Row],[Product_ID]],Table4[Product_ID],Table4[Sub_Category],"Not Found")</f>
        <v>Lighting</v>
      </c>
      <c r="R3604" t="str">
        <f>_xlfn.XLOOKUP(Table2[[#This Row],[Customer_ID]],Table1[Customer_ID],Table1[Region],"Not Found")</f>
        <v>South</v>
      </c>
      <c r="S3604" t="str">
        <f>_xlfn.XLOOKUP(Table2[[#This Row],[Customer_ID]],Table1[Customer_ID],Table1[Segment],"Not Found")</f>
        <v>Home Office</v>
      </c>
      <c r="T3604" t="str">
        <f>_xlfn.XLOOKUP(Table2[[#This Row],[Product_ID]],Table4[Product_ID],Table4[Product_Name],"Not Found")</f>
        <v>Table Lamp</v>
      </c>
    </row>
    <row r="3605" spans="1:20" x14ac:dyDescent="0.3">
      <c r="A3605" t="s">
        <v>4137</v>
      </c>
      <c r="B3605" s="4">
        <v>45985</v>
      </c>
      <c r="C3605" s="4">
        <v>45988</v>
      </c>
      <c r="D3605" t="s">
        <v>243</v>
      </c>
      <c r="E3605" t="s">
        <v>26</v>
      </c>
      <c r="F3605" s="8">
        <v>2</v>
      </c>
      <c r="G3605" s="10">
        <v>0</v>
      </c>
      <c r="H3605" t="s">
        <v>30</v>
      </c>
      <c r="I3605" s="8">
        <v>1798</v>
      </c>
      <c r="J3605" s="8">
        <v>394.65</v>
      </c>
      <c r="K3605" s="12">
        <f>YEAR(Table2[[#This Row],[Order_Date]])</f>
        <v>2025</v>
      </c>
      <c r="L3605" s="12">
        <f>MONTH(Table2[[#This Row],[Order_Date]])</f>
        <v>11</v>
      </c>
      <c r="M3605" t="str">
        <f>TEXT(Table2[[#This Row],[Order_Date]],"mmm")</f>
        <v>Nov</v>
      </c>
      <c r="N3605" t="str">
        <f>TEXT(Table2[[#This Row],[Order_Date]],"YYYY-MM")</f>
        <v>2025-11</v>
      </c>
      <c r="O3605" s="9">
        <f>IFERROR(Table2[[#This Row],[Profit]]/Table2[[#This Row],[Sales]],0)</f>
        <v>0.21949388209121246</v>
      </c>
      <c r="P3605" t="str">
        <f>_xlfn.XLOOKUP(Table2[[#This Row],[Product_ID]],Table4[Product_ID],Table4[Category],"Not Found")</f>
        <v>Technology</v>
      </c>
      <c r="Q3605" t="str">
        <f>_xlfn.XLOOKUP(Table2[[#This Row],[Product_ID]],Table4[Product_ID],Table4[Sub_Category],"Not Found")</f>
        <v>Accessories</v>
      </c>
      <c r="R3605" t="str">
        <f>_xlfn.XLOOKUP(Table2[[#This Row],[Customer_ID]],Table1[Customer_ID],Table1[Region],"Not Found")</f>
        <v>East</v>
      </c>
      <c r="S3605" t="str">
        <f>_xlfn.XLOOKUP(Table2[[#This Row],[Customer_ID]],Table1[Customer_ID],Table1[Segment],"Not Found")</f>
        <v>Consumer</v>
      </c>
      <c r="T3605" t="str">
        <f>_xlfn.XLOOKUP(Table2[[#This Row],[Product_ID]],Table4[Product_ID],Table4[Product_Name],"Not Found")</f>
        <v>Keyboard</v>
      </c>
    </row>
    <row r="3606" spans="1:20" x14ac:dyDescent="0.3">
      <c r="A3606" t="s">
        <v>4138</v>
      </c>
      <c r="B3606" s="4">
        <v>45497</v>
      </c>
      <c r="C3606" s="4">
        <v>45500</v>
      </c>
      <c r="D3606" t="s">
        <v>2272</v>
      </c>
      <c r="E3606" t="s">
        <v>116</v>
      </c>
      <c r="F3606" s="8">
        <v>5</v>
      </c>
      <c r="G3606" s="10">
        <v>0</v>
      </c>
      <c r="H3606" t="s">
        <v>13</v>
      </c>
      <c r="I3606" s="8">
        <v>1995</v>
      </c>
      <c r="J3606" s="8">
        <v>495.05</v>
      </c>
      <c r="K3606" s="12">
        <f>YEAR(Table2[[#This Row],[Order_Date]])</f>
        <v>2024</v>
      </c>
      <c r="L3606" s="12">
        <f>MONTH(Table2[[#This Row],[Order_Date]])</f>
        <v>7</v>
      </c>
      <c r="M3606" t="str">
        <f>TEXT(Table2[[#This Row],[Order_Date]],"mmm")</f>
        <v>Jul</v>
      </c>
      <c r="N3606" t="str">
        <f>TEXT(Table2[[#This Row],[Order_Date]],"YYYY-MM")</f>
        <v>2024-07</v>
      </c>
      <c r="O3606" s="9">
        <f>IFERROR(Table2[[#This Row],[Profit]]/Table2[[#This Row],[Sales]],0)</f>
        <v>0.24814536340852131</v>
      </c>
      <c r="P3606" t="str">
        <f>_xlfn.XLOOKUP(Table2[[#This Row],[Product_ID]],Table4[Product_ID],Table4[Category],"Not Found")</f>
        <v>Technology</v>
      </c>
      <c r="Q3606" t="str">
        <f>_xlfn.XLOOKUP(Table2[[#This Row],[Product_ID]],Table4[Product_ID],Table4[Sub_Category],"Not Found")</f>
        <v>Accessories</v>
      </c>
      <c r="R3606" t="str">
        <f>_xlfn.XLOOKUP(Table2[[#This Row],[Customer_ID]],Table1[Customer_ID],Table1[Region],"Not Found")</f>
        <v>West</v>
      </c>
      <c r="S3606" t="str">
        <f>_xlfn.XLOOKUP(Table2[[#This Row],[Customer_ID]],Table1[Customer_ID],Table1[Segment],"Not Found")</f>
        <v>Home Office</v>
      </c>
      <c r="T3606" t="str">
        <f>_xlfn.XLOOKUP(Table2[[#This Row],[Product_ID]],Table4[Product_ID],Table4[Product_Name],"Not Found")</f>
        <v>Mobile Holder</v>
      </c>
    </row>
    <row r="3607" spans="1:20" x14ac:dyDescent="0.3">
      <c r="A3607" t="s">
        <v>4139</v>
      </c>
      <c r="B3607" s="4">
        <v>45331</v>
      </c>
      <c r="C3607" s="4">
        <v>45335</v>
      </c>
      <c r="D3607" t="s">
        <v>645</v>
      </c>
      <c r="E3607" t="s">
        <v>200</v>
      </c>
      <c r="F3607" s="8">
        <v>4</v>
      </c>
      <c r="G3607" s="10">
        <v>0</v>
      </c>
      <c r="H3607" t="s">
        <v>21</v>
      </c>
      <c r="I3607" s="8">
        <v>4396</v>
      </c>
      <c r="J3607" s="8">
        <v>1376.62</v>
      </c>
      <c r="K3607" s="12">
        <f>YEAR(Table2[[#This Row],[Order_Date]])</f>
        <v>2024</v>
      </c>
      <c r="L3607" s="12">
        <f>MONTH(Table2[[#This Row],[Order_Date]])</f>
        <v>2</v>
      </c>
      <c r="M3607" t="str">
        <f>TEXT(Table2[[#This Row],[Order_Date]],"mmm")</f>
        <v>Feb</v>
      </c>
      <c r="N3607" t="str">
        <f>TEXT(Table2[[#This Row],[Order_Date]],"YYYY-MM")</f>
        <v>2024-02</v>
      </c>
      <c r="O3607" s="9">
        <f>IFERROR(Table2[[#This Row],[Profit]]/Table2[[#This Row],[Sales]],0)</f>
        <v>0.3131528662420382</v>
      </c>
      <c r="P3607" t="str">
        <f>_xlfn.XLOOKUP(Table2[[#This Row],[Product_ID]],Table4[Product_ID],Table4[Category],"Not Found")</f>
        <v>Office</v>
      </c>
      <c r="Q3607" t="str">
        <f>_xlfn.XLOOKUP(Table2[[#This Row],[Product_ID]],Table4[Product_ID],Table4[Sub_Category],"Not Found")</f>
        <v>Office Supplies</v>
      </c>
      <c r="R3607" t="str">
        <f>_xlfn.XLOOKUP(Table2[[#This Row],[Customer_ID]],Table1[Customer_ID],Table1[Region],"Not Found")</f>
        <v>West</v>
      </c>
      <c r="S3607" t="str">
        <f>_xlfn.XLOOKUP(Table2[[#This Row],[Customer_ID]],Table1[Customer_ID],Table1[Segment],"Not Found")</f>
        <v>Corporate</v>
      </c>
      <c r="T3607" t="str">
        <f>_xlfn.XLOOKUP(Table2[[#This Row],[Product_ID]],Table4[Product_ID],Table4[Product_Name],"Not Found")</f>
        <v>Laptop Stand</v>
      </c>
    </row>
    <row r="3608" spans="1:20" x14ac:dyDescent="0.3">
      <c r="A3608" t="s">
        <v>4140</v>
      </c>
      <c r="B3608" s="4">
        <v>45350</v>
      </c>
      <c r="C3608" s="4">
        <v>45351</v>
      </c>
      <c r="D3608" t="s">
        <v>2069</v>
      </c>
      <c r="E3608" t="s">
        <v>96</v>
      </c>
      <c r="F3608" s="8">
        <v>2</v>
      </c>
      <c r="G3608" s="10">
        <v>0.05</v>
      </c>
      <c r="H3608" t="s">
        <v>17</v>
      </c>
      <c r="I3608" s="8">
        <v>1898.1</v>
      </c>
      <c r="J3608" s="8">
        <v>553.97</v>
      </c>
      <c r="K3608" s="12">
        <f>YEAR(Table2[[#This Row],[Order_Date]])</f>
        <v>2024</v>
      </c>
      <c r="L3608" s="12">
        <f>MONTH(Table2[[#This Row],[Order_Date]])</f>
        <v>2</v>
      </c>
      <c r="M3608" t="str">
        <f>TEXT(Table2[[#This Row],[Order_Date]],"mmm")</f>
        <v>Feb</v>
      </c>
      <c r="N3608" t="str">
        <f>TEXT(Table2[[#This Row],[Order_Date]],"YYYY-MM")</f>
        <v>2024-02</v>
      </c>
      <c r="O3608" s="9">
        <f>IFERROR(Table2[[#This Row],[Profit]]/Table2[[#This Row],[Sales]],0)</f>
        <v>0.29185501290764454</v>
      </c>
      <c r="P3608" t="str">
        <f>_xlfn.XLOOKUP(Table2[[#This Row],[Product_ID]],Table4[Product_ID],Table4[Category],"Not Found")</f>
        <v>Home</v>
      </c>
      <c r="Q3608" t="str">
        <f>_xlfn.XLOOKUP(Table2[[#This Row],[Product_ID]],Table4[Product_ID],Table4[Sub_Category],"Not Found")</f>
        <v>Lighting</v>
      </c>
      <c r="R3608" t="str">
        <f>_xlfn.XLOOKUP(Table2[[#This Row],[Customer_ID]],Table1[Customer_ID],Table1[Region],"Not Found")</f>
        <v>South</v>
      </c>
      <c r="S3608" t="str">
        <f>_xlfn.XLOOKUP(Table2[[#This Row],[Customer_ID]],Table1[Customer_ID],Table1[Segment],"Not Found")</f>
        <v>Consumer</v>
      </c>
      <c r="T3608" t="str">
        <f>_xlfn.XLOOKUP(Table2[[#This Row],[Product_ID]],Table4[Product_ID],Table4[Product_Name],"Not Found")</f>
        <v>LED Strip Light</v>
      </c>
    </row>
    <row r="3609" spans="1:20" x14ac:dyDescent="0.3">
      <c r="A3609" t="s">
        <v>4141</v>
      </c>
      <c r="B3609" s="4">
        <v>45865</v>
      </c>
      <c r="C3609" s="4">
        <v>45866</v>
      </c>
      <c r="D3609" t="s">
        <v>140</v>
      </c>
      <c r="E3609" t="s">
        <v>29</v>
      </c>
      <c r="F3609" s="8">
        <v>1</v>
      </c>
      <c r="G3609" s="10">
        <v>0</v>
      </c>
      <c r="H3609" t="s">
        <v>17</v>
      </c>
      <c r="I3609" s="8">
        <v>399</v>
      </c>
      <c r="J3609" s="8">
        <v>103.19</v>
      </c>
      <c r="K3609" s="12">
        <f>YEAR(Table2[[#This Row],[Order_Date]])</f>
        <v>2025</v>
      </c>
      <c r="L3609" s="12">
        <f>MONTH(Table2[[#This Row],[Order_Date]])</f>
        <v>7</v>
      </c>
      <c r="M3609" t="str">
        <f>TEXT(Table2[[#This Row],[Order_Date]],"mmm")</f>
        <v>Jul</v>
      </c>
      <c r="N3609" t="str">
        <f>TEXT(Table2[[#This Row],[Order_Date]],"YYYY-MM")</f>
        <v>2025-07</v>
      </c>
      <c r="O3609" s="9">
        <f>IFERROR(Table2[[#This Row],[Profit]]/Table2[[#This Row],[Sales]],0)</f>
        <v>0.25862155388471175</v>
      </c>
      <c r="P3609" t="str">
        <f>_xlfn.XLOOKUP(Table2[[#This Row],[Product_ID]],Table4[Product_ID],Table4[Category],"Not Found")</f>
        <v>Office</v>
      </c>
      <c r="Q3609" t="str">
        <f>_xlfn.XLOOKUP(Table2[[#This Row],[Product_ID]],Table4[Product_ID],Table4[Sub_Category],"Not Found")</f>
        <v>Paper</v>
      </c>
      <c r="R3609" t="str">
        <f>_xlfn.XLOOKUP(Table2[[#This Row],[Customer_ID]],Table1[Customer_ID],Table1[Region],"Not Found")</f>
        <v>North</v>
      </c>
      <c r="S3609" t="str">
        <f>_xlfn.XLOOKUP(Table2[[#This Row],[Customer_ID]],Table1[Customer_ID],Table1[Segment],"Not Found")</f>
        <v>Consumer</v>
      </c>
      <c r="T3609" t="str">
        <f>_xlfn.XLOOKUP(Table2[[#This Row],[Product_ID]],Table4[Product_ID],Table4[Product_Name],"Not Found")</f>
        <v>Notebook Set</v>
      </c>
    </row>
    <row r="3610" spans="1:20" x14ac:dyDescent="0.3">
      <c r="A3610" t="s">
        <v>4142</v>
      </c>
      <c r="B3610" s="4">
        <v>45935</v>
      </c>
      <c r="C3610" s="4">
        <v>45940</v>
      </c>
      <c r="D3610" t="s">
        <v>322</v>
      </c>
      <c r="E3610" t="s">
        <v>71</v>
      </c>
      <c r="F3610" s="8">
        <v>1</v>
      </c>
      <c r="G3610" s="10">
        <v>0.1</v>
      </c>
      <c r="H3610" t="s">
        <v>17</v>
      </c>
      <c r="I3610" s="8">
        <v>719.1</v>
      </c>
      <c r="J3610" s="8">
        <v>225.77</v>
      </c>
      <c r="K3610" s="12">
        <f>YEAR(Table2[[#This Row],[Order_Date]])</f>
        <v>2025</v>
      </c>
      <c r="L3610" s="12">
        <f>MONTH(Table2[[#This Row],[Order_Date]])</f>
        <v>10</v>
      </c>
      <c r="M3610" t="str">
        <f>TEXT(Table2[[#This Row],[Order_Date]],"mmm")</f>
        <v>Oct</v>
      </c>
      <c r="N3610" t="str">
        <f>TEXT(Table2[[#This Row],[Order_Date]],"YYYY-MM")</f>
        <v>2025-10</v>
      </c>
      <c r="O3610" s="9">
        <f>IFERROR(Table2[[#This Row],[Profit]]/Table2[[#This Row],[Sales]],0)</f>
        <v>0.31396189681546377</v>
      </c>
      <c r="P3610" t="str">
        <f>_xlfn.XLOOKUP(Table2[[#This Row],[Product_ID]],Table4[Product_ID],Table4[Category],"Not Found")</f>
        <v>Home</v>
      </c>
      <c r="Q3610" t="str">
        <f>_xlfn.XLOOKUP(Table2[[#This Row],[Product_ID]],Table4[Product_ID],Table4[Sub_Category],"Not Found")</f>
        <v>Storage</v>
      </c>
      <c r="R3610" t="str">
        <f>_xlfn.XLOOKUP(Table2[[#This Row],[Customer_ID]],Table1[Customer_ID],Table1[Region],"Not Found")</f>
        <v>South</v>
      </c>
      <c r="S3610" t="str">
        <f>_xlfn.XLOOKUP(Table2[[#This Row],[Customer_ID]],Table1[Customer_ID],Table1[Segment],"Not Found")</f>
        <v>Consumer</v>
      </c>
      <c r="T3610" t="str">
        <f>_xlfn.XLOOKUP(Table2[[#This Row],[Product_ID]],Table4[Product_ID],Table4[Product_Name],"Not Found")</f>
        <v>Storage Box</v>
      </c>
    </row>
    <row r="3611" spans="1:20" x14ac:dyDescent="0.3">
      <c r="A3611" t="s">
        <v>4143</v>
      </c>
      <c r="B3611" s="4">
        <v>45798</v>
      </c>
      <c r="C3611" s="4">
        <v>45803</v>
      </c>
      <c r="D3611" t="s">
        <v>727</v>
      </c>
      <c r="E3611" t="s">
        <v>200</v>
      </c>
      <c r="F3611" s="8">
        <v>1</v>
      </c>
      <c r="G3611" s="10">
        <v>0.1</v>
      </c>
      <c r="H3611" t="s">
        <v>21</v>
      </c>
      <c r="I3611" s="8">
        <v>989.1</v>
      </c>
      <c r="J3611" s="8">
        <v>272.04000000000002</v>
      </c>
      <c r="K3611" s="12">
        <f>YEAR(Table2[[#This Row],[Order_Date]])</f>
        <v>2025</v>
      </c>
      <c r="L3611" s="12">
        <f>MONTH(Table2[[#This Row],[Order_Date]])</f>
        <v>5</v>
      </c>
      <c r="M3611" t="str">
        <f>TEXT(Table2[[#This Row],[Order_Date]],"mmm")</f>
        <v>May</v>
      </c>
      <c r="N3611" t="str">
        <f>TEXT(Table2[[#This Row],[Order_Date]],"YYYY-MM")</f>
        <v>2025-05</v>
      </c>
      <c r="O3611" s="9">
        <f>IFERROR(Table2[[#This Row],[Profit]]/Table2[[#This Row],[Sales]],0)</f>
        <v>0.2750379132544738</v>
      </c>
      <c r="P3611" t="str">
        <f>_xlfn.XLOOKUP(Table2[[#This Row],[Product_ID]],Table4[Product_ID],Table4[Category],"Not Found")</f>
        <v>Office</v>
      </c>
      <c r="Q3611" t="str">
        <f>_xlfn.XLOOKUP(Table2[[#This Row],[Product_ID]],Table4[Product_ID],Table4[Sub_Category],"Not Found")</f>
        <v>Office Supplies</v>
      </c>
      <c r="R3611" t="str">
        <f>_xlfn.XLOOKUP(Table2[[#This Row],[Customer_ID]],Table1[Customer_ID],Table1[Region],"Not Found")</f>
        <v>North</v>
      </c>
      <c r="S3611" t="str">
        <f>_xlfn.XLOOKUP(Table2[[#This Row],[Customer_ID]],Table1[Customer_ID],Table1[Segment],"Not Found")</f>
        <v>Home Office</v>
      </c>
      <c r="T3611" t="str">
        <f>_xlfn.XLOOKUP(Table2[[#This Row],[Product_ID]],Table4[Product_ID],Table4[Product_Name],"Not Found")</f>
        <v>Laptop Stand</v>
      </c>
    </row>
    <row r="3612" spans="1:20" x14ac:dyDescent="0.3">
      <c r="A3612" t="s">
        <v>4144</v>
      </c>
      <c r="B3612" s="4">
        <v>45863</v>
      </c>
      <c r="C3612" s="4">
        <v>45864</v>
      </c>
      <c r="D3612" t="s">
        <v>763</v>
      </c>
      <c r="E3612" t="s">
        <v>58</v>
      </c>
      <c r="F3612" s="8">
        <v>1</v>
      </c>
      <c r="G3612" s="10">
        <v>0.05</v>
      </c>
      <c r="H3612" t="s">
        <v>30</v>
      </c>
      <c r="I3612" s="8">
        <v>1899.05</v>
      </c>
      <c r="J3612" s="8">
        <v>338.21</v>
      </c>
      <c r="K3612" s="12">
        <f>YEAR(Table2[[#This Row],[Order_Date]])</f>
        <v>2025</v>
      </c>
      <c r="L3612" s="12">
        <f>MONTH(Table2[[#This Row],[Order_Date]])</f>
        <v>7</v>
      </c>
      <c r="M3612" t="str">
        <f>TEXT(Table2[[#This Row],[Order_Date]],"mmm")</f>
        <v>Jul</v>
      </c>
      <c r="N3612" t="str">
        <f>TEXT(Table2[[#This Row],[Order_Date]],"YYYY-MM")</f>
        <v>2025-07</v>
      </c>
      <c r="O3612" s="9">
        <f>IFERROR(Table2[[#This Row],[Profit]]/Table2[[#This Row],[Sales]],0)</f>
        <v>0.17809431031305126</v>
      </c>
      <c r="P3612" t="str">
        <f>_xlfn.XLOOKUP(Table2[[#This Row],[Product_ID]],Table4[Product_ID],Table4[Category],"Not Found")</f>
        <v>Technology</v>
      </c>
      <c r="Q3612" t="str">
        <f>_xlfn.XLOOKUP(Table2[[#This Row],[Product_ID]],Table4[Product_ID],Table4[Sub_Category],"Not Found")</f>
        <v>Audio</v>
      </c>
      <c r="R3612" t="str">
        <f>_xlfn.XLOOKUP(Table2[[#This Row],[Customer_ID]],Table1[Customer_ID],Table1[Region],"Not Found")</f>
        <v>South</v>
      </c>
      <c r="S3612" t="str">
        <f>_xlfn.XLOOKUP(Table2[[#This Row],[Customer_ID]],Table1[Customer_ID],Table1[Segment],"Not Found")</f>
        <v>Consumer</v>
      </c>
      <c r="T3612" t="str">
        <f>_xlfn.XLOOKUP(Table2[[#This Row],[Product_ID]],Table4[Product_ID],Table4[Product_Name],"Not Found")</f>
        <v>Bluetooth Speaker</v>
      </c>
    </row>
    <row r="3613" spans="1:20" x14ac:dyDescent="0.3">
      <c r="A3613" t="s">
        <v>4145</v>
      </c>
      <c r="B3613" s="4">
        <v>45413</v>
      </c>
      <c r="C3613" s="4">
        <v>45414</v>
      </c>
      <c r="D3613" t="s">
        <v>54</v>
      </c>
      <c r="E3613" t="s">
        <v>81</v>
      </c>
      <c r="F3613" s="8">
        <v>1</v>
      </c>
      <c r="G3613" s="10">
        <v>0.05</v>
      </c>
      <c r="H3613" t="s">
        <v>17</v>
      </c>
      <c r="I3613" s="8">
        <v>759.05</v>
      </c>
      <c r="J3613" s="8">
        <v>194.61</v>
      </c>
      <c r="K3613" s="12">
        <f>YEAR(Table2[[#This Row],[Order_Date]])</f>
        <v>2024</v>
      </c>
      <c r="L3613" s="12">
        <f>MONTH(Table2[[#This Row],[Order_Date]])</f>
        <v>5</v>
      </c>
      <c r="M3613" t="str">
        <f>TEXT(Table2[[#This Row],[Order_Date]],"mmm")</f>
        <v>May</v>
      </c>
      <c r="N3613" t="str">
        <f>TEXT(Table2[[#This Row],[Order_Date]],"YYYY-MM")</f>
        <v>2024-05</v>
      </c>
      <c r="O3613" s="9">
        <f>IFERROR(Table2[[#This Row],[Profit]]/Table2[[#This Row],[Sales]],0)</f>
        <v>0.25638627231407685</v>
      </c>
      <c r="P3613" t="str">
        <f>_xlfn.XLOOKUP(Table2[[#This Row],[Product_ID]],Table4[Product_ID],Table4[Category],"Not Found")</f>
        <v>Home</v>
      </c>
      <c r="Q3613" t="str">
        <f>_xlfn.XLOOKUP(Table2[[#This Row],[Product_ID]],Table4[Product_ID],Table4[Sub_Category],"Not Found")</f>
        <v>Kitchen</v>
      </c>
      <c r="R3613" t="str">
        <f>_xlfn.XLOOKUP(Table2[[#This Row],[Customer_ID]],Table1[Customer_ID],Table1[Region],"Not Found")</f>
        <v>North</v>
      </c>
      <c r="S3613" t="str">
        <f>_xlfn.XLOOKUP(Table2[[#This Row],[Customer_ID]],Table1[Customer_ID],Table1[Segment],"Not Found")</f>
        <v>Consumer</v>
      </c>
      <c r="T3613" t="str">
        <f>_xlfn.XLOOKUP(Table2[[#This Row],[Product_ID]],Table4[Product_ID],Table4[Product_Name],"Not Found")</f>
        <v>Travel Mug</v>
      </c>
    </row>
    <row r="3614" spans="1:20" x14ac:dyDescent="0.3">
      <c r="A3614" t="s">
        <v>4146</v>
      </c>
      <c r="B3614" s="4">
        <v>45770</v>
      </c>
      <c r="C3614" s="4">
        <v>45775</v>
      </c>
      <c r="D3614" t="s">
        <v>1652</v>
      </c>
      <c r="E3614" t="s">
        <v>45</v>
      </c>
      <c r="F3614" s="8">
        <v>1</v>
      </c>
      <c r="G3614" s="10">
        <v>0.15</v>
      </c>
      <c r="H3614" t="s">
        <v>13</v>
      </c>
      <c r="I3614" s="8">
        <v>2124.15</v>
      </c>
      <c r="J3614" s="8">
        <v>453.98</v>
      </c>
      <c r="K3614" s="12">
        <f>YEAR(Table2[[#This Row],[Order_Date]])</f>
        <v>2025</v>
      </c>
      <c r="L3614" s="12">
        <f>MONTH(Table2[[#This Row],[Order_Date]])</f>
        <v>4</v>
      </c>
      <c r="M3614" t="str">
        <f>TEXT(Table2[[#This Row],[Order_Date]],"mmm")</f>
        <v>Apr</v>
      </c>
      <c r="N3614" t="str">
        <f>TEXT(Table2[[#This Row],[Order_Date]],"YYYY-MM")</f>
        <v>2025-04</v>
      </c>
      <c r="O3614" s="9">
        <f>IFERROR(Table2[[#This Row],[Profit]]/Table2[[#This Row],[Sales]],0)</f>
        <v>0.21372313631334885</v>
      </c>
      <c r="P3614" t="str">
        <f>_xlfn.XLOOKUP(Table2[[#This Row],[Product_ID]],Table4[Product_ID],Table4[Category],"Not Found")</f>
        <v>Technology</v>
      </c>
      <c r="Q3614" t="str">
        <f>_xlfn.XLOOKUP(Table2[[#This Row],[Product_ID]],Table4[Product_ID],Table4[Sub_Category],"Not Found")</f>
        <v>Audio</v>
      </c>
      <c r="R3614" t="str">
        <f>_xlfn.XLOOKUP(Table2[[#This Row],[Customer_ID]],Table1[Customer_ID],Table1[Region],"Not Found")</f>
        <v>North</v>
      </c>
      <c r="S3614" t="str">
        <f>_xlfn.XLOOKUP(Table2[[#This Row],[Customer_ID]],Table1[Customer_ID],Table1[Segment],"Not Found")</f>
        <v>Consumer</v>
      </c>
      <c r="T3614" t="str">
        <f>_xlfn.XLOOKUP(Table2[[#This Row],[Product_ID]],Table4[Product_ID],Table4[Product_Name],"Not Found")</f>
        <v>Headphones</v>
      </c>
    </row>
    <row r="3615" spans="1:20" x14ac:dyDescent="0.3">
      <c r="A3615" t="s">
        <v>4147</v>
      </c>
      <c r="B3615" s="4">
        <v>45910</v>
      </c>
      <c r="C3615" s="4">
        <v>45912</v>
      </c>
      <c r="D3615" t="s">
        <v>363</v>
      </c>
      <c r="E3615" t="s">
        <v>76</v>
      </c>
      <c r="F3615" s="8">
        <v>2</v>
      </c>
      <c r="G3615" s="10">
        <v>0.05</v>
      </c>
      <c r="H3615" t="s">
        <v>17</v>
      </c>
      <c r="I3615" s="8">
        <v>1708.1</v>
      </c>
      <c r="J3615" s="8">
        <v>392.15</v>
      </c>
      <c r="K3615" s="12">
        <f>YEAR(Table2[[#This Row],[Order_Date]])</f>
        <v>2025</v>
      </c>
      <c r="L3615" s="12">
        <f>MONTH(Table2[[#This Row],[Order_Date]])</f>
        <v>9</v>
      </c>
      <c r="M3615" t="str">
        <f>TEXT(Table2[[#This Row],[Order_Date]],"mmm")</f>
        <v>Sep</v>
      </c>
      <c r="N3615" t="str">
        <f>TEXT(Table2[[#This Row],[Order_Date]],"YYYY-MM")</f>
        <v>2025-09</v>
      </c>
      <c r="O3615" s="9">
        <f>IFERROR(Table2[[#This Row],[Profit]]/Table2[[#This Row],[Sales]],0)</f>
        <v>0.22958257713248639</v>
      </c>
      <c r="P3615" t="str">
        <f>_xlfn.XLOOKUP(Table2[[#This Row],[Product_ID]],Table4[Product_ID],Table4[Category],"Not Found")</f>
        <v>Home</v>
      </c>
      <c r="Q3615" t="str">
        <f>_xlfn.XLOOKUP(Table2[[#This Row],[Product_ID]],Table4[Product_ID],Table4[Sub_Category],"Not Found")</f>
        <v>Decor</v>
      </c>
      <c r="R3615" t="str">
        <f>_xlfn.XLOOKUP(Table2[[#This Row],[Customer_ID]],Table1[Customer_ID],Table1[Region],"Not Found")</f>
        <v>East</v>
      </c>
      <c r="S3615" t="str">
        <f>_xlfn.XLOOKUP(Table2[[#This Row],[Customer_ID]],Table1[Customer_ID],Table1[Segment],"Not Found")</f>
        <v>Home Office</v>
      </c>
      <c r="T3615" t="str">
        <f>_xlfn.XLOOKUP(Table2[[#This Row],[Product_ID]],Table4[Product_ID],Table4[Product_Name],"Not Found")</f>
        <v>Wall Clock</v>
      </c>
    </row>
    <row r="3616" spans="1:20" x14ac:dyDescent="0.3">
      <c r="A3616" t="s">
        <v>4148</v>
      </c>
      <c r="B3616" s="4">
        <v>45387</v>
      </c>
      <c r="C3616" s="4">
        <v>45390</v>
      </c>
      <c r="D3616" t="s">
        <v>700</v>
      </c>
      <c r="E3616" t="s">
        <v>20</v>
      </c>
      <c r="F3616" s="8">
        <v>1</v>
      </c>
      <c r="G3616" s="10">
        <v>0</v>
      </c>
      <c r="H3616" t="s">
        <v>13</v>
      </c>
      <c r="I3616" s="8">
        <v>6999</v>
      </c>
      <c r="J3616" s="8">
        <v>1272.47</v>
      </c>
      <c r="K3616" s="12">
        <f>YEAR(Table2[[#This Row],[Order_Date]])</f>
        <v>2024</v>
      </c>
      <c r="L3616" s="12">
        <f>MONTH(Table2[[#This Row],[Order_Date]])</f>
        <v>4</v>
      </c>
      <c r="M3616" t="str">
        <f>TEXT(Table2[[#This Row],[Order_Date]],"mmm")</f>
        <v>Apr</v>
      </c>
      <c r="N3616" t="str">
        <f>TEXT(Table2[[#This Row],[Order_Date]],"YYYY-MM")</f>
        <v>2024-04</v>
      </c>
      <c r="O3616" s="9">
        <f>IFERROR(Table2[[#This Row],[Profit]]/Table2[[#This Row],[Sales]],0)</f>
        <v>0.1818074010572939</v>
      </c>
      <c r="P3616" t="str">
        <f>_xlfn.XLOOKUP(Table2[[#This Row],[Product_ID]],Table4[Product_ID],Table4[Category],"Not Found")</f>
        <v>Furniture</v>
      </c>
      <c r="Q3616" t="str">
        <f>_xlfn.XLOOKUP(Table2[[#This Row],[Product_ID]],Table4[Product_ID],Table4[Sub_Category],"Not Found")</f>
        <v>Furniture</v>
      </c>
      <c r="R3616" t="str">
        <f>_xlfn.XLOOKUP(Table2[[#This Row],[Customer_ID]],Table1[Customer_ID],Table1[Region],"Not Found")</f>
        <v>West</v>
      </c>
      <c r="S3616" t="str">
        <f>_xlfn.XLOOKUP(Table2[[#This Row],[Customer_ID]],Table1[Customer_ID],Table1[Segment],"Not Found")</f>
        <v>Home Office</v>
      </c>
      <c r="T3616" t="str">
        <f>_xlfn.XLOOKUP(Table2[[#This Row],[Product_ID]],Table4[Product_ID],Table4[Product_Name],"Not Found")</f>
        <v>Office Chair</v>
      </c>
    </row>
    <row r="3617" spans="1:20" x14ac:dyDescent="0.3">
      <c r="A3617" t="s">
        <v>4149</v>
      </c>
      <c r="B3617" s="4">
        <v>45705</v>
      </c>
      <c r="C3617" s="4">
        <v>45708</v>
      </c>
      <c r="D3617" t="s">
        <v>947</v>
      </c>
      <c r="E3617" t="s">
        <v>99</v>
      </c>
      <c r="F3617" s="8">
        <v>2</v>
      </c>
      <c r="G3617" s="10">
        <v>0</v>
      </c>
      <c r="H3617" t="s">
        <v>17</v>
      </c>
      <c r="I3617" s="8">
        <v>498</v>
      </c>
      <c r="J3617" s="8">
        <v>152.55000000000001</v>
      </c>
      <c r="K3617" s="12">
        <f>YEAR(Table2[[#This Row],[Order_Date]])</f>
        <v>2025</v>
      </c>
      <c r="L3617" s="12">
        <f>MONTH(Table2[[#This Row],[Order_Date]])</f>
        <v>2</v>
      </c>
      <c r="M3617" t="str">
        <f>TEXT(Table2[[#This Row],[Order_Date]],"mmm")</f>
        <v>Feb</v>
      </c>
      <c r="N3617" t="str">
        <f>TEXT(Table2[[#This Row],[Order_Date]],"YYYY-MM")</f>
        <v>2025-02</v>
      </c>
      <c r="O3617" s="9">
        <f>IFERROR(Table2[[#This Row],[Profit]]/Table2[[#This Row],[Sales]],0)</f>
        <v>0.30632530120481932</v>
      </c>
      <c r="P3617" t="str">
        <f>_xlfn.XLOOKUP(Table2[[#This Row],[Product_ID]],Table4[Product_ID],Table4[Category],"Not Found")</f>
        <v>Office</v>
      </c>
      <c r="Q3617" t="str">
        <f>_xlfn.XLOOKUP(Table2[[#This Row],[Product_ID]],Table4[Product_ID],Table4[Sub_Category],"Not Found")</f>
        <v>Paper</v>
      </c>
      <c r="R3617" t="str">
        <f>_xlfn.XLOOKUP(Table2[[#This Row],[Customer_ID]],Table1[Customer_ID],Table1[Region],"Not Found")</f>
        <v>North</v>
      </c>
      <c r="S3617" t="str">
        <f>_xlfn.XLOOKUP(Table2[[#This Row],[Customer_ID]],Table1[Customer_ID],Table1[Segment],"Not Found")</f>
        <v>Consumer</v>
      </c>
      <c r="T3617" t="str">
        <f>_xlfn.XLOOKUP(Table2[[#This Row],[Product_ID]],Table4[Product_ID],Table4[Product_Name],"Not Found")</f>
        <v>Pen Set</v>
      </c>
    </row>
    <row r="3618" spans="1:20" x14ac:dyDescent="0.3">
      <c r="A3618" t="s">
        <v>4150</v>
      </c>
      <c r="B3618" s="4">
        <v>45526</v>
      </c>
      <c r="C3618" s="4">
        <v>45530</v>
      </c>
      <c r="D3618" t="s">
        <v>237</v>
      </c>
      <c r="E3618" t="s">
        <v>12</v>
      </c>
      <c r="F3618" s="8">
        <v>4</v>
      </c>
      <c r="G3618" s="10">
        <v>0.05</v>
      </c>
      <c r="H3618" t="s">
        <v>21</v>
      </c>
      <c r="I3618" s="8">
        <v>2276.1999999999998</v>
      </c>
      <c r="J3618" s="8">
        <v>595.76</v>
      </c>
      <c r="K3618" s="12">
        <f>YEAR(Table2[[#This Row],[Order_Date]])</f>
        <v>2024</v>
      </c>
      <c r="L3618" s="12">
        <f>MONTH(Table2[[#This Row],[Order_Date]])</f>
        <v>8</v>
      </c>
      <c r="M3618" t="str">
        <f>TEXT(Table2[[#This Row],[Order_Date]],"mmm")</f>
        <v>Aug</v>
      </c>
      <c r="N3618" t="str">
        <f>TEXT(Table2[[#This Row],[Order_Date]],"YYYY-MM")</f>
        <v>2024-08</v>
      </c>
      <c r="O3618" s="9">
        <f>IFERROR(Table2[[#This Row],[Profit]]/Table2[[#This Row],[Sales]],0)</f>
        <v>0.26173446973025222</v>
      </c>
      <c r="P3618" t="str">
        <f>_xlfn.XLOOKUP(Table2[[#This Row],[Product_ID]],Table4[Product_ID],Table4[Category],"Not Found")</f>
        <v>Home</v>
      </c>
      <c r="Q3618" t="str">
        <f>_xlfn.XLOOKUP(Table2[[#This Row],[Product_ID]],Table4[Product_ID],Table4[Sub_Category],"Not Found")</f>
        <v>Kitchen</v>
      </c>
      <c r="R3618" t="str">
        <f>_xlfn.XLOOKUP(Table2[[#This Row],[Customer_ID]],Table1[Customer_ID],Table1[Region],"Not Found")</f>
        <v>West</v>
      </c>
      <c r="S3618" t="str">
        <f>_xlfn.XLOOKUP(Table2[[#This Row],[Customer_ID]],Table1[Customer_ID],Table1[Segment],"Not Found")</f>
        <v>Corporate</v>
      </c>
      <c r="T3618" t="str">
        <f>_xlfn.XLOOKUP(Table2[[#This Row],[Product_ID]],Table4[Product_ID],Table4[Product_Name],"Not Found")</f>
        <v>Water Bottle</v>
      </c>
    </row>
    <row r="3619" spans="1:20" x14ac:dyDescent="0.3">
      <c r="A3619" t="s">
        <v>4151</v>
      </c>
      <c r="B3619" s="4">
        <v>45353</v>
      </c>
      <c r="C3619" s="4">
        <v>45356</v>
      </c>
      <c r="D3619" t="s">
        <v>356</v>
      </c>
      <c r="E3619" t="s">
        <v>96</v>
      </c>
      <c r="F3619" s="8">
        <v>2</v>
      </c>
      <c r="G3619" s="10">
        <v>0</v>
      </c>
      <c r="H3619" t="s">
        <v>13</v>
      </c>
      <c r="I3619" s="8">
        <v>1998</v>
      </c>
      <c r="J3619" s="8">
        <v>592.78</v>
      </c>
      <c r="K3619" s="12">
        <f>YEAR(Table2[[#This Row],[Order_Date]])</f>
        <v>2024</v>
      </c>
      <c r="L3619" s="12">
        <f>MONTH(Table2[[#This Row],[Order_Date]])</f>
        <v>3</v>
      </c>
      <c r="M3619" t="str">
        <f>TEXT(Table2[[#This Row],[Order_Date]],"mmm")</f>
        <v>Mar</v>
      </c>
      <c r="N3619" t="str">
        <f>TEXT(Table2[[#This Row],[Order_Date]],"YYYY-MM")</f>
        <v>2024-03</v>
      </c>
      <c r="O3619" s="9">
        <f>IFERROR(Table2[[#This Row],[Profit]]/Table2[[#This Row],[Sales]],0)</f>
        <v>0.29668668668668668</v>
      </c>
      <c r="P3619" t="str">
        <f>_xlfn.XLOOKUP(Table2[[#This Row],[Product_ID]],Table4[Product_ID],Table4[Category],"Not Found")</f>
        <v>Home</v>
      </c>
      <c r="Q3619" t="str">
        <f>_xlfn.XLOOKUP(Table2[[#This Row],[Product_ID]],Table4[Product_ID],Table4[Sub_Category],"Not Found")</f>
        <v>Lighting</v>
      </c>
      <c r="R3619" t="str">
        <f>_xlfn.XLOOKUP(Table2[[#This Row],[Customer_ID]],Table1[Customer_ID],Table1[Region],"Not Found")</f>
        <v>South</v>
      </c>
      <c r="S3619" t="str">
        <f>_xlfn.XLOOKUP(Table2[[#This Row],[Customer_ID]],Table1[Customer_ID],Table1[Segment],"Not Found")</f>
        <v>Home Office</v>
      </c>
      <c r="T3619" t="str">
        <f>_xlfn.XLOOKUP(Table2[[#This Row],[Product_ID]],Table4[Product_ID],Table4[Product_Name],"Not Found")</f>
        <v>LED Strip Light</v>
      </c>
    </row>
    <row r="3620" spans="1:20" x14ac:dyDescent="0.3">
      <c r="A3620" t="s">
        <v>4152</v>
      </c>
      <c r="B3620" s="4">
        <v>45547</v>
      </c>
      <c r="C3620" s="4">
        <v>45552</v>
      </c>
      <c r="D3620" t="s">
        <v>510</v>
      </c>
      <c r="E3620" t="s">
        <v>99</v>
      </c>
      <c r="F3620" s="8">
        <v>3</v>
      </c>
      <c r="G3620" s="10">
        <v>0.1</v>
      </c>
      <c r="H3620" t="s">
        <v>13</v>
      </c>
      <c r="I3620" s="8">
        <v>672.3</v>
      </c>
      <c r="J3620" s="8">
        <v>185.39</v>
      </c>
      <c r="K3620" s="12">
        <f>YEAR(Table2[[#This Row],[Order_Date]])</f>
        <v>2024</v>
      </c>
      <c r="L3620" s="12">
        <f>MONTH(Table2[[#This Row],[Order_Date]])</f>
        <v>9</v>
      </c>
      <c r="M3620" t="str">
        <f>TEXT(Table2[[#This Row],[Order_Date]],"mmm")</f>
        <v>Sep</v>
      </c>
      <c r="N3620" t="str">
        <f>TEXT(Table2[[#This Row],[Order_Date]],"YYYY-MM")</f>
        <v>2024-09</v>
      </c>
      <c r="O3620" s="9">
        <f>IFERROR(Table2[[#This Row],[Profit]]/Table2[[#This Row],[Sales]],0)</f>
        <v>0.27575487133720067</v>
      </c>
      <c r="P3620" t="str">
        <f>_xlfn.XLOOKUP(Table2[[#This Row],[Product_ID]],Table4[Product_ID],Table4[Category],"Not Found")</f>
        <v>Office</v>
      </c>
      <c r="Q3620" t="str">
        <f>_xlfn.XLOOKUP(Table2[[#This Row],[Product_ID]],Table4[Product_ID],Table4[Sub_Category],"Not Found")</f>
        <v>Paper</v>
      </c>
      <c r="R3620" t="str">
        <f>_xlfn.XLOOKUP(Table2[[#This Row],[Customer_ID]],Table1[Customer_ID],Table1[Region],"Not Found")</f>
        <v>South</v>
      </c>
      <c r="S3620" t="str">
        <f>_xlfn.XLOOKUP(Table2[[#This Row],[Customer_ID]],Table1[Customer_ID],Table1[Segment],"Not Found")</f>
        <v>Corporate</v>
      </c>
      <c r="T3620" t="str">
        <f>_xlfn.XLOOKUP(Table2[[#This Row],[Product_ID]],Table4[Product_ID],Table4[Product_Name],"Not Found")</f>
        <v>Pen Set</v>
      </c>
    </row>
    <row r="3621" spans="1:20" x14ac:dyDescent="0.3">
      <c r="A3621" t="s">
        <v>4153</v>
      </c>
      <c r="B3621" s="4">
        <v>45852</v>
      </c>
      <c r="C3621" s="4">
        <v>45854</v>
      </c>
      <c r="D3621" t="s">
        <v>390</v>
      </c>
      <c r="E3621" t="s">
        <v>20</v>
      </c>
      <c r="F3621" s="8">
        <v>3</v>
      </c>
      <c r="G3621" s="10">
        <v>0.2</v>
      </c>
      <c r="H3621" t="s">
        <v>17</v>
      </c>
      <c r="I3621" s="8">
        <v>16797.599999999999</v>
      </c>
      <c r="J3621" s="8">
        <v>3273.56</v>
      </c>
      <c r="K3621" s="12">
        <f>YEAR(Table2[[#This Row],[Order_Date]])</f>
        <v>2025</v>
      </c>
      <c r="L3621" s="12">
        <f>MONTH(Table2[[#This Row],[Order_Date]])</f>
        <v>7</v>
      </c>
      <c r="M3621" t="str">
        <f>TEXT(Table2[[#This Row],[Order_Date]],"mmm")</f>
        <v>Jul</v>
      </c>
      <c r="N3621" t="str">
        <f>TEXT(Table2[[#This Row],[Order_Date]],"YYYY-MM")</f>
        <v>2025-07</v>
      </c>
      <c r="O3621" s="9">
        <f>IFERROR(Table2[[#This Row],[Profit]]/Table2[[#This Row],[Sales]],0)</f>
        <v>0.19488260227651572</v>
      </c>
      <c r="P3621" t="str">
        <f>_xlfn.XLOOKUP(Table2[[#This Row],[Product_ID]],Table4[Product_ID],Table4[Category],"Not Found")</f>
        <v>Furniture</v>
      </c>
      <c r="Q3621" t="str">
        <f>_xlfn.XLOOKUP(Table2[[#This Row],[Product_ID]],Table4[Product_ID],Table4[Sub_Category],"Not Found")</f>
        <v>Furniture</v>
      </c>
      <c r="R3621" t="str">
        <f>_xlfn.XLOOKUP(Table2[[#This Row],[Customer_ID]],Table1[Customer_ID],Table1[Region],"Not Found")</f>
        <v>West</v>
      </c>
      <c r="S3621" t="str">
        <f>_xlfn.XLOOKUP(Table2[[#This Row],[Customer_ID]],Table1[Customer_ID],Table1[Segment],"Not Found")</f>
        <v>Consumer</v>
      </c>
      <c r="T3621" t="str">
        <f>_xlfn.XLOOKUP(Table2[[#This Row],[Product_ID]],Table4[Product_ID],Table4[Product_Name],"Not Found")</f>
        <v>Office Chair</v>
      </c>
    </row>
    <row r="3622" spans="1:20" x14ac:dyDescent="0.3">
      <c r="A3622" t="s">
        <v>4154</v>
      </c>
      <c r="B3622" s="4">
        <v>45639</v>
      </c>
      <c r="C3622" s="4">
        <v>45644</v>
      </c>
      <c r="D3622" t="s">
        <v>805</v>
      </c>
      <c r="E3622" t="s">
        <v>58</v>
      </c>
      <c r="F3622" s="8">
        <v>1</v>
      </c>
      <c r="G3622" s="10">
        <v>0.1</v>
      </c>
      <c r="H3622" t="s">
        <v>13</v>
      </c>
      <c r="I3622" s="8">
        <v>1799.1</v>
      </c>
      <c r="J3622" s="8">
        <v>411.5</v>
      </c>
      <c r="K3622" s="12">
        <f>YEAR(Table2[[#This Row],[Order_Date]])</f>
        <v>2024</v>
      </c>
      <c r="L3622" s="12">
        <f>MONTH(Table2[[#This Row],[Order_Date]])</f>
        <v>12</v>
      </c>
      <c r="M3622" t="str">
        <f>TEXT(Table2[[#This Row],[Order_Date]],"mmm")</f>
        <v>Dec</v>
      </c>
      <c r="N3622" t="str">
        <f>TEXT(Table2[[#This Row],[Order_Date]],"YYYY-MM")</f>
        <v>2024-12</v>
      </c>
      <c r="O3622" s="9">
        <f>IFERROR(Table2[[#This Row],[Profit]]/Table2[[#This Row],[Sales]],0)</f>
        <v>0.22872547384803513</v>
      </c>
      <c r="P3622" t="str">
        <f>_xlfn.XLOOKUP(Table2[[#This Row],[Product_ID]],Table4[Product_ID],Table4[Category],"Not Found")</f>
        <v>Technology</v>
      </c>
      <c r="Q3622" t="str">
        <f>_xlfn.XLOOKUP(Table2[[#This Row],[Product_ID]],Table4[Product_ID],Table4[Sub_Category],"Not Found")</f>
        <v>Audio</v>
      </c>
      <c r="R3622" t="str">
        <f>_xlfn.XLOOKUP(Table2[[#This Row],[Customer_ID]],Table1[Customer_ID],Table1[Region],"Not Found")</f>
        <v>West</v>
      </c>
      <c r="S3622" t="str">
        <f>_xlfn.XLOOKUP(Table2[[#This Row],[Customer_ID]],Table1[Customer_ID],Table1[Segment],"Not Found")</f>
        <v>Home Office</v>
      </c>
      <c r="T3622" t="str">
        <f>_xlfn.XLOOKUP(Table2[[#This Row],[Product_ID]],Table4[Product_ID],Table4[Product_Name],"Not Found")</f>
        <v>Bluetooth Speaker</v>
      </c>
    </row>
    <row r="3623" spans="1:20" x14ac:dyDescent="0.3">
      <c r="A3623" t="s">
        <v>4155</v>
      </c>
      <c r="B3623" s="4">
        <v>45962</v>
      </c>
      <c r="C3623" s="4">
        <v>45963</v>
      </c>
      <c r="D3623" t="s">
        <v>820</v>
      </c>
      <c r="E3623" t="s">
        <v>29</v>
      </c>
      <c r="F3623" s="8">
        <v>1</v>
      </c>
      <c r="G3623" s="10">
        <v>0.05</v>
      </c>
      <c r="H3623" t="s">
        <v>13</v>
      </c>
      <c r="I3623" s="8">
        <v>379.05</v>
      </c>
      <c r="J3623" s="8">
        <v>130.81</v>
      </c>
      <c r="K3623" s="12">
        <f>YEAR(Table2[[#This Row],[Order_Date]])</f>
        <v>2025</v>
      </c>
      <c r="L3623" s="12">
        <f>MONTH(Table2[[#This Row],[Order_Date]])</f>
        <v>11</v>
      </c>
      <c r="M3623" t="str">
        <f>TEXT(Table2[[#This Row],[Order_Date]],"mmm")</f>
        <v>Nov</v>
      </c>
      <c r="N3623" t="str">
        <f>TEXT(Table2[[#This Row],[Order_Date]],"YYYY-MM")</f>
        <v>2025-11</v>
      </c>
      <c r="O3623" s="9">
        <f>IFERROR(Table2[[#This Row],[Profit]]/Table2[[#This Row],[Sales]],0)</f>
        <v>0.34509959108297056</v>
      </c>
      <c r="P3623" t="str">
        <f>_xlfn.XLOOKUP(Table2[[#This Row],[Product_ID]],Table4[Product_ID],Table4[Category],"Not Found")</f>
        <v>Office</v>
      </c>
      <c r="Q3623" t="str">
        <f>_xlfn.XLOOKUP(Table2[[#This Row],[Product_ID]],Table4[Product_ID],Table4[Sub_Category],"Not Found")</f>
        <v>Paper</v>
      </c>
      <c r="R3623" t="str">
        <f>_xlfn.XLOOKUP(Table2[[#This Row],[Customer_ID]],Table1[Customer_ID],Table1[Region],"Not Found")</f>
        <v>North</v>
      </c>
      <c r="S3623" t="str">
        <f>_xlfn.XLOOKUP(Table2[[#This Row],[Customer_ID]],Table1[Customer_ID],Table1[Segment],"Not Found")</f>
        <v>Corporate</v>
      </c>
      <c r="T3623" t="str">
        <f>_xlfn.XLOOKUP(Table2[[#This Row],[Product_ID]],Table4[Product_ID],Table4[Product_Name],"Not Found")</f>
        <v>Notebook Set</v>
      </c>
    </row>
    <row r="3624" spans="1:20" x14ac:dyDescent="0.3">
      <c r="A3624" t="s">
        <v>4156</v>
      </c>
      <c r="B3624" s="4">
        <v>45415</v>
      </c>
      <c r="C3624" s="4">
        <v>45416</v>
      </c>
      <c r="D3624" t="s">
        <v>1447</v>
      </c>
      <c r="E3624" t="s">
        <v>50</v>
      </c>
      <c r="F3624" s="8">
        <v>1</v>
      </c>
      <c r="G3624" s="10">
        <v>0</v>
      </c>
      <c r="H3624" t="s">
        <v>17</v>
      </c>
      <c r="I3624" s="8">
        <v>499</v>
      </c>
      <c r="J3624" s="8">
        <v>92.05</v>
      </c>
      <c r="K3624" s="12">
        <f>YEAR(Table2[[#This Row],[Order_Date]])</f>
        <v>2024</v>
      </c>
      <c r="L3624" s="12">
        <f>MONTH(Table2[[#This Row],[Order_Date]])</f>
        <v>5</v>
      </c>
      <c r="M3624" t="str">
        <f>TEXT(Table2[[#This Row],[Order_Date]],"mmm")</f>
        <v>May</v>
      </c>
      <c r="N3624" t="str">
        <f>TEXT(Table2[[#This Row],[Order_Date]],"YYYY-MM")</f>
        <v>2024-05</v>
      </c>
      <c r="O3624" s="9">
        <f>IFERROR(Table2[[#This Row],[Profit]]/Table2[[#This Row],[Sales]],0)</f>
        <v>0.1844689378757515</v>
      </c>
      <c r="P3624" t="str">
        <f>_xlfn.XLOOKUP(Table2[[#This Row],[Product_ID]],Table4[Product_ID],Table4[Category],"Not Found")</f>
        <v>Technology</v>
      </c>
      <c r="Q3624" t="str">
        <f>_xlfn.XLOOKUP(Table2[[#This Row],[Product_ID]],Table4[Product_ID],Table4[Sub_Category],"Not Found")</f>
        <v>Accessories</v>
      </c>
      <c r="R3624" t="str">
        <f>_xlfn.XLOOKUP(Table2[[#This Row],[Customer_ID]],Table1[Customer_ID],Table1[Region],"Not Found")</f>
        <v>East</v>
      </c>
      <c r="S3624" t="str">
        <f>_xlfn.XLOOKUP(Table2[[#This Row],[Customer_ID]],Table1[Customer_ID],Table1[Segment],"Not Found")</f>
        <v>Consumer</v>
      </c>
      <c r="T3624" t="str">
        <f>_xlfn.XLOOKUP(Table2[[#This Row],[Product_ID]],Table4[Product_ID],Table4[Product_Name],"Not Found")</f>
        <v>Wireless Mouse</v>
      </c>
    </row>
    <row r="3625" spans="1:20" x14ac:dyDescent="0.3">
      <c r="A3625" t="s">
        <v>4157</v>
      </c>
      <c r="B3625" s="4">
        <v>45773</v>
      </c>
      <c r="C3625" s="4">
        <v>45776</v>
      </c>
      <c r="D3625" t="s">
        <v>317</v>
      </c>
      <c r="E3625" t="s">
        <v>81</v>
      </c>
      <c r="F3625" s="8">
        <v>1</v>
      </c>
      <c r="G3625" s="10">
        <v>0.15</v>
      </c>
      <c r="H3625" t="s">
        <v>30</v>
      </c>
      <c r="I3625" s="8">
        <v>679.15</v>
      </c>
      <c r="J3625" s="8">
        <v>156.35</v>
      </c>
      <c r="K3625" s="12">
        <f>YEAR(Table2[[#This Row],[Order_Date]])</f>
        <v>2025</v>
      </c>
      <c r="L3625" s="12">
        <f>MONTH(Table2[[#This Row],[Order_Date]])</f>
        <v>4</v>
      </c>
      <c r="M3625" t="str">
        <f>TEXT(Table2[[#This Row],[Order_Date]],"mmm")</f>
        <v>Apr</v>
      </c>
      <c r="N3625" t="str">
        <f>TEXT(Table2[[#This Row],[Order_Date]],"YYYY-MM")</f>
        <v>2025-04</v>
      </c>
      <c r="O3625" s="9">
        <f>IFERROR(Table2[[#This Row],[Profit]]/Table2[[#This Row],[Sales]],0)</f>
        <v>0.23021423838621807</v>
      </c>
      <c r="P3625" t="str">
        <f>_xlfn.XLOOKUP(Table2[[#This Row],[Product_ID]],Table4[Product_ID],Table4[Category],"Not Found")</f>
        <v>Home</v>
      </c>
      <c r="Q3625" t="str">
        <f>_xlfn.XLOOKUP(Table2[[#This Row],[Product_ID]],Table4[Product_ID],Table4[Sub_Category],"Not Found")</f>
        <v>Kitchen</v>
      </c>
      <c r="R3625" t="str">
        <f>_xlfn.XLOOKUP(Table2[[#This Row],[Customer_ID]],Table1[Customer_ID],Table1[Region],"Not Found")</f>
        <v>East</v>
      </c>
      <c r="S3625" t="str">
        <f>_xlfn.XLOOKUP(Table2[[#This Row],[Customer_ID]],Table1[Customer_ID],Table1[Segment],"Not Found")</f>
        <v>Home Office</v>
      </c>
      <c r="T3625" t="str">
        <f>_xlfn.XLOOKUP(Table2[[#This Row],[Product_ID]],Table4[Product_ID],Table4[Product_Name],"Not Found")</f>
        <v>Travel Mug</v>
      </c>
    </row>
    <row r="3626" spans="1:20" x14ac:dyDescent="0.3">
      <c r="A3626" t="s">
        <v>4158</v>
      </c>
      <c r="B3626" s="4">
        <v>45608</v>
      </c>
      <c r="C3626" s="4">
        <v>45610</v>
      </c>
      <c r="D3626" t="s">
        <v>3086</v>
      </c>
      <c r="E3626" t="s">
        <v>20</v>
      </c>
      <c r="F3626" s="8">
        <v>2</v>
      </c>
      <c r="G3626" s="10">
        <v>0.15</v>
      </c>
      <c r="H3626" t="s">
        <v>21</v>
      </c>
      <c r="I3626" s="8">
        <v>11898.3</v>
      </c>
      <c r="J3626" s="8">
        <v>3008.62</v>
      </c>
      <c r="K3626" s="12">
        <f>YEAR(Table2[[#This Row],[Order_Date]])</f>
        <v>2024</v>
      </c>
      <c r="L3626" s="12">
        <f>MONTH(Table2[[#This Row],[Order_Date]])</f>
        <v>11</v>
      </c>
      <c r="M3626" t="str">
        <f>TEXT(Table2[[#This Row],[Order_Date]],"mmm")</f>
        <v>Nov</v>
      </c>
      <c r="N3626" t="str">
        <f>TEXT(Table2[[#This Row],[Order_Date]],"YYYY-MM")</f>
        <v>2024-11</v>
      </c>
      <c r="O3626" s="9">
        <f>IFERROR(Table2[[#This Row],[Profit]]/Table2[[#This Row],[Sales]],0)</f>
        <v>0.25286133313162384</v>
      </c>
      <c r="P3626" t="str">
        <f>_xlfn.XLOOKUP(Table2[[#This Row],[Product_ID]],Table4[Product_ID],Table4[Category],"Not Found")</f>
        <v>Furniture</v>
      </c>
      <c r="Q3626" t="str">
        <f>_xlfn.XLOOKUP(Table2[[#This Row],[Product_ID]],Table4[Product_ID],Table4[Sub_Category],"Not Found")</f>
        <v>Furniture</v>
      </c>
      <c r="R3626" t="str">
        <f>_xlfn.XLOOKUP(Table2[[#This Row],[Customer_ID]],Table1[Customer_ID],Table1[Region],"Not Found")</f>
        <v>East</v>
      </c>
      <c r="S3626" t="str">
        <f>_xlfn.XLOOKUP(Table2[[#This Row],[Customer_ID]],Table1[Customer_ID],Table1[Segment],"Not Found")</f>
        <v>Consumer</v>
      </c>
      <c r="T3626" t="str">
        <f>_xlfn.XLOOKUP(Table2[[#This Row],[Product_ID]],Table4[Product_ID],Table4[Product_Name],"Not Found")</f>
        <v>Office Chair</v>
      </c>
    </row>
    <row r="3627" spans="1:20" x14ac:dyDescent="0.3">
      <c r="A3627" t="s">
        <v>4159</v>
      </c>
      <c r="B3627" s="4">
        <v>45795</v>
      </c>
      <c r="C3627" s="4">
        <v>45799</v>
      </c>
      <c r="D3627" t="s">
        <v>313</v>
      </c>
      <c r="E3627" t="s">
        <v>99</v>
      </c>
      <c r="F3627" s="8">
        <v>4</v>
      </c>
      <c r="G3627" s="10">
        <v>0.05</v>
      </c>
      <c r="H3627" t="s">
        <v>17</v>
      </c>
      <c r="I3627" s="8">
        <v>946.2</v>
      </c>
      <c r="J3627" s="8">
        <v>257.58</v>
      </c>
      <c r="K3627" s="12">
        <f>YEAR(Table2[[#This Row],[Order_Date]])</f>
        <v>2025</v>
      </c>
      <c r="L3627" s="12">
        <f>MONTH(Table2[[#This Row],[Order_Date]])</f>
        <v>5</v>
      </c>
      <c r="M3627" t="str">
        <f>TEXT(Table2[[#This Row],[Order_Date]],"mmm")</f>
        <v>May</v>
      </c>
      <c r="N3627" t="str">
        <f>TEXT(Table2[[#This Row],[Order_Date]],"YYYY-MM")</f>
        <v>2025-05</v>
      </c>
      <c r="O3627" s="9">
        <f>IFERROR(Table2[[#This Row],[Profit]]/Table2[[#This Row],[Sales]],0)</f>
        <v>0.27222574508560554</v>
      </c>
      <c r="P3627" t="str">
        <f>_xlfn.XLOOKUP(Table2[[#This Row],[Product_ID]],Table4[Product_ID],Table4[Category],"Not Found")</f>
        <v>Office</v>
      </c>
      <c r="Q3627" t="str">
        <f>_xlfn.XLOOKUP(Table2[[#This Row],[Product_ID]],Table4[Product_ID],Table4[Sub_Category],"Not Found")</f>
        <v>Paper</v>
      </c>
      <c r="R3627" t="str">
        <f>_xlfn.XLOOKUP(Table2[[#This Row],[Customer_ID]],Table1[Customer_ID],Table1[Region],"Not Found")</f>
        <v>South</v>
      </c>
      <c r="S3627" t="str">
        <f>_xlfn.XLOOKUP(Table2[[#This Row],[Customer_ID]],Table1[Customer_ID],Table1[Segment],"Not Found")</f>
        <v>Home Office</v>
      </c>
      <c r="T3627" t="str">
        <f>_xlfn.XLOOKUP(Table2[[#This Row],[Product_ID]],Table4[Product_ID],Table4[Product_Name],"Not Found")</f>
        <v>Pen Set</v>
      </c>
    </row>
    <row r="3628" spans="1:20" x14ac:dyDescent="0.3">
      <c r="A3628" t="s">
        <v>4160</v>
      </c>
      <c r="B3628" s="4">
        <v>46010</v>
      </c>
      <c r="C3628" s="4">
        <v>46015</v>
      </c>
      <c r="D3628" t="s">
        <v>1771</v>
      </c>
      <c r="E3628" t="s">
        <v>12</v>
      </c>
      <c r="F3628" s="8">
        <v>4</v>
      </c>
      <c r="G3628" s="10">
        <v>0.05</v>
      </c>
      <c r="H3628" t="s">
        <v>17</v>
      </c>
      <c r="I3628" s="8">
        <v>2276.1999999999998</v>
      </c>
      <c r="J3628" s="8">
        <v>443.76</v>
      </c>
      <c r="K3628" s="12">
        <f>YEAR(Table2[[#This Row],[Order_Date]])</f>
        <v>2025</v>
      </c>
      <c r="L3628" s="12">
        <f>MONTH(Table2[[#This Row],[Order_Date]])</f>
        <v>12</v>
      </c>
      <c r="M3628" t="str">
        <f>TEXT(Table2[[#This Row],[Order_Date]],"mmm")</f>
        <v>Dec</v>
      </c>
      <c r="N3628" t="str">
        <f>TEXT(Table2[[#This Row],[Order_Date]],"YYYY-MM")</f>
        <v>2025-12</v>
      </c>
      <c r="O3628" s="9">
        <f>IFERROR(Table2[[#This Row],[Profit]]/Table2[[#This Row],[Sales]],0)</f>
        <v>0.19495650645813198</v>
      </c>
      <c r="P3628" t="str">
        <f>_xlfn.XLOOKUP(Table2[[#This Row],[Product_ID]],Table4[Product_ID],Table4[Category],"Not Found")</f>
        <v>Home</v>
      </c>
      <c r="Q3628" t="str">
        <f>_xlfn.XLOOKUP(Table2[[#This Row],[Product_ID]],Table4[Product_ID],Table4[Sub_Category],"Not Found")</f>
        <v>Kitchen</v>
      </c>
      <c r="R3628" t="str">
        <f>_xlfn.XLOOKUP(Table2[[#This Row],[Customer_ID]],Table1[Customer_ID],Table1[Region],"Not Found")</f>
        <v>North</v>
      </c>
      <c r="S3628" t="str">
        <f>_xlfn.XLOOKUP(Table2[[#This Row],[Customer_ID]],Table1[Customer_ID],Table1[Segment],"Not Found")</f>
        <v>Consumer</v>
      </c>
      <c r="T3628" t="str">
        <f>_xlfn.XLOOKUP(Table2[[#This Row],[Product_ID]],Table4[Product_ID],Table4[Product_Name],"Not Found")</f>
        <v>Water Bottle</v>
      </c>
    </row>
    <row r="3629" spans="1:20" x14ac:dyDescent="0.3">
      <c r="A3629" t="s">
        <v>4161</v>
      </c>
      <c r="B3629" s="4">
        <v>45339</v>
      </c>
      <c r="C3629" s="4">
        <v>45343</v>
      </c>
      <c r="D3629" t="s">
        <v>620</v>
      </c>
      <c r="E3629" t="s">
        <v>26</v>
      </c>
      <c r="F3629" s="8">
        <v>1</v>
      </c>
      <c r="G3629" s="10">
        <v>0.1</v>
      </c>
      <c r="H3629" t="s">
        <v>13</v>
      </c>
      <c r="I3629" s="8">
        <v>809.1</v>
      </c>
      <c r="J3629" s="8">
        <v>234.2</v>
      </c>
      <c r="K3629" s="12">
        <f>YEAR(Table2[[#This Row],[Order_Date]])</f>
        <v>2024</v>
      </c>
      <c r="L3629" s="12">
        <f>MONTH(Table2[[#This Row],[Order_Date]])</f>
        <v>2</v>
      </c>
      <c r="M3629" t="str">
        <f>TEXT(Table2[[#This Row],[Order_Date]],"mmm")</f>
        <v>Feb</v>
      </c>
      <c r="N3629" t="str">
        <f>TEXT(Table2[[#This Row],[Order_Date]],"YYYY-MM")</f>
        <v>2024-02</v>
      </c>
      <c r="O3629" s="9">
        <f>IFERROR(Table2[[#This Row],[Profit]]/Table2[[#This Row],[Sales]],0)</f>
        <v>0.28945742182672102</v>
      </c>
      <c r="P3629" t="str">
        <f>_xlfn.XLOOKUP(Table2[[#This Row],[Product_ID]],Table4[Product_ID],Table4[Category],"Not Found")</f>
        <v>Technology</v>
      </c>
      <c r="Q3629" t="str">
        <f>_xlfn.XLOOKUP(Table2[[#This Row],[Product_ID]],Table4[Product_ID],Table4[Sub_Category],"Not Found")</f>
        <v>Accessories</v>
      </c>
      <c r="R3629" t="str">
        <f>_xlfn.XLOOKUP(Table2[[#This Row],[Customer_ID]],Table1[Customer_ID],Table1[Region],"Not Found")</f>
        <v>East</v>
      </c>
      <c r="S3629" t="str">
        <f>_xlfn.XLOOKUP(Table2[[#This Row],[Customer_ID]],Table1[Customer_ID],Table1[Segment],"Not Found")</f>
        <v>Corporate</v>
      </c>
      <c r="T3629" t="str">
        <f>_xlfn.XLOOKUP(Table2[[#This Row],[Product_ID]],Table4[Product_ID],Table4[Product_Name],"Not Found")</f>
        <v>Keyboard</v>
      </c>
    </row>
    <row r="3630" spans="1:20" x14ac:dyDescent="0.3">
      <c r="A3630" t="s">
        <v>4162</v>
      </c>
      <c r="B3630" s="4">
        <v>45700</v>
      </c>
      <c r="C3630" s="4">
        <v>45704</v>
      </c>
      <c r="D3630" t="s">
        <v>560</v>
      </c>
      <c r="E3630" t="s">
        <v>12</v>
      </c>
      <c r="F3630" s="8">
        <v>5</v>
      </c>
      <c r="G3630" s="10">
        <v>0</v>
      </c>
      <c r="H3630" t="s">
        <v>21</v>
      </c>
      <c r="I3630" s="8">
        <v>2995</v>
      </c>
      <c r="J3630" s="8">
        <v>646.96</v>
      </c>
      <c r="K3630" s="12">
        <f>YEAR(Table2[[#This Row],[Order_Date]])</f>
        <v>2025</v>
      </c>
      <c r="L3630" s="12">
        <f>MONTH(Table2[[#This Row],[Order_Date]])</f>
        <v>2</v>
      </c>
      <c r="M3630" t="str">
        <f>TEXT(Table2[[#This Row],[Order_Date]],"mmm")</f>
        <v>Feb</v>
      </c>
      <c r="N3630" t="str">
        <f>TEXT(Table2[[#This Row],[Order_Date]],"YYYY-MM")</f>
        <v>2025-02</v>
      </c>
      <c r="O3630" s="9">
        <f>IFERROR(Table2[[#This Row],[Profit]]/Table2[[#This Row],[Sales]],0)</f>
        <v>0.21601335559265444</v>
      </c>
      <c r="P3630" t="str">
        <f>_xlfn.XLOOKUP(Table2[[#This Row],[Product_ID]],Table4[Product_ID],Table4[Category],"Not Found")</f>
        <v>Home</v>
      </c>
      <c r="Q3630" t="str">
        <f>_xlfn.XLOOKUP(Table2[[#This Row],[Product_ID]],Table4[Product_ID],Table4[Sub_Category],"Not Found")</f>
        <v>Kitchen</v>
      </c>
      <c r="R3630" t="str">
        <f>_xlfn.XLOOKUP(Table2[[#This Row],[Customer_ID]],Table1[Customer_ID],Table1[Region],"Not Found")</f>
        <v>South</v>
      </c>
      <c r="S3630" t="str">
        <f>_xlfn.XLOOKUP(Table2[[#This Row],[Customer_ID]],Table1[Customer_ID],Table1[Segment],"Not Found")</f>
        <v>Consumer</v>
      </c>
      <c r="T3630" t="str">
        <f>_xlfn.XLOOKUP(Table2[[#This Row],[Product_ID]],Table4[Product_ID],Table4[Product_Name],"Not Found")</f>
        <v>Water Bottle</v>
      </c>
    </row>
    <row r="3631" spans="1:20" x14ac:dyDescent="0.3">
      <c r="A3631" t="s">
        <v>4163</v>
      </c>
      <c r="B3631" s="4">
        <v>45427</v>
      </c>
      <c r="C3631" s="4">
        <v>45431</v>
      </c>
      <c r="D3631" t="s">
        <v>60</v>
      </c>
      <c r="E3631" t="s">
        <v>20</v>
      </c>
      <c r="F3631" s="8">
        <v>1</v>
      </c>
      <c r="G3631" s="10">
        <v>0</v>
      </c>
      <c r="H3631" t="s">
        <v>17</v>
      </c>
      <c r="I3631" s="8">
        <v>6999</v>
      </c>
      <c r="J3631" s="8">
        <v>1283.9000000000001</v>
      </c>
      <c r="K3631" s="12">
        <f>YEAR(Table2[[#This Row],[Order_Date]])</f>
        <v>2024</v>
      </c>
      <c r="L3631" s="12">
        <f>MONTH(Table2[[#This Row],[Order_Date]])</f>
        <v>5</v>
      </c>
      <c r="M3631" t="str">
        <f>TEXT(Table2[[#This Row],[Order_Date]],"mmm")</f>
        <v>May</v>
      </c>
      <c r="N3631" t="str">
        <f>TEXT(Table2[[#This Row],[Order_Date]],"YYYY-MM")</f>
        <v>2024-05</v>
      </c>
      <c r="O3631" s="9">
        <f>IFERROR(Table2[[#This Row],[Profit]]/Table2[[#This Row],[Sales]],0)</f>
        <v>0.18344049149878555</v>
      </c>
      <c r="P3631" t="str">
        <f>_xlfn.XLOOKUP(Table2[[#This Row],[Product_ID]],Table4[Product_ID],Table4[Category],"Not Found")</f>
        <v>Furniture</v>
      </c>
      <c r="Q3631" t="str">
        <f>_xlfn.XLOOKUP(Table2[[#This Row],[Product_ID]],Table4[Product_ID],Table4[Sub_Category],"Not Found")</f>
        <v>Furniture</v>
      </c>
      <c r="R3631" t="str">
        <f>_xlfn.XLOOKUP(Table2[[#This Row],[Customer_ID]],Table1[Customer_ID],Table1[Region],"Not Found")</f>
        <v>East</v>
      </c>
      <c r="S3631" t="str">
        <f>_xlfn.XLOOKUP(Table2[[#This Row],[Customer_ID]],Table1[Customer_ID],Table1[Segment],"Not Found")</f>
        <v>Consumer</v>
      </c>
      <c r="T3631" t="str">
        <f>_xlfn.XLOOKUP(Table2[[#This Row],[Product_ID]],Table4[Product_ID],Table4[Product_Name],"Not Found")</f>
        <v>Office Chair</v>
      </c>
    </row>
    <row r="3632" spans="1:20" x14ac:dyDescent="0.3">
      <c r="A3632" t="s">
        <v>4164</v>
      </c>
      <c r="B3632" s="4">
        <v>45492</v>
      </c>
      <c r="C3632" s="4">
        <v>45496</v>
      </c>
      <c r="D3632" t="s">
        <v>1652</v>
      </c>
      <c r="E3632" t="s">
        <v>99</v>
      </c>
      <c r="F3632" s="8">
        <v>3</v>
      </c>
      <c r="G3632" s="10">
        <v>0</v>
      </c>
      <c r="H3632" t="s">
        <v>30</v>
      </c>
      <c r="I3632" s="8">
        <v>747</v>
      </c>
      <c r="J3632" s="8">
        <v>237.33</v>
      </c>
      <c r="K3632" s="12">
        <f>YEAR(Table2[[#This Row],[Order_Date]])</f>
        <v>2024</v>
      </c>
      <c r="L3632" s="12">
        <f>MONTH(Table2[[#This Row],[Order_Date]])</f>
        <v>7</v>
      </c>
      <c r="M3632" t="str">
        <f>TEXT(Table2[[#This Row],[Order_Date]],"mmm")</f>
        <v>Jul</v>
      </c>
      <c r="N3632" t="str">
        <f>TEXT(Table2[[#This Row],[Order_Date]],"YYYY-MM")</f>
        <v>2024-07</v>
      </c>
      <c r="O3632" s="9">
        <f>IFERROR(Table2[[#This Row],[Profit]]/Table2[[#This Row],[Sales]],0)</f>
        <v>0.31771084337349398</v>
      </c>
      <c r="P3632" t="str">
        <f>_xlfn.XLOOKUP(Table2[[#This Row],[Product_ID]],Table4[Product_ID],Table4[Category],"Not Found")</f>
        <v>Office</v>
      </c>
      <c r="Q3632" t="str">
        <f>_xlfn.XLOOKUP(Table2[[#This Row],[Product_ID]],Table4[Product_ID],Table4[Sub_Category],"Not Found")</f>
        <v>Paper</v>
      </c>
      <c r="R3632" t="str">
        <f>_xlfn.XLOOKUP(Table2[[#This Row],[Customer_ID]],Table1[Customer_ID],Table1[Region],"Not Found")</f>
        <v>North</v>
      </c>
      <c r="S3632" t="str">
        <f>_xlfn.XLOOKUP(Table2[[#This Row],[Customer_ID]],Table1[Customer_ID],Table1[Segment],"Not Found")</f>
        <v>Consumer</v>
      </c>
      <c r="T3632" t="str">
        <f>_xlfn.XLOOKUP(Table2[[#This Row],[Product_ID]],Table4[Product_ID],Table4[Product_Name],"Not Found")</f>
        <v>Pen Set</v>
      </c>
    </row>
    <row r="3633" spans="1:20" x14ac:dyDescent="0.3">
      <c r="A3633" t="s">
        <v>4165</v>
      </c>
      <c r="B3633" s="4">
        <v>45541</v>
      </c>
      <c r="C3633" s="4">
        <v>45546</v>
      </c>
      <c r="D3633" t="s">
        <v>28</v>
      </c>
      <c r="E3633" t="s">
        <v>40</v>
      </c>
      <c r="F3633" s="8">
        <v>1</v>
      </c>
      <c r="G3633" s="10">
        <v>0.05</v>
      </c>
      <c r="H3633" t="s">
        <v>30</v>
      </c>
      <c r="I3633" s="8">
        <v>1424.05</v>
      </c>
      <c r="J3633" s="8">
        <v>358.19</v>
      </c>
      <c r="K3633" s="12">
        <f>YEAR(Table2[[#This Row],[Order_Date]])</f>
        <v>2024</v>
      </c>
      <c r="L3633" s="12">
        <f>MONTH(Table2[[#This Row],[Order_Date]])</f>
        <v>9</v>
      </c>
      <c r="M3633" t="str">
        <f>TEXT(Table2[[#This Row],[Order_Date]],"mmm")</f>
        <v>Sep</v>
      </c>
      <c r="N3633" t="str">
        <f>TEXT(Table2[[#This Row],[Order_Date]],"YYYY-MM")</f>
        <v>2024-09</v>
      </c>
      <c r="O3633" s="9">
        <f>IFERROR(Table2[[#This Row],[Profit]]/Table2[[#This Row],[Sales]],0)</f>
        <v>0.25152908956848424</v>
      </c>
      <c r="P3633" t="str">
        <f>_xlfn.XLOOKUP(Table2[[#This Row],[Product_ID]],Table4[Product_ID],Table4[Category],"Not Found")</f>
        <v>Technology</v>
      </c>
      <c r="Q3633" t="str">
        <f>_xlfn.XLOOKUP(Table2[[#This Row],[Product_ID]],Table4[Product_ID],Table4[Sub_Category],"Not Found")</f>
        <v>Accessories</v>
      </c>
      <c r="R3633" t="str">
        <f>_xlfn.XLOOKUP(Table2[[#This Row],[Customer_ID]],Table1[Customer_ID],Table1[Region],"Not Found")</f>
        <v>West</v>
      </c>
      <c r="S3633" t="str">
        <f>_xlfn.XLOOKUP(Table2[[#This Row],[Customer_ID]],Table1[Customer_ID],Table1[Segment],"Not Found")</f>
        <v>Home Office</v>
      </c>
      <c r="T3633" t="str">
        <f>_xlfn.XLOOKUP(Table2[[#This Row],[Product_ID]],Table4[Product_ID],Table4[Product_Name],"Not Found")</f>
        <v>Power Bank</v>
      </c>
    </row>
    <row r="3634" spans="1:20" x14ac:dyDescent="0.3">
      <c r="A3634" t="s">
        <v>4166</v>
      </c>
      <c r="B3634" s="4">
        <v>45605</v>
      </c>
      <c r="C3634" s="4">
        <v>45606</v>
      </c>
      <c r="D3634" t="s">
        <v>397</v>
      </c>
      <c r="E3634" t="s">
        <v>50</v>
      </c>
      <c r="F3634" s="8">
        <v>1</v>
      </c>
      <c r="G3634" s="10">
        <v>0</v>
      </c>
      <c r="H3634" t="s">
        <v>13</v>
      </c>
      <c r="I3634" s="8">
        <v>499</v>
      </c>
      <c r="J3634" s="8">
        <v>94.48</v>
      </c>
      <c r="K3634" s="12">
        <f>YEAR(Table2[[#This Row],[Order_Date]])</f>
        <v>2024</v>
      </c>
      <c r="L3634" s="12">
        <f>MONTH(Table2[[#This Row],[Order_Date]])</f>
        <v>11</v>
      </c>
      <c r="M3634" t="str">
        <f>TEXT(Table2[[#This Row],[Order_Date]],"mmm")</f>
        <v>Nov</v>
      </c>
      <c r="N3634" t="str">
        <f>TEXT(Table2[[#This Row],[Order_Date]],"YYYY-MM")</f>
        <v>2024-11</v>
      </c>
      <c r="O3634" s="9">
        <f>IFERROR(Table2[[#This Row],[Profit]]/Table2[[#This Row],[Sales]],0)</f>
        <v>0.18933867735470944</v>
      </c>
      <c r="P3634" t="str">
        <f>_xlfn.XLOOKUP(Table2[[#This Row],[Product_ID]],Table4[Product_ID],Table4[Category],"Not Found")</f>
        <v>Technology</v>
      </c>
      <c r="Q3634" t="str">
        <f>_xlfn.XLOOKUP(Table2[[#This Row],[Product_ID]],Table4[Product_ID],Table4[Sub_Category],"Not Found")</f>
        <v>Accessories</v>
      </c>
      <c r="R3634" t="str">
        <f>_xlfn.XLOOKUP(Table2[[#This Row],[Customer_ID]],Table1[Customer_ID],Table1[Region],"Not Found")</f>
        <v>South</v>
      </c>
      <c r="S3634" t="str">
        <f>_xlfn.XLOOKUP(Table2[[#This Row],[Customer_ID]],Table1[Customer_ID],Table1[Segment],"Not Found")</f>
        <v>Consumer</v>
      </c>
      <c r="T3634" t="str">
        <f>_xlfn.XLOOKUP(Table2[[#This Row],[Product_ID]],Table4[Product_ID],Table4[Product_Name],"Not Found")</f>
        <v>Wireless Mouse</v>
      </c>
    </row>
    <row r="3635" spans="1:20" x14ac:dyDescent="0.3">
      <c r="A3635" t="s">
        <v>4167</v>
      </c>
      <c r="B3635" s="4">
        <v>45659</v>
      </c>
      <c r="C3635" s="4">
        <v>45664</v>
      </c>
      <c r="D3635" t="s">
        <v>2216</v>
      </c>
      <c r="E3635" t="s">
        <v>45</v>
      </c>
      <c r="F3635" s="8">
        <v>1</v>
      </c>
      <c r="G3635" s="10">
        <v>0</v>
      </c>
      <c r="H3635" t="s">
        <v>30</v>
      </c>
      <c r="I3635" s="8">
        <v>2499</v>
      </c>
      <c r="J3635" s="8">
        <v>758.48</v>
      </c>
      <c r="K3635" s="12">
        <f>YEAR(Table2[[#This Row],[Order_Date]])</f>
        <v>2025</v>
      </c>
      <c r="L3635" s="12">
        <f>MONTH(Table2[[#This Row],[Order_Date]])</f>
        <v>1</v>
      </c>
      <c r="M3635" t="str">
        <f>TEXT(Table2[[#This Row],[Order_Date]],"mmm")</f>
        <v>Jan</v>
      </c>
      <c r="N3635" t="str">
        <f>TEXT(Table2[[#This Row],[Order_Date]],"YYYY-MM")</f>
        <v>2025-01</v>
      </c>
      <c r="O3635" s="9">
        <f>IFERROR(Table2[[#This Row],[Profit]]/Table2[[#This Row],[Sales]],0)</f>
        <v>0.30351340536214488</v>
      </c>
      <c r="P3635" t="str">
        <f>_xlfn.XLOOKUP(Table2[[#This Row],[Product_ID]],Table4[Product_ID],Table4[Category],"Not Found")</f>
        <v>Technology</v>
      </c>
      <c r="Q3635" t="str">
        <f>_xlfn.XLOOKUP(Table2[[#This Row],[Product_ID]],Table4[Product_ID],Table4[Sub_Category],"Not Found")</f>
        <v>Audio</v>
      </c>
      <c r="R3635" t="str">
        <f>_xlfn.XLOOKUP(Table2[[#This Row],[Customer_ID]],Table1[Customer_ID],Table1[Region],"Not Found")</f>
        <v>East</v>
      </c>
      <c r="S3635" t="str">
        <f>_xlfn.XLOOKUP(Table2[[#This Row],[Customer_ID]],Table1[Customer_ID],Table1[Segment],"Not Found")</f>
        <v>Consumer</v>
      </c>
      <c r="T3635" t="str">
        <f>_xlfn.XLOOKUP(Table2[[#This Row],[Product_ID]],Table4[Product_ID],Table4[Product_Name],"Not Found")</f>
        <v>Headphones</v>
      </c>
    </row>
    <row r="3636" spans="1:20" x14ac:dyDescent="0.3">
      <c r="A3636" t="s">
        <v>4168</v>
      </c>
      <c r="B3636" s="4">
        <v>45720</v>
      </c>
      <c r="C3636" s="4">
        <v>45721</v>
      </c>
      <c r="D3636" t="s">
        <v>3086</v>
      </c>
      <c r="E3636" t="s">
        <v>16</v>
      </c>
      <c r="F3636" s="8">
        <v>3</v>
      </c>
      <c r="G3636" s="10">
        <v>0</v>
      </c>
      <c r="H3636" t="s">
        <v>30</v>
      </c>
      <c r="I3636" s="8">
        <v>3897</v>
      </c>
      <c r="J3636" s="8">
        <v>929.23</v>
      </c>
      <c r="K3636" s="12">
        <f>YEAR(Table2[[#This Row],[Order_Date]])</f>
        <v>2025</v>
      </c>
      <c r="L3636" s="12">
        <f>MONTH(Table2[[#This Row],[Order_Date]])</f>
        <v>3</v>
      </c>
      <c r="M3636" t="str">
        <f>TEXT(Table2[[#This Row],[Order_Date]],"mmm")</f>
        <v>Mar</v>
      </c>
      <c r="N3636" t="str">
        <f>TEXT(Table2[[#This Row],[Order_Date]],"YYYY-MM")</f>
        <v>2025-03</v>
      </c>
      <c r="O3636" s="9">
        <f>IFERROR(Table2[[#This Row],[Profit]]/Table2[[#This Row],[Sales]],0)</f>
        <v>0.23844752373620734</v>
      </c>
      <c r="P3636" t="str">
        <f>_xlfn.XLOOKUP(Table2[[#This Row],[Product_ID]],Table4[Product_ID],Table4[Category],"Not Found")</f>
        <v>Technology</v>
      </c>
      <c r="Q3636" t="str">
        <f>_xlfn.XLOOKUP(Table2[[#This Row],[Product_ID]],Table4[Product_ID],Table4[Sub_Category],"Not Found")</f>
        <v>Accessories</v>
      </c>
      <c r="R3636" t="str">
        <f>_xlfn.XLOOKUP(Table2[[#This Row],[Customer_ID]],Table1[Customer_ID],Table1[Region],"Not Found")</f>
        <v>East</v>
      </c>
      <c r="S3636" t="str">
        <f>_xlfn.XLOOKUP(Table2[[#This Row],[Customer_ID]],Table1[Customer_ID],Table1[Segment],"Not Found")</f>
        <v>Consumer</v>
      </c>
      <c r="T3636" t="str">
        <f>_xlfn.XLOOKUP(Table2[[#This Row],[Product_ID]],Table4[Product_ID],Table4[Product_Name],"Not Found")</f>
        <v>USB-C Hub</v>
      </c>
    </row>
    <row r="3637" spans="1:20" x14ac:dyDescent="0.3">
      <c r="A3637" t="s">
        <v>4169</v>
      </c>
      <c r="B3637" s="4">
        <v>45771</v>
      </c>
      <c r="C3637" s="4">
        <v>45772</v>
      </c>
      <c r="D3637" t="s">
        <v>2913</v>
      </c>
      <c r="E3637" t="s">
        <v>58</v>
      </c>
      <c r="F3637" s="8">
        <v>1</v>
      </c>
      <c r="G3637" s="10">
        <v>0.1</v>
      </c>
      <c r="H3637" t="s">
        <v>17</v>
      </c>
      <c r="I3637" s="8">
        <v>1799.1</v>
      </c>
      <c r="J3637" s="8">
        <v>393.16</v>
      </c>
      <c r="K3637" s="12">
        <f>YEAR(Table2[[#This Row],[Order_Date]])</f>
        <v>2025</v>
      </c>
      <c r="L3637" s="12">
        <f>MONTH(Table2[[#This Row],[Order_Date]])</f>
        <v>4</v>
      </c>
      <c r="M3637" t="str">
        <f>TEXT(Table2[[#This Row],[Order_Date]],"mmm")</f>
        <v>Apr</v>
      </c>
      <c r="N3637" t="str">
        <f>TEXT(Table2[[#This Row],[Order_Date]],"YYYY-MM")</f>
        <v>2025-04</v>
      </c>
      <c r="O3637" s="9">
        <f>IFERROR(Table2[[#This Row],[Profit]]/Table2[[#This Row],[Sales]],0)</f>
        <v>0.21853148796620536</v>
      </c>
      <c r="P3637" t="str">
        <f>_xlfn.XLOOKUP(Table2[[#This Row],[Product_ID]],Table4[Product_ID],Table4[Category],"Not Found")</f>
        <v>Technology</v>
      </c>
      <c r="Q3637" t="str">
        <f>_xlfn.XLOOKUP(Table2[[#This Row],[Product_ID]],Table4[Product_ID],Table4[Sub_Category],"Not Found")</f>
        <v>Audio</v>
      </c>
      <c r="R3637" t="str">
        <f>_xlfn.XLOOKUP(Table2[[#This Row],[Customer_ID]],Table1[Customer_ID],Table1[Region],"Not Found")</f>
        <v>East</v>
      </c>
      <c r="S3637" t="str">
        <f>_xlfn.XLOOKUP(Table2[[#This Row],[Customer_ID]],Table1[Customer_ID],Table1[Segment],"Not Found")</f>
        <v>Consumer</v>
      </c>
      <c r="T3637" t="str">
        <f>_xlfn.XLOOKUP(Table2[[#This Row],[Product_ID]],Table4[Product_ID],Table4[Product_Name],"Not Found")</f>
        <v>Bluetooth Speaker</v>
      </c>
    </row>
    <row r="3638" spans="1:20" x14ac:dyDescent="0.3">
      <c r="A3638" t="s">
        <v>4170</v>
      </c>
      <c r="B3638" s="4">
        <v>45605</v>
      </c>
      <c r="C3638" s="4">
        <v>45610</v>
      </c>
      <c r="D3638" t="s">
        <v>698</v>
      </c>
      <c r="E3638" t="s">
        <v>50</v>
      </c>
      <c r="F3638" s="8">
        <v>1</v>
      </c>
      <c r="G3638" s="10">
        <v>0.1</v>
      </c>
      <c r="H3638" t="s">
        <v>13</v>
      </c>
      <c r="I3638" s="8">
        <v>449.1</v>
      </c>
      <c r="J3638" s="8">
        <v>83.12</v>
      </c>
      <c r="K3638" s="12">
        <f>YEAR(Table2[[#This Row],[Order_Date]])</f>
        <v>2024</v>
      </c>
      <c r="L3638" s="12">
        <f>MONTH(Table2[[#This Row],[Order_Date]])</f>
        <v>11</v>
      </c>
      <c r="M3638" t="str">
        <f>TEXT(Table2[[#This Row],[Order_Date]],"mmm")</f>
        <v>Nov</v>
      </c>
      <c r="N3638" t="str">
        <f>TEXT(Table2[[#This Row],[Order_Date]],"YYYY-MM")</f>
        <v>2024-11</v>
      </c>
      <c r="O3638" s="9">
        <f>IFERROR(Table2[[#This Row],[Profit]]/Table2[[#This Row],[Sales]],0)</f>
        <v>0.18508127365842797</v>
      </c>
      <c r="P3638" t="str">
        <f>_xlfn.XLOOKUP(Table2[[#This Row],[Product_ID]],Table4[Product_ID],Table4[Category],"Not Found")</f>
        <v>Technology</v>
      </c>
      <c r="Q3638" t="str">
        <f>_xlfn.XLOOKUP(Table2[[#This Row],[Product_ID]],Table4[Product_ID],Table4[Sub_Category],"Not Found")</f>
        <v>Accessories</v>
      </c>
      <c r="R3638" t="str">
        <f>_xlfn.XLOOKUP(Table2[[#This Row],[Customer_ID]],Table1[Customer_ID],Table1[Region],"Not Found")</f>
        <v>East</v>
      </c>
      <c r="S3638" t="str">
        <f>_xlfn.XLOOKUP(Table2[[#This Row],[Customer_ID]],Table1[Customer_ID],Table1[Segment],"Not Found")</f>
        <v>Consumer</v>
      </c>
      <c r="T3638" t="str">
        <f>_xlfn.XLOOKUP(Table2[[#This Row],[Product_ID]],Table4[Product_ID],Table4[Product_Name],"Not Found")</f>
        <v>Wireless Mouse</v>
      </c>
    </row>
    <row r="3639" spans="1:20" x14ac:dyDescent="0.3">
      <c r="A3639" t="s">
        <v>4171</v>
      </c>
      <c r="B3639" s="4">
        <v>45791</v>
      </c>
      <c r="C3639" s="4">
        <v>45796</v>
      </c>
      <c r="D3639" t="s">
        <v>1003</v>
      </c>
      <c r="E3639" t="s">
        <v>71</v>
      </c>
      <c r="F3639" s="8">
        <v>4</v>
      </c>
      <c r="G3639" s="10">
        <v>0</v>
      </c>
      <c r="H3639" t="s">
        <v>21</v>
      </c>
      <c r="I3639" s="8">
        <v>3196</v>
      </c>
      <c r="J3639" s="8">
        <v>852.85</v>
      </c>
      <c r="K3639" s="12">
        <f>YEAR(Table2[[#This Row],[Order_Date]])</f>
        <v>2025</v>
      </c>
      <c r="L3639" s="12">
        <f>MONTH(Table2[[#This Row],[Order_Date]])</f>
        <v>5</v>
      </c>
      <c r="M3639" t="str">
        <f>TEXT(Table2[[#This Row],[Order_Date]],"mmm")</f>
        <v>May</v>
      </c>
      <c r="N3639" t="str">
        <f>TEXT(Table2[[#This Row],[Order_Date]],"YYYY-MM")</f>
        <v>2025-05</v>
      </c>
      <c r="O3639" s="9">
        <f>IFERROR(Table2[[#This Row],[Profit]]/Table2[[#This Row],[Sales]],0)</f>
        <v>0.26684918648310391</v>
      </c>
      <c r="P3639" t="str">
        <f>_xlfn.XLOOKUP(Table2[[#This Row],[Product_ID]],Table4[Product_ID],Table4[Category],"Not Found")</f>
        <v>Home</v>
      </c>
      <c r="Q3639" t="str">
        <f>_xlfn.XLOOKUP(Table2[[#This Row],[Product_ID]],Table4[Product_ID],Table4[Sub_Category],"Not Found")</f>
        <v>Storage</v>
      </c>
      <c r="R3639" t="str">
        <f>_xlfn.XLOOKUP(Table2[[#This Row],[Customer_ID]],Table1[Customer_ID],Table1[Region],"Not Found")</f>
        <v>West</v>
      </c>
      <c r="S3639" t="str">
        <f>_xlfn.XLOOKUP(Table2[[#This Row],[Customer_ID]],Table1[Customer_ID],Table1[Segment],"Not Found")</f>
        <v>Consumer</v>
      </c>
      <c r="T3639" t="str">
        <f>_xlfn.XLOOKUP(Table2[[#This Row],[Product_ID]],Table4[Product_ID],Table4[Product_Name],"Not Found")</f>
        <v>Storage Box</v>
      </c>
    </row>
    <row r="3640" spans="1:20" x14ac:dyDescent="0.3">
      <c r="A3640" t="s">
        <v>4172</v>
      </c>
      <c r="B3640" s="4">
        <v>46012</v>
      </c>
      <c r="C3640" s="4">
        <v>46017</v>
      </c>
      <c r="D3640" t="s">
        <v>392</v>
      </c>
      <c r="E3640" t="s">
        <v>20</v>
      </c>
      <c r="F3640" s="8">
        <v>4</v>
      </c>
      <c r="G3640" s="10">
        <v>0.15</v>
      </c>
      <c r="H3640" t="s">
        <v>13</v>
      </c>
      <c r="I3640" s="8">
        <v>23796.6</v>
      </c>
      <c r="J3640" s="8">
        <v>5533.35</v>
      </c>
      <c r="K3640" s="12">
        <f>YEAR(Table2[[#This Row],[Order_Date]])</f>
        <v>2025</v>
      </c>
      <c r="L3640" s="12">
        <f>MONTH(Table2[[#This Row],[Order_Date]])</f>
        <v>12</v>
      </c>
      <c r="M3640" t="str">
        <f>TEXT(Table2[[#This Row],[Order_Date]],"mmm")</f>
        <v>Dec</v>
      </c>
      <c r="N3640" t="str">
        <f>TEXT(Table2[[#This Row],[Order_Date]],"YYYY-MM")</f>
        <v>2025-12</v>
      </c>
      <c r="O3640" s="9">
        <f>IFERROR(Table2[[#This Row],[Profit]]/Table2[[#This Row],[Sales]],0)</f>
        <v>0.23252691560979302</v>
      </c>
      <c r="P3640" t="str">
        <f>_xlfn.XLOOKUP(Table2[[#This Row],[Product_ID]],Table4[Product_ID],Table4[Category],"Not Found")</f>
        <v>Furniture</v>
      </c>
      <c r="Q3640" t="str">
        <f>_xlfn.XLOOKUP(Table2[[#This Row],[Product_ID]],Table4[Product_ID],Table4[Sub_Category],"Not Found")</f>
        <v>Furniture</v>
      </c>
      <c r="R3640" t="str">
        <f>_xlfn.XLOOKUP(Table2[[#This Row],[Customer_ID]],Table1[Customer_ID],Table1[Region],"Not Found")</f>
        <v>South</v>
      </c>
      <c r="S3640" t="str">
        <f>_xlfn.XLOOKUP(Table2[[#This Row],[Customer_ID]],Table1[Customer_ID],Table1[Segment],"Not Found")</f>
        <v>Consumer</v>
      </c>
      <c r="T3640" t="str">
        <f>_xlfn.XLOOKUP(Table2[[#This Row],[Product_ID]],Table4[Product_ID],Table4[Product_Name],"Not Found")</f>
        <v>Office Chair</v>
      </c>
    </row>
    <row r="3641" spans="1:20" x14ac:dyDescent="0.3">
      <c r="A3641" t="s">
        <v>4173</v>
      </c>
      <c r="B3641" s="4">
        <v>45646</v>
      </c>
      <c r="C3641" s="4">
        <v>45647</v>
      </c>
      <c r="D3641" t="s">
        <v>64</v>
      </c>
      <c r="E3641" t="s">
        <v>58</v>
      </c>
      <c r="F3641" s="8">
        <v>1</v>
      </c>
      <c r="G3641" s="10">
        <v>0.05</v>
      </c>
      <c r="H3641" t="s">
        <v>17</v>
      </c>
      <c r="I3641" s="8">
        <v>1899.05</v>
      </c>
      <c r="J3641" s="8">
        <v>398.93</v>
      </c>
      <c r="K3641" s="12">
        <f>YEAR(Table2[[#This Row],[Order_Date]])</f>
        <v>2024</v>
      </c>
      <c r="L3641" s="12">
        <f>MONTH(Table2[[#This Row],[Order_Date]])</f>
        <v>12</v>
      </c>
      <c r="M3641" t="str">
        <f>TEXT(Table2[[#This Row],[Order_Date]],"mmm")</f>
        <v>Dec</v>
      </c>
      <c r="N3641" t="str">
        <f>TEXT(Table2[[#This Row],[Order_Date]],"YYYY-MM")</f>
        <v>2024-12</v>
      </c>
      <c r="O3641" s="9">
        <f>IFERROR(Table2[[#This Row],[Profit]]/Table2[[#This Row],[Sales]],0)</f>
        <v>0.21006819199073221</v>
      </c>
      <c r="P3641" t="str">
        <f>_xlfn.XLOOKUP(Table2[[#This Row],[Product_ID]],Table4[Product_ID],Table4[Category],"Not Found")</f>
        <v>Technology</v>
      </c>
      <c r="Q3641" t="str">
        <f>_xlfn.XLOOKUP(Table2[[#This Row],[Product_ID]],Table4[Product_ID],Table4[Sub_Category],"Not Found")</f>
        <v>Audio</v>
      </c>
      <c r="R3641" t="str">
        <f>_xlfn.XLOOKUP(Table2[[#This Row],[Customer_ID]],Table1[Customer_ID],Table1[Region],"Not Found")</f>
        <v>West</v>
      </c>
      <c r="S3641" t="str">
        <f>_xlfn.XLOOKUP(Table2[[#This Row],[Customer_ID]],Table1[Customer_ID],Table1[Segment],"Not Found")</f>
        <v>Consumer</v>
      </c>
      <c r="T3641" t="str">
        <f>_xlfn.XLOOKUP(Table2[[#This Row],[Product_ID]],Table4[Product_ID],Table4[Product_Name],"Not Found")</f>
        <v>Bluetooth Speaker</v>
      </c>
    </row>
    <row r="3642" spans="1:20" x14ac:dyDescent="0.3">
      <c r="A3642" t="s">
        <v>4174</v>
      </c>
      <c r="B3642" s="4">
        <v>45776</v>
      </c>
      <c r="C3642" s="4">
        <v>45781</v>
      </c>
      <c r="D3642" t="s">
        <v>327</v>
      </c>
      <c r="E3642" t="s">
        <v>96</v>
      </c>
      <c r="F3642" s="8">
        <v>2</v>
      </c>
      <c r="G3642" s="10">
        <v>0</v>
      </c>
      <c r="H3642" t="s">
        <v>13</v>
      </c>
      <c r="I3642" s="8">
        <v>1998</v>
      </c>
      <c r="J3642" s="8">
        <v>377.09</v>
      </c>
      <c r="K3642" s="12">
        <f>YEAR(Table2[[#This Row],[Order_Date]])</f>
        <v>2025</v>
      </c>
      <c r="L3642" s="12">
        <f>MONTH(Table2[[#This Row],[Order_Date]])</f>
        <v>4</v>
      </c>
      <c r="M3642" t="str">
        <f>TEXT(Table2[[#This Row],[Order_Date]],"mmm")</f>
        <v>Apr</v>
      </c>
      <c r="N3642" t="str">
        <f>TEXT(Table2[[#This Row],[Order_Date]],"YYYY-MM")</f>
        <v>2025-04</v>
      </c>
      <c r="O3642" s="9">
        <f>IFERROR(Table2[[#This Row],[Profit]]/Table2[[#This Row],[Sales]],0)</f>
        <v>0.18873373373373373</v>
      </c>
      <c r="P3642" t="str">
        <f>_xlfn.XLOOKUP(Table2[[#This Row],[Product_ID]],Table4[Product_ID],Table4[Category],"Not Found")</f>
        <v>Home</v>
      </c>
      <c r="Q3642" t="str">
        <f>_xlfn.XLOOKUP(Table2[[#This Row],[Product_ID]],Table4[Product_ID],Table4[Sub_Category],"Not Found")</f>
        <v>Lighting</v>
      </c>
      <c r="R3642" t="str">
        <f>_xlfn.XLOOKUP(Table2[[#This Row],[Customer_ID]],Table1[Customer_ID],Table1[Region],"Not Found")</f>
        <v>South</v>
      </c>
      <c r="S3642" t="str">
        <f>_xlfn.XLOOKUP(Table2[[#This Row],[Customer_ID]],Table1[Customer_ID],Table1[Segment],"Not Found")</f>
        <v>Home Office</v>
      </c>
      <c r="T3642" t="str">
        <f>_xlfn.XLOOKUP(Table2[[#This Row],[Product_ID]],Table4[Product_ID],Table4[Product_Name],"Not Found")</f>
        <v>LED Strip Light</v>
      </c>
    </row>
    <row r="3643" spans="1:20" x14ac:dyDescent="0.3">
      <c r="A3643" t="s">
        <v>4175</v>
      </c>
      <c r="B3643" s="4">
        <v>45502</v>
      </c>
      <c r="C3643" s="4">
        <v>45504</v>
      </c>
      <c r="D3643" t="s">
        <v>267</v>
      </c>
      <c r="E3643" t="s">
        <v>71</v>
      </c>
      <c r="F3643" s="8">
        <v>1</v>
      </c>
      <c r="G3643" s="10">
        <v>0</v>
      </c>
      <c r="H3643" t="s">
        <v>17</v>
      </c>
      <c r="I3643" s="8">
        <v>799</v>
      </c>
      <c r="J3643" s="8">
        <v>180.05</v>
      </c>
      <c r="K3643" s="12">
        <f>YEAR(Table2[[#This Row],[Order_Date]])</f>
        <v>2024</v>
      </c>
      <c r="L3643" s="12">
        <f>MONTH(Table2[[#This Row],[Order_Date]])</f>
        <v>7</v>
      </c>
      <c r="M3643" t="str">
        <f>TEXT(Table2[[#This Row],[Order_Date]],"mmm")</f>
        <v>Jul</v>
      </c>
      <c r="N3643" t="str">
        <f>TEXT(Table2[[#This Row],[Order_Date]],"YYYY-MM")</f>
        <v>2024-07</v>
      </c>
      <c r="O3643" s="9">
        <f>IFERROR(Table2[[#This Row],[Profit]]/Table2[[#This Row],[Sales]],0)</f>
        <v>0.2253441802252816</v>
      </c>
      <c r="P3643" t="str">
        <f>_xlfn.XLOOKUP(Table2[[#This Row],[Product_ID]],Table4[Product_ID],Table4[Category],"Not Found")</f>
        <v>Home</v>
      </c>
      <c r="Q3643" t="str">
        <f>_xlfn.XLOOKUP(Table2[[#This Row],[Product_ID]],Table4[Product_ID],Table4[Sub_Category],"Not Found")</f>
        <v>Storage</v>
      </c>
      <c r="R3643" t="str">
        <f>_xlfn.XLOOKUP(Table2[[#This Row],[Customer_ID]],Table1[Customer_ID],Table1[Region],"Not Found")</f>
        <v>West</v>
      </c>
      <c r="S3643" t="str">
        <f>_xlfn.XLOOKUP(Table2[[#This Row],[Customer_ID]],Table1[Customer_ID],Table1[Segment],"Not Found")</f>
        <v>Corporate</v>
      </c>
      <c r="T3643" t="str">
        <f>_xlfn.XLOOKUP(Table2[[#This Row],[Product_ID]],Table4[Product_ID],Table4[Product_Name],"Not Found")</f>
        <v>Storage Box</v>
      </c>
    </row>
    <row r="3644" spans="1:20" x14ac:dyDescent="0.3">
      <c r="A3644" t="s">
        <v>4176</v>
      </c>
      <c r="B3644" s="4">
        <v>45995</v>
      </c>
      <c r="C3644" s="4">
        <v>45998</v>
      </c>
      <c r="D3644" t="s">
        <v>508</v>
      </c>
      <c r="E3644" t="s">
        <v>58</v>
      </c>
      <c r="F3644" s="8">
        <v>1</v>
      </c>
      <c r="G3644" s="10">
        <v>0.1</v>
      </c>
      <c r="H3644" t="s">
        <v>30</v>
      </c>
      <c r="I3644" s="8">
        <v>1799.1</v>
      </c>
      <c r="J3644" s="8">
        <v>374.87</v>
      </c>
      <c r="K3644" s="12">
        <f>YEAR(Table2[[#This Row],[Order_Date]])</f>
        <v>2025</v>
      </c>
      <c r="L3644" s="12">
        <f>MONTH(Table2[[#This Row],[Order_Date]])</f>
        <v>12</v>
      </c>
      <c r="M3644" t="str">
        <f>TEXT(Table2[[#This Row],[Order_Date]],"mmm")</f>
        <v>Dec</v>
      </c>
      <c r="N3644" t="str">
        <f>TEXT(Table2[[#This Row],[Order_Date]],"YYYY-MM")</f>
        <v>2025-12</v>
      </c>
      <c r="O3644" s="9">
        <f>IFERROR(Table2[[#This Row],[Profit]]/Table2[[#This Row],[Sales]],0)</f>
        <v>0.20836529375799012</v>
      </c>
      <c r="P3644" t="str">
        <f>_xlfn.XLOOKUP(Table2[[#This Row],[Product_ID]],Table4[Product_ID],Table4[Category],"Not Found")</f>
        <v>Technology</v>
      </c>
      <c r="Q3644" t="str">
        <f>_xlfn.XLOOKUP(Table2[[#This Row],[Product_ID]],Table4[Product_ID],Table4[Sub_Category],"Not Found")</f>
        <v>Audio</v>
      </c>
      <c r="R3644" t="str">
        <f>_xlfn.XLOOKUP(Table2[[#This Row],[Customer_ID]],Table1[Customer_ID],Table1[Region],"Not Found")</f>
        <v>West</v>
      </c>
      <c r="S3644" t="str">
        <f>_xlfn.XLOOKUP(Table2[[#This Row],[Customer_ID]],Table1[Customer_ID],Table1[Segment],"Not Found")</f>
        <v>Corporate</v>
      </c>
      <c r="T3644" t="str">
        <f>_xlfn.XLOOKUP(Table2[[#This Row],[Product_ID]],Table4[Product_ID],Table4[Product_Name],"Not Found")</f>
        <v>Bluetooth Speaker</v>
      </c>
    </row>
    <row r="3645" spans="1:20" x14ac:dyDescent="0.3">
      <c r="A3645" t="s">
        <v>4177</v>
      </c>
      <c r="B3645" s="4">
        <v>45335</v>
      </c>
      <c r="C3645" s="4">
        <v>45338</v>
      </c>
      <c r="D3645" t="s">
        <v>883</v>
      </c>
      <c r="E3645" t="s">
        <v>55</v>
      </c>
      <c r="F3645" s="8">
        <v>2</v>
      </c>
      <c r="G3645" s="10">
        <v>0</v>
      </c>
      <c r="H3645" t="s">
        <v>13</v>
      </c>
      <c r="I3645" s="8">
        <v>11998</v>
      </c>
      <c r="J3645" s="8">
        <v>1519.34</v>
      </c>
      <c r="K3645" s="12">
        <f>YEAR(Table2[[#This Row],[Order_Date]])</f>
        <v>2024</v>
      </c>
      <c r="L3645" s="12">
        <f>MONTH(Table2[[#This Row],[Order_Date]])</f>
        <v>2</v>
      </c>
      <c r="M3645" t="str">
        <f>TEXT(Table2[[#This Row],[Order_Date]],"mmm")</f>
        <v>Feb</v>
      </c>
      <c r="N3645" t="str">
        <f>TEXT(Table2[[#This Row],[Order_Date]],"YYYY-MM")</f>
        <v>2024-02</v>
      </c>
      <c r="O3645" s="9">
        <f>IFERROR(Table2[[#This Row],[Profit]]/Table2[[#This Row],[Sales]],0)</f>
        <v>0.12663277212868812</v>
      </c>
      <c r="P3645" t="str">
        <f>_xlfn.XLOOKUP(Table2[[#This Row],[Product_ID]],Table4[Product_ID],Table4[Category],"Not Found")</f>
        <v>Furniture</v>
      </c>
      <c r="Q3645" t="str">
        <f>_xlfn.XLOOKUP(Table2[[#This Row],[Product_ID]],Table4[Product_ID],Table4[Sub_Category],"Not Found")</f>
        <v>Furniture</v>
      </c>
      <c r="R3645" t="str">
        <f>_xlfn.XLOOKUP(Table2[[#This Row],[Customer_ID]],Table1[Customer_ID],Table1[Region],"Not Found")</f>
        <v>East</v>
      </c>
      <c r="S3645" t="str">
        <f>_xlfn.XLOOKUP(Table2[[#This Row],[Customer_ID]],Table1[Customer_ID],Table1[Segment],"Not Found")</f>
        <v>Corporate</v>
      </c>
      <c r="T3645" t="str">
        <f>_xlfn.XLOOKUP(Table2[[#This Row],[Product_ID]],Table4[Product_ID],Table4[Product_Name],"Not Found")</f>
        <v>Study Table</v>
      </c>
    </row>
    <row r="3646" spans="1:20" x14ac:dyDescent="0.3">
      <c r="A3646" t="s">
        <v>4178</v>
      </c>
      <c r="B3646" s="4">
        <v>45832</v>
      </c>
      <c r="C3646" s="4">
        <v>45834</v>
      </c>
      <c r="D3646" t="s">
        <v>281</v>
      </c>
      <c r="E3646" t="s">
        <v>16</v>
      </c>
      <c r="F3646" s="8">
        <v>1</v>
      </c>
      <c r="G3646" s="10">
        <v>0</v>
      </c>
      <c r="H3646" t="s">
        <v>21</v>
      </c>
      <c r="I3646" s="8">
        <v>1299</v>
      </c>
      <c r="J3646" s="8">
        <v>309.60000000000002</v>
      </c>
      <c r="K3646" s="12">
        <f>YEAR(Table2[[#This Row],[Order_Date]])</f>
        <v>2025</v>
      </c>
      <c r="L3646" s="12">
        <f>MONTH(Table2[[#This Row],[Order_Date]])</f>
        <v>6</v>
      </c>
      <c r="M3646" t="str">
        <f>TEXT(Table2[[#This Row],[Order_Date]],"mmm")</f>
        <v>Jun</v>
      </c>
      <c r="N3646" t="str">
        <f>TEXT(Table2[[#This Row],[Order_Date]],"YYYY-MM")</f>
        <v>2025-06</v>
      </c>
      <c r="O3646" s="9">
        <f>IFERROR(Table2[[#This Row],[Profit]]/Table2[[#This Row],[Sales]],0)</f>
        <v>0.23833718244803698</v>
      </c>
      <c r="P3646" t="str">
        <f>_xlfn.XLOOKUP(Table2[[#This Row],[Product_ID]],Table4[Product_ID],Table4[Category],"Not Found")</f>
        <v>Technology</v>
      </c>
      <c r="Q3646" t="str">
        <f>_xlfn.XLOOKUP(Table2[[#This Row],[Product_ID]],Table4[Product_ID],Table4[Sub_Category],"Not Found")</f>
        <v>Accessories</v>
      </c>
      <c r="R3646" t="str">
        <f>_xlfn.XLOOKUP(Table2[[#This Row],[Customer_ID]],Table1[Customer_ID],Table1[Region],"Not Found")</f>
        <v>East</v>
      </c>
      <c r="S3646" t="str">
        <f>_xlfn.XLOOKUP(Table2[[#This Row],[Customer_ID]],Table1[Customer_ID],Table1[Segment],"Not Found")</f>
        <v>Home Office</v>
      </c>
      <c r="T3646" t="str">
        <f>_xlfn.XLOOKUP(Table2[[#This Row],[Product_ID]],Table4[Product_ID],Table4[Product_Name],"Not Found")</f>
        <v>USB-C Hub</v>
      </c>
    </row>
    <row r="3647" spans="1:20" x14ac:dyDescent="0.3">
      <c r="A3647" t="s">
        <v>4179</v>
      </c>
      <c r="B3647" s="4">
        <v>45862</v>
      </c>
      <c r="C3647" s="4">
        <v>45865</v>
      </c>
      <c r="D3647" t="s">
        <v>269</v>
      </c>
      <c r="E3647" t="s">
        <v>200</v>
      </c>
      <c r="F3647" s="8">
        <v>2</v>
      </c>
      <c r="G3647" s="10">
        <v>0.1</v>
      </c>
      <c r="H3647" t="s">
        <v>13</v>
      </c>
      <c r="I3647" s="8">
        <v>1978.2</v>
      </c>
      <c r="J3647" s="8">
        <v>604.76</v>
      </c>
      <c r="K3647" s="12">
        <f>YEAR(Table2[[#This Row],[Order_Date]])</f>
        <v>2025</v>
      </c>
      <c r="L3647" s="12">
        <f>MONTH(Table2[[#This Row],[Order_Date]])</f>
        <v>7</v>
      </c>
      <c r="M3647" t="str">
        <f>TEXT(Table2[[#This Row],[Order_Date]],"mmm")</f>
        <v>Jul</v>
      </c>
      <c r="N3647" t="str">
        <f>TEXT(Table2[[#This Row],[Order_Date]],"YYYY-MM")</f>
        <v>2025-07</v>
      </c>
      <c r="O3647" s="9">
        <f>IFERROR(Table2[[#This Row],[Profit]]/Table2[[#This Row],[Sales]],0)</f>
        <v>0.30571226367404708</v>
      </c>
      <c r="P3647" t="str">
        <f>_xlfn.XLOOKUP(Table2[[#This Row],[Product_ID]],Table4[Product_ID],Table4[Category],"Not Found")</f>
        <v>Office</v>
      </c>
      <c r="Q3647" t="str">
        <f>_xlfn.XLOOKUP(Table2[[#This Row],[Product_ID]],Table4[Product_ID],Table4[Sub_Category],"Not Found")</f>
        <v>Office Supplies</v>
      </c>
      <c r="R3647" t="str">
        <f>_xlfn.XLOOKUP(Table2[[#This Row],[Customer_ID]],Table1[Customer_ID],Table1[Region],"Not Found")</f>
        <v>West</v>
      </c>
      <c r="S3647" t="str">
        <f>_xlfn.XLOOKUP(Table2[[#This Row],[Customer_ID]],Table1[Customer_ID],Table1[Segment],"Not Found")</f>
        <v>Consumer</v>
      </c>
      <c r="T3647" t="str">
        <f>_xlfn.XLOOKUP(Table2[[#This Row],[Product_ID]],Table4[Product_ID],Table4[Product_Name],"Not Found")</f>
        <v>Laptop Stand</v>
      </c>
    </row>
    <row r="3648" spans="1:20" x14ac:dyDescent="0.3">
      <c r="A3648" t="s">
        <v>4180</v>
      </c>
      <c r="B3648" s="4">
        <v>45874</v>
      </c>
      <c r="C3648" s="4">
        <v>45875</v>
      </c>
      <c r="D3648" t="s">
        <v>958</v>
      </c>
      <c r="E3648" t="s">
        <v>55</v>
      </c>
      <c r="F3648" s="8">
        <v>2</v>
      </c>
      <c r="G3648" s="10">
        <v>0.05</v>
      </c>
      <c r="H3648" t="s">
        <v>21</v>
      </c>
      <c r="I3648" s="8">
        <v>11398.1</v>
      </c>
      <c r="J3648" s="8">
        <v>1766.14</v>
      </c>
      <c r="K3648" s="12">
        <f>YEAR(Table2[[#This Row],[Order_Date]])</f>
        <v>2025</v>
      </c>
      <c r="L3648" s="12">
        <f>MONTH(Table2[[#This Row],[Order_Date]])</f>
        <v>8</v>
      </c>
      <c r="M3648" t="str">
        <f>TEXT(Table2[[#This Row],[Order_Date]],"mmm")</f>
        <v>Aug</v>
      </c>
      <c r="N3648" t="str">
        <f>TEXT(Table2[[#This Row],[Order_Date]],"YYYY-MM")</f>
        <v>2025-08</v>
      </c>
      <c r="O3648" s="9">
        <f>IFERROR(Table2[[#This Row],[Profit]]/Table2[[#This Row],[Sales]],0)</f>
        <v>0.15495038646792009</v>
      </c>
      <c r="P3648" t="str">
        <f>_xlfn.XLOOKUP(Table2[[#This Row],[Product_ID]],Table4[Product_ID],Table4[Category],"Not Found")</f>
        <v>Furniture</v>
      </c>
      <c r="Q3648" t="str">
        <f>_xlfn.XLOOKUP(Table2[[#This Row],[Product_ID]],Table4[Product_ID],Table4[Sub_Category],"Not Found")</f>
        <v>Furniture</v>
      </c>
      <c r="R3648" t="str">
        <f>_xlfn.XLOOKUP(Table2[[#This Row],[Customer_ID]],Table1[Customer_ID],Table1[Region],"Not Found")</f>
        <v>West</v>
      </c>
      <c r="S3648" t="str">
        <f>_xlfn.XLOOKUP(Table2[[#This Row],[Customer_ID]],Table1[Customer_ID],Table1[Segment],"Not Found")</f>
        <v>Corporate</v>
      </c>
      <c r="T3648" t="str">
        <f>_xlfn.XLOOKUP(Table2[[#This Row],[Product_ID]],Table4[Product_ID],Table4[Product_Name],"Not Found")</f>
        <v>Study Table</v>
      </c>
    </row>
    <row r="3649" spans="1:20" x14ac:dyDescent="0.3">
      <c r="A3649" t="s">
        <v>4181</v>
      </c>
      <c r="B3649" s="4">
        <v>45383</v>
      </c>
      <c r="C3649" s="4">
        <v>45388</v>
      </c>
      <c r="D3649" t="s">
        <v>87</v>
      </c>
      <c r="E3649" t="s">
        <v>12</v>
      </c>
      <c r="F3649" s="8">
        <v>2</v>
      </c>
      <c r="G3649" s="10">
        <v>0.1</v>
      </c>
      <c r="H3649" t="s">
        <v>17</v>
      </c>
      <c r="I3649" s="8">
        <v>1078.2</v>
      </c>
      <c r="J3649" s="8">
        <v>301.38</v>
      </c>
      <c r="K3649" s="12">
        <f>YEAR(Table2[[#This Row],[Order_Date]])</f>
        <v>2024</v>
      </c>
      <c r="L3649" s="12">
        <f>MONTH(Table2[[#This Row],[Order_Date]])</f>
        <v>4</v>
      </c>
      <c r="M3649" t="str">
        <f>TEXT(Table2[[#This Row],[Order_Date]],"mmm")</f>
        <v>Apr</v>
      </c>
      <c r="N3649" t="str">
        <f>TEXT(Table2[[#This Row],[Order_Date]],"YYYY-MM")</f>
        <v>2024-04</v>
      </c>
      <c r="O3649" s="9">
        <f>IFERROR(Table2[[#This Row],[Profit]]/Table2[[#This Row],[Sales]],0)</f>
        <v>0.27952142459654977</v>
      </c>
      <c r="P3649" t="str">
        <f>_xlfn.XLOOKUP(Table2[[#This Row],[Product_ID]],Table4[Product_ID],Table4[Category],"Not Found")</f>
        <v>Home</v>
      </c>
      <c r="Q3649" t="str">
        <f>_xlfn.XLOOKUP(Table2[[#This Row],[Product_ID]],Table4[Product_ID],Table4[Sub_Category],"Not Found")</f>
        <v>Kitchen</v>
      </c>
      <c r="R3649" t="str">
        <f>_xlfn.XLOOKUP(Table2[[#This Row],[Customer_ID]],Table1[Customer_ID],Table1[Region],"Not Found")</f>
        <v>South</v>
      </c>
      <c r="S3649" t="str">
        <f>_xlfn.XLOOKUP(Table2[[#This Row],[Customer_ID]],Table1[Customer_ID],Table1[Segment],"Not Found")</f>
        <v>Consumer</v>
      </c>
      <c r="T3649" t="str">
        <f>_xlfn.XLOOKUP(Table2[[#This Row],[Product_ID]],Table4[Product_ID],Table4[Product_Name],"Not Found")</f>
        <v>Water Bottle</v>
      </c>
    </row>
    <row r="3650" spans="1:20" x14ac:dyDescent="0.3">
      <c r="A3650" t="s">
        <v>4182</v>
      </c>
      <c r="B3650" s="4">
        <v>45556</v>
      </c>
      <c r="C3650" s="4">
        <v>45561</v>
      </c>
      <c r="D3650" t="s">
        <v>39</v>
      </c>
      <c r="E3650" t="s">
        <v>58</v>
      </c>
      <c r="F3650" s="8">
        <v>2</v>
      </c>
      <c r="G3650" s="10">
        <v>0.1</v>
      </c>
      <c r="H3650" t="s">
        <v>13</v>
      </c>
      <c r="I3650" s="8">
        <v>3598.2</v>
      </c>
      <c r="J3650" s="8">
        <v>676.34</v>
      </c>
      <c r="K3650" s="12">
        <f>YEAR(Table2[[#This Row],[Order_Date]])</f>
        <v>2024</v>
      </c>
      <c r="L3650" s="12">
        <f>MONTH(Table2[[#This Row],[Order_Date]])</f>
        <v>9</v>
      </c>
      <c r="M3650" t="str">
        <f>TEXT(Table2[[#This Row],[Order_Date]],"mmm")</f>
        <v>Sep</v>
      </c>
      <c r="N3650" t="str">
        <f>TEXT(Table2[[#This Row],[Order_Date]],"YYYY-MM")</f>
        <v>2024-09</v>
      </c>
      <c r="O3650" s="9">
        <f>IFERROR(Table2[[#This Row],[Profit]]/Table2[[#This Row],[Sales]],0)</f>
        <v>0.18796620532488467</v>
      </c>
      <c r="P3650" t="str">
        <f>_xlfn.XLOOKUP(Table2[[#This Row],[Product_ID]],Table4[Product_ID],Table4[Category],"Not Found")</f>
        <v>Technology</v>
      </c>
      <c r="Q3650" t="str">
        <f>_xlfn.XLOOKUP(Table2[[#This Row],[Product_ID]],Table4[Product_ID],Table4[Sub_Category],"Not Found")</f>
        <v>Audio</v>
      </c>
      <c r="R3650" t="str">
        <f>_xlfn.XLOOKUP(Table2[[#This Row],[Customer_ID]],Table1[Customer_ID],Table1[Region],"Not Found")</f>
        <v>East</v>
      </c>
      <c r="S3650" t="str">
        <f>_xlfn.XLOOKUP(Table2[[#This Row],[Customer_ID]],Table1[Customer_ID],Table1[Segment],"Not Found")</f>
        <v>Consumer</v>
      </c>
      <c r="T3650" t="str">
        <f>_xlfn.XLOOKUP(Table2[[#This Row],[Product_ID]],Table4[Product_ID],Table4[Product_Name],"Not Found")</f>
        <v>Bluetooth Speaker</v>
      </c>
    </row>
    <row r="3651" spans="1:20" x14ac:dyDescent="0.3">
      <c r="A3651" t="s">
        <v>4183</v>
      </c>
      <c r="B3651" s="4">
        <v>45511</v>
      </c>
      <c r="C3651" s="4">
        <v>45516</v>
      </c>
      <c r="D3651" t="s">
        <v>685</v>
      </c>
      <c r="E3651" t="s">
        <v>96</v>
      </c>
      <c r="F3651" s="8">
        <v>2</v>
      </c>
      <c r="G3651" s="10">
        <v>0.2</v>
      </c>
      <c r="H3651" t="s">
        <v>17</v>
      </c>
      <c r="I3651" s="8">
        <v>1598.4</v>
      </c>
      <c r="J3651" s="8">
        <v>325.12</v>
      </c>
      <c r="K3651" s="12">
        <f>YEAR(Table2[[#This Row],[Order_Date]])</f>
        <v>2024</v>
      </c>
      <c r="L3651" s="12">
        <f>MONTH(Table2[[#This Row],[Order_Date]])</f>
        <v>8</v>
      </c>
      <c r="M3651" t="str">
        <f>TEXT(Table2[[#This Row],[Order_Date]],"mmm")</f>
        <v>Aug</v>
      </c>
      <c r="N3651" t="str">
        <f>TEXT(Table2[[#This Row],[Order_Date]],"YYYY-MM")</f>
        <v>2024-08</v>
      </c>
      <c r="O3651" s="9">
        <f>IFERROR(Table2[[#This Row],[Profit]]/Table2[[#This Row],[Sales]],0)</f>
        <v>0.2034034034034034</v>
      </c>
      <c r="P3651" t="str">
        <f>_xlfn.XLOOKUP(Table2[[#This Row],[Product_ID]],Table4[Product_ID],Table4[Category],"Not Found")</f>
        <v>Home</v>
      </c>
      <c r="Q3651" t="str">
        <f>_xlfn.XLOOKUP(Table2[[#This Row],[Product_ID]],Table4[Product_ID],Table4[Sub_Category],"Not Found")</f>
        <v>Lighting</v>
      </c>
      <c r="R3651" t="str">
        <f>_xlfn.XLOOKUP(Table2[[#This Row],[Customer_ID]],Table1[Customer_ID],Table1[Region],"Not Found")</f>
        <v>North</v>
      </c>
      <c r="S3651" t="str">
        <f>_xlfn.XLOOKUP(Table2[[#This Row],[Customer_ID]],Table1[Customer_ID],Table1[Segment],"Not Found")</f>
        <v>Consumer</v>
      </c>
      <c r="T3651" t="str">
        <f>_xlfn.XLOOKUP(Table2[[#This Row],[Product_ID]],Table4[Product_ID],Table4[Product_Name],"Not Found")</f>
        <v>LED Strip Light</v>
      </c>
    </row>
    <row r="3652" spans="1:20" x14ac:dyDescent="0.3">
      <c r="A3652" t="s">
        <v>4184</v>
      </c>
      <c r="B3652" s="4">
        <v>45733</v>
      </c>
      <c r="C3652" s="4">
        <v>45735</v>
      </c>
      <c r="D3652" t="s">
        <v>122</v>
      </c>
      <c r="E3652" t="s">
        <v>68</v>
      </c>
      <c r="F3652" s="8">
        <v>1</v>
      </c>
      <c r="G3652" s="10">
        <v>0</v>
      </c>
      <c r="H3652" t="s">
        <v>21</v>
      </c>
      <c r="I3652" s="8">
        <v>1299</v>
      </c>
      <c r="J3652" s="8">
        <v>276.79000000000002</v>
      </c>
      <c r="K3652" s="12">
        <f>YEAR(Table2[[#This Row],[Order_Date]])</f>
        <v>2025</v>
      </c>
      <c r="L3652" s="12">
        <f>MONTH(Table2[[#This Row],[Order_Date]])</f>
        <v>3</v>
      </c>
      <c r="M3652" t="str">
        <f>TEXT(Table2[[#This Row],[Order_Date]],"mmm")</f>
        <v>Mar</v>
      </c>
      <c r="N3652" t="str">
        <f>TEXT(Table2[[#This Row],[Order_Date]],"YYYY-MM")</f>
        <v>2025-03</v>
      </c>
      <c r="O3652" s="9">
        <f>IFERROR(Table2[[#This Row],[Profit]]/Table2[[#This Row],[Sales]],0)</f>
        <v>0.21307929176289456</v>
      </c>
      <c r="P3652" t="str">
        <f>_xlfn.XLOOKUP(Table2[[#This Row],[Product_ID]],Table4[Product_ID],Table4[Category],"Not Found")</f>
        <v>Home</v>
      </c>
      <c r="Q3652" t="str">
        <f>_xlfn.XLOOKUP(Table2[[#This Row],[Product_ID]],Table4[Product_ID],Table4[Sub_Category],"Not Found")</f>
        <v>Lighting</v>
      </c>
      <c r="R3652" t="str">
        <f>_xlfn.XLOOKUP(Table2[[#This Row],[Customer_ID]],Table1[Customer_ID],Table1[Region],"Not Found")</f>
        <v>North</v>
      </c>
      <c r="S3652" t="str">
        <f>_xlfn.XLOOKUP(Table2[[#This Row],[Customer_ID]],Table1[Customer_ID],Table1[Segment],"Not Found")</f>
        <v>Home Office</v>
      </c>
      <c r="T3652" t="str">
        <f>_xlfn.XLOOKUP(Table2[[#This Row],[Product_ID]],Table4[Product_ID],Table4[Product_Name],"Not Found")</f>
        <v>Table Lamp</v>
      </c>
    </row>
    <row r="3653" spans="1:20" x14ac:dyDescent="0.3">
      <c r="A3653" t="s">
        <v>4185</v>
      </c>
      <c r="B3653" s="4">
        <v>45692</v>
      </c>
      <c r="C3653" s="4">
        <v>45694</v>
      </c>
      <c r="D3653" t="s">
        <v>2257</v>
      </c>
      <c r="E3653" t="s">
        <v>58</v>
      </c>
      <c r="F3653" s="8">
        <v>1</v>
      </c>
      <c r="G3653" s="10">
        <v>0</v>
      </c>
      <c r="H3653" t="s">
        <v>13</v>
      </c>
      <c r="I3653" s="8">
        <v>1999</v>
      </c>
      <c r="J3653" s="8">
        <v>381.85</v>
      </c>
      <c r="K3653" s="12">
        <f>YEAR(Table2[[#This Row],[Order_Date]])</f>
        <v>2025</v>
      </c>
      <c r="L3653" s="12">
        <f>MONTH(Table2[[#This Row],[Order_Date]])</f>
        <v>2</v>
      </c>
      <c r="M3653" t="str">
        <f>TEXT(Table2[[#This Row],[Order_Date]],"mmm")</f>
        <v>Feb</v>
      </c>
      <c r="N3653" t="str">
        <f>TEXT(Table2[[#This Row],[Order_Date]],"YYYY-MM")</f>
        <v>2025-02</v>
      </c>
      <c r="O3653" s="9">
        <f>IFERROR(Table2[[#This Row],[Profit]]/Table2[[#This Row],[Sales]],0)</f>
        <v>0.19102051025512756</v>
      </c>
      <c r="P3653" t="str">
        <f>_xlfn.XLOOKUP(Table2[[#This Row],[Product_ID]],Table4[Product_ID],Table4[Category],"Not Found")</f>
        <v>Technology</v>
      </c>
      <c r="Q3653" t="str">
        <f>_xlfn.XLOOKUP(Table2[[#This Row],[Product_ID]],Table4[Product_ID],Table4[Sub_Category],"Not Found")</f>
        <v>Audio</v>
      </c>
      <c r="R3653" t="str">
        <f>_xlfn.XLOOKUP(Table2[[#This Row],[Customer_ID]],Table1[Customer_ID],Table1[Region],"Not Found")</f>
        <v>East</v>
      </c>
      <c r="S3653" t="str">
        <f>_xlfn.XLOOKUP(Table2[[#This Row],[Customer_ID]],Table1[Customer_ID],Table1[Segment],"Not Found")</f>
        <v>Consumer</v>
      </c>
      <c r="T3653" t="str">
        <f>_xlfn.XLOOKUP(Table2[[#This Row],[Product_ID]],Table4[Product_ID],Table4[Product_Name],"Not Found")</f>
        <v>Bluetooth Speaker</v>
      </c>
    </row>
    <row r="3654" spans="1:20" x14ac:dyDescent="0.3">
      <c r="A3654" t="s">
        <v>4186</v>
      </c>
      <c r="B3654" s="4">
        <v>45691</v>
      </c>
      <c r="C3654" s="4">
        <v>45692</v>
      </c>
      <c r="D3654" t="s">
        <v>593</v>
      </c>
      <c r="E3654" t="s">
        <v>71</v>
      </c>
      <c r="F3654" s="8">
        <v>2</v>
      </c>
      <c r="G3654" s="10">
        <v>0.2</v>
      </c>
      <c r="H3654" t="s">
        <v>21</v>
      </c>
      <c r="I3654" s="8">
        <v>1278.4000000000001</v>
      </c>
      <c r="J3654" s="8">
        <v>354.89</v>
      </c>
      <c r="K3654" s="12">
        <f>YEAR(Table2[[#This Row],[Order_Date]])</f>
        <v>2025</v>
      </c>
      <c r="L3654" s="12">
        <f>MONTH(Table2[[#This Row],[Order_Date]])</f>
        <v>2</v>
      </c>
      <c r="M3654" t="str">
        <f>TEXT(Table2[[#This Row],[Order_Date]],"mmm")</f>
        <v>Feb</v>
      </c>
      <c r="N3654" t="str">
        <f>TEXT(Table2[[#This Row],[Order_Date]],"YYYY-MM")</f>
        <v>2025-02</v>
      </c>
      <c r="O3654" s="9">
        <f>IFERROR(Table2[[#This Row],[Profit]]/Table2[[#This Row],[Sales]],0)</f>
        <v>0.27760481852315388</v>
      </c>
      <c r="P3654" t="str">
        <f>_xlfn.XLOOKUP(Table2[[#This Row],[Product_ID]],Table4[Product_ID],Table4[Category],"Not Found")</f>
        <v>Home</v>
      </c>
      <c r="Q3654" t="str">
        <f>_xlfn.XLOOKUP(Table2[[#This Row],[Product_ID]],Table4[Product_ID],Table4[Sub_Category],"Not Found")</f>
        <v>Storage</v>
      </c>
      <c r="R3654" t="str">
        <f>_xlfn.XLOOKUP(Table2[[#This Row],[Customer_ID]],Table1[Customer_ID],Table1[Region],"Not Found")</f>
        <v>East</v>
      </c>
      <c r="S3654" t="str">
        <f>_xlfn.XLOOKUP(Table2[[#This Row],[Customer_ID]],Table1[Customer_ID],Table1[Segment],"Not Found")</f>
        <v>Consumer</v>
      </c>
      <c r="T3654" t="str">
        <f>_xlfn.XLOOKUP(Table2[[#This Row],[Product_ID]],Table4[Product_ID],Table4[Product_Name],"Not Found")</f>
        <v>Storage Box</v>
      </c>
    </row>
    <row r="3655" spans="1:20" x14ac:dyDescent="0.3">
      <c r="A3655" t="s">
        <v>4187</v>
      </c>
      <c r="B3655" s="4">
        <v>46018</v>
      </c>
      <c r="C3655" s="4">
        <v>46020</v>
      </c>
      <c r="D3655" t="s">
        <v>248</v>
      </c>
      <c r="E3655" t="s">
        <v>96</v>
      </c>
      <c r="F3655" s="8">
        <v>3</v>
      </c>
      <c r="G3655" s="10">
        <v>0.1</v>
      </c>
      <c r="H3655" t="s">
        <v>17</v>
      </c>
      <c r="I3655" s="8">
        <v>2697.3</v>
      </c>
      <c r="J3655" s="8">
        <v>726.89</v>
      </c>
      <c r="K3655" s="12">
        <f>YEAR(Table2[[#This Row],[Order_Date]])</f>
        <v>2025</v>
      </c>
      <c r="L3655" s="12">
        <f>MONTH(Table2[[#This Row],[Order_Date]])</f>
        <v>12</v>
      </c>
      <c r="M3655" t="str">
        <f>TEXT(Table2[[#This Row],[Order_Date]],"mmm")</f>
        <v>Dec</v>
      </c>
      <c r="N3655" t="str">
        <f>TEXT(Table2[[#This Row],[Order_Date]],"YYYY-MM")</f>
        <v>2025-12</v>
      </c>
      <c r="O3655" s="9">
        <f>IFERROR(Table2[[#This Row],[Profit]]/Table2[[#This Row],[Sales]],0)</f>
        <v>0.26948800652504357</v>
      </c>
      <c r="P3655" t="str">
        <f>_xlfn.XLOOKUP(Table2[[#This Row],[Product_ID]],Table4[Product_ID],Table4[Category],"Not Found")</f>
        <v>Home</v>
      </c>
      <c r="Q3655" t="str">
        <f>_xlfn.XLOOKUP(Table2[[#This Row],[Product_ID]],Table4[Product_ID],Table4[Sub_Category],"Not Found")</f>
        <v>Lighting</v>
      </c>
      <c r="R3655" t="str">
        <f>_xlfn.XLOOKUP(Table2[[#This Row],[Customer_ID]],Table1[Customer_ID],Table1[Region],"Not Found")</f>
        <v>North</v>
      </c>
      <c r="S3655" t="str">
        <f>_xlfn.XLOOKUP(Table2[[#This Row],[Customer_ID]],Table1[Customer_ID],Table1[Segment],"Not Found")</f>
        <v>Corporate</v>
      </c>
      <c r="T3655" t="str">
        <f>_xlfn.XLOOKUP(Table2[[#This Row],[Product_ID]],Table4[Product_ID],Table4[Product_Name],"Not Found")</f>
        <v>LED Strip Light</v>
      </c>
    </row>
    <row r="3656" spans="1:20" x14ac:dyDescent="0.3">
      <c r="A3656" t="s">
        <v>4188</v>
      </c>
      <c r="B3656" s="4">
        <v>45867</v>
      </c>
      <c r="C3656" s="4">
        <v>45872</v>
      </c>
      <c r="D3656" t="s">
        <v>1003</v>
      </c>
      <c r="E3656" t="s">
        <v>29</v>
      </c>
      <c r="F3656" s="8">
        <v>2</v>
      </c>
      <c r="G3656" s="10">
        <v>0.1</v>
      </c>
      <c r="H3656" t="s">
        <v>13</v>
      </c>
      <c r="I3656" s="8">
        <v>718.2</v>
      </c>
      <c r="J3656" s="8">
        <v>178.09</v>
      </c>
      <c r="K3656" s="12">
        <f>YEAR(Table2[[#This Row],[Order_Date]])</f>
        <v>2025</v>
      </c>
      <c r="L3656" s="12">
        <f>MONTH(Table2[[#This Row],[Order_Date]])</f>
        <v>7</v>
      </c>
      <c r="M3656" t="str">
        <f>TEXT(Table2[[#This Row],[Order_Date]],"mmm")</f>
        <v>Jul</v>
      </c>
      <c r="N3656" t="str">
        <f>TEXT(Table2[[#This Row],[Order_Date]],"YYYY-MM")</f>
        <v>2025-07</v>
      </c>
      <c r="O3656" s="9">
        <f>IFERROR(Table2[[#This Row],[Profit]]/Table2[[#This Row],[Sales]],0)</f>
        <v>0.24796714007240322</v>
      </c>
      <c r="P3656" t="str">
        <f>_xlfn.XLOOKUP(Table2[[#This Row],[Product_ID]],Table4[Product_ID],Table4[Category],"Not Found")</f>
        <v>Office</v>
      </c>
      <c r="Q3656" t="str">
        <f>_xlfn.XLOOKUP(Table2[[#This Row],[Product_ID]],Table4[Product_ID],Table4[Sub_Category],"Not Found")</f>
        <v>Paper</v>
      </c>
      <c r="R3656" t="str">
        <f>_xlfn.XLOOKUP(Table2[[#This Row],[Customer_ID]],Table1[Customer_ID],Table1[Region],"Not Found")</f>
        <v>West</v>
      </c>
      <c r="S3656" t="str">
        <f>_xlfn.XLOOKUP(Table2[[#This Row],[Customer_ID]],Table1[Customer_ID],Table1[Segment],"Not Found")</f>
        <v>Consumer</v>
      </c>
      <c r="T3656" t="str">
        <f>_xlfn.XLOOKUP(Table2[[#This Row],[Product_ID]],Table4[Product_ID],Table4[Product_Name],"Not Found")</f>
        <v>Notebook Set</v>
      </c>
    </row>
    <row r="3657" spans="1:20" x14ac:dyDescent="0.3">
      <c r="A3657" t="s">
        <v>4189</v>
      </c>
      <c r="B3657" s="4">
        <v>45781</v>
      </c>
      <c r="C3657" s="4">
        <v>45782</v>
      </c>
      <c r="D3657" t="s">
        <v>237</v>
      </c>
      <c r="E3657" t="s">
        <v>55</v>
      </c>
      <c r="F3657" s="8">
        <v>2</v>
      </c>
      <c r="G3657" s="10">
        <v>0</v>
      </c>
      <c r="H3657" t="s">
        <v>30</v>
      </c>
      <c r="I3657" s="8">
        <v>11998</v>
      </c>
      <c r="J3657" s="8">
        <v>1876.96</v>
      </c>
      <c r="K3657" s="12">
        <f>YEAR(Table2[[#This Row],[Order_Date]])</f>
        <v>2025</v>
      </c>
      <c r="L3657" s="12">
        <f>MONTH(Table2[[#This Row],[Order_Date]])</f>
        <v>5</v>
      </c>
      <c r="M3657" t="str">
        <f>TEXT(Table2[[#This Row],[Order_Date]],"mmm")</f>
        <v>May</v>
      </c>
      <c r="N3657" t="str">
        <f>TEXT(Table2[[#This Row],[Order_Date]],"YYYY-MM")</f>
        <v>2025-05</v>
      </c>
      <c r="O3657" s="9">
        <f>IFERROR(Table2[[#This Row],[Profit]]/Table2[[#This Row],[Sales]],0)</f>
        <v>0.15643940656776129</v>
      </c>
      <c r="P3657" t="str">
        <f>_xlfn.XLOOKUP(Table2[[#This Row],[Product_ID]],Table4[Product_ID],Table4[Category],"Not Found")</f>
        <v>Furniture</v>
      </c>
      <c r="Q3657" t="str">
        <f>_xlfn.XLOOKUP(Table2[[#This Row],[Product_ID]],Table4[Product_ID],Table4[Sub_Category],"Not Found")</f>
        <v>Furniture</v>
      </c>
      <c r="R3657" t="str">
        <f>_xlfn.XLOOKUP(Table2[[#This Row],[Customer_ID]],Table1[Customer_ID],Table1[Region],"Not Found")</f>
        <v>West</v>
      </c>
      <c r="S3657" t="str">
        <f>_xlfn.XLOOKUP(Table2[[#This Row],[Customer_ID]],Table1[Customer_ID],Table1[Segment],"Not Found")</f>
        <v>Corporate</v>
      </c>
      <c r="T3657" t="str">
        <f>_xlfn.XLOOKUP(Table2[[#This Row],[Product_ID]],Table4[Product_ID],Table4[Product_Name],"Not Found")</f>
        <v>Study Table</v>
      </c>
    </row>
    <row r="3658" spans="1:20" x14ac:dyDescent="0.3">
      <c r="A3658" t="s">
        <v>4190</v>
      </c>
      <c r="B3658" s="4">
        <v>45776</v>
      </c>
      <c r="C3658" s="4">
        <v>45777</v>
      </c>
      <c r="D3658" t="s">
        <v>138</v>
      </c>
      <c r="E3658" t="s">
        <v>45</v>
      </c>
      <c r="F3658" s="8">
        <v>1</v>
      </c>
      <c r="G3658" s="10">
        <v>0</v>
      </c>
      <c r="H3658" t="s">
        <v>17</v>
      </c>
      <c r="I3658" s="8">
        <v>2499</v>
      </c>
      <c r="J3658" s="8">
        <v>704.56</v>
      </c>
      <c r="K3658" s="12">
        <f>YEAR(Table2[[#This Row],[Order_Date]])</f>
        <v>2025</v>
      </c>
      <c r="L3658" s="12">
        <f>MONTH(Table2[[#This Row],[Order_Date]])</f>
        <v>4</v>
      </c>
      <c r="M3658" t="str">
        <f>TEXT(Table2[[#This Row],[Order_Date]],"mmm")</f>
        <v>Apr</v>
      </c>
      <c r="N3658" t="str">
        <f>TEXT(Table2[[#This Row],[Order_Date]],"YYYY-MM")</f>
        <v>2025-04</v>
      </c>
      <c r="O3658" s="9">
        <f>IFERROR(Table2[[#This Row],[Profit]]/Table2[[#This Row],[Sales]],0)</f>
        <v>0.28193677470988393</v>
      </c>
      <c r="P3658" t="str">
        <f>_xlfn.XLOOKUP(Table2[[#This Row],[Product_ID]],Table4[Product_ID],Table4[Category],"Not Found")</f>
        <v>Technology</v>
      </c>
      <c r="Q3658" t="str">
        <f>_xlfn.XLOOKUP(Table2[[#This Row],[Product_ID]],Table4[Product_ID],Table4[Sub_Category],"Not Found")</f>
        <v>Audio</v>
      </c>
      <c r="R3658" t="str">
        <f>_xlfn.XLOOKUP(Table2[[#This Row],[Customer_ID]],Table1[Customer_ID],Table1[Region],"Not Found")</f>
        <v>East</v>
      </c>
      <c r="S3658" t="str">
        <f>_xlfn.XLOOKUP(Table2[[#This Row],[Customer_ID]],Table1[Customer_ID],Table1[Segment],"Not Found")</f>
        <v>Consumer</v>
      </c>
      <c r="T3658" t="str">
        <f>_xlfn.XLOOKUP(Table2[[#This Row],[Product_ID]],Table4[Product_ID],Table4[Product_Name],"Not Found")</f>
        <v>Headphones</v>
      </c>
    </row>
    <row r="3659" spans="1:20" x14ac:dyDescent="0.3">
      <c r="A3659" t="s">
        <v>4191</v>
      </c>
      <c r="B3659" s="4">
        <v>45761</v>
      </c>
      <c r="C3659" s="4">
        <v>45766</v>
      </c>
      <c r="D3659" t="s">
        <v>1032</v>
      </c>
      <c r="E3659" t="s">
        <v>200</v>
      </c>
      <c r="F3659" s="8">
        <v>2</v>
      </c>
      <c r="G3659" s="10">
        <v>0</v>
      </c>
      <c r="H3659" t="s">
        <v>13</v>
      </c>
      <c r="I3659" s="8">
        <v>2198</v>
      </c>
      <c r="J3659" s="8">
        <v>-124.66</v>
      </c>
      <c r="K3659" s="12">
        <f>YEAR(Table2[[#This Row],[Order_Date]])</f>
        <v>2025</v>
      </c>
      <c r="L3659" s="12">
        <f>MONTH(Table2[[#This Row],[Order_Date]])</f>
        <v>4</v>
      </c>
      <c r="M3659" t="str">
        <f>TEXT(Table2[[#This Row],[Order_Date]],"mmm")</f>
        <v>Apr</v>
      </c>
      <c r="N3659" t="str">
        <f>TEXT(Table2[[#This Row],[Order_Date]],"YYYY-MM")</f>
        <v>2025-04</v>
      </c>
      <c r="O3659" s="9">
        <f>IFERROR(Table2[[#This Row],[Profit]]/Table2[[#This Row],[Sales]],0)</f>
        <v>-5.6715195632393085E-2</v>
      </c>
      <c r="P3659" t="str">
        <f>_xlfn.XLOOKUP(Table2[[#This Row],[Product_ID]],Table4[Product_ID],Table4[Category],"Not Found")</f>
        <v>Office</v>
      </c>
      <c r="Q3659" t="str">
        <f>_xlfn.XLOOKUP(Table2[[#This Row],[Product_ID]],Table4[Product_ID],Table4[Sub_Category],"Not Found")</f>
        <v>Office Supplies</v>
      </c>
      <c r="R3659" t="str">
        <f>_xlfn.XLOOKUP(Table2[[#This Row],[Customer_ID]],Table1[Customer_ID],Table1[Region],"Not Found")</f>
        <v>South</v>
      </c>
      <c r="S3659" t="str">
        <f>_xlfn.XLOOKUP(Table2[[#This Row],[Customer_ID]],Table1[Customer_ID],Table1[Segment],"Not Found")</f>
        <v>Corporate</v>
      </c>
      <c r="T3659" t="str">
        <f>_xlfn.XLOOKUP(Table2[[#This Row],[Product_ID]],Table4[Product_ID],Table4[Product_Name],"Not Found")</f>
        <v>Laptop Stand</v>
      </c>
    </row>
    <row r="3660" spans="1:20" x14ac:dyDescent="0.3">
      <c r="A3660" t="s">
        <v>4192</v>
      </c>
      <c r="B3660" s="4">
        <v>45865</v>
      </c>
      <c r="C3660" s="4">
        <v>45869</v>
      </c>
      <c r="D3660" t="s">
        <v>2126</v>
      </c>
      <c r="E3660" t="s">
        <v>76</v>
      </c>
      <c r="F3660" s="8">
        <v>1</v>
      </c>
      <c r="G3660" s="10">
        <v>0.05</v>
      </c>
      <c r="H3660" t="s">
        <v>13</v>
      </c>
      <c r="I3660" s="8">
        <v>854.05</v>
      </c>
      <c r="J3660" s="8">
        <v>171.34</v>
      </c>
      <c r="K3660" s="12">
        <f>YEAR(Table2[[#This Row],[Order_Date]])</f>
        <v>2025</v>
      </c>
      <c r="L3660" s="12">
        <f>MONTH(Table2[[#This Row],[Order_Date]])</f>
        <v>7</v>
      </c>
      <c r="M3660" t="str">
        <f>TEXT(Table2[[#This Row],[Order_Date]],"mmm")</f>
        <v>Jul</v>
      </c>
      <c r="N3660" t="str">
        <f>TEXT(Table2[[#This Row],[Order_Date]],"YYYY-MM")</f>
        <v>2025-07</v>
      </c>
      <c r="O3660" s="9">
        <f>IFERROR(Table2[[#This Row],[Profit]]/Table2[[#This Row],[Sales]],0)</f>
        <v>0.20062057256600904</v>
      </c>
      <c r="P3660" t="str">
        <f>_xlfn.XLOOKUP(Table2[[#This Row],[Product_ID]],Table4[Product_ID],Table4[Category],"Not Found")</f>
        <v>Home</v>
      </c>
      <c r="Q3660" t="str">
        <f>_xlfn.XLOOKUP(Table2[[#This Row],[Product_ID]],Table4[Product_ID],Table4[Sub_Category],"Not Found")</f>
        <v>Decor</v>
      </c>
      <c r="R3660" t="str">
        <f>_xlfn.XLOOKUP(Table2[[#This Row],[Customer_ID]],Table1[Customer_ID],Table1[Region],"Not Found")</f>
        <v>West</v>
      </c>
      <c r="S3660" t="str">
        <f>_xlfn.XLOOKUP(Table2[[#This Row],[Customer_ID]],Table1[Customer_ID],Table1[Segment],"Not Found")</f>
        <v>Consumer</v>
      </c>
      <c r="T3660" t="str">
        <f>_xlfn.XLOOKUP(Table2[[#This Row],[Product_ID]],Table4[Product_ID],Table4[Product_Name],"Not Found")</f>
        <v>Wall Clock</v>
      </c>
    </row>
    <row r="3661" spans="1:20" x14ac:dyDescent="0.3">
      <c r="A3661" t="s">
        <v>4193</v>
      </c>
      <c r="B3661" s="4">
        <v>45973</v>
      </c>
      <c r="C3661" s="4">
        <v>45978</v>
      </c>
      <c r="D3661" t="s">
        <v>683</v>
      </c>
      <c r="E3661" t="s">
        <v>16</v>
      </c>
      <c r="F3661" s="8">
        <v>4</v>
      </c>
      <c r="G3661" s="10">
        <v>0</v>
      </c>
      <c r="H3661" t="s">
        <v>17</v>
      </c>
      <c r="I3661" s="8">
        <v>5196</v>
      </c>
      <c r="J3661" s="8">
        <v>1384.36</v>
      </c>
      <c r="K3661" s="12">
        <f>YEAR(Table2[[#This Row],[Order_Date]])</f>
        <v>2025</v>
      </c>
      <c r="L3661" s="12">
        <f>MONTH(Table2[[#This Row],[Order_Date]])</f>
        <v>11</v>
      </c>
      <c r="M3661" t="str">
        <f>TEXT(Table2[[#This Row],[Order_Date]],"mmm")</f>
        <v>Nov</v>
      </c>
      <c r="N3661" t="str">
        <f>TEXT(Table2[[#This Row],[Order_Date]],"YYYY-MM")</f>
        <v>2025-11</v>
      </c>
      <c r="O3661" s="9">
        <f>IFERROR(Table2[[#This Row],[Profit]]/Table2[[#This Row],[Sales]],0)</f>
        <v>0.2664280215550423</v>
      </c>
      <c r="P3661" t="str">
        <f>_xlfn.XLOOKUP(Table2[[#This Row],[Product_ID]],Table4[Product_ID],Table4[Category],"Not Found")</f>
        <v>Technology</v>
      </c>
      <c r="Q3661" t="str">
        <f>_xlfn.XLOOKUP(Table2[[#This Row],[Product_ID]],Table4[Product_ID],Table4[Sub_Category],"Not Found")</f>
        <v>Accessories</v>
      </c>
      <c r="R3661" t="str">
        <f>_xlfn.XLOOKUP(Table2[[#This Row],[Customer_ID]],Table1[Customer_ID],Table1[Region],"Not Found")</f>
        <v>East</v>
      </c>
      <c r="S3661" t="str">
        <f>_xlfn.XLOOKUP(Table2[[#This Row],[Customer_ID]],Table1[Customer_ID],Table1[Segment],"Not Found")</f>
        <v>Consumer</v>
      </c>
      <c r="T3661" t="str">
        <f>_xlfn.XLOOKUP(Table2[[#This Row],[Product_ID]],Table4[Product_ID],Table4[Product_Name],"Not Found")</f>
        <v>USB-C Hub</v>
      </c>
    </row>
    <row r="3662" spans="1:20" x14ac:dyDescent="0.3">
      <c r="A3662" t="s">
        <v>4194</v>
      </c>
      <c r="B3662" s="4">
        <v>45736</v>
      </c>
      <c r="C3662" s="4">
        <v>45737</v>
      </c>
      <c r="D3662" t="s">
        <v>339</v>
      </c>
      <c r="E3662" t="s">
        <v>58</v>
      </c>
      <c r="F3662" s="8">
        <v>2</v>
      </c>
      <c r="G3662" s="10">
        <v>0.05</v>
      </c>
      <c r="H3662" t="s">
        <v>21</v>
      </c>
      <c r="I3662" s="8">
        <v>3798.1</v>
      </c>
      <c r="J3662" s="8">
        <v>1135.53</v>
      </c>
      <c r="K3662" s="12">
        <f>YEAR(Table2[[#This Row],[Order_Date]])</f>
        <v>2025</v>
      </c>
      <c r="L3662" s="12">
        <f>MONTH(Table2[[#This Row],[Order_Date]])</f>
        <v>3</v>
      </c>
      <c r="M3662" t="str">
        <f>TEXT(Table2[[#This Row],[Order_Date]],"mmm")</f>
        <v>Mar</v>
      </c>
      <c r="N3662" t="str">
        <f>TEXT(Table2[[#This Row],[Order_Date]],"YYYY-MM")</f>
        <v>2025-03</v>
      </c>
      <c r="O3662" s="9">
        <f>IFERROR(Table2[[#This Row],[Profit]]/Table2[[#This Row],[Sales]],0)</f>
        <v>0.29897317079592428</v>
      </c>
      <c r="P3662" t="str">
        <f>_xlfn.XLOOKUP(Table2[[#This Row],[Product_ID]],Table4[Product_ID],Table4[Category],"Not Found")</f>
        <v>Technology</v>
      </c>
      <c r="Q3662" t="str">
        <f>_xlfn.XLOOKUP(Table2[[#This Row],[Product_ID]],Table4[Product_ID],Table4[Sub_Category],"Not Found")</f>
        <v>Audio</v>
      </c>
      <c r="R3662" t="str">
        <f>_xlfn.XLOOKUP(Table2[[#This Row],[Customer_ID]],Table1[Customer_ID],Table1[Region],"Not Found")</f>
        <v>North</v>
      </c>
      <c r="S3662" t="str">
        <f>_xlfn.XLOOKUP(Table2[[#This Row],[Customer_ID]],Table1[Customer_ID],Table1[Segment],"Not Found")</f>
        <v>Corporate</v>
      </c>
      <c r="T3662" t="str">
        <f>_xlfn.XLOOKUP(Table2[[#This Row],[Product_ID]],Table4[Product_ID],Table4[Product_Name],"Not Found")</f>
        <v>Bluetooth Speaker</v>
      </c>
    </row>
    <row r="3663" spans="1:20" x14ac:dyDescent="0.3">
      <c r="A3663" t="s">
        <v>4195</v>
      </c>
      <c r="B3663" s="4">
        <v>45560</v>
      </c>
      <c r="C3663" s="4">
        <v>45564</v>
      </c>
      <c r="D3663" t="s">
        <v>597</v>
      </c>
      <c r="E3663" t="s">
        <v>55</v>
      </c>
      <c r="F3663" s="8">
        <v>1</v>
      </c>
      <c r="G3663" s="10">
        <v>0.05</v>
      </c>
      <c r="H3663" t="s">
        <v>17</v>
      </c>
      <c r="I3663" s="8">
        <v>5699.05</v>
      </c>
      <c r="J3663" s="8">
        <v>1020.68</v>
      </c>
      <c r="K3663" s="12">
        <f>YEAR(Table2[[#This Row],[Order_Date]])</f>
        <v>2024</v>
      </c>
      <c r="L3663" s="12">
        <f>MONTH(Table2[[#This Row],[Order_Date]])</f>
        <v>9</v>
      </c>
      <c r="M3663" t="str">
        <f>TEXT(Table2[[#This Row],[Order_Date]],"mmm")</f>
        <v>Sep</v>
      </c>
      <c r="N3663" t="str">
        <f>TEXT(Table2[[#This Row],[Order_Date]],"YYYY-MM")</f>
        <v>2024-09</v>
      </c>
      <c r="O3663" s="9">
        <f>IFERROR(Table2[[#This Row],[Profit]]/Table2[[#This Row],[Sales]],0)</f>
        <v>0.17909651608601432</v>
      </c>
      <c r="P3663" t="str">
        <f>_xlfn.XLOOKUP(Table2[[#This Row],[Product_ID]],Table4[Product_ID],Table4[Category],"Not Found")</f>
        <v>Furniture</v>
      </c>
      <c r="Q3663" t="str">
        <f>_xlfn.XLOOKUP(Table2[[#This Row],[Product_ID]],Table4[Product_ID],Table4[Sub_Category],"Not Found")</f>
        <v>Furniture</v>
      </c>
      <c r="R3663" t="str">
        <f>_xlfn.XLOOKUP(Table2[[#This Row],[Customer_ID]],Table1[Customer_ID],Table1[Region],"Not Found")</f>
        <v>East</v>
      </c>
      <c r="S3663" t="str">
        <f>_xlfn.XLOOKUP(Table2[[#This Row],[Customer_ID]],Table1[Customer_ID],Table1[Segment],"Not Found")</f>
        <v>Consumer</v>
      </c>
      <c r="T3663" t="str">
        <f>_xlfn.XLOOKUP(Table2[[#This Row],[Product_ID]],Table4[Product_ID],Table4[Product_Name],"Not Found")</f>
        <v>Study Table</v>
      </c>
    </row>
    <row r="3664" spans="1:20" x14ac:dyDescent="0.3">
      <c r="A3664" t="s">
        <v>4196</v>
      </c>
      <c r="B3664" s="4">
        <v>45558</v>
      </c>
      <c r="C3664" s="4">
        <v>45563</v>
      </c>
      <c r="D3664" t="s">
        <v>361</v>
      </c>
      <c r="E3664" t="s">
        <v>58</v>
      </c>
      <c r="F3664" s="8">
        <v>2</v>
      </c>
      <c r="G3664" s="10">
        <v>0</v>
      </c>
      <c r="H3664" t="s">
        <v>21</v>
      </c>
      <c r="I3664" s="8">
        <v>3998</v>
      </c>
      <c r="J3664" s="8">
        <v>837.13</v>
      </c>
      <c r="K3664" s="12">
        <f>YEAR(Table2[[#This Row],[Order_Date]])</f>
        <v>2024</v>
      </c>
      <c r="L3664" s="12">
        <f>MONTH(Table2[[#This Row],[Order_Date]])</f>
        <v>9</v>
      </c>
      <c r="M3664" t="str">
        <f>TEXT(Table2[[#This Row],[Order_Date]],"mmm")</f>
        <v>Sep</v>
      </c>
      <c r="N3664" t="str">
        <f>TEXT(Table2[[#This Row],[Order_Date]],"YYYY-MM")</f>
        <v>2024-09</v>
      </c>
      <c r="O3664" s="9">
        <f>IFERROR(Table2[[#This Row],[Profit]]/Table2[[#This Row],[Sales]],0)</f>
        <v>0.20938719359679839</v>
      </c>
      <c r="P3664" t="str">
        <f>_xlfn.XLOOKUP(Table2[[#This Row],[Product_ID]],Table4[Product_ID],Table4[Category],"Not Found")</f>
        <v>Technology</v>
      </c>
      <c r="Q3664" t="str">
        <f>_xlfn.XLOOKUP(Table2[[#This Row],[Product_ID]],Table4[Product_ID],Table4[Sub_Category],"Not Found")</f>
        <v>Audio</v>
      </c>
      <c r="R3664" t="str">
        <f>_xlfn.XLOOKUP(Table2[[#This Row],[Customer_ID]],Table1[Customer_ID],Table1[Region],"Not Found")</f>
        <v>West</v>
      </c>
      <c r="S3664" t="str">
        <f>_xlfn.XLOOKUP(Table2[[#This Row],[Customer_ID]],Table1[Customer_ID],Table1[Segment],"Not Found")</f>
        <v>Consumer</v>
      </c>
      <c r="T3664" t="str">
        <f>_xlfn.XLOOKUP(Table2[[#This Row],[Product_ID]],Table4[Product_ID],Table4[Product_Name],"Not Found")</f>
        <v>Bluetooth Speaker</v>
      </c>
    </row>
    <row r="3665" spans="1:20" x14ac:dyDescent="0.3">
      <c r="A3665" t="s">
        <v>4197</v>
      </c>
      <c r="B3665" s="4">
        <v>45345</v>
      </c>
      <c r="C3665" s="4">
        <v>45350</v>
      </c>
      <c r="D3665" t="s">
        <v>225</v>
      </c>
      <c r="E3665" t="s">
        <v>65</v>
      </c>
      <c r="F3665" s="8">
        <v>3</v>
      </c>
      <c r="G3665" s="10">
        <v>0</v>
      </c>
      <c r="H3665" t="s">
        <v>21</v>
      </c>
      <c r="I3665" s="8">
        <v>2097</v>
      </c>
      <c r="J3665" s="8">
        <v>555.85</v>
      </c>
      <c r="K3665" s="12">
        <f>YEAR(Table2[[#This Row],[Order_Date]])</f>
        <v>2024</v>
      </c>
      <c r="L3665" s="12">
        <f>MONTH(Table2[[#This Row],[Order_Date]])</f>
        <v>2</v>
      </c>
      <c r="M3665" t="str">
        <f>TEXT(Table2[[#This Row],[Order_Date]],"mmm")</f>
        <v>Feb</v>
      </c>
      <c r="N3665" t="str">
        <f>TEXT(Table2[[#This Row],[Order_Date]],"YYYY-MM")</f>
        <v>2024-02</v>
      </c>
      <c r="O3665" s="9">
        <f>IFERROR(Table2[[#This Row],[Profit]]/Table2[[#This Row],[Sales]],0)</f>
        <v>0.26506914639961854</v>
      </c>
      <c r="P3665" t="str">
        <f>_xlfn.XLOOKUP(Table2[[#This Row],[Product_ID]],Table4[Product_ID],Table4[Category],"Not Found")</f>
        <v>Office</v>
      </c>
      <c r="Q3665" t="str">
        <f>_xlfn.XLOOKUP(Table2[[#This Row],[Product_ID]],Table4[Product_ID],Table4[Sub_Category],"Not Found")</f>
        <v>Storage</v>
      </c>
      <c r="R3665" t="str">
        <f>_xlfn.XLOOKUP(Table2[[#This Row],[Customer_ID]],Table1[Customer_ID],Table1[Region],"Not Found")</f>
        <v>West</v>
      </c>
      <c r="S3665" t="str">
        <f>_xlfn.XLOOKUP(Table2[[#This Row],[Customer_ID]],Table1[Customer_ID],Table1[Segment],"Not Found")</f>
        <v>Consumer</v>
      </c>
      <c r="T3665" t="str">
        <f>_xlfn.XLOOKUP(Table2[[#This Row],[Product_ID]],Table4[Product_ID],Table4[Product_Name],"Not Found")</f>
        <v>Desk Organizer</v>
      </c>
    </row>
    <row r="3666" spans="1:20" x14ac:dyDescent="0.3">
      <c r="A3666" t="s">
        <v>4198</v>
      </c>
      <c r="B3666" s="4">
        <v>45819</v>
      </c>
      <c r="C3666" s="4">
        <v>45823</v>
      </c>
      <c r="D3666" t="s">
        <v>367</v>
      </c>
      <c r="E3666" t="s">
        <v>55</v>
      </c>
      <c r="F3666" s="8">
        <v>1</v>
      </c>
      <c r="G3666" s="10">
        <v>0.05</v>
      </c>
      <c r="H3666" t="s">
        <v>17</v>
      </c>
      <c r="I3666" s="8">
        <v>5699.05</v>
      </c>
      <c r="J3666" s="8">
        <v>963.94</v>
      </c>
      <c r="K3666" s="12">
        <f>YEAR(Table2[[#This Row],[Order_Date]])</f>
        <v>2025</v>
      </c>
      <c r="L3666" s="12">
        <f>MONTH(Table2[[#This Row],[Order_Date]])</f>
        <v>6</v>
      </c>
      <c r="M3666" t="str">
        <f>TEXT(Table2[[#This Row],[Order_Date]],"mmm")</f>
        <v>Jun</v>
      </c>
      <c r="N3666" t="str">
        <f>TEXT(Table2[[#This Row],[Order_Date]],"YYYY-MM")</f>
        <v>2025-06</v>
      </c>
      <c r="O3666" s="9">
        <f>IFERROR(Table2[[#This Row],[Profit]]/Table2[[#This Row],[Sales]],0)</f>
        <v>0.16914047078021777</v>
      </c>
      <c r="P3666" t="str">
        <f>_xlfn.XLOOKUP(Table2[[#This Row],[Product_ID]],Table4[Product_ID],Table4[Category],"Not Found")</f>
        <v>Furniture</v>
      </c>
      <c r="Q3666" t="str">
        <f>_xlfn.XLOOKUP(Table2[[#This Row],[Product_ID]],Table4[Product_ID],Table4[Sub_Category],"Not Found")</f>
        <v>Furniture</v>
      </c>
      <c r="R3666" t="str">
        <f>_xlfn.XLOOKUP(Table2[[#This Row],[Customer_ID]],Table1[Customer_ID],Table1[Region],"Not Found")</f>
        <v>West</v>
      </c>
      <c r="S3666" t="str">
        <f>_xlfn.XLOOKUP(Table2[[#This Row],[Customer_ID]],Table1[Customer_ID],Table1[Segment],"Not Found")</f>
        <v>Consumer</v>
      </c>
      <c r="T3666" t="str">
        <f>_xlfn.XLOOKUP(Table2[[#This Row],[Product_ID]],Table4[Product_ID],Table4[Product_Name],"Not Found")</f>
        <v>Study Table</v>
      </c>
    </row>
    <row r="3667" spans="1:20" x14ac:dyDescent="0.3">
      <c r="A3667" t="s">
        <v>4199</v>
      </c>
      <c r="B3667" s="4">
        <v>45811</v>
      </c>
      <c r="C3667" s="4">
        <v>45815</v>
      </c>
      <c r="D3667" t="s">
        <v>1489</v>
      </c>
      <c r="E3667" t="s">
        <v>35</v>
      </c>
      <c r="F3667" s="8">
        <v>2</v>
      </c>
      <c r="G3667" s="10">
        <v>0</v>
      </c>
      <c r="H3667" t="s">
        <v>17</v>
      </c>
      <c r="I3667" s="8">
        <v>3198</v>
      </c>
      <c r="J3667" s="8">
        <v>1045.4100000000001</v>
      </c>
      <c r="K3667" s="12">
        <f>YEAR(Table2[[#This Row],[Order_Date]])</f>
        <v>2025</v>
      </c>
      <c r="L3667" s="12">
        <f>MONTH(Table2[[#This Row],[Order_Date]])</f>
        <v>6</v>
      </c>
      <c r="M3667" t="str">
        <f>TEXT(Table2[[#This Row],[Order_Date]],"mmm")</f>
        <v>Jun</v>
      </c>
      <c r="N3667" t="str">
        <f>TEXT(Table2[[#This Row],[Order_Date]],"YYYY-MM")</f>
        <v>2025-06</v>
      </c>
      <c r="O3667" s="9">
        <f>IFERROR(Table2[[#This Row],[Profit]]/Table2[[#This Row],[Sales]],0)</f>
        <v>0.32689493433395878</v>
      </c>
      <c r="P3667" t="str">
        <f>_xlfn.XLOOKUP(Table2[[#This Row],[Product_ID]],Table4[Product_ID],Table4[Category],"Not Found")</f>
        <v>Lifestyle</v>
      </c>
      <c r="Q3667" t="str">
        <f>_xlfn.XLOOKUP(Table2[[#This Row],[Product_ID]],Table4[Product_ID],Table4[Sub_Category],"Not Found")</f>
        <v>Bags</v>
      </c>
      <c r="R3667" t="str">
        <f>_xlfn.XLOOKUP(Table2[[#This Row],[Customer_ID]],Table1[Customer_ID],Table1[Region],"Not Found")</f>
        <v>South</v>
      </c>
      <c r="S3667" t="str">
        <f>_xlfn.XLOOKUP(Table2[[#This Row],[Customer_ID]],Table1[Customer_ID],Table1[Segment],"Not Found")</f>
        <v>Consumer</v>
      </c>
      <c r="T3667" t="str">
        <f>_xlfn.XLOOKUP(Table2[[#This Row],[Product_ID]],Table4[Product_ID],Table4[Product_Name],"Not Found")</f>
        <v>Backpack</v>
      </c>
    </row>
    <row r="3668" spans="1:20" x14ac:dyDescent="0.3">
      <c r="A3668" t="s">
        <v>4200</v>
      </c>
      <c r="B3668" s="4">
        <v>45907</v>
      </c>
      <c r="C3668" s="4">
        <v>45910</v>
      </c>
      <c r="D3668" t="s">
        <v>620</v>
      </c>
      <c r="E3668" t="s">
        <v>65</v>
      </c>
      <c r="F3668" s="8">
        <v>2</v>
      </c>
      <c r="G3668" s="10">
        <v>0</v>
      </c>
      <c r="H3668" t="s">
        <v>30</v>
      </c>
      <c r="I3668" s="8">
        <v>1398</v>
      </c>
      <c r="J3668" s="8">
        <v>360.48</v>
      </c>
      <c r="K3668" s="12">
        <f>YEAR(Table2[[#This Row],[Order_Date]])</f>
        <v>2025</v>
      </c>
      <c r="L3668" s="12">
        <f>MONTH(Table2[[#This Row],[Order_Date]])</f>
        <v>9</v>
      </c>
      <c r="M3668" t="str">
        <f>TEXT(Table2[[#This Row],[Order_Date]],"mmm")</f>
        <v>Sep</v>
      </c>
      <c r="N3668" t="str">
        <f>TEXT(Table2[[#This Row],[Order_Date]],"YYYY-MM")</f>
        <v>2025-09</v>
      </c>
      <c r="O3668" s="9">
        <f>IFERROR(Table2[[#This Row],[Profit]]/Table2[[#This Row],[Sales]],0)</f>
        <v>0.25785407725321891</v>
      </c>
      <c r="P3668" t="str">
        <f>_xlfn.XLOOKUP(Table2[[#This Row],[Product_ID]],Table4[Product_ID],Table4[Category],"Not Found")</f>
        <v>Office</v>
      </c>
      <c r="Q3668" t="str">
        <f>_xlfn.XLOOKUP(Table2[[#This Row],[Product_ID]],Table4[Product_ID],Table4[Sub_Category],"Not Found")</f>
        <v>Storage</v>
      </c>
      <c r="R3668" t="str">
        <f>_xlfn.XLOOKUP(Table2[[#This Row],[Customer_ID]],Table1[Customer_ID],Table1[Region],"Not Found")</f>
        <v>East</v>
      </c>
      <c r="S3668" t="str">
        <f>_xlfn.XLOOKUP(Table2[[#This Row],[Customer_ID]],Table1[Customer_ID],Table1[Segment],"Not Found")</f>
        <v>Corporate</v>
      </c>
      <c r="T3668" t="str">
        <f>_xlfn.XLOOKUP(Table2[[#This Row],[Product_ID]],Table4[Product_ID],Table4[Product_Name],"Not Found")</f>
        <v>Desk Organizer</v>
      </c>
    </row>
    <row r="3669" spans="1:20" x14ac:dyDescent="0.3">
      <c r="A3669" t="s">
        <v>4201</v>
      </c>
      <c r="B3669" s="4">
        <v>45350</v>
      </c>
      <c r="C3669" s="4">
        <v>45354</v>
      </c>
      <c r="D3669" t="s">
        <v>704</v>
      </c>
      <c r="E3669" t="s">
        <v>116</v>
      </c>
      <c r="F3669" s="8">
        <v>3</v>
      </c>
      <c r="G3669" s="10">
        <v>0</v>
      </c>
      <c r="H3669" t="s">
        <v>30</v>
      </c>
      <c r="I3669" s="8">
        <v>1197</v>
      </c>
      <c r="J3669" s="8">
        <v>295.39999999999998</v>
      </c>
      <c r="K3669" s="12">
        <f>YEAR(Table2[[#This Row],[Order_Date]])</f>
        <v>2024</v>
      </c>
      <c r="L3669" s="12">
        <f>MONTH(Table2[[#This Row],[Order_Date]])</f>
        <v>2</v>
      </c>
      <c r="M3669" t="str">
        <f>TEXT(Table2[[#This Row],[Order_Date]],"mmm")</f>
        <v>Feb</v>
      </c>
      <c r="N3669" t="str">
        <f>TEXT(Table2[[#This Row],[Order_Date]],"YYYY-MM")</f>
        <v>2024-02</v>
      </c>
      <c r="O3669" s="9">
        <f>IFERROR(Table2[[#This Row],[Profit]]/Table2[[#This Row],[Sales]],0)</f>
        <v>0.24678362573099413</v>
      </c>
      <c r="P3669" t="str">
        <f>_xlfn.XLOOKUP(Table2[[#This Row],[Product_ID]],Table4[Product_ID],Table4[Category],"Not Found")</f>
        <v>Technology</v>
      </c>
      <c r="Q3669" t="str">
        <f>_xlfn.XLOOKUP(Table2[[#This Row],[Product_ID]],Table4[Product_ID],Table4[Sub_Category],"Not Found")</f>
        <v>Accessories</v>
      </c>
      <c r="R3669" t="str">
        <f>_xlfn.XLOOKUP(Table2[[#This Row],[Customer_ID]],Table1[Customer_ID],Table1[Region],"Not Found")</f>
        <v>West</v>
      </c>
      <c r="S3669" t="str">
        <f>_xlfn.XLOOKUP(Table2[[#This Row],[Customer_ID]],Table1[Customer_ID],Table1[Segment],"Not Found")</f>
        <v>Consumer</v>
      </c>
      <c r="T3669" t="str">
        <f>_xlfn.XLOOKUP(Table2[[#This Row],[Product_ID]],Table4[Product_ID],Table4[Product_Name],"Not Found")</f>
        <v>Mobile Holder</v>
      </c>
    </row>
    <row r="3670" spans="1:20" x14ac:dyDescent="0.3">
      <c r="A3670" t="s">
        <v>4202</v>
      </c>
      <c r="B3670" s="4">
        <v>45331</v>
      </c>
      <c r="C3670" s="4">
        <v>45333</v>
      </c>
      <c r="D3670" t="s">
        <v>1854</v>
      </c>
      <c r="E3670" t="s">
        <v>99</v>
      </c>
      <c r="F3670" s="8">
        <v>1</v>
      </c>
      <c r="G3670" s="10">
        <v>0.05</v>
      </c>
      <c r="H3670" t="s">
        <v>17</v>
      </c>
      <c r="I3670" s="8">
        <v>236.55</v>
      </c>
      <c r="J3670" s="8">
        <v>66.239999999999995</v>
      </c>
      <c r="K3670" s="12">
        <f>YEAR(Table2[[#This Row],[Order_Date]])</f>
        <v>2024</v>
      </c>
      <c r="L3670" s="12">
        <f>MONTH(Table2[[#This Row],[Order_Date]])</f>
        <v>2</v>
      </c>
      <c r="M3670" t="str">
        <f>TEXT(Table2[[#This Row],[Order_Date]],"mmm")</f>
        <v>Feb</v>
      </c>
      <c r="N3670" t="str">
        <f>TEXT(Table2[[#This Row],[Order_Date]],"YYYY-MM")</f>
        <v>2024-02</v>
      </c>
      <c r="O3670" s="9">
        <f>IFERROR(Table2[[#This Row],[Profit]]/Table2[[#This Row],[Sales]],0)</f>
        <v>0.28002536461636013</v>
      </c>
      <c r="P3670" t="str">
        <f>_xlfn.XLOOKUP(Table2[[#This Row],[Product_ID]],Table4[Product_ID],Table4[Category],"Not Found")</f>
        <v>Office</v>
      </c>
      <c r="Q3670" t="str">
        <f>_xlfn.XLOOKUP(Table2[[#This Row],[Product_ID]],Table4[Product_ID],Table4[Sub_Category],"Not Found")</f>
        <v>Paper</v>
      </c>
      <c r="R3670" t="str">
        <f>_xlfn.XLOOKUP(Table2[[#This Row],[Customer_ID]],Table1[Customer_ID],Table1[Region],"Not Found")</f>
        <v>East</v>
      </c>
      <c r="S3670" t="str">
        <f>_xlfn.XLOOKUP(Table2[[#This Row],[Customer_ID]],Table1[Customer_ID],Table1[Segment],"Not Found")</f>
        <v>Home Office</v>
      </c>
      <c r="T3670" t="str">
        <f>_xlfn.XLOOKUP(Table2[[#This Row],[Product_ID]],Table4[Product_ID],Table4[Product_Name],"Not Found")</f>
        <v>Pen Set</v>
      </c>
    </row>
    <row r="3671" spans="1:20" x14ac:dyDescent="0.3">
      <c r="A3671" t="s">
        <v>4203</v>
      </c>
      <c r="B3671" s="4">
        <v>45528</v>
      </c>
      <c r="C3671" s="4">
        <v>45532</v>
      </c>
      <c r="D3671" t="s">
        <v>1061</v>
      </c>
      <c r="E3671" t="s">
        <v>116</v>
      </c>
      <c r="F3671" s="8">
        <v>2</v>
      </c>
      <c r="G3671" s="10">
        <v>0.1</v>
      </c>
      <c r="H3671" t="s">
        <v>17</v>
      </c>
      <c r="I3671" s="8">
        <v>718.2</v>
      </c>
      <c r="J3671" s="8">
        <v>143.18</v>
      </c>
      <c r="K3671" s="12">
        <f>YEAR(Table2[[#This Row],[Order_Date]])</f>
        <v>2024</v>
      </c>
      <c r="L3671" s="12">
        <f>MONTH(Table2[[#This Row],[Order_Date]])</f>
        <v>8</v>
      </c>
      <c r="M3671" t="str">
        <f>TEXT(Table2[[#This Row],[Order_Date]],"mmm")</f>
        <v>Aug</v>
      </c>
      <c r="N3671" t="str">
        <f>TEXT(Table2[[#This Row],[Order_Date]],"YYYY-MM")</f>
        <v>2024-08</v>
      </c>
      <c r="O3671" s="9">
        <f>IFERROR(Table2[[#This Row],[Profit]]/Table2[[#This Row],[Sales]],0)</f>
        <v>0.19935950988582568</v>
      </c>
      <c r="P3671" t="str">
        <f>_xlfn.XLOOKUP(Table2[[#This Row],[Product_ID]],Table4[Product_ID],Table4[Category],"Not Found")</f>
        <v>Technology</v>
      </c>
      <c r="Q3671" t="str">
        <f>_xlfn.XLOOKUP(Table2[[#This Row],[Product_ID]],Table4[Product_ID],Table4[Sub_Category],"Not Found")</f>
        <v>Accessories</v>
      </c>
      <c r="R3671" t="str">
        <f>_xlfn.XLOOKUP(Table2[[#This Row],[Customer_ID]],Table1[Customer_ID],Table1[Region],"Not Found")</f>
        <v>South</v>
      </c>
      <c r="S3671" t="str">
        <f>_xlfn.XLOOKUP(Table2[[#This Row],[Customer_ID]],Table1[Customer_ID],Table1[Segment],"Not Found")</f>
        <v>Home Office</v>
      </c>
      <c r="T3671" t="str">
        <f>_xlfn.XLOOKUP(Table2[[#This Row],[Product_ID]],Table4[Product_ID],Table4[Product_Name],"Not Found")</f>
        <v>Mobile Holder</v>
      </c>
    </row>
    <row r="3672" spans="1:20" x14ac:dyDescent="0.3">
      <c r="A3672" t="s">
        <v>4204</v>
      </c>
      <c r="B3672" s="4">
        <v>45677</v>
      </c>
      <c r="C3672" s="4">
        <v>45678</v>
      </c>
      <c r="D3672" t="s">
        <v>456</v>
      </c>
      <c r="E3672" t="s">
        <v>96</v>
      </c>
      <c r="F3672" s="8">
        <v>4</v>
      </c>
      <c r="G3672" s="10">
        <v>0</v>
      </c>
      <c r="H3672" t="s">
        <v>13</v>
      </c>
      <c r="I3672" s="8">
        <v>3996</v>
      </c>
      <c r="J3672" s="8">
        <v>1049.07</v>
      </c>
      <c r="K3672" s="12">
        <f>YEAR(Table2[[#This Row],[Order_Date]])</f>
        <v>2025</v>
      </c>
      <c r="L3672" s="12">
        <f>MONTH(Table2[[#This Row],[Order_Date]])</f>
        <v>1</v>
      </c>
      <c r="M3672" t="str">
        <f>TEXT(Table2[[#This Row],[Order_Date]],"mmm")</f>
        <v>Jan</v>
      </c>
      <c r="N3672" t="str">
        <f>TEXT(Table2[[#This Row],[Order_Date]],"YYYY-MM")</f>
        <v>2025-01</v>
      </c>
      <c r="O3672" s="9">
        <f>IFERROR(Table2[[#This Row],[Profit]]/Table2[[#This Row],[Sales]],0)</f>
        <v>0.26253003003003</v>
      </c>
      <c r="P3672" t="str">
        <f>_xlfn.XLOOKUP(Table2[[#This Row],[Product_ID]],Table4[Product_ID],Table4[Category],"Not Found")</f>
        <v>Home</v>
      </c>
      <c r="Q3672" t="str">
        <f>_xlfn.XLOOKUP(Table2[[#This Row],[Product_ID]],Table4[Product_ID],Table4[Sub_Category],"Not Found")</f>
        <v>Lighting</v>
      </c>
      <c r="R3672" t="str">
        <f>_xlfn.XLOOKUP(Table2[[#This Row],[Customer_ID]],Table1[Customer_ID],Table1[Region],"Not Found")</f>
        <v>West</v>
      </c>
      <c r="S3672" t="str">
        <f>_xlfn.XLOOKUP(Table2[[#This Row],[Customer_ID]],Table1[Customer_ID],Table1[Segment],"Not Found")</f>
        <v>Corporate</v>
      </c>
      <c r="T3672" t="str">
        <f>_xlfn.XLOOKUP(Table2[[#This Row],[Product_ID]],Table4[Product_ID],Table4[Product_Name],"Not Found")</f>
        <v>LED Strip Light</v>
      </c>
    </row>
    <row r="3673" spans="1:20" x14ac:dyDescent="0.3">
      <c r="A3673" t="s">
        <v>4205</v>
      </c>
      <c r="B3673" s="4">
        <v>45897</v>
      </c>
      <c r="C3673" s="4">
        <v>45901</v>
      </c>
      <c r="D3673" t="s">
        <v>704</v>
      </c>
      <c r="E3673" t="s">
        <v>76</v>
      </c>
      <c r="F3673" s="8">
        <v>4</v>
      </c>
      <c r="G3673" s="10">
        <v>0.1</v>
      </c>
      <c r="H3673" t="s">
        <v>13</v>
      </c>
      <c r="I3673" s="8">
        <v>3236.4</v>
      </c>
      <c r="J3673" s="8">
        <v>-311.3</v>
      </c>
      <c r="K3673" s="12">
        <f>YEAR(Table2[[#This Row],[Order_Date]])</f>
        <v>2025</v>
      </c>
      <c r="L3673" s="12">
        <f>MONTH(Table2[[#This Row],[Order_Date]])</f>
        <v>8</v>
      </c>
      <c r="M3673" t="str">
        <f>TEXT(Table2[[#This Row],[Order_Date]],"mmm")</f>
        <v>Aug</v>
      </c>
      <c r="N3673" t="str">
        <f>TEXT(Table2[[#This Row],[Order_Date]],"YYYY-MM")</f>
        <v>2025-08</v>
      </c>
      <c r="O3673" s="9">
        <f>IFERROR(Table2[[#This Row],[Profit]]/Table2[[#This Row],[Sales]],0)</f>
        <v>-9.6187121493016933E-2</v>
      </c>
      <c r="P3673" t="str">
        <f>_xlfn.XLOOKUP(Table2[[#This Row],[Product_ID]],Table4[Product_ID],Table4[Category],"Not Found")</f>
        <v>Home</v>
      </c>
      <c r="Q3673" t="str">
        <f>_xlfn.XLOOKUP(Table2[[#This Row],[Product_ID]],Table4[Product_ID],Table4[Sub_Category],"Not Found")</f>
        <v>Decor</v>
      </c>
      <c r="R3673" t="str">
        <f>_xlfn.XLOOKUP(Table2[[#This Row],[Customer_ID]],Table1[Customer_ID],Table1[Region],"Not Found")</f>
        <v>West</v>
      </c>
      <c r="S3673" t="str">
        <f>_xlfn.XLOOKUP(Table2[[#This Row],[Customer_ID]],Table1[Customer_ID],Table1[Segment],"Not Found")</f>
        <v>Consumer</v>
      </c>
      <c r="T3673" t="str">
        <f>_xlfn.XLOOKUP(Table2[[#This Row],[Product_ID]],Table4[Product_ID],Table4[Product_Name],"Not Found")</f>
        <v>Wall Clock</v>
      </c>
    </row>
    <row r="3674" spans="1:20" x14ac:dyDescent="0.3">
      <c r="A3674" t="s">
        <v>4206</v>
      </c>
      <c r="B3674" s="4">
        <v>46007</v>
      </c>
      <c r="C3674" s="4">
        <v>46012</v>
      </c>
      <c r="D3674" t="s">
        <v>85</v>
      </c>
      <c r="E3674" t="s">
        <v>35</v>
      </c>
      <c r="F3674" s="8">
        <v>2</v>
      </c>
      <c r="G3674" s="10">
        <v>0.15</v>
      </c>
      <c r="H3674" t="s">
        <v>21</v>
      </c>
      <c r="I3674" s="8">
        <v>2718.3</v>
      </c>
      <c r="J3674" s="8">
        <v>754.74</v>
      </c>
      <c r="K3674" s="12">
        <f>YEAR(Table2[[#This Row],[Order_Date]])</f>
        <v>2025</v>
      </c>
      <c r="L3674" s="12">
        <f>MONTH(Table2[[#This Row],[Order_Date]])</f>
        <v>12</v>
      </c>
      <c r="M3674" t="str">
        <f>TEXT(Table2[[#This Row],[Order_Date]],"mmm")</f>
        <v>Dec</v>
      </c>
      <c r="N3674" t="str">
        <f>TEXT(Table2[[#This Row],[Order_Date]],"YYYY-MM")</f>
        <v>2025-12</v>
      </c>
      <c r="O3674" s="9">
        <f>IFERROR(Table2[[#This Row],[Profit]]/Table2[[#This Row],[Sales]],0)</f>
        <v>0.27765147334731266</v>
      </c>
      <c r="P3674" t="str">
        <f>_xlfn.XLOOKUP(Table2[[#This Row],[Product_ID]],Table4[Product_ID],Table4[Category],"Not Found")</f>
        <v>Lifestyle</v>
      </c>
      <c r="Q3674" t="str">
        <f>_xlfn.XLOOKUP(Table2[[#This Row],[Product_ID]],Table4[Product_ID],Table4[Sub_Category],"Not Found")</f>
        <v>Bags</v>
      </c>
      <c r="R3674" t="str">
        <f>_xlfn.XLOOKUP(Table2[[#This Row],[Customer_ID]],Table1[Customer_ID],Table1[Region],"Not Found")</f>
        <v>West</v>
      </c>
      <c r="S3674" t="str">
        <f>_xlfn.XLOOKUP(Table2[[#This Row],[Customer_ID]],Table1[Customer_ID],Table1[Segment],"Not Found")</f>
        <v>Consumer</v>
      </c>
      <c r="T3674" t="str">
        <f>_xlfn.XLOOKUP(Table2[[#This Row],[Product_ID]],Table4[Product_ID],Table4[Product_Name],"Not Found")</f>
        <v>Backpack</v>
      </c>
    </row>
    <row r="3675" spans="1:20" x14ac:dyDescent="0.3">
      <c r="A3675" t="s">
        <v>4207</v>
      </c>
      <c r="B3675" s="4">
        <v>45941</v>
      </c>
      <c r="C3675" s="4">
        <v>45943</v>
      </c>
      <c r="D3675" t="s">
        <v>852</v>
      </c>
      <c r="E3675" t="s">
        <v>50</v>
      </c>
      <c r="F3675" s="8">
        <v>5</v>
      </c>
      <c r="G3675" s="10">
        <v>0.1</v>
      </c>
      <c r="H3675" t="s">
        <v>17</v>
      </c>
      <c r="I3675" s="8">
        <v>2245.5</v>
      </c>
      <c r="J3675" s="8">
        <v>491.75</v>
      </c>
      <c r="K3675" s="12">
        <f>YEAR(Table2[[#This Row],[Order_Date]])</f>
        <v>2025</v>
      </c>
      <c r="L3675" s="12">
        <f>MONTH(Table2[[#This Row],[Order_Date]])</f>
        <v>10</v>
      </c>
      <c r="M3675" t="str">
        <f>TEXT(Table2[[#This Row],[Order_Date]],"mmm")</f>
        <v>Oct</v>
      </c>
      <c r="N3675" t="str">
        <f>TEXT(Table2[[#This Row],[Order_Date]],"YYYY-MM")</f>
        <v>2025-10</v>
      </c>
      <c r="O3675" s="9">
        <f>IFERROR(Table2[[#This Row],[Profit]]/Table2[[#This Row],[Sales]],0)</f>
        <v>0.21899354264083723</v>
      </c>
      <c r="P3675" t="str">
        <f>_xlfn.XLOOKUP(Table2[[#This Row],[Product_ID]],Table4[Product_ID],Table4[Category],"Not Found")</f>
        <v>Technology</v>
      </c>
      <c r="Q3675" t="str">
        <f>_xlfn.XLOOKUP(Table2[[#This Row],[Product_ID]],Table4[Product_ID],Table4[Sub_Category],"Not Found")</f>
        <v>Accessories</v>
      </c>
      <c r="R3675" t="str">
        <f>_xlfn.XLOOKUP(Table2[[#This Row],[Customer_ID]],Table1[Customer_ID],Table1[Region],"Not Found")</f>
        <v>South</v>
      </c>
      <c r="S3675" t="str">
        <f>_xlfn.XLOOKUP(Table2[[#This Row],[Customer_ID]],Table1[Customer_ID],Table1[Segment],"Not Found")</f>
        <v>Home Office</v>
      </c>
      <c r="T3675" t="str">
        <f>_xlfn.XLOOKUP(Table2[[#This Row],[Product_ID]],Table4[Product_ID],Table4[Product_Name],"Not Found")</f>
        <v>Wireless Mouse</v>
      </c>
    </row>
    <row r="3676" spans="1:20" x14ac:dyDescent="0.3">
      <c r="A3676" t="s">
        <v>4208</v>
      </c>
      <c r="B3676" s="4">
        <v>45591</v>
      </c>
      <c r="C3676" s="4">
        <v>45595</v>
      </c>
      <c r="D3676" t="s">
        <v>441</v>
      </c>
      <c r="E3676" t="s">
        <v>35</v>
      </c>
      <c r="F3676" s="8">
        <v>2</v>
      </c>
      <c r="G3676" s="10">
        <v>0</v>
      </c>
      <c r="H3676" t="s">
        <v>13</v>
      </c>
      <c r="I3676" s="8">
        <v>3198</v>
      </c>
      <c r="J3676" s="8">
        <v>957.72</v>
      </c>
      <c r="K3676" s="12">
        <f>YEAR(Table2[[#This Row],[Order_Date]])</f>
        <v>2024</v>
      </c>
      <c r="L3676" s="12">
        <f>MONTH(Table2[[#This Row],[Order_Date]])</f>
        <v>10</v>
      </c>
      <c r="M3676" t="str">
        <f>TEXT(Table2[[#This Row],[Order_Date]],"mmm")</f>
        <v>Oct</v>
      </c>
      <c r="N3676" t="str">
        <f>TEXT(Table2[[#This Row],[Order_Date]],"YYYY-MM")</f>
        <v>2024-10</v>
      </c>
      <c r="O3676" s="9">
        <f>IFERROR(Table2[[#This Row],[Profit]]/Table2[[#This Row],[Sales]],0)</f>
        <v>0.29947467166979364</v>
      </c>
      <c r="P3676" t="str">
        <f>_xlfn.XLOOKUP(Table2[[#This Row],[Product_ID]],Table4[Product_ID],Table4[Category],"Not Found")</f>
        <v>Lifestyle</v>
      </c>
      <c r="Q3676" t="str">
        <f>_xlfn.XLOOKUP(Table2[[#This Row],[Product_ID]],Table4[Product_ID],Table4[Sub_Category],"Not Found")</f>
        <v>Bags</v>
      </c>
      <c r="R3676" t="str">
        <f>_xlfn.XLOOKUP(Table2[[#This Row],[Customer_ID]],Table1[Customer_ID],Table1[Region],"Not Found")</f>
        <v>East</v>
      </c>
      <c r="S3676" t="str">
        <f>_xlfn.XLOOKUP(Table2[[#This Row],[Customer_ID]],Table1[Customer_ID],Table1[Segment],"Not Found")</f>
        <v>Consumer</v>
      </c>
      <c r="T3676" t="str">
        <f>_xlfn.XLOOKUP(Table2[[#This Row],[Product_ID]],Table4[Product_ID],Table4[Product_Name],"Not Found")</f>
        <v>Backpack</v>
      </c>
    </row>
    <row r="3677" spans="1:20" x14ac:dyDescent="0.3">
      <c r="A3677" t="s">
        <v>4209</v>
      </c>
      <c r="B3677" s="4">
        <v>45686</v>
      </c>
      <c r="C3677" s="4">
        <v>45688</v>
      </c>
      <c r="D3677" t="s">
        <v>956</v>
      </c>
      <c r="E3677" t="s">
        <v>26</v>
      </c>
      <c r="F3677" s="8">
        <v>1</v>
      </c>
      <c r="G3677" s="10">
        <v>0.05</v>
      </c>
      <c r="H3677" t="s">
        <v>21</v>
      </c>
      <c r="I3677" s="8">
        <v>854.05</v>
      </c>
      <c r="J3677" s="8">
        <v>173.63</v>
      </c>
      <c r="K3677" s="12">
        <f>YEAR(Table2[[#This Row],[Order_Date]])</f>
        <v>2025</v>
      </c>
      <c r="L3677" s="12">
        <f>MONTH(Table2[[#This Row],[Order_Date]])</f>
        <v>1</v>
      </c>
      <c r="M3677" t="str">
        <f>TEXT(Table2[[#This Row],[Order_Date]],"mmm")</f>
        <v>Jan</v>
      </c>
      <c r="N3677" t="str">
        <f>TEXT(Table2[[#This Row],[Order_Date]],"YYYY-MM")</f>
        <v>2025-01</v>
      </c>
      <c r="O3677" s="9">
        <f>IFERROR(Table2[[#This Row],[Profit]]/Table2[[#This Row],[Sales]],0)</f>
        <v>0.20330191440782155</v>
      </c>
      <c r="P3677" t="str">
        <f>_xlfn.XLOOKUP(Table2[[#This Row],[Product_ID]],Table4[Product_ID],Table4[Category],"Not Found")</f>
        <v>Technology</v>
      </c>
      <c r="Q3677" t="str">
        <f>_xlfn.XLOOKUP(Table2[[#This Row],[Product_ID]],Table4[Product_ID],Table4[Sub_Category],"Not Found")</f>
        <v>Accessories</v>
      </c>
      <c r="R3677" t="str">
        <f>_xlfn.XLOOKUP(Table2[[#This Row],[Customer_ID]],Table1[Customer_ID],Table1[Region],"Not Found")</f>
        <v>North</v>
      </c>
      <c r="S3677" t="str">
        <f>_xlfn.XLOOKUP(Table2[[#This Row],[Customer_ID]],Table1[Customer_ID],Table1[Segment],"Not Found")</f>
        <v>Corporate</v>
      </c>
      <c r="T3677" t="str">
        <f>_xlfn.XLOOKUP(Table2[[#This Row],[Product_ID]],Table4[Product_ID],Table4[Product_Name],"Not Found")</f>
        <v>Keyboard</v>
      </c>
    </row>
    <row r="3678" spans="1:20" x14ac:dyDescent="0.3">
      <c r="A3678" t="s">
        <v>4210</v>
      </c>
      <c r="B3678" s="4">
        <v>45498</v>
      </c>
      <c r="C3678" s="4">
        <v>45501</v>
      </c>
      <c r="D3678" t="s">
        <v>1285</v>
      </c>
      <c r="E3678" t="s">
        <v>65</v>
      </c>
      <c r="F3678" s="8">
        <v>2</v>
      </c>
      <c r="G3678" s="10">
        <v>0.1</v>
      </c>
      <c r="H3678" t="s">
        <v>30</v>
      </c>
      <c r="I3678" s="8">
        <v>1258.2</v>
      </c>
      <c r="J3678" s="8">
        <v>316.39999999999998</v>
      </c>
      <c r="K3678" s="12">
        <f>YEAR(Table2[[#This Row],[Order_Date]])</f>
        <v>2024</v>
      </c>
      <c r="L3678" s="12">
        <f>MONTH(Table2[[#This Row],[Order_Date]])</f>
        <v>7</v>
      </c>
      <c r="M3678" t="str">
        <f>TEXT(Table2[[#This Row],[Order_Date]],"mmm")</f>
        <v>Jul</v>
      </c>
      <c r="N3678" t="str">
        <f>TEXT(Table2[[#This Row],[Order_Date]],"YYYY-MM")</f>
        <v>2024-07</v>
      </c>
      <c r="O3678" s="9">
        <f>IFERROR(Table2[[#This Row],[Profit]]/Table2[[#This Row],[Sales]],0)</f>
        <v>0.25147035447464627</v>
      </c>
      <c r="P3678" t="str">
        <f>_xlfn.XLOOKUP(Table2[[#This Row],[Product_ID]],Table4[Product_ID],Table4[Category],"Not Found")</f>
        <v>Office</v>
      </c>
      <c r="Q3678" t="str">
        <f>_xlfn.XLOOKUP(Table2[[#This Row],[Product_ID]],Table4[Product_ID],Table4[Sub_Category],"Not Found")</f>
        <v>Storage</v>
      </c>
      <c r="R3678" t="str">
        <f>_xlfn.XLOOKUP(Table2[[#This Row],[Customer_ID]],Table1[Customer_ID],Table1[Region],"Not Found")</f>
        <v>East</v>
      </c>
      <c r="S3678" t="str">
        <f>_xlfn.XLOOKUP(Table2[[#This Row],[Customer_ID]],Table1[Customer_ID],Table1[Segment],"Not Found")</f>
        <v>Consumer</v>
      </c>
      <c r="T3678" t="str">
        <f>_xlfn.XLOOKUP(Table2[[#This Row],[Product_ID]],Table4[Product_ID],Table4[Product_Name],"Not Found")</f>
        <v>Desk Organizer</v>
      </c>
    </row>
    <row r="3679" spans="1:20" x14ac:dyDescent="0.3">
      <c r="A3679" t="s">
        <v>4211</v>
      </c>
      <c r="B3679" s="4">
        <v>45627</v>
      </c>
      <c r="C3679" s="4">
        <v>45629</v>
      </c>
      <c r="D3679" t="s">
        <v>546</v>
      </c>
      <c r="E3679" t="s">
        <v>200</v>
      </c>
      <c r="F3679" s="8">
        <v>1</v>
      </c>
      <c r="G3679" s="10">
        <v>0.2</v>
      </c>
      <c r="H3679" t="s">
        <v>30</v>
      </c>
      <c r="I3679" s="8">
        <v>879.2</v>
      </c>
      <c r="J3679" s="8">
        <v>248.94</v>
      </c>
      <c r="K3679" s="12">
        <f>YEAR(Table2[[#This Row],[Order_Date]])</f>
        <v>2024</v>
      </c>
      <c r="L3679" s="12">
        <f>MONTH(Table2[[#This Row],[Order_Date]])</f>
        <v>12</v>
      </c>
      <c r="M3679" t="str">
        <f>TEXT(Table2[[#This Row],[Order_Date]],"mmm")</f>
        <v>Dec</v>
      </c>
      <c r="N3679" t="str">
        <f>TEXT(Table2[[#This Row],[Order_Date]],"YYYY-MM")</f>
        <v>2024-12</v>
      </c>
      <c r="O3679" s="9">
        <f>IFERROR(Table2[[#This Row],[Profit]]/Table2[[#This Row],[Sales]],0)</f>
        <v>0.2831437670609645</v>
      </c>
      <c r="P3679" t="str">
        <f>_xlfn.XLOOKUP(Table2[[#This Row],[Product_ID]],Table4[Product_ID],Table4[Category],"Not Found")</f>
        <v>Office</v>
      </c>
      <c r="Q3679" t="str">
        <f>_xlfn.XLOOKUP(Table2[[#This Row],[Product_ID]],Table4[Product_ID],Table4[Sub_Category],"Not Found")</f>
        <v>Office Supplies</v>
      </c>
      <c r="R3679" t="str">
        <f>_xlfn.XLOOKUP(Table2[[#This Row],[Customer_ID]],Table1[Customer_ID],Table1[Region],"Not Found")</f>
        <v>North</v>
      </c>
      <c r="S3679" t="str">
        <f>_xlfn.XLOOKUP(Table2[[#This Row],[Customer_ID]],Table1[Customer_ID],Table1[Segment],"Not Found")</f>
        <v>Corporate</v>
      </c>
      <c r="T3679" t="str">
        <f>_xlfn.XLOOKUP(Table2[[#This Row],[Product_ID]],Table4[Product_ID],Table4[Product_Name],"Not Found")</f>
        <v>Laptop Stand</v>
      </c>
    </row>
    <row r="3680" spans="1:20" x14ac:dyDescent="0.3">
      <c r="A3680" t="s">
        <v>4212</v>
      </c>
      <c r="B3680" s="4">
        <v>45884</v>
      </c>
      <c r="C3680" s="4">
        <v>45889</v>
      </c>
      <c r="D3680" t="s">
        <v>1143</v>
      </c>
      <c r="E3680" t="s">
        <v>50</v>
      </c>
      <c r="F3680" s="8">
        <v>1</v>
      </c>
      <c r="G3680" s="10">
        <v>0.2</v>
      </c>
      <c r="H3680" t="s">
        <v>17</v>
      </c>
      <c r="I3680" s="8">
        <v>399.2</v>
      </c>
      <c r="J3680" s="8">
        <v>90.71</v>
      </c>
      <c r="K3680" s="12">
        <f>YEAR(Table2[[#This Row],[Order_Date]])</f>
        <v>2025</v>
      </c>
      <c r="L3680" s="12">
        <f>MONTH(Table2[[#This Row],[Order_Date]])</f>
        <v>8</v>
      </c>
      <c r="M3680" t="str">
        <f>TEXT(Table2[[#This Row],[Order_Date]],"mmm")</f>
        <v>Aug</v>
      </c>
      <c r="N3680" t="str">
        <f>TEXT(Table2[[#This Row],[Order_Date]],"YYYY-MM")</f>
        <v>2025-08</v>
      </c>
      <c r="O3680" s="9">
        <f>IFERROR(Table2[[#This Row],[Profit]]/Table2[[#This Row],[Sales]],0)</f>
        <v>0.22722945891783566</v>
      </c>
      <c r="P3680" t="str">
        <f>_xlfn.XLOOKUP(Table2[[#This Row],[Product_ID]],Table4[Product_ID],Table4[Category],"Not Found")</f>
        <v>Technology</v>
      </c>
      <c r="Q3680" t="str">
        <f>_xlfn.XLOOKUP(Table2[[#This Row],[Product_ID]],Table4[Product_ID],Table4[Sub_Category],"Not Found")</f>
        <v>Accessories</v>
      </c>
      <c r="R3680" t="str">
        <f>_xlfn.XLOOKUP(Table2[[#This Row],[Customer_ID]],Table1[Customer_ID],Table1[Region],"Not Found")</f>
        <v>South</v>
      </c>
      <c r="S3680" t="str">
        <f>_xlfn.XLOOKUP(Table2[[#This Row],[Customer_ID]],Table1[Customer_ID],Table1[Segment],"Not Found")</f>
        <v>Corporate</v>
      </c>
      <c r="T3680" t="str">
        <f>_xlfn.XLOOKUP(Table2[[#This Row],[Product_ID]],Table4[Product_ID],Table4[Product_Name],"Not Found")</f>
        <v>Wireless Mouse</v>
      </c>
    </row>
    <row r="3681" spans="1:20" x14ac:dyDescent="0.3">
      <c r="A3681" t="s">
        <v>4213</v>
      </c>
      <c r="B3681" s="4">
        <v>46021</v>
      </c>
      <c r="C3681" s="4">
        <v>46024</v>
      </c>
      <c r="D3681" t="s">
        <v>263</v>
      </c>
      <c r="E3681" t="s">
        <v>45</v>
      </c>
      <c r="F3681" s="8">
        <v>2</v>
      </c>
      <c r="G3681" s="10">
        <v>0.05</v>
      </c>
      <c r="H3681" t="s">
        <v>17</v>
      </c>
      <c r="I3681" s="8">
        <v>4748.1000000000004</v>
      </c>
      <c r="J3681" s="8">
        <v>-266.88</v>
      </c>
      <c r="K3681" s="12">
        <f>YEAR(Table2[[#This Row],[Order_Date]])</f>
        <v>2025</v>
      </c>
      <c r="L3681" s="12">
        <f>MONTH(Table2[[#This Row],[Order_Date]])</f>
        <v>12</v>
      </c>
      <c r="M3681" t="str">
        <f>TEXT(Table2[[#This Row],[Order_Date]],"mmm")</f>
        <v>Dec</v>
      </c>
      <c r="N3681" t="str">
        <f>TEXT(Table2[[#This Row],[Order_Date]],"YYYY-MM")</f>
        <v>2025-12</v>
      </c>
      <c r="O3681" s="9">
        <f>IFERROR(Table2[[#This Row],[Profit]]/Table2[[#This Row],[Sales]],0)</f>
        <v>-5.6207746256397288E-2</v>
      </c>
      <c r="P3681" t="str">
        <f>_xlfn.XLOOKUP(Table2[[#This Row],[Product_ID]],Table4[Product_ID],Table4[Category],"Not Found")</f>
        <v>Technology</v>
      </c>
      <c r="Q3681" t="str">
        <f>_xlfn.XLOOKUP(Table2[[#This Row],[Product_ID]],Table4[Product_ID],Table4[Sub_Category],"Not Found")</f>
        <v>Audio</v>
      </c>
      <c r="R3681" t="str">
        <f>_xlfn.XLOOKUP(Table2[[#This Row],[Customer_ID]],Table1[Customer_ID],Table1[Region],"Not Found")</f>
        <v>East</v>
      </c>
      <c r="S3681" t="str">
        <f>_xlfn.XLOOKUP(Table2[[#This Row],[Customer_ID]],Table1[Customer_ID],Table1[Segment],"Not Found")</f>
        <v>Corporate</v>
      </c>
      <c r="T3681" t="str">
        <f>_xlfn.XLOOKUP(Table2[[#This Row],[Product_ID]],Table4[Product_ID],Table4[Product_Name],"Not Found")</f>
        <v>Headphones</v>
      </c>
    </row>
    <row r="3682" spans="1:20" x14ac:dyDescent="0.3">
      <c r="A3682" t="s">
        <v>4214</v>
      </c>
      <c r="B3682" s="4">
        <v>45805</v>
      </c>
      <c r="C3682" s="4">
        <v>45809</v>
      </c>
      <c r="D3682" t="s">
        <v>480</v>
      </c>
      <c r="E3682" t="s">
        <v>55</v>
      </c>
      <c r="F3682" s="8">
        <v>3</v>
      </c>
      <c r="G3682" s="10">
        <v>0.1</v>
      </c>
      <c r="H3682" t="s">
        <v>13</v>
      </c>
      <c r="I3682" s="8">
        <v>16197.3</v>
      </c>
      <c r="J3682" s="8">
        <v>3124.13</v>
      </c>
      <c r="K3682" s="12">
        <f>YEAR(Table2[[#This Row],[Order_Date]])</f>
        <v>2025</v>
      </c>
      <c r="L3682" s="12">
        <f>MONTH(Table2[[#This Row],[Order_Date]])</f>
        <v>5</v>
      </c>
      <c r="M3682" t="str">
        <f>TEXT(Table2[[#This Row],[Order_Date]],"mmm")</f>
        <v>May</v>
      </c>
      <c r="N3682" t="str">
        <f>TEXT(Table2[[#This Row],[Order_Date]],"YYYY-MM")</f>
        <v>2025-05</v>
      </c>
      <c r="O3682" s="9">
        <f>IFERROR(Table2[[#This Row],[Profit]]/Table2[[#This Row],[Sales]],0)</f>
        <v>0.19287967747711041</v>
      </c>
      <c r="P3682" t="str">
        <f>_xlfn.XLOOKUP(Table2[[#This Row],[Product_ID]],Table4[Product_ID],Table4[Category],"Not Found")</f>
        <v>Furniture</v>
      </c>
      <c r="Q3682" t="str">
        <f>_xlfn.XLOOKUP(Table2[[#This Row],[Product_ID]],Table4[Product_ID],Table4[Sub_Category],"Not Found")</f>
        <v>Furniture</v>
      </c>
      <c r="R3682" t="str">
        <f>_xlfn.XLOOKUP(Table2[[#This Row],[Customer_ID]],Table1[Customer_ID],Table1[Region],"Not Found")</f>
        <v>South</v>
      </c>
      <c r="S3682" t="str">
        <f>_xlfn.XLOOKUP(Table2[[#This Row],[Customer_ID]],Table1[Customer_ID],Table1[Segment],"Not Found")</f>
        <v>Corporate</v>
      </c>
      <c r="T3682" t="str">
        <f>_xlfn.XLOOKUP(Table2[[#This Row],[Product_ID]],Table4[Product_ID],Table4[Product_Name],"Not Found")</f>
        <v>Study Table</v>
      </c>
    </row>
    <row r="3683" spans="1:20" x14ac:dyDescent="0.3">
      <c r="A3683" t="s">
        <v>4215</v>
      </c>
      <c r="B3683" s="4">
        <v>45469</v>
      </c>
      <c r="C3683" s="4">
        <v>45471</v>
      </c>
      <c r="D3683" t="s">
        <v>508</v>
      </c>
      <c r="E3683" t="s">
        <v>58</v>
      </c>
      <c r="F3683" s="8">
        <v>3</v>
      </c>
      <c r="G3683" s="10">
        <v>0.15</v>
      </c>
      <c r="H3683" t="s">
        <v>21</v>
      </c>
      <c r="I3683" s="8">
        <v>5097.45</v>
      </c>
      <c r="J3683" s="8">
        <v>1356.85</v>
      </c>
      <c r="K3683" s="12">
        <f>YEAR(Table2[[#This Row],[Order_Date]])</f>
        <v>2024</v>
      </c>
      <c r="L3683" s="12">
        <f>MONTH(Table2[[#This Row],[Order_Date]])</f>
        <v>6</v>
      </c>
      <c r="M3683" t="str">
        <f>TEXT(Table2[[#This Row],[Order_Date]],"mmm")</f>
        <v>Jun</v>
      </c>
      <c r="N3683" t="str">
        <f>TEXT(Table2[[#This Row],[Order_Date]],"YYYY-MM")</f>
        <v>2024-06</v>
      </c>
      <c r="O3683" s="9">
        <f>IFERROR(Table2[[#This Row],[Profit]]/Table2[[#This Row],[Sales]],0)</f>
        <v>0.26618211066317471</v>
      </c>
      <c r="P3683" t="str">
        <f>_xlfn.XLOOKUP(Table2[[#This Row],[Product_ID]],Table4[Product_ID],Table4[Category],"Not Found")</f>
        <v>Technology</v>
      </c>
      <c r="Q3683" t="str">
        <f>_xlfn.XLOOKUP(Table2[[#This Row],[Product_ID]],Table4[Product_ID],Table4[Sub_Category],"Not Found")</f>
        <v>Audio</v>
      </c>
      <c r="R3683" t="str">
        <f>_xlfn.XLOOKUP(Table2[[#This Row],[Customer_ID]],Table1[Customer_ID],Table1[Region],"Not Found")</f>
        <v>West</v>
      </c>
      <c r="S3683" t="str">
        <f>_xlfn.XLOOKUP(Table2[[#This Row],[Customer_ID]],Table1[Customer_ID],Table1[Segment],"Not Found")</f>
        <v>Corporate</v>
      </c>
      <c r="T3683" t="str">
        <f>_xlfn.XLOOKUP(Table2[[#This Row],[Product_ID]],Table4[Product_ID],Table4[Product_Name],"Not Found")</f>
        <v>Bluetooth Speaker</v>
      </c>
    </row>
    <row r="3684" spans="1:20" x14ac:dyDescent="0.3">
      <c r="A3684" t="s">
        <v>4216</v>
      </c>
      <c r="B3684" s="4">
        <v>45687</v>
      </c>
      <c r="C3684" s="4">
        <v>45690</v>
      </c>
      <c r="D3684" t="s">
        <v>101</v>
      </c>
      <c r="E3684" t="s">
        <v>71</v>
      </c>
      <c r="F3684" s="8">
        <v>2</v>
      </c>
      <c r="G3684" s="10">
        <v>0.1</v>
      </c>
      <c r="H3684" t="s">
        <v>30</v>
      </c>
      <c r="I3684" s="8">
        <v>1438.2</v>
      </c>
      <c r="J3684" s="8">
        <v>304.8</v>
      </c>
      <c r="K3684" s="12">
        <f>YEAR(Table2[[#This Row],[Order_Date]])</f>
        <v>2025</v>
      </c>
      <c r="L3684" s="12">
        <f>MONTH(Table2[[#This Row],[Order_Date]])</f>
        <v>1</v>
      </c>
      <c r="M3684" t="str">
        <f>TEXT(Table2[[#This Row],[Order_Date]],"mmm")</f>
        <v>Jan</v>
      </c>
      <c r="N3684" t="str">
        <f>TEXT(Table2[[#This Row],[Order_Date]],"YYYY-MM")</f>
        <v>2025-01</v>
      </c>
      <c r="O3684" s="9">
        <f>IFERROR(Table2[[#This Row],[Profit]]/Table2[[#This Row],[Sales]],0)</f>
        <v>0.21193158114309554</v>
      </c>
      <c r="P3684" t="str">
        <f>_xlfn.XLOOKUP(Table2[[#This Row],[Product_ID]],Table4[Product_ID],Table4[Category],"Not Found")</f>
        <v>Home</v>
      </c>
      <c r="Q3684" t="str">
        <f>_xlfn.XLOOKUP(Table2[[#This Row],[Product_ID]],Table4[Product_ID],Table4[Sub_Category],"Not Found")</f>
        <v>Storage</v>
      </c>
      <c r="R3684" t="str">
        <f>_xlfn.XLOOKUP(Table2[[#This Row],[Customer_ID]],Table1[Customer_ID],Table1[Region],"Not Found")</f>
        <v>South</v>
      </c>
      <c r="S3684" t="str">
        <f>_xlfn.XLOOKUP(Table2[[#This Row],[Customer_ID]],Table1[Customer_ID],Table1[Segment],"Not Found")</f>
        <v>Corporate</v>
      </c>
      <c r="T3684" t="str">
        <f>_xlfn.XLOOKUP(Table2[[#This Row],[Product_ID]],Table4[Product_ID],Table4[Product_Name],"Not Found")</f>
        <v>Storage Box</v>
      </c>
    </row>
    <row r="3685" spans="1:20" x14ac:dyDescent="0.3">
      <c r="A3685" t="s">
        <v>4217</v>
      </c>
      <c r="B3685" s="4">
        <v>45662</v>
      </c>
      <c r="C3685" s="4">
        <v>45666</v>
      </c>
      <c r="D3685" t="s">
        <v>1119</v>
      </c>
      <c r="E3685" t="s">
        <v>12</v>
      </c>
      <c r="F3685" s="8">
        <v>1</v>
      </c>
      <c r="G3685" s="10">
        <v>0.05</v>
      </c>
      <c r="H3685" t="s">
        <v>21</v>
      </c>
      <c r="I3685" s="8">
        <v>569.04999999999995</v>
      </c>
      <c r="J3685" s="8">
        <v>173.86</v>
      </c>
      <c r="K3685" s="12">
        <f>YEAR(Table2[[#This Row],[Order_Date]])</f>
        <v>2025</v>
      </c>
      <c r="L3685" s="12">
        <f>MONTH(Table2[[#This Row],[Order_Date]])</f>
        <v>1</v>
      </c>
      <c r="M3685" t="str">
        <f>TEXT(Table2[[#This Row],[Order_Date]],"mmm")</f>
        <v>Jan</v>
      </c>
      <c r="N3685" t="str">
        <f>TEXT(Table2[[#This Row],[Order_Date]],"YYYY-MM")</f>
        <v>2025-01</v>
      </c>
      <c r="O3685" s="9">
        <f>IFERROR(Table2[[#This Row],[Profit]]/Table2[[#This Row],[Sales]],0)</f>
        <v>0.30552675511817945</v>
      </c>
      <c r="P3685" t="str">
        <f>_xlfn.XLOOKUP(Table2[[#This Row],[Product_ID]],Table4[Product_ID],Table4[Category],"Not Found")</f>
        <v>Home</v>
      </c>
      <c r="Q3685" t="str">
        <f>_xlfn.XLOOKUP(Table2[[#This Row],[Product_ID]],Table4[Product_ID],Table4[Sub_Category],"Not Found")</f>
        <v>Kitchen</v>
      </c>
      <c r="R3685" t="str">
        <f>_xlfn.XLOOKUP(Table2[[#This Row],[Customer_ID]],Table1[Customer_ID],Table1[Region],"Not Found")</f>
        <v>East</v>
      </c>
      <c r="S3685" t="str">
        <f>_xlfn.XLOOKUP(Table2[[#This Row],[Customer_ID]],Table1[Customer_ID],Table1[Segment],"Not Found")</f>
        <v>Home Office</v>
      </c>
      <c r="T3685" t="str">
        <f>_xlfn.XLOOKUP(Table2[[#This Row],[Product_ID]],Table4[Product_ID],Table4[Product_Name],"Not Found")</f>
        <v>Water Bottle</v>
      </c>
    </row>
    <row r="3686" spans="1:20" x14ac:dyDescent="0.3">
      <c r="A3686" t="s">
        <v>4218</v>
      </c>
      <c r="B3686" s="4">
        <v>45949</v>
      </c>
      <c r="C3686" s="4">
        <v>45953</v>
      </c>
      <c r="D3686" t="s">
        <v>1429</v>
      </c>
      <c r="E3686" t="s">
        <v>50</v>
      </c>
      <c r="F3686" s="8">
        <v>1</v>
      </c>
      <c r="G3686" s="10">
        <v>0</v>
      </c>
      <c r="H3686" t="s">
        <v>21</v>
      </c>
      <c r="I3686" s="8">
        <v>499</v>
      </c>
      <c r="J3686" s="8">
        <v>86.41</v>
      </c>
      <c r="K3686" s="12">
        <f>YEAR(Table2[[#This Row],[Order_Date]])</f>
        <v>2025</v>
      </c>
      <c r="L3686" s="12">
        <f>MONTH(Table2[[#This Row],[Order_Date]])</f>
        <v>10</v>
      </c>
      <c r="M3686" t="str">
        <f>TEXT(Table2[[#This Row],[Order_Date]],"mmm")</f>
        <v>Oct</v>
      </c>
      <c r="N3686" t="str">
        <f>TEXT(Table2[[#This Row],[Order_Date]],"YYYY-MM")</f>
        <v>2025-10</v>
      </c>
      <c r="O3686" s="9">
        <f>IFERROR(Table2[[#This Row],[Profit]]/Table2[[#This Row],[Sales]],0)</f>
        <v>0.17316633266533066</v>
      </c>
      <c r="P3686" t="str">
        <f>_xlfn.XLOOKUP(Table2[[#This Row],[Product_ID]],Table4[Product_ID],Table4[Category],"Not Found")</f>
        <v>Technology</v>
      </c>
      <c r="Q3686" t="str">
        <f>_xlfn.XLOOKUP(Table2[[#This Row],[Product_ID]],Table4[Product_ID],Table4[Sub_Category],"Not Found")</f>
        <v>Accessories</v>
      </c>
      <c r="R3686" t="str">
        <f>_xlfn.XLOOKUP(Table2[[#This Row],[Customer_ID]],Table1[Customer_ID],Table1[Region],"Not Found")</f>
        <v>North</v>
      </c>
      <c r="S3686" t="str">
        <f>_xlfn.XLOOKUP(Table2[[#This Row],[Customer_ID]],Table1[Customer_ID],Table1[Segment],"Not Found")</f>
        <v>Corporate</v>
      </c>
      <c r="T3686" t="str">
        <f>_xlfn.XLOOKUP(Table2[[#This Row],[Product_ID]],Table4[Product_ID],Table4[Product_Name],"Not Found")</f>
        <v>Wireless Mouse</v>
      </c>
    </row>
    <row r="3687" spans="1:20" x14ac:dyDescent="0.3">
      <c r="A3687" t="s">
        <v>4219</v>
      </c>
      <c r="B3687" s="4">
        <v>45609</v>
      </c>
      <c r="C3687" s="4">
        <v>45611</v>
      </c>
      <c r="D3687" t="s">
        <v>134</v>
      </c>
      <c r="E3687" t="s">
        <v>35</v>
      </c>
      <c r="F3687" s="8">
        <v>1</v>
      </c>
      <c r="G3687" s="10">
        <v>0</v>
      </c>
      <c r="H3687" t="s">
        <v>13</v>
      </c>
      <c r="I3687" s="8">
        <v>1599</v>
      </c>
      <c r="J3687" s="8">
        <v>549.54</v>
      </c>
      <c r="K3687" s="12">
        <f>YEAR(Table2[[#This Row],[Order_Date]])</f>
        <v>2024</v>
      </c>
      <c r="L3687" s="12">
        <f>MONTH(Table2[[#This Row],[Order_Date]])</f>
        <v>11</v>
      </c>
      <c r="M3687" t="str">
        <f>TEXT(Table2[[#This Row],[Order_Date]],"mmm")</f>
        <v>Nov</v>
      </c>
      <c r="N3687" t="str">
        <f>TEXT(Table2[[#This Row],[Order_Date]],"YYYY-MM")</f>
        <v>2024-11</v>
      </c>
      <c r="O3687" s="9">
        <f>IFERROR(Table2[[#This Row],[Profit]]/Table2[[#This Row],[Sales]],0)</f>
        <v>0.34367729831144461</v>
      </c>
      <c r="P3687" t="str">
        <f>_xlfn.XLOOKUP(Table2[[#This Row],[Product_ID]],Table4[Product_ID],Table4[Category],"Not Found")</f>
        <v>Lifestyle</v>
      </c>
      <c r="Q3687" t="str">
        <f>_xlfn.XLOOKUP(Table2[[#This Row],[Product_ID]],Table4[Product_ID],Table4[Sub_Category],"Not Found")</f>
        <v>Bags</v>
      </c>
      <c r="R3687" t="str">
        <f>_xlfn.XLOOKUP(Table2[[#This Row],[Customer_ID]],Table1[Customer_ID],Table1[Region],"Not Found")</f>
        <v>West</v>
      </c>
      <c r="S3687" t="str">
        <f>_xlfn.XLOOKUP(Table2[[#This Row],[Customer_ID]],Table1[Customer_ID],Table1[Segment],"Not Found")</f>
        <v>Corporate</v>
      </c>
      <c r="T3687" t="str">
        <f>_xlfn.XLOOKUP(Table2[[#This Row],[Product_ID]],Table4[Product_ID],Table4[Product_Name],"Not Found")</f>
        <v>Backpack</v>
      </c>
    </row>
    <row r="3688" spans="1:20" x14ac:dyDescent="0.3">
      <c r="A3688" t="s">
        <v>4220</v>
      </c>
      <c r="B3688" s="4">
        <v>45660</v>
      </c>
      <c r="C3688" s="4">
        <v>45662</v>
      </c>
      <c r="D3688" t="s">
        <v>47</v>
      </c>
      <c r="E3688" t="s">
        <v>20</v>
      </c>
      <c r="F3688" s="8">
        <v>2</v>
      </c>
      <c r="G3688" s="10">
        <v>0.05</v>
      </c>
      <c r="H3688" t="s">
        <v>17</v>
      </c>
      <c r="I3688" s="8">
        <v>13298.1</v>
      </c>
      <c r="J3688" s="8">
        <v>2627.09</v>
      </c>
      <c r="K3688" s="12">
        <f>YEAR(Table2[[#This Row],[Order_Date]])</f>
        <v>2025</v>
      </c>
      <c r="L3688" s="12">
        <f>MONTH(Table2[[#This Row],[Order_Date]])</f>
        <v>1</v>
      </c>
      <c r="M3688" t="str">
        <f>TEXT(Table2[[#This Row],[Order_Date]],"mmm")</f>
        <v>Jan</v>
      </c>
      <c r="N3688" t="str">
        <f>TEXT(Table2[[#This Row],[Order_Date]],"YYYY-MM")</f>
        <v>2025-01</v>
      </c>
      <c r="O3688" s="9">
        <f>IFERROR(Table2[[#This Row],[Profit]]/Table2[[#This Row],[Sales]],0)</f>
        <v>0.19755378587918576</v>
      </c>
      <c r="P3688" t="str">
        <f>_xlfn.XLOOKUP(Table2[[#This Row],[Product_ID]],Table4[Product_ID],Table4[Category],"Not Found")</f>
        <v>Furniture</v>
      </c>
      <c r="Q3688" t="str">
        <f>_xlfn.XLOOKUP(Table2[[#This Row],[Product_ID]],Table4[Product_ID],Table4[Sub_Category],"Not Found")</f>
        <v>Furniture</v>
      </c>
      <c r="R3688" t="str">
        <f>_xlfn.XLOOKUP(Table2[[#This Row],[Customer_ID]],Table1[Customer_ID],Table1[Region],"Not Found")</f>
        <v>South</v>
      </c>
      <c r="S3688" t="str">
        <f>_xlfn.XLOOKUP(Table2[[#This Row],[Customer_ID]],Table1[Customer_ID],Table1[Segment],"Not Found")</f>
        <v>Consumer</v>
      </c>
      <c r="T3688" t="str">
        <f>_xlfn.XLOOKUP(Table2[[#This Row],[Product_ID]],Table4[Product_ID],Table4[Product_Name],"Not Found")</f>
        <v>Office Chair</v>
      </c>
    </row>
    <row r="3689" spans="1:20" x14ac:dyDescent="0.3">
      <c r="A3689" t="s">
        <v>4221</v>
      </c>
      <c r="B3689" s="4">
        <v>45675</v>
      </c>
      <c r="C3689" s="4">
        <v>45678</v>
      </c>
      <c r="D3689" t="s">
        <v>105</v>
      </c>
      <c r="E3689" t="s">
        <v>35</v>
      </c>
      <c r="F3689" s="8">
        <v>1</v>
      </c>
      <c r="G3689" s="10">
        <v>0.1</v>
      </c>
      <c r="H3689" t="s">
        <v>17</v>
      </c>
      <c r="I3689" s="8">
        <v>1439.1</v>
      </c>
      <c r="J3689" s="8">
        <v>405.74</v>
      </c>
      <c r="K3689" s="12">
        <f>YEAR(Table2[[#This Row],[Order_Date]])</f>
        <v>2025</v>
      </c>
      <c r="L3689" s="12">
        <f>MONTH(Table2[[#This Row],[Order_Date]])</f>
        <v>1</v>
      </c>
      <c r="M3689" t="str">
        <f>TEXT(Table2[[#This Row],[Order_Date]],"mmm")</f>
        <v>Jan</v>
      </c>
      <c r="N3689" t="str">
        <f>TEXT(Table2[[#This Row],[Order_Date]],"YYYY-MM")</f>
        <v>2025-01</v>
      </c>
      <c r="O3689" s="9">
        <f>IFERROR(Table2[[#This Row],[Profit]]/Table2[[#This Row],[Sales]],0)</f>
        <v>0.28194010145229659</v>
      </c>
      <c r="P3689" t="str">
        <f>_xlfn.XLOOKUP(Table2[[#This Row],[Product_ID]],Table4[Product_ID],Table4[Category],"Not Found")</f>
        <v>Lifestyle</v>
      </c>
      <c r="Q3689" t="str">
        <f>_xlfn.XLOOKUP(Table2[[#This Row],[Product_ID]],Table4[Product_ID],Table4[Sub_Category],"Not Found")</f>
        <v>Bags</v>
      </c>
      <c r="R3689" t="str">
        <f>_xlfn.XLOOKUP(Table2[[#This Row],[Customer_ID]],Table1[Customer_ID],Table1[Region],"Not Found")</f>
        <v>East</v>
      </c>
      <c r="S3689" t="str">
        <f>_xlfn.XLOOKUP(Table2[[#This Row],[Customer_ID]],Table1[Customer_ID],Table1[Segment],"Not Found")</f>
        <v>Home Office</v>
      </c>
      <c r="T3689" t="str">
        <f>_xlfn.XLOOKUP(Table2[[#This Row],[Product_ID]],Table4[Product_ID],Table4[Product_Name],"Not Found")</f>
        <v>Backpack</v>
      </c>
    </row>
    <row r="3690" spans="1:20" x14ac:dyDescent="0.3">
      <c r="A3690" t="s">
        <v>4222</v>
      </c>
      <c r="B3690" s="4">
        <v>45353</v>
      </c>
      <c r="C3690" s="4">
        <v>45355</v>
      </c>
      <c r="D3690" t="s">
        <v>607</v>
      </c>
      <c r="E3690" t="s">
        <v>116</v>
      </c>
      <c r="F3690" s="8">
        <v>1</v>
      </c>
      <c r="G3690" s="10">
        <v>0.2</v>
      </c>
      <c r="H3690" t="s">
        <v>21</v>
      </c>
      <c r="I3690" s="8">
        <v>319.2</v>
      </c>
      <c r="J3690" s="8">
        <v>43.18</v>
      </c>
      <c r="K3690" s="12">
        <f>YEAR(Table2[[#This Row],[Order_Date]])</f>
        <v>2024</v>
      </c>
      <c r="L3690" s="12">
        <f>MONTH(Table2[[#This Row],[Order_Date]])</f>
        <v>3</v>
      </c>
      <c r="M3690" t="str">
        <f>TEXT(Table2[[#This Row],[Order_Date]],"mmm")</f>
        <v>Mar</v>
      </c>
      <c r="N3690" t="str">
        <f>TEXT(Table2[[#This Row],[Order_Date]],"YYYY-MM")</f>
        <v>2024-03</v>
      </c>
      <c r="O3690" s="9">
        <f>IFERROR(Table2[[#This Row],[Profit]]/Table2[[#This Row],[Sales]],0)</f>
        <v>0.13527568922305766</v>
      </c>
      <c r="P3690" t="str">
        <f>_xlfn.XLOOKUP(Table2[[#This Row],[Product_ID]],Table4[Product_ID],Table4[Category],"Not Found")</f>
        <v>Technology</v>
      </c>
      <c r="Q3690" t="str">
        <f>_xlfn.XLOOKUP(Table2[[#This Row],[Product_ID]],Table4[Product_ID],Table4[Sub_Category],"Not Found")</f>
        <v>Accessories</v>
      </c>
      <c r="R3690" t="str">
        <f>_xlfn.XLOOKUP(Table2[[#This Row],[Customer_ID]],Table1[Customer_ID],Table1[Region],"Not Found")</f>
        <v>West</v>
      </c>
      <c r="S3690" t="str">
        <f>_xlfn.XLOOKUP(Table2[[#This Row],[Customer_ID]],Table1[Customer_ID],Table1[Segment],"Not Found")</f>
        <v>Home Office</v>
      </c>
      <c r="T3690" t="str">
        <f>_xlfn.XLOOKUP(Table2[[#This Row],[Product_ID]],Table4[Product_ID],Table4[Product_Name],"Not Found")</f>
        <v>Mobile Holder</v>
      </c>
    </row>
    <row r="3691" spans="1:20" x14ac:dyDescent="0.3">
      <c r="A3691" t="s">
        <v>4223</v>
      </c>
      <c r="B3691" s="4">
        <v>45796</v>
      </c>
      <c r="C3691" s="4">
        <v>45800</v>
      </c>
      <c r="D3691" t="s">
        <v>591</v>
      </c>
      <c r="E3691" t="s">
        <v>65</v>
      </c>
      <c r="F3691" s="8">
        <v>1</v>
      </c>
      <c r="G3691" s="10">
        <v>0.15</v>
      </c>
      <c r="H3691" t="s">
        <v>13</v>
      </c>
      <c r="I3691" s="8">
        <v>594.15</v>
      </c>
      <c r="J3691" s="8">
        <v>135.27000000000001</v>
      </c>
      <c r="K3691" s="12">
        <f>YEAR(Table2[[#This Row],[Order_Date]])</f>
        <v>2025</v>
      </c>
      <c r="L3691" s="12">
        <f>MONTH(Table2[[#This Row],[Order_Date]])</f>
        <v>5</v>
      </c>
      <c r="M3691" t="str">
        <f>TEXT(Table2[[#This Row],[Order_Date]],"mmm")</f>
        <v>May</v>
      </c>
      <c r="N3691" t="str">
        <f>TEXT(Table2[[#This Row],[Order_Date]],"YYYY-MM")</f>
        <v>2025-05</v>
      </c>
      <c r="O3691" s="9">
        <f>IFERROR(Table2[[#This Row],[Profit]]/Table2[[#This Row],[Sales]],0)</f>
        <v>0.22766978035849536</v>
      </c>
      <c r="P3691" t="str">
        <f>_xlfn.XLOOKUP(Table2[[#This Row],[Product_ID]],Table4[Product_ID],Table4[Category],"Not Found")</f>
        <v>Office</v>
      </c>
      <c r="Q3691" t="str">
        <f>_xlfn.XLOOKUP(Table2[[#This Row],[Product_ID]],Table4[Product_ID],Table4[Sub_Category],"Not Found")</f>
        <v>Storage</v>
      </c>
      <c r="R3691" t="str">
        <f>_xlfn.XLOOKUP(Table2[[#This Row],[Customer_ID]],Table1[Customer_ID],Table1[Region],"Not Found")</f>
        <v>East</v>
      </c>
      <c r="S3691" t="str">
        <f>_xlfn.XLOOKUP(Table2[[#This Row],[Customer_ID]],Table1[Customer_ID],Table1[Segment],"Not Found")</f>
        <v>Corporate</v>
      </c>
      <c r="T3691" t="str">
        <f>_xlfn.XLOOKUP(Table2[[#This Row],[Product_ID]],Table4[Product_ID],Table4[Product_Name],"Not Found")</f>
        <v>Desk Organizer</v>
      </c>
    </row>
    <row r="3692" spans="1:20" x14ac:dyDescent="0.3">
      <c r="A3692" t="s">
        <v>4224</v>
      </c>
      <c r="B3692" s="4">
        <v>45530</v>
      </c>
      <c r="C3692" s="4">
        <v>45535</v>
      </c>
      <c r="D3692" t="s">
        <v>2126</v>
      </c>
      <c r="E3692" t="s">
        <v>71</v>
      </c>
      <c r="F3692" s="8">
        <v>3</v>
      </c>
      <c r="G3692" s="10">
        <v>0</v>
      </c>
      <c r="H3692" t="s">
        <v>17</v>
      </c>
      <c r="I3692" s="8">
        <v>2397</v>
      </c>
      <c r="J3692" s="8">
        <v>546.07000000000005</v>
      </c>
      <c r="K3692" s="12">
        <f>YEAR(Table2[[#This Row],[Order_Date]])</f>
        <v>2024</v>
      </c>
      <c r="L3692" s="12">
        <f>MONTH(Table2[[#This Row],[Order_Date]])</f>
        <v>8</v>
      </c>
      <c r="M3692" t="str">
        <f>TEXT(Table2[[#This Row],[Order_Date]],"mmm")</f>
        <v>Aug</v>
      </c>
      <c r="N3692" t="str">
        <f>TEXT(Table2[[#This Row],[Order_Date]],"YYYY-MM")</f>
        <v>2024-08</v>
      </c>
      <c r="O3692" s="9">
        <f>IFERROR(Table2[[#This Row],[Profit]]/Table2[[#This Row],[Sales]],0)</f>
        <v>0.22781393408427203</v>
      </c>
      <c r="P3692" t="str">
        <f>_xlfn.XLOOKUP(Table2[[#This Row],[Product_ID]],Table4[Product_ID],Table4[Category],"Not Found")</f>
        <v>Home</v>
      </c>
      <c r="Q3692" t="str">
        <f>_xlfn.XLOOKUP(Table2[[#This Row],[Product_ID]],Table4[Product_ID],Table4[Sub_Category],"Not Found")</f>
        <v>Storage</v>
      </c>
      <c r="R3692" t="str">
        <f>_xlfn.XLOOKUP(Table2[[#This Row],[Customer_ID]],Table1[Customer_ID],Table1[Region],"Not Found")</f>
        <v>West</v>
      </c>
      <c r="S3692" t="str">
        <f>_xlfn.XLOOKUP(Table2[[#This Row],[Customer_ID]],Table1[Customer_ID],Table1[Segment],"Not Found")</f>
        <v>Consumer</v>
      </c>
      <c r="T3692" t="str">
        <f>_xlfn.XLOOKUP(Table2[[#This Row],[Product_ID]],Table4[Product_ID],Table4[Product_Name],"Not Found")</f>
        <v>Storage Box</v>
      </c>
    </row>
    <row r="3693" spans="1:20" x14ac:dyDescent="0.3">
      <c r="A3693" t="s">
        <v>4225</v>
      </c>
      <c r="B3693" s="4">
        <v>45486</v>
      </c>
      <c r="C3693" s="4">
        <v>45489</v>
      </c>
      <c r="D3693" t="s">
        <v>1150</v>
      </c>
      <c r="E3693" t="s">
        <v>99</v>
      </c>
      <c r="F3693" s="8">
        <v>3</v>
      </c>
      <c r="G3693" s="10">
        <v>0.1</v>
      </c>
      <c r="H3693" t="s">
        <v>13</v>
      </c>
      <c r="I3693" s="8">
        <v>672.3</v>
      </c>
      <c r="J3693" s="8">
        <v>198.73</v>
      </c>
      <c r="K3693" s="12">
        <f>YEAR(Table2[[#This Row],[Order_Date]])</f>
        <v>2024</v>
      </c>
      <c r="L3693" s="12">
        <f>MONTH(Table2[[#This Row],[Order_Date]])</f>
        <v>7</v>
      </c>
      <c r="M3693" t="str">
        <f>TEXT(Table2[[#This Row],[Order_Date]],"mmm")</f>
        <v>Jul</v>
      </c>
      <c r="N3693" t="str">
        <f>TEXT(Table2[[#This Row],[Order_Date]],"YYYY-MM")</f>
        <v>2024-07</v>
      </c>
      <c r="O3693" s="9">
        <f>IFERROR(Table2[[#This Row],[Profit]]/Table2[[#This Row],[Sales]],0)</f>
        <v>0.29559720362933217</v>
      </c>
      <c r="P3693" t="str">
        <f>_xlfn.XLOOKUP(Table2[[#This Row],[Product_ID]],Table4[Product_ID],Table4[Category],"Not Found")</f>
        <v>Office</v>
      </c>
      <c r="Q3693" t="str">
        <f>_xlfn.XLOOKUP(Table2[[#This Row],[Product_ID]],Table4[Product_ID],Table4[Sub_Category],"Not Found")</f>
        <v>Paper</v>
      </c>
      <c r="R3693" t="str">
        <f>_xlfn.XLOOKUP(Table2[[#This Row],[Customer_ID]],Table1[Customer_ID],Table1[Region],"Not Found")</f>
        <v>West</v>
      </c>
      <c r="S3693" t="str">
        <f>_xlfn.XLOOKUP(Table2[[#This Row],[Customer_ID]],Table1[Customer_ID],Table1[Segment],"Not Found")</f>
        <v>Consumer</v>
      </c>
      <c r="T3693" t="str">
        <f>_xlfn.XLOOKUP(Table2[[#This Row],[Product_ID]],Table4[Product_ID],Table4[Product_Name],"Not Found")</f>
        <v>Pen Set</v>
      </c>
    </row>
    <row r="3694" spans="1:20" x14ac:dyDescent="0.3">
      <c r="A3694" t="s">
        <v>4226</v>
      </c>
      <c r="B3694" s="4">
        <v>45969</v>
      </c>
      <c r="C3694" s="4">
        <v>45974</v>
      </c>
      <c r="D3694" t="s">
        <v>1117</v>
      </c>
      <c r="E3694" t="s">
        <v>55</v>
      </c>
      <c r="F3694" s="8">
        <v>2</v>
      </c>
      <c r="G3694" s="10">
        <v>0</v>
      </c>
      <c r="H3694" t="s">
        <v>17</v>
      </c>
      <c r="I3694" s="8">
        <v>11998</v>
      </c>
      <c r="J3694" s="8">
        <v>1935.29</v>
      </c>
      <c r="K3694" s="12">
        <f>YEAR(Table2[[#This Row],[Order_Date]])</f>
        <v>2025</v>
      </c>
      <c r="L3694" s="12">
        <f>MONTH(Table2[[#This Row],[Order_Date]])</f>
        <v>11</v>
      </c>
      <c r="M3694" t="str">
        <f>TEXT(Table2[[#This Row],[Order_Date]],"mmm")</f>
        <v>Nov</v>
      </c>
      <c r="N3694" t="str">
        <f>TEXT(Table2[[#This Row],[Order_Date]],"YYYY-MM")</f>
        <v>2025-11</v>
      </c>
      <c r="O3694" s="9">
        <f>IFERROR(Table2[[#This Row],[Profit]]/Table2[[#This Row],[Sales]],0)</f>
        <v>0.16130105017502916</v>
      </c>
      <c r="P3694" t="str">
        <f>_xlfn.XLOOKUP(Table2[[#This Row],[Product_ID]],Table4[Product_ID],Table4[Category],"Not Found")</f>
        <v>Furniture</v>
      </c>
      <c r="Q3694" t="str">
        <f>_xlfn.XLOOKUP(Table2[[#This Row],[Product_ID]],Table4[Product_ID],Table4[Sub_Category],"Not Found")</f>
        <v>Furniture</v>
      </c>
      <c r="R3694" t="str">
        <f>_xlfn.XLOOKUP(Table2[[#This Row],[Customer_ID]],Table1[Customer_ID],Table1[Region],"Not Found")</f>
        <v>West</v>
      </c>
      <c r="S3694" t="str">
        <f>_xlfn.XLOOKUP(Table2[[#This Row],[Customer_ID]],Table1[Customer_ID],Table1[Segment],"Not Found")</f>
        <v>Consumer</v>
      </c>
      <c r="T3694" t="str">
        <f>_xlfn.XLOOKUP(Table2[[#This Row],[Product_ID]],Table4[Product_ID],Table4[Product_Name],"Not Found")</f>
        <v>Study Table</v>
      </c>
    </row>
    <row r="3695" spans="1:20" x14ac:dyDescent="0.3">
      <c r="A3695" t="s">
        <v>4227</v>
      </c>
      <c r="B3695" s="4">
        <v>45513</v>
      </c>
      <c r="C3695" s="4">
        <v>45518</v>
      </c>
      <c r="D3695" t="s">
        <v>863</v>
      </c>
      <c r="E3695" t="s">
        <v>76</v>
      </c>
      <c r="F3695" s="8">
        <v>1</v>
      </c>
      <c r="G3695" s="10">
        <v>0.1</v>
      </c>
      <c r="H3695" t="s">
        <v>21</v>
      </c>
      <c r="I3695" s="8">
        <v>809.1</v>
      </c>
      <c r="J3695" s="8">
        <v>201.18</v>
      </c>
      <c r="K3695" s="12">
        <f>YEAR(Table2[[#This Row],[Order_Date]])</f>
        <v>2024</v>
      </c>
      <c r="L3695" s="12">
        <f>MONTH(Table2[[#This Row],[Order_Date]])</f>
        <v>8</v>
      </c>
      <c r="M3695" t="str">
        <f>TEXT(Table2[[#This Row],[Order_Date]],"mmm")</f>
        <v>Aug</v>
      </c>
      <c r="N3695" t="str">
        <f>TEXT(Table2[[#This Row],[Order_Date]],"YYYY-MM")</f>
        <v>2024-08</v>
      </c>
      <c r="O3695" s="9">
        <f>IFERROR(Table2[[#This Row],[Profit]]/Table2[[#This Row],[Sales]],0)</f>
        <v>0.24864664441972562</v>
      </c>
      <c r="P3695" t="str">
        <f>_xlfn.XLOOKUP(Table2[[#This Row],[Product_ID]],Table4[Product_ID],Table4[Category],"Not Found")</f>
        <v>Home</v>
      </c>
      <c r="Q3695" t="str">
        <f>_xlfn.XLOOKUP(Table2[[#This Row],[Product_ID]],Table4[Product_ID],Table4[Sub_Category],"Not Found")</f>
        <v>Decor</v>
      </c>
      <c r="R3695" t="str">
        <f>_xlfn.XLOOKUP(Table2[[#This Row],[Customer_ID]],Table1[Customer_ID],Table1[Region],"Not Found")</f>
        <v>West</v>
      </c>
      <c r="S3695" t="str">
        <f>_xlfn.XLOOKUP(Table2[[#This Row],[Customer_ID]],Table1[Customer_ID],Table1[Segment],"Not Found")</f>
        <v>Consumer</v>
      </c>
      <c r="T3695" t="str">
        <f>_xlfn.XLOOKUP(Table2[[#This Row],[Product_ID]],Table4[Product_ID],Table4[Product_Name],"Not Found")</f>
        <v>Wall Clock</v>
      </c>
    </row>
    <row r="3696" spans="1:20" x14ac:dyDescent="0.3">
      <c r="A3696" t="s">
        <v>4228</v>
      </c>
      <c r="B3696" s="4">
        <v>45352</v>
      </c>
      <c r="C3696" s="4">
        <v>45356</v>
      </c>
      <c r="D3696" t="s">
        <v>593</v>
      </c>
      <c r="E3696" t="s">
        <v>50</v>
      </c>
      <c r="F3696" s="8">
        <v>1</v>
      </c>
      <c r="G3696" s="10">
        <v>0.1</v>
      </c>
      <c r="H3696" t="s">
        <v>17</v>
      </c>
      <c r="I3696" s="8">
        <v>449.1</v>
      </c>
      <c r="J3696" s="8">
        <v>91.94</v>
      </c>
      <c r="K3696" s="12">
        <f>YEAR(Table2[[#This Row],[Order_Date]])</f>
        <v>2024</v>
      </c>
      <c r="L3696" s="12">
        <f>MONTH(Table2[[#This Row],[Order_Date]])</f>
        <v>3</v>
      </c>
      <c r="M3696" t="str">
        <f>TEXT(Table2[[#This Row],[Order_Date]],"mmm")</f>
        <v>Mar</v>
      </c>
      <c r="N3696" t="str">
        <f>TEXT(Table2[[#This Row],[Order_Date]],"YYYY-MM")</f>
        <v>2024-03</v>
      </c>
      <c r="O3696" s="9">
        <f>IFERROR(Table2[[#This Row],[Profit]]/Table2[[#This Row],[Sales]],0)</f>
        <v>0.20472055221554217</v>
      </c>
      <c r="P3696" t="str">
        <f>_xlfn.XLOOKUP(Table2[[#This Row],[Product_ID]],Table4[Product_ID],Table4[Category],"Not Found")</f>
        <v>Technology</v>
      </c>
      <c r="Q3696" t="str">
        <f>_xlfn.XLOOKUP(Table2[[#This Row],[Product_ID]],Table4[Product_ID],Table4[Sub_Category],"Not Found")</f>
        <v>Accessories</v>
      </c>
      <c r="R3696" t="str">
        <f>_xlfn.XLOOKUP(Table2[[#This Row],[Customer_ID]],Table1[Customer_ID],Table1[Region],"Not Found")</f>
        <v>East</v>
      </c>
      <c r="S3696" t="str">
        <f>_xlfn.XLOOKUP(Table2[[#This Row],[Customer_ID]],Table1[Customer_ID],Table1[Segment],"Not Found")</f>
        <v>Consumer</v>
      </c>
      <c r="T3696" t="str">
        <f>_xlfn.XLOOKUP(Table2[[#This Row],[Product_ID]],Table4[Product_ID],Table4[Product_Name],"Not Found")</f>
        <v>Wireless Mouse</v>
      </c>
    </row>
    <row r="3697" spans="1:20" x14ac:dyDescent="0.3">
      <c r="A3697" t="s">
        <v>4229</v>
      </c>
      <c r="B3697" s="4">
        <v>45420</v>
      </c>
      <c r="C3697" s="4">
        <v>45425</v>
      </c>
      <c r="D3697" t="s">
        <v>1953</v>
      </c>
      <c r="E3697" t="s">
        <v>81</v>
      </c>
      <c r="F3697" s="8">
        <v>1</v>
      </c>
      <c r="G3697" s="10">
        <v>0</v>
      </c>
      <c r="H3697" t="s">
        <v>21</v>
      </c>
      <c r="I3697" s="8">
        <v>799</v>
      </c>
      <c r="J3697" s="8">
        <v>204.46</v>
      </c>
      <c r="K3697" s="12">
        <f>YEAR(Table2[[#This Row],[Order_Date]])</f>
        <v>2024</v>
      </c>
      <c r="L3697" s="12">
        <f>MONTH(Table2[[#This Row],[Order_Date]])</f>
        <v>5</v>
      </c>
      <c r="M3697" t="str">
        <f>TEXT(Table2[[#This Row],[Order_Date]],"mmm")</f>
        <v>May</v>
      </c>
      <c r="N3697" t="str">
        <f>TEXT(Table2[[#This Row],[Order_Date]],"YYYY-MM")</f>
        <v>2024-05</v>
      </c>
      <c r="O3697" s="9">
        <f>IFERROR(Table2[[#This Row],[Profit]]/Table2[[#This Row],[Sales]],0)</f>
        <v>0.25589486858573218</v>
      </c>
      <c r="P3697" t="str">
        <f>_xlfn.XLOOKUP(Table2[[#This Row],[Product_ID]],Table4[Product_ID],Table4[Category],"Not Found")</f>
        <v>Home</v>
      </c>
      <c r="Q3697" t="str">
        <f>_xlfn.XLOOKUP(Table2[[#This Row],[Product_ID]],Table4[Product_ID],Table4[Sub_Category],"Not Found")</f>
        <v>Kitchen</v>
      </c>
      <c r="R3697" t="str">
        <f>_xlfn.XLOOKUP(Table2[[#This Row],[Customer_ID]],Table1[Customer_ID],Table1[Region],"Not Found")</f>
        <v>West</v>
      </c>
      <c r="S3697" t="str">
        <f>_xlfn.XLOOKUP(Table2[[#This Row],[Customer_ID]],Table1[Customer_ID],Table1[Segment],"Not Found")</f>
        <v>Home Office</v>
      </c>
      <c r="T3697" t="str">
        <f>_xlfn.XLOOKUP(Table2[[#This Row],[Product_ID]],Table4[Product_ID],Table4[Product_Name],"Not Found")</f>
        <v>Travel Mug</v>
      </c>
    </row>
    <row r="3698" spans="1:20" x14ac:dyDescent="0.3">
      <c r="A3698" t="s">
        <v>4230</v>
      </c>
      <c r="B3698" s="4">
        <v>45976</v>
      </c>
      <c r="C3698" s="4">
        <v>45977</v>
      </c>
      <c r="D3698" t="s">
        <v>1247</v>
      </c>
      <c r="E3698" t="s">
        <v>20</v>
      </c>
      <c r="F3698" s="8">
        <v>1</v>
      </c>
      <c r="G3698" s="10">
        <v>0</v>
      </c>
      <c r="H3698" t="s">
        <v>17</v>
      </c>
      <c r="I3698" s="8">
        <v>6999</v>
      </c>
      <c r="J3698" s="8">
        <v>920.82</v>
      </c>
      <c r="K3698" s="12">
        <f>YEAR(Table2[[#This Row],[Order_Date]])</f>
        <v>2025</v>
      </c>
      <c r="L3698" s="12">
        <f>MONTH(Table2[[#This Row],[Order_Date]])</f>
        <v>11</v>
      </c>
      <c r="M3698" t="str">
        <f>TEXT(Table2[[#This Row],[Order_Date]],"mmm")</f>
        <v>Nov</v>
      </c>
      <c r="N3698" t="str">
        <f>TEXT(Table2[[#This Row],[Order_Date]],"YYYY-MM")</f>
        <v>2025-11</v>
      </c>
      <c r="O3698" s="9">
        <f>IFERROR(Table2[[#This Row],[Profit]]/Table2[[#This Row],[Sales]],0)</f>
        <v>0.13156450921560223</v>
      </c>
      <c r="P3698" t="str">
        <f>_xlfn.XLOOKUP(Table2[[#This Row],[Product_ID]],Table4[Product_ID],Table4[Category],"Not Found")</f>
        <v>Furniture</v>
      </c>
      <c r="Q3698" t="str">
        <f>_xlfn.XLOOKUP(Table2[[#This Row],[Product_ID]],Table4[Product_ID],Table4[Sub_Category],"Not Found")</f>
        <v>Furniture</v>
      </c>
      <c r="R3698" t="str">
        <f>_xlfn.XLOOKUP(Table2[[#This Row],[Customer_ID]],Table1[Customer_ID],Table1[Region],"Not Found")</f>
        <v>West</v>
      </c>
      <c r="S3698" t="str">
        <f>_xlfn.XLOOKUP(Table2[[#This Row],[Customer_ID]],Table1[Customer_ID],Table1[Segment],"Not Found")</f>
        <v>Corporate</v>
      </c>
      <c r="T3698" t="str">
        <f>_xlfn.XLOOKUP(Table2[[#This Row],[Product_ID]],Table4[Product_ID],Table4[Product_Name],"Not Found")</f>
        <v>Office Chair</v>
      </c>
    </row>
    <row r="3699" spans="1:20" x14ac:dyDescent="0.3">
      <c r="A3699" t="s">
        <v>4231</v>
      </c>
      <c r="B3699" s="4">
        <v>45447</v>
      </c>
      <c r="C3699" s="4">
        <v>45450</v>
      </c>
      <c r="D3699" t="s">
        <v>2879</v>
      </c>
      <c r="E3699" t="s">
        <v>116</v>
      </c>
      <c r="F3699" s="8">
        <v>1</v>
      </c>
      <c r="G3699" s="10">
        <v>0</v>
      </c>
      <c r="H3699" t="s">
        <v>13</v>
      </c>
      <c r="I3699" s="8">
        <v>399</v>
      </c>
      <c r="J3699" s="8">
        <v>84.09</v>
      </c>
      <c r="K3699" s="12">
        <f>YEAR(Table2[[#This Row],[Order_Date]])</f>
        <v>2024</v>
      </c>
      <c r="L3699" s="12">
        <f>MONTH(Table2[[#This Row],[Order_Date]])</f>
        <v>6</v>
      </c>
      <c r="M3699" t="str">
        <f>TEXT(Table2[[#This Row],[Order_Date]],"mmm")</f>
        <v>Jun</v>
      </c>
      <c r="N3699" t="str">
        <f>TEXT(Table2[[#This Row],[Order_Date]],"YYYY-MM")</f>
        <v>2024-06</v>
      </c>
      <c r="O3699" s="9">
        <f>IFERROR(Table2[[#This Row],[Profit]]/Table2[[#This Row],[Sales]],0)</f>
        <v>0.21075187969924813</v>
      </c>
      <c r="P3699" t="str">
        <f>_xlfn.XLOOKUP(Table2[[#This Row],[Product_ID]],Table4[Product_ID],Table4[Category],"Not Found")</f>
        <v>Technology</v>
      </c>
      <c r="Q3699" t="str">
        <f>_xlfn.XLOOKUP(Table2[[#This Row],[Product_ID]],Table4[Product_ID],Table4[Sub_Category],"Not Found")</f>
        <v>Accessories</v>
      </c>
      <c r="R3699" t="str">
        <f>_xlfn.XLOOKUP(Table2[[#This Row],[Customer_ID]],Table1[Customer_ID],Table1[Region],"Not Found")</f>
        <v>West</v>
      </c>
      <c r="S3699" t="str">
        <f>_xlfn.XLOOKUP(Table2[[#This Row],[Customer_ID]],Table1[Customer_ID],Table1[Segment],"Not Found")</f>
        <v>Consumer</v>
      </c>
      <c r="T3699" t="str">
        <f>_xlfn.XLOOKUP(Table2[[#This Row],[Product_ID]],Table4[Product_ID],Table4[Product_Name],"Not Found")</f>
        <v>Mobile Holder</v>
      </c>
    </row>
    <row r="3700" spans="1:20" x14ac:dyDescent="0.3">
      <c r="A3700" t="s">
        <v>4232</v>
      </c>
      <c r="B3700" s="4">
        <v>45669</v>
      </c>
      <c r="C3700" s="4">
        <v>45673</v>
      </c>
      <c r="D3700" t="s">
        <v>1330</v>
      </c>
      <c r="E3700" t="s">
        <v>96</v>
      </c>
      <c r="F3700" s="8">
        <v>1</v>
      </c>
      <c r="G3700" s="10">
        <v>0</v>
      </c>
      <c r="H3700" t="s">
        <v>13</v>
      </c>
      <c r="I3700" s="8">
        <v>999</v>
      </c>
      <c r="J3700" s="8">
        <v>268.14999999999998</v>
      </c>
      <c r="K3700" s="12">
        <f>YEAR(Table2[[#This Row],[Order_Date]])</f>
        <v>2025</v>
      </c>
      <c r="L3700" s="12">
        <f>MONTH(Table2[[#This Row],[Order_Date]])</f>
        <v>1</v>
      </c>
      <c r="M3700" t="str">
        <f>TEXT(Table2[[#This Row],[Order_Date]],"mmm")</f>
        <v>Jan</v>
      </c>
      <c r="N3700" t="str">
        <f>TEXT(Table2[[#This Row],[Order_Date]],"YYYY-MM")</f>
        <v>2025-01</v>
      </c>
      <c r="O3700" s="9">
        <f>IFERROR(Table2[[#This Row],[Profit]]/Table2[[#This Row],[Sales]],0)</f>
        <v>0.2684184184184184</v>
      </c>
      <c r="P3700" t="str">
        <f>_xlfn.XLOOKUP(Table2[[#This Row],[Product_ID]],Table4[Product_ID],Table4[Category],"Not Found")</f>
        <v>Home</v>
      </c>
      <c r="Q3700" t="str">
        <f>_xlfn.XLOOKUP(Table2[[#This Row],[Product_ID]],Table4[Product_ID],Table4[Sub_Category],"Not Found")</f>
        <v>Lighting</v>
      </c>
      <c r="R3700" t="str">
        <f>_xlfn.XLOOKUP(Table2[[#This Row],[Customer_ID]],Table1[Customer_ID],Table1[Region],"Not Found")</f>
        <v>South</v>
      </c>
      <c r="S3700" t="str">
        <f>_xlfn.XLOOKUP(Table2[[#This Row],[Customer_ID]],Table1[Customer_ID],Table1[Segment],"Not Found")</f>
        <v>Home Office</v>
      </c>
      <c r="T3700" t="str">
        <f>_xlfn.XLOOKUP(Table2[[#This Row],[Product_ID]],Table4[Product_ID],Table4[Product_Name],"Not Found")</f>
        <v>LED Strip Light</v>
      </c>
    </row>
    <row r="3701" spans="1:20" x14ac:dyDescent="0.3">
      <c r="A3701" t="s">
        <v>4233</v>
      </c>
      <c r="B3701" s="4">
        <v>45913</v>
      </c>
      <c r="C3701" s="4">
        <v>45915</v>
      </c>
      <c r="D3701" t="s">
        <v>1806</v>
      </c>
      <c r="E3701" t="s">
        <v>200</v>
      </c>
      <c r="F3701" s="8">
        <v>1</v>
      </c>
      <c r="G3701" s="10">
        <v>0.15</v>
      </c>
      <c r="H3701" t="s">
        <v>30</v>
      </c>
      <c r="I3701" s="8">
        <v>934.15</v>
      </c>
      <c r="J3701" s="8">
        <v>344.17</v>
      </c>
      <c r="K3701" s="12">
        <f>YEAR(Table2[[#This Row],[Order_Date]])</f>
        <v>2025</v>
      </c>
      <c r="L3701" s="12">
        <f>MONTH(Table2[[#This Row],[Order_Date]])</f>
        <v>9</v>
      </c>
      <c r="M3701" t="str">
        <f>TEXT(Table2[[#This Row],[Order_Date]],"mmm")</f>
        <v>Sep</v>
      </c>
      <c r="N3701" t="str">
        <f>TEXT(Table2[[#This Row],[Order_Date]],"YYYY-MM")</f>
        <v>2025-09</v>
      </c>
      <c r="O3701" s="9">
        <f>IFERROR(Table2[[#This Row],[Profit]]/Table2[[#This Row],[Sales]],0)</f>
        <v>0.36843119413370445</v>
      </c>
      <c r="P3701" t="str">
        <f>_xlfn.XLOOKUP(Table2[[#This Row],[Product_ID]],Table4[Product_ID],Table4[Category],"Not Found")</f>
        <v>Office</v>
      </c>
      <c r="Q3701" t="str">
        <f>_xlfn.XLOOKUP(Table2[[#This Row],[Product_ID]],Table4[Product_ID],Table4[Sub_Category],"Not Found")</f>
        <v>Office Supplies</v>
      </c>
      <c r="R3701" t="str">
        <f>_xlfn.XLOOKUP(Table2[[#This Row],[Customer_ID]],Table1[Customer_ID],Table1[Region],"Not Found")</f>
        <v>South</v>
      </c>
      <c r="S3701" t="str">
        <f>_xlfn.XLOOKUP(Table2[[#This Row],[Customer_ID]],Table1[Customer_ID],Table1[Segment],"Not Found")</f>
        <v>Home Office</v>
      </c>
      <c r="T3701" t="str">
        <f>_xlfn.XLOOKUP(Table2[[#This Row],[Product_ID]],Table4[Product_ID],Table4[Product_Name],"Not Found")</f>
        <v>Laptop Stand</v>
      </c>
    </row>
    <row r="3702" spans="1:20" x14ac:dyDescent="0.3">
      <c r="A3702" t="s">
        <v>4234</v>
      </c>
      <c r="B3702" s="4">
        <v>45877</v>
      </c>
      <c r="C3702" s="4">
        <v>45881</v>
      </c>
      <c r="D3702" t="s">
        <v>2929</v>
      </c>
      <c r="E3702" t="s">
        <v>20</v>
      </c>
      <c r="F3702" s="8">
        <v>1</v>
      </c>
      <c r="G3702" s="10">
        <v>0</v>
      </c>
      <c r="H3702" t="s">
        <v>13</v>
      </c>
      <c r="I3702" s="8">
        <v>6999</v>
      </c>
      <c r="J3702" s="8">
        <v>1466.25</v>
      </c>
      <c r="K3702" s="12">
        <f>YEAR(Table2[[#This Row],[Order_Date]])</f>
        <v>2025</v>
      </c>
      <c r="L3702" s="12">
        <f>MONTH(Table2[[#This Row],[Order_Date]])</f>
        <v>8</v>
      </c>
      <c r="M3702" t="str">
        <f>TEXT(Table2[[#This Row],[Order_Date]],"mmm")</f>
        <v>Aug</v>
      </c>
      <c r="N3702" t="str">
        <f>TEXT(Table2[[#This Row],[Order_Date]],"YYYY-MM")</f>
        <v>2025-08</v>
      </c>
      <c r="O3702" s="9">
        <f>IFERROR(Table2[[#This Row],[Profit]]/Table2[[#This Row],[Sales]],0)</f>
        <v>0.20949421345906558</v>
      </c>
      <c r="P3702" t="str">
        <f>_xlfn.XLOOKUP(Table2[[#This Row],[Product_ID]],Table4[Product_ID],Table4[Category],"Not Found")</f>
        <v>Furniture</v>
      </c>
      <c r="Q3702" t="str">
        <f>_xlfn.XLOOKUP(Table2[[#This Row],[Product_ID]],Table4[Product_ID],Table4[Sub_Category],"Not Found")</f>
        <v>Furniture</v>
      </c>
      <c r="R3702" t="str">
        <f>_xlfn.XLOOKUP(Table2[[#This Row],[Customer_ID]],Table1[Customer_ID],Table1[Region],"Not Found")</f>
        <v>South</v>
      </c>
      <c r="S3702" t="str">
        <f>_xlfn.XLOOKUP(Table2[[#This Row],[Customer_ID]],Table1[Customer_ID],Table1[Segment],"Not Found")</f>
        <v>Home Office</v>
      </c>
      <c r="T3702" t="str">
        <f>_xlfn.XLOOKUP(Table2[[#This Row],[Product_ID]],Table4[Product_ID],Table4[Product_Name],"Not Found")</f>
        <v>Office Chair</v>
      </c>
    </row>
    <row r="3703" spans="1:20" x14ac:dyDescent="0.3">
      <c r="A3703" t="s">
        <v>4235</v>
      </c>
      <c r="B3703" s="4">
        <v>45728</v>
      </c>
      <c r="C3703" s="4">
        <v>45730</v>
      </c>
      <c r="D3703" t="s">
        <v>1104</v>
      </c>
      <c r="E3703" t="s">
        <v>76</v>
      </c>
      <c r="F3703" s="8">
        <v>1</v>
      </c>
      <c r="G3703" s="10">
        <v>0</v>
      </c>
      <c r="H3703" t="s">
        <v>13</v>
      </c>
      <c r="I3703" s="8">
        <v>899</v>
      </c>
      <c r="J3703" s="8">
        <v>218.92</v>
      </c>
      <c r="K3703" s="12">
        <f>YEAR(Table2[[#This Row],[Order_Date]])</f>
        <v>2025</v>
      </c>
      <c r="L3703" s="12">
        <f>MONTH(Table2[[#This Row],[Order_Date]])</f>
        <v>3</v>
      </c>
      <c r="M3703" t="str">
        <f>TEXT(Table2[[#This Row],[Order_Date]],"mmm")</f>
        <v>Mar</v>
      </c>
      <c r="N3703" t="str">
        <f>TEXT(Table2[[#This Row],[Order_Date]],"YYYY-MM")</f>
        <v>2025-03</v>
      </c>
      <c r="O3703" s="9">
        <f>IFERROR(Table2[[#This Row],[Profit]]/Table2[[#This Row],[Sales]],0)</f>
        <v>0.24351501668520578</v>
      </c>
      <c r="P3703" t="str">
        <f>_xlfn.XLOOKUP(Table2[[#This Row],[Product_ID]],Table4[Product_ID],Table4[Category],"Not Found")</f>
        <v>Home</v>
      </c>
      <c r="Q3703" t="str">
        <f>_xlfn.XLOOKUP(Table2[[#This Row],[Product_ID]],Table4[Product_ID],Table4[Sub_Category],"Not Found")</f>
        <v>Decor</v>
      </c>
      <c r="R3703" t="str">
        <f>_xlfn.XLOOKUP(Table2[[#This Row],[Customer_ID]],Table1[Customer_ID],Table1[Region],"Not Found")</f>
        <v>North</v>
      </c>
      <c r="S3703" t="str">
        <f>_xlfn.XLOOKUP(Table2[[#This Row],[Customer_ID]],Table1[Customer_ID],Table1[Segment],"Not Found")</f>
        <v>Consumer</v>
      </c>
      <c r="T3703" t="str">
        <f>_xlfn.XLOOKUP(Table2[[#This Row],[Product_ID]],Table4[Product_ID],Table4[Product_Name],"Not Found")</f>
        <v>Wall Clock</v>
      </c>
    </row>
    <row r="3704" spans="1:20" x14ac:dyDescent="0.3">
      <c r="A3704" t="s">
        <v>4236</v>
      </c>
      <c r="B3704" s="4">
        <v>45498</v>
      </c>
      <c r="C3704" s="4">
        <v>45502</v>
      </c>
      <c r="D3704" t="s">
        <v>174</v>
      </c>
      <c r="E3704" t="s">
        <v>200</v>
      </c>
      <c r="F3704" s="8">
        <v>2</v>
      </c>
      <c r="G3704" s="10">
        <v>0</v>
      </c>
      <c r="H3704" t="s">
        <v>13</v>
      </c>
      <c r="I3704" s="8">
        <v>2198</v>
      </c>
      <c r="J3704" s="8">
        <v>566.29999999999995</v>
      </c>
      <c r="K3704" s="12">
        <f>YEAR(Table2[[#This Row],[Order_Date]])</f>
        <v>2024</v>
      </c>
      <c r="L3704" s="12">
        <f>MONTH(Table2[[#This Row],[Order_Date]])</f>
        <v>7</v>
      </c>
      <c r="M3704" t="str">
        <f>TEXT(Table2[[#This Row],[Order_Date]],"mmm")</f>
        <v>Jul</v>
      </c>
      <c r="N3704" t="str">
        <f>TEXT(Table2[[#This Row],[Order_Date]],"YYYY-MM")</f>
        <v>2024-07</v>
      </c>
      <c r="O3704" s="9">
        <f>IFERROR(Table2[[#This Row],[Profit]]/Table2[[#This Row],[Sales]],0)</f>
        <v>0.25764331210191083</v>
      </c>
      <c r="P3704" t="str">
        <f>_xlfn.XLOOKUP(Table2[[#This Row],[Product_ID]],Table4[Product_ID],Table4[Category],"Not Found")</f>
        <v>Office</v>
      </c>
      <c r="Q3704" t="str">
        <f>_xlfn.XLOOKUP(Table2[[#This Row],[Product_ID]],Table4[Product_ID],Table4[Sub_Category],"Not Found")</f>
        <v>Office Supplies</v>
      </c>
      <c r="R3704" t="str">
        <f>_xlfn.XLOOKUP(Table2[[#This Row],[Customer_ID]],Table1[Customer_ID],Table1[Region],"Not Found")</f>
        <v>South</v>
      </c>
      <c r="S3704" t="str">
        <f>_xlfn.XLOOKUP(Table2[[#This Row],[Customer_ID]],Table1[Customer_ID],Table1[Segment],"Not Found")</f>
        <v>Home Office</v>
      </c>
      <c r="T3704" t="str">
        <f>_xlfn.XLOOKUP(Table2[[#This Row],[Product_ID]],Table4[Product_ID],Table4[Product_Name],"Not Found")</f>
        <v>Laptop Stand</v>
      </c>
    </row>
    <row r="3705" spans="1:20" x14ac:dyDescent="0.3">
      <c r="A3705" t="s">
        <v>4237</v>
      </c>
      <c r="B3705" s="4">
        <v>45679</v>
      </c>
      <c r="C3705" s="4">
        <v>45680</v>
      </c>
      <c r="D3705" t="s">
        <v>233</v>
      </c>
      <c r="E3705" t="s">
        <v>71</v>
      </c>
      <c r="F3705" s="8">
        <v>5</v>
      </c>
      <c r="G3705" s="10">
        <v>0.15</v>
      </c>
      <c r="H3705" t="s">
        <v>13</v>
      </c>
      <c r="I3705" s="8">
        <v>3395.75</v>
      </c>
      <c r="J3705" s="8">
        <v>903.3</v>
      </c>
      <c r="K3705" s="12">
        <f>YEAR(Table2[[#This Row],[Order_Date]])</f>
        <v>2025</v>
      </c>
      <c r="L3705" s="12">
        <f>MONTH(Table2[[#This Row],[Order_Date]])</f>
        <v>1</v>
      </c>
      <c r="M3705" t="str">
        <f>TEXT(Table2[[#This Row],[Order_Date]],"mmm")</f>
        <v>Jan</v>
      </c>
      <c r="N3705" t="str">
        <f>TEXT(Table2[[#This Row],[Order_Date]],"YYYY-MM")</f>
        <v>2025-01</v>
      </c>
      <c r="O3705" s="9">
        <f>IFERROR(Table2[[#This Row],[Profit]]/Table2[[#This Row],[Sales]],0)</f>
        <v>0.26600898181550464</v>
      </c>
      <c r="P3705" t="str">
        <f>_xlfn.XLOOKUP(Table2[[#This Row],[Product_ID]],Table4[Product_ID],Table4[Category],"Not Found")</f>
        <v>Home</v>
      </c>
      <c r="Q3705" t="str">
        <f>_xlfn.XLOOKUP(Table2[[#This Row],[Product_ID]],Table4[Product_ID],Table4[Sub_Category],"Not Found")</f>
        <v>Storage</v>
      </c>
      <c r="R3705" t="str">
        <f>_xlfn.XLOOKUP(Table2[[#This Row],[Customer_ID]],Table1[Customer_ID],Table1[Region],"Not Found")</f>
        <v>West</v>
      </c>
      <c r="S3705" t="str">
        <f>_xlfn.XLOOKUP(Table2[[#This Row],[Customer_ID]],Table1[Customer_ID],Table1[Segment],"Not Found")</f>
        <v>Corporate</v>
      </c>
      <c r="T3705" t="str">
        <f>_xlfn.XLOOKUP(Table2[[#This Row],[Product_ID]],Table4[Product_ID],Table4[Product_Name],"Not Found")</f>
        <v>Storage Box</v>
      </c>
    </row>
    <row r="3706" spans="1:20" x14ac:dyDescent="0.3">
      <c r="A3706" t="s">
        <v>4238</v>
      </c>
      <c r="B3706" s="4">
        <v>45771</v>
      </c>
      <c r="C3706" s="4">
        <v>45774</v>
      </c>
      <c r="D3706" t="s">
        <v>395</v>
      </c>
      <c r="E3706" t="s">
        <v>65</v>
      </c>
      <c r="F3706" s="8">
        <v>3</v>
      </c>
      <c r="G3706" s="10">
        <v>0</v>
      </c>
      <c r="H3706" t="s">
        <v>17</v>
      </c>
      <c r="I3706" s="8">
        <v>2097</v>
      </c>
      <c r="J3706" s="8">
        <v>525.65</v>
      </c>
      <c r="K3706" s="12">
        <f>YEAR(Table2[[#This Row],[Order_Date]])</f>
        <v>2025</v>
      </c>
      <c r="L3706" s="12">
        <f>MONTH(Table2[[#This Row],[Order_Date]])</f>
        <v>4</v>
      </c>
      <c r="M3706" t="str">
        <f>TEXT(Table2[[#This Row],[Order_Date]],"mmm")</f>
        <v>Apr</v>
      </c>
      <c r="N3706" t="str">
        <f>TEXT(Table2[[#This Row],[Order_Date]],"YYYY-MM")</f>
        <v>2025-04</v>
      </c>
      <c r="O3706" s="9">
        <f>IFERROR(Table2[[#This Row],[Profit]]/Table2[[#This Row],[Sales]],0)</f>
        <v>0.25066762041010965</v>
      </c>
      <c r="P3706" t="str">
        <f>_xlfn.XLOOKUP(Table2[[#This Row],[Product_ID]],Table4[Product_ID],Table4[Category],"Not Found")</f>
        <v>Office</v>
      </c>
      <c r="Q3706" t="str">
        <f>_xlfn.XLOOKUP(Table2[[#This Row],[Product_ID]],Table4[Product_ID],Table4[Sub_Category],"Not Found")</f>
        <v>Storage</v>
      </c>
      <c r="R3706" t="str">
        <f>_xlfn.XLOOKUP(Table2[[#This Row],[Customer_ID]],Table1[Customer_ID],Table1[Region],"Not Found")</f>
        <v>North</v>
      </c>
      <c r="S3706" t="str">
        <f>_xlfn.XLOOKUP(Table2[[#This Row],[Customer_ID]],Table1[Customer_ID],Table1[Segment],"Not Found")</f>
        <v>Consumer</v>
      </c>
      <c r="T3706" t="str">
        <f>_xlfn.XLOOKUP(Table2[[#This Row],[Product_ID]],Table4[Product_ID],Table4[Product_Name],"Not Found")</f>
        <v>Desk Organizer</v>
      </c>
    </row>
    <row r="3707" spans="1:20" x14ac:dyDescent="0.3">
      <c r="A3707" t="s">
        <v>4239</v>
      </c>
      <c r="B3707" s="4">
        <v>45631</v>
      </c>
      <c r="C3707" s="4">
        <v>45636</v>
      </c>
      <c r="D3707" t="s">
        <v>165</v>
      </c>
      <c r="E3707" t="s">
        <v>65</v>
      </c>
      <c r="F3707" s="8">
        <v>1</v>
      </c>
      <c r="G3707" s="10">
        <v>0</v>
      </c>
      <c r="H3707" t="s">
        <v>17</v>
      </c>
      <c r="I3707" s="8">
        <v>699</v>
      </c>
      <c r="J3707" s="8">
        <v>199.25</v>
      </c>
      <c r="K3707" s="12">
        <f>YEAR(Table2[[#This Row],[Order_Date]])</f>
        <v>2024</v>
      </c>
      <c r="L3707" s="12">
        <f>MONTH(Table2[[#This Row],[Order_Date]])</f>
        <v>12</v>
      </c>
      <c r="M3707" t="str">
        <f>TEXT(Table2[[#This Row],[Order_Date]],"mmm")</f>
        <v>Dec</v>
      </c>
      <c r="N3707" t="str">
        <f>TEXT(Table2[[#This Row],[Order_Date]],"YYYY-MM")</f>
        <v>2024-12</v>
      </c>
      <c r="O3707" s="9">
        <f>IFERROR(Table2[[#This Row],[Profit]]/Table2[[#This Row],[Sales]],0)</f>
        <v>0.28505007153075823</v>
      </c>
      <c r="P3707" t="str">
        <f>_xlfn.XLOOKUP(Table2[[#This Row],[Product_ID]],Table4[Product_ID],Table4[Category],"Not Found")</f>
        <v>Office</v>
      </c>
      <c r="Q3707" t="str">
        <f>_xlfn.XLOOKUP(Table2[[#This Row],[Product_ID]],Table4[Product_ID],Table4[Sub_Category],"Not Found")</f>
        <v>Storage</v>
      </c>
      <c r="R3707" t="str">
        <f>_xlfn.XLOOKUP(Table2[[#This Row],[Customer_ID]],Table1[Customer_ID],Table1[Region],"Not Found")</f>
        <v>South</v>
      </c>
      <c r="S3707" t="str">
        <f>_xlfn.XLOOKUP(Table2[[#This Row],[Customer_ID]],Table1[Customer_ID],Table1[Segment],"Not Found")</f>
        <v>Corporate</v>
      </c>
      <c r="T3707" t="str">
        <f>_xlfn.XLOOKUP(Table2[[#This Row],[Product_ID]],Table4[Product_ID],Table4[Product_Name],"Not Found")</f>
        <v>Desk Organizer</v>
      </c>
    </row>
    <row r="3708" spans="1:20" x14ac:dyDescent="0.3">
      <c r="A3708" t="s">
        <v>4240</v>
      </c>
      <c r="B3708" s="4">
        <v>45631</v>
      </c>
      <c r="C3708" s="4">
        <v>45635</v>
      </c>
      <c r="D3708" t="s">
        <v>142</v>
      </c>
      <c r="E3708" t="s">
        <v>40</v>
      </c>
      <c r="F3708" s="8">
        <v>1</v>
      </c>
      <c r="G3708" s="10">
        <v>0.1</v>
      </c>
      <c r="H3708" t="s">
        <v>30</v>
      </c>
      <c r="I3708" s="8">
        <v>1349.1</v>
      </c>
      <c r="J3708" s="8">
        <v>311.76</v>
      </c>
      <c r="K3708" s="12">
        <f>YEAR(Table2[[#This Row],[Order_Date]])</f>
        <v>2024</v>
      </c>
      <c r="L3708" s="12">
        <f>MONTH(Table2[[#This Row],[Order_Date]])</f>
        <v>12</v>
      </c>
      <c r="M3708" t="str">
        <f>TEXT(Table2[[#This Row],[Order_Date]],"mmm")</f>
        <v>Dec</v>
      </c>
      <c r="N3708" t="str">
        <f>TEXT(Table2[[#This Row],[Order_Date]],"YYYY-MM")</f>
        <v>2024-12</v>
      </c>
      <c r="O3708" s="9">
        <f>IFERROR(Table2[[#This Row],[Profit]]/Table2[[#This Row],[Sales]],0)</f>
        <v>0.23108739159439629</v>
      </c>
      <c r="P3708" t="str">
        <f>_xlfn.XLOOKUP(Table2[[#This Row],[Product_ID]],Table4[Product_ID],Table4[Category],"Not Found")</f>
        <v>Technology</v>
      </c>
      <c r="Q3708" t="str">
        <f>_xlfn.XLOOKUP(Table2[[#This Row],[Product_ID]],Table4[Product_ID],Table4[Sub_Category],"Not Found")</f>
        <v>Accessories</v>
      </c>
      <c r="R3708" t="str">
        <f>_xlfn.XLOOKUP(Table2[[#This Row],[Customer_ID]],Table1[Customer_ID],Table1[Region],"Not Found")</f>
        <v>North</v>
      </c>
      <c r="S3708" t="str">
        <f>_xlfn.XLOOKUP(Table2[[#This Row],[Customer_ID]],Table1[Customer_ID],Table1[Segment],"Not Found")</f>
        <v>Corporate</v>
      </c>
      <c r="T3708" t="str">
        <f>_xlfn.XLOOKUP(Table2[[#This Row],[Product_ID]],Table4[Product_ID],Table4[Product_Name],"Not Found")</f>
        <v>Power Bank</v>
      </c>
    </row>
    <row r="3709" spans="1:20" x14ac:dyDescent="0.3">
      <c r="A3709" t="s">
        <v>4241</v>
      </c>
      <c r="B3709" s="4">
        <v>45495</v>
      </c>
      <c r="C3709" s="4">
        <v>45498</v>
      </c>
      <c r="D3709" t="s">
        <v>883</v>
      </c>
      <c r="E3709" t="s">
        <v>71</v>
      </c>
      <c r="F3709" s="8">
        <v>3</v>
      </c>
      <c r="G3709" s="10">
        <v>0</v>
      </c>
      <c r="H3709" t="s">
        <v>21</v>
      </c>
      <c r="I3709" s="8">
        <v>2397</v>
      </c>
      <c r="J3709" s="8">
        <v>582.70000000000005</v>
      </c>
      <c r="K3709" s="12">
        <f>YEAR(Table2[[#This Row],[Order_Date]])</f>
        <v>2024</v>
      </c>
      <c r="L3709" s="12">
        <f>MONTH(Table2[[#This Row],[Order_Date]])</f>
        <v>7</v>
      </c>
      <c r="M3709" t="str">
        <f>TEXT(Table2[[#This Row],[Order_Date]],"mmm")</f>
        <v>Jul</v>
      </c>
      <c r="N3709" t="str">
        <f>TEXT(Table2[[#This Row],[Order_Date]],"YYYY-MM")</f>
        <v>2024-07</v>
      </c>
      <c r="O3709" s="9">
        <f>IFERROR(Table2[[#This Row],[Profit]]/Table2[[#This Row],[Sales]],0)</f>
        <v>0.24309553608677514</v>
      </c>
      <c r="P3709" t="str">
        <f>_xlfn.XLOOKUP(Table2[[#This Row],[Product_ID]],Table4[Product_ID],Table4[Category],"Not Found")</f>
        <v>Home</v>
      </c>
      <c r="Q3709" t="str">
        <f>_xlfn.XLOOKUP(Table2[[#This Row],[Product_ID]],Table4[Product_ID],Table4[Sub_Category],"Not Found")</f>
        <v>Storage</v>
      </c>
      <c r="R3709" t="str">
        <f>_xlfn.XLOOKUP(Table2[[#This Row],[Customer_ID]],Table1[Customer_ID],Table1[Region],"Not Found")</f>
        <v>East</v>
      </c>
      <c r="S3709" t="str">
        <f>_xlfn.XLOOKUP(Table2[[#This Row],[Customer_ID]],Table1[Customer_ID],Table1[Segment],"Not Found")</f>
        <v>Corporate</v>
      </c>
      <c r="T3709" t="str">
        <f>_xlfn.XLOOKUP(Table2[[#This Row],[Product_ID]],Table4[Product_ID],Table4[Product_Name],"Not Found")</f>
        <v>Storage Box</v>
      </c>
    </row>
    <row r="3710" spans="1:20" x14ac:dyDescent="0.3">
      <c r="A3710" t="s">
        <v>4242</v>
      </c>
      <c r="B3710" s="4">
        <v>45452</v>
      </c>
      <c r="C3710" s="4">
        <v>45455</v>
      </c>
      <c r="D3710" t="s">
        <v>616</v>
      </c>
      <c r="E3710" t="s">
        <v>26</v>
      </c>
      <c r="F3710" s="8">
        <v>1</v>
      </c>
      <c r="G3710" s="10">
        <v>0</v>
      </c>
      <c r="H3710" t="s">
        <v>13</v>
      </c>
      <c r="I3710" s="8">
        <v>899</v>
      </c>
      <c r="J3710" s="8">
        <v>228.37</v>
      </c>
      <c r="K3710" s="12">
        <f>YEAR(Table2[[#This Row],[Order_Date]])</f>
        <v>2024</v>
      </c>
      <c r="L3710" s="12">
        <f>MONTH(Table2[[#This Row],[Order_Date]])</f>
        <v>6</v>
      </c>
      <c r="M3710" t="str">
        <f>TEXT(Table2[[#This Row],[Order_Date]],"mmm")</f>
        <v>Jun</v>
      </c>
      <c r="N3710" t="str">
        <f>TEXT(Table2[[#This Row],[Order_Date]],"YYYY-MM")</f>
        <v>2024-06</v>
      </c>
      <c r="O3710" s="9">
        <f>IFERROR(Table2[[#This Row],[Profit]]/Table2[[#This Row],[Sales]],0)</f>
        <v>0.25402669632925473</v>
      </c>
      <c r="P3710" t="str">
        <f>_xlfn.XLOOKUP(Table2[[#This Row],[Product_ID]],Table4[Product_ID],Table4[Category],"Not Found")</f>
        <v>Technology</v>
      </c>
      <c r="Q3710" t="str">
        <f>_xlfn.XLOOKUP(Table2[[#This Row],[Product_ID]],Table4[Product_ID],Table4[Sub_Category],"Not Found")</f>
        <v>Accessories</v>
      </c>
      <c r="R3710" t="str">
        <f>_xlfn.XLOOKUP(Table2[[#This Row],[Customer_ID]],Table1[Customer_ID],Table1[Region],"Not Found")</f>
        <v>South</v>
      </c>
      <c r="S3710" t="str">
        <f>_xlfn.XLOOKUP(Table2[[#This Row],[Customer_ID]],Table1[Customer_ID],Table1[Segment],"Not Found")</f>
        <v>Corporate</v>
      </c>
      <c r="T3710" t="str">
        <f>_xlfn.XLOOKUP(Table2[[#This Row],[Product_ID]],Table4[Product_ID],Table4[Product_Name],"Not Found")</f>
        <v>Keyboard</v>
      </c>
    </row>
    <row r="3711" spans="1:20" x14ac:dyDescent="0.3">
      <c r="A3711" t="s">
        <v>4243</v>
      </c>
      <c r="B3711" s="4">
        <v>45831</v>
      </c>
      <c r="C3711" s="4">
        <v>45834</v>
      </c>
      <c r="D3711" t="s">
        <v>210</v>
      </c>
      <c r="E3711" t="s">
        <v>29</v>
      </c>
      <c r="F3711" s="8">
        <v>3</v>
      </c>
      <c r="G3711" s="10">
        <v>0.1</v>
      </c>
      <c r="H3711" t="s">
        <v>21</v>
      </c>
      <c r="I3711" s="8">
        <v>1077.3</v>
      </c>
      <c r="J3711" s="8">
        <v>298.10000000000002</v>
      </c>
      <c r="K3711" s="12">
        <f>YEAR(Table2[[#This Row],[Order_Date]])</f>
        <v>2025</v>
      </c>
      <c r="L3711" s="12">
        <f>MONTH(Table2[[#This Row],[Order_Date]])</f>
        <v>6</v>
      </c>
      <c r="M3711" t="str">
        <f>TEXT(Table2[[#This Row],[Order_Date]],"mmm")</f>
        <v>Jun</v>
      </c>
      <c r="N3711" t="str">
        <f>TEXT(Table2[[#This Row],[Order_Date]],"YYYY-MM")</f>
        <v>2025-06</v>
      </c>
      <c r="O3711" s="9">
        <f>IFERROR(Table2[[#This Row],[Profit]]/Table2[[#This Row],[Sales]],0)</f>
        <v>0.27671029425415394</v>
      </c>
      <c r="P3711" t="str">
        <f>_xlfn.XLOOKUP(Table2[[#This Row],[Product_ID]],Table4[Product_ID],Table4[Category],"Not Found")</f>
        <v>Office</v>
      </c>
      <c r="Q3711" t="str">
        <f>_xlfn.XLOOKUP(Table2[[#This Row],[Product_ID]],Table4[Product_ID],Table4[Sub_Category],"Not Found")</f>
        <v>Paper</v>
      </c>
      <c r="R3711" t="str">
        <f>_xlfn.XLOOKUP(Table2[[#This Row],[Customer_ID]],Table1[Customer_ID],Table1[Region],"Not Found")</f>
        <v>East</v>
      </c>
      <c r="S3711" t="str">
        <f>_xlfn.XLOOKUP(Table2[[#This Row],[Customer_ID]],Table1[Customer_ID],Table1[Segment],"Not Found")</f>
        <v>Home Office</v>
      </c>
      <c r="T3711" t="str">
        <f>_xlfn.XLOOKUP(Table2[[#This Row],[Product_ID]],Table4[Product_ID],Table4[Product_Name],"Not Found")</f>
        <v>Notebook Set</v>
      </c>
    </row>
    <row r="3712" spans="1:20" x14ac:dyDescent="0.3">
      <c r="A3712" t="s">
        <v>4244</v>
      </c>
      <c r="B3712" s="4">
        <v>45683</v>
      </c>
      <c r="C3712" s="4">
        <v>45686</v>
      </c>
      <c r="D3712" t="s">
        <v>441</v>
      </c>
      <c r="E3712" t="s">
        <v>12</v>
      </c>
      <c r="F3712" s="8">
        <v>2</v>
      </c>
      <c r="G3712" s="10">
        <v>0</v>
      </c>
      <c r="H3712" t="s">
        <v>21</v>
      </c>
      <c r="I3712" s="8">
        <v>1198</v>
      </c>
      <c r="J3712" s="8">
        <v>280.63</v>
      </c>
      <c r="K3712" s="12">
        <f>YEAR(Table2[[#This Row],[Order_Date]])</f>
        <v>2025</v>
      </c>
      <c r="L3712" s="12">
        <f>MONTH(Table2[[#This Row],[Order_Date]])</f>
        <v>1</v>
      </c>
      <c r="M3712" t="str">
        <f>TEXT(Table2[[#This Row],[Order_Date]],"mmm")</f>
        <v>Jan</v>
      </c>
      <c r="N3712" t="str">
        <f>TEXT(Table2[[#This Row],[Order_Date]],"YYYY-MM")</f>
        <v>2025-01</v>
      </c>
      <c r="O3712" s="9">
        <f>IFERROR(Table2[[#This Row],[Profit]]/Table2[[#This Row],[Sales]],0)</f>
        <v>0.23424874791318864</v>
      </c>
      <c r="P3712" t="str">
        <f>_xlfn.XLOOKUP(Table2[[#This Row],[Product_ID]],Table4[Product_ID],Table4[Category],"Not Found")</f>
        <v>Home</v>
      </c>
      <c r="Q3712" t="str">
        <f>_xlfn.XLOOKUP(Table2[[#This Row],[Product_ID]],Table4[Product_ID],Table4[Sub_Category],"Not Found")</f>
        <v>Kitchen</v>
      </c>
      <c r="R3712" t="str">
        <f>_xlfn.XLOOKUP(Table2[[#This Row],[Customer_ID]],Table1[Customer_ID],Table1[Region],"Not Found")</f>
        <v>East</v>
      </c>
      <c r="S3712" t="str">
        <f>_xlfn.XLOOKUP(Table2[[#This Row],[Customer_ID]],Table1[Customer_ID],Table1[Segment],"Not Found")</f>
        <v>Consumer</v>
      </c>
      <c r="T3712" t="str">
        <f>_xlfn.XLOOKUP(Table2[[#This Row],[Product_ID]],Table4[Product_ID],Table4[Product_Name],"Not Found")</f>
        <v>Water Bottle</v>
      </c>
    </row>
    <row r="3713" spans="1:20" x14ac:dyDescent="0.3">
      <c r="A3713" t="s">
        <v>4245</v>
      </c>
      <c r="B3713" s="4">
        <v>45968</v>
      </c>
      <c r="C3713" s="4">
        <v>45971</v>
      </c>
      <c r="D3713" t="s">
        <v>301</v>
      </c>
      <c r="E3713" t="s">
        <v>40</v>
      </c>
      <c r="F3713" s="8">
        <v>4</v>
      </c>
      <c r="G3713" s="10">
        <v>0.15</v>
      </c>
      <c r="H3713" t="s">
        <v>21</v>
      </c>
      <c r="I3713" s="8">
        <v>5096.6000000000004</v>
      </c>
      <c r="J3713" s="8">
        <v>1030.28</v>
      </c>
      <c r="K3713" s="12">
        <f>YEAR(Table2[[#This Row],[Order_Date]])</f>
        <v>2025</v>
      </c>
      <c r="L3713" s="12">
        <f>MONTH(Table2[[#This Row],[Order_Date]])</f>
        <v>11</v>
      </c>
      <c r="M3713" t="str">
        <f>TEXT(Table2[[#This Row],[Order_Date]],"mmm")</f>
        <v>Nov</v>
      </c>
      <c r="N3713" t="str">
        <f>TEXT(Table2[[#This Row],[Order_Date]],"YYYY-MM")</f>
        <v>2025-11</v>
      </c>
      <c r="O3713" s="9">
        <f>IFERROR(Table2[[#This Row],[Profit]]/Table2[[#This Row],[Sales]],0)</f>
        <v>0.20215045324333869</v>
      </c>
      <c r="P3713" t="str">
        <f>_xlfn.XLOOKUP(Table2[[#This Row],[Product_ID]],Table4[Product_ID],Table4[Category],"Not Found")</f>
        <v>Technology</v>
      </c>
      <c r="Q3713" t="str">
        <f>_xlfn.XLOOKUP(Table2[[#This Row],[Product_ID]],Table4[Product_ID],Table4[Sub_Category],"Not Found")</f>
        <v>Accessories</v>
      </c>
      <c r="R3713" t="str">
        <f>_xlfn.XLOOKUP(Table2[[#This Row],[Customer_ID]],Table1[Customer_ID],Table1[Region],"Not Found")</f>
        <v>East</v>
      </c>
      <c r="S3713" t="str">
        <f>_xlfn.XLOOKUP(Table2[[#This Row],[Customer_ID]],Table1[Customer_ID],Table1[Segment],"Not Found")</f>
        <v>Home Office</v>
      </c>
      <c r="T3713" t="str">
        <f>_xlfn.XLOOKUP(Table2[[#This Row],[Product_ID]],Table4[Product_ID],Table4[Product_Name],"Not Found")</f>
        <v>Power Bank</v>
      </c>
    </row>
    <row r="3714" spans="1:20" x14ac:dyDescent="0.3">
      <c r="A3714" t="s">
        <v>4246</v>
      </c>
      <c r="B3714" s="4">
        <v>45866</v>
      </c>
      <c r="C3714" s="4">
        <v>45871</v>
      </c>
      <c r="D3714" t="s">
        <v>910</v>
      </c>
      <c r="E3714" t="s">
        <v>45</v>
      </c>
      <c r="F3714" s="8">
        <v>3</v>
      </c>
      <c r="G3714" s="10">
        <v>0.05</v>
      </c>
      <c r="H3714" t="s">
        <v>17</v>
      </c>
      <c r="I3714" s="8">
        <v>7122.15</v>
      </c>
      <c r="J3714" s="8">
        <v>1244.98</v>
      </c>
      <c r="K3714" s="12">
        <f>YEAR(Table2[[#This Row],[Order_Date]])</f>
        <v>2025</v>
      </c>
      <c r="L3714" s="12">
        <f>MONTH(Table2[[#This Row],[Order_Date]])</f>
        <v>7</v>
      </c>
      <c r="M3714" t="str">
        <f>TEXT(Table2[[#This Row],[Order_Date]],"mmm")</f>
        <v>Jul</v>
      </c>
      <c r="N3714" t="str">
        <f>TEXT(Table2[[#This Row],[Order_Date]],"YYYY-MM")</f>
        <v>2025-07</v>
      </c>
      <c r="O3714" s="9">
        <f>IFERROR(Table2[[#This Row],[Profit]]/Table2[[#This Row],[Sales]],0)</f>
        <v>0.17480395667038748</v>
      </c>
      <c r="P3714" t="str">
        <f>_xlfn.XLOOKUP(Table2[[#This Row],[Product_ID]],Table4[Product_ID],Table4[Category],"Not Found")</f>
        <v>Technology</v>
      </c>
      <c r="Q3714" t="str">
        <f>_xlfn.XLOOKUP(Table2[[#This Row],[Product_ID]],Table4[Product_ID],Table4[Sub_Category],"Not Found")</f>
        <v>Audio</v>
      </c>
      <c r="R3714" t="str">
        <f>_xlfn.XLOOKUP(Table2[[#This Row],[Customer_ID]],Table1[Customer_ID],Table1[Region],"Not Found")</f>
        <v>East</v>
      </c>
      <c r="S3714" t="str">
        <f>_xlfn.XLOOKUP(Table2[[#This Row],[Customer_ID]],Table1[Customer_ID],Table1[Segment],"Not Found")</f>
        <v>Home Office</v>
      </c>
      <c r="T3714" t="str">
        <f>_xlfn.XLOOKUP(Table2[[#This Row],[Product_ID]],Table4[Product_ID],Table4[Product_Name],"Not Found")</f>
        <v>Headphones</v>
      </c>
    </row>
    <row r="3715" spans="1:20" x14ac:dyDescent="0.3">
      <c r="A3715" t="s">
        <v>4247</v>
      </c>
      <c r="B3715" s="4">
        <v>45825</v>
      </c>
      <c r="C3715" s="4">
        <v>45830</v>
      </c>
      <c r="D3715" t="s">
        <v>89</v>
      </c>
      <c r="E3715" t="s">
        <v>45</v>
      </c>
      <c r="F3715" s="8">
        <v>2</v>
      </c>
      <c r="G3715" s="10">
        <v>0.05</v>
      </c>
      <c r="H3715" t="s">
        <v>13</v>
      </c>
      <c r="I3715" s="8">
        <v>4748.1000000000004</v>
      </c>
      <c r="J3715" s="8">
        <v>808.31</v>
      </c>
      <c r="K3715" s="12">
        <f>YEAR(Table2[[#This Row],[Order_Date]])</f>
        <v>2025</v>
      </c>
      <c r="L3715" s="12">
        <f>MONTH(Table2[[#This Row],[Order_Date]])</f>
        <v>6</v>
      </c>
      <c r="M3715" t="str">
        <f>TEXT(Table2[[#This Row],[Order_Date]],"mmm")</f>
        <v>Jun</v>
      </c>
      <c r="N3715" t="str">
        <f>TEXT(Table2[[#This Row],[Order_Date]],"YYYY-MM")</f>
        <v>2025-06</v>
      </c>
      <c r="O3715" s="9">
        <f>IFERROR(Table2[[#This Row],[Profit]]/Table2[[#This Row],[Sales]],0)</f>
        <v>0.17023862176449525</v>
      </c>
      <c r="P3715" t="str">
        <f>_xlfn.XLOOKUP(Table2[[#This Row],[Product_ID]],Table4[Product_ID],Table4[Category],"Not Found")</f>
        <v>Technology</v>
      </c>
      <c r="Q3715" t="str">
        <f>_xlfn.XLOOKUP(Table2[[#This Row],[Product_ID]],Table4[Product_ID],Table4[Sub_Category],"Not Found")</f>
        <v>Audio</v>
      </c>
      <c r="R3715" t="str">
        <f>_xlfn.XLOOKUP(Table2[[#This Row],[Customer_ID]],Table1[Customer_ID],Table1[Region],"Not Found")</f>
        <v>North</v>
      </c>
      <c r="S3715" t="str">
        <f>_xlfn.XLOOKUP(Table2[[#This Row],[Customer_ID]],Table1[Customer_ID],Table1[Segment],"Not Found")</f>
        <v>Home Office</v>
      </c>
      <c r="T3715" t="str">
        <f>_xlfn.XLOOKUP(Table2[[#This Row],[Product_ID]],Table4[Product_ID],Table4[Product_Name],"Not Found")</f>
        <v>Headphones</v>
      </c>
    </row>
    <row r="3716" spans="1:20" x14ac:dyDescent="0.3">
      <c r="A3716" t="s">
        <v>4248</v>
      </c>
      <c r="B3716" s="4">
        <v>45361</v>
      </c>
      <c r="C3716" s="4">
        <v>45365</v>
      </c>
      <c r="D3716" t="s">
        <v>39</v>
      </c>
      <c r="E3716" t="s">
        <v>50</v>
      </c>
      <c r="F3716" s="8">
        <v>2</v>
      </c>
      <c r="G3716" s="10">
        <v>0</v>
      </c>
      <c r="H3716" t="s">
        <v>21</v>
      </c>
      <c r="I3716" s="8">
        <v>998</v>
      </c>
      <c r="J3716" s="8">
        <v>240.49</v>
      </c>
      <c r="K3716" s="12">
        <f>YEAR(Table2[[#This Row],[Order_Date]])</f>
        <v>2024</v>
      </c>
      <c r="L3716" s="12">
        <f>MONTH(Table2[[#This Row],[Order_Date]])</f>
        <v>3</v>
      </c>
      <c r="M3716" t="str">
        <f>TEXT(Table2[[#This Row],[Order_Date]],"mmm")</f>
        <v>Mar</v>
      </c>
      <c r="N3716" t="str">
        <f>TEXT(Table2[[#This Row],[Order_Date]],"YYYY-MM")</f>
        <v>2024-03</v>
      </c>
      <c r="O3716" s="9">
        <f>IFERROR(Table2[[#This Row],[Profit]]/Table2[[#This Row],[Sales]],0)</f>
        <v>0.24097194388777557</v>
      </c>
      <c r="P3716" t="str">
        <f>_xlfn.XLOOKUP(Table2[[#This Row],[Product_ID]],Table4[Product_ID],Table4[Category],"Not Found")</f>
        <v>Technology</v>
      </c>
      <c r="Q3716" t="str">
        <f>_xlfn.XLOOKUP(Table2[[#This Row],[Product_ID]],Table4[Product_ID],Table4[Sub_Category],"Not Found")</f>
        <v>Accessories</v>
      </c>
      <c r="R3716" t="str">
        <f>_xlfn.XLOOKUP(Table2[[#This Row],[Customer_ID]],Table1[Customer_ID],Table1[Region],"Not Found")</f>
        <v>East</v>
      </c>
      <c r="S3716" t="str">
        <f>_xlfn.XLOOKUP(Table2[[#This Row],[Customer_ID]],Table1[Customer_ID],Table1[Segment],"Not Found")</f>
        <v>Consumer</v>
      </c>
      <c r="T3716" t="str">
        <f>_xlfn.XLOOKUP(Table2[[#This Row],[Product_ID]],Table4[Product_ID],Table4[Product_Name],"Not Found")</f>
        <v>Wireless Mouse</v>
      </c>
    </row>
    <row r="3717" spans="1:20" x14ac:dyDescent="0.3">
      <c r="A3717" t="s">
        <v>4249</v>
      </c>
      <c r="B3717" s="4">
        <v>45696</v>
      </c>
      <c r="C3717" s="4">
        <v>45698</v>
      </c>
      <c r="D3717" t="s">
        <v>485</v>
      </c>
      <c r="E3717" t="s">
        <v>20</v>
      </c>
      <c r="F3717" s="8">
        <v>1</v>
      </c>
      <c r="G3717" s="10">
        <v>0.1</v>
      </c>
      <c r="H3717" t="s">
        <v>21</v>
      </c>
      <c r="I3717" s="8">
        <v>6299.1</v>
      </c>
      <c r="J3717" s="8">
        <v>1459.78</v>
      </c>
      <c r="K3717" s="12">
        <f>YEAR(Table2[[#This Row],[Order_Date]])</f>
        <v>2025</v>
      </c>
      <c r="L3717" s="12">
        <f>MONTH(Table2[[#This Row],[Order_Date]])</f>
        <v>2</v>
      </c>
      <c r="M3717" t="str">
        <f>TEXT(Table2[[#This Row],[Order_Date]],"mmm")</f>
        <v>Feb</v>
      </c>
      <c r="N3717" t="str">
        <f>TEXT(Table2[[#This Row],[Order_Date]],"YYYY-MM")</f>
        <v>2025-02</v>
      </c>
      <c r="O3717" s="9">
        <f>IFERROR(Table2[[#This Row],[Profit]]/Table2[[#This Row],[Sales]],0)</f>
        <v>0.23174421742788651</v>
      </c>
      <c r="P3717" t="str">
        <f>_xlfn.XLOOKUP(Table2[[#This Row],[Product_ID]],Table4[Product_ID],Table4[Category],"Not Found")</f>
        <v>Furniture</v>
      </c>
      <c r="Q3717" t="str">
        <f>_xlfn.XLOOKUP(Table2[[#This Row],[Product_ID]],Table4[Product_ID],Table4[Sub_Category],"Not Found")</f>
        <v>Furniture</v>
      </c>
      <c r="R3717" t="str">
        <f>_xlfn.XLOOKUP(Table2[[#This Row],[Customer_ID]],Table1[Customer_ID],Table1[Region],"Not Found")</f>
        <v>East</v>
      </c>
      <c r="S3717" t="str">
        <f>_xlfn.XLOOKUP(Table2[[#This Row],[Customer_ID]],Table1[Customer_ID],Table1[Segment],"Not Found")</f>
        <v>Consumer</v>
      </c>
      <c r="T3717" t="str">
        <f>_xlfn.XLOOKUP(Table2[[#This Row],[Product_ID]],Table4[Product_ID],Table4[Product_Name],"Not Found")</f>
        <v>Office Chair</v>
      </c>
    </row>
    <row r="3718" spans="1:20" x14ac:dyDescent="0.3">
      <c r="A3718" t="s">
        <v>4250</v>
      </c>
      <c r="B3718" s="4">
        <v>45899</v>
      </c>
      <c r="C3718" s="4">
        <v>45903</v>
      </c>
      <c r="D3718" t="s">
        <v>3086</v>
      </c>
      <c r="E3718" t="s">
        <v>40</v>
      </c>
      <c r="F3718" s="8">
        <v>1</v>
      </c>
      <c r="G3718" s="10">
        <v>0.05</v>
      </c>
      <c r="H3718" t="s">
        <v>17</v>
      </c>
      <c r="I3718" s="8">
        <v>1424.05</v>
      </c>
      <c r="J3718" s="8">
        <v>420.38</v>
      </c>
      <c r="K3718" s="12">
        <f>YEAR(Table2[[#This Row],[Order_Date]])</f>
        <v>2025</v>
      </c>
      <c r="L3718" s="12">
        <f>MONTH(Table2[[#This Row],[Order_Date]])</f>
        <v>8</v>
      </c>
      <c r="M3718" t="str">
        <f>TEXT(Table2[[#This Row],[Order_Date]],"mmm")</f>
        <v>Aug</v>
      </c>
      <c r="N3718" t="str">
        <f>TEXT(Table2[[#This Row],[Order_Date]],"YYYY-MM")</f>
        <v>2025-08</v>
      </c>
      <c r="O3718" s="9">
        <f>IFERROR(Table2[[#This Row],[Profit]]/Table2[[#This Row],[Sales]],0)</f>
        <v>0.2952003089779151</v>
      </c>
      <c r="P3718" t="str">
        <f>_xlfn.XLOOKUP(Table2[[#This Row],[Product_ID]],Table4[Product_ID],Table4[Category],"Not Found")</f>
        <v>Technology</v>
      </c>
      <c r="Q3718" t="str">
        <f>_xlfn.XLOOKUP(Table2[[#This Row],[Product_ID]],Table4[Product_ID],Table4[Sub_Category],"Not Found")</f>
        <v>Accessories</v>
      </c>
      <c r="R3718" t="str">
        <f>_xlfn.XLOOKUP(Table2[[#This Row],[Customer_ID]],Table1[Customer_ID],Table1[Region],"Not Found")</f>
        <v>East</v>
      </c>
      <c r="S3718" t="str">
        <f>_xlfn.XLOOKUP(Table2[[#This Row],[Customer_ID]],Table1[Customer_ID],Table1[Segment],"Not Found")</f>
        <v>Consumer</v>
      </c>
      <c r="T3718" t="str">
        <f>_xlfn.XLOOKUP(Table2[[#This Row],[Product_ID]],Table4[Product_ID],Table4[Product_Name],"Not Found")</f>
        <v>Power Bank</v>
      </c>
    </row>
    <row r="3719" spans="1:20" x14ac:dyDescent="0.3">
      <c r="A3719" t="s">
        <v>4251</v>
      </c>
      <c r="B3719" s="4">
        <v>45966</v>
      </c>
      <c r="C3719" s="4">
        <v>45969</v>
      </c>
      <c r="D3719" t="s">
        <v>293</v>
      </c>
      <c r="E3719" t="s">
        <v>99</v>
      </c>
      <c r="F3719" s="8">
        <v>1</v>
      </c>
      <c r="G3719" s="10">
        <v>0</v>
      </c>
      <c r="H3719" t="s">
        <v>13</v>
      </c>
      <c r="I3719" s="8">
        <v>249</v>
      </c>
      <c r="J3719" s="8">
        <v>79.459999999999994</v>
      </c>
      <c r="K3719" s="12">
        <f>YEAR(Table2[[#This Row],[Order_Date]])</f>
        <v>2025</v>
      </c>
      <c r="L3719" s="12">
        <f>MONTH(Table2[[#This Row],[Order_Date]])</f>
        <v>11</v>
      </c>
      <c r="M3719" t="str">
        <f>TEXT(Table2[[#This Row],[Order_Date]],"mmm")</f>
        <v>Nov</v>
      </c>
      <c r="N3719" t="str">
        <f>TEXT(Table2[[#This Row],[Order_Date]],"YYYY-MM")</f>
        <v>2025-11</v>
      </c>
      <c r="O3719" s="9">
        <f>IFERROR(Table2[[#This Row],[Profit]]/Table2[[#This Row],[Sales]],0)</f>
        <v>0.31911646586345377</v>
      </c>
      <c r="P3719" t="str">
        <f>_xlfn.XLOOKUP(Table2[[#This Row],[Product_ID]],Table4[Product_ID],Table4[Category],"Not Found")</f>
        <v>Office</v>
      </c>
      <c r="Q3719" t="str">
        <f>_xlfn.XLOOKUP(Table2[[#This Row],[Product_ID]],Table4[Product_ID],Table4[Sub_Category],"Not Found")</f>
        <v>Paper</v>
      </c>
      <c r="R3719" t="str">
        <f>_xlfn.XLOOKUP(Table2[[#This Row],[Customer_ID]],Table1[Customer_ID],Table1[Region],"Not Found")</f>
        <v>West</v>
      </c>
      <c r="S3719" t="str">
        <f>_xlfn.XLOOKUP(Table2[[#This Row],[Customer_ID]],Table1[Customer_ID],Table1[Segment],"Not Found")</f>
        <v>Consumer</v>
      </c>
      <c r="T3719" t="str">
        <f>_xlfn.XLOOKUP(Table2[[#This Row],[Product_ID]],Table4[Product_ID],Table4[Product_Name],"Not Found")</f>
        <v>Pen Set</v>
      </c>
    </row>
    <row r="3720" spans="1:20" x14ac:dyDescent="0.3">
      <c r="A3720" t="s">
        <v>4252</v>
      </c>
      <c r="B3720" s="4">
        <v>45882</v>
      </c>
      <c r="C3720" s="4">
        <v>45884</v>
      </c>
      <c r="D3720" t="s">
        <v>2433</v>
      </c>
      <c r="E3720" t="s">
        <v>200</v>
      </c>
      <c r="F3720" s="8">
        <v>1</v>
      </c>
      <c r="G3720" s="10">
        <v>0</v>
      </c>
      <c r="H3720" t="s">
        <v>17</v>
      </c>
      <c r="I3720" s="8">
        <v>1099</v>
      </c>
      <c r="J3720" s="8">
        <v>327.75</v>
      </c>
      <c r="K3720" s="12">
        <f>YEAR(Table2[[#This Row],[Order_Date]])</f>
        <v>2025</v>
      </c>
      <c r="L3720" s="12">
        <f>MONTH(Table2[[#This Row],[Order_Date]])</f>
        <v>8</v>
      </c>
      <c r="M3720" t="str">
        <f>TEXT(Table2[[#This Row],[Order_Date]],"mmm")</f>
        <v>Aug</v>
      </c>
      <c r="N3720" t="str">
        <f>TEXT(Table2[[#This Row],[Order_Date]],"YYYY-MM")</f>
        <v>2025-08</v>
      </c>
      <c r="O3720" s="9">
        <f>IFERROR(Table2[[#This Row],[Profit]]/Table2[[#This Row],[Sales]],0)</f>
        <v>0.29822565969062786</v>
      </c>
      <c r="P3720" t="str">
        <f>_xlfn.XLOOKUP(Table2[[#This Row],[Product_ID]],Table4[Product_ID],Table4[Category],"Not Found")</f>
        <v>Office</v>
      </c>
      <c r="Q3720" t="str">
        <f>_xlfn.XLOOKUP(Table2[[#This Row],[Product_ID]],Table4[Product_ID],Table4[Sub_Category],"Not Found")</f>
        <v>Office Supplies</v>
      </c>
      <c r="R3720" t="str">
        <f>_xlfn.XLOOKUP(Table2[[#This Row],[Customer_ID]],Table1[Customer_ID],Table1[Region],"Not Found")</f>
        <v>North</v>
      </c>
      <c r="S3720" t="str">
        <f>_xlfn.XLOOKUP(Table2[[#This Row],[Customer_ID]],Table1[Customer_ID],Table1[Segment],"Not Found")</f>
        <v>Consumer</v>
      </c>
      <c r="T3720" t="str">
        <f>_xlfn.XLOOKUP(Table2[[#This Row],[Product_ID]],Table4[Product_ID],Table4[Product_Name],"Not Found")</f>
        <v>Laptop Stand</v>
      </c>
    </row>
    <row r="3721" spans="1:20" x14ac:dyDescent="0.3">
      <c r="A3721" t="s">
        <v>4253</v>
      </c>
      <c r="B3721" s="4">
        <v>45808</v>
      </c>
      <c r="C3721" s="4">
        <v>45812</v>
      </c>
      <c r="D3721" t="s">
        <v>958</v>
      </c>
      <c r="E3721" t="s">
        <v>20</v>
      </c>
      <c r="F3721" s="8">
        <v>1</v>
      </c>
      <c r="G3721" s="10">
        <v>0.05</v>
      </c>
      <c r="H3721" t="s">
        <v>13</v>
      </c>
      <c r="I3721" s="8">
        <v>6649.05</v>
      </c>
      <c r="J3721" s="8">
        <v>1268.44</v>
      </c>
      <c r="K3721" s="12">
        <f>YEAR(Table2[[#This Row],[Order_Date]])</f>
        <v>2025</v>
      </c>
      <c r="L3721" s="12">
        <f>MONTH(Table2[[#This Row],[Order_Date]])</f>
        <v>5</v>
      </c>
      <c r="M3721" t="str">
        <f>TEXT(Table2[[#This Row],[Order_Date]],"mmm")</f>
        <v>May</v>
      </c>
      <c r="N3721" t="str">
        <f>TEXT(Table2[[#This Row],[Order_Date]],"YYYY-MM")</f>
        <v>2025-05</v>
      </c>
      <c r="O3721" s="9">
        <f>IFERROR(Table2[[#This Row],[Profit]]/Table2[[#This Row],[Sales]],0)</f>
        <v>0.19077011001571653</v>
      </c>
      <c r="P3721" t="str">
        <f>_xlfn.XLOOKUP(Table2[[#This Row],[Product_ID]],Table4[Product_ID],Table4[Category],"Not Found")</f>
        <v>Furniture</v>
      </c>
      <c r="Q3721" t="str">
        <f>_xlfn.XLOOKUP(Table2[[#This Row],[Product_ID]],Table4[Product_ID],Table4[Sub_Category],"Not Found")</f>
        <v>Furniture</v>
      </c>
      <c r="R3721" t="str">
        <f>_xlfn.XLOOKUP(Table2[[#This Row],[Customer_ID]],Table1[Customer_ID],Table1[Region],"Not Found")</f>
        <v>West</v>
      </c>
      <c r="S3721" t="str">
        <f>_xlfn.XLOOKUP(Table2[[#This Row],[Customer_ID]],Table1[Customer_ID],Table1[Segment],"Not Found")</f>
        <v>Corporate</v>
      </c>
      <c r="T3721" t="str">
        <f>_xlfn.XLOOKUP(Table2[[#This Row],[Product_ID]],Table4[Product_ID],Table4[Product_Name],"Not Found")</f>
        <v>Office Chair</v>
      </c>
    </row>
    <row r="3722" spans="1:20" x14ac:dyDescent="0.3">
      <c r="A3722" t="s">
        <v>4254</v>
      </c>
      <c r="B3722" s="4">
        <v>45411</v>
      </c>
      <c r="C3722" s="4">
        <v>45413</v>
      </c>
      <c r="D3722" t="s">
        <v>808</v>
      </c>
      <c r="E3722" t="s">
        <v>45</v>
      </c>
      <c r="F3722" s="8">
        <v>1</v>
      </c>
      <c r="G3722" s="10">
        <v>0.1</v>
      </c>
      <c r="H3722" t="s">
        <v>13</v>
      </c>
      <c r="I3722" s="8">
        <v>2249.1</v>
      </c>
      <c r="J3722" s="8">
        <v>597.91999999999996</v>
      </c>
      <c r="K3722" s="12">
        <f>YEAR(Table2[[#This Row],[Order_Date]])</f>
        <v>2024</v>
      </c>
      <c r="L3722" s="12">
        <f>MONTH(Table2[[#This Row],[Order_Date]])</f>
        <v>4</v>
      </c>
      <c r="M3722" t="str">
        <f>TEXT(Table2[[#This Row],[Order_Date]],"mmm")</f>
        <v>Apr</v>
      </c>
      <c r="N3722" t="str">
        <f>TEXT(Table2[[#This Row],[Order_Date]],"YYYY-MM")</f>
        <v>2024-04</v>
      </c>
      <c r="O3722" s="9">
        <f>IFERROR(Table2[[#This Row],[Profit]]/Table2[[#This Row],[Sales]],0)</f>
        <v>0.26584856164688098</v>
      </c>
      <c r="P3722" t="str">
        <f>_xlfn.XLOOKUP(Table2[[#This Row],[Product_ID]],Table4[Product_ID],Table4[Category],"Not Found")</f>
        <v>Technology</v>
      </c>
      <c r="Q3722" t="str">
        <f>_xlfn.XLOOKUP(Table2[[#This Row],[Product_ID]],Table4[Product_ID],Table4[Sub_Category],"Not Found")</f>
        <v>Audio</v>
      </c>
      <c r="R3722" t="str">
        <f>_xlfn.XLOOKUP(Table2[[#This Row],[Customer_ID]],Table1[Customer_ID],Table1[Region],"Not Found")</f>
        <v>South</v>
      </c>
      <c r="S3722" t="str">
        <f>_xlfn.XLOOKUP(Table2[[#This Row],[Customer_ID]],Table1[Customer_ID],Table1[Segment],"Not Found")</f>
        <v>Consumer</v>
      </c>
      <c r="T3722" t="str">
        <f>_xlfn.XLOOKUP(Table2[[#This Row],[Product_ID]],Table4[Product_ID],Table4[Product_Name],"Not Found")</f>
        <v>Headphones</v>
      </c>
    </row>
    <row r="3723" spans="1:20" x14ac:dyDescent="0.3">
      <c r="A3723" t="s">
        <v>4255</v>
      </c>
      <c r="B3723" s="4">
        <v>45981</v>
      </c>
      <c r="C3723" s="4">
        <v>45986</v>
      </c>
      <c r="D3723" t="s">
        <v>424</v>
      </c>
      <c r="E3723" t="s">
        <v>71</v>
      </c>
      <c r="F3723" s="8">
        <v>3</v>
      </c>
      <c r="G3723" s="10">
        <v>0.15</v>
      </c>
      <c r="H3723" t="s">
        <v>13</v>
      </c>
      <c r="I3723" s="8">
        <v>2037.45</v>
      </c>
      <c r="J3723" s="8">
        <v>483.07</v>
      </c>
      <c r="K3723" s="12">
        <f>YEAR(Table2[[#This Row],[Order_Date]])</f>
        <v>2025</v>
      </c>
      <c r="L3723" s="12">
        <f>MONTH(Table2[[#This Row],[Order_Date]])</f>
        <v>11</v>
      </c>
      <c r="M3723" t="str">
        <f>TEXT(Table2[[#This Row],[Order_Date]],"mmm")</f>
        <v>Nov</v>
      </c>
      <c r="N3723" t="str">
        <f>TEXT(Table2[[#This Row],[Order_Date]],"YYYY-MM")</f>
        <v>2025-11</v>
      </c>
      <c r="O3723" s="9">
        <f>IFERROR(Table2[[#This Row],[Profit]]/Table2[[#This Row],[Sales]],0)</f>
        <v>0.237095388843898</v>
      </c>
      <c r="P3723" t="str">
        <f>_xlfn.XLOOKUP(Table2[[#This Row],[Product_ID]],Table4[Product_ID],Table4[Category],"Not Found")</f>
        <v>Home</v>
      </c>
      <c r="Q3723" t="str">
        <f>_xlfn.XLOOKUP(Table2[[#This Row],[Product_ID]],Table4[Product_ID],Table4[Sub_Category],"Not Found")</f>
        <v>Storage</v>
      </c>
      <c r="R3723" t="str">
        <f>_xlfn.XLOOKUP(Table2[[#This Row],[Customer_ID]],Table1[Customer_ID],Table1[Region],"Not Found")</f>
        <v>South</v>
      </c>
      <c r="S3723" t="str">
        <f>_xlfn.XLOOKUP(Table2[[#This Row],[Customer_ID]],Table1[Customer_ID],Table1[Segment],"Not Found")</f>
        <v>Home Office</v>
      </c>
      <c r="T3723" t="str">
        <f>_xlfn.XLOOKUP(Table2[[#This Row],[Product_ID]],Table4[Product_ID],Table4[Product_Name],"Not Found")</f>
        <v>Storage Box</v>
      </c>
    </row>
    <row r="3724" spans="1:20" x14ac:dyDescent="0.3">
      <c r="A3724" t="s">
        <v>4256</v>
      </c>
      <c r="B3724" s="4">
        <v>45979</v>
      </c>
      <c r="C3724" s="4">
        <v>45982</v>
      </c>
      <c r="D3724" t="s">
        <v>964</v>
      </c>
      <c r="E3724" t="s">
        <v>45</v>
      </c>
      <c r="F3724" s="8">
        <v>1</v>
      </c>
      <c r="G3724" s="10">
        <v>0.1</v>
      </c>
      <c r="H3724" t="s">
        <v>13</v>
      </c>
      <c r="I3724" s="8">
        <v>2249.1</v>
      </c>
      <c r="J3724" s="8">
        <v>636.58000000000004</v>
      </c>
      <c r="K3724" s="12">
        <f>YEAR(Table2[[#This Row],[Order_Date]])</f>
        <v>2025</v>
      </c>
      <c r="L3724" s="12">
        <f>MONTH(Table2[[#This Row],[Order_Date]])</f>
        <v>11</v>
      </c>
      <c r="M3724" t="str">
        <f>TEXT(Table2[[#This Row],[Order_Date]],"mmm")</f>
        <v>Nov</v>
      </c>
      <c r="N3724" t="str">
        <f>TEXT(Table2[[#This Row],[Order_Date]],"YYYY-MM")</f>
        <v>2025-11</v>
      </c>
      <c r="O3724" s="9">
        <f>IFERROR(Table2[[#This Row],[Profit]]/Table2[[#This Row],[Sales]],0)</f>
        <v>0.28303765950824777</v>
      </c>
      <c r="P3724" t="str">
        <f>_xlfn.XLOOKUP(Table2[[#This Row],[Product_ID]],Table4[Product_ID],Table4[Category],"Not Found")</f>
        <v>Technology</v>
      </c>
      <c r="Q3724" t="str">
        <f>_xlfn.XLOOKUP(Table2[[#This Row],[Product_ID]],Table4[Product_ID],Table4[Sub_Category],"Not Found")</f>
        <v>Audio</v>
      </c>
      <c r="R3724" t="str">
        <f>_xlfn.XLOOKUP(Table2[[#This Row],[Customer_ID]],Table1[Customer_ID],Table1[Region],"Not Found")</f>
        <v>East</v>
      </c>
      <c r="S3724" t="str">
        <f>_xlfn.XLOOKUP(Table2[[#This Row],[Customer_ID]],Table1[Customer_ID],Table1[Segment],"Not Found")</f>
        <v>Consumer</v>
      </c>
      <c r="T3724" t="str">
        <f>_xlfn.XLOOKUP(Table2[[#This Row],[Product_ID]],Table4[Product_ID],Table4[Product_Name],"Not Found")</f>
        <v>Headphones</v>
      </c>
    </row>
    <row r="3725" spans="1:20" x14ac:dyDescent="0.3">
      <c r="A3725" t="s">
        <v>4257</v>
      </c>
      <c r="B3725" s="4">
        <v>45508</v>
      </c>
      <c r="C3725" s="4">
        <v>45510</v>
      </c>
      <c r="D3725" t="s">
        <v>1147</v>
      </c>
      <c r="E3725" t="s">
        <v>29</v>
      </c>
      <c r="F3725" s="8">
        <v>1</v>
      </c>
      <c r="G3725" s="10">
        <v>0.05</v>
      </c>
      <c r="H3725" t="s">
        <v>17</v>
      </c>
      <c r="I3725" s="8">
        <v>379.05</v>
      </c>
      <c r="J3725" s="8">
        <v>105.61</v>
      </c>
      <c r="K3725" s="12">
        <f>YEAR(Table2[[#This Row],[Order_Date]])</f>
        <v>2024</v>
      </c>
      <c r="L3725" s="12">
        <f>MONTH(Table2[[#This Row],[Order_Date]])</f>
        <v>8</v>
      </c>
      <c r="M3725" t="str">
        <f>TEXT(Table2[[#This Row],[Order_Date]],"mmm")</f>
        <v>Aug</v>
      </c>
      <c r="N3725" t="str">
        <f>TEXT(Table2[[#This Row],[Order_Date]],"YYYY-MM")</f>
        <v>2024-08</v>
      </c>
      <c r="O3725" s="9">
        <f>IFERROR(Table2[[#This Row],[Profit]]/Table2[[#This Row],[Sales]],0)</f>
        <v>0.27861759662313679</v>
      </c>
      <c r="P3725" t="str">
        <f>_xlfn.XLOOKUP(Table2[[#This Row],[Product_ID]],Table4[Product_ID],Table4[Category],"Not Found")</f>
        <v>Office</v>
      </c>
      <c r="Q3725" t="str">
        <f>_xlfn.XLOOKUP(Table2[[#This Row],[Product_ID]],Table4[Product_ID],Table4[Sub_Category],"Not Found")</f>
        <v>Paper</v>
      </c>
      <c r="R3725" t="str">
        <f>_xlfn.XLOOKUP(Table2[[#This Row],[Customer_ID]],Table1[Customer_ID],Table1[Region],"Not Found")</f>
        <v>East</v>
      </c>
      <c r="S3725" t="str">
        <f>_xlfn.XLOOKUP(Table2[[#This Row],[Customer_ID]],Table1[Customer_ID],Table1[Segment],"Not Found")</f>
        <v>Corporate</v>
      </c>
      <c r="T3725" t="str">
        <f>_xlfn.XLOOKUP(Table2[[#This Row],[Product_ID]],Table4[Product_ID],Table4[Product_Name],"Not Found")</f>
        <v>Notebook Set</v>
      </c>
    </row>
    <row r="3726" spans="1:20" x14ac:dyDescent="0.3">
      <c r="A3726" t="s">
        <v>4258</v>
      </c>
      <c r="B3726" s="4">
        <v>45347</v>
      </c>
      <c r="C3726" s="4">
        <v>45348</v>
      </c>
      <c r="D3726" t="s">
        <v>1311</v>
      </c>
      <c r="E3726" t="s">
        <v>200</v>
      </c>
      <c r="F3726" s="8">
        <v>1</v>
      </c>
      <c r="G3726" s="10">
        <v>0</v>
      </c>
      <c r="H3726" t="s">
        <v>13</v>
      </c>
      <c r="I3726" s="8">
        <v>1099</v>
      </c>
      <c r="J3726" s="8">
        <v>317.69</v>
      </c>
      <c r="K3726" s="12">
        <f>YEAR(Table2[[#This Row],[Order_Date]])</f>
        <v>2024</v>
      </c>
      <c r="L3726" s="12">
        <f>MONTH(Table2[[#This Row],[Order_Date]])</f>
        <v>2</v>
      </c>
      <c r="M3726" t="str">
        <f>TEXT(Table2[[#This Row],[Order_Date]],"mmm")</f>
        <v>Feb</v>
      </c>
      <c r="N3726" t="str">
        <f>TEXT(Table2[[#This Row],[Order_Date]],"YYYY-MM")</f>
        <v>2024-02</v>
      </c>
      <c r="O3726" s="9">
        <f>IFERROR(Table2[[#This Row],[Profit]]/Table2[[#This Row],[Sales]],0)</f>
        <v>0.28907188353048224</v>
      </c>
      <c r="P3726" t="str">
        <f>_xlfn.XLOOKUP(Table2[[#This Row],[Product_ID]],Table4[Product_ID],Table4[Category],"Not Found")</f>
        <v>Office</v>
      </c>
      <c r="Q3726" t="str">
        <f>_xlfn.XLOOKUP(Table2[[#This Row],[Product_ID]],Table4[Product_ID],Table4[Sub_Category],"Not Found")</f>
        <v>Office Supplies</v>
      </c>
      <c r="R3726" t="str">
        <f>_xlfn.XLOOKUP(Table2[[#This Row],[Customer_ID]],Table1[Customer_ID],Table1[Region],"Not Found")</f>
        <v>South</v>
      </c>
      <c r="S3726" t="str">
        <f>_xlfn.XLOOKUP(Table2[[#This Row],[Customer_ID]],Table1[Customer_ID],Table1[Segment],"Not Found")</f>
        <v>Home Office</v>
      </c>
      <c r="T3726" t="str">
        <f>_xlfn.XLOOKUP(Table2[[#This Row],[Product_ID]],Table4[Product_ID],Table4[Product_Name],"Not Found")</f>
        <v>Laptop Stand</v>
      </c>
    </row>
    <row r="3727" spans="1:20" x14ac:dyDescent="0.3">
      <c r="A3727" t="s">
        <v>4259</v>
      </c>
      <c r="B3727" s="4">
        <v>45657</v>
      </c>
      <c r="C3727" s="4">
        <v>45660</v>
      </c>
      <c r="D3727" t="s">
        <v>567</v>
      </c>
      <c r="E3727" t="s">
        <v>12</v>
      </c>
      <c r="F3727" s="8">
        <v>2</v>
      </c>
      <c r="G3727" s="10">
        <v>0.1</v>
      </c>
      <c r="H3727" t="s">
        <v>13</v>
      </c>
      <c r="I3727" s="8">
        <v>1078.2</v>
      </c>
      <c r="J3727" s="8">
        <v>270.48</v>
      </c>
      <c r="K3727" s="12">
        <f>YEAR(Table2[[#This Row],[Order_Date]])</f>
        <v>2024</v>
      </c>
      <c r="L3727" s="12">
        <f>MONTH(Table2[[#This Row],[Order_Date]])</f>
        <v>12</v>
      </c>
      <c r="M3727" t="str">
        <f>TEXT(Table2[[#This Row],[Order_Date]],"mmm")</f>
        <v>Dec</v>
      </c>
      <c r="N3727" t="str">
        <f>TEXT(Table2[[#This Row],[Order_Date]],"YYYY-MM")</f>
        <v>2024-12</v>
      </c>
      <c r="O3727" s="9">
        <f>IFERROR(Table2[[#This Row],[Profit]]/Table2[[#This Row],[Sales]],0)</f>
        <v>0.25086254869226488</v>
      </c>
      <c r="P3727" t="str">
        <f>_xlfn.XLOOKUP(Table2[[#This Row],[Product_ID]],Table4[Product_ID],Table4[Category],"Not Found")</f>
        <v>Home</v>
      </c>
      <c r="Q3727" t="str">
        <f>_xlfn.XLOOKUP(Table2[[#This Row],[Product_ID]],Table4[Product_ID],Table4[Sub_Category],"Not Found")</f>
        <v>Kitchen</v>
      </c>
      <c r="R3727" t="str">
        <f>_xlfn.XLOOKUP(Table2[[#This Row],[Customer_ID]],Table1[Customer_ID],Table1[Region],"Not Found")</f>
        <v>West</v>
      </c>
      <c r="S3727" t="str">
        <f>_xlfn.XLOOKUP(Table2[[#This Row],[Customer_ID]],Table1[Customer_ID],Table1[Segment],"Not Found")</f>
        <v>Consumer</v>
      </c>
      <c r="T3727" t="str">
        <f>_xlfn.XLOOKUP(Table2[[#This Row],[Product_ID]],Table4[Product_ID],Table4[Product_Name],"Not Found")</f>
        <v>Water Bottle</v>
      </c>
    </row>
    <row r="3728" spans="1:20" x14ac:dyDescent="0.3">
      <c r="A3728" t="s">
        <v>4260</v>
      </c>
      <c r="B3728" s="4">
        <v>45990</v>
      </c>
      <c r="C3728" s="4">
        <v>45995</v>
      </c>
      <c r="D3728" t="s">
        <v>609</v>
      </c>
      <c r="E3728" t="s">
        <v>12</v>
      </c>
      <c r="F3728" s="8">
        <v>1</v>
      </c>
      <c r="G3728" s="10">
        <v>0.2</v>
      </c>
      <c r="H3728" t="s">
        <v>13</v>
      </c>
      <c r="I3728" s="8">
        <v>479.2</v>
      </c>
      <c r="J3728" s="8">
        <v>138.66999999999999</v>
      </c>
      <c r="K3728" s="12">
        <f>YEAR(Table2[[#This Row],[Order_Date]])</f>
        <v>2025</v>
      </c>
      <c r="L3728" s="12">
        <f>MONTH(Table2[[#This Row],[Order_Date]])</f>
        <v>11</v>
      </c>
      <c r="M3728" t="str">
        <f>TEXT(Table2[[#This Row],[Order_Date]],"mmm")</f>
        <v>Nov</v>
      </c>
      <c r="N3728" t="str">
        <f>TEXT(Table2[[#This Row],[Order_Date]],"YYYY-MM")</f>
        <v>2025-11</v>
      </c>
      <c r="O3728" s="9">
        <f>IFERROR(Table2[[#This Row],[Profit]]/Table2[[#This Row],[Sales]],0)</f>
        <v>0.28937813021702835</v>
      </c>
      <c r="P3728" t="str">
        <f>_xlfn.XLOOKUP(Table2[[#This Row],[Product_ID]],Table4[Product_ID],Table4[Category],"Not Found")</f>
        <v>Home</v>
      </c>
      <c r="Q3728" t="str">
        <f>_xlfn.XLOOKUP(Table2[[#This Row],[Product_ID]],Table4[Product_ID],Table4[Sub_Category],"Not Found")</f>
        <v>Kitchen</v>
      </c>
      <c r="R3728" t="str">
        <f>_xlfn.XLOOKUP(Table2[[#This Row],[Customer_ID]],Table1[Customer_ID],Table1[Region],"Not Found")</f>
        <v>North</v>
      </c>
      <c r="S3728" t="str">
        <f>_xlfn.XLOOKUP(Table2[[#This Row],[Customer_ID]],Table1[Customer_ID],Table1[Segment],"Not Found")</f>
        <v>Consumer</v>
      </c>
      <c r="T3728" t="str">
        <f>_xlfn.XLOOKUP(Table2[[#This Row],[Product_ID]],Table4[Product_ID],Table4[Product_Name],"Not Found")</f>
        <v>Water Bottle</v>
      </c>
    </row>
    <row r="3729" spans="1:20" x14ac:dyDescent="0.3">
      <c r="A3729" t="s">
        <v>4261</v>
      </c>
      <c r="B3729" s="4">
        <v>45795</v>
      </c>
      <c r="C3729" s="4">
        <v>45800</v>
      </c>
      <c r="D3729" t="s">
        <v>1081</v>
      </c>
      <c r="E3729" t="s">
        <v>29</v>
      </c>
      <c r="F3729" s="8">
        <v>4</v>
      </c>
      <c r="G3729" s="10">
        <v>0.05</v>
      </c>
      <c r="H3729" t="s">
        <v>13</v>
      </c>
      <c r="I3729" s="8">
        <v>1516.2</v>
      </c>
      <c r="J3729" s="8">
        <v>423.92</v>
      </c>
      <c r="K3729" s="12">
        <f>YEAR(Table2[[#This Row],[Order_Date]])</f>
        <v>2025</v>
      </c>
      <c r="L3729" s="12">
        <f>MONTH(Table2[[#This Row],[Order_Date]])</f>
        <v>5</v>
      </c>
      <c r="M3729" t="str">
        <f>TEXT(Table2[[#This Row],[Order_Date]],"mmm")</f>
        <v>May</v>
      </c>
      <c r="N3729" t="str">
        <f>TEXT(Table2[[#This Row],[Order_Date]],"YYYY-MM")</f>
        <v>2025-05</v>
      </c>
      <c r="O3729" s="9">
        <f>IFERROR(Table2[[#This Row],[Profit]]/Table2[[#This Row],[Sales]],0)</f>
        <v>0.27959372114496767</v>
      </c>
      <c r="P3729" t="str">
        <f>_xlfn.XLOOKUP(Table2[[#This Row],[Product_ID]],Table4[Product_ID],Table4[Category],"Not Found")</f>
        <v>Office</v>
      </c>
      <c r="Q3729" t="str">
        <f>_xlfn.XLOOKUP(Table2[[#This Row],[Product_ID]],Table4[Product_ID],Table4[Sub_Category],"Not Found")</f>
        <v>Paper</v>
      </c>
      <c r="R3729" t="str">
        <f>_xlfn.XLOOKUP(Table2[[#This Row],[Customer_ID]],Table1[Customer_ID],Table1[Region],"Not Found")</f>
        <v>East</v>
      </c>
      <c r="S3729" t="str">
        <f>_xlfn.XLOOKUP(Table2[[#This Row],[Customer_ID]],Table1[Customer_ID],Table1[Segment],"Not Found")</f>
        <v>Consumer</v>
      </c>
      <c r="T3729" t="str">
        <f>_xlfn.XLOOKUP(Table2[[#This Row],[Product_ID]],Table4[Product_ID],Table4[Product_Name],"Not Found")</f>
        <v>Notebook Set</v>
      </c>
    </row>
    <row r="3730" spans="1:20" x14ac:dyDescent="0.3">
      <c r="A3730" t="s">
        <v>4262</v>
      </c>
      <c r="B3730" s="4">
        <v>45746</v>
      </c>
      <c r="C3730" s="4">
        <v>45750</v>
      </c>
      <c r="D3730" t="s">
        <v>291</v>
      </c>
      <c r="E3730" t="s">
        <v>68</v>
      </c>
      <c r="F3730" s="8">
        <v>2</v>
      </c>
      <c r="G3730" s="10">
        <v>0</v>
      </c>
      <c r="H3730" t="s">
        <v>17</v>
      </c>
      <c r="I3730" s="8">
        <v>2598</v>
      </c>
      <c r="J3730" s="8">
        <v>686.31</v>
      </c>
      <c r="K3730" s="12">
        <f>YEAR(Table2[[#This Row],[Order_Date]])</f>
        <v>2025</v>
      </c>
      <c r="L3730" s="12">
        <f>MONTH(Table2[[#This Row],[Order_Date]])</f>
        <v>3</v>
      </c>
      <c r="M3730" t="str">
        <f>TEXT(Table2[[#This Row],[Order_Date]],"mmm")</f>
        <v>Mar</v>
      </c>
      <c r="N3730" t="str">
        <f>TEXT(Table2[[#This Row],[Order_Date]],"YYYY-MM")</f>
        <v>2025-03</v>
      </c>
      <c r="O3730" s="9">
        <f>IFERROR(Table2[[#This Row],[Profit]]/Table2[[#This Row],[Sales]],0)</f>
        <v>0.26416859122401848</v>
      </c>
      <c r="P3730" t="str">
        <f>_xlfn.XLOOKUP(Table2[[#This Row],[Product_ID]],Table4[Product_ID],Table4[Category],"Not Found")</f>
        <v>Home</v>
      </c>
      <c r="Q3730" t="str">
        <f>_xlfn.XLOOKUP(Table2[[#This Row],[Product_ID]],Table4[Product_ID],Table4[Sub_Category],"Not Found")</f>
        <v>Lighting</v>
      </c>
      <c r="R3730" t="str">
        <f>_xlfn.XLOOKUP(Table2[[#This Row],[Customer_ID]],Table1[Customer_ID],Table1[Region],"Not Found")</f>
        <v>South</v>
      </c>
      <c r="S3730" t="str">
        <f>_xlfn.XLOOKUP(Table2[[#This Row],[Customer_ID]],Table1[Customer_ID],Table1[Segment],"Not Found")</f>
        <v>Corporate</v>
      </c>
      <c r="T3730" t="str">
        <f>_xlfn.XLOOKUP(Table2[[#This Row],[Product_ID]],Table4[Product_ID],Table4[Product_Name],"Not Found")</f>
        <v>Table Lamp</v>
      </c>
    </row>
    <row r="3731" spans="1:20" x14ac:dyDescent="0.3">
      <c r="A3731" t="s">
        <v>4263</v>
      </c>
      <c r="B3731" s="4">
        <v>45395</v>
      </c>
      <c r="C3731" s="4">
        <v>45396</v>
      </c>
      <c r="D3731" t="s">
        <v>573</v>
      </c>
      <c r="E3731" t="s">
        <v>96</v>
      </c>
      <c r="F3731" s="8">
        <v>2</v>
      </c>
      <c r="G3731" s="10">
        <v>0</v>
      </c>
      <c r="H3731" t="s">
        <v>13</v>
      </c>
      <c r="I3731" s="8">
        <v>1998</v>
      </c>
      <c r="J3731" s="8">
        <v>414.24</v>
      </c>
      <c r="K3731" s="12">
        <f>YEAR(Table2[[#This Row],[Order_Date]])</f>
        <v>2024</v>
      </c>
      <c r="L3731" s="12">
        <f>MONTH(Table2[[#This Row],[Order_Date]])</f>
        <v>4</v>
      </c>
      <c r="M3731" t="str">
        <f>TEXT(Table2[[#This Row],[Order_Date]],"mmm")</f>
        <v>Apr</v>
      </c>
      <c r="N3731" t="str">
        <f>TEXT(Table2[[#This Row],[Order_Date]],"YYYY-MM")</f>
        <v>2024-04</v>
      </c>
      <c r="O3731" s="9">
        <f>IFERROR(Table2[[#This Row],[Profit]]/Table2[[#This Row],[Sales]],0)</f>
        <v>0.20732732732732734</v>
      </c>
      <c r="P3731" t="str">
        <f>_xlfn.XLOOKUP(Table2[[#This Row],[Product_ID]],Table4[Product_ID],Table4[Category],"Not Found")</f>
        <v>Home</v>
      </c>
      <c r="Q3731" t="str">
        <f>_xlfn.XLOOKUP(Table2[[#This Row],[Product_ID]],Table4[Product_ID],Table4[Sub_Category],"Not Found")</f>
        <v>Lighting</v>
      </c>
      <c r="R3731" t="str">
        <f>_xlfn.XLOOKUP(Table2[[#This Row],[Customer_ID]],Table1[Customer_ID],Table1[Region],"Not Found")</f>
        <v>South</v>
      </c>
      <c r="S3731" t="str">
        <f>_xlfn.XLOOKUP(Table2[[#This Row],[Customer_ID]],Table1[Customer_ID],Table1[Segment],"Not Found")</f>
        <v>Corporate</v>
      </c>
      <c r="T3731" t="str">
        <f>_xlfn.XLOOKUP(Table2[[#This Row],[Product_ID]],Table4[Product_ID],Table4[Product_Name],"Not Found")</f>
        <v>LED Strip Light</v>
      </c>
    </row>
    <row r="3732" spans="1:20" x14ac:dyDescent="0.3">
      <c r="A3732" t="s">
        <v>4264</v>
      </c>
      <c r="B3732" s="4">
        <v>45368</v>
      </c>
      <c r="C3732" s="4">
        <v>45370</v>
      </c>
      <c r="D3732" t="s">
        <v>405</v>
      </c>
      <c r="E3732" t="s">
        <v>116</v>
      </c>
      <c r="F3732" s="8">
        <v>1</v>
      </c>
      <c r="G3732" s="10">
        <v>0</v>
      </c>
      <c r="H3732" t="s">
        <v>13</v>
      </c>
      <c r="I3732" s="8">
        <v>399</v>
      </c>
      <c r="J3732" s="8">
        <v>85.08</v>
      </c>
      <c r="K3732" s="12">
        <f>YEAR(Table2[[#This Row],[Order_Date]])</f>
        <v>2024</v>
      </c>
      <c r="L3732" s="12">
        <f>MONTH(Table2[[#This Row],[Order_Date]])</f>
        <v>3</v>
      </c>
      <c r="M3732" t="str">
        <f>TEXT(Table2[[#This Row],[Order_Date]],"mmm")</f>
        <v>Mar</v>
      </c>
      <c r="N3732" t="str">
        <f>TEXT(Table2[[#This Row],[Order_Date]],"YYYY-MM")</f>
        <v>2024-03</v>
      </c>
      <c r="O3732" s="9">
        <f>IFERROR(Table2[[#This Row],[Profit]]/Table2[[#This Row],[Sales]],0)</f>
        <v>0.21323308270676691</v>
      </c>
      <c r="P3732" t="str">
        <f>_xlfn.XLOOKUP(Table2[[#This Row],[Product_ID]],Table4[Product_ID],Table4[Category],"Not Found")</f>
        <v>Technology</v>
      </c>
      <c r="Q3732" t="str">
        <f>_xlfn.XLOOKUP(Table2[[#This Row],[Product_ID]],Table4[Product_ID],Table4[Sub_Category],"Not Found")</f>
        <v>Accessories</v>
      </c>
      <c r="R3732" t="str">
        <f>_xlfn.XLOOKUP(Table2[[#This Row],[Customer_ID]],Table1[Customer_ID],Table1[Region],"Not Found")</f>
        <v>West</v>
      </c>
      <c r="S3732" t="str">
        <f>_xlfn.XLOOKUP(Table2[[#This Row],[Customer_ID]],Table1[Customer_ID],Table1[Segment],"Not Found")</f>
        <v>Consumer</v>
      </c>
      <c r="T3732" t="str">
        <f>_xlfn.XLOOKUP(Table2[[#This Row],[Product_ID]],Table4[Product_ID],Table4[Product_Name],"Not Found")</f>
        <v>Mobile Holder</v>
      </c>
    </row>
    <row r="3733" spans="1:20" x14ac:dyDescent="0.3">
      <c r="A3733" t="s">
        <v>4265</v>
      </c>
      <c r="B3733" s="4">
        <v>45521</v>
      </c>
      <c r="C3733" s="4">
        <v>45525</v>
      </c>
      <c r="D3733" t="s">
        <v>1873</v>
      </c>
      <c r="E3733" t="s">
        <v>40</v>
      </c>
      <c r="F3733" s="8">
        <v>2</v>
      </c>
      <c r="G3733" s="10">
        <v>0.05</v>
      </c>
      <c r="H3733" t="s">
        <v>17</v>
      </c>
      <c r="I3733" s="8">
        <v>2848.1</v>
      </c>
      <c r="J3733" s="8">
        <v>730.96</v>
      </c>
      <c r="K3733" s="12">
        <f>YEAR(Table2[[#This Row],[Order_Date]])</f>
        <v>2024</v>
      </c>
      <c r="L3733" s="12">
        <f>MONTH(Table2[[#This Row],[Order_Date]])</f>
        <v>8</v>
      </c>
      <c r="M3733" t="str">
        <f>TEXT(Table2[[#This Row],[Order_Date]],"mmm")</f>
        <v>Aug</v>
      </c>
      <c r="N3733" t="str">
        <f>TEXT(Table2[[#This Row],[Order_Date]],"YYYY-MM")</f>
        <v>2024-08</v>
      </c>
      <c r="O3733" s="9">
        <f>IFERROR(Table2[[#This Row],[Profit]]/Table2[[#This Row],[Sales]],0)</f>
        <v>0.25664829184368526</v>
      </c>
      <c r="P3733" t="str">
        <f>_xlfn.XLOOKUP(Table2[[#This Row],[Product_ID]],Table4[Product_ID],Table4[Category],"Not Found")</f>
        <v>Technology</v>
      </c>
      <c r="Q3733" t="str">
        <f>_xlfn.XLOOKUP(Table2[[#This Row],[Product_ID]],Table4[Product_ID],Table4[Sub_Category],"Not Found")</f>
        <v>Accessories</v>
      </c>
      <c r="R3733" t="str">
        <f>_xlfn.XLOOKUP(Table2[[#This Row],[Customer_ID]],Table1[Customer_ID],Table1[Region],"Not Found")</f>
        <v>West</v>
      </c>
      <c r="S3733" t="str">
        <f>_xlfn.XLOOKUP(Table2[[#This Row],[Customer_ID]],Table1[Customer_ID],Table1[Segment],"Not Found")</f>
        <v>Consumer</v>
      </c>
      <c r="T3733" t="str">
        <f>_xlfn.XLOOKUP(Table2[[#This Row],[Product_ID]],Table4[Product_ID],Table4[Product_Name],"Not Found")</f>
        <v>Power Bank</v>
      </c>
    </row>
    <row r="3734" spans="1:20" x14ac:dyDescent="0.3">
      <c r="A3734" t="s">
        <v>4266</v>
      </c>
      <c r="B3734" s="4">
        <v>45549</v>
      </c>
      <c r="C3734" s="4">
        <v>45554</v>
      </c>
      <c r="D3734" t="s">
        <v>327</v>
      </c>
      <c r="E3734" t="s">
        <v>26</v>
      </c>
      <c r="F3734" s="8">
        <v>3</v>
      </c>
      <c r="G3734" s="10">
        <v>0.15</v>
      </c>
      <c r="H3734" t="s">
        <v>13</v>
      </c>
      <c r="I3734" s="8">
        <v>2292.4499999999998</v>
      </c>
      <c r="J3734" s="8">
        <v>436.54</v>
      </c>
      <c r="K3734" s="12">
        <f>YEAR(Table2[[#This Row],[Order_Date]])</f>
        <v>2024</v>
      </c>
      <c r="L3734" s="12">
        <f>MONTH(Table2[[#This Row],[Order_Date]])</f>
        <v>9</v>
      </c>
      <c r="M3734" t="str">
        <f>TEXT(Table2[[#This Row],[Order_Date]],"mmm")</f>
        <v>Sep</v>
      </c>
      <c r="N3734" t="str">
        <f>TEXT(Table2[[#This Row],[Order_Date]],"YYYY-MM")</f>
        <v>2024-09</v>
      </c>
      <c r="O3734" s="9">
        <f>IFERROR(Table2[[#This Row],[Profit]]/Table2[[#This Row],[Sales]],0)</f>
        <v>0.19042509105978322</v>
      </c>
      <c r="P3734" t="str">
        <f>_xlfn.XLOOKUP(Table2[[#This Row],[Product_ID]],Table4[Product_ID],Table4[Category],"Not Found")</f>
        <v>Technology</v>
      </c>
      <c r="Q3734" t="str">
        <f>_xlfn.XLOOKUP(Table2[[#This Row],[Product_ID]],Table4[Product_ID],Table4[Sub_Category],"Not Found")</f>
        <v>Accessories</v>
      </c>
      <c r="R3734" t="str">
        <f>_xlfn.XLOOKUP(Table2[[#This Row],[Customer_ID]],Table1[Customer_ID],Table1[Region],"Not Found")</f>
        <v>South</v>
      </c>
      <c r="S3734" t="str">
        <f>_xlfn.XLOOKUP(Table2[[#This Row],[Customer_ID]],Table1[Customer_ID],Table1[Segment],"Not Found")</f>
        <v>Home Office</v>
      </c>
      <c r="T3734" t="str">
        <f>_xlfn.XLOOKUP(Table2[[#This Row],[Product_ID]],Table4[Product_ID],Table4[Product_Name],"Not Found")</f>
        <v>Keyboard</v>
      </c>
    </row>
    <row r="3735" spans="1:20" x14ac:dyDescent="0.3">
      <c r="A3735" t="s">
        <v>4267</v>
      </c>
      <c r="B3735" s="4">
        <v>45555</v>
      </c>
      <c r="C3735" s="4">
        <v>45557</v>
      </c>
      <c r="D3735" t="s">
        <v>960</v>
      </c>
      <c r="E3735" t="s">
        <v>12</v>
      </c>
      <c r="F3735" s="8">
        <v>1</v>
      </c>
      <c r="G3735" s="10">
        <v>0</v>
      </c>
      <c r="H3735" t="s">
        <v>13</v>
      </c>
      <c r="I3735" s="8">
        <v>599</v>
      </c>
      <c r="J3735" s="8">
        <v>149.19</v>
      </c>
      <c r="K3735" s="12">
        <f>YEAR(Table2[[#This Row],[Order_Date]])</f>
        <v>2024</v>
      </c>
      <c r="L3735" s="12">
        <f>MONTH(Table2[[#This Row],[Order_Date]])</f>
        <v>9</v>
      </c>
      <c r="M3735" t="str">
        <f>TEXT(Table2[[#This Row],[Order_Date]],"mmm")</f>
        <v>Sep</v>
      </c>
      <c r="N3735" t="str">
        <f>TEXT(Table2[[#This Row],[Order_Date]],"YYYY-MM")</f>
        <v>2024-09</v>
      </c>
      <c r="O3735" s="9">
        <f>IFERROR(Table2[[#This Row],[Profit]]/Table2[[#This Row],[Sales]],0)</f>
        <v>0.24906510851419031</v>
      </c>
      <c r="P3735" t="str">
        <f>_xlfn.XLOOKUP(Table2[[#This Row],[Product_ID]],Table4[Product_ID],Table4[Category],"Not Found")</f>
        <v>Home</v>
      </c>
      <c r="Q3735" t="str">
        <f>_xlfn.XLOOKUP(Table2[[#This Row],[Product_ID]],Table4[Product_ID],Table4[Sub_Category],"Not Found")</f>
        <v>Kitchen</v>
      </c>
      <c r="R3735" t="str">
        <f>_xlfn.XLOOKUP(Table2[[#This Row],[Customer_ID]],Table1[Customer_ID],Table1[Region],"Not Found")</f>
        <v>North</v>
      </c>
      <c r="S3735" t="str">
        <f>_xlfn.XLOOKUP(Table2[[#This Row],[Customer_ID]],Table1[Customer_ID],Table1[Segment],"Not Found")</f>
        <v>Corporate</v>
      </c>
      <c r="T3735" t="str">
        <f>_xlfn.XLOOKUP(Table2[[#This Row],[Product_ID]],Table4[Product_ID],Table4[Product_Name],"Not Found")</f>
        <v>Water Bottle</v>
      </c>
    </row>
    <row r="3736" spans="1:20" x14ac:dyDescent="0.3">
      <c r="A3736" t="s">
        <v>4268</v>
      </c>
      <c r="B3736" s="4">
        <v>45622</v>
      </c>
      <c r="C3736" s="4">
        <v>45627</v>
      </c>
      <c r="D3736" t="s">
        <v>542</v>
      </c>
      <c r="E3736" t="s">
        <v>68</v>
      </c>
      <c r="F3736" s="8">
        <v>1</v>
      </c>
      <c r="G3736" s="10">
        <v>0</v>
      </c>
      <c r="H3736" t="s">
        <v>21</v>
      </c>
      <c r="I3736" s="8">
        <v>1299</v>
      </c>
      <c r="J3736" s="8">
        <v>322.93</v>
      </c>
      <c r="K3736" s="12">
        <f>YEAR(Table2[[#This Row],[Order_Date]])</f>
        <v>2024</v>
      </c>
      <c r="L3736" s="12">
        <f>MONTH(Table2[[#This Row],[Order_Date]])</f>
        <v>11</v>
      </c>
      <c r="M3736" t="str">
        <f>TEXT(Table2[[#This Row],[Order_Date]],"mmm")</f>
        <v>Nov</v>
      </c>
      <c r="N3736" t="str">
        <f>TEXT(Table2[[#This Row],[Order_Date]],"YYYY-MM")</f>
        <v>2024-11</v>
      </c>
      <c r="O3736" s="9">
        <f>IFERROR(Table2[[#This Row],[Profit]]/Table2[[#This Row],[Sales]],0)</f>
        <v>0.24859892224788299</v>
      </c>
      <c r="P3736" t="str">
        <f>_xlfn.XLOOKUP(Table2[[#This Row],[Product_ID]],Table4[Product_ID],Table4[Category],"Not Found")</f>
        <v>Home</v>
      </c>
      <c r="Q3736" t="str">
        <f>_xlfn.XLOOKUP(Table2[[#This Row],[Product_ID]],Table4[Product_ID],Table4[Sub_Category],"Not Found")</f>
        <v>Lighting</v>
      </c>
      <c r="R3736" t="str">
        <f>_xlfn.XLOOKUP(Table2[[#This Row],[Customer_ID]],Table1[Customer_ID],Table1[Region],"Not Found")</f>
        <v>West</v>
      </c>
      <c r="S3736" t="str">
        <f>_xlfn.XLOOKUP(Table2[[#This Row],[Customer_ID]],Table1[Customer_ID],Table1[Segment],"Not Found")</f>
        <v>Home Office</v>
      </c>
      <c r="T3736" t="str">
        <f>_xlfn.XLOOKUP(Table2[[#This Row],[Product_ID]],Table4[Product_ID],Table4[Product_Name],"Not Found")</f>
        <v>Table Lamp</v>
      </c>
    </row>
    <row r="3737" spans="1:20" x14ac:dyDescent="0.3">
      <c r="A3737" t="s">
        <v>4269</v>
      </c>
      <c r="B3737" s="4">
        <v>45473</v>
      </c>
      <c r="C3737" s="4">
        <v>45478</v>
      </c>
      <c r="D3737" t="s">
        <v>1624</v>
      </c>
      <c r="E3737" t="s">
        <v>50</v>
      </c>
      <c r="F3737" s="8">
        <v>1</v>
      </c>
      <c r="G3737" s="10">
        <v>0.05</v>
      </c>
      <c r="H3737" t="s">
        <v>17</v>
      </c>
      <c r="I3737" s="8">
        <v>474.05</v>
      </c>
      <c r="J3737" s="8">
        <v>94.59</v>
      </c>
      <c r="K3737" s="12">
        <f>YEAR(Table2[[#This Row],[Order_Date]])</f>
        <v>2024</v>
      </c>
      <c r="L3737" s="12">
        <f>MONTH(Table2[[#This Row],[Order_Date]])</f>
        <v>6</v>
      </c>
      <c r="M3737" t="str">
        <f>TEXT(Table2[[#This Row],[Order_Date]],"mmm")</f>
        <v>Jun</v>
      </c>
      <c r="N3737" t="str">
        <f>TEXT(Table2[[#This Row],[Order_Date]],"YYYY-MM")</f>
        <v>2024-06</v>
      </c>
      <c r="O3737" s="9">
        <f>IFERROR(Table2[[#This Row],[Profit]]/Table2[[#This Row],[Sales]],0)</f>
        <v>0.19953591393312942</v>
      </c>
      <c r="P3737" t="str">
        <f>_xlfn.XLOOKUP(Table2[[#This Row],[Product_ID]],Table4[Product_ID],Table4[Category],"Not Found")</f>
        <v>Technology</v>
      </c>
      <c r="Q3737" t="str">
        <f>_xlfn.XLOOKUP(Table2[[#This Row],[Product_ID]],Table4[Product_ID],Table4[Sub_Category],"Not Found")</f>
        <v>Accessories</v>
      </c>
      <c r="R3737" t="str">
        <f>_xlfn.XLOOKUP(Table2[[#This Row],[Customer_ID]],Table1[Customer_ID],Table1[Region],"Not Found")</f>
        <v>West</v>
      </c>
      <c r="S3737" t="str">
        <f>_xlfn.XLOOKUP(Table2[[#This Row],[Customer_ID]],Table1[Customer_ID],Table1[Segment],"Not Found")</f>
        <v>Consumer</v>
      </c>
      <c r="T3737" t="str">
        <f>_xlfn.XLOOKUP(Table2[[#This Row],[Product_ID]],Table4[Product_ID],Table4[Product_Name],"Not Found")</f>
        <v>Wireless Mouse</v>
      </c>
    </row>
    <row r="3738" spans="1:20" x14ac:dyDescent="0.3">
      <c r="A3738" t="s">
        <v>4270</v>
      </c>
      <c r="B3738" s="4">
        <v>45841</v>
      </c>
      <c r="C3738" s="4">
        <v>45842</v>
      </c>
      <c r="D3738" t="s">
        <v>407</v>
      </c>
      <c r="E3738" t="s">
        <v>26</v>
      </c>
      <c r="F3738" s="8">
        <v>5</v>
      </c>
      <c r="G3738" s="10">
        <v>0.15</v>
      </c>
      <c r="H3738" t="s">
        <v>21</v>
      </c>
      <c r="I3738" s="8">
        <v>3820.75</v>
      </c>
      <c r="J3738" s="8">
        <v>976.73</v>
      </c>
      <c r="K3738" s="12">
        <f>YEAR(Table2[[#This Row],[Order_Date]])</f>
        <v>2025</v>
      </c>
      <c r="L3738" s="12">
        <f>MONTH(Table2[[#This Row],[Order_Date]])</f>
        <v>7</v>
      </c>
      <c r="M3738" t="str">
        <f>TEXT(Table2[[#This Row],[Order_Date]],"mmm")</f>
        <v>Jul</v>
      </c>
      <c r="N3738" t="str">
        <f>TEXT(Table2[[#This Row],[Order_Date]],"YYYY-MM")</f>
        <v>2025-07</v>
      </c>
      <c r="O3738" s="9">
        <f>IFERROR(Table2[[#This Row],[Profit]]/Table2[[#This Row],[Sales]],0)</f>
        <v>0.25563829091147028</v>
      </c>
      <c r="P3738" t="str">
        <f>_xlfn.XLOOKUP(Table2[[#This Row],[Product_ID]],Table4[Product_ID],Table4[Category],"Not Found")</f>
        <v>Technology</v>
      </c>
      <c r="Q3738" t="str">
        <f>_xlfn.XLOOKUP(Table2[[#This Row],[Product_ID]],Table4[Product_ID],Table4[Sub_Category],"Not Found")</f>
        <v>Accessories</v>
      </c>
      <c r="R3738" t="str">
        <f>_xlfn.XLOOKUP(Table2[[#This Row],[Customer_ID]],Table1[Customer_ID],Table1[Region],"Not Found")</f>
        <v>West</v>
      </c>
      <c r="S3738" t="str">
        <f>_xlfn.XLOOKUP(Table2[[#This Row],[Customer_ID]],Table1[Customer_ID],Table1[Segment],"Not Found")</f>
        <v>Consumer</v>
      </c>
      <c r="T3738" t="str">
        <f>_xlfn.XLOOKUP(Table2[[#This Row],[Product_ID]],Table4[Product_ID],Table4[Product_Name],"Not Found")</f>
        <v>Keyboard</v>
      </c>
    </row>
    <row r="3739" spans="1:20" x14ac:dyDescent="0.3">
      <c r="A3739" t="s">
        <v>4271</v>
      </c>
      <c r="B3739" s="4">
        <v>45979</v>
      </c>
      <c r="C3739" s="4">
        <v>45982</v>
      </c>
      <c r="D3739" t="s">
        <v>95</v>
      </c>
      <c r="E3739" t="s">
        <v>81</v>
      </c>
      <c r="F3739" s="8">
        <v>1</v>
      </c>
      <c r="G3739" s="10">
        <v>0.05</v>
      </c>
      <c r="H3739" t="s">
        <v>17</v>
      </c>
      <c r="I3739" s="8">
        <v>759.05</v>
      </c>
      <c r="J3739" s="8">
        <v>202.91</v>
      </c>
      <c r="K3739" s="12">
        <f>YEAR(Table2[[#This Row],[Order_Date]])</f>
        <v>2025</v>
      </c>
      <c r="L3739" s="12">
        <f>MONTH(Table2[[#This Row],[Order_Date]])</f>
        <v>11</v>
      </c>
      <c r="M3739" t="str">
        <f>TEXT(Table2[[#This Row],[Order_Date]],"mmm")</f>
        <v>Nov</v>
      </c>
      <c r="N3739" t="str">
        <f>TEXT(Table2[[#This Row],[Order_Date]],"YYYY-MM")</f>
        <v>2025-11</v>
      </c>
      <c r="O3739" s="9">
        <f>IFERROR(Table2[[#This Row],[Profit]]/Table2[[#This Row],[Sales]],0)</f>
        <v>0.26732099334694687</v>
      </c>
      <c r="P3739" t="str">
        <f>_xlfn.XLOOKUP(Table2[[#This Row],[Product_ID]],Table4[Product_ID],Table4[Category],"Not Found")</f>
        <v>Home</v>
      </c>
      <c r="Q3739" t="str">
        <f>_xlfn.XLOOKUP(Table2[[#This Row],[Product_ID]],Table4[Product_ID],Table4[Sub_Category],"Not Found")</f>
        <v>Kitchen</v>
      </c>
      <c r="R3739" t="str">
        <f>_xlfn.XLOOKUP(Table2[[#This Row],[Customer_ID]],Table1[Customer_ID],Table1[Region],"Not Found")</f>
        <v>East</v>
      </c>
      <c r="S3739" t="str">
        <f>_xlfn.XLOOKUP(Table2[[#This Row],[Customer_ID]],Table1[Customer_ID],Table1[Segment],"Not Found")</f>
        <v>Corporate</v>
      </c>
      <c r="T3739" t="str">
        <f>_xlfn.XLOOKUP(Table2[[#This Row],[Product_ID]],Table4[Product_ID],Table4[Product_Name],"Not Found")</f>
        <v>Travel Mug</v>
      </c>
    </row>
    <row r="3740" spans="1:20" x14ac:dyDescent="0.3">
      <c r="A3740" t="s">
        <v>4272</v>
      </c>
      <c r="B3740" s="4">
        <v>45318</v>
      </c>
      <c r="C3740" s="4">
        <v>45320</v>
      </c>
      <c r="D3740" t="s">
        <v>115</v>
      </c>
      <c r="E3740" t="s">
        <v>29</v>
      </c>
      <c r="F3740" s="8">
        <v>3</v>
      </c>
      <c r="G3740" s="10">
        <v>0</v>
      </c>
      <c r="H3740" t="s">
        <v>30</v>
      </c>
      <c r="I3740" s="8">
        <v>1197</v>
      </c>
      <c r="J3740" s="8">
        <v>372.95</v>
      </c>
      <c r="K3740" s="12">
        <f>YEAR(Table2[[#This Row],[Order_Date]])</f>
        <v>2024</v>
      </c>
      <c r="L3740" s="12">
        <f>MONTH(Table2[[#This Row],[Order_Date]])</f>
        <v>1</v>
      </c>
      <c r="M3740" t="str">
        <f>TEXT(Table2[[#This Row],[Order_Date]],"mmm")</f>
        <v>Jan</v>
      </c>
      <c r="N3740" t="str">
        <f>TEXT(Table2[[#This Row],[Order_Date]],"YYYY-MM")</f>
        <v>2024-01</v>
      </c>
      <c r="O3740" s="9">
        <f>IFERROR(Table2[[#This Row],[Profit]]/Table2[[#This Row],[Sales]],0)</f>
        <v>0.3115705931495405</v>
      </c>
      <c r="P3740" t="str">
        <f>_xlfn.XLOOKUP(Table2[[#This Row],[Product_ID]],Table4[Product_ID],Table4[Category],"Not Found")</f>
        <v>Office</v>
      </c>
      <c r="Q3740" t="str">
        <f>_xlfn.XLOOKUP(Table2[[#This Row],[Product_ID]],Table4[Product_ID],Table4[Sub_Category],"Not Found")</f>
        <v>Paper</v>
      </c>
      <c r="R3740" t="str">
        <f>_xlfn.XLOOKUP(Table2[[#This Row],[Customer_ID]],Table1[Customer_ID],Table1[Region],"Not Found")</f>
        <v>North</v>
      </c>
      <c r="S3740" t="str">
        <f>_xlfn.XLOOKUP(Table2[[#This Row],[Customer_ID]],Table1[Customer_ID],Table1[Segment],"Not Found")</f>
        <v>Consumer</v>
      </c>
      <c r="T3740" t="str">
        <f>_xlfn.XLOOKUP(Table2[[#This Row],[Product_ID]],Table4[Product_ID],Table4[Product_Name],"Not Found")</f>
        <v>Notebook Set</v>
      </c>
    </row>
    <row r="3741" spans="1:20" x14ac:dyDescent="0.3">
      <c r="A3741" t="s">
        <v>4273</v>
      </c>
      <c r="B3741" s="4">
        <v>45567</v>
      </c>
      <c r="C3741" s="4">
        <v>45568</v>
      </c>
      <c r="D3741" t="s">
        <v>907</v>
      </c>
      <c r="E3741" t="s">
        <v>26</v>
      </c>
      <c r="F3741" s="8">
        <v>1</v>
      </c>
      <c r="G3741" s="10">
        <v>0</v>
      </c>
      <c r="H3741" t="s">
        <v>13</v>
      </c>
      <c r="I3741" s="8">
        <v>899</v>
      </c>
      <c r="J3741" s="8">
        <v>230.86</v>
      </c>
      <c r="K3741" s="12">
        <f>YEAR(Table2[[#This Row],[Order_Date]])</f>
        <v>2024</v>
      </c>
      <c r="L3741" s="12">
        <f>MONTH(Table2[[#This Row],[Order_Date]])</f>
        <v>10</v>
      </c>
      <c r="M3741" t="str">
        <f>TEXT(Table2[[#This Row],[Order_Date]],"mmm")</f>
        <v>Oct</v>
      </c>
      <c r="N3741" t="str">
        <f>TEXT(Table2[[#This Row],[Order_Date]],"YYYY-MM")</f>
        <v>2024-10</v>
      </c>
      <c r="O3741" s="9">
        <f>IFERROR(Table2[[#This Row],[Profit]]/Table2[[#This Row],[Sales]],0)</f>
        <v>0.25679644048943273</v>
      </c>
      <c r="P3741" t="str">
        <f>_xlfn.XLOOKUP(Table2[[#This Row],[Product_ID]],Table4[Product_ID],Table4[Category],"Not Found")</f>
        <v>Technology</v>
      </c>
      <c r="Q3741" t="str">
        <f>_xlfn.XLOOKUP(Table2[[#This Row],[Product_ID]],Table4[Product_ID],Table4[Sub_Category],"Not Found")</f>
        <v>Accessories</v>
      </c>
      <c r="R3741" t="str">
        <f>_xlfn.XLOOKUP(Table2[[#This Row],[Customer_ID]],Table1[Customer_ID],Table1[Region],"Not Found")</f>
        <v>West</v>
      </c>
      <c r="S3741" t="str">
        <f>_xlfn.XLOOKUP(Table2[[#This Row],[Customer_ID]],Table1[Customer_ID],Table1[Segment],"Not Found")</f>
        <v>Consumer</v>
      </c>
      <c r="T3741" t="str">
        <f>_xlfn.XLOOKUP(Table2[[#This Row],[Product_ID]],Table4[Product_ID],Table4[Product_Name],"Not Found")</f>
        <v>Keyboard</v>
      </c>
    </row>
    <row r="3742" spans="1:20" x14ac:dyDescent="0.3">
      <c r="A3742" t="s">
        <v>4274</v>
      </c>
      <c r="B3742" s="4">
        <v>45943</v>
      </c>
      <c r="C3742" s="4">
        <v>45948</v>
      </c>
      <c r="D3742" t="s">
        <v>1447</v>
      </c>
      <c r="E3742" t="s">
        <v>40</v>
      </c>
      <c r="F3742" s="8">
        <v>2</v>
      </c>
      <c r="G3742" s="10">
        <v>0.05</v>
      </c>
      <c r="H3742" t="s">
        <v>17</v>
      </c>
      <c r="I3742" s="8">
        <v>2848.1</v>
      </c>
      <c r="J3742" s="8">
        <v>629.66999999999996</v>
      </c>
      <c r="K3742" s="12">
        <f>YEAR(Table2[[#This Row],[Order_Date]])</f>
        <v>2025</v>
      </c>
      <c r="L3742" s="12">
        <f>MONTH(Table2[[#This Row],[Order_Date]])</f>
        <v>10</v>
      </c>
      <c r="M3742" t="str">
        <f>TEXT(Table2[[#This Row],[Order_Date]],"mmm")</f>
        <v>Oct</v>
      </c>
      <c r="N3742" t="str">
        <f>TEXT(Table2[[#This Row],[Order_Date]],"YYYY-MM")</f>
        <v>2025-10</v>
      </c>
      <c r="O3742" s="9">
        <f>IFERROR(Table2[[#This Row],[Profit]]/Table2[[#This Row],[Sales]],0)</f>
        <v>0.22108423159299181</v>
      </c>
      <c r="P3742" t="str">
        <f>_xlfn.XLOOKUP(Table2[[#This Row],[Product_ID]],Table4[Product_ID],Table4[Category],"Not Found")</f>
        <v>Technology</v>
      </c>
      <c r="Q3742" t="str">
        <f>_xlfn.XLOOKUP(Table2[[#This Row],[Product_ID]],Table4[Product_ID],Table4[Sub_Category],"Not Found")</f>
        <v>Accessories</v>
      </c>
      <c r="R3742" t="str">
        <f>_xlfn.XLOOKUP(Table2[[#This Row],[Customer_ID]],Table1[Customer_ID],Table1[Region],"Not Found")</f>
        <v>East</v>
      </c>
      <c r="S3742" t="str">
        <f>_xlfn.XLOOKUP(Table2[[#This Row],[Customer_ID]],Table1[Customer_ID],Table1[Segment],"Not Found")</f>
        <v>Consumer</v>
      </c>
      <c r="T3742" t="str">
        <f>_xlfn.XLOOKUP(Table2[[#This Row],[Product_ID]],Table4[Product_ID],Table4[Product_Name],"Not Found")</f>
        <v>Power Bank</v>
      </c>
    </row>
    <row r="3743" spans="1:20" x14ac:dyDescent="0.3">
      <c r="A3743" t="s">
        <v>4275</v>
      </c>
      <c r="B3743" s="4">
        <v>45590</v>
      </c>
      <c r="C3743" s="4">
        <v>45595</v>
      </c>
      <c r="D3743" t="s">
        <v>1186</v>
      </c>
      <c r="E3743" t="s">
        <v>45</v>
      </c>
      <c r="F3743" s="8">
        <v>2</v>
      </c>
      <c r="G3743" s="10">
        <v>0.1</v>
      </c>
      <c r="H3743" t="s">
        <v>17</v>
      </c>
      <c r="I3743" s="8">
        <v>4498.2</v>
      </c>
      <c r="J3743" s="8">
        <v>1237.4000000000001</v>
      </c>
      <c r="K3743" s="12">
        <f>YEAR(Table2[[#This Row],[Order_Date]])</f>
        <v>2024</v>
      </c>
      <c r="L3743" s="12">
        <f>MONTH(Table2[[#This Row],[Order_Date]])</f>
        <v>10</v>
      </c>
      <c r="M3743" t="str">
        <f>TEXT(Table2[[#This Row],[Order_Date]],"mmm")</f>
        <v>Oct</v>
      </c>
      <c r="N3743" t="str">
        <f>TEXT(Table2[[#This Row],[Order_Date]],"YYYY-MM")</f>
        <v>2024-10</v>
      </c>
      <c r="O3743" s="9">
        <f>IFERROR(Table2[[#This Row],[Profit]]/Table2[[#This Row],[Sales]],0)</f>
        <v>0.27508781290293899</v>
      </c>
      <c r="P3743" t="str">
        <f>_xlfn.XLOOKUP(Table2[[#This Row],[Product_ID]],Table4[Product_ID],Table4[Category],"Not Found")</f>
        <v>Technology</v>
      </c>
      <c r="Q3743" t="str">
        <f>_xlfn.XLOOKUP(Table2[[#This Row],[Product_ID]],Table4[Product_ID],Table4[Sub_Category],"Not Found")</f>
        <v>Audio</v>
      </c>
      <c r="R3743" t="str">
        <f>_xlfn.XLOOKUP(Table2[[#This Row],[Customer_ID]],Table1[Customer_ID],Table1[Region],"Not Found")</f>
        <v>South</v>
      </c>
      <c r="S3743" t="str">
        <f>_xlfn.XLOOKUP(Table2[[#This Row],[Customer_ID]],Table1[Customer_ID],Table1[Segment],"Not Found")</f>
        <v>Home Office</v>
      </c>
      <c r="T3743" t="str">
        <f>_xlfn.XLOOKUP(Table2[[#This Row],[Product_ID]],Table4[Product_ID],Table4[Product_Name],"Not Found")</f>
        <v>Headphones</v>
      </c>
    </row>
    <row r="3744" spans="1:20" x14ac:dyDescent="0.3">
      <c r="A3744" t="s">
        <v>4276</v>
      </c>
      <c r="B3744" s="4">
        <v>45382</v>
      </c>
      <c r="C3744" s="4">
        <v>45383</v>
      </c>
      <c r="D3744" t="s">
        <v>235</v>
      </c>
      <c r="E3744" t="s">
        <v>35</v>
      </c>
      <c r="F3744" s="8">
        <v>1</v>
      </c>
      <c r="G3744" s="10">
        <v>0</v>
      </c>
      <c r="H3744" t="s">
        <v>30</v>
      </c>
      <c r="I3744" s="8">
        <v>1599</v>
      </c>
      <c r="J3744" s="8">
        <v>411.62</v>
      </c>
      <c r="K3744" s="12">
        <f>YEAR(Table2[[#This Row],[Order_Date]])</f>
        <v>2024</v>
      </c>
      <c r="L3744" s="12">
        <f>MONTH(Table2[[#This Row],[Order_Date]])</f>
        <v>3</v>
      </c>
      <c r="M3744" t="str">
        <f>TEXT(Table2[[#This Row],[Order_Date]],"mmm")</f>
        <v>Mar</v>
      </c>
      <c r="N3744" t="str">
        <f>TEXT(Table2[[#This Row],[Order_Date]],"YYYY-MM")</f>
        <v>2024-03</v>
      </c>
      <c r="O3744" s="9">
        <f>IFERROR(Table2[[#This Row],[Profit]]/Table2[[#This Row],[Sales]],0)</f>
        <v>0.25742338961851158</v>
      </c>
      <c r="P3744" t="str">
        <f>_xlfn.XLOOKUP(Table2[[#This Row],[Product_ID]],Table4[Product_ID],Table4[Category],"Not Found")</f>
        <v>Lifestyle</v>
      </c>
      <c r="Q3744" t="str">
        <f>_xlfn.XLOOKUP(Table2[[#This Row],[Product_ID]],Table4[Product_ID],Table4[Sub_Category],"Not Found")</f>
        <v>Bags</v>
      </c>
      <c r="R3744" t="str">
        <f>_xlfn.XLOOKUP(Table2[[#This Row],[Customer_ID]],Table1[Customer_ID],Table1[Region],"Not Found")</f>
        <v>South</v>
      </c>
      <c r="S3744" t="str">
        <f>_xlfn.XLOOKUP(Table2[[#This Row],[Customer_ID]],Table1[Customer_ID],Table1[Segment],"Not Found")</f>
        <v>Consumer</v>
      </c>
      <c r="T3744" t="str">
        <f>_xlfn.XLOOKUP(Table2[[#This Row],[Product_ID]],Table4[Product_ID],Table4[Product_Name],"Not Found")</f>
        <v>Backpack</v>
      </c>
    </row>
    <row r="3745" spans="1:20" x14ac:dyDescent="0.3">
      <c r="A3745" t="s">
        <v>4277</v>
      </c>
      <c r="B3745" s="4">
        <v>45771</v>
      </c>
      <c r="C3745" s="4">
        <v>45773</v>
      </c>
      <c r="D3745" t="s">
        <v>1968</v>
      </c>
      <c r="E3745" t="s">
        <v>29</v>
      </c>
      <c r="F3745" s="8">
        <v>1</v>
      </c>
      <c r="G3745" s="10">
        <v>0.05</v>
      </c>
      <c r="H3745" t="s">
        <v>17</v>
      </c>
      <c r="I3745" s="8">
        <v>379.05</v>
      </c>
      <c r="J3745" s="8">
        <v>104.14</v>
      </c>
      <c r="K3745" s="12">
        <f>YEAR(Table2[[#This Row],[Order_Date]])</f>
        <v>2025</v>
      </c>
      <c r="L3745" s="12">
        <f>MONTH(Table2[[#This Row],[Order_Date]])</f>
        <v>4</v>
      </c>
      <c r="M3745" t="str">
        <f>TEXT(Table2[[#This Row],[Order_Date]],"mmm")</f>
        <v>Apr</v>
      </c>
      <c r="N3745" t="str">
        <f>TEXT(Table2[[#This Row],[Order_Date]],"YYYY-MM")</f>
        <v>2025-04</v>
      </c>
      <c r="O3745" s="9">
        <f>IFERROR(Table2[[#This Row],[Profit]]/Table2[[#This Row],[Sales]],0)</f>
        <v>0.27473948027964645</v>
      </c>
      <c r="P3745" t="str">
        <f>_xlfn.XLOOKUP(Table2[[#This Row],[Product_ID]],Table4[Product_ID],Table4[Category],"Not Found")</f>
        <v>Office</v>
      </c>
      <c r="Q3745" t="str">
        <f>_xlfn.XLOOKUP(Table2[[#This Row],[Product_ID]],Table4[Product_ID],Table4[Sub_Category],"Not Found")</f>
        <v>Paper</v>
      </c>
      <c r="R3745" t="str">
        <f>_xlfn.XLOOKUP(Table2[[#This Row],[Customer_ID]],Table1[Customer_ID],Table1[Region],"Not Found")</f>
        <v>East</v>
      </c>
      <c r="S3745" t="str">
        <f>_xlfn.XLOOKUP(Table2[[#This Row],[Customer_ID]],Table1[Customer_ID],Table1[Segment],"Not Found")</f>
        <v>Consumer</v>
      </c>
      <c r="T3745" t="str">
        <f>_xlfn.XLOOKUP(Table2[[#This Row],[Product_ID]],Table4[Product_ID],Table4[Product_Name],"Not Found")</f>
        <v>Notebook Set</v>
      </c>
    </row>
    <row r="3746" spans="1:20" x14ac:dyDescent="0.3">
      <c r="A3746" t="s">
        <v>4278</v>
      </c>
      <c r="B3746" s="4">
        <v>45864</v>
      </c>
      <c r="C3746" s="4">
        <v>45869</v>
      </c>
      <c r="D3746" t="s">
        <v>2493</v>
      </c>
      <c r="E3746" t="s">
        <v>116</v>
      </c>
      <c r="F3746" s="8">
        <v>1</v>
      </c>
      <c r="G3746" s="10">
        <v>0.1</v>
      </c>
      <c r="H3746" t="s">
        <v>21</v>
      </c>
      <c r="I3746" s="8">
        <v>359.1</v>
      </c>
      <c r="J3746" s="8">
        <v>80.87</v>
      </c>
      <c r="K3746" s="12">
        <f>YEAR(Table2[[#This Row],[Order_Date]])</f>
        <v>2025</v>
      </c>
      <c r="L3746" s="12">
        <f>MONTH(Table2[[#This Row],[Order_Date]])</f>
        <v>7</v>
      </c>
      <c r="M3746" t="str">
        <f>TEXT(Table2[[#This Row],[Order_Date]],"mmm")</f>
        <v>Jul</v>
      </c>
      <c r="N3746" t="str">
        <f>TEXT(Table2[[#This Row],[Order_Date]],"YYYY-MM")</f>
        <v>2025-07</v>
      </c>
      <c r="O3746" s="9">
        <f>IFERROR(Table2[[#This Row],[Profit]]/Table2[[#This Row],[Sales]],0)</f>
        <v>0.22520189362294626</v>
      </c>
      <c r="P3746" t="str">
        <f>_xlfn.XLOOKUP(Table2[[#This Row],[Product_ID]],Table4[Product_ID],Table4[Category],"Not Found")</f>
        <v>Technology</v>
      </c>
      <c r="Q3746" t="str">
        <f>_xlfn.XLOOKUP(Table2[[#This Row],[Product_ID]],Table4[Product_ID],Table4[Sub_Category],"Not Found")</f>
        <v>Accessories</v>
      </c>
      <c r="R3746" t="str">
        <f>_xlfn.XLOOKUP(Table2[[#This Row],[Customer_ID]],Table1[Customer_ID],Table1[Region],"Not Found")</f>
        <v>East</v>
      </c>
      <c r="S3746" t="str">
        <f>_xlfn.XLOOKUP(Table2[[#This Row],[Customer_ID]],Table1[Customer_ID],Table1[Segment],"Not Found")</f>
        <v>Consumer</v>
      </c>
      <c r="T3746" t="str">
        <f>_xlfn.XLOOKUP(Table2[[#This Row],[Product_ID]],Table4[Product_ID],Table4[Product_Name],"Not Found")</f>
        <v>Mobile Holder</v>
      </c>
    </row>
    <row r="3747" spans="1:20" x14ac:dyDescent="0.3">
      <c r="A3747" t="s">
        <v>4279</v>
      </c>
      <c r="B3747" s="4">
        <v>45749</v>
      </c>
      <c r="C3747" s="4">
        <v>45751</v>
      </c>
      <c r="D3747" t="s">
        <v>1212</v>
      </c>
      <c r="E3747" t="s">
        <v>35</v>
      </c>
      <c r="F3747" s="8">
        <v>1</v>
      </c>
      <c r="G3747" s="10">
        <v>0.05</v>
      </c>
      <c r="H3747" t="s">
        <v>17</v>
      </c>
      <c r="I3747" s="8">
        <v>1519.05</v>
      </c>
      <c r="J3747" s="8">
        <v>363.24</v>
      </c>
      <c r="K3747" s="12">
        <f>YEAR(Table2[[#This Row],[Order_Date]])</f>
        <v>2025</v>
      </c>
      <c r="L3747" s="12">
        <f>MONTH(Table2[[#This Row],[Order_Date]])</f>
        <v>4</v>
      </c>
      <c r="M3747" t="str">
        <f>TEXT(Table2[[#This Row],[Order_Date]],"mmm")</f>
        <v>Apr</v>
      </c>
      <c r="N3747" t="str">
        <f>TEXT(Table2[[#This Row],[Order_Date]],"YYYY-MM")</f>
        <v>2025-04</v>
      </c>
      <c r="O3747" s="9">
        <f>IFERROR(Table2[[#This Row],[Profit]]/Table2[[#This Row],[Sales]],0)</f>
        <v>0.23912313617063297</v>
      </c>
      <c r="P3747" t="str">
        <f>_xlfn.XLOOKUP(Table2[[#This Row],[Product_ID]],Table4[Product_ID],Table4[Category],"Not Found")</f>
        <v>Lifestyle</v>
      </c>
      <c r="Q3747" t="str">
        <f>_xlfn.XLOOKUP(Table2[[#This Row],[Product_ID]],Table4[Product_ID],Table4[Sub_Category],"Not Found")</f>
        <v>Bags</v>
      </c>
      <c r="R3747" t="str">
        <f>_xlfn.XLOOKUP(Table2[[#This Row],[Customer_ID]],Table1[Customer_ID],Table1[Region],"Not Found")</f>
        <v>North</v>
      </c>
      <c r="S3747" t="str">
        <f>_xlfn.XLOOKUP(Table2[[#This Row],[Customer_ID]],Table1[Customer_ID],Table1[Segment],"Not Found")</f>
        <v>Home Office</v>
      </c>
      <c r="T3747" t="str">
        <f>_xlfn.XLOOKUP(Table2[[#This Row],[Product_ID]],Table4[Product_ID],Table4[Product_Name],"Not Found")</f>
        <v>Backpack</v>
      </c>
    </row>
    <row r="3748" spans="1:20" x14ac:dyDescent="0.3">
      <c r="A3748" t="s">
        <v>4280</v>
      </c>
      <c r="B3748" s="4">
        <v>45742</v>
      </c>
      <c r="C3748" s="4">
        <v>45743</v>
      </c>
      <c r="D3748" t="s">
        <v>769</v>
      </c>
      <c r="E3748" t="s">
        <v>12</v>
      </c>
      <c r="F3748" s="8">
        <v>3</v>
      </c>
      <c r="G3748" s="10">
        <v>0</v>
      </c>
      <c r="H3748" t="s">
        <v>21</v>
      </c>
      <c r="I3748" s="8">
        <v>1797</v>
      </c>
      <c r="J3748" s="8">
        <v>538.24</v>
      </c>
      <c r="K3748" s="12">
        <f>YEAR(Table2[[#This Row],[Order_Date]])</f>
        <v>2025</v>
      </c>
      <c r="L3748" s="12">
        <f>MONTH(Table2[[#This Row],[Order_Date]])</f>
        <v>3</v>
      </c>
      <c r="M3748" t="str">
        <f>TEXT(Table2[[#This Row],[Order_Date]],"mmm")</f>
        <v>Mar</v>
      </c>
      <c r="N3748" t="str">
        <f>TEXT(Table2[[#This Row],[Order_Date]],"YYYY-MM")</f>
        <v>2025-03</v>
      </c>
      <c r="O3748" s="9">
        <f>IFERROR(Table2[[#This Row],[Profit]]/Table2[[#This Row],[Sales]],0)</f>
        <v>0.29952142459654979</v>
      </c>
      <c r="P3748" t="str">
        <f>_xlfn.XLOOKUP(Table2[[#This Row],[Product_ID]],Table4[Product_ID],Table4[Category],"Not Found")</f>
        <v>Home</v>
      </c>
      <c r="Q3748" t="str">
        <f>_xlfn.XLOOKUP(Table2[[#This Row],[Product_ID]],Table4[Product_ID],Table4[Sub_Category],"Not Found")</f>
        <v>Kitchen</v>
      </c>
      <c r="R3748" t="str">
        <f>_xlfn.XLOOKUP(Table2[[#This Row],[Customer_ID]],Table1[Customer_ID],Table1[Region],"Not Found")</f>
        <v>West</v>
      </c>
      <c r="S3748" t="str">
        <f>_xlfn.XLOOKUP(Table2[[#This Row],[Customer_ID]],Table1[Customer_ID],Table1[Segment],"Not Found")</f>
        <v>Consumer</v>
      </c>
      <c r="T3748" t="str">
        <f>_xlfn.XLOOKUP(Table2[[#This Row],[Product_ID]],Table4[Product_ID],Table4[Product_Name],"Not Found")</f>
        <v>Water Bottle</v>
      </c>
    </row>
    <row r="3749" spans="1:20" x14ac:dyDescent="0.3">
      <c r="A3749" t="s">
        <v>4281</v>
      </c>
      <c r="B3749" s="4">
        <v>45656</v>
      </c>
      <c r="C3749" s="4">
        <v>45661</v>
      </c>
      <c r="D3749" t="s">
        <v>616</v>
      </c>
      <c r="E3749" t="s">
        <v>99</v>
      </c>
      <c r="F3749" s="8">
        <v>1</v>
      </c>
      <c r="G3749" s="10">
        <v>0.15</v>
      </c>
      <c r="H3749" t="s">
        <v>21</v>
      </c>
      <c r="I3749" s="8">
        <v>211.65</v>
      </c>
      <c r="J3749" s="8">
        <v>52.83</v>
      </c>
      <c r="K3749" s="12">
        <f>YEAR(Table2[[#This Row],[Order_Date]])</f>
        <v>2024</v>
      </c>
      <c r="L3749" s="12">
        <f>MONTH(Table2[[#This Row],[Order_Date]])</f>
        <v>12</v>
      </c>
      <c r="M3749" t="str">
        <f>TEXT(Table2[[#This Row],[Order_Date]],"mmm")</f>
        <v>Dec</v>
      </c>
      <c r="N3749" t="str">
        <f>TEXT(Table2[[#This Row],[Order_Date]],"YYYY-MM")</f>
        <v>2024-12</v>
      </c>
      <c r="O3749" s="9">
        <f>IFERROR(Table2[[#This Row],[Profit]]/Table2[[#This Row],[Sales]],0)</f>
        <v>0.24961020552799432</v>
      </c>
      <c r="P3749" t="str">
        <f>_xlfn.XLOOKUP(Table2[[#This Row],[Product_ID]],Table4[Product_ID],Table4[Category],"Not Found")</f>
        <v>Office</v>
      </c>
      <c r="Q3749" t="str">
        <f>_xlfn.XLOOKUP(Table2[[#This Row],[Product_ID]],Table4[Product_ID],Table4[Sub_Category],"Not Found")</f>
        <v>Paper</v>
      </c>
      <c r="R3749" t="str">
        <f>_xlfn.XLOOKUP(Table2[[#This Row],[Customer_ID]],Table1[Customer_ID],Table1[Region],"Not Found")</f>
        <v>South</v>
      </c>
      <c r="S3749" t="str">
        <f>_xlfn.XLOOKUP(Table2[[#This Row],[Customer_ID]],Table1[Customer_ID],Table1[Segment],"Not Found")</f>
        <v>Corporate</v>
      </c>
      <c r="T3749" t="str">
        <f>_xlfn.XLOOKUP(Table2[[#This Row],[Product_ID]],Table4[Product_ID],Table4[Product_Name],"Not Found")</f>
        <v>Pen Set</v>
      </c>
    </row>
    <row r="3750" spans="1:20" x14ac:dyDescent="0.3">
      <c r="A3750" t="s">
        <v>4282</v>
      </c>
      <c r="B3750" s="4">
        <v>45966</v>
      </c>
      <c r="C3750" s="4">
        <v>45970</v>
      </c>
      <c r="D3750" t="s">
        <v>154</v>
      </c>
      <c r="E3750" t="s">
        <v>200</v>
      </c>
      <c r="F3750" s="8">
        <v>2</v>
      </c>
      <c r="G3750" s="10">
        <v>0.05</v>
      </c>
      <c r="H3750" t="s">
        <v>30</v>
      </c>
      <c r="I3750" s="8">
        <v>2088.1</v>
      </c>
      <c r="J3750" s="8">
        <v>589.64</v>
      </c>
      <c r="K3750" s="12">
        <f>YEAR(Table2[[#This Row],[Order_Date]])</f>
        <v>2025</v>
      </c>
      <c r="L3750" s="12">
        <f>MONTH(Table2[[#This Row],[Order_Date]])</f>
        <v>11</v>
      </c>
      <c r="M3750" t="str">
        <f>TEXT(Table2[[#This Row],[Order_Date]],"mmm")</f>
        <v>Nov</v>
      </c>
      <c r="N3750" t="str">
        <f>TEXT(Table2[[#This Row],[Order_Date]],"YYYY-MM")</f>
        <v>2025-11</v>
      </c>
      <c r="O3750" s="9">
        <f>IFERROR(Table2[[#This Row],[Profit]]/Table2[[#This Row],[Sales]],0)</f>
        <v>0.28238111201570809</v>
      </c>
      <c r="P3750" t="str">
        <f>_xlfn.XLOOKUP(Table2[[#This Row],[Product_ID]],Table4[Product_ID],Table4[Category],"Not Found")</f>
        <v>Office</v>
      </c>
      <c r="Q3750" t="str">
        <f>_xlfn.XLOOKUP(Table2[[#This Row],[Product_ID]],Table4[Product_ID],Table4[Sub_Category],"Not Found")</f>
        <v>Office Supplies</v>
      </c>
      <c r="R3750" t="str">
        <f>_xlfn.XLOOKUP(Table2[[#This Row],[Customer_ID]],Table1[Customer_ID],Table1[Region],"Not Found")</f>
        <v>West</v>
      </c>
      <c r="S3750" t="str">
        <f>_xlfn.XLOOKUP(Table2[[#This Row],[Customer_ID]],Table1[Customer_ID],Table1[Segment],"Not Found")</f>
        <v>Consumer</v>
      </c>
      <c r="T3750" t="str">
        <f>_xlfn.XLOOKUP(Table2[[#This Row],[Product_ID]],Table4[Product_ID],Table4[Product_Name],"Not Found")</f>
        <v>Laptop Stand</v>
      </c>
    </row>
    <row r="3751" spans="1:20" x14ac:dyDescent="0.3">
      <c r="A3751" t="s">
        <v>4283</v>
      </c>
      <c r="B3751" s="4">
        <v>45642</v>
      </c>
      <c r="C3751" s="4">
        <v>45646</v>
      </c>
      <c r="D3751" t="s">
        <v>650</v>
      </c>
      <c r="E3751" t="s">
        <v>35</v>
      </c>
      <c r="F3751" s="8">
        <v>1</v>
      </c>
      <c r="G3751" s="10">
        <v>0.1</v>
      </c>
      <c r="H3751" t="s">
        <v>21</v>
      </c>
      <c r="I3751" s="8">
        <v>1439.1</v>
      </c>
      <c r="J3751" s="8">
        <v>469.75</v>
      </c>
      <c r="K3751" s="12">
        <f>YEAR(Table2[[#This Row],[Order_Date]])</f>
        <v>2024</v>
      </c>
      <c r="L3751" s="12">
        <f>MONTH(Table2[[#This Row],[Order_Date]])</f>
        <v>12</v>
      </c>
      <c r="M3751" t="str">
        <f>TEXT(Table2[[#This Row],[Order_Date]],"mmm")</f>
        <v>Dec</v>
      </c>
      <c r="N3751" t="str">
        <f>TEXT(Table2[[#This Row],[Order_Date]],"YYYY-MM")</f>
        <v>2024-12</v>
      </c>
      <c r="O3751" s="9">
        <f>IFERROR(Table2[[#This Row],[Profit]]/Table2[[#This Row],[Sales]],0)</f>
        <v>0.32641928983392399</v>
      </c>
      <c r="P3751" t="str">
        <f>_xlfn.XLOOKUP(Table2[[#This Row],[Product_ID]],Table4[Product_ID],Table4[Category],"Not Found")</f>
        <v>Lifestyle</v>
      </c>
      <c r="Q3751" t="str">
        <f>_xlfn.XLOOKUP(Table2[[#This Row],[Product_ID]],Table4[Product_ID],Table4[Sub_Category],"Not Found")</f>
        <v>Bags</v>
      </c>
      <c r="R3751" t="str">
        <f>_xlfn.XLOOKUP(Table2[[#This Row],[Customer_ID]],Table1[Customer_ID],Table1[Region],"Not Found")</f>
        <v>East</v>
      </c>
      <c r="S3751" t="str">
        <f>_xlfn.XLOOKUP(Table2[[#This Row],[Customer_ID]],Table1[Customer_ID],Table1[Segment],"Not Found")</f>
        <v>Home Office</v>
      </c>
      <c r="T3751" t="str">
        <f>_xlfn.XLOOKUP(Table2[[#This Row],[Product_ID]],Table4[Product_ID],Table4[Product_Name],"Not Found")</f>
        <v>Backpack</v>
      </c>
    </row>
    <row r="3752" spans="1:20" x14ac:dyDescent="0.3">
      <c r="A3752" t="s">
        <v>4284</v>
      </c>
      <c r="B3752" s="4">
        <v>45946</v>
      </c>
      <c r="C3752" s="4">
        <v>45951</v>
      </c>
      <c r="D3752" t="s">
        <v>577</v>
      </c>
      <c r="E3752" t="s">
        <v>35</v>
      </c>
      <c r="F3752" s="8">
        <v>1</v>
      </c>
      <c r="G3752" s="10">
        <v>0.1</v>
      </c>
      <c r="H3752" t="s">
        <v>13</v>
      </c>
      <c r="I3752" s="8">
        <v>1439.1</v>
      </c>
      <c r="J3752" s="8">
        <v>548.49</v>
      </c>
      <c r="K3752" s="12">
        <f>YEAR(Table2[[#This Row],[Order_Date]])</f>
        <v>2025</v>
      </c>
      <c r="L3752" s="12">
        <f>MONTH(Table2[[#This Row],[Order_Date]])</f>
        <v>10</v>
      </c>
      <c r="M3752" t="str">
        <f>TEXT(Table2[[#This Row],[Order_Date]],"mmm")</f>
        <v>Oct</v>
      </c>
      <c r="N3752" t="str">
        <f>TEXT(Table2[[#This Row],[Order_Date]],"YYYY-MM")</f>
        <v>2025-10</v>
      </c>
      <c r="O3752" s="9">
        <f>IFERROR(Table2[[#This Row],[Profit]]/Table2[[#This Row],[Sales]],0)</f>
        <v>0.3811340421096519</v>
      </c>
      <c r="P3752" t="str">
        <f>_xlfn.XLOOKUP(Table2[[#This Row],[Product_ID]],Table4[Product_ID],Table4[Category],"Not Found")</f>
        <v>Lifestyle</v>
      </c>
      <c r="Q3752" t="str">
        <f>_xlfn.XLOOKUP(Table2[[#This Row],[Product_ID]],Table4[Product_ID],Table4[Sub_Category],"Not Found")</f>
        <v>Bags</v>
      </c>
      <c r="R3752" t="str">
        <f>_xlfn.XLOOKUP(Table2[[#This Row],[Customer_ID]],Table1[Customer_ID],Table1[Region],"Not Found")</f>
        <v>South</v>
      </c>
      <c r="S3752" t="str">
        <f>_xlfn.XLOOKUP(Table2[[#This Row],[Customer_ID]],Table1[Customer_ID],Table1[Segment],"Not Found")</f>
        <v>Corporate</v>
      </c>
      <c r="T3752" t="str">
        <f>_xlfn.XLOOKUP(Table2[[#This Row],[Product_ID]],Table4[Product_ID],Table4[Product_Name],"Not Found")</f>
        <v>Backpack</v>
      </c>
    </row>
    <row r="3753" spans="1:20" x14ac:dyDescent="0.3">
      <c r="A3753" t="s">
        <v>4285</v>
      </c>
      <c r="B3753" s="4">
        <v>45691</v>
      </c>
      <c r="C3753" s="4">
        <v>45694</v>
      </c>
      <c r="D3753" t="s">
        <v>960</v>
      </c>
      <c r="E3753" t="s">
        <v>76</v>
      </c>
      <c r="F3753" s="8">
        <v>2</v>
      </c>
      <c r="G3753" s="10">
        <v>0.2</v>
      </c>
      <c r="H3753" t="s">
        <v>13</v>
      </c>
      <c r="I3753" s="8">
        <v>1438.4</v>
      </c>
      <c r="J3753" s="8">
        <v>275.77999999999997</v>
      </c>
      <c r="K3753" s="12">
        <f>YEAR(Table2[[#This Row],[Order_Date]])</f>
        <v>2025</v>
      </c>
      <c r="L3753" s="12">
        <f>MONTH(Table2[[#This Row],[Order_Date]])</f>
        <v>2</v>
      </c>
      <c r="M3753" t="str">
        <f>TEXT(Table2[[#This Row],[Order_Date]],"mmm")</f>
        <v>Feb</v>
      </c>
      <c r="N3753" t="str">
        <f>TEXT(Table2[[#This Row],[Order_Date]],"YYYY-MM")</f>
        <v>2025-02</v>
      </c>
      <c r="O3753" s="9">
        <f>IFERROR(Table2[[#This Row],[Profit]]/Table2[[#This Row],[Sales]],0)</f>
        <v>0.19172691879866516</v>
      </c>
      <c r="P3753" t="str">
        <f>_xlfn.XLOOKUP(Table2[[#This Row],[Product_ID]],Table4[Product_ID],Table4[Category],"Not Found")</f>
        <v>Home</v>
      </c>
      <c r="Q3753" t="str">
        <f>_xlfn.XLOOKUP(Table2[[#This Row],[Product_ID]],Table4[Product_ID],Table4[Sub_Category],"Not Found")</f>
        <v>Decor</v>
      </c>
      <c r="R3753" t="str">
        <f>_xlfn.XLOOKUP(Table2[[#This Row],[Customer_ID]],Table1[Customer_ID],Table1[Region],"Not Found")</f>
        <v>North</v>
      </c>
      <c r="S3753" t="str">
        <f>_xlfn.XLOOKUP(Table2[[#This Row],[Customer_ID]],Table1[Customer_ID],Table1[Segment],"Not Found")</f>
        <v>Corporate</v>
      </c>
      <c r="T3753" t="str">
        <f>_xlfn.XLOOKUP(Table2[[#This Row],[Product_ID]],Table4[Product_ID],Table4[Product_Name],"Not Found")</f>
        <v>Wall Clock</v>
      </c>
    </row>
    <row r="3754" spans="1:20" x14ac:dyDescent="0.3">
      <c r="A3754" t="s">
        <v>4286</v>
      </c>
      <c r="B3754" s="4">
        <v>45544</v>
      </c>
      <c r="C3754" s="4">
        <v>45549</v>
      </c>
      <c r="D3754" t="s">
        <v>1067</v>
      </c>
      <c r="E3754" t="s">
        <v>71</v>
      </c>
      <c r="F3754" s="8">
        <v>2</v>
      </c>
      <c r="G3754" s="10">
        <v>0.05</v>
      </c>
      <c r="H3754" t="s">
        <v>13</v>
      </c>
      <c r="I3754" s="8">
        <v>1518.1</v>
      </c>
      <c r="J3754" s="8">
        <v>411.21</v>
      </c>
      <c r="K3754" s="12">
        <f>YEAR(Table2[[#This Row],[Order_Date]])</f>
        <v>2024</v>
      </c>
      <c r="L3754" s="12">
        <f>MONTH(Table2[[#This Row],[Order_Date]])</f>
        <v>9</v>
      </c>
      <c r="M3754" t="str">
        <f>TEXT(Table2[[#This Row],[Order_Date]],"mmm")</f>
        <v>Sep</v>
      </c>
      <c r="N3754" t="str">
        <f>TEXT(Table2[[#This Row],[Order_Date]],"YYYY-MM")</f>
        <v>2024-09</v>
      </c>
      <c r="O3754" s="9">
        <f>IFERROR(Table2[[#This Row],[Profit]]/Table2[[#This Row],[Sales]],0)</f>
        <v>0.27087148409195705</v>
      </c>
      <c r="P3754" t="str">
        <f>_xlfn.XLOOKUP(Table2[[#This Row],[Product_ID]],Table4[Product_ID],Table4[Category],"Not Found")</f>
        <v>Home</v>
      </c>
      <c r="Q3754" t="str">
        <f>_xlfn.XLOOKUP(Table2[[#This Row],[Product_ID]],Table4[Product_ID],Table4[Sub_Category],"Not Found")</f>
        <v>Storage</v>
      </c>
      <c r="R3754" t="str">
        <f>_xlfn.XLOOKUP(Table2[[#This Row],[Customer_ID]],Table1[Customer_ID],Table1[Region],"Not Found")</f>
        <v>West</v>
      </c>
      <c r="S3754" t="str">
        <f>_xlfn.XLOOKUP(Table2[[#This Row],[Customer_ID]],Table1[Customer_ID],Table1[Segment],"Not Found")</f>
        <v>Consumer</v>
      </c>
      <c r="T3754" t="str">
        <f>_xlfn.XLOOKUP(Table2[[#This Row],[Product_ID]],Table4[Product_ID],Table4[Product_Name],"Not Found")</f>
        <v>Storage Box</v>
      </c>
    </row>
    <row r="3755" spans="1:20" x14ac:dyDescent="0.3">
      <c r="A3755" t="s">
        <v>4287</v>
      </c>
      <c r="B3755" s="4">
        <v>45750</v>
      </c>
      <c r="C3755" s="4">
        <v>45755</v>
      </c>
      <c r="D3755" t="s">
        <v>2126</v>
      </c>
      <c r="E3755" t="s">
        <v>96</v>
      </c>
      <c r="F3755" s="8">
        <v>1</v>
      </c>
      <c r="G3755" s="10">
        <v>0.05</v>
      </c>
      <c r="H3755" t="s">
        <v>13</v>
      </c>
      <c r="I3755" s="8">
        <v>949.05</v>
      </c>
      <c r="J3755" s="8">
        <v>228.1</v>
      </c>
      <c r="K3755" s="12">
        <f>YEAR(Table2[[#This Row],[Order_Date]])</f>
        <v>2025</v>
      </c>
      <c r="L3755" s="12">
        <f>MONTH(Table2[[#This Row],[Order_Date]])</f>
        <v>4</v>
      </c>
      <c r="M3755" t="str">
        <f>TEXT(Table2[[#This Row],[Order_Date]],"mmm")</f>
        <v>Apr</v>
      </c>
      <c r="N3755" t="str">
        <f>TEXT(Table2[[#This Row],[Order_Date]],"YYYY-MM")</f>
        <v>2025-04</v>
      </c>
      <c r="O3755" s="9">
        <f>IFERROR(Table2[[#This Row],[Profit]]/Table2[[#This Row],[Sales]],0)</f>
        <v>0.24034560876666142</v>
      </c>
      <c r="P3755" t="str">
        <f>_xlfn.XLOOKUP(Table2[[#This Row],[Product_ID]],Table4[Product_ID],Table4[Category],"Not Found")</f>
        <v>Home</v>
      </c>
      <c r="Q3755" t="str">
        <f>_xlfn.XLOOKUP(Table2[[#This Row],[Product_ID]],Table4[Product_ID],Table4[Sub_Category],"Not Found")</f>
        <v>Lighting</v>
      </c>
      <c r="R3755" t="str">
        <f>_xlfn.XLOOKUP(Table2[[#This Row],[Customer_ID]],Table1[Customer_ID],Table1[Region],"Not Found")</f>
        <v>West</v>
      </c>
      <c r="S3755" t="str">
        <f>_xlfn.XLOOKUP(Table2[[#This Row],[Customer_ID]],Table1[Customer_ID],Table1[Segment],"Not Found")</f>
        <v>Consumer</v>
      </c>
      <c r="T3755" t="str">
        <f>_xlfn.XLOOKUP(Table2[[#This Row],[Product_ID]],Table4[Product_ID],Table4[Product_Name],"Not Found")</f>
        <v>LED Strip Light</v>
      </c>
    </row>
    <row r="3756" spans="1:20" x14ac:dyDescent="0.3">
      <c r="A3756" t="s">
        <v>4288</v>
      </c>
      <c r="B3756" s="4">
        <v>45990</v>
      </c>
      <c r="C3756" s="4">
        <v>45995</v>
      </c>
      <c r="D3756" t="s">
        <v>231</v>
      </c>
      <c r="E3756" t="s">
        <v>96</v>
      </c>
      <c r="F3756" s="8">
        <v>2</v>
      </c>
      <c r="G3756" s="10">
        <v>0.05</v>
      </c>
      <c r="H3756" t="s">
        <v>13</v>
      </c>
      <c r="I3756" s="8">
        <v>1898.1</v>
      </c>
      <c r="J3756" s="8">
        <v>517.57000000000005</v>
      </c>
      <c r="K3756" s="12">
        <f>YEAR(Table2[[#This Row],[Order_Date]])</f>
        <v>2025</v>
      </c>
      <c r="L3756" s="12">
        <f>MONTH(Table2[[#This Row],[Order_Date]])</f>
        <v>11</v>
      </c>
      <c r="M3756" t="str">
        <f>TEXT(Table2[[#This Row],[Order_Date]],"mmm")</f>
        <v>Nov</v>
      </c>
      <c r="N3756" t="str">
        <f>TEXT(Table2[[#This Row],[Order_Date]],"YYYY-MM")</f>
        <v>2025-11</v>
      </c>
      <c r="O3756" s="9">
        <f>IFERROR(Table2[[#This Row],[Profit]]/Table2[[#This Row],[Sales]],0)</f>
        <v>0.27267794109899379</v>
      </c>
      <c r="P3756" t="str">
        <f>_xlfn.XLOOKUP(Table2[[#This Row],[Product_ID]],Table4[Product_ID],Table4[Category],"Not Found")</f>
        <v>Home</v>
      </c>
      <c r="Q3756" t="str">
        <f>_xlfn.XLOOKUP(Table2[[#This Row],[Product_ID]],Table4[Product_ID],Table4[Sub_Category],"Not Found")</f>
        <v>Lighting</v>
      </c>
      <c r="R3756" t="str">
        <f>_xlfn.XLOOKUP(Table2[[#This Row],[Customer_ID]],Table1[Customer_ID],Table1[Region],"Not Found")</f>
        <v>West</v>
      </c>
      <c r="S3756" t="str">
        <f>_xlfn.XLOOKUP(Table2[[#This Row],[Customer_ID]],Table1[Customer_ID],Table1[Segment],"Not Found")</f>
        <v>Consumer</v>
      </c>
      <c r="T3756" t="str">
        <f>_xlfn.XLOOKUP(Table2[[#This Row],[Product_ID]],Table4[Product_ID],Table4[Product_Name],"Not Found")</f>
        <v>LED Strip Light</v>
      </c>
    </row>
    <row r="3757" spans="1:20" x14ac:dyDescent="0.3">
      <c r="A3757" t="s">
        <v>4289</v>
      </c>
      <c r="B3757" s="4">
        <v>45790</v>
      </c>
      <c r="C3757" s="4">
        <v>45791</v>
      </c>
      <c r="D3757" t="s">
        <v>433</v>
      </c>
      <c r="E3757" t="s">
        <v>35</v>
      </c>
      <c r="F3757" s="8">
        <v>1</v>
      </c>
      <c r="G3757" s="10">
        <v>0.05</v>
      </c>
      <c r="H3757" t="s">
        <v>17</v>
      </c>
      <c r="I3757" s="8">
        <v>1519.05</v>
      </c>
      <c r="J3757" s="8">
        <v>505.56</v>
      </c>
      <c r="K3757" s="12">
        <f>YEAR(Table2[[#This Row],[Order_Date]])</f>
        <v>2025</v>
      </c>
      <c r="L3757" s="12">
        <f>MONTH(Table2[[#This Row],[Order_Date]])</f>
        <v>5</v>
      </c>
      <c r="M3757" t="str">
        <f>TEXT(Table2[[#This Row],[Order_Date]],"mmm")</f>
        <v>May</v>
      </c>
      <c r="N3757" t="str">
        <f>TEXT(Table2[[#This Row],[Order_Date]],"YYYY-MM")</f>
        <v>2025-05</v>
      </c>
      <c r="O3757" s="9">
        <f>IFERROR(Table2[[#This Row],[Profit]]/Table2[[#This Row],[Sales]],0)</f>
        <v>0.33281327145255257</v>
      </c>
      <c r="P3757" t="str">
        <f>_xlfn.XLOOKUP(Table2[[#This Row],[Product_ID]],Table4[Product_ID],Table4[Category],"Not Found")</f>
        <v>Lifestyle</v>
      </c>
      <c r="Q3757" t="str">
        <f>_xlfn.XLOOKUP(Table2[[#This Row],[Product_ID]],Table4[Product_ID],Table4[Sub_Category],"Not Found")</f>
        <v>Bags</v>
      </c>
      <c r="R3757" t="str">
        <f>_xlfn.XLOOKUP(Table2[[#This Row],[Customer_ID]],Table1[Customer_ID],Table1[Region],"Not Found")</f>
        <v>West</v>
      </c>
      <c r="S3757" t="str">
        <f>_xlfn.XLOOKUP(Table2[[#This Row],[Customer_ID]],Table1[Customer_ID],Table1[Segment],"Not Found")</f>
        <v>Consumer</v>
      </c>
      <c r="T3757" t="str">
        <f>_xlfn.XLOOKUP(Table2[[#This Row],[Product_ID]],Table4[Product_ID],Table4[Product_Name],"Not Found")</f>
        <v>Backpack</v>
      </c>
    </row>
    <row r="3758" spans="1:20" x14ac:dyDescent="0.3">
      <c r="A3758" t="s">
        <v>4290</v>
      </c>
      <c r="B3758" s="4">
        <v>45799</v>
      </c>
      <c r="C3758" s="4">
        <v>45804</v>
      </c>
      <c r="D3758" t="s">
        <v>154</v>
      </c>
      <c r="E3758" t="s">
        <v>99</v>
      </c>
      <c r="F3758" s="8">
        <v>3</v>
      </c>
      <c r="G3758" s="10">
        <v>0</v>
      </c>
      <c r="H3758" t="s">
        <v>21</v>
      </c>
      <c r="I3758" s="8">
        <v>747</v>
      </c>
      <c r="J3758" s="8">
        <v>220.09</v>
      </c>
      <c r="K3758" s="12">
        <f>YEAR(Table2[[#This Row],[Order_Date]])</f>
        <v>2025</v>
      </c>
      <c r="L3758" s="12">
        <f>MONTH(Table2[[#This Row],[Order_Date]])</f>
        <v>5</v>
      </c>
      <c r="M3758" t="str">
        <f>TEXT(Table2[[#This Row],[Order_Date]],"mmm")</f>
        <v>May</v>
      </c>
      <c r="N3758" t="str">
        <f>TEXT(Table2[[#This Row],[Order_Date]],"YYYY-MM")</f>
        <v>2025-05</v>
      </c>
      <c r="O3758" s="9">
        <f>IFERROR(Table2[[#This Row],[Profit]]/Table2[[#This Row],[Sales]],0)</f>
        <v>0.2946318607764391</v>
      </c>
      <c r="P3758" t="str">
        <f>_xlfn.XLOOKUP(Table2[[#This Row],[Product_ID]],Table4[Product_ID],Table4[Category],"Not Found")</f>
        <v>Office</v>
      </c>
      <c r="Q3758" t="str">
        <f>_xlfn.XLOOKUP(Table2[[#This Row],[Product_ID]],Table4[Product_ID],Table4[Sub_Category],"Not Found")</f>
        <v>Paper</v>
      </c>
      <c r="R3758" t="str">
        <f>_xlfn.XLOOKUP(Table2[[#This Row],[Customer_ID]],Table1[Customer_ID],Table1[Region],"Not Found")</f>
        <v>West</v>
      </c>
      <c r="S3758" t="str">
        <f>_xlfn.XLOOKUP(Table2[[#This Row],[Customer_ID]],Table1[Customer_ID],Table1[Segment],"Not Found")</f>
        <v>Consumer</v>
      </c>
      <c r="T3758" t="str">
        <f>_xlfn.XLOOKUP(Table2[[#This Row],[Product_ID]],Table4[Product_ID],Table4[Product_Name],"Not Found")</f>
        <v>Pen Set</v>
      </c>
    </row>
    <row r="3759" spans="1:20" x14ac:dyDescent="0.3">
      <c r="A3759" t="s">
        <v>4291</v>
      </c>
      <c r="B3759" s="4">
        <v>45595</v>
      </c>
      <c r="C3759" s="4">
        <v>45600</v>
      </c>
      <c r="D3759" t="s">
        <v>889</v>
      </c>
      <c r="E3759" t="s">
        <v>35</v>
      </c>
      <c r="F3759" s="8">
        <v>1</v>
      </c>
      <c r="G3759" s="10">
        <v>0.2</v>
      </c>
      <c r="H3759" t="s">
        <v>13</v>
      </c>
      <c r="I3759" s="8">
        <v>1279.2</v>
      </c>
      <c r="J3759" s="8">
        <v>387.31</v>
      </c>
      <c r="K3759" s="12">
        <f>YEAR(Table2[[#This Row],[Order_Date]])</f>
        <v>2024</v>
      </c>
      <c r="L3759" s="12">
        <f>MONTH(Table2[[#This Row],[Order_Date]])</f>
        <v>10</v>
      </c>
      <c r="M3759" t="str">
        <f>TEXT(Table2[[#This Row],[Order_Date]],"mmm")</f>
        <v>Oct</v>
      </c>
      <c r="N3759" t="str">
        <f>TEXT(Table2[[#This Row],[Order_Date]],"YYYY-MM")</f>
        <v>2024-10</v>
      </c>
      <c r="O3759" s="9">
        <f>IFERROR(Table2[[#This Row],[Profit]]/Table2[[#This Row],[Sales]],0)</f>
        <v>0.30277517198248904</v>
      </c>
      <c r="P3759" t="str">
        <f>_xlfn.XLOOKUP(Table2[[#This Row],[Product_ID]],Table4[Product_ID],Table4[Category],"Not Found")</f>
        <v>Lifestyle</v>
      </c>
      <c r="Q3759" t="str">
        <f>_xlfn.XLOOKUP(Table2[[#This Row],[Product_ID]],Table4[Product_ID],Table4[Sub_Category],"Not Found")</f>
        <v>Bags</v>
      </c>
      <c r="R3759" t="str">
        <f>_xlfn.XLOOKUP(Table2[[#This Row],[Customer_ID]],Table1[Customer_ID],Table1[Region],"Not Found")</f>
        <v>West</v>
      </c>
      <c r="S3759" t="str">
        <f>_xlfn.XLOOKUP(Table2[[#This Row],[Customer_ID]],Table1[Customer_ID],Table1[Segment],"Not Found")</f>
        <v>Consumer</v>
      </c>
      <c r="T3759" t="str">
        <f>_xlfn.XLOOKUP(Table2[[#This Row],[Product_ID]],Table4[Product_ID],Table4[Product_Name],"Not Found")</f>
        <v>Backpack</v>
      </c>
    </row>
    <row r="3760" spans="1:20" x14ac:dyDescent="0.3">
      <c r="A3760" t="s">
        <v>4292</v>
      </c>
      <c r="B3760" s="4">
        <v>45792</v>
      </c>
      <c r="C3760" s="4">
        <v>45793</v>
      </c>
      <c r="D3760" t="s">
        <v>252</v>
      </c>
      <c r="E3760" t="s">
        <v>12</v>
      </c>
      <c r="F3760" s="8">
        <v>1</v>
      </c>
      <c r="G3760" s="10">
        <v>0.15</v>
      </c>
      <c r="H3760" t="s">
        <v>17</v>
      </c>
      <c r="I3760" s="8">
        <v>509.15</v>
      </c>
      <c r="J3760" s="8">
        <v>108.45</v>
      </c>
      <c r="K3760" s="12">
        <f>YEAR(Table2[[#This Row],[Order_Date]])</f>
        <v>2025</v>
      </c>
      <c r="L3760" s="12">
        <f>MONTH(Table2[[#This Row],[Order_Date]])</f>
        <v>5</v>
      </c>
      <c r="M3760" t="str">
        <f>TEXT(Table2[[#This Row],[Order_Date]],"mmm")</f>
        <v>May</v>
      </c>
      <c r="N3760" t="str">
        <f>TEXT(Table2[[#This Row],[Order_Date]],"YYYY-MM")</f>
        <v>2025-05</v>
      </c>
      <c r="O3760" s="9">
        <f>IFERROR(Table2[[#This Row],[Profit]]/Table2[[#This Row],[Sales]],0)</f>
        <v>0.21300206226063048</v>
      </c>
      <c r="P3760" t="str">
        <f>_xlfn.XLOOKUP(Table2[[#This Row],[Product_ID]],Table4[Product_ID],Table4[Category],"Not Found")</f>
        <v>Home</v>
      </c>
      <c r="Q3760" t="str">
        <f>_xlfn.XLOOKUP(Table2[[#This Row],[Product_ID]],Table4[Product_ID],Table4[Sub_Category],"Not Found")</f>
        <v>Kitchen</v>
      </c>
      <c r="R3760" t="str">
        <f>_xlfn.XLOOKUP(Table2[[#This Row],[Customer_ID]],Table1[Customer_ID],Table1[Region],"Not Found")</f>
        <v>West</v>
      </c>
      <c r="S3760" t="str">
        <f>_xlfn.XLOOKUP(Table2[[#This Row],[Customer_ID]],Table1[Customer_ID],Table1[Segment],"Not Found")</f>
        <v>Home Office</v>
      </c>
      <c r="T3760" t="str">
        <f>_xlfn.XLOOKUP(Table2[[#This Row],[Product_ID]],Table4[Product_ID],Table4[Product_Name],"Not Found")</f>
        <v>Water Bottle</v>
      </c>
    </row>
    <row r="3761" spans="1:20" x14ac:dyDescent="0.3">
      <c r="A3761" t="s">
        <v>4293</v>
      </c>
      <c r="B3761" s="4">
        <v>45889</v>
      </c>
      <c r="C3761" s="4">
        <v>45894</v>
      </c>
      <c r="D3761" t="s">
        <v>769</v>
      </c>
      <c r="E3761" t="s">
        <v>20</v>
      </c>
      <c r="F3761" s="8">
        <v>3</v>
      </c>
      <c r="G3761" s="10">
        <v>0</v>
      </c>
      <c r="H3761" t="s">
        <v>13</v>
      </c>
      <c r="I3761" s="8">
        <v>20997</v>
      </c>
      <c r="J3761" s="8">
        <v>3054.88</v>
      </c>
      <c r="K3761" s="12">
        <f>YEAR(Table2[[#This Row],[Order_Date]])</f>
        <v>2025</v>
      </c>
      <c r="L3761" s="12">
        <f>MONTH(Table2[[#This Row],[Order_Date]])</f>
        <v>8</v>
      </c>
      <c r="M3761" t="str">
        <f>TEXT(Table2[[#This Row],[Order_Date]],"mmm")</f>
        <v>Aug</v>
      </c>
      <c r="N3761" t="str">
        <f>TEXT(Table2[[#This Row],[Order_Date]],"YYYY-MM")</f>
        <v>2025-08</v>
      </c>
      <c r="O3761" s="9">
        <f>IFERROR(Table2[[#This Row],[Profit]]/Table2[[#This Row],[Sales]],0)</f>
        <v>0.14549126065628423</v>
      </c>
      <c r="P3761" t="str">
        <f>_xlfn.XLOOKUP(Table2[[#This Row],[Product_ID]],Table4[Product_ID],Table4[Category],"Not Found")</f>
        <v>Furniture</v>
      </c>
      <c r="Q3761" t="str">
        <f>_xlfn.XLOOKUP(Table2[[#This Row],[Product_ID]],Table4[Product_ID],Table4[Sub_Category],"Not Found")</f>
        <v>Furniture</v>
      </c>
      <c r="R3761" t="str">
        <f>_xlfn.XLOOKUP(Table2[[#This Row],[Customer_ID]],Table1[Customer_ID],Table1[Region],"Not Found")</f>
        <v>West</v>
      </c>
      <c r="S3761" t="str">
        <f>_xlfn.XLOOKUP(Table2[[#This Row],[Customer_ID]],Table1[Customer_ID],Table1[Segment],"Not Found")</f>
        <v>Consumer</v>
      </c>
      <c r="T3761" t="str">
        <f>_xlfn.XLOOKUP(Table2[[#This Row],[Product_ID]],Table4[Product_ID],Table4[Product_Name],"Not Found")</f>
        <v>Office Chair</v>
      </c>
    </row>
    <row r="3762" spans="1:20" x14ac:dyDescent="0.3">
      <c r="A3762" t="s">
        <v>4294</v>
      </c>
      <c r="B3762" s="4">
        <v>45457</v>
      </c>
      <c r="C3762" s="4">
        <v>45461</v>
      </c>
      <c r="D3762" t="s">
        <v>1313</v>
      </c>
      <c r="E3762" t="s">
        <v>20</v>
      </c>
      <c r="F3762" s="8">
        <v>1</v>
      </c>
      <c r="G3762" s="10">
        <v>0</v>
      </c>
      <c r="H3762" t="s">
        <v>21</v>
      </c>
      <c r="I3762" s="8">
        <v>6999</v>
      </c>
      <c r="J3762" s="8">
        <v>1457.16</v>
      </c>
      <c r="K3762" s="12">
        <f>YEAR(Table2[[#This Row],[Order_Date]])</f>
        <v>2024</v>
      </c>
      <c r="L3762" s="12">
        <f>MONTH(Table2[[#This Row],[Order_Date]])</f>
        <v>6</v>
      </c>
      <c r="M3762" t="str">
        <f>TEXT(Table2[[#This Row],[Order_Date]],"mmm")</f>
        <v>Jun</v>
      </c>
      <c r="N3762" t="str">
        <f>TEXT(Table2[[#This Row],[Order_Date]],"YYYY-MM")</f>
        <v>2024-06</v>
      </c>
      <c r="O3762" s="9">
        <f>IFERROR(Table2[[#This Row],[Profit]]/Table2[[#This Row],[Sales]],0)</f>
        <v>0.20819545649378485</v>
      </c>
      <c r="P3762" t="str">
        <f>_xlfn.XLOOKUP(Table2[[#This Row],[Product_ID]],Table4[Product_ID],Table4[Category],"Not Found")</f>
        <v>Furniture</v>
      </c>
      <c r="Q3762" t="str">
        <f>_xlfn.XLOOKUP(Table2[[#This Row],[Product_ID]],Table4[Product_ID],Table4[Sub_Category],"Not Found")</f>
        <v>Furniture</v>
      </c>
      <c r="R3762" t="str">
        <f>_xlfn.XLOOKUP(Table2[[#This Row],[Customer_ID]],Table1[Customer_ID],Table1[Region],"Not Found")</f>
        <v>East</v>
      </c>
      <c r="S3762" t="str">
        <f>_xlfn.XLOOKUP(Table2[[#This Row],[Customer_ID]],Table1[Customer_ID],Table1[Segment],"Not Found")</f>
        <v>Home Office</v>
      </c>
      <c r="T3762" t="str">
        <f>_xlfn.XLOOKUP(Table2[[#This Row],[Product_ID]],Table4[Product_ID],Table4[Product_Name],"Not Found")</f>
        <v>Office Chair</v>
      </c>
    </row>
    <row r="3763" spans="1:20" x14ac:dyDescent="0.3">
      <c r="A3763" t="s">
        <v>4295</v>
      </c>
      <c r="B3763" s="4">
        <v>45706</v>
      </c>
      <c r="C3763" s="4">
        <v>45710</v>
      </c>
      <c r="D3763" t="s">
        <v>1678</v>
      </c>
      <c r="E3763" t="s">
        <v>12</v>
      </c>
      <c r="F3763" s="8">
        <v>1</v>
      </c>
      <c r="G3763" s="10">
        <v>0</v>
      </c>
      <c r="H3763" t="s">
        <v>13</v>
      </c>
      <c r="I3763" s="8">
        <v>599</v>
      </c>
      <c r="J3763" s="8">
        <v>131.74</v>
      </c>
      <c r="K3763" s="12">
        <f>YEAR(Table2[[#This Row],[Order_Date]])</f>
        <v>2025</v>
      </c>
      <c r="L3763" s="12">
        <f>MONTH(Table2[[#This Row],[Order_Date]])</f>
        <v>2</v>
      </c>
      <c r="M3763" t="str">
        <f>TEXT(Table2[[#This Row],[Order_Date]],"mmm")</f>
        <v>Feb</v>
      </c>
      <c r="N3763" t="str">
        <f>TEXT(Table2[[#This Row],[Order_Date]],"YYYY-MM")</f>
        <v>2025-02</v>
      </c>
      <c r="O3763" s="9">
        <f>IFERROR(Table2[[#This Row],[Profit]]/Table2[[#This Row],[Sales]],0)</f>
        <v>0.21993322203672788</v>
      </c>
      <c r="P3763" t="str">
        <f>_xlfn.XLOOKUP(Table2[[#This Row],[Product_ID]],Table4[Product_ID],Table4[Category],"Not Found")</f>
        <v>Home</v>
      </c>
      <c r="Q3763" t="str">
        <f>_xlfn.XLOOKUP(Table2[[#This Row],[Product_ID]],Table4[Product_ID],Table4[Sub_Category],"Not Found")</f>
        <v>Kitchen</v>
      </c>
      <c r="R3763" t="str">
        <f>_xlfn.XLOOKUP(Table2[[#This Row],[Customer_ID]],Table1[Customer_ID],Table1[Region],"Not Found")</f>
        <v>West</v>
      </c>
      <c r="S3763" t="str">
        <f>_xlfn.XLOOKUP(Table2[[#This Row],[Customer_ID]],Table1[Customer_ID],Table1[Segment],"Not Found")</f>
        <v>Consumer</v>
      </c>
      <c r="T3763" t="str">
        <f>_xlfn.XLOOKUP(Table2[[#This Row],[Product_ID]],Table4[Product_ID],Table4[Product_Name],"Not Found")</f>
        <v>Water Bottle</v>
      </c>
    </row>
    <row r="3764" spans="1:20" x14ac:dyDescent="0.3">
      <c r="A3764" t="s">
        <v>4296</v>
      </c>
      <c r="B3764" s="4">
        <v>45753</v>
      </c>
      <c r="C3764" s="4">
        <v>45758</v>
      </c>
      <c r="D3764" t="s">
        <v>978</v>
      </c>
      <c r="E3764" t="s">
        <v>58</v>
      </c>
      <c r="F3764" s="8">
        <v>1</v>
      </c>
      <c r="G3764" s="10">
        <v>0.15</v>
      </c>
      <c r="H3764" t="s">
        <v>17</v>
      </c>
      <c r="I3764" s="8">
        <v>1699.15</v>
      </c>
      <c r="J3764" s="8">
        <v>399.11</v>
      </c>
      <c r="K3764" s="12">
        <f>YEAR(Table2[[#This Row],[Order_Date]])</f>
        <v>2025</v>
      </c>
      <c r="L3764" s="12">
        <f>MONTH(Table2[[#This Row],[Order_Date]])</f>
        <v>4</v>
      </c>
      <c r="M3764" t="str">
        <f>TEXT(Table2[[#This Row],[Order_Date]],"mmm")</f>
        <v>Apr</v>
      </c>
      <c r="N3764" t="str">
        <f>TEXT(Table2[[#This Row],[Order_Date]],"YYYY-MM")</f>
        <v>2025-04</v>
      </c>
      <c r="O3764" s="9">
        <f>IFERROR(Table2[[#This Row],[Profit]]/Table2[[#This Row],[Sales]],0)</f>
        <v>0.23488803225141983</v>
      </c>
      <c r="P3764" t="str">
        <f>_xlfn.XLOOKUP(Table2[[#This Row],[Product_ID]],Table4[Product_ID],Table4[Category],"Not Found")</f>
        <v>Technology</v>
      </c>
      <c r="Q3764" t="str">
        <f>_xlfn.XLOOKUP(Table2[[#This Row],[Product_ID]],Table4[Product_ID],Table4[Sub_Category],"Not Found")</f>
        <v>Audio</v>
      </c>
      <c r="R3764" t="str">
        <f>_xlfn.XLOOKUP(Table2[[#This Row],[Customer_ID]],Table1[Customer_ID],Table1[Region],"Not Found")</f>
        <v>South</v>
      </c>
      <c r="S3764" t="str">
        <f>_xlfn.XLOOKUP(Table2[[#This Row],[Customer_ID]],Table1[Customer_ID],Table1[Segment],"Not Found")</f>
        <v>Consumer</v>
      </c>
      <c r="T3764" t="str">
        <f>_xlfn.XLOOKUP(Table2[[#This Row],[Product_ID]],Table4[Product_ID],Table4[Product_Name],"Not Found")</f>
        <v>Bluetooth Speaker</v>
      </c>
    </row>
    <row r="3765" spans="1:20" x14ac:dyDescent="0.3">
      <c r="A3765" t="s">
        <v>4297</v>
      </c>
      <c r="B3765" s="4">
        <v>45405</v>
      </c>
      <c r="C3765" s="4">
        <v>45406</v>
      </c>
      <c r="D3765" t="s">
        <v>1965</v>
      </c>
      <c r="E3765" t="s">
        <v>20</v>
      </c>
      <c r="F3765" s="8">
        <v>3</v>
      </c>
      <c r="G3765" s="10">
        <v>0.05</v>
      </c>
      <c r="H3765" t="s">
        <v>30</v>
      </c>
      <c r="I3765" s="8">
        <v>19947.150000000001</v>
      </c>
      <c r="J3765" s="8">
        <v>4499.66</v>
      </c>
      <c r="K3765" s="12">
        <f>YEAR(Table2[[#This Row],[Order_Date]])</f>
        <v>2024</v>
      </c>
      <c r="L3765" s="12">
        <f>MONTH(Table2[[#This Row],[Order_Date]])</f>
        <v>4</v>
      </c>
      <c r="M3765" t="str">
        <f>TEXT(Table2[[#This Row],[Order_Date]],"mmm")</f>
        <v>Apr</v>
      </c>
      <c r="N3765" t="str">
        <f>TEXT(Table2[[#This Row],[Order_Date]],"YYYY-MM")</f>
        <v>2024-04</v>
      </c>
      <c r="O3765" s="9">
        <f>IFERROR(Table2[[#This Row],[Profit]]/Table2[[#This Row],[Sales]],0)</f>
        <v>0.22557909275259871</v>
      </c>
      <c r="P3765" t="str">
        <f>_xlfn.XLOOKUP(Table2[[#This Row],[Product_ID]],Table4[Product_ID],Table4[Category],"Not Found")</f>
        <v>Furniture</v>
      </c>
      <c r="Q3765" t="str">
        <f>_xlfn.XLOOKUP(Table2[[#This Row],[Product_ID]],Table4[Product_ID],Table4[Sub_Category],"Not Found")</f>
        <v>Furniture</v>
      </c>
      <c r="R3765" t="str">
        <f>_xlfn.XLOOKUP(Table2[[#This Row],[Customer_ID]],Table1[Customer_ID],Table1[Region],"Not Found")</f>
        <v>South</v>
      </c>
      <c r="S3765" t="str">
        <f>_xlfn.XLOOKUP(Table2[[#This Row],[Customer_ID]],Table1[Customer_ID],Table1[Segment],"Not Found")</f>
        <v>Consumer</v>
      </c>
      <c r="T3765" t="str">
        <f>_xlfn.XLOOKUP(Table2[[#This Row],[Product_ID]],Table4[Product_ID],Table4[Product_Name],"Not Found")</f>
        <v>Office Chair</v>
      </c>
    </row>
    <row r="3766" spans="1:20" x14ac:dyDescent="0.3">
      <c r="A3766" t="s">
        <v>4298</v>
      </c>
      <c r="B3766" s="4">
        <v>45724</v>
      </c>
      <c r="C3766" s="4">
        <v>45729</v>
      </c>
      <c r="D3766" t="s">
        <v>1117</v>
      </c>
      <c r="E3766" t="s">
        <v>65</v>
      </c>
      <c r="F3766" s="8">
        <v>4</v>
      </c>
      <c r="G3766" s="10">
        <v>0.05</v>
      </c>
      <c r="H3766" t="s">
        <v>13</v>
      </c>
      <c r="I3766" s="8">
        <v>2656.2</v>
      </c>
      <c r="J3766" s="8">
        <v>623.09</v>
      </c>
      <c r="K3766" s="12">
        <f>YEAR(Table2[[#This Row],[Order_Date]])</f>
        <v>2025</v>
      </c>
      <c r="L3766" s="12">
        <f>MONTH(Table2[[#This Row],[Order_Date]])</f>
        <v>3</v>
      </c>
      <c r="M3766" t="str">
        <f>TEXT(Table2[[#This Row],[Order_Date]],"mmm")</f>
        <v>Mar</v>
      </c>
      <c r="N3766" t="str">
        <f>TEXT(Table2[[#This Row],[Order_Date]],"YYYY-MM")</f>
        <v>2025-03</v>
      </c>
      <c r="O3766" s="9">
        <f>IFERROR(Table2[[#This Row],[Profit]]/Table2[[#This Row],[Sales]],0)</f>
        <v>0.2345794744371659</v>
      </c>
      <c r="P3766" t="str">
        <f>_xlfn.XLOOKUP(Table2[[#This Row],[Product_ID]],Table4[Product_ID],Table4[Category],"Not Found")</f>
        <v>Office</v>
      </c>
      <c r="Q3766" t="str">
        <f>_xlfn.XLOOKUP(Table2[[#This Row],[Product_ID]],Table4[Product_ID],Table4[Sub_Category],"Not Found")</f>
        <v>Storage</v>
      </c>
      <c r="R3766" t="str">
        <f>_xlfn.XLOOKUP(Table2[[#This Row],[Customer_ID]],Table1[Customer_ID],Table1[Region],"Not Found")</f>
        <v>West</v>
      </c>
      <c r="S3766" t="str">
        <f>_xlfn.XLOOKUP(Table2[[#This Row],[Customer_ID]],Table1[Customer_ID],Table1[Segment],"Not Found")</f>
        <v>Consumer</v>
      </c>
      <c r="T3766" t="str">
        <f>_xlfn.XLOOKUP(Table2[[#This Row],[Product_ID]],Table4[Product_ID],Table4[Product_Name],"Not Found")</f>
        <v>Desk Organizer</v>
      </c>
    </row>
    <row r="3767" spans="1:20" x14ac:dyDescent="0.3">
      <c r="A3767" t="s">
        <v>4299</v>
      </c>
      <c r="B3767" s="4">
        <v>45647</v>
      </c>
      <c r="C3767" s="4">
        <v>45652</v>
      </c>
      <c r="D3767" t="s">
        <v>2879</v>
      </c>
      <c r="E3767" t="s">
        <v>71</v>
      </c>
      <c r="F3767" s="8">
        <v>2</v>
      </c>
      <c r="G3767" s="10">
        <v>0.15</v>
      </c>
      <c r="H3767" t="s">
        <v>21</v>
      </c>
      <c r="I3767" s="8">
        <v>1358.3</v>
      </c>
      <c r="J3767" s="8">
        <v>401.66</v>
      </c>
      <c r="K3767" s="12">
        <f>YEAR(Table2[[#This Row],[Order_Date]])</f>
        <v>2024</v>
      </c>
      <c r="L3767" s="12">
        <f>MONTH(Table2[[#This Row],[Order_Date]])</f>
        <v>12</v>
      </c>
      <c r="M3767" t="str">
        <f>TEXT(Table2[[#This Row],[Order_Date]],"mmm")</f>
        <v>Dec</v>
      </c>
      <c r="N3767" t="str">
        <f>TEXT(Table2[[#This Row],[Order_Date]],"YYYY-MM")</f>
        <v>2024-12</v>
      </c>
      <c r="O3767" s="9">
        <f>IFERROR(Table2[[#This Row],[Profit]]/Table2[[#This Row],[Sales]],0)</f>
        <v>0.2957078701317824</v>
      </c>
      <c r="P3767" t="str">
        <f>_xlfn.XLOOKUP(Table2[[#This Row],[Product_ID]],Table4[Product_ID],Table4[Category],"Not Found")</f>
        <v>Home</v>
      </c>
      <c r="Q3767" t="str">
        <f>_xlfn.XLOOKUP(Table2[[#This Row],[Product_ID]],Table4[Product_ID],Table4[Sub_Category],"Not Found")</f>
        <v>Storage</v>
      </c>
      <c r="R3767" t="str">
        <f>_xlfn.XLOOKUP(Table2[[#This Row],[Customer_ID]],Table1[Customer_ID],Table1[Region],"Not Found")</f>
        <v>West</v>
      </c>
      <c r="S3767" t="str">
        <f>_xlfn.XLOOKUP(Table2[[#This Row],[Customer_ID]],Table1[Customer_ID],Table1[Segment],"Not Found")</f>
        <v>Consumer</v>
      </c>
      <c r="T3767" t="str">
        <f>_xlfn.XLOOKUP(Table2[[#This Row],[Product_ID]],Table4[Product_ID],Table4[Product_Name],"Not Found")</f>
        <v>Storage Box</v>
      </c>
    </row>
    <row r="3768" spans="1:20" x14ac:dyDescent="0.3">
      <c r="A3768" t="s">
        <v>4300</v>
      </c>
      <c r="B3768" s="4">
        <v>45986</v>
      </c>
      <c r="C3768" s="4">
        <v>45988</v>
      </c>
      <c r="D3768" t="s">
        <v>747</v>
      </c>
      <c r="E3768" t="s">
        <v>116</v>
      </c>
      <c r="F3768" s="8">
        <v>2</v>
      </c>
      <c r="G3768" s="10">
        <v>0.05</v>
      </c>
      <c r="H3768" t="s">
        <v>21</v>
      </c>
      <c r="I3768" s="8">
        <v>758.1</v>
      </c>
      <c r="J3768" s="8">
        <v>200.52</v>
      </c>
      <c r="K3768" s="12">
        <f>YEAR(Table2[[#This Row],[Order_Date]])</f>
        <v>2025</v>
      </c>
      <c r="L3768" s="12">
        <f>MONTH(Table2[[#This Row],[Order_Date]])</f>
        <v>11</v>
      </c>
      <c r="M3768" t="str">
        <f>TEXT(Table2[[#This Row],[Order_Date]],"mmm")</f>
        <v>Nov</v>
      </c>
      <c r="N3768" t="str">
        <f>TEXT(Table2[[#This Row],[Order_Date]],"YYYY-MM")</f>
        <v>2025-11</v>
      </c>
      <c r="O3768" s="9">
        <f>IFERROR(Table2[[#This Row],[Profit]]/Table2[[#This Row],[Sales]],0)</f>
        <v>0.26450336367233873</v>
      </c>
      <c r="P3768" t="str">
        <f>_xlfn.XLOOKUP(Table2[[#This Row],[Product_ID]],Table4[Product_ID],Table4[Category],"Not Found")</f>
        <v>Technology</v>
      </c>
      <c r="Q3768" t="str">
        <f>_xlfn.XLOOKUP(Table2[[#This Row],[Product_ID]],Table4[Product_ID],Table4[Sub_Category],"Not Found")</f>
        <v>Accessories</v>
      </c>
      <c r="R3768" t="str">
        <f>_xlfn.XLOOKUP(Table2[[#This Row],[Customer_ID]],Table1[Customer_ID],Table1[Region],"Not Found")</f>
        <v>West</v>
      </c>
      <c r="S3768" t="str">
        <f>_xlfn.XLOOKUP(Table2[[#This Row],[Customer_ID]],Table1[Customer_ID],Table1[Segment],"Not Found")</f>
        <v>Consumer</v>
      </c>
      <c r="T3768" t="str">
        <f>_xlfn.XLOOKUP(Table2[[#This Row],[Product_ID]],Table4[Product_ID],Table4[Product_Name],"Not Found")</f>
        <v>Mobile Holder</v>
      </c>
    </row>
    <row r="3769" spans="1:20" x14ac:dyDescent="0.3">
      <c r="A3769" t="s">
        <v>4301</v>
      </c>
      <c r="B3769" s="4">
        <v>45498</v>
      </c>
      <c r="C3769" s="4">
        <v>45501</v>
      </c>
      <c r="D3769" t="s">
        <v>433</v>
      </c>
      <c r="E3769" t="s">
        <v>76</v>
      </c>
      <c r="F3769" s="8">
        <v>2</v>
      </c>
      <c r="G3769" s="10">
        <v>0.1</v>
      </c>
      <c r="H3769" t="s">
        <v>13</v>
      </c>
      <c r="I3769" s="8">
        <v>1618.2</v>
      </c>
      <c r="J3769" s="8">
        <v>423.95</v>
      </c>
      <c r="K3769" s="12">
        <f>YEAR(Table2[[#This Row],[Order_Date]])</f>
        <v>2024</v>
      </c>
      <c r="L3769" s="12">
        <f>MONTH(Table2[[#This Row],[Order_Date]])</f>
        <v>7</v>
      </c>
      <c r="M3769" t="str">
        <f>TEXT(Table2[[#This Row],[Order_Date]],"mmm")</f>
        <v>Jul</v>
      </c>
      <c r="N3769" t="str">
        <f>TEXT(Table2[[#This Row],[Order_Date]],"YYYY-MM")</f>
        <v>2024-07</v>
      </c>
      <c r="O3769" s="9">
        <f>IFERROR(Table2[[#This Row],[Profit]]/Table2[[#This Row],[Sales]],0)</f>
        <v>0.26198862934124334</v>
      </c>
      <c r="P3769" t="str">
        <f>_xlfn.XLOOKUP(Table2[[#This Row],[Product_ID]],Table4[Product_ID],Table4[Category],"Not Found")</f>
        <v>Home</v>
      </c>
      <c r="Q3769" t="str">
        <f>_xlfn.XLOOKUP(Table2[[#This Row],[Product_ID]],Table4[Product_ID],Table4[Sub_Category],"Not Found")</f>
        <v>Decor</v>
      </c>
      <c r="R3769" t="str">
        <f>_xlfn.XLOOKUP(Table2[[#This Row],[Customer_ID]],Table1[Customer_ID],Table1[Region],"Not Found")</f>
        <v>West</v>
      </c>
      <c r="S3769" t="str">
        <f>_xlfn.XLOOKUP(Table2[[#This Row],[Customer_ID]],Table1[Customer_ID],Table1[Segment],"Not Found")</f>
        <v>Consumer</v>
      </c>
      <c r="T3769" t="str">
        <f>_xlfn.XLOOKUP(Table2[[#This Row],[Product_ID]],Table4[Product_ID],Table4[Product_Name],"Not Found")</f>
        <v>Wall Clock</v>
      </c>
    </row>
    <row r="3770" spans="1:20" x14ac:dyDescent="0.3">
      <c r="A3770" t="s">
        <v>4302</v>
      </c>
      <c r="B3770" s="4">
        <v>45526</v>
      </c>
      <c r="C3770" s="4">
        <v>45527</v>
      </c>
      <c r="D3770" t="s">
        <v>1404</v>
      </c>
      <c r="E3770" t="s">
        <v>40</v>
      </c>
      <c r="F3770" s="8">
        <v>1</v>
      </c>
      <c r="G3770" s="10">
        <v>0.05</v>
      </c>
      <c r="H3770" t="s">
        <v>30</v>
      </c>
      <c r="I3770" s="8">
        <v>1424.05</v>
      </c>
      <c r="J3770" s="8">
        <v>282.62</v>
      </c>
      <c r="K3770" s="12">
        <f>YEAR(Table2[[#This Row],[Order_Date]])</f>
        <v>2024</v>
      </c>
      <c r="L3770" s="12">
        <f>MONTH(Table2[[#This Row],[Order_Date]])</f>
        <v>8</v>
      </c>
      <c r="M3770" t="str">
        <f>TEXT(Table2[[#This Row],[Order_Date]],"mmm")</f>
        <v>Aug</v>
      </c>
      <c r="N3770" t="str">
        <f>TEXT(Table2[[#This Row],[Order_Date]],"YYYY-MM")</f>
        <v>2024-08</v>
      </c>
      <c r="O3770" s="9">
        <f>IFERROR(Table2[[#This Row],[Profit]]/Table2[[#This Row],[Sales]],0)</f>
        <v>0.19846213264983675</v>
      </c>
      <c r="P3770" t="str">
        <f>_xlfn.XLOOKUP(Table2[[#This Row],[Product_ID]],Table4[Product_ID],Table4[Category],"Not Found")</f>
        <v>Technology</v>
      </c>
      <c r="Q3770" t="str">
        <f>_xlfn.XLOOKUP(Table2[[#This Row],[Product_ID]],Table4[Product_ID],Table4[Sub_Category],"Not Found")</f>
        <v>Accessories</v>
      </c>
      <c r="R3770" t="str">
        <f>_xlfn.XLOOKUP(Table2[[#This Row],[Customer_ID]],Table1[Customer_ID],Table1[Region],"Not Found")</f>
        <v>East</v>
      </c>
      <c r="S3770" t="str">
        <f>_xlfn.XLOOKUP(Table2[[#This Row],[Customer_ID]],Table1[Customer_ID],Table1[Segment],"Not Found")</f>
        <v>Home Office</v>
      </c>
      <c r="T3770" t="str">
        <f>_xlfn.XLOOKUP(Table2[[#This Row],[Product_ID]],Table4[Product_ID],Table4[Product_Name],"Not Found")</f>
        <v>Power Bank</v>
      </c>
    </row>
    <row r="3771" spans="1:20" x14ac:dyDescent="0.3">
      <c r="A3771" t="s">
        <v>4303</v>
      </c>
      <c r="B3771" s="4">
        <v>45733</v>
      </c>
      <c r="C3771" s="4">
        <v>45736</v>
      </c>
      <c r="D3771" t="s">
        <v>1326</v>
      </c>
      <c r="E3771" t="s">
        <v>16</v>
      </c>
      <c r="F3771" s="8">
        <v>1</v>
      </c>
      <c r="G3771" s="10">
        <v>0.1</v>
      </c>
      <c r="H3771" t="s">
        <v>21</v>
      </c>
      <c r="I3771" s="8">
        <v>1169.0999999999999</v>
      </c>
      <c r="J3771" s="8">
        <v>278.98</v>
      </c>
      <c r="K3771" s="12">
        <f>YEAR(Table2[[#This Row],[Order_Date]])</f>
        <v>2025</v>
      </c>
      <c r="L3771" s="12">
        <f>MONTH(Table2[[#This Row],[Order_Date]])</f>
        <v>3</v>
      </c>
      <c r="M3771" t="str">
        <f>TEXT(Table2[[#This Row],[Order_Date]],"mmm")</f>
        <v>Mar</v>
      </c>
      <c r="N3771" t="str">
        <f>TEXT(Table2[[#This Row],[Order_Date]],"YYYY-MM")</f>
        <v>2025-03</v>
      </c>
      <c r="O3771" s="9">
        <f>IFERROR(Table2[[#This Row],[Profit]]/Table2[[#This Row],[Sales]],0)</f>
        <v>0.23862800444786592</v>
      </c>
      <c r="P3771" t="str">
        <f>_xlfn.XLOOKUP(Table2[[#This Row],[Product_ID]],Table4[Product_ID],Table4[Category],"Not Found")</f>
        <v>Technology</v>
      </c>
      <c r="Q3771" t="str">
        <f>_xlfn.XLOOKUP(Table2[[#This Row],[Product_ID]],Table4[Product_ID],Table4[Sub_Category],"Not Found")</f>
        <v>Accessories</v>
      </c>
      <c r="R3771" t="str">
        <f>_xlfn.XLOOKUP(Table2[[#This Row],[Customer_ID]],Table1[Customer_ID],Table1[Region],"Not Found")</f>
        <v>East</v>
      </c>
      <c r="S3771" t="str">
        <f>_xlfn.XLOOKUP(Table2[[#This Row],[Customer_ID]],Table1[Customer_ID],Table1[Segment],"Not Found")</f>
        <v>Consumer</v>
      </c>
      <c r="T3771" t="str">
        <f>_xlfn.XLOOKUP(Table2[[#This Row],[Product_ID]],Table4[Product_ID],Table4[Product_Name],"Not Found")</f>
        <v>USB-C Hub</v>
      </c>
    </row>
    <row r="3772" spans="1:20" x14ac:dyDescent="0.3">
      <c r="A3772" t="s">
        <v>4304</v>
      </c>
      <c r="B3772" s="4">
        <v>45646</v>
      </c>
      <c r="C3772" s="4">
        <v>45648</v>
      </c>
      <c r="D3772" t="s">
        <v>593</v>
      </c>
      <c r="E3772" t="s">
        <v>99</v>
      </c>
      <c r="F3772" s="8">
        <v>4</v>
      </c>
      <c r="G3772" s="10">
        <v>0.05</v>
      </c>
      <c r="H3772" t="s">
        <v>13</v>
      </c>
      <c r="I3772" s="8">
        <v>946.2</v>
      </c>
      <c r="J3772" s="8">
        <v>259.04000000000002</v>
      </c>
      <c r="K3772" s="12">
        <f>YEAR(Table2[[#This Row],[Order_Date]])</f>
        <v>2024</v>
      </c>
      <c r="L3772" s="12">
        <f>MONTH(Table2[[#This Row],[Order_Date]])</f>
        <v>12</v>
      </c>
      <c r="M3772" t="str">
        <f>TEXT(Table2[[#This Row],[Order_Date]],"mmm")</f>
        <v>Dec</v>
      </c>
      <c r="N3772" t="str">
        <f>TEXT(Table2[[#This Row],[Order_Date]],"YYYY-MM")</f>
        <v>2024-12</v>
      </c>
      <c r="O3772" s="9">
        <f>IFERROR(Table2[[#This Row],[Profit]]/Table2[[#This Row],[Sales]],0)</f>
        <v>0.27376875924751637</v>
      </c>
      <c r="P3772" t="str">
        <f>_xlfn.XLOOKUP(Table2[[#This Row],[Product_ID]],Table4[Product_ID],Table4[Category],"Not Found")</f>
        <v>Office</v>
      </c>
      <c r="Q3772" t="str">
        <f>_xlfn.XLOOKUP(Table2[[#This Row],[Product_ID]],Table4[Product_ID],Table4[Sub_Category],"Not Found")</f>
        <v>Paper</v>
      </c>
      <c r="R3772" t="str">
        <f>_xlfn.XLOOKUP(Table2[[#This Row],[Customer_ID]],Table1[Customer_ID],Table1[Region],"Not Found")</f>
        <v>East</v>
      </c>
      <c r="S3772" t="str">
        <f>_xlfn.XLOOKUP(Table2[[#This Row],[Customer_ID]],Table1[Customer_ID],Table1[Segment],"Not Found")</f>
        <v>Consumer</v>
      </c>
      <c r="T3772" t="str">
        <f>_xlfn.XLOOKUP(Table2[[#This Row],[Product_ID]],Table4[Product_ID],Table4[Product_Name],"Not Found")</f>
        <v>Pen Set</v>
      </c>
    </row>
    <row r="3773" spans="1:20" x14ac:dyDescent="0.3">
      <c r="A3773" t="s">
        <v>4305</v>
      </c>
      <c r="B3773" s="4">
        <v>45806</v>
      </c>
      <c r="C3773" s="4">
        <v>45809</v>
      </c>
      <c r="D3773" t="s">
        <v>825</v>
      </c>
      <c r="E3773" t="s">
        <v>35</v>
      </c>
      <c r="F3773" s="8">
        <v>1</v>
      </c>
      <c r="G3773" s="10">
        <v>0.05</v>
      </c>
      <c r="H3773" t="s">
        <v>13</v>
      </c>
      <c r="I3773" s="8">
        <v>1519.05</v>
      </c>
      <c r="J3773" s="8">
        <v>418.07</v>
      </c>
      <c r="K3773" s="12">
        <f>YEAR(Table2[[#This Row],[Order_Date]])</f>
        <v>2025</v>
      </c>
      <c r="L3773" s="12">
        <f>MONTH(Table2[[#This Row],[Order_Date]])</f>
        <v>5</v>
      </c>
      <c r="M3773" t="str">
        <f>TEXT(Table2[[#This Row],[Order_Date]],"mmm")</f>
        <v>May</v>
      </c>
      <c r="N3773" t="str">
        <f>TEXT(Table2[[#This Row],[Order_Date]],"YYYY-MM")</f>
        <v>2025-05</v>
      </c>
      <c r="O3773" s="9">
        <f>IFERROR(Table2[[#This Row],[Profit]]/Table2[[#This Row],[Sales]],0)</f>
        <v>0.27521806392152992</v>
      </c>
      <c r="P3773" t="str">
        <f>_xlfn.XLOOKUP(Table2[[#This Row],[Product_ID]],Table4[Product_ID],Table4[Category],"Not Found")</f>
        <v>Lifestyle</v>
      </c>
      <c r="Q3773" t="str">
        <f>_xlfn.XLOOKUP(Table2[[#This Row],[Product_ID]],Table4[Product_ID],Table4[Sub_Category],"Not Found")</f>
        <v>Bags</v>
      </c>
      <c r="R3773" t="str">
        <f>_xlfn.XLOOKUP(Table2[[#This Row],[Customer_ID]],Table1[Customer_ID],Table1[Region],"Not Found")</f>
        <v>North</v>
      </c>
      <c r="S3773" t="str">
        <f>_xlfn.XLOOKUP(Table2[[#This Row],[Customer_ID]],Table1[Customer_ID],Table1[Segment],"Not Found")</f>
        <v>Corporate</v>
      </c>
      <c r="T3773" t="str">
        <f>_xlfn.XLOOKUP(Table2[[#This Row],[Product_ID]],Table4[Product_ID],Table4[Product_Name],"Not Found")</f>
        <v>Backpack</v>
      </c>
    </row>
    <row r="3774" spans="1:20" x14ac:dyDescent="0.3">
      <c r="A3774" t="s">
        <v>4306</v>
      </c>
      <c r="B3774" s="4">
        <v>45499</v>
      </c>
      <c r="C3774" s="4">
        <v>45504</v>
      </c>
      <c r="D3774" t="s">
        <v>15</v>
      </c>
      <c r="E3774" t="s">
        <v>99</v>
      </c>
      <c r="F3774" s="8">
        <v>1</v>
      </c>
      <c r="G3774" s="10">
        <v>0.2</v>
      </c>
      <c r="H3774" t="s">
        <v>17</v>
      </c>
      <c r="I3774" s="8">
        <v>199.2</v>
      </c>
      <c r="J3774" s="8">
        <v>56.74</v>
      </c>
      <c r="K3774" s="12">
        <f>YEAR(Table2[[#This Row],[Order_Date]])</f>
        <v>2024</v>
      </c>
      <c r="L3774" s="12">
        <f>MONTH(Table2[[#This Row],[Order_Date]])</f>
        <v>7</v>
      </c>
      <c r="M3774" t="str">
        <f>TEXT(Table2[[#This Row],[Order_Date]],"mmm")</f>
        <v>Jul</v>
      </c>
      <c r="N3774" t="str">
        <f>TEXT(Table2[[#This Row],[Order_Date]],"YYYY-MM")</f>
        <v>2024-07</v>
      </c>
      <c r="O3774" s="9">
        <f>IFERROR(Table2[[#This Row],[Profit]]/Table2[[#This Row],[Sales]],0)</f>
        <v>0.28483935742971889</v>
      </c>
      <c r="P3774" t="str">
        <f>_xlfn.XLOOKUP(Table2[[#This Row],[Product_ID]],Table4[Product_ID],Table4[Category],"Not Found")</f>
        <v>Office</v>
      </c>
      <c r="Q3774" t="str">
        <f>_xlfn.XLOOKUP(Table2[[#This Row],[Product_ID]],Table4[Product_ID],Table4[Sub_Category],"Not Found")</f>
        <v>Paper</v>
      </c>
      <c r="R3774" t="str">
        <f>_xlfn.XLOOKUP(Table2[[#This Row],[Customer_ID]],Table1[Customer_ID],Table1[Region],"Not Found")</f>
        <v>East</v>
      </c>
      <c r="S3774" t="str">
        <f>_xlfn.XLOOKUP(Table2[[#This Row],[Customer_ID]],Table1[Customer_ID],Table1[Segment],"Not Found")</f>
        <v>Corporate</v>
      </c>
      <c r="T3774" t="str">
        <f>_xlfn.XLOOKUP(Table2[[#This Row],[Product_ID]],Table4[Product_ID],Table4[Product_Name],"Not Found")</f>
        <v>Pen Set</v>
      </c>
    </row>
    <row r="3775" spans="1:20" x14ac:dyDescent="0.3">
      <c r="A3775" t="s">
        <v>4307</v>
      </c>
      <c r="B3775" s="4">
        <v>46000</v>
      </c>
      <c r="C3775" s="4">
        <v>46004</v>
      </c>
      <c r="D3775" t="s">
        <v>834</v>
      </c>
      <c r="E3775" t="s">
        <v>81</v>
      </c>
      <c r="F3775" s="8">
        <v>3</v>
      </c>
      <c r="G3775" s="10">
        <v>0.1</v>
      </c>
      <c r="H3775" t="s">
        <v>21</v>
      </c>
      <c r="I3775" s="8">
        <v>2157.3000000000002</v>
      </c>
      <c r="J3775" s="8">
        <v>473.2</v>
      </c>
      <c r="K3775" s="12">
        <f>YEAR(Table2[[#This Row],[Order_Date]])</f>
        <v>2025</v>
      </c>
      <c r="L3775" s="12">
        <f>MONTH(Table2[[#This Row],[Order_Date]])</f>
        <v>12</v>
      </c>
      <c r="M3775" t="str">
        <f>TEXT(Table2[[#This Row],[Order_Date]],"mmm")</f>
        <v>Dec</v>
      </c>
      <c r="N3775" t="str">
        <f>TEXT(Table2[[#This Row],[Order_Date]],"YYYY-MM")</f>
        <v>2025-12</v>
      </c>
      <c r="O3775" s="9">
        <f>IFERROR(Table2[[#This Row],[Profit]]/Table2[[#This Row],[Sales]],0)</f>
        <v>0.21934825939832195</v>
      </c>
      <c r="P3775" t="str">
        <f>_xlfn.XLOOKUP(Table2[[#This Row],[Product_ID]],Table4[Product_ID],Table4[Category],"Not Found")</f>
        <v>Home</v>
      </c>
      <c r="Q3775" t="str">
        <f>_xlfn.XLOOKUP(Table2[[#This Row],[Product_ID]],Table4[Product_ID],Table4[Sub_Category],"Not Found")</f>
        <v>Kitchen</v>
      </c>
      <c r="R3775" t="str">
        <f>_xlfn.XLOOKUP(Table2[[#This Row],[Customer_ID]],Table1[Customer_ID],Table1[Region],"Not Found")</f>
        <v>West</v>
      </c>
      <c r="S3775" t="str">
        <f>_xlfn.XLOOKUP(Table2[[#This Row],[Customer_ID]],Table1[Customer_ID],Table1[Segment],"Not Found")</f>
        <v>Corporate</v>
      </c>
      <c r="T3775" t="str">
        <f>_xlfn.XLOOKUP(Table2[[#This Row],[Product_ID]],Table4[Product_ID],Table4[Product_Name],"Not Found")</f>
        <v>Travel Mug</v>
      </c>
    </row>
    <row r="3776" spans="1:20" x14ac:dyDescent="0.3">
      <c r="A3776" t="s">
        <v>4308</v>
      </c>
      <c r="B3776" s="4">
        <v>45416</v>
      </c>
      <c r="C3776" s="4">
        <v>45417</v>
      </c>
      <c r="D3776" t="s">
        <v>1285</v>
      </c>
      <c r="E3776" t="s">
        <v>35</v>
      </c>
      <c r="F3776" s="8">
        <v>2</v>
      </c>
      <c r="G3776" s="10">
        <v>0.05</v>
      </c>
      <c r="H3776" t="s">
        <v>13</v>
      </c>
      <c r="I3776" s="8">
        <v>3038.1</v>
      </c>
      <c r="J3776" s="8">
        <v>785.68</v>
      </c>
      <c r="K3776" s="12">
        <f>YEAR(Table2[[#This Row],[Order_Date]])</f>
        <v>2024</v>
      </c>
      <c r="L3776" s="12">
        <f>MONTH(Table2[[#This Row],[Order_Date]])</f>
        <v>5</v>
      </c>
      <c r="M3776" t="str">
        <f>TEXT(Table2[[#This Row],[Order_Date]],"mmm")</f>
        <v>May</v>
      </c>
      <c r="N3776" t="str">
        <f>TEXT(Table2[[#This Row],[Order_Date]],"YYYY-MM")</f>
        <v>2024-05</v>
      </c>
      <c r="O3776" s="9">
        <f>IFERROR(Table2[[#This Row],[Profit]]/Table2[[#This Row],[Sales]],0)</f>
        <v>0.25860899904545603</v>
      </c>
      <c r="P3776" t="str">
        <f>_xlfn.XLOOKUP(Table2[[#This Row],[Product_ID]],Table4[Product_ID],Table4[Category],"Not Found")</f>
        <v>Lifestyle</v>
      </c>
      <c r="Q3776" t="str">
        <f>_xlfn.XLOOKUP(Table2[[#This Row],[Product_ID]],Table4[Product_ID],Table4[Sub_Category],"Not Found")</f>
        <v>Bags</v>
      </c>
      <c r="R3776" t="str">
        <f>_xlfn.XLOOKUP(Table2[[#This Row],[Customer_ID]],Table1[Customer_ID],Table1[Region],"Not Found")</f>
        <v>East</v>
      </c>
      <c r="S3776" t="str">
        <f>_xlfn.XLOOKUP(Table2[[#This Row],[Customer_ID]],Table1[Customer_ID],Table1[Segment],"Not Found")</f>
        <v>Consumer</v>
      </c>
      <c r="T3776" t="str">
        <f>_xlfn.XLOOKUP(Table2[[#This Row],[Product_ID]],Table4[Product_ID],Table4[Product_Name],"Not Found")</f>
        <v>Backpack</v>
      </c>
    </row>
    <row r="3777" spans="1:20" x14ac:dyDescent="0.3">
      <c r="A3777" t="s">
        <v>4309</v>
      </c>
      <c r="B3777" s="4">
        <v>45429</v>
      </c>
      <c r="C3777" s="4">
        <v>45430</v>
      </c>
      <c r="D3777" t="s">
        <v>1289</v>
      </c>
      <c r="E3777" t="s">
        <v>40</v>
      </c>
      <c r="F3777" s="8">
        <v>1</v>
      </c>
      <c r="G3777" s="10">
        <v>0</v>
      </c>
      <c r="H3777" t="s">
        <v>21</v>
      </c>
      <c r="I3777" s="8">
        <v>1499</v>
      </c>
      <c r="J3777" s="8">
        <v>301.27999999999997</v>
      </c>
      <c r="K3777" s="12">
        <f>YEAR(Table2[[#This Row],[Order_Date]])</f>
        <v>2024</v>
      </c>
      <c r="L3777" s="12">
        <f>MONTH(Table2[[#This Row],[Order_Date]])</f>
        <v>5</v>
      </c>
      <c r="M3777" t="str">
        <f>TEXT(Table2[[#This Row],[Order_Date]],"mmm")</f>
        <v>May</v>
      </c>
      <c r="N3777" t="str">
        <f>TEXT(Table2[[#This Row],[Order_Date]],"YYYY-MM")</f>
        <v>2024-05</v>
      </c>
      <c r="O3777" s="9">
        <f>IFERROR(Table2[[#This Row],[Profit]]/Table2[[#This Row],[Sales]],0)</f>
        <v>0.20098732488325549</v>
      </c>
      <c r="P3777" t="str">
        <f>_xlfn.XLOOKUP(Table2[[#This Row],[Product_ID]],Table4[Product_ID],Table4[Category],"Not Found")</f>
        <v>Technology</v>
      </c>
      <c r="Q3777" t="str">
        <f>_xlfn.XLOOKUP(Table2[[#This Row],[Product_ID]],Table4[Product_ID],Table4[Sub_Category],"Not Found")</f>
        <v>Accessories</v>
      </c>
      <c r="R3777" t="str">
        <f>_xlfn.XLOOKUP(Table2[[#This Row],[Customer_ID]],Table1[Customer_ID],Table1[Region],"Not Found")</f>
        <v>South</v>
      </c>
      <c r="S3777" t="str">
        <f>_xlfn.XLOOKUP(Table2[[#This Row],[Customer_ID]],Table1[Customer_ID],Table1[Segment],"Not Found")</f>
        <v>Corporate</v>
      </c>
      <c r="T3777" t="str">
        <f>_xlfn.XLOOKUP(Table2[[#This Row],[Product_ID]],Table4[Product_ID],Table4[Product_Name],"Not Found")</f>
        <v>Power Bank</v>
      </c>
    </row>
    <row r="3778" spans="1:20" x14ac:dyDescent="0.3">
      <c r="A3778" t="s">
        <v>4310</v>
      </c>
      <c r="B3778" s="4">
        <v>45630</v>
      </c>
      <c r="C3778" s="4">
        <v>45635</v>
      </c>
      <c r="D3778" t="s">
        <v>525</v>
      </c>
      <c r="E3778" t="s">
        <v>29</v>
      </c>
      <c r="F3778" s="8">
        <v>1</v>
      </c>
      <c r="G3778" s="10">
        <v>0</v>
      </c>
      <c r="H3778" t="s">
        <v>13</v>
      </c>
      <c r="I3778" s="8">
        <v>399</v>
      </c>
      <c r="J3778" s="8">
        <v>87.69</v>
      </c>
      <c r="K3778" s="12">
        <f>YEAR(Table2[[#This Row],[Order_Date]])</f>
        <v>2024</v>
      </c>
      <c r="L3778" s="12">
        <f>MONTH(Table2[[#This Row],[Order_Date]])</f>
        <v>12</v>
      </c>
      <c r="M3778" t="str">
        <f>TEXT(Table2[[#This Row],[Order_Date]],"mmm")</f>
        <v>Dec</v>
      </c>
      <c r="N3778" t="str">
        <f>TEXT(Table2[[#This Row],[Order_Date]],"YYYY-MM")</f>
        <v>2024-12</v>
      </c>
      <c r="O3778" s="9">
        <f>IFERROR(Table2[[#This Row],[Profit]]/Table2[[#This Row],[Sales]],0)</f>
        <v>0.21977443609022557</v>
      </c>
      <c r="P3778" t="str">
        <f>_xlfn.XLOOKUP(Table2[[#This Row],[Product_ID]],Table4[Product_ID],Table4[Category],"Not Found")</f>
        <v>Office</v>
      </c>
      <c r="Q3778" t="str">
        <f>_xlfn.XLOOKUP(Table2[[#This Row],[Product_ID]],Table4[Product_ID],Table4[Sub_Category],"Not Found")</f>
        <v>Paper</v>
      </c>
      <c r="R3778" t="str">
        <f>_xlfn.XLOOKUP(Table2[[#This Row],[Customer_ID]],Table1[Customer_ID],Table1[Region],"Not Found")</f>
        <v>East</v>
      </c>
      <c r="S3778" t="str">
        <f>_xlfn.XLOOKUP(Table2[[#This Row],[Customer_ID]],Table1[Customer_ID],Table1[Segment],"Not Found")</f>
        <v>Consumer</v>
      </c>
      <c r="T3778" t="str">
        <f>_xlfn.XLOOKUP(Table2[[#This Row],[Product_ID]],Table4[Product_ID],Table4[Product_Name],"Not Found")</f>
        <v>Notebook Set</v>
      </c>
    </row>
    <row r="3779" spans="1:20" x14ac:dyDescent="0.3">
      <c r="A3779" t="s">
        <v>4311</v>
      </c>
      <c r="B3779" s="4">
        <v>45828</v>
      </c>
      <c r="C3779" s="4">
        <v>45831</v>
      </c>
      <c r="D3779" t="s">
        <v>667</v>
      </c>
      <c r="E3779" t="s">
        <v>116</v>
      </c>
      <c r="F3779" s="8">
        <v>2</v>
      </c>
      <c r="G3779" s="10">
        <v>0.1</v>
      </c>
      <c r="H3779" t="s">
        <v>21</v>
      </c>
      <c r="I3779" s="8">
        <v>718.2</v>
      </c>
      <c r="J3779" s="8">
        <v>188.14</v>
      </c>
      <c r="K3779" s="12">
        <f>YEAR(Table2[[#This Row],[Order_Date]])</f>
        <v>2025</v>
      </c>
      <c r="L3779" s="12">
        <f>MONTH(Table2[[#This Row],[Order_Date]])</f>
        <v>6</v>
      </c>
      <c r="M3779" t="str">
        <f>TEXT(Table2[[#This Row],[Order_Date]],"mmm")</f>
        <v>Jun</v>
      </c>
      <c r="N3779" t="str">
        <f>TEXT(Table2[[#This Row],[Order_Date]],"YYYY-MM")</f>
        <v>2025-06</v>
      </c>
      <c r="O3779" s="9">
        <f>IFERROR(Table2[[#This Row],[Profit]]/Table2[[#This Row],[Sales]],0)</f>
        <v>0.26196045669729878</v>
      </c>
      <c r="P3779" t="str">
        <f>_xlfn.XLOOKUP(Table2[[#This Row],[Product_ID]],Table4[Product_ID],Table4[Category],"Not Found")</f>
        <v>Technology</v>
      </c>
      <c r="Q3779" t="str">
        <f>_xlfn.XLOOKUP(Table2[[#This Row],[Product_ID]],Table4[Product_ID],Table4[Sub_Category],"Not Found")</f>
        <v>Accessories</v>
      </c>
      <c r="R3779" t="str">
        <f>_xlfn.XLOOKUP(Table2[[#This Row],[Customer_ID]],Table1[Customer_ID],Table1[Region],"Not Found")</f>
        <v>South</v>
      </c>
      <c r="S3779" t="str">
        <f>_xlfn.XLOOKUP(Table2[[#This Row],[Customer_ID]],Table1[Customer_ID],Table1[Segment],"Not Found")</f>
        <v>Corporate</v>
      </c>
      <c r="T3779" t="str">
        <f>_xlfn.XLOOKUP(Table2[[#This Row],[Product_ID]],Table4[Product_ID],Table4[Product_Name],"Not Found")</f>
        <v>Mobile Holder</v>
      </c>
    </row>
    <row r="3780" spans="1:20" x14ac:dyDescent="0.3">
      <c r="A3780" t="s">
        <v>4312</v>
      </c>
      <c r="B3780" s="4">
        <v>45359</v>
      </c>
      <c r="C3780" s="4">
        <v>45360</v>
      </c>
      <c r="D3780" t="s">
        <v>313</v>
      </c>
      <c r="E3780" t="s">
        <v>26</v>
      </c>
      <c r="F3780" s="8">
        <v>2</v>
      </c>
      <c r="G3780" s="10">
        <v>0.05</v>
      </c>
      <c r="H3780" t="s">
        <v>17</v>
      </c>
      <c r="I3780" s="8">
        <v>1708.1</v>
      </c>
      <c r="J3780" s="8">
        <v>406.67</v>
      </c>
      <c r="K3780" s="12">
        <f>YEAR(Table2[[#This Row],[Order_Date]])</f>
        <v>2024</v>
      </c>
      <c r="L3780" s="12">
        <f>MONTH(Table2[[#This Row],[Order_Date]])</f>
        <v>3</v>
      </c>
      <c r="M3780" t="str">
        <f>TEXT(Table2[[#This Row],[Order_Date]],"mmm")</f>
        <v>Mar</v>
      </c>
      <c r="N3780" t="str">
        <f>TEXT(Table2[[#This Row],[Order_Date]],"YYYY-MM")</f>
        <v>2024-03</v>
      </c>
      <c r="O3780" s="9">
        <f>IFERROR(Table2[[#This Row],[Profit]]/Table2[[#This Row],[Sales]],0)</f>
        <v>0.23808325039517594</v>
      </c>
      <c r="P3780" t="str">
        <f>_xlfn.XLOOKUP(Table2[[#This Row],[Product_ID]],Table4[Product_ID],Table4[Category],"Not Found")</f>
        <v>Technology</v>
      </c>
      <c r="Q3780" t="str">
        <f>_xlfn.XLOOKUP(Table2[[#This Row],[Product_ID]],Table4[Product_ID],Table4[Sub_Category],"Not Found")</f>
        <v>Accessories</v>
      </c>
      <c r="R3780" t="str">
        <f>_xlfn.XLOOKUP(Table2[[#This Row],[Customer_ID]],Table1[Customer_ID],Table1[Region],"Not Found")</f>
        <v>South</v>
      </c>
      <c r="S3780" t="str">
        <f>_xlfn.XLOOKUP(Table2[[#This Row],[Customer_ID]],Table1[Customer_ID],Table1[Segment],"Not Found")</f>
        <v>Home Office</v>
      </c>
      <c r="T3780" t="str">
        <f>_xlfn.XLOOKUP(Table2[[#This Row],[Product_ID]],Table4[Product_ID],Table4[Product_Name],"Not Found")</f>
        <v>Keyboard</v>
      </c>
    </row>
    <row r="3781" spans="1:20" x14ac:dyDescent="0.3">
      <c r="A3781" t="s">
        <v>4313</v>
      </c>
      <c r="B3781" s="4">
        <v>45864</v>
      </c>
      <c r="C3781" s="4">
        <v>45866</v>
      </c>
      <c r="D3781" t="s">
        <v>1801</v>
      </c>
      <c r="E3781" t="s">
        <v>71</v>
      </c>
      <c r="F3781" s="8">
        <v>1</v>
      </c>
      <c r="G3781" s="10">
        <v>0.1</v>
      </c>
      <c r="H3781" t="s">
        <v>17</v>
      </c>
      <c r="I3781" s="8">
        <v>719.1</v>
      </c>
      <c r="J3781" s="8">
        <v>-49.26</v>
      </c>
      <c r="K3781" s="12">
        <f>YEAR(Table2[[#This Row],[Order_Date]])</f>
        <v>2025</v>
      </c>
      <c r="L3781" s="12">
        <f>MONTH(Table2[[#This Row],[Order_Date]])</f>
        <v>7</v>
      </c>
      <c r="M3781" t="str">
        <f>TEXT(Table2[[#This Row],[Order_Date]],"mmm")</f>
        <v>Jul</v>
      </c>
      <c r="N3781" t="str">
        <f>TEXT(Table2[[#This Row],[Order_Date]],"YYYY-MM")</f>
        <v>2025-07</v>
      </c>
      <c r="O3781" s="9">
        <f>IFERROR(Table2[[#This Row],[Profit]]/Table2[[#This Row],[Sales]],0)</f>
        <v>-6.8502294534835209E-2</v>
      </c>
      <c r="P3781" t="str">
        <f>_xlfn.XLOOKUP(Table2[[#This Row],[Product_ID]],Table4[Product_ID],Table4[Category],"Not Found")</f>
        <v>Home</v>
      </c>
      <c r="Q3781" t="str">
        <f>_xlfn.XLOOKUP(Table2[[#This Row],[Product_ID]],Table4[Product_ID],Table4[Sub_Category],"Not Found")</f>
        <v>Storage</v>
      </c>
      <c r="R3781" t="str">
        <f>_xlfn.XLOOKUP(Table2[[#This Row],[Customer_ID]],Table1[Customer_ID],Table1[Region],"Not Found")</f>
        <v>South</v>
      </c>
      <c r="S3781" t="str">
        <f>_xlfn.XLOOKUP(Table2[[#This Row],[Customer_ID]],Table1[Customer_ID],Table1[Segment],"Not Found")</f>
        <v>Home Office</v>
      </c>
      <c r="T3781" t="str">
        <f>_xlfn.XLOOKUP(Table2[[#This Row],[Product_ID]],Table4[Product_ID],Table4[Product_Name],"Not Found")</f>
        <v>Storage Box</v>
      </c>
    </row>
    <row r="3782" spans="1:20" x14ac:dyDescent="0.3">
      <c r="A3782" t="s">
        <v>4314</v>
      </c>
      <c r="B3782" s="4">
        <v>45832</v>
      </c>
      <c r="C3782" s="4">
        <v>45834</v>
      </c>
      <c r="D3782" t="s">
        <v>585</v>
      </c>
      <c r="E3782" t="s">
        <v>76</v>
      </c>
      <c r="F3782" s="8">
        <v>1</v>
      </c>
      <c r="G3782" s="10">
        <v>0.05</v>
      </c>
      <c r="H3782" t="s">
        <v>17</v>
      </c>
      <c r="I3782" s="8">
        <v>854.05</v>
      </c>
      <c r="J3782" s="8">
        <v>198.28</v>
      </c>
      <c r="K3782" s="12">
        <f>YEAR(Table2[[#This Row],[Order_Date]])</f>
        <v>2025</v>
      </c>
      <c r="L3782" s="12">
        <f>MONTH(Table2[[#This Row],[Order_Date]])</f>
        <v>6</v>
      </c>
      <c r="M3782" t="str">
        <f>TEXT(Table2[[#This Row],[Order_Date]],"mmm")</f>
        <v>Jun</v>
      </c>
      <c r="N3782" t="str">
        <f>TEXT(Table2[[#This Row],[Order_Date]],"YYYY-MM")</f>
        <v>2025-06</v>
      </c>
      <c r="O3782" s="9">
        <f>IFERROR(Table2[[#This Row],[Profit]]/Table2[[#This Row],[Sales]],0)</f>
        <v>0.23216439318541071</v>
      </c>
      <c r="P3782" t="str">
        <f>_xlfn.XLOOKUP(Table2[[#This Row],[Product_ID]],Table4[Product_ID],Table4[Category],"Not Found")</f>
        <v>Home</v>
      </c>
      <c r="Q3782" t="str">
        <f>_xlfn.XLOOKUP(Table2[[#This Row],[Product_ID]],Table4[Product_ID],Table4[Sub_Category],"Not Found")</f>
        <v>Decor</v>
      </c>
      <c r="R3782" t="str">
        <f>_xlfn.XLOOKUP(Table2[[#This Row],[Customer_ID]],Table1[Customer_ID],Table1[Region],"Not Found")</f>
        <v>East</v>
      </c>
      <c r="S3782" t="str">
        <f>_xlfn.XLOOKUP(Table2[[#This Row],[Customer_ID]],Table1[Customer_ID],Table1[Segment],"Not Found")</f>
        <v>Consumer</v>
      </c>
      <c r="T3782" t="str">
        <f>_xlfn.XLOOKUP(Table2[[#This Row],[Product_ID]],Table4[Product_ID],Table4[Product_Name],"Not Found")</f>
        <v>Wall Clock</v>
      </c>
    </row>
    <row r="3783" spans="1:20" x14ac:dyDescent="0.3">
      <c r="A3783" t="s">
        <v>4315</v>
      </c>
      <c r="B3783" s="4">
        <v>45674</v>
      </c>
      <c r="C3783" s="4">
        <v>45677</v>
      </c>
      <c r="D3783" t="s">
        <v>142</v>
      </c>
      <c r="E3783" t="s">
        <v>81</v>
      </c>
      <c r="F3783" s="8">
        <v>5</v>
      </c>
      <c r="G3783" s="10">
        <v>0.05</v>
      </c>
      <c r="H3783" t="s">
        <v>21</v>
      </c>
      <c r="I3783" s="8">
        <v>3795.25</v>
      </c>
      <c r="J3783" s="8">
        <v>1049.5999999999999</v>
      </c>
      <c r="K3783" s="12">
        <f>YEAR(Table2[[#This Row],[Order_Date]])</f>
        <v>2025</v>
      </c>
      <c r="L3783" s="12">
        <f>MONTH(Table2[[#This Row],[Order_Date]])</f>
        <v>1</v>
      </c>
      <c r="M3783" t="str">
        <f>TEXT(Table2[[#This Row],[Order_Date]],"mmm")</f>
        <v>Jan</v>
      </c>
      <c r="N3783" t="str">
        <f>TEXT(Table2[[#This Row],[Order_Date]],"YYYY-MM")</f>
        <v>2025-01</v>
      </c>
      <c r="O3783" s="9">
        <f>IFERROR(Table2[[#This Row],[Profit]]/Table2[[#This Row],[Sales]],0)</f>
        <v>0.27655622159278043</v>
      </c>
      <c r="P3783" t="str">
        <f>_xlfn.XLOOKUP(Table2[[#This Row],[Product_ID]],Table4[Product_ID],Table4[Category],"Not Found")</f>
        <v>Home</v>
      </c>
      <c r="Q3783" t="str">
        <f>_xlfn.XLOOKUP(Table2[[#This Row],[Product_ID]],Table4[Product_ID],Table4[Sub_Category],"Not Found")</f>
        <v>Kitchen</v>
      </c>
      <c r="R3783" t="str">
        <f>_xlfn.XLOOKUP(Table2[[#This Row],[Customer_ID]],Table1[Customer_ID],Table1[Region],"Not Found")</f>
        <v>North</v>
      </c>
      <c r="S3783" t="str">
        <f>_xlfn.XLOOKUP(Table2[[#This Row],[Customer_ID]],Table1[Customer_ID],Table1[Segment],"Not Found")</f>
        <v>Corporate</v>
      </c>
      <c r="T3783" t="str">
        <f>_xlfn.XLOOKUP(Table2[[#This Row],[Product_ID]],Table4[Product_ID],Table4[Product_Name],"Not Found")</f>
        <v>Travel Mug</v>
      </c>
    </row>
    <row r="3784" spans="1:20" x14ac:dyDescent="0.3">
      <c r="A3784" t="s">
        <v>4316</v>
      </c>
      <c r="B3784" s="4">
        <v>45310</v>
      </c>
      <c r="C3784" s="4">
        <v>45312</v>
      </c>
      <c r="D3784" t="s">
        <v>1072</v>
      </c>
      <c r="E3784" t="s">
        <v>65</v>
      </c>
      <c r="F3784" s="8">
        <v>1</v>
      </c>
      <c r="G3784" s="10">
        <v>0.1</v>
      </c>
      <c r="H3784" t="s">
        <v>13</v>
      </c>
      <c r="I3784" s="8">
        <v>629.1</v>
      </c>
      <c r="J3784" s="8">
        <v>204.18</v>
      </c>
      <c r="K3784" s="12">
        <f>YEAR(Table2[[#This Row],[Order_Date]])</f>
        <v>2024</v>
      </c>
      <c r="L3784" s="12">
        <f>MONTH(Table2[[#This Row],[Order_Date]])</f>
        <v>1</v>
      </c>
      <c r="M3784" t="str">
        <f>TEXT(Table2[[#This Row],[Order_Date]],"mmm")</f>
        <v>Jan</v>
      </c>
      <c r="N3784" t="str">
        <f>TEXT(Table2[[#This Row],[Order_Date]],"YYYY-MM")</f>
        <v>2024-01</v>
      </c>
      <c r="O3784" s="9">
        <f>IFERROR(Table2[[#This Row],[Profit]]/Table2[[#This Row],[Sales]],0)</f>
        <v>0.3245588936576061</v>
      </c>
      <c r="P3784" t="str">
        <f>_xlfn.XLOOKUP(Table2[[#This Row],[Product_ID]],Table4[Product_ID],Table4[Category],"Not Found")</f>
        <v>Office</v>
      </c>
      <c r="Q3784" t="str">
        <f>_xlfn.XLOOKUP(Table2[[#This Row],[Product_ID]],Table4[Product_ID],Table4[Sub_Category],"Not Found")</f>
        <v>Storage</v>
      </c>
      <c r="R3784" t="str">
        <f>_xlfn.XLOOKUP(Table2[[#This Row],[Customer_ID]],Table1[Customer_ID],Table1[Region],"Not Found")</f>
        <v>East</v>
      </c>
      <c r="S3784" t="str">
        <f>_xlfn.XLOOKUP(Table2[[#This Row],[Customer_ID]],Table1[Customer_ID],Table1[Segment],"Not Found")</f>
        <v>Consumer</v>
      </c>
      <c r="T3784" t="str">
        <f>_xlfn.XLOOKUP(Table2[[#This Row],[Product_ID]],Table4[Product_ID],Table4[Product_Name],"Not Found")</f>
        <v>Desk Organizer</v>
      </c>
    </row>
    <row r="3785" spans="1:20" x14ac:dyDescent="0.3">
      <c r="A3785" t="s">
        <v>4317</v>
      </c>
      <c r="B3785" s="4">
        <v>45974</v>
      </c>
      <c r="C3785" s="4">
        <v>45978</v>
      </c>
      <c r="D3785" t="s">
        <v>1801</v>
      </c>
      <c r="E3785" t="s">
        <v>96</v>
      </c>
      <c r="F3785" s="8">
        <v>2</v>
      </c>
      <c r="G3785" s="10">
        <v>0.05</v>
      </c>
      <c r="H3785" t="s">
        <v>21</v>
      </c>
      <c r="I3785" s="8">
        <v>1898.1</v>
      </c>
      <c r="J3785" s="8">
        <v>481.65</v>
      </c>
      <c r="K3785" s="12">
        <f>YEAR(Table2[[#This Row],[Order_Date]])</f>
        <v>2025</v>
      </c>
      <c r="L3785" s="12">
        <f>MONTH(Table2[[#This Row],[Order_Date]])</f>
        <v>11</v>
      </c>
      <c r="M3785" t="str">
        <f>TEXT(Table2[[#This Row],[Order_Date]],"mmm")</f>
        <v>Nov</v>
      </c>
      <c r="N3785" t="str">
        <f>TEXT(Table2[[#This Row],[Order_Date]],"YYYY-MM")</f>
        <v>2025-11</v>
      </c>
      <c r="O3785" s="9">
        <f>IFERROR(Table2[[#This Row],[Profit]]/Table2[[#This Row],[Sales]],0)</f>
        <v>0.25375375375375375</v>
      </c>
      <c r="P3785" t="str">
        <f>_xlfn.XLOOKUP(Table2[[#This Row],[Product_ID]],Table4[Product_ID],Table4[Category],"Not Found")</f>
        <v>Home</v>
      </c>
      <c r="Q3785" t="str">
        <f>_xlfn.XLOOKUP(Table2[[#This Row],[Product_ID]],Table4[Product_ID],Table4[Sub_Category],"Not Found")</f>
        <v>Lighting</v>
      </c>
      <c r="R3785" t="str">
        <f>_xlfn.XLOOKUP(Table2[[#This Row],[Customer_ID]],Table1[Customer_ID],Table1[Region],"Not Found")</f>
        <v>South</v>
      </c>
      <c r="S3785" t="str">
        <f>_xlfn.XLOOKUP(Table2[[#This Row],[Customer_ID]],Table1[Customer_ID],Table1[Segment],"Not Found")</f>
        <v>Home Office</v>
      </c>
      <c r="T3785" t="str">
        <f>_xlfn.XLOOKUP(Table2[[#This Row],[Product_ID]],Table4[Product_ID],Table4[Product_Name],"Not Found")</f>
        <v>LED Strip Light</v>
      </c>
    </row>
    <row r="3786" spans="1:20" x14ac:dyDescent="0.3">
      <c r="A3786" t="s">
        <v>4318</v>
      </c>
      <c r="B3786" s="4">
        <v>45741</v>
      </c>
      <c r="C3786" s="4">
        <v>45746</v>
      </c>
      <c r="D3786" t="s">
        <v>563</v>
      </c>
      <c r="E3786" t="s">
        <v>35</v>
      </c>
      <c r="F3786" s="8">
        <v>1</v>
      </c>
      <c r="G3786" s="10">
        <v>0.15</v>
      </c>
      <c r="H3786" t="s">
        <v>13</v>
      </c>
      <c r="I3786" s="8">
        <v>1359.15</v>
      </c>
      <c r="J3786" s="8">
        <v>395.47</v>
      </c>
      <c r="K3786" s="12">
        <f>YEAR(Table2[[#This Row],[Order_Date]])</f>
        <v>2025</v>
      </c>
      <c r="L3786" s="12">
        <f>MONTH(Table2[[#This Row],[Order_Date]])</f>
        <v>3</v>
      </c>
      <c r="M3786" t="str">
        <f>TEXT(Table2[[#This Row],[Order_Date]],"mmm")</f>
        <v>Mar</v>
      </c>
      <c r="N3786" t="str">
        <f>TEXT(Table2[[#This Row],[Order_Date]],"YYYY-MM")</f>
        <v>2025-03</v>
      </c>
      <c r="O3786" s="9">
        <f>IFERROR(Table2[[#This Row],[Profit]]/Table2[[#This Row],[Sales]],0)</f>
        <v>0.29096862009344077</v>
      </c>
      <c r="P3786" t="str">
        <f>_xlfn.XLOOKUP(Table2[[#This Row],[Product_ID]],Table4[Product_ID],Table4[Category],"Not Found")</f>
        <v>Lifestyle</v>
      </c>
      <c r="Q3786" t="str">
        <f>_xlfn.XLOOKUP(Table2[[#This Row],[Product_ID]],Table4[Product_ID],Table4[Sub_Category],"Not Found")</f>
        <v>Bags</v>
      </c>
      <c r="R3786" t="str">
        <f>_xlfn.XLOOKUP(Table2[[#This Row],[Customer_ID]],Table1[Customer_ID],Table1[Region],"Not Found")</f>
        <v>West</v>
      </c>
      <c r="S3786" t="str">
        <f>_xlfn.XLOOKUP(Table2[[#This Row],[Customer_ID]],Table1[Customer_ID],Table1[Segment],"Not Found")</f>
        <v>Consumer</v>
      </c>
      <c r="T3786" t="str">
        <f>_xlfn.XLOOKUP(Table2[[#This Row],[Product_ID]],Table4[Product_ID],Table4[Product_Name],"Not Found")</f>
        <v>Backpack</v>
      </c>
    </row>
    <row r="3787" spans="1:20" x14ac:dyDescent="0.3">
      <c r="A3787" t="s">
        <v>4319</v>
      </c>
      <c r="B3787" s="4">
        <v>45365</v>
      </c>
      <c r="C3787" s="4">
        <v>45366</v>
      </c>
      <c r="D3787" t="s">
        <v>1806</v>
      </c>
      <c r="E3787" t="s">
        <v>12</v>
      </c>
      <c r="F3787" s="8">
        <v>1</v>
      </c>
      <c r="G3787" s="10">
        <v>0.05</v>
      </c>
      <c r="H3787" t="s">
        <v>21</v>
      </c>
      <c r="I3787" s="8">
        <v>569.04999999999995</v>
      </c>
      <c r="J3787" s="8">
        <v>109.72</v>
      </c>
      <c r="K3787" s="12">
        <f>YEAR(Table2[[#This Row],[Order_Date]])</f>
        <v>2024</v>
      </c>
      <c r="L3787" s="12">
        <f>MONTH(Table2[[#This Row],[Order_Date]])</f>
        <v>3</v>
      </c>
      <c r="M3787" t="str">
        <f>TEXT(Table2[[#This Row],[Order_Date]],"mmm")</f>
        <v>Mar</v>
      </c>
      <c r="N3787" t="str">
        <f>TEXT(Table2[[#This Row],[Order_Date]],"YYYY-MM")</f>
        <v>2024-03</v>
      </c>
      <c r="O3787" s="9">
        <f>IFERROR(Table2[[#This Row],[Profit]]/Table2[[#This Row],[Sales]],0)</f>
        <v>0.19281258237413235</v>
      </c>
      <c r="P3787" t="str">
        <f>_xlfn.XLOOKUP(Table2[[#This Row],[Product_ID]],Table4[Product_ID],Table4[Category],"Not Found")</f>
        <v>Home</v>
      </c>
      <c r="Q3787" t="str">
        <f>_xlfn.XLOOKUP(Table2[[#This Row],[Product_ID]],Table4[Product_ID],Table4[Sub_Category],"Not Found")</f>
        <v>Kitchen</v>
      </c>
      <c r="R3787" t="str">
        <f>_xlfn.XLOOKUP(Table2[[#This Row],[Customer_ID]],Table1[Customer_ID],Table1[Region],"Not Found")</f>
        <v>South</v>
      </c>
      <c r="S3787" t="str">
        <f>_xlfn.XLOOKUP(Table2[[#This Row],[Customer_ID]],Table1[Customer_ID],Table1[Segment],"Not Found")</f>
        <v>Home Office</v>
      </c>
      <c r="T3787" t="str">
        <f>_xlfn.XLOOKUP(Table2[[#This Row],[Product_ID]],Table4[Product_ID],Table4[Product_Name],"Not Found")</f>
        <v>Water Bottle</v>
      </c>
    </row>
    <row r="3788" spans="1:20" x14ac:dyDescent="0.3">
      <c r="A3788" t="s">
        <v>4320</v>
      </c>
      <c r="B3788" s="4">
        <v>45864</v>
      </c>
      <c r="C3788" s="4">
        <v>45869</v>
      </c>
      <c r="D3788" t="s">
        <v>2272</v>
      </c>
      <c r="E3788" t="s">
        <v>81</v>
      </c>
      <c r="F3788" s="8">
        <v>1</v>
      </c>
      <c r="G3788" s="10">
        <v>0</v>
      </c>
      <c r="H3788" t="s">
        <v>21</v>
      </c>
      <c r="I3788" s="8">
        <v>799</v>
      </c>
      <c r="J3788" s="8">
        <v>-51.66</v>
      </c>
      <c r="K3788" s="12">
        <f>YEAR(Table2[[#This Row],[Order_Date]])</f>
        <v>2025</v>
      </c>
      <c r="L3788" s="12">
        <f>MONTH(Table2[[#This Row],[Order_Date]])</f>
        <v>7</v>
      </c>
      <c r="M3788" t="str">
        <f>TEXT(Table2[[#This Row],[Order_Date]],"mmm")</f>
        <v>Jul</v>
      </c>
      <c r="N3788" t="str">
        <f>TEXT(Table2[[#This Row],[Order_Date]],"YYYY-MM")</f>
        <v>2025-07</v>
      </c>
      <c r="O3788" s="9">
        <f>IFERROR(Table2[[#This Row],[Profit]]/Table2[[#This Row],[Sales]],0)</f>
        <v>-6.465581977471839E-2</v>
      </c>
      <c r="P3788" t="str">
        <f>_xlfn.XLOOKUP(Table2[[#This Row],[Product_ID]],Table4[Product_ID],Table4[Category],"Not Found")</f>
        <v>Home</v>
      </c>
      <c r="Q3788" t="str">
        <f>_xlfn.XLOOKUP(Table2[[#This Row],[Product_ID]],Table4[Product_ID],Table4[Sub_Category],"Not Found")</f>
        <v>Kitchen</v>
      </c>
      <c r="R3788" t="str">
        <f>_xlfn.XLOOKUP(Table2[[#This Row],[Customer_ID]],Table1[Customer_ID],Table1[Region],"Not Found")</f>
        <v>West</v>
      </c>
      <c r="S3788" t="str">
        <f>_xlfn.XLOOKUP(Table2[[#This Row],[Customer_ID]],Table1[Customer_ID],Table1[Segment],"Not Found")</f>
        <v>Home Office</v>
      </c>
      <c r="T3788" t="str">
        <f>_xlfn.XLOOKUP(Table2[[#This Row],[Product_ID]],Table4[Product_ID],Table4[Product_Name],"Not Found")</f>
        <v>Travel Mug</v>
      </c>
    </row>
    <row r="3789" spans="1:20" x14ac:dyDescent="0.3">
      <c r="A3789" t="s">
        <v>4321</v>
      </c>
      <c r="B3789" s="4">
        <v>45956</v>
      </c>
      <c r="C3789" s="4">
        <v>45959</v>
      </c>
      <c r="D3789" t="s">
        <v>700</v>
      </c>
      <c r="E3789" t="s">
        <v>29</v>
      </c>
      <c r="F3789" s="8">
        <v>4</v>
      </c>
      <c r="G3789" s="10">
        <v>0.05</v>
      </c>
      <c r="H3789" t="s">
        <v>17</v>
      </c>
      <c r="I3789" s="8">
        <v>1516.2</v>
      </c>
      <c r="J3789" s="8">
        <v>364.14</v>
      </c>
      <c r="K3789" s="12">
        <f>YEAR(Table2[[#This Row],[Order_Date]])</f>
        <v>2025</v>
      </c>
      <c r="L3789" s="12">
        <f>MONTH(Table2[[#This Row],[Order_Date]])</f>
        <v>10</v>
      </c>
      <c r="M3789" t="str">
        <f>TEXT(Table2[[#This Row],[Order_Date]],"mmm")</f>
        <v>Oct</v>
      </c>
      <c r="N3789" t="str">
        <f>TEXT(Table2[[#This Row],[Order_Date]],"YYYY-MM")</f>
        <v>2025-10</v>
      </c>
      <c r="O3789" s="9">
        <f>IFERROR(Table2[[#This Row],[Profit]]/Table2[[#This Row],[Sales]],0)</f>
        <v>0.24016620498614957</v>
      </c>
      <c r="P3789" t="str">
        <f>_xlfn.XLOOKUP(Table2[[#This Row],[Product_ID]],Table4[Product_ID],Table4[Category],"Not Found")</f>
        <v>Office</v>
      </c>
      <c r="Q3789" t="str">
        <f>_xlfn.XLOOKUP(Table2[[#This Row],[Product_ID]],Table4[Product_ID],Table4[Sub_Category],"Not Found")</f>
        <v>Paper</v>
      </c>
      <c r="R3789" t="str">
        <f>_xlfn.XLOOKUP(Table2[[#This Row],[Customer_ID]],Table1[Customer_ID],Table1[Region],"Not Found")</f>
        <v>West</v>
      </c>
      <c r="S3789" t="str">
        <f>_xlfn.XLOOKUP(Table2[[#This Row],[Customer_ID]],Table1[Customer_ID],Table1[Segment],"Not Found")</f>
        <v>Home Office</v>
      </c>
      <c r="T3789" t="str">
        <f>_xlfn.XLOOKUP(Table2[[#This Row],[Product_ID]],Table4[Product_ID],Table4[Product_Name],"Not Found")</f>
        <v>Notebook Set</v>
      </c>
    </row>
    <row r="3790" spans="1:20" x14ac:dyDescent="0.3">
      <c r="A3790" t="s">
        <v>4322</v>
      </c>
      <c r="B3790" s="4">
        <v>45567</v>
      </c>
      <c r="C3790" s="4">
        <v>45572</v>
      </c>
      <c r="D3790" t="s">
        <v>1020</v>
      </c>
      <c r="E3790" t="s">
        <v>50</v>
      </c>
      <c r="F3790" s="8">
        <v>3</v>
      </c>
      <c r="G3790" s="10">
        <v>0</v>
      </c>
      <c r="H3790" t="s">
        <v>21</v>
      </c>
      <c r="I3790" s="8">
        <v>1497</v>
      </c>
      <c r="J3790" s="8">
        <v>268.17</v>
      </c>
      <c r="K3790" s="12">
        <f>YEAR(Table2[[#This Row],[Order_Date]])</f>
        <v>2024</v>
      </c>
      <c r="L3790" s="12">
        <f>MONTH(Table2[[#This Row],[Order_Date]])</f>
        <v>10</v>
      </c>
      <c r="M3790" t="str">
        <f>TEXT(Table2[[#This Row],[Order_Date]],"mmm")</f>
        <v>Oct</v>
      </c>
      <c r="N3790" t="str">
        <f>TEXT(Table2[[#This Row],[Order_Date]],"YYYY-MM")</f>
        <v>2024-10</v>
      </c>
      <c r="O3790" s="9">
        <f>IFERROR(Table2[[#This Row],[Profit]]/Table2[[#This Row],[Sales]],0)</f>
        <v>0.17913827655310621</v>
      </c>
      <c r="P3790" t="str">
        <f>_xlfn.XLOOKUP(Table2[[#This Row],[Product_ID]],Table4[Product_ID],Table4[Category],"Not Found")</f>
        <v>Technology</v>
      </c>
      <c r="Q3790" t="str">
        <f>_xlfn.XLOOKUP(Table2[[#This Row],[Product_ID]],Table4[Product_ID],Table4[Sub_Category],"Not Found")</f>
        <v>Accessories</v>
      </c>
      <c r="R3790" t="str">
        <f>_xlfn.XLOOKUP(Table2[[#This Row],[Customer_ID]],Table1[Customer_ID],Table1[Region],"Not Found")</f>
        <v>South</v>
      </c>
      <c r="S3790" t="str">
        <f>_xlfn.XLOOKUP(Table2[[#This Row],[Customer_ID]],Table1[Customer_ID],Table1[Segment],"Not Found")</f>
        <v>Consumer</v>
      </c>
      <c r="T3790" t="str">
        <f>_xlfn.XLOOKUP(Table2[[#This Row],[Product_ID]],Table4[Product_ID],Table4[Product_Name],"Not Found")</f>
        <v>Wireless Mouse</v>
      </c>
    </row>
    <row r="3791" spans="1:20" x14ac:dyDescent="0.3">
      <c r="A3791" t="s">
        <v>4323</v>
      </c>
      <c r="B3791" s="4">
        <v>45339</v>
      </c>
      <c r="C3791" s="4">
        <v>45340</v>
      </c>
      <c r="D3791" t="s">
        <v>1465</v>
      </c>
      <c r="E3791" t="s">
        <v>16</v>
      </c>
      <c r="F3791" s="8">
        <v>1</v>
      </c>
      <c r="G3791" s="10">
        <v>0</v>
      </c>
      <c r="H3791" t="s">
        <v>17</v>
      </c>
      <c r="I3791" s="8">
        <v>1299</v>
      </c>
      <c r="J3791" s="8">
        <v>341.84</v>
      </c>
      <c r="K3791" s="12">
        <f>YEAR(Table2[[#This Row],[Order_Date]])</f>
        <v>2024</v>
      </c>
      <c r="L3791" s="12">
        <f>MONTH(Table2[[#This Row],[Order_Date]])</f>
        <v>2</v>
      </c>
      <c r="M3791" t="str">
        <f>TEXT(Table2[[#This Row],[Order_Date]],"mmm")</f>
        <v>Feb</v>
      </c>
      <c r="N3791" t="str">
        <f>TEXT(Table2[[#This Row],[Order_Date]],"YYYY-MM")</f>
        <v>2024-02</v>
      </c>
      <c r="O3791" s="9">
        <f>IFERROR(Table2[[#This Row],[Profit]]/Table2[[#This Row],[Sales]],0)</f>
        <v>0.2631562740569669</v>
      </c>
      <c r="P3791" t="str">
        <f>_xlfn.XLOOKUP(Table2[[#This Row],[Product_ID]],Table4[Product_ID],Table4[Category],"Not Found")</f>
        <v>Technology</v>
      </c>
      <c r="Q3791" t="str">
        <f>_xlfn.XLOOKUP(Table2[[#This Row],[Product_ID]],Table4[Product_ID],Table4[Sub_Category],"Not Found")</f>
        <v>Accessories</v>
      </c>
      <c r="R3791" t="str">
        <f>_xlfn.XLOOKUP(Table2[[#This Row],[Customer_ID]],Table1[Customer_ID],Table1[Region],"Not Found")</f>
        <v>North</v>
      </c>
      <c r="S3791" t="str">
        <f>_xlfn.XLOOKUP(Table2[[#This Row],[Customer_ID]],Table1[Customer_ID],Table1[Segment],"Not Found")</f>
        <v>Consumer</v>
      </c>
      <c r="T3791" t="str">
        <f>_xlfn.XLOOKUP(Table2[[#This Row],[Product_ID]],Table4[Product_ID],Table4[Product_Name],"Not Found")</f>
        <v>USB-C Hub</v>
      </c>
    </row>
    <row r="3792" spans="1:20" x14ac:dyDescent="0.3">
      <c r="A3792" t="s">
        <v>4324</v>
      </c>
      <c r="B3792" s="4">
        <v>45502</v>
      </c>
      <c r="C3792" s="4">
        <v>45503</v>
      </c>
      <c r="D3792" t="s">
        <v>2272</v>
      </c>
      <c r="E3792" t="s">
        <v>35</v>
      </c>
      <c r="F3792" s="8">
        <v>3</v>
      </c>
      <c r="G3792" s="10">
        <v>0</v>
      </c>
      <c r="H3792" t="s">
        <v>30</v>
      </c>
      <c r="I3792" s="8">
        <v>4797</v>
      </c>
      <c r="J3792" s="8">
        <v>1419.45</v>
      </c>
      <c r="K3792" s="12">
        <f>YEAR(Table2[[#This Row],[Order_Date]])</f>
        <v>2024</v>
      </c>
      <c r="L3792" s="12">
        <f>MONTH(Table2[[#This Row],[Order_Date]])</f>
        <v>7</v>
      </c>
      <c r="M3792" t="str">
        <f>TEXT(Table2[[#This Row],[Order_Date]],"mmm")</f>
        <v>Jul</v>
      </c>
      <c r="N3792" t="str">
        <f>TEXT(Table2[[#This Row],[Order_Date]],"YYYY-MM")</f>
        <v>2024-07</v>
      </c>
      <c r="O3792" s="9">
        <f>IFERROR(Table2[[#This Row],[Profit]]/Table2[[#This Row],[Sales]],0)</f>
        <v>0.29590368980612886</v>
      </c>
      <c r="P3792" t="str">
        <f>_xlfn.XLOOKUP(Table2[[#This Row],[Product_ID]],Table4[Product_ID],Table4[Category],"Not Found")</f>
        <v>Lifestyle</v>
      </c>
      <c r="Q3792" t="str">
        <f>_xlfn.XLOOKUP(Table2[[#This Row],[Product_ID]],Table4[Product_ID],Table4[Sub_Category],"Not Found")</f>
        <v>Bags</v>
      </c>
      <c r="R3792" t="str">
        <f>_xlfn.XLOOKUP(Table2[[#This Row],[Customer_ID]],Table1[Customer_ID],Table1[Region],"Not Found")</f>
        <v>West</v>
      </c>
      <c r="S3792" t="str">
        <f>_xlfn.XLOOKUP(Table2[[#This Row],[Customer_ID]],Table1[Customer_ID],Table1[Segment],"Not Found")</f>
        <v>Home Office</v>
      </c>
      <c r="T3792" t="str">
        <f>_xlfn.XLOOKUP(Table2[[#This Row],[Product_ID]],Table4[Product_ID],Table4[Product_Name],"Not Found")</f>
        <v>Backpack</v>
      </c>
    </row>
    <row r="3793" spans="1:20" x14ac:dyDescent="0.3">
      <c r="A3793" t="s">
        <v>4325</v>
      </c>
      <c r="B3793" s="4">
        <v>45942</v>
      </c>
      <c r="C3793" s="4">
        <v>45945</v>
      </c>
      <c r="D3793" t="s">
        <v>525</v>
      </c>
      <c r="E3793" t="s">
        <v>26</v>
      </c>
      <c r="F3793" s="8">
        <v>1</v>
      </c>
      <c r="G3793" s="10">
        <v>0.1</v>
      </c>
      <c r="H3793" t="s">
        <v>13</v>
      </c>
      <c r="I3793" s="8">
        <v>809.1</v>
      </c>
      <c r="J3793" s="8">
        <v>181.99</v>
      </c>
      <c r="K3793" s="12">
        <f>YEAR(Table2[[#This Row],[Order_Date]])</f>
        <v>2025</v>
      </c>
      <c r="L3793" s="12">
        <f>MONTH(Table2[[#This Row],[Order_Date]])</f>
        <v>10</v>
      </c>
      <c r="M3793" t="str">
        <f>TEXT(Table2[[#This Row],[Order_Date]],"mmm")</f>
        <v>Oct</v>
      </c>
      <c r="N3793" t="str">
        <f>TEXT(Table2[[#This Row],[Order_Date]],"YYYY-MM")</f>
        <v>2025-10</v>
      </c>
      <c r="O3793" s="9">
        <f>IFERROR(Table2[[#This Row],[Profit]]/Table2[[#This Row],[Sales]],0)</f>
        <v>0.22492893338277098</v>
      </c>
      <c r="P3793" t="str">
        <f>_xlfn.XLOOKUP(Table2[[#This Row],[Product_ID]],Table4[Product_ID],Table4[Category],"Not Found")</f>
        <v>Technology</v>
      </c>
      <c r="Q3793" t="str">
        <f>_xlfn.XLOOKUP(Table2[[#This Row],[Product_ID]],Table4[Product_ID],Table4[Sub_Category],"Not Found")</f>
        <v>Accessories</v>
      </c>
      <c r="R3793" t="str">
        <f>_xlfn.XLOOKUP(Table2[[#This Row],[Customer_ID]],Table1[Customer_ID],Table1[Region],"Not Found")</f>
        <v>East</v>
      </c>
      <c r="S3793" t="str">
        <f>_xlfn.XLOOKUP(Table2[[#This Row],[Customer_ID]],Table1[Customer_ID],Table1[Segment],"Not Found")</f>
        <v>Consumer</v>
      </c>
      <c r="T3793" t="str">
        <f>_xlfn.XLOOKUP(Table2[[#This Row],[Product_ID]],Table4[Product_ID],Table4[Product_Name],"Not Found")</f>
        <v>Keyboard</v>
      </c>
    </row>
    <row r="3794" spans="1:20" x14ac:dyDescent="0.3">
      <c r="A3794" t="s">
        <v>4326</v>
      </c>
      <c r="B3794" s="4">
        <v>45913</v>
      </c>
      <c r="C3794" s="4">
        <v>45914</v>
      </c>
      <c r="D3794" t="s">
        <v>766</v>
      </c>
      <c r="E3794" t="s">
        <v>65</v>
      </c>
      <c r="F3794" s="8">
        <v>2</v>
      </c>
      <c r="G3794" s="10">
        <v>0</v>
      </c>
      <c r="H3794" t="s">
        <v>13</v>
      </c>
      <c r="I3794" s="8">
        <v>1398</v>
      </c>
      <c r="J3794" s="8">
        <v>-107.99</v>
      </c>
      <c r="K3794" s="12">
        <f>YEAR(Table2[[#This Row],[Order_Date]])</f>
        <v>2025</v>
      </c>
      <c r="L3794" s="12">
        <f>MONTH(Table2[[#This Row],[Order_Date]])</f>
        <v>9</v>
      </c>
      <c r="M3794" t="str">
        <f>TEXT(Table2[[#This Row],[Order_Date]],"mmm")</f>
        <v>Sep</v>
      </c>
      <c r="N3794" t="str">
        <f>TEXT(Table2[[#This Row],[Order_Date]],"YYYY-MM")</f>
        <v>2025-09</v>
      </c>
      <c r="O3794" s="9">
        <f>IFERROR(Table2[[#This Row],[Profit]]/Table2[[#This Row],[Sales]],0)</f>
        <v>-7.724606580829757E-2</v>
      </c>
      <c r="P3794" t="str">
        <f>_xlfn.XLOOKUP(Table2[[#This Row],[Product_ID]],Table4[Product_ID],Table4[Category],"Not Found")</f>
        <v>Office</v>
      </c>
      <c r="Q3794" t="str">
        <f>_xlfn.XLOOKUP(Table2[[#This Row],[Product_ID]],Table4[Product_ID],Table4[Sub_Category],"Not Found")</f>
        <v>Storage</v>
      </c>
      <c r="R3794" t="str">
        <f>_xlfn.XLOOKUP(Table2[[#This Row],[Customer_ID]],Table1[Customer_ID],Table1[Region],"Not Found")</f>
        <v>North</v>
      </c>
      <c r="S3794" t="str">
        <f>_xlfn.XLOOKUP(Table2[[#This Row],[Customer_ID]],Table1[Customer_ID],Table1[Segment],"Not Found")</f>
        <v>Consumer</v>
      </c>
      <c r="T3794" t="str">
        <f>_xlfn.XLOOKUP(Table2[[#This Row],[Product_ID]],Table4[Product_ID],Table4[Product_Name],"Not Found")</f>
        <v>Desk Organizer</v>
      </c>
    </row>
    <row r="3795" spans="1:20" x14ac:dyDescent="0.3">
      <c r="A3795" t="s">
        <v>4327</v>
      </c>
      <c r="B3795" s="4">
        <v>45986</v>
      </c>
      <c r="C3795" s="4">
        <v>45988</v>
      </c>
      <c r="D3795" t="s">
        <v>214</v>
      </c>
      <c r="E3795" t="s">
        <v>50</v>
      </c>
      <c r="F3795" s="8">
        <v>1</v>
      </c>
      <c r="G3795" s="10">
        <v>0</v>
      </c>
      <c r="H3795" t="s">
        <v>21</v>
      </c>
      <c r="I3795" s="8">
        <v>499</v>
      </c>
      <c r="J3795" s="8">
        <v>106.67</v>
      </c>
      <c r="K3795" s="12">
        <f>YEAR(Table2[[#This Row],[Order_Date]])</f>
        <v>2025</v>
      </c>
      <c r="L3795" s="12">
        <f>MONTH(Table2[[#This Row],[Order_Date]])</f>
        <v>11</v>
      </c>
      <c r="M3795" t="str">
        <f>TEXT(Table2[[#This Row],[Order_Date]],"mmm")</f>
        <v>Nov</v>
      </c>
      <c r="N3795" t="str">
        <f>TEXT(Table2[[#This Row],[Order_Date]],"YYYY-MM")</f>
        <v>2025-11</v>
      </c>
      <c r="O3795" s="9">
        <f>IFERROR(Table2[[#This Row],[Profit]]/Table2[[#This Row],[Sales]],0)</f>
        <v>0.21376753507014029</v>
      </c>
      <c r="P3795" t="str">
        <f>_xlfn.XLOOKUP(Table2[[#This Row],[Product_ID]],Table4[Product_ID],Table4[Category],"Not Found")</f>
        <v>Technology</v>
      </c>
      <c r="Q3795" t="str">
        <f>_xlfn.XLOOKUP(Table2[[#This Row],[Product_ID]],Table4[Product_ID],Table4[Sub_Category],"Not Found")</f>
        <v>Accessories</v>
      </c>
      <c r="R3795" t="str">
        <f>_xlfn.XLOOKUP(Table2[[#This Row],[Customer_ID]],Table1[Customer_ID],Table1[Region],"Not Found")</f>
        <v>West</v>
      </c>
      <c r="S3795" t="str">
        <f>_xlfn.XLOOKUP(Table2[[#This Row],[Customer_ID]],Table1[Customer_ID],Table1[Segment],"Not Found")</f>
        <v>Corporate</v>
      </c>
      <c r="T3795" t="str">
        <f>_xlfn.XLOOKUP(Table2[[#This Row],[Product_ID]],Table4[Product_ID],Table4[Product_Name],"Not Found")</f>
        <v>Wireless Mouse</v>
      </c>
    </row>
    <row r="3796" spans="1:20" x14ac:dyDescent="0.3">
      <c r="A3796" t="s">
        <v>4328</v>
      </c>
      <c r="B3796" s="4">
        <v>45831</v>
      </c>
      <c r="C3796" s="4">
        <v>45836</v>
      </c>
      <c r="D3796" t="s">
        <v>1127</v>
      </c>
      <c r="E3796" t="s">
        <v>20</v>
      </c>
      <c r="F3796" s="8">
        <v>3</v>
      </c>
      <c r="G3796" s="10">
        <v>0</v>
      </c>
      <c r="H3796" t="s">
        <v>21</v>
      </c>
      <c r="I3796" s="8">
        <v>20997</v>
      </c>
      <c r="J3796" s="8">
        <v>3829.3</v>
      </c>
      <c r="K3796" s="12">
        <f>YEAR(Table2[[#This Row],[Order_Date]])</f>
        <v>2025</v>
      </c>
      <c r="L3796" s="12">
        <f>MONTH(Table2[[#This Row],[Order_Date]])</f>
        <v>6</v>
      </c>
      <c r="M3796" t="str">
        <f>TEXT(Table2[[#This Row],[Order_Date]],"mmm")</f>
        <v>Jun</v>
      </c>
      <c r="N3796" t="str">
        <f>TEXT(Table2[[#This Row],[Order_Date]],"YYYY-MM")</f>
        <v>2025-06</v>
      </c>
      <c r="O3796" s="9">
        <f>IFERROR(Table2[[#This Row],[Profit]]/Table2[[#This Row],[Sales]],0)</f>
        <v>0.18237367242939467</v>
      </c>
      <c r="P3796" t="str">
        <f>_xlfn.XLOOKUP(Table2[[#This Row],[Product_ID]],Table4[Product_ID],Table4[Category],"Not Found")</f>
        <v>Furniture</v>
      </c>
      <c r="Q3796" t="str">
        <f>_xlfn.XLOOKUP(Table2[[#This Row],[Product_ID]],Table4[Product_ID],Table4[Sub_Category],"Not Found")</f>
        <v>Furniture</v>
      </c>
      <c r="R3796" t="str">
        <f>_xlfn.XLOOKUP(Table2[[#This Row],[Customer_ID]],Table1[Customer_ID],Table1[Region],"Not Found")</f>
        <v>South</v>
      </c>
      <c r="S3796" t="str">
        <f>_xlfn.XLOOKUP(Table2[[#This Row],[Customer_ID]],Table1[Customer_ID],Table1[Segment],"Not Found")</f>
        <v>Home Office</v>
      </c>
      <c r="T3796" t="str">
        <f>_xlfn.XLOOKUP(Table2[[#This Row],[Product_ID]],Table4[Product_ID],Table4[Product_Name],"Not Found")</f>
        <v>Office Chair</v>
      </c>
    </row>
    <row r="3797" spans="1:20" x14ac:dyDescent="0.3">
      <c r="A3797" t="s">
        <v>4329</v>
      </c>
      <c r="B3797" s="4">
        <v>46000</v>
      </c>
      <c r="C3797" s="4">
        <v>46004</v>
      </c>
      <c r="D3797" t="s">
        <v>744</v>
      </c>
      <c r="E3797" t="s">
        <v>35</v>
      </c>
      <c r="F3797" s="8">
        <v>1</v>
      </c>
      <c r="G3797" s="10">
        <v>0</v>
      </c>
      <c r="H3797" t="s">
        <v>17</v>
      </c>
      <c r="I3797" s="8">
        <v>1599</v>
      </c>
      <c r="J3797" s="8">
        <v>480.79</v>
      </c>
      <c r="K3797" s="12">
        <f>YEAR(Table2[[#This Row],[Order_Date]])</f>
        <v>2025</v>
      </c>
      <c r="L3797" s="12">
        <f>MONTH(Table2[[#This Row],[Order_Date]])</f>
        <v>12</v>
      </c>
      <c r="M3797" t="str">
        <f>TEXT(Table2[[#This Row],[Order_Date]],"mmm")</f>
        <v>Dec</v>
      </c>
      <c r="N3797" t="str">
        <f>TEXT(Table2[[#This Row],[Order_Date]],"YYYY-MM")</f>
        <v>2025-12</v>
      </c>
      <c r="O3797" s="9">
        <f>IFERROR(Table2[[#This Row],[Profit]]/Table2[[#This Row],[Sales]],0)</f>
        <v>0.30068167604752971</v>
      </c>
      <c r="P3797" t="str">
        <f>_xlfn.XLOOKUP(Table2[[#This Row],[Product_ID]],Table4[Product_ID],Table4[Category],"Not Found")</f>
        <v>Lifestyle</v>
      </c>
      <c r="Q3797" t="str">
        <f>_xlfn.XLOOKUP(Table2[[#This Row],[Product_ID]],Table4[Product_ID],Table4[Sub_Category],"Not Found")</f>
        <v>Bags</v>
      </c>
      <c r="R3797" t="str">
        <f>_xlfn.XLOOKUP(Table2[[#This Row],[Customer_ID]],Table1[Customer_ID],Table1[Region],"Not Found")</f>
        <v>West</v>
      </c>
      <c r="S3797" t="str">
        <f>_xlfn.XLOOKUP(Table2[[#This Row],[Customer_ID]],Table1[Customer_ID],Table1[Segment],"Not Found")</f>
        <v>Corporate</v>
      </c>
      <c r="T3797" t="str">
        <f>_xlfn.XLOOKUP(Table2[[#This Row],[Product_ID]],Table4[Product_ID],Table4[Product_Name],"Not Found")</f>
        <v>Backpack</v>
      </c>
    </row>
    <row r="3798" spans="1:20" x14ac:dyDescent="0.3">
      <c r="A3798" t="s">
        <v>4330</v>
      </c>
      <c r="B3798" s="4">
        <v>45482</v>
      </c>
      <c r="C3798" s="4">
        <v>45486</v>
      </c>
      <c r="D3798" t="s">
        <v>1131</v>
      </c>
      <c r="E3798" t="s">
        <v>58</v>
      </c>
      <c r="F3798" s="8">
        <v>2</v>
      </c>
      <c r="G3798" s="10">
        <v>0</v>
      </c>
      <c r="H3798" t="s">
        <v>30</v>
      </c>
      <c r="I3798" s="8">
        <v>3998</v>
      </c>
      <c r="J3798" s="8">
        <v>819.89</v>
      </c>
      <c r="K3798" s="12">
        <f>YEAR(Table2[[#This Row],[Order_Date]])</f>
        <v>2024</v>
      </c>
      <c r="L3798" s="12">
        <f>MONTH(Table2[[#This Row],[Order_Date]])</f>
        <v>7</v>
      </c>
      <c r="M3798" t="str">
        <f>TEXT(Table2[[#This Row],[Order_Date]],"mmm")</f>
        <v>Jul</v>
      </c>
      <c r="N3798" t="str">
        <f>TEXT(Table2[[#This Row],[Order_Date]],"YYYY-MM")</f>
        <v>2024-07</v>
      </c>
      <c r="O3798" s="9">
        <f>IFERROR(Table2[[#This Row],[Profit]]/Table2[[#This Row],[Sales]],0)</f>
        <v>0.20507503751875938</v>
      </c>
      <c r="P3798" t="str">
        <f>_xlfn.XLOOKUP(Table2[[#This Row],[Product_ID]],Table4[Product_ID],Table4[Category],"Not Found")</f>
        <v>Technology</v>
      </c>
      <c r="Q3798" t="str">
        <f>_xlfn.XLOOKUP(Table2[[#This Row],[Product_ID]],Table4[Product_ID],Table4[Sub_Category],"Not Found")</f>
        <v>Audio</v>
      </c>
      <c r="R3798" t="str">
        <f>_xlfn.XLOOKUP(Table2[[#This Row],[Customer_ID]],Table1[Customer_ID],Table1[Region],"Not Found")</f>
        <v>East</v>
      </c>
      <c r="S3798" t="str">
        <f>_xlfn.XLOOKUP(Table2[[#This Row],[Customer_ID]],Table1[Customer_ID],Table1[Segment],"Not Found")</f>
        <v>Corporate</v>
      </c>
      <c r="T3798" t="str">
        <f>_xlfn.XLOOKUP(Table2[[#This Row],[Product_ID]],Table4[Product_ID],Table4[Product_Name],"Not Found")</f>
        <v>Bluetooth Speaker</v>
      </c>
    </row>
    <row r="3799" spans="1:20" x14ac:dyDescent="0.3">
      <c r="A3799" t="s">
        <v>4331</v>
      </c>
      <c r="B3799" s="4">
        <v>45606</v>
      </c>
      <c r="C3799" s="4">
        <v>45610</v>
      </c>
      <c r="D3799" t="s">
        <v>1058</v>
      </c>
      <c r="E3799" t="s">
        <v>76</v>
      </c>
      <c r="F3799" s="8">
        <v>3</v>
      </c>
      <c r="G3799" s="10">
        <v>0</v>
      </c>
      <c r="H3799" t="s">
        <v>17</v>
      </c>
      <c r="I3799" s="8">
        <v>2697</v>
      </c>
      <c r="J3799" s="8">
        <v>700.11</v>
      </c>
      <c r="K3799" s="12">
        <f>YEAR(Table2[[#This Row],[Order_Date]])</f>
        <v>2024</v>
      </c>
      <c r="L3799" s="12">
        <f>MONTH(Table2[[#This Row],[Order_Date]])</f>
        <v>11</v>
      </c>
      <c r="M3799" t="str">
        <f>TEXT(Table2[[#This Row],[Order_Date]],"mmm")</f>
        <v>Nov</v>
      </c>
      <c r="N3799" t="str">
        <f>TEXT(Table2[[#This Row],[Order_Date]],"YYYY-MM")</f>
        <v>2024-11</v>
      </c>
      <c r="O3799" s="9">
        <f>IFERROR(Table2[[#This Row],[Profit]]/Table2[[#This Row],[Sales]],0)</f>
        <v>0.25958843159065631</v>
      </c>
      <c r="P3799" t="str">
        <f>_xlfn.XLOOKUP(Table2[[#This Row],[Product_ID]],Table4[Product_ID],Table4[Category],"Not Found")</f>
        <v>Home</v>
      </c>
      <c r="Q3799" t="str">
        <f>_xlfn.XLOOKUP(Table2[[#This Row],[Product_ID]],Table4[Product_ID],Table4[Sub_Category],"Not Found")</f>
        <v>Decor</v>
      </c>
      <c r="R3799" t="str">
        <f>_xlfn.XLOOKUP(Table2[[#This Row],[Customer_ID]],Table1[Customer_ID],Table1[Region],"Not Found")</f>
        <v>West</v>
      </c>
      <c r="S3799" t="str">
        <f>_xlfn.XLOOKUP(Table2[[#This Row],[Customer_ID]],Table1[Customer_ID],Table1[Segment],"Not Found")</f>
        <v>Consumer</v>
      </c>
      <c r="T3799" t="str">
        <f>_xlfn.XLOOKUP(Table2[[#This Row],[Product_ID]],Table4[Product_ID],Table4[Product_Name],"Not Found")</f>
        <v>Wall Clock</v>
      </c>
    </row>
    <row r="3800" spans="1:20" x14ac:dyDescent="0.3">
      <c r="A3800" t="s">
        <v>4332</v>
      </c>
      <c r="B3800" s="4">
        <v>45854</v>
      </c>
      <c r="C3800" s="4">
        <v>45857</v>
      </c>
      <c r="D3800" t="s">
        <v>858</v>
      </c>
      <c r="E3800" t="s">
        <v>50</v>
      </c>
      <c r="F3800" s="8">
        <v>1</v>
      </c>
      <c r="G3800" s="10">
        <v>0</v>
      </c>
      <c r="H3800" t="s">
        <v>30</v>
      </c>
      <c r="I3800" s="8">
        <v>499</v>
      </c>
      <c r="J3800" s="8">
        <v>108.24</v>
      </c>
      <c r="K3800" s="12">
        <f>YEAR(Table2[[#This Row],[Order_Date]])</f>
        <v>2025</v>
      </c>
      <c r="L3800" s="12">
        <f>MONTH(Table2[[#This Row],[Order_Date]])</f>
        <v>7</v>
      </c>
      <c r="M3800" t="str">
        <f>TEXT(Table2[[#This Row],[Order_Date]],"mmm")</f>
        <v>Jul</v>
      </c>
      <c r="N3800" t="str">
        <f>TEXT(Table2[[#This Row],[Order_Date]],"YYYY-MM")</f>
        <v>2025-07</v>
      </c>
      <c r="O3800" s="9">
        <f>IFERROR(Table2[[#This Row],[Profit]]/Table2[[#This Row],[Sales]],0)</f>
        <v>0.21691382765531061</v>
      </c>
      <c r="P3800" t="str">
        <f>_xlfn.XLOOKUP(Table2[[#This Row],[Product_ID]],Table4[Product_ID],Table4[Category],"Not Found")</f>
        <v>Technology</v>
      </c>
      <c r="Q3800" t="str">
        <f>_xlfn.XLOOKUP(Table2[[#This Row],[Product_ID]],Table4[Product_ID],Table4[Sub_Category],"Not Found")</f>
        <v>Accessories</v>
      </c>
      <c r="R3800" t="str">
        <f>_xlfn.XLOOKUP(Table2[[#This Row],[Customer_ID]],Table1[Customer_ID],Table1[Region],"Not Found")</f>
        <v>North</v>
      </c>
      <c r="S3800" t="str">
        <f>_xlfn.XLOOKUP(Table2[[#This Row],[Customer_ID]],Table1[Customer_ID],Table1[Segment],"Not Found")</f>
        <v>Home Office</v>
      </c>
      <c r="T3800" t="str">
        <f>_xlfn.XLOOKUP(Table2[[#This Row],[Product_ID]],Table4[Product_ID],Table4[Product_Name],"Not Found")</f>
        <v>Wireless Mouse</v>
      </c>
    </row>
    <row r="3801" spans="1:20" x14ac:dyDescent="0.3">
      <c r="A3801" t="s">
        <v>4333</v>
      </c>
      <c r="B3801" s="4">
        <v>45952</v>
      </c>
      <c r="C3801" s="4">
        <v>45956</v>
      </c>
      <c r="D3801" t="s">
        <v>787</v>
      </c>
      <c r="E3801" t="s">
        <v>50</v>
      </c>
      <c r="F3801" s="8">
        <v>1</v>
      </c>
      <c r="G3801" s="10">
        <v>0</v>
      </c>
      <c r="H3801" t="s">
        <v>17</v>
      </c>
      <c r="I3801" s="8">
        <v>499</v>
      </c>
      <c r="J3801" s="8">
        <v>111.32</v>
      </c>
      <c r="K3801" s="12">
        <f>YEAR(Table2[[#This Row],[Order_Date]])</f>
        <v>2025</v>
      </c>
      <c r="L3801" s="12">
        <f>MONTH(Table2[[#This Row],[Order_Date]])</f>
        <v>10</v>
      </c>
      <c r="M3801" t="str">
        <f>TEXT(Table2[[#This Row],[Order_Date]],"mmm")</f>
        <v>Oct</v>
      </c>
      <c r="N3801" t="str">
        <f>TEXT(Table2[[#This Row],[Order_Date]],"YYYY-MM")</f>
        <v>2025-10</v>
      </c>
      <c r="O3801" s="9">
        <f>IFERROR(Table2[[#This Row],[Profit]]/Table2[[#This Row],[Sales]],0)</f>
        <v>0.22308617234468936</v>
      </c>
      <c r="P3801" t="str">
        <f>_xlfn.XLOOKUP(Table2[[#This Row],[Product_ID]],Table4[Product_ID],Table4[Category],"Not Found")</f>
        <v>Technology</v>
      </c>
      <c r="Q3801" t="str">
        <f>_xlfn.XLOOKUP(Table2[[#This Row],[Product_ID]],Table4[Product_ID],Table4[Sub_Category],"Not Found")</f>
        <v>Accessories</v>
      </c>
      <c r="R3801" t="str">
        <f>_xlfn.XLOOKUP(Table2[[#This Row],[Customer_ID]],Table1[Customer_ID],Table1[Region],"Not Found")</f>
        <v>South</v>
      </c>
      <c r="S3801" t="str">
        <f>_xlfn.XLOOKUP(Table2[[#This Row],[Customer_ID]],Table1[Customer_ID],Table1[Segment],"Not Found")</f>
        <v>Home Office</v>
      </c>
      <c r="T3801" t="str">
        <f>_xlfn.XLOOKUP(Table2[[#This Row],[Product_ID]],Table4[Product_ID],Table4[Product_Name],"Not Found")</f>
        <v>Wireless Mouse</v>
      </c>
    </row>
    <row r="3802" spans="1:20" x14ac:dyDescent="0.3">
      <c r="A3802" t="s">
        <v>4334</v>
      </c>
      <c r="B3802" s="4">
        <v>45853</v>
      </c>
      <c r="C3802" s="4">
        <v>45858</v>
      </c>
      <c r="D3802" t="s">
        <v>942</v>
      </c>
      <c r="E3802" t="s">
        <v>200</v>
      </c>
      <c r="F3802" s="8">
        <v>1</v>
      </c>
      <c r="G3802" s="10">
        <v>0</v>
      </c>
      <c r="H3802" t="s">
        <v>13</v>
      </c>
      <c r="I3802" s="8">
        <v>1099</v>
      </c>
      <c r="J3802" s="8">
        <v>307.88</v>
      </c>
      <c r="K3802" s="12">
        <f>YEAR(Table2[[#This Row],[Order_Date]])</f>
        <v>2025</v>
      </c>
      <c r="L3802" s="12">
        <f>MONTH(Table2[[#This Row],[Order_Date]])</f>
        <v>7</v>
      </c>
      <c r="M3802" t="str">
        <f>TEXT(Table2[[#This Row],[Order_Date]],"mmm")</f>
        <v>Jul</v>
      </c>
      <c r="N3802" t="str">
        <f>TEXT(Table2[[#This Row],[Order_Date]],"YYYY-MM")</f>
        <v>2025-07</v>
      </c>
      <c r="O3802" s="9">
        <f>IFERROR(Table2[[#This Row],[Profit]]/Table2[[#This Row],[Sales]],0)</f>
        <v>0.28014558689717928</v>
      </c>
      <c r="P3802" t="str">
        <f>_xlfn.XLOOKUP(Table2[[#This Row],[Product_ID]],Table4[Product_ID],Table4[Category],"Not Found")</f>
        <v>Office</v>
      </c>
      <c r="Q3802" t="str">
        <f>_xlfn.XLOOKUP(Table2[[#This Row],[Product_ID]],Table4[Product_ID],Table4[Sub_Category],"Not Found")</f>
        <v>Office Supplies</v>
      </c>
      <c r="R3802" t="str">
        <f>_xlfn.XLOOKUP(Table2[[#This Row],[Customer_ID]],Table1[Customer_ID],Table1[Region],"Not Found")</f>
        <v>South</v>
      </c>
      <c r="S3802" t="str">
        <f>_xlfn.XLOOKUP(Table2[[#This Row],[Customer_ID]],Table1[Customer_ID],Table1[Segment],"Not Found")</f>
        <v>Consumer</v>
      </c>
      <c r="T3802" t="str">
        <f>_xlfn.XLOOKUP(Table2[[#This Row],[Product_ID]],Table4[Product_ID],Table4[Product_Name],"Not Found")</f>
        <v>Laptop Stand</v>
      </c>
    </row>
    <row r="3803" spans="1:20" x14ac:dyDescent="0.3">
      <c r="A3803" t="s">
        <v>4335</v>
      </c>
      <c r="B3803" s="4">
        <v>45404</v>
      </c>
      <c r="C3803" s="4">
        <v>45405</v>
      </c>
      <c r="D3803" t="s">
        <v>733</v>
      </c>
      <c r="E3803" t="s">
        <v>96</v>
      </c>
      <c r="F3803" s="8">
        <v>2</v>
      </c>
      <c r="G3803" s="10">
        <v>0.1</v>
      </c>
      <c r="H3803" t="s">
        <v>17</v>
      </c>
      <c r="I3803" s="8">
        <v>1798.2</v>
      </c>
      <c r="J3803" s="8">
        <v>572.63</v>
      </c>
      <c r="K3803" s="12">
        <f>YEAR(Table2[[#This Row],[Order_Date]])</f>
        <v>2024</v>
      </c>
      <c r="L3803" s="12">
        <f>MONTH(Table2[[#This Row],[Order_Date]])</f>
        <v>4</v>
      </c>
      <c r="M3803" t="str">
        <f>TEXT(Table2[[#This Row],[Order_Date]],"mmm")</f>
        <v>Apr</v>
      </c>
      <c r="N3803" t="str">
        <f>TEXT(Table2[[#This Row],[Order_Date]],"YYYY-MM")</f>
        <v>2024-04</v>
      </c>
      <c r="O3803" s="9">
        <f>IFERROR(Table2[[#This Row],[Profit]]/Table2[[#This Row],[Sales]],0)</f>
        <v>0.31844622400177952</v>
      </c>
      <c r="P3803" t="str">
        <f>_xlfn.XLOOKUP(Table2[[#This Row],[Product_ID]],Table4[Product_ID],Table4[Category],"Not Found")</f>
        <v>Home</v>
      </c>
      <c r="Q3803" t="str">
        <f>_xlfn.XLOOKUP(Table2[[#This Row],[Product_ID]],Table4[Product_ID],Table4[Sub_Category],"Not Found")</f>
        <v>Lighting</v>
      </c>
      <c r="R3803" t="str">
        <f>_xlfn.XLOOKUP(Table2[[#This Row],[Customer_ID]],Table1[Customer_ID],Table1[Region],"Not Found")</f>
        <v>South</v>
      </c>
      <c r="S3803" t="str">
        <f>_xlfn.XLOOKUP(Table2[[#This Row],[Customer_ID]],Table1[Customer_ID],Table1[Segment],"Not Found")</f>
        <v>Consumer</v>
      </c>
      <c r="T3803" t="str">
        <f>_xlfn.XLOOKUP(Table2[[#This Row],[Product_ID]],Table4[Product_ID],Table4[Product_Name],"Not Found")</f>
        <v>LED Strip Light</v>
      </c>
    </row>
    <row r="3804" spans="1:20" x14ac:dyDescent="0.3">
      <c r="A3804" t="s">
        <v>4336</v>
      </c>
      <c r="B3804" s="4">
        <v>45461</v>
      </c>
      <c r="C3804" s="4">
        <v>45463</v>
      </c>
      <c r="D3804" t="s">
        <v>279</v>
      </c>
      <c r="E3804" t="s">
        <v>65</v>
      </c>
      <c r="F3804" s="8">
        <v>1</v>
      </c>
      <c r="G3804" s="10">
        <v>0.1</v>
      </c>
      <c r="H3804" t="s">
        <v>30</v>
      </c>
      <c r="I3804" s="8">
        <v>629.1</v>
      </c>
      <c r="J3804" s="8">
        <v>197.94</v>
      </c>
      <c r="K3804" s="12">
        <f>YEAR(Table2[[#This Row],[Order_Date]])</f>
        <v>2024</v>
      </c>
      <c r="L3804" s="12">
        <f>MONTH(Table2[[#This Row],[Order_Date]])</f>
        <v>6</v>
      </c>
      <c r="M3804" t="str">
        <f>TEXT(Table2[[#This Row],[Order_Date]],"mmm")</f>
        <v>Jun</v>
      </c>
      <c r="N3804" t="str">
        <f>TEXT(Table2[[#This Row],[Order_Date]],"YYYY-MM")</f>
        <v>2024-06</v>
      </c>
      <c r="O3804" s="9">
        <f>IFERROR(Table2[[#This Row],[Profit]]/Table2[[#This Row],[Sales]],0)</f>
        <v>0.31463996185026227</v>
      </c>
      <c r="P3804" t="str">
        <f>_xlfn.XLOOKUP(Table2[[#This Row],[Product_ID]],Table4[Product_ID],Table4[Category],"Not Found")</f>
        <v>Office</v>
      </c>
      <c r="Q3804" t="str">
        <f>_xlfn.XLOOKUP(Table2[[#This Row],[Product_ID]],Table4[Product_ID],Table4[Sub_Category],"Not Found")</f>
        <v>Storage</v>
      </c>
      <c r="R3804" t="str">
        <f>_xlfn.XLOOKUP(Table2[[#This Row],[Customer_ID]],Table1[Customer_ID],Table1[Region],"Not Found")</f>
        <v>North</v>
      </c>
      <c r="S3804" t="str">
        <f>_xlfn.XLOOKUP(Table2[[#This Row],[Customer_ID]],Table1[Customer_ID],Table1[Segment],"Not Found")</f>
        <v>Consumer</v>
      </c>
      <c r="T3804" t="str">
        <f>_xlfn.XLOOKUP(Table2[[#This Row],[Product_ID]],Table4[Product_ID],Table4[Product_Name],"Not Found")</f>
        <v>Desk Organizer</v>
      </c>
    </row>
    <row r="3805" spans="1:20" x14ac:dyDescent="0.3">
      <c r="A3805" t="s">
        <v>4337</v>
      </c>
      <c r="B3805" s="4">
        <v>45759</v>
      </c>
      <c r="C3805" s="4">
        <v>45763</v>
      </c>
      <c r="D3805" t="s">
        <v>11</v>
      </c>
      <c r="E3805" t="s">
        <v>12</v>
      </c>
      <c r="F3805" s="8">
        <v>2</v>
      </c>
      <c r="G3805" s="10">
        <v>0.05</v>
      </c>
      <c r="H3805" t="s">
        <v>13</v>
      </c>
      <c r="I3805" s="8">
        <v>1138.0999999999999</v>
      </c>
      <c r="J3805" s="8">
        <v>315.43</v>
      </c>
      <c r="K3805" s="12">
        <f>YEAR(Table2[[#This Row],[Order_Date]])</f>
        <v>2025</v>
      </c>
      <c r="L3805" s="12">
        <f>MONTH(Table2[[#This Row],[Order_Date]])</f>
        <v>4</v>
      </c>
      <c r="M3805" t="str">
        <f>TEXT(Table2[[#This Row],[Order_Date]],"mmm")</f>
        <v>Apr</v>
      </c>
      <c r="N3805" t="str">
        <f>TEXT(Table2[[#This Row],[Order_Date]],"YYYY-MM")</f>
        <v>2025-04</v>
      </c>
      <c r="O3805" s="9">
        <f>IFERROR(Table2[[#This Row],[Profit]]/Table2[[#This Row],[Sales]],0)</f>
        <v>0.27715490730164311</v>
      </c>
      <c r="P3805" t="str">
        <f>_xlfn.XLOOKUP(Table2[[#This Row],[Product_ID]],Table4[Product_ID],Table4[Category],"Not Found")</f>
        <v>Home</v>
      </c>
      <c r="Q3805" t="str">
        <f>_xlfn.XLOOKUP(Table2[[#This Row],[Product_ID]],Table4[Product_ID],Table4[Sub_Category],"Not Found")</f>
        <v>Kitchen</v>
      </c>
      <c r="R3805" t="str">
        <f>_xlfn.XLOOKUP(Table2[[#This Row],[Customer_ID]],Table1[Customer_ID],Table1[Region],"Not Found")</f>
        <v>West</v>
      </c>
      <c r="S3805" t="str">
        <f>_xlfn.XLOOKUP(Table2[[#This Row],[Customer_ID]],Table1[Customer_ID],Table1[Segment],"Not Found")</f>
        <v>Home Office</v>
      </c>
      <c r="T3805" t="str">
        <f>_xlfn.XLOOKUP(Table2[[#This Row],[Product_ID]],Table4[Product_ID],Table4[Product_Name],"Not Found")</f>
        <v>Water Bottle</v>
      </c>
    </row>
    <row r="3806" spans="1:20" x14ac:dyDescent="0.3">
      <c r="A3806" t="s">
        <v>4338</v>
      </c>
      <c r="B3806" s="4">
        <v>45969</v>
      </c>
      <c r="C3806" s="4">
        <v>45973</v>
      </c>
      <c r="D3806" t="s">
        <v>395</v>
      </c>
      <c r="E3806" t="s">
        <v>35</v>
      </c>
      <c r="F3806" s="8">
        <v>4</v>
      </c>
      <c r="G3806" s="10">
        <v>0.15</v>
      </c>
      <c r="H3806" t="s">
        <v>30</v>
      </c>
      <c r="I3806" s="8">
        <v>5436.6</v>
      </c>
      <c r="J3806" s="8">
        <v>-208.84</v>
      </c>
      <c r="K3806" s="12">
        <f>YEAR(Table2[[#This Row],[Order_Date]])</f>
        <v>2025</v>
      </c>
      <c r="L3806" s="12">
        <f>MONTH(Table2[[#This Row],[Order_Date]])</f>
        <v>11</v>
      </c>
      <c r="M3806" t="str">
        <f>TEXT(Table2[[#This Row],[Order_Date]],"mmm")</f>
        <v>Nov</v>
      </c>
      <c r="N3806" t="str">
        <f>TEXT(Table2[[#This Row],[Order_Date]],"YYYY-MM")</f>
        <v>2025-11</v>
      </c>
      <c r="O3806" s="9">
        <f>IFERROR(Table2[[#This Row],[Profit]]/Table2[[#This Row],[Sales]],0)</f>
        <v>-3.8413714453886617E-2</v>
      </c>
      <c r="P3806" t="str">
        <f>_xlfn.XLOOKUP(Table2[[#This Row],[Product_ID]],Table4[Product_ID],Table4[Category],"Not Found")</f>
        <v>Lifestyle</v>
      </c>
      <c r="Q3806" t="str">
        <f>_xlfn.XLOOKUP(Table2[[#This Row],[Product_ID]],Table4[Product_ID],Table4[Sub_Category],"Not Found")</f>
        <v>Bags</v>
      </c>
      <c r="R3806" t="str">
        <f>_xlfn.XLOOKUP(Table2[[#This Row],[Customer_ID]],Table1[Customer_ID],Table1[Region],"Not Found")</f>
        <v>North</v>
      </c>
      <c r="S3806" t="str">
        <f>_xlfn.XLOOKUP(Table2[[#This Row],[Customer_ID]],Table1[Customer_ID],Table1[Segment],"Not Found")</f>
        <v>Consumer</v>
      </c>
      <c r="T3806" t="str">
        <f>_xlfn.XLOOKUP(Table2[[#This Row],[Product_ID]],Table4[Product_ID],Table4[Product_Name],"Not Found")</f>
        <v>Backpack</v>
      </c>
    </row>
    <row r="3807" spans="1:20" x14ac:dyDescent="0.3">
      <c r="A3807" t="s">
        <v>4339</v>
      </c>
      <c r="B3807" s="4">
        <v>45305</v>
      </c>
      <c r="C3807" s="4">
        <v>45309</v>
      </c>
      <c r="D3807" t="s">
        <v>2047</v>
      </c>
      <c r="E3807" t="s">
        <v>200</v>
      </c>
      <c r="F3807" s="8">
        <v>1</v>
      </c>
      <c r="G3807" s="10">
        <v>0</v>
      </c>
      <c r="H3807" t="s">
        <v>21</v>
      </c>
      <c r="I3807" s="8">
        <v>1099</v>
      </c>
      <c r="J3807" s="8">
        <v>324.11</v>
      </c>
      <c r="K3807" s="12">
        <f>YEAR(Table2[[#This Row],[Order_Date]])</f>
        <v>2024</v>
      </c>
      <c r="L3807" s="12">
        <f>MONTH(Table2[[#This Row],[Order_Date]])</f>
        <v>1</v>
      </c>
      <c r="M3807" t="str">
        <f>TEXT(Table2[[#This Row],[Order_Date]],"mmm")</f>
        <v>Jan</v>
      </c>
      <c r="N3807" t="str">
        <f>TEXT(Table2[[#This Row],[Order_Date]],"YYYY-MM")</f>
        <v>2024-01</v>
      </c>
      <c r="O3807" s="9">
        <f>IFERROR(Table2[[#This Row],[Profit]]/Table2[[#This Row],[Sales]],0)</f>
        <v>0.29491355777979983</v>
      </c>
      <c r="P3807" t="str">
        <f>_xlfn.XLOOKUP(Table2[[#This Row],[Product_ID]],Table4[Product_ID],Table4[Category],"Not Found")</f>
        <v>Office</v>
      </c>
      <c r="Q3807" t="str">
        <f>_xlfn.XLOOKUP(Table2[[#This Row],[Product_ID]],Table4[Product_ID],Table4[Sub_Category],"Not Found")</f>
        <v>Office Supplies</v>
      </c>
      <c r="R3807" t="str">
        <f>_xlfn.XLOOKUP(Table2[[#This Row],[Customer_ID]],Table1[Customer_ID],Table1[Region],"Not Found")</f>
        <v>North</v>
      </c>
      <c r="S3807" t="str">
        <f>_xlfn.XLOOKUP(Table2[[#This Row],[Customer_ID]],Table1[Customer_ID],Table1[Segment],"Not Found")</f>
        <v>Corporate</v>
      </c>
      <c r="T3807" t="str">
        <f>_xlfn.XLOOKUP(Table2[[#This Row],[Product_ID]],Table4[Product_ID],Table4[Product_Name],"Not Found")</f>
        <v>Laptop Stand</v>
      </c>
    </row>
    <row r="3808" spans="1:20" x14ac:dyDescent="0.3">
      <c r="A3808" t="s">
        <v>4340</v>
      </c>
      <c r="B3808" s="4">
        <v>46006</v>
      </c>
      <c r="C3808" s="4">
        <v>46008</v>
      </c>
      <c r="D3808" t="s">
        <v>250</v>
      </c>
      <c r="E3808" t="s">
        <v>35</v>
      </c>
      <c r="F3808" s="8">
        <v>1</v>
      </c>
      <c r="G3808" s="10">
        <v>0</v>
      </c>
      <c r="H3808" t="s">
        <v>17</v>
      </c>
      <c r="I3808" s="8">
        <v>1599</v>
      </c>
      <c r="J3808" s="8">
        <v>463.91</v>
      </c>
      <c r="K3808" s="12">
        <f>YEAR(Table2[[#This Row],[Order_Date]])</f>
        <v>2025</v>
      </c>
      <c r="L3808" s="12">
        <f>MONTH(Table2[[#This Row],[Order_Date]])</f>
        <v>12</v>
      </c>
      <c r="M3808" t="str">
        <f>TEXT(Table2[[#This Row],[Order_Date]],"mmm")</f>
        <v>Dec</v>
      </c>
      <c r="N3808" t="str">
        <f>TEXT(Table2[[#This Row],[Order_Date]],"YYYY-MM")</f>
        <v>2025-12</v>
      </c>
      <c r="O3808" s="9">
        <f>IFERROR(Table2[[#This Row],[Profit]]/Table2[[#This Row],[Sales]],0)</f>
        <v>0.29012507817385869</v>
      </c>
      <c r="P3808" t="str">
        <f>_xlfn.XLOOKUP(Table2[[#This Row],[Product_ID]],Table4[Product_ID],Table4[Category],"Not Found")</f>
        <v>Lifestyle</v>
      </c>
      <c r="Q3808" t="str">
        <f>_xlfn.XLOOKUP(Table2[[#This Row],[Product_ID]],Table4[Product_ID],Table4[Sub_Category],"Not Found")</f>
        <v>Bags</v>
      </c>
      <c r="R3808" t="str">
        <f>_xlfn.XLOOKUP(Table2[[#This Row],[Customer_ID]],Table1[Customer_ID],Table1[Region],"Not Found")</f>
        <v>South</v>
      </c>
      <c r="S3808" t="str">
        <f>_xlfn.XLOOKUP(Table2[[#This Row],[Customer_ID]],Table1[Customer_ID],Table1[Segment],"Not Found")</f>
        <v>Consumer</v>
      </c>
      <c r="T3808" t="str">
        <f>_xlfn.XLOOKUP(Table2[[#This Row],[Product_ID]],Table4[Product_ID],Table4[Product_Name],"Not Found")</f>
        <v>Backpack</v>
      </c>
    </row>
    <row r="3809" spans="1:20" x14ac:dyDescent="0.3">
      <c r="A3809" t="s">
        <v>4341</v>
      </c>
      <c r="B3809" s="4">
        <v>45579</v>
      </c>
      <c r="C3809" s="4">
        <v>45584</v>
      </c>
      <c r="D3809" t="s">
        <v>381</v>
      </c>
      <c r="E3809" t="s">
        <v>12</v>
      </c>
      <c r="F3809" s="8">
        <v>2</v>
      </c>
      <c r="G3809" s="10">
        <v>0.1</v>
      </c>
      <c r="H3809" t="s">
        <v>17</v>
      </c>
      <c r="I3809" s="8">
        <v>1078.2</v>
      </c>
      <c r="J3809" s="8">
        <v>311.83999999999997</v>
      </c>
      <c r="K3809" s="12">
        <f>YEAR(Table2[[#This Row],[Order_Date]])</f>
        <v>2024</v>
      </c>
      <c r="L3809" s="12">
        <f>MONTH(Table2[[#This Row],[Order_Date]])</f>
        <v>10</v>
      </c>
      <c r="M3809" t="str">
        <f>TEXT(Table2[[#This Row],[Order_Date]],"mmm")</f>
        <v>Oct</v>
      </c>
      <c r="N3809" t="str">
        <f>TEXT(Table2[[#This Row],[Order_Date]],"YYYY-MM")</f>
        <v>2024-10</v>
      </c>
      <c r="O3809" s="9">
        <f>IFERROR(Table2[[#This Row],[Profit]]/Table2[[#This Row],[Sales]],0)</f>
        <v>0.28922277870524943</v>
      </c>
      <c r="P3809" t="str">
        <f>_xlfn.XLOOKUP(Table2[[#This Row],[Product_ID]],Table4[Product_ID],Table4[Category],"Not Found")</f>
        <v>Home</v>
      </c>
      <c r="Q3809" t="str">
        <f>_xlfn.XLOOKUP(Table2[[#This Row],[Product_ID]],Table4[Product_ID],Table4[Sub_Category],"Not Found")</f>
        <v>Kitchen</v>
      </c>
      <c r="R3809" t="str">
        <f>_xlfn.XLOOKUP(Table2[[#This Row],[Customer_ID]],Table1[Customer_ID],Table1[Region],"Not Found")</f>
        <v>West</v>
      </c>
      <c r="S3809" t="str">
        <f>_xlfn.XLOOKUP(Table2[[#This Row],[Customer_ID]],Table1[Customer_ID],Table1[Segment],"Not Found")</f>
        <v>Corporate</v>
      </c>
      <c r="T3809" t="str">
        <f>_xlfn.XLOOKUP(Table2[[#This Row],[Product_ID]],Table4[Product_ID],Table4[Product_Name],"Not Found")</f>
        <v>Water Bottle</v>
      </c>
    </row>
    <row r="3810" spans="1:20" x14ac:dyDescent="0.3">
      <c r="A3810" t="s">
        <v>4342</v>
      </c>
      <c r="B3810" s="4">
        <v>45480</v>
      </c>
      <c r="C3810" s="4">
        <v>45484</v>
      </c>
      <c r="D3810" t="s">
        <v>883</v>
      </c>
      <c r="E3810" t="s">
        <v>71</v>
      </c>
      <c r="F3810" s="8">
        <v>3</v>
      </c>
      <c r="G3810" s="10">
        <v>0.1</v>
      </c>
      <c r="H3810" t="s">
        <v>17</v>
      </c>
      <c r="I3810" s="8">
        <v>2157.3000000000002</v>
      </c>
      <c r="J3810" s="8">
        <v>564.19000000000005</v>
      </c>
      <c r="K3810" s="12">
        <f>YEAR(Table2[[#This Row],[Order_Date]])</f>
        <v>2024</v>
      </c>
      <c r="L3810" s="12">
        <f>MONTH(Table2[[#This Row],[Order_Date]])</f>
        <v>7</v>
      </c>
      <c r="M3810" t="str">
        <f>TEXT(Table2[[#This Row],[Order_Date]],"mmm")</f>
        <v>Jul</v>
      </c>
      <c r="N3810" t="str">
        <f>TEXT(Table2[[#This Row],[Order_Date]],"YYYY-MM")</f>
        <v>2024-07</v>
      </c>
      <c r="O3810" s="9">
        <f>IFERROR(Table2[[#This Row],[Profit]]/Table2[[#This Row],[Sales]],0)</f>
        <v>0.26152598155101286</v>
      </c>
      <c r="P3810" t="str">
        <f>_xlfn.XLOOKUP(Table2[[#This Row],[Product_ID]],Table4[Product_ID],Table4[Category],"Not Found")</f>
        <v>Home</v>
      </c>
      <c r="Q3810" t="str">
        <f>_xlfn.XLOOKUP(Table2[[#This Row],[Product_ID]],Table4[Product_ID],Table4[Sub_Category],"Not Found")</f>
        <v>Storage</v>
      </c>
      <c r="R3810" t="str">
        <f>_xlfn.XLOOKUP(Table2[[#This Row],[Customer_ID]],Table1[Customer_ID],Table1[Region],"Not Found")</f>
        <v>East</v>
      </c>
      <c r="S3810" t="str">
        <f>_xlfn.XLOOKUP(Table2[[#This Row],[Customer_ID]],Table1[Customer_ID],Table1[Segment],"Not Found")</f>
        <v>Corporate</v>
      </c>
      <c r="T3810" t="str">
        <f>_xlfn.XLOOKUP(Table2[[#This Row],[Product_ID]],Table4[Product_ID],Table4[Product_Name],"Not Found")</f>
        <v>Storage Box</v>
      </c>
    </row>
    <row r="3811" spans="1:20" x14ac:dyDescent="0.3">
      <c r="A3811" t="s">
        <v>4343</v>
      </c>
      <c r="B3811" s="4">
        <v>45446</v>
      </c>
      <c r="C3811" s="4">
        <v>45447</v>
      </c>
      <c r="D3811" t="s">
        <v>152</v>
      </c>
      <c r="E3811" t="s">
        <v>81</v>
      </c>
      <c r="F3811" s="8">
        <v>4</v>
      </c>
      <c r="G3811" s="10">
        <v>0.2</v>
      </c>
      <c r="H3811" t="s">
        <v>17</v>
      </c>
      <c r="I3811" s="8">
        <v>2556.8000000000002</v>
      </c>
      <c r="J3811" s="8">
        <v>691.43</v>
      </c>
      <c r="K3811" s="12">
        <f>YEAR(Table2[[#This Row],[Order_Date]])</f>
        <v>2024</v>
      </c>
      <c r="L3811" s="12">
        <f>MONTH(Table2[[#This Row],[Order_Date]])</f>
        <v>6</v>
      </c>
      <c r="M3811" t="str">
        <f>TEXT(Table2[[#This Row],[Order_Date]],"mmm")</f>
        <v>Jun</v>
      </c>
      <c r="N3811" t="str">
        <f>TEXT(Table2[[#This Row],[Order_Date]],"YYYY-MM")</f>
        <v>2024-06</v>
      </c>
      <c r="O3811" s="9">
        <f>IFERROR(Table2[[#This Row],[Profit]]/Table2[[#This Row],[Sales]],0)</f>
        <v>0.2704278785982478</v>
      </c>
      <c r="P3811" t="str">
        <f>_xlfn.XLOOKUP(Table2[[#This Row],[Product_ID]],Table4[Product_ID],Table4[Category],"Not Found")</f>
        <v>Home</v>
      </c>
      <c r="Q3811" t="str">
        <f>_xlfn.XLOOKUP(Table2[[#This Row],[Product_ID]],Table4[Product_ID],Table4[Sub_Category],"Not Found")</f>
        <v>Kitchen</v>
      </c>
      <c r="R3811" t="str">
        <f>_xlfn.XLOOKUP(Table2[[#This Row],[Customer_ID]],Table1[Customer_ID],Table1[Region],"Not Found")</f>
        <v>West</v>
      </c>
      <c r="S3811" t="str">
        <f>_xlfn.XLOOKUP(Table2[[#This Row],[Customer_ID]],Table1[Customer_ID],Table1[Segment],"Not Found")</f>
        <v>Consumer</v>
      </c>
      <c r="T3811" t="str">
        <f>_xlfn.XLOOKUP(Table2[[#This Row],[Product_ID]],Table4[Product_ID],Table4[Product_Name],"Not Found")</f>
        <v>Travel Mug</v>
      </c>
    </row>
    <row r="3812" spans="1:20" x14ac:dyDescent="0.3">
      <c r="A3812" t="s">
        <v>4344</v>
      </c>
      <c r="B3812" s="4">
        <v>45858</v>
      </c>
      <c r="C3812" s="4">
        <v>45861</v>
      </c>
      <c r="D3812" t="s">
        <v>1965</v>
      </c>
      <c r="E3812" t="s">
        <v>76</v>
      </c>
      <c r="F3812" s="8">
        <v>1</v>
      </c>
      <c r="G3812" s="10">
        <v>0.15</v>
      </c>
      <c r="H3812" t="s">
        <v>13</v>
      </c>
      <c r="I3812" s="8">
        <v>764.15</v>
      </c>
      <c r="J3812" s="8">
        <v>183.18</v>
      </c>
      <c r="K3812" s="12">
        <f>YEAR(Table2[[#This Row],[Order_Date]])</f>
        <v>2025</v>
      </c>
      <c r="L3812" s="12">
        <f>MONTH(Table2[[#This Row],[Order_Date]])</f>
        <v>7</v>
      </c>
      <c r="M3812" t="str">
        <f>TEXT(Table2[[#This Row],[Order_Date]],"mmm")</f>
        <v>Jul</v>
      </c>
      <c r="N3812" t="str">
        <f>TEXT(Table2[[#This Row],[Order_Date]],"YYYY-MM")</f>
        <v>2025-07</v>
      </c>
      <c r="O3812" s="9">
        <f>IFERROR(Table2[[#This Row],[Profit]]/Table2[[#This Row],[Sales]],0)</f>
        <v>0.23971733298436174</v>
      </c>
      <c r="P3812" t="str">
        <f>_xlfn.XLOOKUP(Table2[[#This Row],[Product_ID]],Table4[Product_ID],Table4[Category],"Not Found")</f>
        <v>Home</v>
      </c>
      <c r="Q3812" t="str">
        <f>_xlfn.XLOOKUP(Table2[[#This Row],[Product_ID]],Table4[Product_ID],Table4[Sub_Category],"Not Found")</f>
        <v>Decor</v>
      </c>
      <c r="R3812" t="str">
        <f>_xlfn.XLOOKUP(Table2[[#This Row],[Customer_ID]],Table1[Customer_ID],Table1[Region],"Not Found")</f>
        <v>South</v>
      </c>
      <c r="S3812" t="str">
        <f>_xlfn.XLOOKUP(Table2[[#This Row],[Customer_ID]],Table1[Customer_ID],Table1[Segment],"Not Found")</f>
        <v>Consumer</v>
      </c>
      <c r="T3812" t="str">
        <f>_xlfn.XLOOKUP(Table2[[#This Row],[Product_ID]],Table4[Product_ID],Table4[Product_Name],"Not Found")</f>
        <v>Wall Clock</v>
      </c>
    </row>
    <row r="3813" spans="1:20" x14ac:dyDescent="0.3">
      <c r="A3813" t="s">
        <v>4345</v>
      </c>
      <c r="B3813" s="4">
        <v>45985</v>
      </c>
      <c r="C3813" s="4">
        <v>45987</v>
      </c>
      <c r="D3813" t="s">
        <v>2069</v>
      </c>
      <c r="E3813" t="s">
        <v>99</v>
      </c>
      <c r="F3813" s="8">
        <v>1</v>
      </c>
      <c r="G3813" s="10">
        <v>0</v>
      </c>
      <c r="H3813" t="s">
        <v>30</v>
      </c>
      <c r="I3813" s="8">
        <v>249</v>
      </c>
      <c r="J3813" s="8">
        <v>62.13</v>
      </c>
      <c r="K3813" s="12">
        <f>YEAR(Table2[[#This Row],[Order_Date]])</f>
        <v>2025</v>
      </c>
      <c r="L3813" s="12">
        <f>MONTH(Table2[[#This Row],[Order_Date]])</f>
        <v>11</v>
      </c>
      <c r="M3813" t="str">
        <f>TEXT(Table2[[#This Row],[Order_Date]],"mmm")</f>
        <v>Nov</v>
      </c>
      <c r="N3813" t="str">
        <f>TEXT(Table2[[#This Row],[Order_Date]],"YYYY-MM")</f>
        <v>2025-11</v>
      </c>
      <c r="O3813" s="9">
        <f>IFERROR(Table2[[#This Row],[Profit]]/Table2[[#This Row],[Sales]],0)</f>
        <v>0.24951807228915665</v>
      </c>
      <c r="P3813" t="str">
        <f>_xlfn.XLOOKUP(Table2[[#This Row],[Product_ID]],Table4[Product_ID],Table4[Category],"Not Found")</f>
        <v>Office</v>
      </c>
      <c r="Q3813" t="str">
        <f>_xlfn.XLOOKUP(Table2[[#This Row],[Product_ID]],Table4[Product_ID],Table4[Sub_Category],"Not Found")</f>
        <v>Paper</v>
      </c>
      <c r="R3813" t="str">
        <f>_xlfn.XLOOKUP(Table2[[#This Row],[Customer_ID]],Table1[Customer_ID],Table1[Region],"Not Found")</f>
        <v>South</v>
      </c>
      <c r="S3813" t="str">
        <f>_xlfn.XLOOKUP(Table2[[#This Row],[Customer_ID]],Table1[Customer_ID],Table1[Segment],"Not Found")</f>
        <v>Consumer</v>
      </c>
      <c r="T3813" t="str">
        <f>_xlfn.XLOOKUP(Table2[[#This Row],[Product_ID]],Table4[Product_ID],Table4[Product_Name],"Not Found")</f>
        <v>Pen Set</v>
      </c>
    </row>
    <row r="3814" spans="1:20" x14ac:dyDescent="0.3">
      <c r="A3814" t="s">
        <v>4346</v>
      </c>
      <c r="B3814" s="4">
        <v>46013</v>
      </c>
      <c r="C3814" s="4">
        <v>46018</v>
      </c>
      <c r="D3814" t="s">
        <v>256</v>
      </c>
      <c r="E3814" t="s">
        <v>12</v>
      </c>
      <c r="F3814" s="8">
        <v>3</v>
      </c>
      <c r="G3814" s="10">
        <v>0.2</v>
      </c>
      <c r="H3814" t="s">
        <v>17</v>
      </c>
      <c r="I3814" s="8">
        <v>1437.6</v>
      </c>
      <c r="J3814" s="8">
        <v>416.54</v>
      </c>
      <c r="K3814" s="12">
        <f>YEAR(Table2[[#This Row],[Order_Date]])</f>
        <v>2025</v>
      </c>
      <c r="L3814" s="12">
        <f>MONTH(Table2[[#This Row],[Order_Date]])</f>
        <v>12</v>
      </c>
      <c r="M3814" t="str">
        <f>TEXT(Table2[[#This Row],[Order_Date]],"mmm")</f>
        <v>Dec</v>
      </c>
      <c r="N3814" t="str">
        <f>TEXT(Table2[[#This Row],[Order_Date]],"YYYY-MM")</f>
        <v>2025-12</v>
      </c>
      <c r="O3814" s="9">
        <f>IFERROR(Table2[[#This Row],[Profit]]/Table2[[#This Row],[Sales]],0)</f>
        <v>0.28974680022259325</v>
      </c>
      <c r="P3814" t="str">
        <f>_xlfn.XLOOKUP(Table2[[#This Row],[Product_ID]],Table4[Product_ID],Table4[Category],"Not Found")</f>
        <v>Home</v>
      </c>
      <c r="Q3814" t="str">
        <f>_xlfn.XLOOKUP(Table2[[#This Row],[Product_ID]],Table4[Product_ID],Table4[Sub_Category],"Not Found")</f>
        <v>Kitchen</v>
      </c>
      <c r="R3814" t="str">
        <f>_xlfn.XLOOKUP(Table2[[#This Row],[Customer_ID]],Table1[Customer_ID],Table1[Region],"Not Found")</f>
        <v>West</v>
      </c>
      <c r="S3814" t="str">
        <f>_xlfn.XLOOKUP(Table2[[#This Row],[Customer_ID]],Table1[Customer_ID],Table1[Segment],"Not Found")</f>
        <v>Home Office</v>
      </c>
      <c r="T3814" t="str">
        <f>_xlfn.XLOOKUP(Table2[[#This Row],[Product_ID]],Table4[Product_ID],Table4[Product_Name],"Not Found")</f>
        <v>Water Bottle</v>
      </c>
    </row>
    <row r="3815" spans="1:20" x14ac:dyDescent="0.3">
      <c r="A3815" t="s">
        <v>4347</v>
      </c>
      <c r="B3815" s="4">
        <v>45762</v>
      </c>
      <c r="C3815" s="4">
        <v>45763</v>
      </c>
      <c r="D3815" t="s">
        <v>1311</v>
      </c>
      <c r="E3815" t="s">
        <v>99</v>
      </c>
      <c r="F3815" s="8">
        <v>3</v>
      </c>
      <c r="G3815" s="10">
        <v>0.15</v>
      </c>
      <c r="H3815" t="s">
        <v>30</v>
      </c>
      <c r="I3815" s="8">
        <v>634.95000000000005</v>
      </c>
      <c r="J3815" s="8">
        <v>180.66</v>
      </c>
      <c r="K3815" s="12">
        <f>YEAR(Table2[[#This Row],[Order_Date]])</f>
        <v>2025</v>
      </c>
      <c r="L3815" s="12">
        <f>MONTH(Table2[[#This Row],[Order_Date]])</f>
        <v>4</v>
      </c>
      <c r="M3815" t="str">
        <f>TEXT(Table2[[#This Row],[Order_Date]],"mmm")</f>
        <v>Apr</v>
      </c>
      <c r="N3815" t="str">
        <f>TEXT(Table2[[#This Row],[Order_Date]],"YYYY-MM")</f>
        <v>2025-04</v>
      </c>
      <c r="O3815" s="9">
        <f>IFERROR(Table2[[#This Row],[Profit]]/Table2[[#This Row],[Sales]],0)</f>
        <v>0.28452634065674459</v>
      </c>
      <c r="P3815" t="str">
        <f>_xlfn.XLOOKUP(Table2[[#This Row],[Product_ID]],Table4[Product_ID],Table4[Category],"Not Found")</f>
        <v>Office</v>
      </c>
      <c r="Q3815" t="str">
        <f>_xlfn.XLOOKUP(Table2[[#This Row],[Product_ID]],Table4[Product_ID],Table4[Sub_Category],"Not Found")</f>
        <v>Paper</v>
      </c>
      <c r="R3815" t="str">
        <f>_xlfn.XLOOKUP(Table2[[#This Row],[Customer_ID]],Table1[Customer_ID],Table1[Region],"Not Found")</f>
        <v>South</v>
      </c>
      <c r="S3815" t="str">
        <f>_xlfn.XLOOKUP(Table2[[#This Row],[Customer_ID]],Table1[Customer_ID],Table1[Segment],"Not Found")</f>
        <v>Home Office</v>
      </c>
      <c r="T3815" t="str">
        <f>_xlfn.XLOOKUP(Table2[[#This Row],[Product_ID]],Table4[Product_ID],Table4[Product_Name],"Not Found")</f>
        <v>Pen Set</v>
      </c>
    </row>
    <row r="3816" spans="1:20" x14ac:dyDescent="0.3">
      <c r="A3816" t="s">
        <v>4348</v>
      </c>
      <c r="B3816" s="4">
        <v>45366</v>
      </c>
      <c r="C3816" s="4">
        <v>45368</v>
      </c>
      <c r="D3816" t="s">
        <v>178</v>
      </c>
      <c r="E3816" t="s">
        <v>65</v>
      </c>
      <c r="F3816" s="8">
        <v>2</v>
      </c>
      <c r="G3816" s="10">
        <v>0.05</v>
      </c>
      <c r="H3816" t="s">
        <v>17</v>
      </c>
      <c r="I3816" s="8">
        <v>1328.1</v>
      </c>
      <c r="J3816" s="8">
        <v>349.6</v>
      </c>
      <c r="K3816" s="12">
        <f>YEAR(Table2[[#This Row],[Order_Date]])</f>
        <v>2024</v>
      </c>
      <c r="L3816" s="12">
        <f>MONTH(Table2[[#This Row],[Order_Date]])</f>
        <v>3</v>
      </c>
      <c r="M3816" t="str">
        <f>TEXT(Table2[[#This Row],[Order_Date]],"mmm")</f>
        <v>Mar</v>
      </c>
      <c r="N3816" t="str">
        <f>TEXT(Table2[[#This Row],[Order_Date]],"YYYY-MM")</f>
        <v>2024-03</v>
      </c>
      <c r="O3816" s="9">
        <f>IFERROR(Table2[[#This Row],[Profit]]/Table2[[#This Row],[Sales]],0)</f>
        <v>0.26323319027181691</v>
      </c>
      <c r="P3816" t="str">
        <f>_xlfn.XLOOKUP(Table2[[#This Row],[Product_ID]],Table4[Product_ID],Table4[Category],"Not Found")</f>
        <v>Office</v>
      </c>
      <c r="Q3816" t="str">
        <f>_xlfn.XLOOKUP(Table2[[#This Row],[Product_ID]],Table4[Product_ID],Table4[Sub_Category],"Not Found")</f>
        <v>Storage</v>
      </c>
      <c r="R3816" t="str">
        <f>_xlfn.XLOOKUP(Table2[[#This Row],[Customer_ID]],Table1[Customer_ID],Table1[Region],"Not Found")</f>
        <v>South</v>
      </c>
      <c r="S3816" t="str">
        <f>_xlfn.XLOOKUP(Table2[[#This Row],[Customer_ID]],Table1[Customer_ID],Table1[Segment],"Not Found")</f>
        <v>Consumer</v>
      </c>
      <c r="T3816" t="str">
        <f>_xlfn.XLOOKUP(Table2[[#This Row],[Product_ID]],Table4[Product_ID],Table4[Product_Name],"Not Found")</f>
        <v>Desk Organizer</v>
      </c>
    </row>
    <row r="3817" spans="1:20" x14ac:dyDescent="0.3">
      <c r="A3817" t="s">
        <v>4349</v>
      </c>
      <c r="B3817" s="4">
        <v>45568</v>
      </c>
      <c r="C3817" s="4">
        <v>45570</v>
      </c>
      <c r="D3817" t="s">
        <v>136</v>
      </c>
      <c r="E3817" t="s">
        <v>58</v>
      </c>
      <c r="F3817" s="8">
        <v>1</v>
      </c>
      <c r="G3817" s="10">
        <v>0.2</v>
      </c>
      <c r="H3817" t="s">
        <v>17</v>
      </c>
      <c r="I3817" s="8">
        <v>1599.2</v>
      </c>
      <c r="J3817" s="8">
        <v>371.01</v>
      </c>
      <c r="K3817" s="12">
        <f>YEAR(Table2[[#This Row],[Order_Date]])</f>
        <v>2024</v>
      </c>
      <c r="L3817" s="12">
        <f>MONTH(Table2[[#This Row],[Order_Date]])</f>
        <v>10</v>
      </c>
      <c r="M3817" t="str">
        <f>TEXT(Table2[[#This Row],[Order_Date]],"mmm")</f>
        <v>Oct</v>
      </c>
      <c r="N3817" t="str">
        <f>TEXT(Table2[[#This Row],[Order_Date]],"YYYY-MM")</f>
        <v>2024-10</v>
      </c>
      <c r="O3817" s="9">
        <f>IFERROR(Table2[[#This Row],[Profit]]/Table2[[#This Row],[Sales]],0)</f>
        <v>0.23199724862431215</v>
      </c>
      <c r="P3817" t="str">
        <f>_xlfn.XLOOKUP(Table2[[#This Row],[Product_ID]],Table4[Product_ID],Table4[Category],"Not Found")</f>
        <v>Technology</v>
      </c>
      <c r="Q3817" t="str">
        <f>_xlfn.XLOOKUP(Table2[[#This Row],[Product_ID]],Table4[Product_ID],Table4[Sub_Category],"Not Found")</f>
        <v>Audio</v>
      </c>
      <c r="R3817" t="str">
        <f>_xlfn.XLOOKUP(Table2[[#This Row],[Customer_ID]],Table1[Customer_ID],Table1[Region],"Not Found")</f>
        <v>West</v>
      </c>
      <c r="S3817" t="str">
        <f>_xlfn.XLOOKUP(Table2[[#This Row],[Customer_ID]],Table1[Customer_ID],Table1[Segment],"Not Found")</f>
        <v>Consumer</v>
      </c>
      <c r="T3817" t="str">
        <f>_xlfn.XLOOKUP(Table2[[#This Row],[Product_ID]],Table4[Product_ID],Table4[Product_Name],"Not Found")</f>
        <v>Bluetooth Speaker</v>
      </c>
    </row>
    <row r="3818" spans="1:20" x14ac:dyDescent="0.3">
      <c r="A3818" t="s">
        <v>4350</v>
      </c>
      <c r="B3818" s="4">
        <v>45936</v>
      </c>
      <c r="C3818" s="4">
        <v>45939</v>
      </c>
      <c r="D3818" t="s">
        <v>70</v>
      </c>
      <c r="E3818" t="s">
        <v>26</v>
      </c>
      <c r="F3818" s="8">
        <v>1</v>
      </c>
      <c r="G3818" s="10">
        <v>0</v>
      </c>
      <c r="H3818" t="s">
        <v>17</v>
      </c>
      <c r="I3818" s="8">
        <v>899</v>
      </c>
      <c r="J3818" s="8">
        <v>194.48</v>
      </c>
      <c r="K3818" s="12">
        <f>YEAR(Table2[[#This Row],[Order_Date]])</f>
        <v>2025</v>
      </c>
      <c r="L3818" s="12">
        <f>MONTH(Table2[[#This Row],[Order_Date]])</f>
        <v>10</v>
      </c>
      <c r="M3818" t="str">
        <f>TEXT(Table2[[#This Row],[Order_Date]],"mmm")</f>
        <v>Oct</v>
      </c>
      <c r="N3818" t="str">
        <f>TEXT(Table2[[#This Row],[Order_Date]],"YYYY-MM")</f>
        <v>2025-10</v>
      </c>
      <c r="O3818" s="9">
        <f>IFERROR(Table2[[#This Row],[Profit]]/Table2[[#This Row],[Sales]],0)</f>
        <v>0.21632925472747497</v>
      </c>
      <c r="P3818" t="str">
        <f>_xlfn.XLOOKUP(Table2[[#This Row],[Product_ID]],Table4[Product_ID],Table4[Category],"Not Found")</f>
        <v>Technology</v>
      </c>
      <c r="Q3818" t="str">
        <f>_xlfn.XLOOKUP(Table2[[#This Row],[Product_ID]],Table4[Product_ID],Table4[Sub_Category],"Not Found")</f>
        <v>Accessories</v>
      </c>
      <c r="R3818" t="str">
        <f>_xlfn.XLOOKUP(Table2[[#This Row],[Customer_ID]],Table1[Customer_ID],Table1[Region],"Not Found")</f>
        <v>South</v>
      </c>
      <c r="S3818" t="str">
        <f>_xlfn.XLOOKUP(Table2[[#This Row],[Customer_ID]],Table1[Customer_ID],Table1[Segment],"Not Found")</f>
        <v>Consumer</v>
      </c>
      <c r="T3818" t="str">
        <f>_xlfn.XLOOKUP(Table2[[#This Row],[Product_ID]],Table4[Product_ID],Table4[Product_Name],"Not Found")</f>
        <v>Keyboard</v>
      </c>
    </row>
    <row r="3819" spans="1:20" x14ac:dyDescent="0.3">
      <c r="A3819" t="s">
        <v>4351</v>
      </c>
      <c r="B3819" s="4">
        <v>45634</v>
      </c>
      <c r="C3819" s="4">
        <v>45637</v>
      </c>
      <c r="D3819" t="s">
        <v>828</v>
      </c>
      <c r="E3819" t="s">
        <v>96</v>
      </c>
      <c r="F3819" s="8">
        <v>1</v>
      </c>
      <c r="G3819" s="10">
        <v>0.1</v>
      </c>
      <c r="H3819" t="s">
        <v>21</v>
      </c>
      <c r="I3819" s="8">
        <v>899.1</v>
      </c>
      <c r="J3819" s="8">
        <v>273.55</v>
      </c>
      <c r="K3819" s="12">
        <f>YEAR(Table2[[#This Row],[Order_Date]])</f>
        <v>2024</v>
      </c>
      <c r="L3819" s="12">
        <f>MONTH(Table2[[#This Row],[Order_Date]])</f>
        <v>12</v>
      </c>
      <c r="M3819" t="str">
        <f>TEXT(Table2[[#This Row],[Order_Date]],"mmm")</f>
        <v>Dec</v>
      </c>
      <c r="N3819" t="str">
        <f>TEXT(Table2[[#This Row],[Order_Date]],"YYYY-MM")</f>
        <v>2024-12</v>
      </c>
      <c r="O3819" s="9">
        <f>IFERROR(Table2[[#This Row],[Profit]]/Table2[[#This Row],[Sales]],0)</f>
        <v>0.30424869313758202</v>
      </c>
      <c r="P3819" t="str">
        <f>_xlfn.XLOOKUP(Table2[[#This Row],[Product_ID]],Table4[Product_ID],Table4[Category],"Not Found")</f>
        <v>Home</v>
      </c>
      <c r="Q3819" t="str">
        <f>_xlfn.XLOOKUP(Table2[[#This Row],[Product_ID]],Table4[Product_ID],Table4[Sub_Category],"Not Found")</f>
        <v>Lighting</v>
      </c>
      <c r="R3819" t="str">
        <f>_xlfn.XLOOKUP(Table2[[#This Row],[Customer_ID]],Table1[Customer_ID],Table1[Region],"Not Found")</f>
        <v>North</v>
      </c>
      <c r="S3819" t="str">
        <f>_xlfn.XLOOKUP(Table2[[#This Row],[Customer_ID]],Table1[Customer_ID],Table1[Segment],"Not Found")</f>
        <v>Consumer</v>
      </c>
      <c r="T3819" t="str">
        <f>_xlfn.XLOOKUP(Table2[[#This Row],[Product_ID]],Table4[Product_ID],Table4[Product_Name],"Not Found")</f>
        <v>LED Strip Light</v>
      </c>
    </row>
    <row r="3820" spans="1:20" x14ac:dyDescent="0.3">
      <c r="A3820" t="s">
        <v>4352</v>
      </c>
      <c r="B3820" s="4">
        <v>45716</v>
      </c>
      <c r="C3820" s="4">
        <v>45721</v>
      </c>
      <c r="D3820" t="s">
        <v>616</v>
      </c>
      <c r="E3820" t="s">
        <v>26</v>
      </c>
      <c r="F3820" s="8">
        <v>4</v>
      </c>
      <c r="G3820" s="10">
        <v>0</v>
      </c>
      <c r="H3820" t="s">
        <v>13</v>
      </c>
      <c r="I3820" s="8">
        <v>3596</v>
      </c>
      <c r="J3820" s="8">
        <v>746.3</v>
      </c>
      <c r="K3820" s="12">
        <f>YEAR(Table2[[#This Row],[Order_Date]])</f>
        <v>2025</v>
      </c>
      <c r="L3820" s="12">
        <f>MONTH(Table2[[#This Row],[Order_Date]])</f>
        <v>2</v>
      </c>
      <c r="M3820" t="str">
        <f>TEXT(Table2[[#This Row],[Order_Date]],"mmm")</f>
        <v>Feb</v>
      </c>
      <c r="N3820" t="str">
        <f>TEXT(Table2[[#This Row],[Order_Date]],"YYYY-MM")</f>
        <v>2025-02</v>
      </c>
      <c r="O3820" s="9">
        <f>IFERROR(Table2[[#This Row],[Profit]]/Table2[[#This Row],[Sales]],0)</f>
        <v>0.20753615127919911</v>
      </c>
      <c r="P3820" t="str">
        <f>_xlfn.XLOOKUP(Table2[[#This Row],[Product_ID]],Table4[Product_ID],Table4[Category],"Not Found")</f>
        <v>Technology</v>
      </c>
      <c r="Q3820" t="str">
        <f>_xlfn.XLOOKUP(Table2[[#This Row],[Product_ID]],Table4[Product_ID],Table4[Sub_Category],"Not Found")</f>
        <v>Accessories</v>
      </c>
      <c r="R3820" t="str">
        <f>_xlfn.XLOOKUP(Table2[[#This Row],[Customer_ID]],Table1[Customer_ID],Table1[Region],"Not Found")</f>
        <v>South</v>
      </c>
      <c r="S3820" t="str">
        <f>_xlfn.XLOOKUP(Table2[[#This Row],[Customer_ID]],Table1[Customer_ID],Table1[Segment],"Not Found")</f>
        <v>Corporate</v>
      </c>
      <c r="T3820" t="str">
        <f>_xlfn.XLOOKUP(Table2[[#This Row],[Product_ID]],Table4[Product_ID],Table4[Product_Name],"Not Found")</f>
        <v>Keyboard</v>
      </c>
    </row>
    <row r="3821" spans="1:20" x14ac:dyDescent="0.3">
      <c r="A3821" t="s">
        <v>4353</v>
      </c>
      <c r="B3821" s="4">
        <v>45862</v>
      </c>
      <c r="C3821" s="4">
        <v>45866</v>
      </c>
      <c r="D3821" t="s">
        <v>1383</v>
      </c>
      <c r="E3821" t="s">
        <v>65</v>
      </c>
      <c r="F3821" s="8">
        <v>1</v>
      </c>
      <c r="G3821" s="10">
        <v>0</v>
      </c>
      <c r="H3821" t="s">
        <v>30</v>
      </c>
      <c r="I3821" s="8">
        <v>699</v>
      </c>
      <c r="J3821" s="8">
        <v>206.64</v>
      </c>
      <c r="K3821" s="12">
        <f>YEAR(Table2[[#This Row],[Order_Date]])</f>
        <v>2025</v>
      </c>
      <c r="L3821" s="12">
        <f>MONTH(Table2[[#This Row],[Order_Date]])</f>
        <v>7</v>
      </c>
      <c r="M3821" t="str">
        <f>TEXT(Table2[[#This Row],[Order_Date]],"mmm")</f>
        <v>Jul</v>
      </c>
      <c r="N3821" t="str">
        <f>TEXT(Table2[[#This Row],[Order_Date]],"YYYY-MM")</f>
        <v>2025-07</v>
      </c>
      <c r="O3821" s="9">
        <f>IFERROR(Table2[[#This Row],[Profit]]/Table2[[#This Row],[Sales]],0)</f>
        <v>0.29562231759656649</v>
      </c>
      <c r="P3821" t="str">
        <f>_xlfn.XLOOKUP(Table2[[#This Row],[Product_ID]],Table4[Product_ID],Table4[Category],"Not Found")</f>
        <v>Office</v>
      </c>
      <c r="Q3821" t="str">
        <f>_xlfn.XLOOKUP(Table2[[#This Row],[Product_ID]],Table4[Product_ID],Table4[Sub_Category],"Not Found")</f>
        <v>Storage</v>
      </c>
      <c r="R3821" t="str">
        <f>_xlfn.XLOOKUP(Table2[[#This Row],[Customer_ID]],Table1[Customer_ID],Table1[Region],"Not Found")</f>
        <v>South</v>
      </c>
      <c r="S3821" t="str">
        <f>_xlfn.XLOOKUP(Table2[[#This Row],[Customer_ID]],Table1[Customer_ID],Table1[Segment],"Not Found")</f>
        <v>Corporate</v>
      </c>
      <c r="T3821" t="str">
        <f>_xlfn.XLOOKUP(Table2[[#This Row],[Product_ID]],Table4[Product_ID],Table4[Product_Name],"Not Found")</f>
        <v>Desk Organizer</v>
      </c>
    </row>
    <row r="3822" spans="1:20" x14ac:dyDescent="0.3">
      <c r="A3822" t="s">
        <v>4354</v>
      </c>
      <c r="B3822" s="4">
        <v>45802</v>
      </c>
      <c r="C3822" s="4">
        <v>45805</v>
      </c>
      <c r="D3822" t="s">
        <v>443</v>
      </c>
      <c r="E3822" t="s">
        <v>116</v>
      </c>
      <c r="F3822" s="8">
        <v>2</v>
      </c>
      <c r="G3822" s="10">
        <v>0.05</v>
      </c>
      <c r="H3822" t="s">
        <v>17</v>
      </c>
      <c r="I3822" s="8">
        <v>758.1</v>
      </c>
      <c r="J3822" s="8">
        <v>195.62</v>
      </c>
      <c r="K3822" s="12">
        <f>YEAR(Table2[[#This Row],[Order_Date]])</f>
        <v>2025</v>
      </c>
      <c r="L3822" s="12">
        <f>MONTH(Table2[[#This Row],[Order_Date]])</f>
        <v>5</v>
      </c>
      <c r="M3822" t="str">
        <f>TEXT(Table2[[#This Row],[Order_Date]],"mmm")</f>
        <v>May</v>
      </c>
      <c r="N3822" t="str">
        <f>TEXT(Table2[[#This Row],[Order_Date]],"YYYY-MM")</f>
        <v>2025-05</v>
      </c>
      <c r="O3822" s="9">
        <f>IFERROR(Table2[[#This Row],[Profit]]/Table2[[#This Row],[Sales]],0)</f>
        <v>0.25803983643318823</v>
      </c>
      <c r="P3822" t="str">
        <f>_xlfn.XLOOKUP(Table2[[#This Row],[Product_ID]],Table4[Product_ID],Table4[Category],"Not Found")</f>
        <v>Technology</v>
      </c>
      <c r="Q3822" t="str">
        <f>_xlfn.XLOOKUP(Table2[[#This Row],[Product_ID]],Table4[Product_ID],Table4[Sub_Category],"Not Found")</f>
        <v>Accessories</v>
      </c>
      <c r="R3822" t="str">
        <f>_xlfn.XLOOKUP(Table2[[#This Row],[Customer_ID]],Table1[Customer_ID],Table1[Region],"Not Found")</f>
        <v>West</v>
      </c>
      <c r="S3822" t="str">
        <f>_xlfn.XLOOKUP(Table2[[#This Row],[Customer_ID]],Table1[Customer_ID],Table1[Segment],"Not Found")</f>
        <v>Consumer</v>
      </c>
      <c r="T3822" t="str">
        <f>_xlfn.XLOOKUP(Table2[[#This Row],[Product_ID]],Table4[Product_ID],Table4[Product_Name],"Not Found")</f>
        <v>Mobile Holder</v>
      </c>
    </row>
    <row r="3823" spans="1:20" x14ac:dyDescent="0.3">
      <c r="A3823" t="s">
        <v>4355</v>
      </c>
      <c r="B3823" s="4">
        <v>45473</v>
      </c>
      <c r="C3823" s="4">
        <v>45478</v>
      </c>
      <c r="D3823" t="s">
        <v>122</v>
      </c>
      <c r="E3823" t="s">
        <v>65</v>
      </c>
      <c r="F3823" s="8">
        <v>2</v>
      </c>
      <c r="G3823" s="10">
        <v>0</v>
      </c>
      <c r="H3823" t="s">
        <v>30</v>
      </c>
      <c r="I3823" s="8">
        <v>1398</v>
      </c>
      <c r="J3823" s="8">
        <v>423.53</v>
      </c>
      <c r="K3823" s="12">
        <f>YEAR(Table2[[#This Row],[Order_Date]])</f>
        <v>2024</v>
      </c>
      <c r="L3823" s="12">
        <f>MONTH(Table2[[#This Row],[Order_Date]])</f>
        <v>6</v>
      </c>
      <c r="M3823" t="str">
        <f>TEXT(Table2[[#This Row],[Order_Date]],"mmm")</f>
        <v>Jun</v>
      </c>
      <c r="N3823" t="str">
        <f>TEXT(Table2[[#This Row],[Order_Date]],"YYYY-MM")</f>
        <v>2024-06</v>
      </c>
      <c r="O3823" s="9">
        <f>IFERROR(Table2[[#This Row],[Profit]]/Table2[[#This Row],[Sales]],0)</f>
        <v>0.30295422031473529</v>
      </c>
      <c r="P3823" t="str">
        <f>_xlfn.XLOOKUP(Table2[[#This Row],[Product_ID]],Table4[Product_ID],Table4[Category],"Not Found")</f>
        <v>Office</v>
      </c>
      <c r="Q3823" t="str">
        <f>_xlfn.XLOOKUP(Table2[[#This Row],[Product_ID]],Table4[Product_ID],Table4[Sub_Category],"Not Found")</f>
        <v>Storage</v>
      </c>
      <c r="R3823" t="str">
        <f>_xlfn.XLOOKUP(Table2[[#This Row],[Customer_ID]],Table1[Customer_ID],Table1[Region],"Not Found")</f>
        <v>North</v>
      </c>
      <c r="S3823" t="str">
        <f>_xlfn.XLOOKUP(Table2[[#This Row],[Customer_ID]],Table1[Customer_ID],Table1[Segment],"Not Found")</f>
        <v>Home Office</v>
      </c>
      <c r="T3823" t="str">
        <f>_xlfn.XLOOKUP(Table2[[#This Row],[Product_ID]],Table4[Product_ID],Table4[Product_Name],"Not Found")</f>
        <v>Desk Organizer</v>
      </c>
    </row>
    <row r="3824" spans="1:20" x14ac:dyDescent="0.3">
      <c r="A3824" t="s">
        <v>4356</v>
      </c>
      <c r="B3824" s="4">
        <v>45749</v>
      </c>
      <c r="C3824" s="4">
        <v>45751</v>
      </c>
      <c r="D3824" t="s">
        <v>1583</v>
      </c>
      <c r="E3824" t="s">
        <v>99</v>
      </c>
      <c r="F3824" s="8">
        <v>1</v>
      </c>
      <c r="G3824" s="10">
        <v>0.1</v>
      </c>
      <c r="H3824" t="s">
        <v>21</v>
      </c>
      <c r="I3824" s="8">
        <v>224.1</v>
      </c>
      <c r="J3824" s="8">
        <v>67</v>
      </c>
      <c r="K3824" s="12">
        <f>YEAR(Table2[[#This Row],[Order_Date]])</f>
        <v>2025</v>
      </c>
      <c r="L3824" s="12">
        <f>MONTH(Table2[[#This Row],[Order_Date]])</f>
        <v>4</v>
      </c>
      <c r="M3824" t="str">
        <f>TEXT(Table2[[#This Row],[Order_Date]],"mmm")</f>
        <v>Apr</v>
      </c>
      <c r="N3824" t="str">
        <f>TEXT(Table2[[#This Row],[Order_Date]],"YYYY-MM")</f>
        <v>2025-04</v>
      </c>
      <c r="O3824" s="9">
        <f>IFERROR(Table2[[#This Row],[Profit]]/Table2[[#This Row],[Sales]],0)</f>
        <v>0.29897367246764839</v>
      </c>
      <c r="P3824" t="str">
        <f>_xlfn.XLOOKUP(Table2[[#This Row],[Product_ID]],Table4[Product_ID],Table4[Category],"Not Found")</f>
        <v>Office</v>
      </c>
      <c r="Q3824" t="str">
        <f>_xlfn.XLOOKUP(Table2[[#This Row],[Product_ID]],Table4[Product_ID],Table4[Sub_Category],"Not Found")</f>
        <v>Paper</v>
      </c>
      <c r="R3824" t="str">
        <f>_xlfn.XLOOKUP(Table2[[#This Row],[Customer_ID]],Table1[Customer_ID],Table1[Region],"Not Found")</f>
        <v>South</v>
      </c>
      <c r="S3824" t="str">
        <f>_xlfn.XLOOKUP(Table2[[#This Row],[Customer_ID]],Table1[Customer_ID],Table1[Segment],"Not Found")</f>
        <v>Consumer</v>
      </c>
      <c r="T3824" t="str">
        <f>_xlfn.XLOOKUP(Table2[[#This Row],[Product_ID]],Table4[Product_ID],Table4[Product_Name],"Not Found")</f>
        <v>Pen Set</v>
      </c>
    </row>
    <row r="3825" spans="1:20" x14ac:dyDescent="0.3">
      <c r="A3825" t="s">
        <v>4357</v>
      </c>
      <c r="B3825" s="4">
        <v>45355</v>
      </c>
      <c r="C3825" s="4">
        <v>45359</v>
      </c>
      <c r="D3825" t="s">
        <v>554</v>
      </c>
      <c r="E3825" t="s">
        <v>55</v>
      </c>
      <c r="F3825" s="8">
        <v>1</v>
      </c>
      <c r="G3825" s="10">
        <v>0.05</v>
      </c>
      <c r="H3825" t="s">
        <v>21</v>
      </c>
      <c r="I3825" s="8">
        <v>5699.05</v>
      </c>
      <c r="J3825" s="8">
        <v>924.74</v>
      </c>
      <c r="K3825" s="12">
        <f>YEAR(Table2[[#This Row],[Order_Date]])</f>
        <v>2024</v>
      </c>
      <c r="L3825" s="12">
        <f>MONTH(Table2[[#This Row],[Order_Date]])</f>
        <v>3</v>
      </c>
      <c r="M3825" t="str">
        <f>TEXT(Table2[[#This Row],[Order_Date]],"mmm")</f>
        <v>Mar</v>
      </c>
      <c r="N3825" t="str">
        <f>TEXT(Table2[[#This Row],[Order_Date]],"YYYY-MM")</f>
        <v>2024-03</v>
      </c>
      <c r="O3825" s="9">
        <f>IFERROR(Table2[[#This Row],[Profit]]/Table2[[#This Row],[Sales]],0)</f>
        <v>0.16226213140786622</v>
      </c>
      <c r="P3825" t="str">
        <f>_xlfn.XLOOKUP(Table2[[#This Row],[Product_ID]],Table4[Product_ID],Table4[Category],"Not Found")</f>
        <v>Furniture</v>
      </c>
      <c r="Q3825" t="str">
        <f>_xlfn.XLOOKUP(Table2[[#This Row],[Product_ID]],Table4[Product_ID],Table4[Sub_Category],"Not Found")</f>
        <v>Furniture</v>
      </c>
      <c r="R3825" t="str">
        <f>_xlfn.XLOOKUP(Table2[[#This Row],[Customer_ID]],Table1[Customer_ID],Table1[Region],"Not Found")</f>
        <v>West</v>
      </c>
      <c r="S3825" t="str">
        <f>_xlfn.XLOOKUP(Table2[[#This Row],[Customer_ID]],Table1[Customer_ID],Table1[Segment],"Not Found")</f>
        <v>Consumer</v>
      </c>
      <c r="T3825" t="str">
        <f>_xlfn.XLOOKUP(Table2[[#This Row],[Product_ID]],Table4[Product_ID],Table4[Product_Name],"Not Found")</f>
        <v>Study Table</v>
      </c>
    </row>
    <row r="3826" spans="1:20" x14ac:dyDescent="0.3">
      <c r="A3826" t="s">
        <v>4358</v>
      </c>
      <c r="B3826" s="4">
        <v>45551</v>
      </c>
      <c r="C3826" s="4">
        <v>45552</v>
      </c>
      <c r="D3826" t="s">
        <v>1854</v>
      </c>
      <c r="E3826" t="s">
        <v>99</v>
      </c>
      <c r="F3826" s="8">
        <v>2</v>
      </c>
      <c r="G3826" s="10">
        <v>0.05</v>
      </c>
      <c r="H3826" t="s">
        <v>17</v>
      </c>
      <c r="I3826" s="8">
        <v>473.1</v>
      </c>
      <c r="J3826" s="8">
        <v>134.4</v>
      </c>
      <c r="K3826" s="12">
        <f>YEAR(Table2[[#This Row],[Order_Date]])</f>
        <v>2024</v>
      </c>
      <c r="L3826" s="12">
        <f>MONTH(Table2[[#This Row],[Order_Date]])</f>
        <v>9</v>
      </c>
      <c r="M3826" t="str">
        <f>TEXT(Table2[[#This Row],[Order_Date]],"mmm")</f>
        <v>Sep</v>
      </c>
      <c r="N3826" t="str">
        <f>TEXT(Table2[[#This Row],[Order_Date]],"YYYY-MM")</f>
        <v>2024-09</v>
      </c>
      <c r="O3826" s="9">
        <f>IFERROR(Table2[[#This Row],[Profit]]/Table2[[#This Row],[Sales]],0)</f>
        <v>0.28408370323398857</v>
      </c>
      <c r="P3826" t="str">
        <f>_xlfn.XLOOKUP(Table2[[#This Row],[Product_ID]],Table4[Product_ID],Table4[Category],"Not Found")</f>
        <v>Office</v>
      </c>
      <c r="Q3826" t="str">
        <f>_xlfn.XLOOKUP(Table2[[#This Row],[Product_ID]],Table4[Product_ID],Table4[Sub_Category],"Not Found")</f>
        <v>Paper</v>
      </c>
      <c r="R3826" t="str">
        <f>_xlfn.XLOOKUP(Table2[[#This Row],[Customer_ID]],Table1[Customer_ID],Table1[Region],"Not Found")</f>
        <v>East</v>
      </c>
      <c r="S3826" t="str">
        <f>_xlfn.XLOOKUP(Table2[[#This Row],[Customer_ID]],Table1[Customer_ID],Table1[Segment],"Not Found")</f>
        <v>Home Office</v>
      </c>
      <c r="T3826" t="str">
        <f>_xlfn.XLOOKUP(Table2[[#This Row],[Product_ID]],Table4[Product_ID],Table4[Product_Name],"Not Found")</f>
        <v>Pen Set</v>
      </c>
    </row>
    <row r="3827" spans="1:20" x14ac:dyDescent="0.3">
      <c r="A3827" t="s">
        <v>4359</v>
      </c>
      <c r="B3827" s="4">
        <v>45484</v>
      </c>
      <c r="C3827" s="4">
        <v>45486</v>
      </c>
      <c r="D3827" t="s">
        <v>1683</v>
      </c>
      <c r="E3827" t="s">
        <v>68</v>
      </c>
      <c r="F3827" s="8">
        <v>1</v>
      </c>
      <c r="G3827" s="10">
        <v>0</v>
      </c>
      <c r="H3827" t="s">
        <v>17</v>
      </c>
      <c r="I3827" s="8">
        <v>1299</v>
      </c>
      <c r="J3827" s="8">
        <v>345.73</v>
      </c>
      <c r="K3827" s="12">
        <f>YEAR(Table2[[#This Row],[Order_Date]])</f>
        <v>2024</v>
      </c>
      <c r="L3827" s="12">
        <f>MONTH(Table2[[#This Row],[Order_Date]])</f>
        <v>7</v>
      </c>
      <c r="M3827" t="str">
        <f>TEXT(Table2[[#This Row],[Order_Date]],"mmm")</f>
        <v>Jul</v>
      </c>
      <c r="N3827" t="str">
        <f>TEXT(Table2[[#This Row],[Order_Date]],"YYYY-MM")</f>
        <v>2024-07</v>
      </c>
      <c r="O3827" s="9">
        <f>IFERROR(Table2[[#This Row],[Profit]]/Table2[[#This Row],[Sales]],0)</f>
        <v>0.26615088529638187</v>
      </c>
      <c r="P3827" t="str">
        <f>_xlfn.XLOOKUP(Table2[[#This Row],[Product_ID]],Table4[Product_ID],Table4[Category],"Not Found")</f>
        <v>Home</v>
      </c>
      <c r="Q3827" t="str">
        <f>_xlfn.XLOOKUP(Table2[[#This Row],[Product_ID]],Table4[Product_ID],Table4[Sub_Category],"Not Found")</f>
        <v>Lighting</v>
      </c>
      <c r="R3827" t="str">
        <f>_xlfn.XLOOKUP(Table2[[#This Row],[Customer_ID]],Table1[Customer_ID],Table1[Region],"Not Found")</f>
        <v>West</v>
      </c>
      <c r="S3827" t="str">
        <f>_xlfn.XLOOKUP(Table2[[#This Row],[Customer_ID]],Table1[Customer_ID],Table1[Segment],"Not Found")</f>
        <v>Corporate</v>
      </c>
      <c r="T3827" t="str">
        <f>_xlfn.XLOOKUP(Table2[[#This Row],[Product_ID]],Table4[Product_ID],Table4[Product_Name],"Not Found")</f>
        <v>Table Lamp</v>
      </c>
    </row>
    <row r="3828" spans="1:20" x14ac:dyDescent="0.3">
      <c r="A3828" t="s">
        <v>4360</v>
      </c>
      <c r="B3828" s="4">
        <v>45946</v>
      </c>
      <c r="C3828" s="4">
        <v>45951</v>
      </c>
      <c r="D3828" t="s">
        <v>195</v>
      </c>
      <c r="E3828" t="s">
        <v>55</v>
      </c>
      <c r="F3828" s="8">
        <v>1</v>
      </c>
      <c r="G3828" s="10">
        <v>0.1</v>
      </c>
      <c r="H3828" t="s">
        <v>21</v>
      </c>
      <c r="I3828" s="8">
        <v>5399.1</v>
      </c>
      <c r="J3828" s="8">
        <v>1003.87</v>
      </c>
      <c r="K3828" s="12">
        <f>YEAR(Table2[[#This Row],[Order_Date]])</f>
        <v>2025</v>
      </c>
      <c r="L3828" s="12">
        <f>MONTH(Table2[[#This Row],[Order_Date]])</f>
        <v>10</v>
      </c>
      <c r="M3828" t="str">
        <f>TEXT(Table2[[#This Row],[Order_Date]],"mmm")</f>
        <v>Oct</v>
      </c>
      <c r="N3828" t="str">
        <f>TEXT(Table2[[#This Row],[Order_Date]],"YYYY-MM")</f>
        <v>2025-10</v>
      </c>
      <c r="O3828" s="9">
        <f>IFERROR(Table2[[#This Row],[Profit]]/Table2[[#This Row],[Sales]],0)</f>
        <v>0.18593284065862828</v>
      </c>
      <c r="P3828" t="str">
        <f>_xlfn.XLOOKUP(Table2[[#This Row],[Product_ID]],Table4[Product_ID],Table4[Category],"Not Found")</f>
        <v>Furniture</v>
      </c>
      <c r="Q3828" t="str">
        <f>_xlfn.XLOOKUP(Table2[[#This Row],[Product_ID]],Table4[Product_ID],Table4[Sub_Category],"Not Found")</f>
        <v>Furniture</v>
      </c>
      <c r="R3828" t="str">
        <f>_xlfn.XLOOKUP(Table2[[#This Row],[Customer_ID]],Table1[Customer_ID],Table1[Region],"Not Found")</f>
        <v>North</v>
      </c>
      <c r="S3828" t="str">
        <f>_xlfn.XLOOKUP(Table2[[#This Row],[Customer_ID]],Table1[Customer_ID],Table1[Segment],"Not Found")</f>
        <v>Corporate</v>
      </c>
      <c r="T3828" t="str">
        <f>_xlfn.XLOOKUP(Table2[[#This Row],[Product_ID]],Table4[Product_ID],Table4[Product_Name],"Not Found")</f>
        <v>Study Table</v>
      </c>
    </row>
    <row r="3829" spans="1:20" x14ac:dyDescent="0.3">
      <c r="A3829" t="s">
        <v>4361</v>
      </c>
      <c r="B3829" s="4">
        <v>45907</v>
      </c>
      <c r="C3829" s="4">
        <v>45908</v>
      </c>
      <c r="D3829" t="s">
        <v>1624</v>
      </c>
      <c r="E3829" t="s">
        <v>45</v>
      </c>
      <c r="F3829" s="8">
        <v>1</v>
      </c>
      <c r="G3829" s="10">
        <v>0.1</v>
      </c>
      <c r="H3829" t="s">
        <v>17</v>
      </c>
      <c r="I3829" s="8">
        <v>2249.1</v>
      </c>
      <c r="J3829" s="8">
        <v>611.45000000000005</v>
      </c>
      <c r="K3829" s="12">
        <f>YEAR(Table2[[#This Row],[Order_Date]])</f>
        <v>2025</v>
      </c>
      <c r="L3829" s="12">
        <f>MONTH(Table2[[#This Row],[Order_Date]])</f>
        <v>9</v>
      </c>
      <c r="M3829" t="str">
        <f>TEXT(Table2[[#This Row],[Order_Date]],"mmm")</f>
        <v>Sep</v>
      </c>
      <c r="N3829" t="str">
        <f>TEXT(Table2[[#This Row],[Order_Date]],"YYYY-MM")</f>
        <v>2025-09</v>
      </c>
      <c r="O3829" s="9">
        <f>IFERROR(Table2[[#This Row],[Profit]]/Table2[[#This Row],[Sales]],0)</f>
        <v>0.27186430127606603</v>
      </c>
      <c r="P3829" t="str">
        <f>_xlfn.XLOOKUP(Table2[[#This Row],[Product_ID]],Table4[Product_ID],Table4[Category],"Not Found")</f>
        <v>Technology</v>
      </c>
      <c r="Q3829" t="str">
        <f>_xlfn.XLOOKUP(Table2[[#This Row],[Product_ID]],Table4[Product_ID],Table4[Sub_Category],"Not Found")</f>
        <v>Audio</v>
      </c>
      <c r="R3829" t="str">
        <f>_xlfn.XLOOKUP(Table2[[#This Row],[Customer_ID]],Table1[Customer_ID],Table1[Region],"Not Found")</f>
        <v>West</v>
      </c>
      <c r="S3829" t="str">
        <f>_xlfn.XLOOKUP(Table2[[#This Row],[Customer_ID]],Table1[Customer_ID],Table1[Segment],"Not Found")</f>
        <v>Consumer</v>
      </c>
      <c r="T3829" t="str">
        <f>_xlfn.XLOOKUP(Table2[[#This Row],[Product_ID]],Table4[Product_ID],Table4[Product_Name],"Not Found")</f>
        <v>Headphones</v>
      </c>
    </row>
    <row r="3830" spans="1:20" x14ac:dyDescent="0.3">
      <c r="A3830" t="s">
        <v>4362</v>
      </c>
      <c r="B3830" s="4">
        <v>45697</v>
      </c>
      <c r="C3830" s="4">
        <v>45699</v>
      </c>
      <c r="D3830" t="s">
        <v>947</v>
      </c>
      <c r="E3830" t="s">
        <v>20</v>
      </c>
      <c r="F3830" s="8">
        <v>3</v>
      </c>
      <c r="G3830" s="10">
        <v>0.1</v>
      </c>
      <c r="H3830" t="s">
        <v>21</v>
      </c>
      <c r="I3830" s="8">
        <v>18897.3</v>
      </c>
      <c r="J3830" s="8">
        <v>3291.86</v>
      </c>
      <c r="K3830" s="12">
        <f>YEAR(Table2[[#This Row],[Order_Date]])</f>
        <v>2025</v>
      </c>
      <c r="L3830" s="12">
        <f>MONTH(Table2[[#This Row],[Order_Date]])</f>
        <v>2</v>
      </c>
      <c r="M3830" t="str">
        <f>TEXT(Table2[[#This Row],[Order_Date]],"mmm")</f>
        <v>Feb</v>
      </c>
      <c r="N3830" t="str">
        <f>TEXT(Table2[[#This Row],[Order_Date]],"YYYY-MM")</f>
        <v>2025-02</v>
      </c>
      <c r="O3830" s="9">
        <f>IFERROR(Table2[[#This Row],[Profit]]/Table2[[#This Row],[Sales]],0)</f>
        <v>0.17419737211135983</v>
      </c>
      <c r="P3830" t="str">
        <f>_xlfn.XLOOKUP(Table2[[#This Row],[Product_ID]],Table4[Product_ID],Table4[Category],"Not Found")</f>
        <v>Furniture</v>
      </c>
      <c r="Q3830" t="str">
        <f>_xlfn.XLOOKUP(Table2[[#This Row],[Product_ID]],Table4[Product_ID],Table4[Sub_Category],"Not Found")</f>
        <v>Furniture</v>
      </c>
      <c r="R3830" t="str">
        <f>_xlfn.XLOOKUP(Table2[[#This Row],[Customer_ID]],Table1[Customer_ID],Table1[Region],"Not Found")</f>
        <v>North</v>
      </c>
      <c r="S3830" t="str">
        <f>_xlfn.XLOOKUP(Table2[[#This Row],[Customer_ID]],Table1[Customer_ID],Table1[Segment],"Not Found")</f>
        <v>Consumer</v>
      </c>
      <c r="T3830" t="str">
        <f>_xlfn.XLOOKUP(Table2[[#This Row],[Product_ID]],Table4[Product_ID],Table4[Product_Name],"Not Found")</f>
        <v>Office Chair</v>
      </c>
    </row>
    <row r="3831" spans="1:20" x14ac:dyDescent="0.3">
      <c r="A3831" t="s">
        <v>4363</v>
      </c>
      <c r="B3831" s="4">
        <v>46017</v>
      </c>
      <c r="C3831" s="4">
        <v>46020</v>
      </c>
      <c r="D3831" t="s">
        <v>723</v>
      </c>
      <c r="E3831" t="s">
        <v>99</v>
      </c>
      <c r="F3831" s="8">
        <v>4</v>
      </c>
      <c r="G3831" s="10">
        <v>0.1</v>
      </c>
      <c r="H3831" t="s">
        <v>21</v>
      </c>
      <c r="I3831" s="8">
        <v>896.4</v>
      </c>
      <c r="J3831" s="8">
        <v>252.04</v>
      </c>
      <c r="K3831" s="12">
        <f>YEAR(Table2[[#This Row],[Order_Date]])</f>
        <v>2025</v>
      </c>
      <c r="L3831" s="12">
        <f>MONTH(Table2[[#This Row],[Order_Date]])</f>
        <v>12</v>
      </c>
      <c r="M3831" t="str">
        <f>TEXT(Table2[[#This Row],[Order_Date]],"mmm")</f>
        <v>Dec</v>
      </c>
      <c r="N3831" t="str">
        <f>TEXT(Table2[[#This Row],[Order_Date]],"YYYY-MM")</f>
        <v>2025-12</v>
      </c>
      <c r="O3831" s="9">
        <f>IFERROR(Table2[[#This Row],[Profit]]/Table2[[#This Row],[Sales]],0)</f>
        <v>0.28116912092815705</v>
      </c>
      <c r="P3831" t="str">
        <f>_xlfn.XLOOKUP(Table2[[#This Row],[Product_ID]],Table4[Product_ID],Table4[Category],"Not Found")</f>
        <v>Office</v>
      </c>
      <c r="Q3831" t="str">
        <f>_xlfn.XLOOKUP(Table2[[#This Row],[Product_ID]],Table4[Product_ID],Table4[Sub_Category],"Not Found")</f>
        <v>Paper</v>
      </c>
      <c r="R3831" t="str">
        <f>_xlfn.XLOOKUP(Table2[[#This Row],[Customer_ID]],Table1[Customer_ID],Table1[Region],"Not Found")</f>
        <v>West</v>
      </c>
      <c r="S3831" t="str">
        <f>_xlfn.XLOOKUP(Table2[[#This Row],[Customer_ID]],Table1[Customer_ID],Table1[Segment],"Not Found")</f>
        <v>Consumer</v>
      </c>
      <c r="T3831" t="str">
        <f>_xlfn.XLOOKUP(Table2[[#This Row],[Product_ID]],Table4[Product_ID],Table4[Product_Name],"Not Found")</f>
        <v>Pen Set</v>
      </c>
    </row>
    <row r="3832" spans="1:20" x14ac:dyDescent="0.3">
      <c r="A3832" t="s">
        <v>4364</v>
      </c>
      <c r="B3832" s="4">
        <v>46012</v>
      </c>
      <c r="C3832" s="4">
        <v>46017</v>
      </c>
      <c r="D3832" t="s">
        <v>165</v>
      </c>
      <c r="E3832" t="s">
        <v>116</v>
      </c>
      <c r="F3832" s="8">
        <v>2</v>
      </c>
      <c r="G3832" s="10">
        <v>0.05</v>
      </c>
      <c r="H3832" t="s">
        <v>17</v>
      </c>
      <c r="I3832" s="8">
        <v>758.1</v>
      </c>
      <c r="J3832" s="8">
        <v>235.32</v>
      </c>
      <c r="K3832" s="12">
        <f>YEAR(Table2[[#This Row],[Order_Date]])</f>
        <v>2025</v>
      </c>
      <c r="L3832" s="12">
        <f>MONTH(Table2[[#This Row],[Order_Date]])</f>
        <v>12</v>
      </c>
      <c r="M3832" t="str">
        <f>TEXT(Table2[[#This Row],[Order_Date]],"mmm")</f>
        <v>Dec</v>
      </c>
      <c r="N3832" t="str">
        <f>TEXT(Table2[[#This Row],[Order_Date]],"YYYY-MM")</f>
        <v>2025-12</v>
      </c>
      <c r="O3832" s="9">
        <f>IFERROR(Table2[[#This Row],[Profit]]/Table2[[#This Row],[Sales]],0)</f>
        <v>0.31040759794222395</v>
      </c>
      <c r="P3832" t="str">
        <f>_xlfn.XLOOKUP(Table2[[#This Row],[Product_ID]],Table4[Product_ID],Table4[Category],"Not Found")</f>
        <v>Technology</v>
      </c>
      <c r="Q3832" t="str">
        <f>_xlfn.XLOOKUP(Table2[[#This Row],[Product_ID]],Table4[Product_ID],Table4[Sub_Category],"Not Found")</f>
        <v>Accessories</v>
      </c>
      <c r="R3832" t="str">
        <f>_xlfn.XLOOKUP(Table2[[#This Row],[Customer_ID]],Table1[Customer_ID],Table1[Region],"Not Found")</f>
        <v>South</v>
      </c>
      <c r="S3832" t="str">
        <f>_xlfn.XLOOKUP(Table2[[#This Row],[Customer_ID]],Table1[Customer_ID],Table1[Segment],"Not Found")</f>
        <v>Corporate</v>
      </c>
      <c r="T3832" t="str">
        <f>_xlfn.XLOOKUP(Table2[[#This Row],[Product_ID]],Table4[Product_ID],Table4[Product_Name],"Not Found")</f>
        <v>Mobile Holder</v>
      </c>
    </row>
    <row r="3833" spans="1:20" x14ac:dyDescent="0.3">
      <c r="A3833" t="s">
        <v>4365</v>
      </c>
      <c r="B3833" s="4">
        <v>45384</v>
      </c>
      <c r="C3833" s="4">
        <v>45385</v>
      </c>
      <c r="D3833" t="s">
        <v>1032</v>
      </c>
      <c r="E3833" t="s">
        <v>12</v>
      </c>
      <c r="F3833" s="8">
        <v>3</v>
      </c>
      <c r="G3833" s="10">
        <v>0.05</v>
      </c>
      <c r="H3833" t="s">
        <v>17</v>
      </c>
      <c r="I3833" s="8">
        <v>1707.15</v>
      </c>
      <c r="J3833" s="8">
        <v>476.4</v>
      </c>
      <c r="K3833" s="12">
        <f>YEAR(Table2[[#This Row],[Order_Date]])</f>
        <v>2024</v>
      </c>
      <c r="L3833" s="12">
        <f>MONTH(Table2[[#This Row],[Order_Date]])</f>
        <v>4</v>
      </c>
      <c r="M3833" t="str">
        <f>TEXT(Table2[[#This Row],[Order_Date]],"mmm")</f>
        <v>Apr</v>
      </c>
      <c r="N3833" t="str">
        <f>TEXT(Table2[[#This Row],[Order_Date]],"YYYY-MM")</f>
        <v>2024-04</v>
      </c>
      <c r="O3833" s="9">
        <f>IFERROR(Table2[[#This Row],[Profit]]/Table2[[#This Row],[Sales]],0)</f>
        <v>0.27906159388454438</v>
      </c>
      <c r="P3833" t="str">
        <f>_xlfn.XLOOKUP(Table2[[#This Row],[Product_ID]],Table4[Product_ID],Table4[Category],"Not Found")</f>
        <v>Home</v>
      </c>
      <c r="Q3833" t="str">
        <f>_xlfn.XLOOKUP(Table2[[#This Row],[Product_ID]],Table4[Product_ID],Table4[Sub_Category],"Not Found")</f>
        <v>Kitchen</v>
      </c>
      <c r="R3833" t="str">
        <f>_xlfn.XLOOKUP(Table2[[#This Row],[Customer_ID]],Table1[Customer_ID],Table1[Region],"Not Found")</f>
        <v>South</v>
      </c>
      <c r="S3833" t="str">
        <f>_xlfn.XLOOKUP(Table2[[#This Row],[Customer_ID]],Table1[Customer_ID],Table1[Segment],"Not Found")</f>
        <v>Corporate</v>
      </c>
      <c r="T3833" t="str">
        <f>_xlfn.XLOOKUP(Table2[[#This Row],[Product_ID]],Table4[Product_ID],Table4[Product_Name],"Not Found")</f>
        <v>Water Bottle</v>
      </c>
    </row>
    <row r="3834" spans="1:20" x14ac:dyDescent="0.3">
      <c r="A3834" t="s">
        <v>4366</v>
      </c>
      <c r="B3834" s="4">
        <v>45721</v>
      </c>
      <c r="C3834" s="4">
        <v>45724</v>
      </c>
      <c r="D3834" t="s">
        <v>122</v>
      </c>
      <c r="E3834" t="s">
        <v>96</v>
      </c>
      <c r="F3834" s="8">
        <v>2</v>
      </c>
      <c r="G3834" s="10">
        <v>0.05</v>
      </c>
      <c r="H3834" t="s">
        <v>13</v>
      </c>
      <c r="I3834" s="8">
        <v>1898.1</v>
      </c>
      <c r="J3834" s="8">
        <v>410.21</v>
      </c>
      <c r="K3834" s="12">
        <f>YEAR(Table2[[#This Row],[Order_Date]])</f>
        <v>2025</v>
      </c>
      <c r="L3834" s="12">
        <f>MONTH(Table2[[#This Row],[Order_Date]])</f>
        <v>3</v>
      </c>
      <c r="M3834" t="str">
        <f>TEXT(Table2[[#This Row],[Order_Date]],"mmm")</f>
        <v>Mar</v>
      </c>
      <c r="N3834" t="str">
        <f>TEXT(Table2[[#This Row],[Order_Date]],"YYYY-MM")</f>
        <v>2025-03</v>
      </c>
      <c r="O3834" s="9">
        <f>IFERROR(Table2[[#This Row],[Profit]]/Table2[[#This Row],[Sales]],0)</f>
        <v>0.21611611611611611</v>
      </c>
      <c r="P3834" t="str">
        <f>_xlfn.XLOOKUP(Table2[[#This Row],[Product_ID]],Table4[Product_ID],Table4[Category],"Not Found")</f>
        <v>Home</v>
      </c>
      <c r="Q3834" t="str">
        <f>_xlfn.XLOOKUP(Table2[[#This Row],[Product_ID]],Table4[Product_ID],Table4[Sub_Category],"Not Found")</f>
        <v>Lighting</v>
      </c>
      <c r="R3834" t="str">
        <f>_xlfn.XLOOKUP(Table2[[#This Row],[Customer_ID]],Table1[Customer_ID],Table1[Region],"Not Found")</f>
        <v>North</v>
      </c>
      <c r="S3834" t="str">
        <f>_xlfn.XLOOKUP(Table2[[#This Row],[Customer_ID]],Table1[Customer_ID],Table1[Segment],"Not Found")</f>
        <v>Home Office</v>
      </c>
      <c r="T3834" t="str">
        <f>_xlfn.XLOOKUP(Table2[[#This Row],[Product_ID]],Table4[Product_ID],Table4[Product_Name],"Not Found")</f>
        <v>LED Strip Light</v>
      </c>
    </row>
    <row r="3835" spans="1:20" x14ac:dyDescent="0.3">
      <c r="A3835" t="s">
        <v>4367</v>
      </c>
      <c r="B3835" s="4">
        <v>45945</v>
      </c>
      <c r="C3835" s="4">
        <v>45946</v>
      </c>
      <c r="D3835" t="s">
        <v>1233</v>
      </c>
      <c r="E3835" t="s">
        <v>81</v>
      </c>
      <c r="F3835" s="8">
        <v>2</v>
      </c>
      <c r="G3835" s="10">
        <v>0.2</v>
      </c>
      <c r="H3835" t="s">
        <v>13</v>
      </c>
      <c r="I3835" s="8">
        <v>1278.4000000000001</v>
      </c>
      <c r="J3835" s="8">
        <v>341.88</v>
      </c>
      <c r="K3835" s="12">
        <f>YEAR(Table2[[#This Row],[Order_Date]])</f>
        <v>2025</v>
      </c>
      <c r="L3835" s="12">
        <f>MONTH(Table2[[#This Row],[Order_Date]])</f>
        <v>10</v>
      </c>
      <c r="M3835" t="str">
        <f>TEXT(Table2[[#This Row],[Order_Date]],"mmm")</f>
        <v>Oct</v>
      </c>
      <c r="N3835" t="str">
        <f>TEXT(Table2[[#This Row],[Order_Date]],"YYYY-MM")</f>
        <v>2025-10</v>
      </c>
      <c r="O3835" s="9">
        <f>IFERROR(Table2[[#This Row],[Profit]]/Table2[[#This Row],[Sales]],0)</f>
        <v>0.26742803504380475</v>
      </c>
      <c r="P3835" t="str">
        <f>_xlfn.XLOOKUP(Table2[[#This Row],[Product_ID]],Table4[Product_ID],Table4[Category],"Not Found")</f>
        <v>Home</v>
      </c>
      <c r="Q3835" t="str">
        <f>_xlfn.XLOOKUP(Table2[[#This Row],[Product_ID]],Table4[Product_ID],Table4[Sub_Category],"Not Found")</f>
        <v>Kitchen</v>
      </c>
      <c r="R3835" t="str">
        <f>_xlfn.XLOOKUP(Table2[[#This Row],[Customer_ID]],Table1[Customer_ID],Table1[Region],"Not Found")</f>
        <v>East</v>
      </c>
      <c r="S3835" t="str">
        <f>_xlfn.XLOOKUP(Table2[[#This Row],[Customer_ID]],Table1[Customer_ID],Table1[Segment],"Not Found")</f>
        <v>Consumer</v>
      </c>
      <c r="T3835" t="str">
        <f>_xlfn.XLOOKUP(Table2[[#This Row],[Product_ID]],Table4[Product_ID],Table4[Product_Name],"Not Found")</f>
        <v>Travel Mug</v>
      </c>
    </row>
    <row r="3836" spans="1:20" x14ac:dyDescent="0.3">
      <c r="A3836" t="s">
        <v>4368</v>
      </c>
      <c r="B3836" s="4">
        <v>45725</v>
      </c>
      <c r="C3836" s="4">
        <v>45729</v>
      </c>
      <c r="D3836" t="s">
        <v>252</v>
      </c>
      <c r="E3836" t="s">
        <v>40</v>
      </c>
      <c r="F3836" s="8">
        <v>5</v>
      </c>
      <c r="G3836" s="10">
        <v>0.1</v>
      </c>
      <c r="H3836" t="s">
        <v>30</v>
      </c>
      <c r="I3836" s="8">
        <v>6745.5</v>
      </c>
      <c r="J3836" s="8">
        <v>1671.25</v>
      </c>
      <c r="K3836" s="12">
        <f>YEAR(Table2[[#This Row],[Order_Date]])</f>
        <v>2025</v>
      </c>
      <c r="L3836" s="12">
        <f>MONTH(Table2[[#This Row],[Order_Date]])</f>
        <v>3</v>
      </c>
      <c r="M3836" t="str">
        <f>TEXT(Table2[[#This Row],[Order_Date]],"mmm")</f>
        <v>Mar</v>
      </c>
      <c r="N3836" t="str">
        <f>TEXT(Table2[[#This Row],[Order_Date]],"YYYY-MM")</f>
        <v>2025-03</v>
      </c>
      <c r="O3836" s="9">
        <f>IFERROR(Table2[[#This Row],[Profit]]/Table2[[#This Row],[Sales]],0)</f>
        <v>0.24775776443554962</v>
      </c>
      <c r="P3836" t="str">
        <f>_xlfn.XLOOKUP(Table2[[#This Row],[Product_ID]],Table4[Product_ID],Table4[Category],"Not Found")</f>
        <v>Technology</v>
      </c>
      <c r="Q3836" t="str">
        <f>_xlfn.XLOOKUP(Table2[[#This Row],[Product_ID]],Table4[Product_ID],Table4[Sub_Category],"Not Found")</f>
        <v>Accessories</v>
      </c>
      <c r="R3836" t="str">
        <f>_xlfn.XLOOKUP(Table2[[#This Row],[Customer_ID]],Table1[Customer_ID],Table1[Region],"Not Found")</f>
        <v>West</v>
      </c>
      <c r="S3836" t="str">
        <f>_xlfn.XLOOKUP(Table2[[#This Row],[Customer_ID]],Table1[Customer_ID],Table1[Segment],"Not Found")</f>
        <v>Home Office</v>
      </c>
      <c r="T3836" t="str">
        <f>_xlfn.XLOOKUP(Table2[[#This Row],[Product_ID]],Table4[Product_ID],Table4[Product_Name],"Not Found")</f>
        <v>Power Bank</v>
      </c>
    </row>
    <row r="3837" spans="1:20" x14ac:dyDescent="0.3">
      <c r="A3837" t="s">
        <v>4369</v>
      </c>
      <c r="B3837" s="4">
        <v>45695</v>
      </c>
      <c r="C3837" s="4">
        <v>45699</v>
      </c>
      <c r="D3837" t="s">
        <v>122</v>
      </c>
      <c r="E3837" t="s">
        <v>55</v>
      </c>
      <c r="F3837" s="8">
        <v>1</v>
      </c>
      <c r="G3837" s="10">
        <v>0.05</v>
      </c>
      <c r="H3837" t="s">
        <v>21</v>
      </c>
      <c r="I3837" s="8">
        <v>5699.05</v>
      </c>
      <c r="J3837" s="8">
        <v>866.02</v>
      </c>
      <c r="K3837" s="12">
        <f>YEAR(Table2[[#This Row],[Order_Date]])</f>
        <v>2025</v>
      </c>
      <c r="L3837" s="12">
        <f>MONTH(Table2[[#This Row],[Order_Date]])</f>
        <v>2</v>
      </c>
      <c r="M3837" t="str">
        <f>TEXT(Table2[[#This Row],[Order_Date]],"mmm")</f>
        <v>Feb</v>
      </c>
      <c r="N3837" t="str">
        <f>TEXT(Table2[[#This Row],[Order_Date]],"YYYY-MM")</f>
        <v>2025-02</v>
      </c>
      <c r="O3837" s="9">
        <f>IFERROR(Table2[[#This Row],[Profit]]/Table2[[#This Row],[Sales]],0)</f>
        <v>0.15195865977662942</v>
      </c>
      <c r="P3837" t="str">
        <f>_xlfn.XLOOKUP(Table2[[#This Row],[Product_ID]],Table4[Product_ID],Table4[Category],"Not Found")</f>
        <v>Furniture</v>
      </c>
      <c r="Q3837" t="str">
        <f>_xlfn.XLOOKUP(Table2[[#This Row],[Product_ID]],Table4[Product_ID],Table4[Sub_Category],"Not Found")</f>
        <v>Furniture</v>
      </c>
      <c r="R3837" t="str">
        <f>_xlfn.XLOOKUP(Table2[[#This Row],[Customer_ID]],Table1[Customer_ID],Table1[Region],"Not Found")</f>
        <v>North</v>
      </c>
      <c r="S3837" t="str">
        <f>_xlfn.XLOOKUP(Table2[[#This Row],[Customer_ID]],Table1[Customer_ID],Table1[Segment],"Not Found")</f>
        <v>Home Office</v>
      </c>
      <c r="T3837" t="str">
        <f>_xlfn.XLOOKUP(Table2[[#This Row],[Product_ID]],Table4[Product_ID],Table4[Product_Name],"Not Found")</f>
        <v>Study Table</v>
      </c>
    </row>
    <row r="3838" spans="1:20" x14ac:dyDescent="0.3">
      <c r="A3838" t="s">
        <v>4370</v>
      </c>
      <c r="B3838" s="4">
        <v>45725</v>
      </c>
      <c r="C3838" s="4">
        <v>45730</v>
      </c>
      <c r="D3838" t="s">
        <v>277</v>
      </c>
      <c r="E3838" t="s">
        <v>26</v>
      </c>
      <c r="F3838" s="8">
        <v>1</v>
      </c>
      <c r="G3838" s="10">
        <v>0.05</v>
      </c>
      <c r="H3838" t="s">
        <v>13</v>
      </c>
      <c r="I3838" s="8">
        <v>854.05</v>
      </c>
      <c r="J3838" s="8">
        <v>178.89</v>
      </c>
      <c r="K3838" s="12">
        <f>YEAR(Table2[[#This Row],[Order_Date]])</f>
        <v>2025</v>
      </c>
      <c r="L3838" s="12">
        <f>MONTH(Table2[[#This Row],[Order_Date]])</f>
        <v>3</v>
      </c>
      <c r="M3838" t="str">
        <f>TEXT(Table2[[#This Row],[Order_Date]],"mmm")</f>
        <v>Mar</v>
      </c>
      <c r="N3838" t="str">
        <f>TEXT(Table2[[#This Row],[Order_Date]],"YYYY-MM")</f>
        <v>2025-03</v>
      </c>
      <c r="O3838" s="9">
        <f>IFERROR(Table2[[#This Row],[Profit]]/Table2[[#This Row],[Sales]],0)</f>
        <v>0.20946080440255255</v>
      </c>
      <c r="P3838" t="str">
        <f>_xlfn.XLOOKUP(Table2[[#This Row],[Product_ID]],Table4[Product_ID],Table4[Category],"Not Found")</f>
        <v>Technology</v>
      </c>
      <c r="Q3838" t="str">
        <f>_xlfn.XLOOKUP(Table2[[#This Row],[Product_ID]],Table4[Product_ID],Table4[Sub_Category],"Not Found")</f>
        <v>Accessories</v>
      </c>
      <c r="R3838" t="str">
        <f>_xlfn.XLOOKUP(Table2[[#This Row],[Customer_ID]],Table1[Customer_ID],Table1[Region],"Not Found")</f>
        <v>West</v>
      </c>
      <c r="S3838" t="str">
        <f>_xlfn.XLOOKUP(Table2[[#This Row],[Customer_ID]],Table1[Customer_ID],Table1[Segment],"Not Found")</f>
        <v>Corporate</v>
      </c>
      <c r="T3838" t="str">
        <f>_xlfn.XLOOKUP(Table2[[#This Row],[Product_ID]],Table4[Product_ID],Table4[Product_Name],"Not Found")</f>
        <v>Keyboard</v>
      </c>
    </row>
    <row r="3839" spans="1:20" x14ac:dyDescent="0.3">
      <c r="A3839" t="s">
        <v>4371</v>
      </c>
      <c r="B3839" s="4">
        <v>45403</v>
      </c>
      <c r="C3839" s="4">
        <v>45404</v>
      </c>
      <c r="D3839" t="s">
        <v>604</v>
      </c>
      <c r="E3839" t="s">
        <v>40</v>
      </c>
      <c r="F3839" s="8">
        <v>4</v>
      </c>
      <c r="G3839" s="10">
        <v>0.05</v>
      </c>
      <c r="H3839" t="s">
        <v>21</v>
      </c>
      <c r="I3839" s="8">
        <v>5696.2</v>
      </c>
      <c r="J3839" s="8">
        <v>1015.66</v>
      </c>
      <c r="K3839" s="12">
        <f>YEAR(Table2[[#This Row],[Order_Date]])</f>
        <v>2024</v>
      </c>
      <c r="L3839" s="12">
        <f>MONTH(Table2[[#This Row],[Order_Date]])</f>
        <v>4</v>
      </c>
      <c r="M3839" t="str">
        <f>TEXT(Table2[[#This Row],[Order_Date]],"mmm")</f>
        <v>Apr</v>
      </c>
      <c r="N3839" t="str">
        <f>TEXT(Table2[[#This Row],[Order_Date]],"YYYY-MM")</f>
        <v>2024-04</v>
      </c>
      <c r="O3839" s="9">
        <f>IFERROR(Table2[[#This Row],[Profit]]/Table2[[#This Row],[Sales]],0)</f>
        <v>0.17830483480214879</v>
      </c>
      <c r="P3839" t="str">
        <f>_xlfn.XLOOKUP(Table2[[#This Row],[Product_ID]],Table4[Product_ID],Table4[Category],"Not Found")</f>
        <v>Technology</v>
      </c>
      <c r="Q3839" t="str">
        <f>_xlfn.XLOOKUP(Table2[[#This Row],[Product_ID]],Table4[Product_ID],Table4[Sub_Category],"Not Found")</f>
        <v>Accessories</v>
      </c>
      <c r="R3839" t="str">
        <f>_xlfn.XLOOKUP(Table2[[#This Row],[Customer_ID]],Table1[Customer_ID],Table1[Region],"Not Found")</f>
        <v>West</v>
      </c>
      <c r="S3839" t="str">
        <f>_xlfn.XLOOKUP(Table2[[#This Row],[Customer_ID]],Table1[Customer_ID],Table1[Segment],"Not Found")</f>
        <v>Consumer</v>
      </c>
      <c r="T3839" t="str">
        <f>_xlfn.XLOOKUP(Table2[[#This Row],[Product_ID]],Table4[Product_ID],Table4[Product_Name],"Not Found")</f>
        <v>Power Bank</v>
      </c>
    </row>
    <row r="3840" spans="1:20" x14ac:dyDescent="0.3">
      <c r="A3840" t="s">
        <v>4372</v>
      </c>
      <c r="B3840" s="4">
        <v>45666</v>
      </c>
      <c r="C3840" s="4">
        <v>45670</v>
      </c>
      <c r="D3840" t="s">
        <v>3972</v>
      </c>
      <c r="E3840" t="s">
        <v>12</v>
      </c>
      <c r="F3840" s="8">
        <v>3</v>
      </c>
      <c r="G3840" s="10">
        <v>0.1</v>
      </c>
      <c r="H3840" t="s">
        <v>13</v>
      </c>
      <c r="I3840" s="8">
        <v>1617.3</v>
      </c>
      <c r="J3840" s="8">
        <v>420.95</v>
      </c>
      <c r="K3840" s="12">
        <f>YEAR(Table2[[#This Row],[Order_Date]])</f>
        <v>2025</v>
      </c>
      <c r="L3840" s="12">
        <f>MONTH(Table2[[#This Row],[Order_Date]])</f>
        <v>1</v>
      </c>
      <c r="M3840" t="str">
        <f>TEXT(Table2[[#This Row],[Order_Date]],"mmm")</f>
        <v>Jan</v>
      </c>
      <c r="N3840" t="str">
        <f>TEXT(Table2[[#This Row],[Order_Date]],"YYYY-MM")</f>
        <v>2025-01</v>
      </c>
      <c r="O3840" s="9">
        <f>IFERROR(Table2[[#This Row],[Profit]]/Table2[[#This Row],[Sales]],0)</f>
        <v>0.26027947814258334</v>
      </c>
      <c r="P3840" t="str">
        <f>_xlfn.XLOOKUP(Table2[[#This Row],[Product_ID]],Table4[Product_ID],Table4[Category],"Not Found")</f>
        <v>Home</v>
      </c>
      <c r="Q3840" t="str">
        <f>_xlfn.XLOOKUP(Table2[[#This Row],[Product_ID]],Table4[Product_ID],Table4[Sub_Category],"Not Found")</f>
        <v>Kitchen</v>
      </c>
      <c r="R3840" t="str">
        <f>_xlfn.XLOOKUP(Table2[[#This Row],[Customer_ID]],Table1[Customer_ID],Table1[Region],"Not Found")</f>
        <v>North</v>
      </c>
      <c r="S3840" t="str">
        <f>_xlfn.XLOOKUP(Table2[[#This Row],[Customer_ID]],Table1[Customer_ID],Table1[Segment],"Not Found")</f>
        <v>Consumer</v>
      </c>
      <c r="T3840" t="str">
        <f>_xlfn.XLOOKUP(Table2[[#This Row],[Product_ID]],Table4[Product_ID],Table4[Product_Name],"Not Found")</f>
        <v>Water Bottle</v>
      </c>
    </row>
    <row r="3841" spans="1:20" x14ac:dyDescent="0.3">
      <c r="A3841" t="s">
        <v>4373</v>
      </c>
      <c r="B3841" s="4">
        <v>45350</v>
      </c>
      <c r="C3841" s="4">
        <v>45352</v>
      </c>
      <c r="D3841" t="s">
        <v>327</v>
      </c>
      <c r="E3841" t="s">
        <v>96</v>
      </c>
      <c r="F3841" s="8">
        <v>1</v>
      </c>
      <c r="G3841" s="10">
        <v>0.05</v>
      </c>
      <c r="H3841" t="s">
        <v>17</v>
      </c>
      <c r="I3841" s="8">
        <v>949.05</v>
      </c>
      <c r="J3841" s="8">
        <v>183.4</v>
      </c>
      <c r="K3841" s="12">
        <f>YEAR(Table2[[#This Row],[Order_Date]])</f>
        <v>2024</v>
      </c>
      <c r="L3841" s="12">
        <f>MONTH(Table2[[#This Row],[Order_Date]])</f>
        <v>2</v>
      </c>
      <c r="M3841" t="str">
        <f>TEXT(Table2[[#This Row],[Order_Date]],"mmm")</f>
        <v>Feb</v>
      </c>
      <c r="N3841" t="str">
        <f>TEXT(Table2[[#This Row],[Order_Date]],"YYYY-MM")</f>
        <v>2024-02</v>
      </c>
      <c r="O3841" s="9">
        <f>IFERROR(Table2[[#This Row],[Profit]]/Table2[[#This Row],[Sales]],0)</f>
        <v>0.19324587745640379</v>
      </c>
      <c r="P3841" t="str">
        <f>_xlfn.XLOOKUP(Table2[[#This Row],[Product_ID]],Table4[Product_ID],Table4[Category],"Not Found")</f>
        <v>Home</v>
      </c>
      <c r="Q3841" t="str">
        <f>_xlfn.XLOOKUP(Table2[[#This Row],[Product_ID]],Table4[Product_ID],Table4[Sub_Category],"Not Found")</f>
        <v>Lighting</v>
      </c>
      <c r="R3841" t="str">
        <f>_xlfn.XLOOKUP(Table2[[#This Row],[Customer_ID]],Table1[Customer_ID],Table1[Region],"Not Found")</f>
        <v>South</v>
      </c>
      <c r="S3841" t="str">
        <f>_xlfn.XLOOKUP(Table2[[#This Row],[Customer_ID]],Table1[Customer_ID],Table1[Segment],"Not Found")</f>
        <v>Home Office</v>
      </c>
      <c r="T3841" t="str">
        <f>_xlfn.XLOOKUP(Table2[[#This Row],[Product_ID]],Table4[Product_ID],Table4[Product_Name],"Not Found")</f>
        <v>LED Strip Light</v>
      </c>
    </row>
    <row r="3842" spans="1:20" x14ac:dyDescent="0.3">
      <c r="A3842" t="s">
        <v>4374</v>
      </c>
      <c r="B3842" s="4">
        <v>45334</v>
      </c>
      <c r="C3842" s="4">
        <v>45336</v>
      </c>
      <c r="D3842" t="s">
        <v>144</v>
      </c>
      <c r="E3842" t="s">
        <v>200</v>
      </c>
      <c r="F3842" s="8">
        <v>5</v>
      </c>
      <c r="G3842" s="10">
        <v>0.1</v>
      </c>
      <c r="H3842" t="s">
        <v>13</v>
      </c>
      <c r="I3842" s="8">
        <v>4945.5</v>
      </c>
      <c r="J3842" s="8">
        <v>1248.29</v>
      </c>
      <c r="K3842" s="12">
        <f>YEAR(Table2[[#This Row],[Order_Date]])</f>
        <v>2024</v>
      </c>
      <c r="L3842" s="12">
        <f>MONTH(Table2[[#This Row],[Order_Date]])</f>
        <v>2</v>
      </c>
      <c r="M3842" t="str">
        <f>TEXT(Table2[[#This Row],[Order_Date]],"mmm")</f>
        <v>Feb</v>
      </c>
      <c r="N3842" t="str">
        <f>TEXT(Table2[[#This Row],[Order_Date]],"YYYY-MM")</f>
        <v>2024-02</v>
      </c>
      <c r="O3842" s="9">
        <f>IFERROR(Table2[[#This Row],[Profit]]/Table2[[#This Row],[Sales]],0)</f>
        <v>0.25240926094429278</v>
      </c>
      <c r="P3842" t="str">
        <f>_xlfn.XLOOKUP(Table2[[#This Row],[Product_ID]],Table4[Product_ID],Table4[Category],"Not Found")</f>
        <v>Office</v>
      </c>
      <c r="Q3842" t="str">
        <f>_xlfn.XLOOKUP(Table2[[#This Row],[Product_ID]],Table4[Product_ID],Table4[Sub_Category],"Not Found")</f>
        <v>Office Supplies</v>
      </c>
      <c r="R3842" t="str">
        <f>_xlfn.XLOOKUP(Table2[[#This Row],[Customer_ID]],Table1[Customer_ID],Table1[Region],"Not Found")</f>
        <v>South</v>
      </c>
      <c r="S3842" t="str">
        <f>_xlfn.XLOOKUP(Table2[[#This Row],[Customer_ID]],Table1[Customer_ID],Table1[Segment],"Not Found")</f>
        <v>Consumer</v>
      </c>
      <c r="T3842" t="str">
        <f>_xlfn.XLOOKUP(Table2[[#This Row],[Product_ID]],Table4[Product_ID],Table4[Product_Name],"Not Found")</f>
        <v>Laptop Stand</v>
      </c>
    </row>
    <row r="3843" spans="1:20" x14ac:dyDescent="0.3">
      <c r="A3843" t="s">
        <v>4375</v>
      </c>
      <c r="B3843" s="4">
        <v>45498</v>
      </c>
      <c r="C3843" s="4">
        <v>45502</v>
      </c>
      <c r="D3843" t="s">
        <v>898</v>
      </c>
      <c r="E3843" t="s">
        <v>26</v>
      </c>
      <c r="F3843" s="8">
        <v>1</v>
      </c>
      <c r="G3843" s="10">
        <v>0</v>
      </c>
      <c r="H3843" t="s">
        <v>30</v>
      </c>
      <c r="I3843" s="8">
        <v>899</v>
      </c>
      <c r="J3843" s="8">
        <v>154.26</v>
      </c>
      <c r="K3843" s="12">
        <f>YEAR(Table2[[#This Row],[Order_Date]])</f>
        <v>2024</v>
      </c>
      <c r="L3843" s="12">
        <f>MONTH(Table2[[#This Row],[Order_Date]])</f>
        <v>7</v>
      </c>
      <c r="M3843" t="str">
        <f>TEXT(Table2[[#This Row],[Order_Date]],"mmm")</f>
        <v>Jul</v>
      </c>
      <c r="N3843" t="str">
        <f>TEXT(Table2[[#This Row],[Order_Date]],"YYYY-MM")</f>
        <v>2024-07</v>
      </c>
      <c r="O3843" s="9">
        <f>IFERROR(Table2[[#This Row],[Profit]]/Table2[[#This Row],[Sales]],0)</f>
        <v>0.17159065628476083</v>
      </c>
      <c r="P3843" t="str">
        <f>_xlfn.XLOOKUP(Table2[[#This Row],[Product_ID]],Table4[Product_ID],Table4[Category],"Not Found")</f>
        <v>Technology</v>
      </c>
      <c r="Q3843" t="str">
        <f>_xlfn.XLOOKUP(Table2[[#This Row],[Product_ID]],Table4[Product_ID],Table4[Sub_Category],"Not Found")</f>
        <v>Accessories</v>
      </c>
      <c r="R3843" t="str">
        <f>_xlfn.XLOOKUP(Table2[[#This Row],[Customer_ID]],Table1[Customer_ID],Table1[Region],"Not Found")</f>
        <v>East</v>
      </c>
      <c r="S3843" t="str">
        <f>_xlfn.XLOOKUP(Table2[[#This Row],[Customer_ID]],Table1[Customer_ID],Table1[Segment],"Not Found")</f>
        <v>Home Office</v>
      </c>
      <c r="T3843" t="str">
        <f>_xlfn.XLOOKUP(Table2[[#This Row],[Product_ID]],Table4[Product_ID],Table4[Product_Name],"Not Found")</f>
        <v>Keyboard</v>
      </c>
    </row>
    <row r="3844" spans="1:20" x14ac:dyDescent="0.3">
      <c r="A3844" t="s">
        <v>4376</v>
      </c>
      <c r="B3844" s="4">
        <v>45587</v>
      </c>
      <c r="C3844" s="4">
        <v>45591</v>
      </c>
      <c r="D3844" t="s">
        <v>49</v>
      </c>
      <c r="E3844" t="s">
        <v>71</v>
      </c>
      <c r="F3844" s="8">
        <v>1</v>
      </c>
      <c r="G3844" s="10">
        <v>0.05</v>
      </c>
      <c r="H3844" t="s">
        <v>30</v>
      </c>
      <c r="I3844" s="8">
        <v>759.05</v>
      </c>
      <c r="J3844" s="8">
        <v>198.49</v>
      </c>
      <c r="K3844" s="12">
        <f>YEAR(Table2[[#This Row],[Order_Date]])</f>
        <v>2024</v>
      </c>
      <c r="L3844" s="12">
        <f>MONTH(Table2[[#This Row],[Order_Date]])</f>
        <v>10</v>
      </c>
      <c r="M3844" t="str">
        <f>TEXT(Table2[[#This Row],[Order_Date]],"mmm")</f>
        <v>Oct</v>
      </c>
      <c r="N3844" t="str">
        <f>TEXT(Table2[[#This Row],[Order_Date]],"YYYY-MM")</f>
        <v>2024-10</v>
      </c>
      <c r="O3844" s="9">
        <f>IFERROR(Table2[[#This Row],[Profit]]/Table2[[#This Row],[Sales]],0)</f>
        <v>0.26149792503787633</v>
      </c>
      <c r="P3844" t="str">
        <f>_xlfn.XLOOKUP(Table2[[#This Row],[Product_ID]],Table4[Product_ID],Table4[Category],"Not Found")</f>
        <v>Home</v>
      </c>
      <c r="Q3844" t="str">
        <f>_xlfn.XLOOKUP(Table2[[#This Row],[Product_ID]],Table4[Product_ID],Table4[Sub_Category],"Not Found")</f>
        <v>Storage</v>
      </c>
      <c r="R3844" t="str">
        <f>_xlfn.XLOOKUP(Table2[[#This Row],[Customer_ID]],Table1[Customer_ID],Table1[Region],"Not Found")</f>
        <v>West</v>
      </c>
      <c r="S3844" t="str">
        <f>_xlfn.XLOOKUP(Table2[[#This Row],[Customer_ID]],Table1[Customer_ID],Table1[Segment],"Not Found")</f>
        <v>Consumer</v>
      </c>
      <c r="T3844" t="str">
        <f>_xlfn.XLOOKUP(Table2[[#This Row],[Product_ID]],Table4[Product_ID],Table4[Product_Name],"Not Found")</f>
        <v>Storage Box</v>
      </c>
    </row>
    <row r="3845" spans="1:20" x14ac:dyDescent="0.3">
      <c r="A3845" t="s">
        <v>4377</v>
      </c>
      <c r="B3845" s="4">
        <v>45409</v>
      </c>
      <c r="C3845" s="4">
        <v>45414</v>
      </c>
      <c r="D3845" t="s">
        <v>70</v>
      </c>
      <c r="E3845" t="s">
        <v>45</v>
      </c>
      <c r="F3845" s="8">
        <v>2</v>
      </c>
      <c r="G3845" s="10">
        <v>0.15</v>
      </c>
      <c r="H3845" t="s">
        <v>17</v>
      </c>
      <c r="I3845" s="8">
        <v>4248.3</v>
      </c>
      <c r="J3845" s="8">
        <v>884.26</v>
      </c>
      <c r="K3845" s="12">
        <f>YEAR(Table2[[#This Row],[Order_Date]])</f>
        <v>2024</v>
      </c>
      <c r="L3845" s="12">
        <f>MONTH(Table2[[#This Row],[Order_Date]])</f>
        <v>4</v>
      </c>
      <c r="M3845" t="str">
        <f>TEXT(Table2[[#This Row],[Order_Date]],"mmm")</f>
        <v>Apr</v>
      </c>
      <c r="N3845" t="str">
        <f>TEXT(Table2[[#This Row],[Order_Date]],"YYYY-MM")</f>
        <v>2024-04</v>
      </c>
      <c r="O3845" s="9">
        <f>IFERROR(Table2[[#This Row],[Profit]]/Table2[[#This Row],[Sales]],0)</f>
        <v>0.20814443424428594</v>
      </c>
      <c r="P3845" t="str">
        <f>_xlfn.XLOOKUP(Table2[[#This Row],[Product_ID]],Table4[Product_ID],Table4[Category],"Not Found")</f>
        <v>Technology</v>
      </c>
      <c r="Q3845" t="str">
        <f>_xlfn.XLOOKUP(Table2[[#This Row],[Product_ID]],Table4[Product_ID],Table4[Sub_Category],"Not Found")</f>
        <v>Audio</v>
      </c>
      <c r="R3845" t="str">
        <f>_xlfn.XLOOKUP(Table2[[#This Row],[Customer_ID]],Table1[Customer_ID],Table1[Region],"Not Found")</f>
        <v>South</v>
      </c>
      <c r="S3845" t="str">
        <f>_xlfn.XLOOKUP(Table2[[#This Row],[Customer_ID]],Table1[Customer_ID],Table1[Segment],"Not Found")</f>
        <v>Consumer</v>
      </c>
      <c r="T3845" t="str">
        <f>_xlfn.XLOOKUP(Table2[[#This Row],[Product_ID]],Table4[Product_ID],Table4[Product_Name],"Not Found")</f>
        <v>Headphones</v>
      </c>
    </row>
    <row r="3846" spans="1:20" x14ac:dyDescent="0.3">
      <c r="A3846" t="s">
        <v>4378</v>
      </c>
      <c r="B3846" s="4">
        <v>45823</v>
      </c>
      <c r="C3846" s="4">
        <v>45828</v>
      </c>
      <c r="D3846" t="s">
        <v>101</v>
      </c>
      <c r="E3846" t="s">
        <v>96</v>
      </c>
      <c r="F3846" s="8">
        <v>1</v>
      </c>
      <c r="G3846" s="10">
        <v>0</v>
      </c>
      <c r="H3846" t="s">
        <v>13</v>
      </c>
      <c r="I3846" s="8">
        <v>999</v>
      </c>
      <c r="J3846" s="8">
        <v>263.64</v>
      </c>
      <c r="K3846" s="12">
        <f>YEAR(Table2[[#This Row],[Order_Date]])</f>
        <v>2025</v>
      </c>
      <c r="L3846" s="12">
        <f>MONTH(Table2[[#This Row],[Order_Date]])</f>
        <v>6</v>
      </c>
      <c r="M3846" t="str">
        <f>TEXT(Table2[[#This Row],[Order_Date]],"mmm")</f>
        <v>Jun</v>
      </c>
      <c r="N3846" t="str">
        <f>TEXT(Table2[[#This Row],[Order_Date]],"YYYY-MM")</f>
        <v>2025-06</v>
      </c>
      <c r="O3846" s="9">
        <f>IFERROR(Table2[[#This Row],[Profit]]/Table2[[#This Row],[Sales]],0)</f>
        <v>0.26390390390390389</v>
      </c>
      <c r="P3846" t="str">
        <f>_xlfn.XLOOKUP(Table2[[#This Row],[Product_ID]],Table4[Product_ID],Table4[Category],"Not Found")</f>
        <v>Home</v>
      </c>
      <c r="Q3846" t="str">
        <f>_xlfn.XLOOKUP(Table2[[#This Row],[Product_ID]],Table4[Product_ID],Table4[Sub_Category],"Not Found")</f>
        <v>Lighting</v>
      </c>
      <c r="R3846" t="str">
        <f>_xlfn.XLOOKUP(Table2[[#This Row],[Customer_ID]],Table1[Customer_ID],Table1[Region],"Not Found")</f>
        <v>South</v>
      </c>
      <c r="S3846" t="str">
        <f>_xlfn.XLOOKUP(Table2[[#This Row],[Customer_ID]],Table1[Customer_ID],Table1[Segment],"Not Found")</f>
        <v>Corporate</v>
      </c>
      <c r="T3846" t="str">
        <f>_xlfn.XLOOKUP(Table2[[#This Row],[Product_ID]],Table4[Product_ID],Table4[Product_Name],"Not Found")</f>
        <v>LED Strip Light</v>
      </c>
    </row>
    <row r="3847" spans="1:20" x14ac:dyDescent="0.3">
      <c r="A3847" t="s">
        <v>4379</v>
      </c>
      <c r="B3847" s="4">
        <v>45513</v>
      </c>
      <c r="C3847" s="4">
        <v>45515</v>
      </c>
      <c r="D3847" t="s">
        <v>401</v>
      </c>
      <c r="E3847" t="s">
        <v>68</v>
      </c>
      <c r="F3847" s="8">
        <v>2</v>
      </c>
      <c r="G3847" s="10">
        <v>0.2</v>
      </c>
      <c r="H3847" t="s">
        <v>17</v>
      </c>
      <c r="I3847" s="8">
        <v>2078.4</v>
      </c>
      <c r="J3847" s="8">
        <v>386.09</v>
      </c>
      <c r="K3847" s="12">
        <f>YEAR(Table2[[#This Row],[Order_Date]])</f>
        <v>2024</v>
      </c>
      <c r="L3847" s="12">
        <f>MONTH(Table2[[#This Row],[Order_Date]])</f>
        <v>8</v>
      </c>
      <c r="M3847" t="str">
        <f>TEXT(Table2[[#This Row],[Order_Date]],"mmm")</f>
        <v>Aug</v>
      </c>
      <c r="N3847" t="str">
        <f>TEXT(Table2[[#This Row],[Order_Date]],"YYYY-MM")</f>
        <v>2024-08</v>
      </c>
      <c r="O3847" s="9">
        <f>IFERROR(Table2[[#This Row],[Profit]]/Table2[[#This Row],[Sales]],0)</f>
        <v>0.18576308698999228</v>
      </c>
      <c r="P3847" t="str">
        <f>_xlfn.XLOOKUP(Table2[[#This Row],[Product_ID]],Table4[Product_ID],Table4[Category],"Not Found")</f>
        <v>Home</v>
      </c>
      <c r="Q3847" t="str">
        <f>_xlfn.XLOOKUP(Table2[[#This Row],[Product_ID]],Table4[Product_ID],Table4[Sub_Category],"Not Found")</f>
        <v>Lighting</v>
      </c>
      <c r="R3847" t="str">
        <f>_xlfn.XLOOKUP(Table2[[#This Row],[Customer_ID]],Table1[Customer_ID],Table1[Region],"Not Found")</f>
        <v>West</v>
      </c>
      <c r="S3847" t="str">
        <f>_xlfn.XLOOKUP(Table2[[#This Row],[Customer_ID]],Table1[Customer_ID],Table1[Segment],"Not Found")</f>
        <v>Home Office</v>
      </c>
      <c r="T3847" t="str">
        <f>_xlfn.XLOOKUP(Table2[[#This Row],[Product_ID]],Table4[Product_ID],Table4[Product_Name],"Not Found")</f>
        <v>Table Lamp</v>
      </c>
    </row>
    <row r="3848" spans="1:20" x14ac:dyDescent="0.3">
      <c r="A3848" t="s">
        <v>4380</v>
      </c>
      <c r="B3848" s="4">
        <v>45457</v>
      </c>
      <c r="C3848" s="4">
        <v>45460</v>
      </c>
      <c r="D3848" t="s">
        <v>2216</v>
      </c>
      <c r="E3848" t="s">
        <v>55</v>
      </c>
      <c r="F3848" s="8">
        <v>1</v>
      </c>
      <c r="G3848" s="10">
        <v>0</v>
      </c>
      <c r="H3848" t="s">
        <v>21</v>
      </c>
      <c r="I3848" s="8">
        <v>5999</v>
      </c>
      <c r="J3848" s="8">
        <v>915.78</v>
      </c>
      <c r="K3848" s="12">
        <f>YEAR(Table2[[#This Row],[Order_Date]])</f>
        <v>2024</v>
      </c>
      <c r="L3848" s="12">
        <f>MONTH(Table2[[#This Row],[Order_Date]])</f>
        <v>6</v>
      </c>
      <c r="M3848" t="str">
        <f>TEXT(Table2[[#This Row],[Order_Date]],"mmm")</f>
        <v>Jun</v>
      </c>
      <c r="N3848" t="str">
        <f>TEXT(Table2[[#This Row],[Order_Date]],"YYYY-MM")</f>
        <v>2024-06</v>
      </c>
      <c r="O3848" s="9">
        <f>IFERROR(Table2[[#This Row],[Profit]]/Table2[[#This Row],[Sales]],0)</f>
        <v>0.15265544257376229</v>
      </c>
      <c r="P3848" t="str">
        <f>_xlfn.XLOOKUP(Table2[[#This Row],[Product_ID]],Table4[Product_ID],Table4[Category],"Not Found")</f>
        <v>Furniture</v>
      </c>
      <c r="Q3848" t="str">
        <f>_xlfn.XLOOKUP(Table2[[#This Row],[Product_ID]],Table4[Product_ID],Table4[Sub_Category],"Not Found")</f>
        <v>Furniture</v>
      </c>
      <c r="R3848" t="str">
        <f>_xlfn.XLOOKUP(Table2[[#This Row],[Customer_ID]],Table1[Customer_ID],Table1[Region],"Not Found")</f>
        <v>East</v>
      </c>
      <c r="S3848" t="str">
        <f>_xlfn.XLOOKUP(Table2[[#This Row],[Customer_ID]],Table1[Customer_ID],Table1[Segment],"Not Found")</f>
        <v>Consumer</v>
      </c>
      <c r="T3848" t="str">
        <f>_xlfn.XLOOKUP(Table2[[#This Row],[Product_ID]],Table4[Product_ID],Table4[Product_Name],"Not Found")</f>
        <v>Study Table</v>
      </c>
    </row>
    <row r="3849" spans="1:20" x14ac:dyDescent="0.3">
      <c r="A3849" t="s">
        <v>4381</v>
      </c>
      <c r="B3849" s="4">
        <v>45934</v>
      </c>
      <c r="C3849" s="4">
        <v>45935</v>
      </c>
      <c r="D3849" t="s">
        <v>271</v>
      </c>
      <c r="E3849" t="s">
        <v>68</v>
      </c>
      <c r="F3849" s="8">
        <v>1</v>
      </c>
      <c r="G3849" s="10">
        <v>0</v>
      </c>
      <c r="H3849" t="s">
        <v>13</v>
      </c>
      <c r="I3849" s="8">
        <v>1299</v>
      </c>
      <c r="J3849" s="8">
        <v>360.66</v>
      </c>
      <c r="K3849" s="12">
        <f>YEAR(Table2[[#This Row],[Order_Date]])</f>
        <v>2025</v>
      </c>
      <c r="L3849" s="12">
        <f>MONTH(Table2[[#This Row],[Order_Date]])</f>
        <v>10</v>
      </c>
      <c r="M3849" t="str">
        <f>TEXT(Table2[[#This Row],[Order_Date]],"mmm")</f>
        <v>Oct</v>
      </c>
      <c r="N3849" t="str">
        <f>TEXT(Table2[[#This Row],[Order_Date]],"YYYY-MM")</f>
        <v>2025-10</v>
      </c>
      <c r="O3849" s="9">
        <f>IFERROR(Table2[[#This Row],[Profit]]/Table2[[#This Row],[Sales]],0)</f>
        <v>0.2776443418013857</v>
      </c>
      <c r="P3849" t="str">
        <f>_xlfn.XLOOKUP(Table2[[#This Row],[Product_ID]],Table4[Product_ID],Table4[Category],"Not Found")</f>
        <v>Home</v>
      </c>
      <c r="Q3849" t="str">
        <f>_xlfn.XLOOKUP(Table2[[#This Row],[Product_ID]],Table4[Product_ID],Table4[Sub_Category],"Not Found")</f>
        <v>Lighting</v>
      </c>
      <c r="R3849" t="str">
        <f>_xlfn.XLOOKUP(Table2[[#This Row],[Customer_ID]],Table1[Customer_ID],Table1[Region],"Not Found")</f>
        <v>South</v>
      </c>
      <c r="S3849" t="str">
        <f>_xlfn.XLOOKUP(Table2[[#This Row],[Customer_ID]],Table1[Customer_ID],Table1[Segment],"Not Found")</f>
        <v>Consumer</v>
      </c>
      <c r="T3849" t="str">
        <f>_xlfn.XLOOKUP(Table2[[#This Row],[Product_ID]],Table4[Product_ID],Table4[Product_Name],"Not Found")</f>
        <v>Table Lamp</v>
      </c>
    </row>
    <row r="3850" spans="1:20" x14ac:dyDescent="0.3">
      <c r="A3850" t="s">
        <v>4382</v>
      </c>
      <c r="B3850" s="4">
        <v>45447</v>
      </c>
      <c r="C3850" s="4">
        <v>45450</v>
      </c>
      <c r="D3850" t="s">
        <v>267</v>
      </c>
      <c r="E3850" t="s">
        <v>26</v>
      </c>
      <c r="F3850" s="8">
        <v>2</v>
      </c>
      <c r="G3850" s="10">
        <v>0.05</v>
      </c>
      <c r="H3850" t="s">
        <v>17</v>
      </c>
      <c r="I3850" s="8">
        <v>1708.1</v>
      </c>
      <c r="J3850" s="8">
        <v>307.02999999999997</v>
      </c>
      <c r="K3850" s="12">
        <f>YEAR(Table2[[#This Row],[Order_Date]])</f>
        <v>2024</v>
      </c>
      <c r="L3850" s="12">
        <f>MONTH(Table2[[#This Row],[Order_Date]])</f>
        <v>6</v>
      </c>
      <c r="M3850" t="str">
        <f>TEXT(Table2[[#This Row],[Order_Date]],"mmm")</f>
        <v>Jun</v>
      </c>
      <c r="N3850" t="str">
        <f>TEXT(Table2[[#This Row],[Order_Date]],"YYYY-MM")</f>
        <v>2024-06</v>
      </c>
      <c r="O3850" s="9">
        <f>IFERROR(Table2[[#This Row],[Profit]]/Table2[[#This Row],[Sales]],0)</f>
        <v>0.17974942919032844</v>
      </c>
      <c r="P3850" t="str">
        <f>_xlfn.XLOOKUP(Table2[[#This Row],[Product_ID]],Table4[Product_ID],Table4[Category],"Not Found")</f>
        <v>Technology</v>
      </c>
      <c r="Q3850" t="str">
        <f>_xlfn.XLOOKUP(Table2[[#This Row],[Product_ID]],Table4[Product_ID],Table4[Sub_Category],"Not Found")</f>
        <v>Accessories</v>
      </c>
      <c r="R3850" t="str">
        <f>_xlfn.XLOOKUP(Table2[[#This Row],[Customer_ID]],Table1[Customer_ID],Table1[Region],"Not Found")</f>
        <v>West</v>
      </c>
      <c r="S3850" t="str">
        <f>_xlfn.XLOOKUP(Table2[[#This Row],[Customer_ID]],Table1[Customer_ID],Table1[Segment],"Not Found")</f>
        <v>Corporate</v>
      </c>
      <c r="T3850" t="str">
        <f>_xlfn.XLOOKUP(Table2[[#This Row],[Product_ID]],Table4[Product_ID],Table4[Product_Name],"Not Found")</f>
        <v>Keyboard</v>
      </c>
    </row>
    <row r="3851" spans="1:20" x14ac:dyDescent="0.3">
      <c r="A3851" t="s">
        <v>4383</v>
      </c>
      <c r="B3851" s="4">
        <v>45475</v>
      </c>
      <c r="C3851" s="4">
        <v>45480</v>
      </c>
      <c r="D3851" t="s">
        <v>144</v>
      </c>
      <c r="E3851" t="s">
        <v>65</v>
      </c>
      <c r="F3851" s="8">
        <v>2</v>
      </c>
      <c r="G3851" s="10">
        <v>0.1</v>
      </c>
      <c r="H3851" t="s">
        <v>21</v>
      </c>
      <c r="I3851" s="8">
        <v>1258.2</v>
      </c>
      <c r="J3851" s="8">
        <v>397.33</v>
      </c>
      <c r="K3851" s="12">
        <f>YEAR(Table2[[#This Row],[Order_Date]])</f>
        <v>2024</v>
      </c>
      <c r="L3851" s="12">
        <f>MONTH(Table2[[#This Row],[Order_Date]])</f>
        <v>7</v>
      </c>
      <c r="M3851" t="str">
        <f>TEXT(Table2[[#This Row],[Order_Date]],"mmm")</f>
        <v>Jul</v>
      </c>
      <c r="N3851" t="str">
        <f>TEXT(Table2[[#This Row],[Order_Date]],"YYYY-MM")</f>
        <v>2024-07</v>
      </c>
      <c r="O3851" s="9">
        <f>IFERROR(Table2[[#This Row],[Profit]]/Table2[[#This Row],[Sales]],0)</f>
        <v>0.31579240184390395</v>
      </c>
      <c r="P3851" t="str">
        <f>_xlfn.XLOOKUP(Table2[[#This Row],[Product_ID]],Table4[Product_ID],Table4[Category],"Not Found")</f>
        <v>Office</v>
      </c>
      <c r="Q3851" t="str">
        <f>_xlfn.XLOOKUP(Table2[[#This Row],[Product_ID]],Table4[Product_ID],Table4[Sub_Category],"Not Found")</f>
        <v>Storage</v>
      </c>
      <c r="R3851" t="str">
        <f>_xlfn.XLOOKUP(Table2[[#This Row],[Customer_ID]],Table1[Customer_ID],Table1[Region],"Not Found")</f>
        <v>South</v>
      </c>
      <c r="S3851" t="str">
        <f>_xlfn.XLOOKUP(Table2[[#This Row],[Customer_ID]],Table1[Customer_ID],Table1[Segment],"Not Found")</f>
        <v>Consumer</v>
      </c>
      <c r="T3851" t="str">
        <f>_xlfn.XLOOKUP(Table2[[#This Row],[Product_ID]],Table4[Product_ID],Table4[Product_Name],"Not Found")</f>
        <v>Desk Organizer</v>
      </c>
    </row>
    <row r="3852" spans="1:20" x14ac:dyDescent="0.3">
      <c r="A3852" t="s">
        <v>4384</v>
      </c>
      <c r="B3852" s="4">
        <v>45381</v>
      </c>
      <c r="C3852" s="4">
        <v>45384</v>
      </c>
      <c r="D3852" t="s">
        <v>542</v>
      </c>
      <c r="E3852" t="s">
        <v>200</v>
      </c>
      <c r="F3852" s="8">
        <v>1</v>
      </c>
      <c r="G3852" s="10">
        <v>0.1</v>
      </c>
      <c r="H3852" t="s">
        <v>13</v>
      </c>
      <c r="I3852" s="8">
        <v>989.1</v>
      </c>
      <c r="J3852" s="8">
        <v>271.68</v>
      </c>
      <c r="K3852" s="12">
        <f>YEAR(Table2[[#This Row],[Order_Date]])</f>
        <v>2024</v>
      </c>
      <c r="L3852" s="12">
        <f>MONTH(Table2[[#This Row],[Order_Date]])</f>
        <v>3</v>
      </c>
      <c r="M3852" t="str">
        <f>TEXT(Table2[[#This Row],[Order_Date]],"mmm")</f>
        <v>Mar</v>
      </c>
      <c r="N3852" t="str">
        <f>TEXT(Table2[[#This Row],[Order_Date]],"YYYY-MM")</f>
        <v>2024-03</v>
      </c>
      <c r="O3852" s="9">
        <f>IFERROR(Table2[[#This Row],[Profit]]/Table2[[#This Row],[Sales]],0)</f>
        <v>0.27467394601152562</v>
      </c>
      <c r="P3852" t="str">
        <f>_xlfn.XLOOKUP(Table2[[#This Row],[Product_ID]],Table4[Product_ID],Table4[Category],"Not Found")</f>
        <v>Office</v>
      </c>
      <c r="Q3852" t="str">
        <f>_xlfn.XLOOKUP(Table2[[#This Row],[Product_ID]],Table4[Product_ID],Table4[Sub_Category],"Not Found")</f>
        <v>Office Supplies</v>
      </c>
      <c r="R3852" t="str">
        <f>_xlfn.XLOOKUP(Table2[[#This Row],[Customer_ID]],Table1[Customer_ID],Table1[Region],"Not Found")</f>
        <v>West</v>
      </c>
      <c r="S3852" t="str">
        <f>_xlfn.XLOOKUP(Table2[[#This Row],[Customer_ID]],Table1[Customer_ID],Table1[Segment],"Not Found")</f>
        <v>Home Office</v>
      </c>
      <c r="T3852" t="str">
        <f>_xlfn.XLOOKUP(Table2[[#This Row],[Product_ID]],Table4[Product_ID],Table4[Product_Name],"Not Found")</f>
        <v>Laptop Stand</v>
      </c>
    </row>
    <row r="3853" spans="1:20" x14ac:dyDescent="0.3">
      <c r="A3853" t="s">
        <v>4385</v>
      </c>
      <c r="B3853" s="4">
        <v>45385</v>
      </c>
      <c r="C3853" s="4">
        <v>45390</v>
      </c>
      <c r="D3853" t="s">
        <v>1058</v>
      </c>
      <c r="E3853" t="s">
        <v>20</v>
      </c>
      <c r="F3853" s="8">
        <v>4</v>
      </c>
      <c r="G3853" s="10">
        <v>0</v>
      </c>
      <c r="H3853" t="s">
        <v>13</v>
      </c>
      <c r="I3853" s="8">
        <v>27996</v>
      </c>
      <c r="J3853" s="8">
        <v>4219.3500000000004</v>
      </c>
      <c r="K3853" s="12">
        <f>YEAR(Table2[[#This Row],[Order_Date]])</f>
        <v>2024</v>
      </c>
      <c r="L3853" s="12">
        <f>MONTH(Table2[[#This Row],[Order_Date]])</f>
        <v>4</v>
      </c>
      <c r="M3853" t="str">
        <f>TEXT(Table2[[#This Row],[Order_Date]],"mmm")</f>
        <v>Apr</v>
      </c>
      <c r="N3853" t="str">
        <f>TEXT(Table2[[#This Row],[Order_Date]],"YYYY-MM")</f>
        <v>2024-04</v>
      </c>
      <c r="O3853" s="9">
        <f>IFERROR(Table2[[#This Row],[Profit]]/Table2[[#This Row],[Sales]],0)</f>
        <v>0.1507126018002572</v>
      </c>
      <c r="P3853" t="str">
        <f>_xlfn.XLOOKUP(Table2[[#This Row],[Product_ID]],Table4[Product_ID],Table4[Category],"Not Found")</f>
        <v>Furniture</v>
      </c>
      <c r="Q3853" t="str">
        <f>_xlfn.XLOOKUP(Table2[[#This Row],[Product_ID]],Table4[Product_ID],Table4[Sub_Category],"Not Found")</f>
        <v>Furniture</v>
      </c>
      <c r="R3853" t="str">
        <f>_xlfn.XLOOKUP(Table2[[#This Row],[Customer_ID]],Table1[Customer_ID],Table1[Region],"Not Found")</f>
        <v>West</v>
      </c>
      <c r="S3853" t="str">
        <f>_xlfn.XLOOKUP(Table2[[#This Row],[Customer_ID]],Table1[Customer_ID],Table1[Segment],"Not Found")</f>
        <v>Consumer</v>
      </c>
      <c r="T3853" t="str">
        <f>_xlfn.XLOOKUP(Table2[[#This Row],[Product_ID]],Table4[Product_ID],Table4[Product_Name],"Not Found")</f>
        <v>Office Chair</v>
      </c>
    </row>
    <row r="3854" spans="1:20" x14ac:dyDescent="0.3">
      <c r="A3854" t="s">
        <v>4386</v>
      </c>
      <c r="B3854" s="4">
        <v>45304</v>
      </c>
      <c r="C3854" s="4">
        <v>45307</v>
      </c>
      <c r="D3854" t="s">
        <v>39</v>
      </c>
      <c r="E3854" t="s">
        <v>45</v>
      </c>
      <c r="F3854" s="8">
        <v>2</v>
      </c>
      <c r="G3854" s="10">
        <v>0</v>
      </c>
      <c r="H3854" t="s">
        <v>17</v>
      </c>
      <c r="I3854" s="8">
        <v>4998</v>
      </c>
      <c r="J3854" s="8">
        <v>964.33</v>
      </c>
      <c r="K3854" s="12">
        <f>YEAR(Table2[[#This Row],[Order_Date]])</f>
        <v>2024</v>
      </c>
      <c r="L3854" s="12">
        <f>MONTH(Table2[[#This Row],[Order_Date]])</f>
        <v>1</v>
      </c>
      <c r="M3854" t="str">
        <f>TEXT(Table2[[#This Row],[Order_Date]],"mmm")</f>
        <v>Jan</v>
      </c>
      <c r="N3854" t="str">
        <f>TEXT(Table2[[#This Row],[Order_Date]],"YYYY-MM")</f>
        <v>2024-01</v>
      </c>
      <c r="O3854" s="9">
        <f>IFERROR(Table2[[#This Row],[Profit]]/Table2[[#This Row],[Sales]],0)</f>
        <v>0.19294317727090837</v>
      </c>
      <c r="P3854" t="str">
        <f>_xlfn.XLOOKUP(Table2[[#This Row],[Product_ID]],Table4[Product_ID],Table4[Category],"Not Found")</f>
        <v>Technology</v>
      </c>
      <c r="Q3854" t="str">
        <f>_xlfn.XLOOKUP(Table2[[#This Row],[Product_ID]],Table4[Product_ID],Table4[Sub_Category],"Not Found")</f>
        <v>Audio</v>
      </c>
      <c r="R3854" t="str">
        <f>_xlfn.XLOOKUP(Table2[[#This Row],[Customer_ID]],Table1[Customer_ID],Table1[Region],"Not Found")</f>
        <v>East</v>
      </c>
      <c r="S3854" t="str">
        <f>_xlfn.XLOOKUP(Table2[[#This Row],[Customer_ID]],Table1[Customer_ID],Table1[Segment],"Not Found")</f>
        <v>Consumer</v>
      </c>
      <c r="T3854" t="str">
        <f>_xlfn.XLOOKUP(Table2[[#This Row],[Product_ID]],Table4[Product_ID],Table4[Product_Name],"Not Found")</f>
        <v>Headphones</v>
      </c>
    </row>
    <row r="3855" spans="1:20" x14ac:dyDescent="0.3">
      <c r="A3855" t="s">
        <v>4387</v>
      </c>
      <c r="B3855" s="4">
        <v>45729</v>
      </c>
      <c r="C3855" s="4">
        <v>45731</v>
      </c>
      <c r="D3855" t="s">
        <v>525</v>
      </c>
      <c r="E3855" t="s">
        <v>200</v>
      </c>
      <c r="F3855" s="8">
        <v>1</v>
      </c>
      <c r="G3855" s="10">
        <v>0.05</v>
      </c>
      <c r="H3855" t="s">
        <v>21</v>
      </c>
      <c r="I3855" s="8">
        <v>1044.05</v>
      </c>
      <c r="J3855" s="8">
        <v>300.17</v>
      </c>
      <c r="K3855" s="12">
        <f>YEAR(Table2[[#This Row],[Order_Date]])</f>
        <v>2025</v>
      </c>
      <c r="L3855" s="12">
        <f>MONTH(Table2[[#This Row],[Order_Date]])</f>
        <v>3</v>
      </c>
      <c r="M3855" t="str">
        <f>TEXT(Table2[[#This Row],[Order_Date]],"mmm")</f>
        <v>Mar</v>
      </c>
      <c r="N3855" t="str">
        <f>TEXT(Table2[[#This Row],[Order_Date]],"YYYY-MM")</f>
        <v>2025-03</v>
      </c>
      <c r="O3855" s="9">
        <f>IFERROR(Table2[[#This Row],[Profit]]/Table2[[#This Row],[Sales]],0)</f>
        <v>0.28750538767300421</v>
      </c>
      <c r="P3855" t="str">
        <f>_xlfn.XLOOKUP(Table2[[#This Row],[Product_ID]],Table4[Product_ID],Table4[Category],"Not Found")</f>
        <v>Office</v>
      </c>
      <c r="Q3855" t="str">
        <f>_xlfn.XLOOKUP(Table2[[#This Row],[Product_ID]],Table4[Product_ID],Table4[Sub_Category],"Not Found")</f>
        <v>Office Supplies</v>
      </c>
      <c r="R3855" t="str">
        <f>_xlfn.XLOOKUP(Table2[[#This Row],[Customer_ID]],Table1[Customer_ID],Table1[Region],"Not Found")</f>
        <v>East</v>
      </c>
      <c r="S3855" t="str">
        <f>_xlfn.XLOOKUP(Table2[[#This Row],[Customer_ID]],Table1[Customer_ID],Table1[Segment],"Not Found")</f>
        <v>Consumer</v>
      </c>
      <c r="T3855" t="str">
        <f>_xlfn.XLOOKUP(Table2[[#This Row],[Product_ID]],Table4[Product_ID],Table4[Product_Name],"Not Found")</f>
        <v>Laptop Stand</v>
      </c>
    </row>
    <row r="3856" spans="1:20" x14ac:dyDescent="0.3">
      <c r="A3856" t="s">
        <v>4388</v>
      </c>
      <c r="B3856" s="4">
        <v>45829</v>
      </c>
      <c r="C3856" s="4">
        <v>45834</v>
      </c>
      <c r="D3856" t="s">
        <v>237</v>
      </c>
      <c r="E3856" t="s">
        <v>99</v>
      </c>
      <c r="F3856" s="8">
        <v>1</v>
      </c>
      <c r="G3856" s="10">
        <v>0</v>
      </c>
      <c r="H3856" t="s">
        <v>30</v>
      </c>
      <c r="I3856" s="8">
        <v>249</v>
      </c>
      <c r="J3856" s="8">
        <v>88.85</v>
      </c>
      <c r="K3856" s="12">
        <f>YEAR(Table2[[#This Row],[Order_Date]])</f>
        <v>2025</v>
      </c>
      <c r="L3856" s="12">
        <f>MONTH(Table2[[#This Row],[Order_Date]])</f>
        <v>6</v>
      </c>
      <c r="M3856" t="str">
        <f>TEXT(Table2[[#This Row],[Order_Date]],"mmm")</f>
        <v>Jun</v>
      </c>
      <c r="N3856" t="str">
        <f>TEXT(Table2[[#This Row],[Order_Date]],"YYYY-MM")</f>
        <v>2025-06</v>
      </c>
      <c r="O3856" s="9">
        <f>IFERROR(Table2[[#This Row],[Profit]]/Table2[[#This Row],[Sales]],0)</f>
        <v>0.35682730923694778</v>
      </c>
      <c r="P3856" t="str">
        <f>_xlfn.XLOOKUP(Table2[[#This Row],[Product_ID]],Table4[Product_ID],Table4[Category],"Not Found")</f>
        <v>Office</v>
      </c>
      <c r="Q3856" t="str">
        <f>_xlfn.XLOOKUP(Table2[[#This Row],[Product_ID]],Table4[Product_ID],Table4[Sub_Category],"Not Found")</f>
        <v>Paper</v>
      </c>
      <c r="R3856" t="str">
        <f>_xlfn.XLOOKUP(Table2[[#This Row],[Customer_ID]],Table1[Customer_ID],Table1[Region],"Not Found")</f>
        <v>West</v>
      </c>
      <c r="S3856" t="str">
        <f>_xlfn.XLOOKUP(Table2[[#This Row],[Customer_ID]],Table1[Customer_ID],Table1[Segment],"Not Found")</f>
        <v>Corporate</v>
      </c>
      <c r="T3856" t="str">
        <f>_xlfn.XLOOKUP(Table2[[#This Row],[Product_ID]],Table4[Product_ID],Table4[Product_Name],"Not Found")</f>
        <v>Pen Set</v>
      </c>
    </row>
    <row r="3857" spans="1:20" x14ac:dyDescent="0.3">
      <c r="A3857" t="s">
        <v>4389</v>
      </c>
      <c r="B3857" s="4">
        <v>45878</v>
      </c>
      <c r="C3857" s="4">
        <v>45880</v>
      </c>
      <c r="D3857" t="s">
        <v>93</v>
      </c>
      <c r="E3857" t="s">
        <v>26</v>
      </c>
      <c r="F3857" s="8">
        <v>3</v>
      </c>
      <c r="G3857" s="10">
        <v>0.05</v>
      </c>
      <c r="H3857" t="s">
        <v>13</v>
      </c>
      <c r="I3857" s="8">
        <v>2562.15</v>
      </c>
      <c r="J3857" s="8">
        <v>807.39</v>
      </c>
      <c r="K3857" s="12">
        <f>YEAR(Table2[[#This Row],[Order_Date]])</f>
        <v>2025</v>
      </c>
      <c r="L3857" s="12">
        <f>MONTH(Table2[[#This Row],[Order_Date]])</f>
        <v>8</v>
      </c>
      <c r="M3857" t="str">
        <f>TEXT(Table2[[#This Row],[Order_Date]],"mmm")</f>
        <v>Aug</v>
      </c>
      <c r="N3857" t="str">
        <f>TEXT(Table2[[#This Row],[Order_Date]],"YYYY-MM")</f>
        <v>2025-08</v>
      </c>
      <c r="O3857" s="9">
        <f>IFERROR(Table2[[#This Row],[Profit]]/Table2[[#This Row],[Sales]],0)</f>
        <v>0.31512206545284233</v>
      </c>
      <c r="P3857" t="str">
        <f>_xlfn.XLOOKUP(Table2[[#This Row],[Product_ID]],Table4[Product_ID],Table4[Category],"Not Found")</f>
        <v>Technology</v>
      </c>
      <c r="Q3857" t="str">
        <f>_xlfn.XLOOKUP(Table2[[#This Row],[Product_ID]],Table4[Product_ID],Table4[Sub_Category],"Not Found")</f>
        <v>Accessories</v>
      </c>
      <c r="R3857" t="str">
        <f>_xlfn.XLOOKUP(Table2[[#This Row],[Customer_ID]],Table1[Customer_ID],Table1[Region],"Not Found")</f>
        <v>West</v>
      </c>
      <c r="S3857" t="str">
        <f>_xlfn.XLOOKUP(Table2[[#This Row],[Customer_ID]],Table1[Customer_ID],Table1[Segment],"Not Found")</f>
        <v>Corporate</v>
      </c>
      <c r="T3857" t="str">
        <f>_xlfn.XLOOKUP(Table2[[#This Row],[Product_ID]],Table4[Product_ID],Table4[Product_Name],"Not Found")</f>
        <v>Keyboard</v>
      </c>
    </row>
    <row r="3858" spans="1:20" x14ac:dyDescent="0.3">
      <c r="A3858" t="s">
        <v>4390</v>
      </c>
      <c r="B3858" s="4">
        <v>45441</v>
      </c>
      <c r="C3858" s="4">
        <v>45444</v>
      </c>
      <c r="D3858" t="s">
        <v>23</v>
      </c>
      <c r="E3858" t="s">
        <v>16</v>
      </c>
      <c r="F3858" s="8">
        <v>2</v>
      </c>
      <c r="G3858" s="10">
        <v>0.05</v>
      </c>
      <c r="H3858" t="s">
        <v>17</v>
      </c>
      <c r="I3858" s="8">
        <v>2468.1</v>
      </c>
      <c r="J3858" s="8">
        <v>427.64</v>
      </c>
      <c r="K3858" s="12">
        <f>YEAR(Table2[[#This Row],[Order_Date]])</f>
        <v>2024</v>
      </c>
      <c r="L3858" s="12">
        <f>MONTH(Table2[[#This Row],[Order_Date]])</f>
        <v>5</v>
      </c>
      <c r="M3858" t="str">
        <f>TEXT(Table2[[#This Row],[Order_Date]],"mmm")</f>
        <v>May</v>
      </c>
      <c r="N3858" t="str">
        <f>TEXT(Table2[[#This Row],[Order_Date]],"YYYY-MM")</f>
        <v>2024-05</v>
      </c>
      <c r="O3858" s="9">
        <f>IFERROR(Table2[[#This Row],[Profit]]/Table2[[#This Row],[Sales]],0)</f>
        <v>0.17326688545844982</v>
      </c>
      <c r="P3858" t="str">
        <f>_xlfn.XLOOKUP(Table2[[#This Row],[Product_ID]],Table4[Product_ID],Table4[Category],"Not Found")</f>
        <v>Technology</v>
      </c>
      <c r="Q3858" t="str">
        <f>_xlfn.XLOOKUP(Table2[[#This Row],[Product_ID]],Table4[Product_ID],Table4[Sub_Category],"Not Found")</f>
        <v>Accessories</v>
      </c>
      <c r="R3858" t="str">
        <f>_xlfn.XLOOKUP(Table2[[#This Row],[Customer_ID]],Table1[Customer_ID],Table1[Region],"Not Found")</f>
        <v>North</v>
      </c>
      <c r="S3858" t="str">
        <f>_xlfn.XLOOKUP(Table2[[#This Row],[Customer_ID]],Table1[Customer_ID],Table1[Segment],"Not Found")</f>
        <v>Corporate</v>
      </c>
      <c r="T3858" t="str">
        <f>_xlfn.XLOOKUP(Table2[[#This Row],[Product_ID]],Table4[Product_ID],Table4[Product_Name],"Not Found")</f>
        <v>USB-C Hub</v>
      </c>
    </row>
    <row r="3859" spans="1:20" x14ac:dyDescent="0.3">
      <c r="A3859" t="s">
        <v>4391</v>
      </c>
      <c r="B3859" s="4">
        <v>45951</v>
      </c>
      <c r="C3859" s="4">
        <v>45955</v>
      </c>
      <c r="D3859" t="s">
        <v>113</v>
      </c>
      <c r="E3859" t="s">
        <v>26</v>
      </c>
      <c r="F3859" s="8">
        <v>1</v>
      </c>
      <c r="G3859" s="10">
        <v>0.05</v>
      </c>
      <c r="H3859" t="s">
        <v>17</v>
      </c>
      <c r="I3859" s="8">
        <v>854.05</v>
      </c>
      <c r="J3859" s="8">
        <v>208</v>
      </c>
      <c r="K3859" s="12">
        <f>YEAR(Table2[[#This Row],[Order_Date]])</f>
        <v>2025</v>
      </c>
      <c r="L3859" s="12">
        <f>MONTH(Table2[[#This Row],[Order_Date]])</f>
        <v>10</v>
      </c>
      <c r="M3859" t="str">
        <f>TEXT(Table2[[#This Row],[Order_Date]],"mmm")</f>
        <v>Oct</v>
      </c>
      <c r="N3859" t="str">
        <f>TEXT(Table2[[#This Row],[Order_Date]],"YYYY-MM")</f>
        <v>2025-10</v>
      </c>
      <c r="O3859" s="9">
        <f>IFERROR(Table2[[#This Row],[Profit]]/Table2[[#This Row],[Sales]],0)</f>
        <v>0.24354545986768925</v>
      </c>
      <c r="P3859" t="str">
        <f>_xlfn.XLOOKUP(Table2[[#This Row],[Product_ID]],Table4[Product_ID],Table4[Category],"Not Found")</f>
        <v>Technology</v>
      </c>
      <c r="Q3859" t="str">
        <f>_xlfn.XLOOKUP(Table2[[#This Row],[Product_ID]],Table4[Product_ID],Table4[Sub_Category],"Not Found")</f>
        <v>Accessories</v>
      </c>
      <c r="R3859" t="str">
        <f>_xlfn.XLOOKUP(Table2[[#This Row],[Customer_ID]],Table1[Customer_ID],Table1[Region],"Not Found")</f>
        <v>South</v>
      </c>
      <c r="S3859" t="str">
        <f>_xlfn.XLOOKUP(Table2[[#This Row],[Customer_ID]],Table1[Customer_ID],Table1[Segment],"Not Found")</f>
        <v>Consumer</v>
      </c>
      <c r="T3859" t="str">
        <f>_xlfn.XLOOKUP(Table2[[#This Row],[Product_ID]],Table4[Product_ID],Table4[Product_Name],"Not Found")</f>
        <v>Keyboard</v>
      </c>
    </row>
    <row r="3860" spans="1:20" x14ac:dyDescent="0.3">
      <c r="A3860" t="s">
        <v>4392</v>
      </c>
      <c r="B3860" s="4">
        <v>45299</v>
      </c>
      <c r="C3860" s="4">
        <v>45303</v>
      </c>
      <c r="D3860" t="s">
        <v>976</v>
      </c>
      <c r="E3860" t="s">
        <v>116</v>
      </c>
      <c r="F3860" s="8">
        <v>1</v>
      </c>
      <c r="G3860" s="10">
        <v>0</v>
      </c>
      <c r="H3860" t="s">
        <v>13</v>
      </c>
      <c r="I3860" s="8">
        <v>399</v>
      </c>
      <c r="J3860" s="8">
        <v>111.05</v>
      </c>
      <c r="K3860" s="12">
        <f>YEAR(Table2[[#This Row],[Order_Date]])</f>
        <v>2024</v>
      </c>
      <c r="L3860" s="12">
        <f>MONTH(Table2[[#This Row],[Order_Date]])</f>
        <v>1</v>
      </c>
      <c r="M3860" t="str">
        <f>TEXT(Table2[[#This Row],[Order_Date]],"mmm")</f>
        <v>Jan</v>
      </c>
      <c r="N3860" t="str">
        <f>TEXT(Table2[[#This Row],[Order_Date]],"YYYY-MM")</f>
        <v>2024-01</v>
      </c>
      <c r="O3860" s="9">
        <f>IFERROR(Table2[[#This Row],[Profit]]/Table2[[#This Row],[Sales]],0)</f>
        <v>0.27832080200501252</v>
      </c>
      <c r="P3860" t="str">
        <f>_xlfn.XLOOKUP(Table2[[#This Row],[Product_ID]],Table4[Product_ID],Table4[Category],"Not Found")</f>
        <v>Technology</v>
      </c>
      <c r="Q3860" t="str">
        <f>_xlfn.XLOOKUP(Table2[[#This Row],[Product_ID]],Table4[Product_ID],Table4[Sub_Category],"Not Found")</f>
        <v>Accessories</v>
      </c>
      <c r="R3860" t="str">
        <f>_xlfn.XLOOKUP(Table2[[#This Row],[Customer_ID]],Table1[Customer_ID],Table1[Region],"Not Found")</f>
        <v>West</v>
      </c>
      <c r="S3860" t="str">
        <f>_xlfn.XLOOKUP(Table2[[#This Row],[Customer_ID]],Table1[Customer_ID],Table1[Segment],"Not Found")</f>
        <v>Corporate</v>
      </c>
      <c r="T3860" t="str">
        <f>_xlfn.XLOOKUP(Table2[[#This Row],[Product_ID]],Table4[Product_ID],Table4[Product_Name],"Not Found")</f>
        <v>Mobile Holder</v>
      </c>
    </row>
    <row r="3861" spans="1:20" x14ac:dyDescent="0.3">
      <c r="A3861" t="s">
        <v>4393</v>
      </c>
      <c r="B3861" s="4">
        <v>45320</v>
      </c>
      <c r="C3861" s="4">
        <v>45321</v>
      </c>
      <c r="D3861" t="s">
        <v>523</v>
      </c>
      <c r="E3861" t="s">
        <v>58</v>
      </c>
      <c r="F3861" s="8">
        <v>1</v>
      </c>
      <c r="G3861" s="10">
        <v>0</v>
      </c>
      <c r="H3861" t="s">
        <v>17</v>
      </c>
      <c r="I3861" s="8">
        <v>1999</v>
      </c>
      <c r="J3861" s="8">
        <v>352.66</v>
      </c>
      <c r="K3861" s="12">
        <f>YEAR(Table2[[#This Row],[Order_Date]])</f>
        <v>2024</v>
      </c>
      <c r="L3861" s="12">
        <f>MONTH(Table2[[#This Row],[Order_Date]])</f>
        <v>1</v>
      </c>
      <c r="M3861" t="str">
        <f>TEXT(Table2[[#This Row],[Order_Date]],"mmm")</f>
        <v>Jan</v>
      </c>
      <c r="N3861" t="str">
        <f>TEXT(Table2[[#This Row],[Order_Date]],"YYYY-MM")</f>
        <v>2024-01</v>
      </c>
      <c r="O3861" s="9">
        <f>IFERROR(Table2[[#This Row],[Profit]]/Table2[[#This Row],[Sales]],0)</f>
        <v>0.17641820910455228</v>
      </c>
      <c r="P3861" t="str">
        <f>_xlfn.XLOOKUP(Table2[[#This Row],[Product_ID]],Table4[Product_ID],Table4[Category],"Not Found")</f>
        <v>Technology</v>
      </c>
      <c r="Q3861" t="str">
        <f>_xlfn.XLOOKUP(Table2[[#This Row],[Product_ID]],Table4[Product_ID],Table4[Sub_Category],"Not Found")</f>
        <v>Audio</v>
      </c>
      <c r="R3861" t="str">
        <f>_xlfn.XLOOKUP(Table2[[#This Row],[Customer_ID]],Table1[Customer_ID],Table1[Region],"Not Found")</f>
        <v>West</v>
      </c>
      <c r="S3861" t="str">
        <f>_xlfn.XLOOKUP(Table2[[#This Row],[Customer_ID]],Table1[Customer_ID],Table1[Segment],"Not Found")</f>
        <v>Corporate</v>
      </c>
      <c r="T3861" t="str">
        <f>_xlfn.XLOOKUP(Table2[[#This Row],[Product_ID]],Table4[Product_ID],Table4[Product_Name],"Not Found")</f>
        <v>Bluetooth Speaker</v>
      </c>
    </row>
    <row r="3862" spans="1:20" x14ac:dyDescent="0.3">
      <c r="A3862" t="s">
        <v>4394</v>
      </c>
      <c r="B3862" s="4">
        <v>45587</v>
      </c>
      <c r="C3862" s="4">
        <v>45591</v>
      </c>
      <c r="D3862" t="s">
        <v>2165</v>
      </c>
      <c r="E3862" t="s">
        <v>99</v>
      </c>
      <c r="F3862" s="8">
        <v>1</v>
      </c>
      <c r="G3862" s="10">
        <v>0.05</v>
      </c>
      <c r="H3862" t="s">
        <v>13</v>
      </c>
      <c r="I3862" s="8">
        <v>236.55</v>
      </c>
      <c r="J3862" s="8">
        <v>61.06</v>
      </c>
      <c r="K3862" s="12">
        <f>YEAR(Table2[[#This Row],[Order_Date]])</f>
        <v>2024</v>
      </c>
      <c r="L3862" s="12">
        <f>MONTH(Table2[[#This Row],[Order_Date]])</f>
        <v>10</v>
      </c>
      <c r="M3862" t="str">
        <f>TEXT(Table2[[#This Row],[Order_Date]],"mmm")</f>
        <v>Oct</v>
      </c>
      <c r="N3862" t="str">
        <f>TEXT(Table2[[#This Row],[Order_Date]],"YYYY-MM")</f>
        <v>2024-10</v>
      </c>
      <c r="O3862" s="9">
        <f>IFERROR(Table2[[#This Row],[Profit]]/Table2[[#This Row],[Sales]],0)</f>
        <v>0.25812724582540691</v>
      </c>
      <c r="P3862" t="str">
        <f>_xlfn.XLOOKUP(Table2[[#This Row],[Product_ID]],Table4[Product_ID],Table4[Category],"Not Found")</f>
        <v>Office</v>
      </c>
      <c r="Q3862" t="str">
        <f>_xlfn.XLOOKUP(Table2[[#This Row],[Product_ID]],Table4[Product_ID],Table4[Sub_Category],"Not Found")</f>
        <v>Paper</v>
      </c>
      <c r="R3862" t="str">
        <f>_xlfn.XLOOKUP(Table2[[#This Row],[Customer_ID]],Table1[Customer_ID],Table1[Region],"Not Found")</f>
        <v>East</v>
      </c>
      <c r="S3862" t="str">
        <f>_xlfn.XLOOKUP(Table2[[#This Row],[Customer_ID]],Table1[Customer_ID],Table1[Segment],"Not Found")</f>
        <v>Consumer</v>
      </c>
      <c r="T3862" t="str">
        <f>_xlfn.XLOOKUP(Table2[[#This Row],[Product_ID]],Table4[Product_ID],Table4[Product_Name],"Not Found")</f>
        <v>Pen Set</v>
      </c>
    </row>
    <row r="3863" spans="1:20" x14ac:dyDescent="0.3">
      <c r="A3863" t="s">
        <v>4395</v>
      </c>
      <c r="B3863" s="4">
        <v>46012</v>
      </c>
      <c r="C3863" s="4">
        <v>46013</v>
      </c>
      <c r="D3863" t="s">
        <v>1492</v>
      </c>
      <c r="E3863" t="s">
        <v>200</v>
      </c>
      <c r="F3863" s="8">
        <v>2</v>
      </c>
      <c r="G3863" s="10">
        <v>0</v>
      </c>
      <c r="H3863" t="s">
        <v>13</v>
      </c>
      <c r="I3863" s="8">
        <v>2198</v>
      </c>
      <c r="J3863" s="8">
        <v>637.79999999999995</v>
      </c>
      <c r="K3863" s="12">
        <f>YEAR(Table2[[#This Row],[Order_Date]])</f>
        <v>2025</v>
      </c>
      <c r="L3863" s="12">
        <f>MONTH(Table2[[#This Row],[Order_Date]])</f>
        <v>12</v>
      </c>
      <c r="M3863" t="str">
        <f>TEXT(Table2[[#This Row],[Order_Date]],"mmm")</f>
        <v>Dec</v>
      </c>
      <c r="N3863" t="str">
        <f>TEXT(Table2[[#This Row],[Order_Date]],"YYYY-MM")</f>
        <v>2025-12</v>
      </c>
      <c r="O3863" s="9">
        <f>IFERROR(Table2[[#This Row],[Profit]]/Table2[[#This Row],[Sales]],0)</f>
        <v>0.29017288444040035</v>
      </c>
      <c r="P3863" t="str">
        <f>_xlfn.XLOOKUP(Table2[[#This Row],[Product_ID]],Table4[Product_ID],Table4[Category],"Not Found")</f>
        <v>Office</v>
      </c>
      <c r="Q3863" t="str">
        <f>_xlfn.XLOOKUP(Table2[[#This Row],[Product_ID]],Table4[Product_ID],Table4[Sub_Category],"Not Found")</f>
        <v>Office Supplies</v>
      </c>
      <c r="R3863" t="str">
        <f>_xlfn.XLOOKUP(Table2[[#This Row],[Customer_ID]],Table1[Customer_ID],Table1[Region],"Not Found")</f>
        <v>East</v>
      </c>
      <c r="S3863" t="str">
        <f>_xlfn.XLOOKUP(Table2[[#This Row],[Customer_ID]],Table1[Customer_ID],Table1[Segment],"Not Found")</f>
        <v>Consumer</v>
      </c>
      <c r="T3863" t="str">
        <f>_xlfn.XLOOKUP(Table2[[#This Row],[Product_ID]],Table4[Product_ID],Table4[Product_Name],"Not Found")</f>
        <v>Laptop Stand</v>
      </c>
    </row>
    <row r="3864" spans="1:20" x14ac:dyDescent="0.3">
      <c r="A3864" t="s">
        <v>4396</v>
      </c>
      <c r="B3864" s="4">
        <v>45931</v>
      </c>
      <c r="C3864" s="4">
        <v>45934</v>
      </c>
      <c r="D3864" t="s">
        <v>231</v>
      </c>
      <c r="E3864" t="s">
        <v>200</v>
      </c>
      <c r="F3864" s="8">
        <v>4</v>
      </c>
      <c r="G3864" s="10">
        <v>0.05</v>
      </c>
      <c r="H3864" t="s">
        <v>21</v>
      </c>
      <c r="I3864" s="8">
        <v>4176.2</v>
      </c>
      <c r="J3864" s="8">
        <v>1175.31</v>
      </c>
      <c r="K3864" s="12">
        <f>YEAR(Table2[[#This Row],[Order_Date]])</f>
        <v>2025</v>
      </c>
      <c r="L3864" s="12">
        <f>MONTH(Table2[[#This Row],[Order_Date]])</f>
        <v>10</v>
      </c>
      <c r="M3864" t="str">
        <f>TEXT(Table2[[#This Row],[Order_Date]],"mmm")</f>
        <v>Oct</v>
      </c>
      <c r="N3864" t="str">
        <f>TEXT(Table2[[#This Row],[Order_Date]],"YYYY-MM")</f>
        <v>2025-10</v>
      </c>
      <c r="O3864" s="9">
        <f>IFERROR(Table2[[#This Row],[Profit]]/Table2[[#This Row],[Sales]],0)</f>
        <v>0.28143048704563955</v>
      </c>
      <c r="P3864" t="str">
        <f>_xlfn.XLOOKUP(Table2[[#This Row],[Product_ID]],Table4[Product_ID],Table4[Category],"Not Found")</f>
        <v>Office</v>
      </c>
      <c r="Q3864" t="str">
        <f>_xlfn.XLOOKUP(Table2[[#This Row],[Product_ID]],Table4[Product_ID],Table4[Sub_Category],"Not Found")</f>
        <v>Office Supplies</v>
      </c>
      <c r="R3864" t="str">
        <f>_xlfn.XLOOKUP(Table2[[#This Row],[Customer_ID]],Table1[Customer_ID],Table1[Region],"Not Found")</f>
        <v>West</v>
      </c>
      <c r="S3864" t="str">
        <f>_xlfn.XLOOKUP(Table2[[#This Row],[Customer_ID]],Table1[Customer_ID],Table1[Segment],"Not Found")</f>
        <v>Consumer</v>
      </c>
      <c r="T3864" t="str">
        <f>_xlfn.XLOOKUP(Table2[[#This Row],[Product_ID]],Table4[Product_ID],Table4[Product_Name],"Not Found")</f>
        <v>Laptop Stand</v>
      </c>
    </row>
    <row r="3865" spans="1:20" x14ac:dyDescent="0.3">
      <c r="A3865" t="s">
        <v>4397</v>
      </c>
      <c r="B3865" s="4">
        <v>45631</v>
      </c>
      <c r="C3865" s="4">
        <v>45632</v>
      </c>
      <c r="D3865" t="s">
        <v>981</v>
      </c>
      <c r="E3865" t="s">
        <v>81</v>
      </c>
      <c r="F3865" s="8">
        <v>1</v>
      </c>
      <c r="G3865" s="10">
        <v>0.1</v>
      </c>
      <c r="H3865" t="s">
        <v>17</v>
      </c>
      <c r="I3865" s="8">
        <v>719.1</v>
      </c>
      <c r="J3865" s="8">
        <v>144.93</v>
      </c>
      <c r="K3865" s="12">
        <f>YEAR(Table2[[#This Row],[Order_Date]])</f>
        <v>2024</v>
      </c>
      <c r="L3865" s="12">
        <f>MONTH(Table2[[#This Row],[Order_Date]])</f>
        <v>12</v>
      </c>
      <c r="M3865" t="str">
        <f>TEXT(Table2[[#This Row],[Order_Date]],"mmm")</f>
        <v>Dec</v>
      </c>
      <c r="N3865" t="str">
        <f>TEXT(Table2[[#This Row],[Order_Date]],"YYYY-MM")</f>
        <v>2024-12</v>
      </c>
      <c r="O3865" s="9">
        <f>IFERROR(Table2[[#This Row],[Profit]]/Table2[[#This Row],[Sales]],0)</f>
        <v>0.20154359616186901</v>
      </c>
      <c r="P3865" t="str">
        <f>_xlfn.XLOOKUP(Table2[[#This Row],[Product_ID]],Table4[Product_ID],Table4[Category],"Not Found")</f>
        <v>Home</v>
      </c>
      <c r="Q3865" t="str">
        <f>_xlfn.XLOOKUP(Table2[[#This Row],[Product_ID]],Table4[Product_ID],Table4[Sub_Category],"Not Found")</f>
        <v>Kitchen</v>
      </c>
      <c r="R3865" t="str">
        <f>_xlfn.XLOOKUP(Table2[[#This Row],[Customer_ID]],Table1[Customer_ID],Table1[Region],"Not Found")</f>
        <v>South</v>
      </c>
      <c r="S3865" t="str">
        <f>_xlfn.XLOOKUP(Table2[[#This Row],[Customer_ID]],Table1[Customer_ID],Table1[Segment],"Not Found")</f>
        <v>Corporate</v>
      </c>
      <c r="T3865" t="str">
        <f>_xlfn.XLOOKUP(Table2[[#This Row],[Product_ID]],Table4[Product_ID],Table4[Product_Name],"Not Found")</f>
        <v>Travel Mug</v>
      </c>
    </row>
    <row r="3866" spans="1:20" x14ac:dyDescent="0.3">
      <c r="A3866" t="s">
        <v>4398</v>
      </c>
      <c r="B3866" s="4">
        <v>45919</v>
      </c>
      <c r="C3866" s="4">
        <v>45920</v>
      </c>
      <c r="D3866" t="s">
        <v>932</v>
      </c>
      <c r="E3866" t="s">
        <v>116</v>
      </c>
      <c r="F3866" s="8">
        <v>3</v>
      </c>
      <c r="G3866" s="10">
        <v>0</v>
      </c>
      <c r="H3866" t="s">
        <v>30</v>
      </c>
      <c r="I3866" s="8">
        <v>1197</v>
      </c>
      <c r="J3866" s="8">
        <v>294.67</v>
      </c>
      <c r="K3866" s="12">
        <f>YEAR(Table2[[#This Row],[Order_Date]])</f>
        <v>2025</v>
      </c>
      <c r="L3866" s="12">
        <f>MONTH(Table2[[#This Row],[Order_Date]])</f>
        <v>9</v>
      </c>
      <c r="M3866" t="str">
        <f>TEXT(Table2[[#This Row],[Order_Date]],"mmm")</f>
        <v>Sep</v>
      </c>
      <c r="N3866" t="str">
        <f>TEXT(Table2[[#This Row],[Order_Date]],"YYYY-MM")</f>
        <v>2025-09</v>
      </c>
      <c r="O3866" s="9">
        <f>IFERROR(Table2[[#This Row],[Profit]]/Table2[[#This Row],[Sales]],0)</f>
        <v>0.24617376775271513</v>
      </c>
      <c r="P3866" t="str">
        <f>_xlfn.XLOOKUP(Table2[[#This Row],[Product_ID]],Table4[Product_ID],Table4[Category],"Not Found")</f>
        <v>Technology</v>
      </c>
      <c r="Q3866" t="str">
        <f>_xlfn.XLOOKUP(Table2[[#This Row],[Product_ID]],Table4[Product_ID],Table4[Sub_Category],"Not Found")</f>
        <v>Accessories</v>
      </c>
      <c r="R3866" t="str">
        <f>_xlfn.XLOOKUP(Table2[[#This Row],[Customer_ID]],Table1[Customer_ID],Table1[Region],"Not Found")</f>
        <v>West</v>
      </c>
      <c r="S3866" t="str">
        <f>_xlfn.XLOOKUP(Table2[[#This Row],[Customer_ID]],Table1[Customer_ID],Table1[Segment],"Not Found")</f>
        <v>Consumer</v>
      </c>
      <c r="T3866" t="str">
        <f>_xlfn.XLOOKUP(Table2[[#This Row],[Product_ID]],Table4[Product_ID],Table4[Product_Name],"Not Found")</f>
        <v>Mobile Holder</v>
      </c>
    </row>
    <row r="3867" spans="1:20" x14ac:dyDescent="0.3">
      <c r="A3867" t="s">
        <v>4399</v>
      </c>
      <c r="B3867" s="4">
        <v>45730</v>
      </c>
      <c r="C3867" s="4">
        <v>45731</v>
      </c>
      <c r="D3867" t="s">
        <v>1138</v>
      </c>
      <c r="E3867" t="s">
        <v>35</v>
      </c>
      <c r="F3867" s="8">
        <v>4</v>
      </c>
      <c r="G3867" s="10">
        <v>0</v>
      </c>
      <c r="H3867" t="s">
        <v>13</v>
      </c>
      <c r="I3867" s="8">
        <v>6396</v>
      </c>
      <c r="J3867" s="8">
        <v>2016.08</v>
      </c>
      <c r="K3867" s="12">
        <f>YEAR(Table2[[#This Row],[Order_Date]])</f>
        <v>2025</v>
      </c>
      <c r="L3867" s="12">
        <f>MONTH(Table2[[#This Row],[Order_Date]])</f>
        <v>3</v>
      </c>
      <c r="M3867" t="str">
        <f>TEXT(Table2[[#This Row],[Order_Date]],"mmm")</f>
        <v>Mar</v>
      </c>
      <c r="N3867" t="str">
        <f>TEXT(Table2[[#This Row],[Order_Date]],"YYYY-MM")</f>
        <v>2025-03</v>
      </c>
      <c r="O3867" s="9">
        <f>IFERROR(Table2[[#This Row],[Profit]]/Table2[[#This Row],[Sales]],0)</f>
        <v>0.31520950594121322</v>
      </c>
      <c r="P3867" t="str">
        <f>_xlfn.XLOOKUP(Table2[[#This Row],[Product_ID]],Table4[Product_ID],Table4[Category],"Not Found")</f>
        <v>Lifestyle</v>
      </c>
      <c r="Q3867" t="str">
        <f>_xlfn.XLOOKUP(Table2[[#This Row],[Product_ID]],Table4[Product_ID],Table4[Sub_Category],"Not Found")</f>
        <v>Bags</v>
      </c>
      <c r="R3867" t="str">
        <f>_xlfn.XLOOKUP(Table2[[#This Row],[Customer_ID]],Table1[Customer_ID],Table1[Region],"Not Found")</f>
        <v>South</v>
      </c>
      <c r="S3867" t="str">
        <f>_xlfn.XLOOKUP(Table2[[#This Row],[Customer_ID]],Table1[Customer_ID],Table1[Segment],"Not Found")</f>
        <v>Consumer</v>
      </c>
      <c r="T3867" t="str">
        <f>_xlfn.XLOOKUP(Table2[[#This Row],[Product_ID]],Table4[Product_ID],Table4[Product_Name],"Not Found")</f>
        <v>Backpack</v>
      </c>
    </row>
    <row r="3868" spans="1:20" x14ac:dyDescent="0.3">
      <c r="A3868" t="s">
        <v>4400</v>
      </c>
      <c r="B3868" s="4">
        <v>45435</v>
      </c>
      <c r="C3868" s="4">
        <v>45437</v>
      </c>
      <c r="D3868" t="s">
        <v>1416</v>
      </c>
      <c r="E3868" t="s">
        <v>16</v>
      </c>
      <c r="F3868" s="8">
        <v>4</v>
      </c>
      <c r="G3868" s="10">
        <v>0</v>
      </c>
      <c r="H3868" t="s">
        <v>17</v>
      </c>
      <c r="I3868" s="8">
        <v>5196</v>
      </c>
      <c r="J3868" s="8">
        <v>1314.32</v>
      </c>
      <c r="K3868" s="12">
        <f>YEAR(Table2[[#This Row],[Order_Date]])</f>
        <v>2024</v>
      </c>
      <c r="L3868" s="12">
        <f>MONTH(Table2[[#This Row],[Order_Date]])</f>
        <v>5</v>
      </c>
      <c r="M3868" t="str">
        <f>TEXT(Table2[[#This Row],[Order_Date]],"mmm")</f>
        <v>May</v>
      </c>
      <c r="N3868" t="str">
        <f>TEXT(Table2[[#This Row],[Order_Date]],"YYYY-MM")</f>
        <v>2024-05</v>
      </c>
      <c r="O3868" s="9">
        <f>IFERROR(Table2[[#This Row],[Profit]]/Table2[[#This Row],[Sales]],0)</f>
        <v>0.25294842186297151</v>
      </c>
      <c r="P3868" t="str">
        <f>_xlfn.XLOOKUP(Table2[[#This Row],[Product_ID]],Table4[Product_ID],Table4[Category],"Not Found")</f>
        <v>Technology</v>
      </c>
      <c r="Q3868" t="str">
        <f>_xlfn.XLOOKUP(Table2[[#This Row],[Product_ID]],Table4[Product_ID],Table4[Sub_Category],"Not Found")</f>
        <v>Accessories</v>
      </c>
      <c r="R3868" t="str">
        <f>_xlfn.XLOOKUP(Table2[[#This Row],[Customer_ID]],Table1[Customer_ID],Table1[Region],"Not Found")</f>
        <v>North</v>
      </c>
      <c r="S3868" t="str">
        <f>_xlfn.XLOOKUP(Table2[[#This Row],[Customer_ID]],Table1[Customer_ID],Table1[Segment],"Not Found")</f>
        <v>Corporate</v>
      </c>
      <c r="T3868" t="str">
        <f>_xlfn.XLOOKUP(Table2[[#This Row],[Product_ID]],Table4[Product_ID],Table4[Product_Name],"Not Found")</f>
        <v>USB-C Hub</v>
      </c>
    </row>
    <row r="3869" spans="1:20" x14ac:dyDescent="0.3">
      <c r="A3869" t="s">
        <v>4401</v>
      </c>
      <c r="B3869" s="4">
        <v>45810</v>
      </c>
      <c r="C3869" s="4">
        <v>45811</v>
      </c>
      <c r="D3869" t="s">
        <v>846</v>
      </c>
      <c r="E3869" t="s">
        <v>65</v>
      </c>
      <c r="F3869" s="8">
        <v>4</v>
      </c>
      <c r="G3869" s="10">
        <v>0.1</v>
      </c>
      <c r="H3869" t="s">
        <v>13</v>
      </c>
      <c r="I3869" s="8">
        <v>2516.4</v>
      </c>
      <c r="J3869" s="8">
        <v>751.56</v>
      </c>
      <c r="K3869" s="12">
        <f>YEAR(Table2[[#This Row],[Order_Date]])</f>
        <v>2025</v>
      </c>
      <c r="L3869" s="12">
        <f>MONTH(Table2[[#This Row],[Order_Date]])</f>
        <v>6</v>
      </c>
      <c r="M3869" t="str">
        <f>TEXT(Table2[[#This Row],[Order_Date]],"mmm")</f>
        <v>Jun</v>
      </c>
      <c r="N3869" t="str">
        <f>TEXT(Table2[[#This Row],[Order_Date]],"YYYY-MM")</f>
        <v>2025-06</v>
      </c>
      <c r="O3869" s="9">
        <f>IFERROR(Table2[[#This Row],[Profit]]/Table2[[#This Row],[Sales]],0)</f>
        <v>0.29866475917978058</v>
      </c>
      <c r="P3869" t="str">
        <f>_xlfn.XLOOKUP(Table2[[#This Row],[Product_ID]],Table4[Product_ID],Table4[Category],"Not Found")</f>
        <v>Office</v>
      </c>
      <c r="Q3869" t="str">
        <f>_xlfn.XLOOKUP(Table2[[#This Row],[Product_ID]],Table4[Product_ID],Table4[Sub_Category],"Not Found")</f>
        <v>Storage</v>
      </c>
      <c r="R3869" t="str">
        <f>_xlfn.XLOOKUP(Table2[[#This Row],[Customer_ID]],Table1[Customer_ID],Table1[Region],"Not Found")</f>
        <v>East</v>
      </c>
      <c r="S3869" t="str">
        <f>_xlfn.XLOOKUP(Table2[[#This Row],[Customer_ID]],Table1[Customer_ID],Table1[Segment],"Not Found")</f>
        <v>Consumer</v>
      </c>
      <c r="T3869" t="str">
        <f>_xlfn.XLOOKUP(Table2[[#This Row],[Product_ID]],Table4[Product_ID],Table4[Product_Name],"Not Found")</f>
        <v>Desk Organizer</v>
      </c>
    </row>
    <row r="3870" spans="1:20" x14ac:dyDescent="0.3">
      <c r="A3870" t="s">
        <v>4402</v>
      </c>
      <c r="B3870" s="4">
        <v>45336</v>
      </c>
      <c r="C3870" s="4">
        <v>45341</v>
      </c>
      <c r="D3870" t="s">
        <v>172</v>
      </c>
      <c r="E3870" t="s">
        <v>71</v>
      </c>
      <c r="F3870" s="8">
        <v>3</v>
      </c>
      <c r="G3870" s="10">
        <v>0</v>
      </c>
      <c r="H3870" t="s">
        <v>13</v>
      </c>
      <c r="I3870" s="8">
        <v>2397</v>
      </c>
      <c r="J3870" s="8">
        <v>643.51</v>
      </c>
      <c r="K3870" s="12">
        <f>YEAR(Table2[[#This Row],[Order_Date]])</f>
        <v>2024</v>
      </c>
      <c r="L3870" s="12">
        <f>MONTH(Table2[[#This Row],[Order_Date]])</f>
        <v>2</v>
      </c>
      <c r="M3870" t="str">
        <f>TEXT(Table2[[#This Row],[Order_Date]],"mmm")</f>
        <v>Feb</v>
      </c>
      <c r="N3870" t="str">
        <f>TEXT(Table2[[#This Row],[Order_Date]],"YYYY-MM")</f>
        <v>2024-02</v>
      </c>
      <c r="O3870" s="9">
        <f>IFERROR(Table2[[#This Row],[Profit]]/Table2[[#This Row],[Sales]],0)</f>
        <v>0.26846474760116812</v>
      </c>
      <c r="P3870" t="str">
        <f>_xlfn.XLOOKUP(Table2[[#This Row],[Product_ID]],Table4[Product_ID],Table4[Category],"Not Found")</f>
        <v>Home</v>
      </c>
      <c r="Q3870" t="str">
        <f>_xlfn.XLOOKUP(Table2[[#This Row],[Product_ID]],Table4[Product_ID],Table4[Sub_Category],"Not Found")</f>
        <v>Storage</v>
      </c>
      <c r="R3870" t="str">
        <f>_xlfn.XLOOKUP(Table2[[#This Row],[Customer_ID]],Table1[Customer_ID],Table1[Region],"Not Found")</f>
        <v>West</v>
      </c>
      <c r="S3870" t="str">
        <f>_xlfn.XLOOKUP(Table2[[#This Row],[Customer_ID]],Table1[Customer_ID],Table1[Segment],"Not Found")</f>
        <v>Consumer</v>
      </c>
      <c r="T3870" t="str">
        <f>_xlfn.XLOOKUP(Table2[[#This Row],[Product_ID]],Table4[Product_ID],Table4[Product_Name],"Not Found")</f>
        <v>Storage Box</v>
      </c>
    </row>
    <row r="3871" spans="1:20" x14ac:dyDescent="0.3">
      <c r="A3871" t="s">
        <v>4403</v>
      </c>
      <c r="B3871" s="4">
        <v>45530</v>
      </c>
      <c r="C3871" s="4">
        <v>45533</v>
      </c>
      <c r="D3871" t="s">
        <v>416</v>
      </c>
      <c r="E3871" t="s">
        <v>65</v>
      </c>
      <c r="F3871" s="8">
        <v>2</v>
      </c>
      <c r="G3871" s="10">
        <v>0.2</v>
      </c>
      <c r="H3871" t="s">
        <v>30</v>
      </c>
      <c r="I3871" s="8">
        <v>1118.4000000000001</v>
      </c>
      <c r="J3871" s="8">
        <v>314.27999999999997</v>
      </c>
      <c r="K3871" s="12">
        <f>YEAR(Table2[[#This Row],[Order_Date]])</f>
        <v>2024</v>
      </c>
      <c r="L3871" s="12">
        <f>MONTH(Table2[[#This Row],[Order_Date]])</f>
        <v>8</v>
      </c>
      <c r="M3871" t="str">
        <f>TEXT(Table2[[#This Row],[Order_Date]],"mmm")</f>
        <v>Aug</v>
      </c>
      <c r="N3871" t="str">
        <f>TEXT(Table2[[#This Row],[Order_Date]],"YYYY-MM")</f>
        <v>2024-08</v>
      </c>
      <c r="O3871" s="9">
        <f>IFERROR(Table2[[#This Row],[Profit]]/Table2[[#This Row],[Sales]],0)</f>
        <v>0.28100858369098708</v>
      </c>
      <c r="P3871" t="str">
        <f>_xlfn.XLOOKUP(Table2[[#This Row],[Product_ID]],Table4[Product_ID],Table4[Category],"Not Found")</f>
        <v>Office</v>
      </c>
      <c r="Q3871" t="str">
        <f>_xlfn.XLOOKUP(Table2[[#This Row],[Product_ID]],Table4[Product_ID],Table4[Sub_Category],"Not Found")</f>
        <v>Storage</v>
      </c>
      <c r="R3871" t="str">
        <f>_xlfn.XLOOKUP(Table2[[#This Row],[Customer_ID]],Table1[Customer_ID],Table1[Region],"Not Found")</f>
        <v>South</v>
      </c>
      <c r="S3871" t="str">
        <f>_xlfn.XLOOKUP(Table2[[#This Row],[Customer_ID]],Table1[Customer_ID],Table1[Segment],"Not Found")</f>
        <v>Consumer</v>
      </c>
      <c r="T3871" t="str">
        <f>_xlfn.XLOOKUP(Table2[[#This Row],[Product_ID]],Table4[Product_ID],Table4[Product_Name],"Not Found")</f>
        <v>Desk Organizer</v>
      </c>
    </row>
    <row r="3872" spans="1:20" x14ac:dyDescent="0.3">
      <c r="A3872" t="s">
        <v>4404</v>
      </c>
      <c r="B3872" s="4">
        <v>45446</v>
      </c>
      <c r="C3872" s="4">
        <v>45448</v>
      </c>
      <c r="D3872" t="s">
        <v>852</v>
      </c>
      <c r="E3872" t="s">
        <v>71</v>
      </c>
      <c r="F3872" s="8">
        <v>1</v>
      </c>
      <c r="G3872" s="10">
        <v>0.05</v>
      </c>
      <c r="H3872" t="s">
        <v>21</v>
      </c>
      <c r="I3872" s="8">
        <v>759.05</v>
      </c>
      <c r="J3872" s="8">
        <v>221.87</v>
      </c>
      <c r="K3872" s="12">
        <f>YEAR(Table2[[#This Row],[Order_Date]])</f>
        <v>2024</v>
      </c>
      <c r="L3872" s="12">
        <f>MONTH(Table2[[#This Row],[Order_Date]])</f>
        <v>6</v>
      </c>
      <c r="M3872" t="str">
        <f>TEXT(Table2[[#This Row],[Order_Date]],"mmm")</f>
        <v>Jun</v>
      </c>
      <c r="N3872" t="str">
        <f>TEXT(Table2[[#This Row],[Order_Date]],"YYYY-MM")</f>
        <v>2024-06</v>
      </c>
      <c r="O3872" s="9">
        <f>IFERROR(Table2[[#This Row],[Profit]]/Table2[[#This Row],[Sales]],0)</f>
        <v>0.2922995850075753</v>
      </c>
      <c r="P3872" t="str">
        <f>_xlfn.XLOOKUP(Table2[[#This Row],[Product_ID]],Table4[Product_ID],Table4[Category],"Not Found")</f>
        <v>Home</v>
      </c>
      <c r="Q3872" t="str">
        <f>_xlfn.XLOOKUP(Table2[[#This Row],[Product_ID]],Table4[Product_ID],Table4[Sub_Category],"Not Found")</f>
        <v>Storage</v>
      </c>
      <c r="R3872" t="str">
        <f>_xlfn.XLOOKUP(Table2[[#This Row],[Customer_ID]],Table1[Customer_ID],Table1[Region],"Not Found")</f>
        <v>South</v>
      </c>
      <c r="S3872" t="str">
        <f>_xlfn.XLOOKUP(Table2[[#This Row],[Customer_ID]],Table1[Customer_ID],Table1[Segment],"Not Found")</f>
        <v>Home Office</v>
      </c>
      <c r="T3872" t="str">
        <f>_xlfn.XLOOKUP(Table2[[#This Row],[Product_ID]],Table4[Product_ID],Table4[Product_Name],"Not Found")</f>
        <v>Storage Box</v>
      </c>
    </row>
    <row r="3873" spans="1:20" x14ac:dyDescent="0.3">
      <c r="A3873" t="s">
        <v>4405</v>
      </c>
      <c r="B3873" s="4">
        <v>45472</v>
      </c>
      <c r="C3873" s="4">
        <v>45477</v>
      </c>
      <c r="D3873" t="s">
        <v>34</v>
      </c>
      <c r="E3873" t="s">
        <v>200</v>
      </c>
      <c r="F3873" s="8">
        <v>2</v>
      </c>
      <c r="G3873" s="10">
        <v>0</v>
      </c>
      <c r="H3873" t="s">
        <v>13</v>
      </c>
      <c r="I3873" s="8">
        <v>2198</v>
      </c>
      <c r="J3873" s="8">
        <v>513.35</v>
      </c>
      <c r="K3873" s="12">
        <f>YEAR(Table2[[#This Row],[Order_Date]])</f>
        <v>2024</v>
      </c>
      <c r="L3873" s="12">
        <f>MONTH(Table2[[#This Row],[Order_Date]])</f>
        <v>6</v>
      </c>
      <c r="M3873" t="str">
        <f>TEXT(Table2[[#This Row],[Order_Date]],"mmm")</f>
        <v>Jun</v>
      </c>
      <c r="N3873" t="str">
        <f>TEXT(Table2[[#This Row],[Order_Date]],"YYYY-MM")</f>
        <v>2024-06</v>
      </c>
      <c r="O3873" s="9">
        <f>IFERROR(Table2[[#This Row],[Profit]]/Table2[[#This Row],[Sales]],0)</f>
        <v>0.23355323020928118</v>
      </c>
      <c r="P3873" t="str">
        <f>_xlfn.XLOOKUP(Table2[[#This Row],[Product_ID]],Table4[Product_ID],Table4[Category],"Not Found")</f>
        <v>Office</v>
      </c>
      <c r="Q3873" t="str">
        <f>_xlfn.XLOOKUP(Table2[[#This Row],[Product_ID]],Table4[Product_ID],Table4[Sub_Category],"Not Found")</f>
        <v>Office Supplies</v>
      </c>
      <c r="R3873" t="str">
        <f>_xlfn.XLOOKUP(Table2[[#This Row],[Customer_ID]],Table1[Customer_ID],Table1[Region],"Not Found")</f>
        <v>East</v>
      </c>
      <c r="S3873" t="str">
        <f>_xlfn.XLOOKUP(Table2[[#This Row],[Customer_ID]],Table1[Customer_ID],Table1[Segment],"Not Found")</f>
        <v>Consumer</v>
      </c>
      <c r="T3873" t="str">
        <f>_xlfn.XLOOKUP(Table2[[#This Row],[Product_ID]],Table4[Product_ID],Table4[Product_Name],"Not Found")</f>
        <v>Laptop Stand</v>
      </c>
    </row>
    <row r="3874" spans="1:20" x14ac:dyDescent="0.3">
      <c r="A3874" t="s">
        <v>4406</v>
      </c>
      <c r="B3874" s="4">
        <v>45506</v>
      </c>
      <c r="C3874" s="4">
        <v>45509</v>
      </c>
      <c r="D3874" t="s">
        <v>560</v>
      </c>
      <c r="E3874" t="s">
        <v>16</v>
      </c>
      <c r="F3874" s="8">
        <v>3</v>
      </c>
      <c r="G3874" s="10">
        <v>0</v>
      </c>
      <c r="H3874" t="s">
        <v>21</v>
      </c>
      <c r="I3874" s="8">
        <v>3897</v>
      </c>
      <c r="J3874" s="8">
        <v>707.55</v>
      </c>
      <c r="K3874" s="12">
        <f>YEAR(Table2[[#This Row],[Order_Date]])</f>
        <v>2024</v>
      </c>
      <c r="L3874" s="12">
        <f>MONTH(Table2[[#This Row],[Order_Date]])</f>
        <v>8</v>
      </c>
      <c r="M3874" t="str">
        <f>TEXT(Table2[[#This Row],[Order_Date]],"mmm")</f>
        <v>Aug</v>
      </c>
      <c r="N3874" t="str">
        <f>TEXT(Table2[[#This Row],[Order_Date]],"YYYY-MM")</f>
        <v>2024-08</v>
      </c>
      <c r="O3874" s="9">
        <f>IFERROR(Table2[[#This Row],[Profit]]/Table2[[#This Row],[Sales]],0)</f>
        <v>0.18156274056966895</v>
      </c>
      <c r="P3874" t="str">
        <f>_xlfn.XLOOKUP(Table2[[#This Row],[Product_ID]],Table4[Product_ID],Table4[Category],"Not Found")</f>
        <v>Technology</v>
      </c>
      <c r="Q3874" t="str">
        <f>_xlfn.XLOOKUP(Table2[[#This Row],[Product_ID]],Table4[Product_ID],Table4[Sub_Category],"Not Found")</f>
        <v>Accessories</v>
      </c>
      <c r="R3874" t="str">
        <f>_xlfn.XLOOKUP(Table2[[#This Row],[Customer_ID]],Table1[Customer_ID],Table1[Region],"Not Found")</f>
        <v>South</v>
      </c>
      <c r="S3874" t="str">
        <f>_xlfn.XLOOKUP(Table2[[#This Row],[Customer_ID]],Table1[Customer_ID],Table1[Segment],"Not Found")</f>
        <v>Consumer</v>
      </c>
      <c r="T3874" t="str">
        <f>_xlfn.XLOOKUP(Table2[[#This Row],[Product_ID]],Table4[Product_ID],Table4[Product_Name],"Not Found")</f>
        <v>USB-C Hub</v>
      </c>
    </row>
    <row r="3875" spans="1:20" x14ac:dyDescent="0.3">
      <c r="A3875" t="s">
        <v>4407</v>
      </c>
      <c r="B3875" s="4">
        <v>45379</v>
      </c>
      <c r="C3875" s="4">
        <v>45381</v>
      </c>
      <c r="D3875" t="s">
        <v>1968</v>
      </c>
      <c r="E3875" t="s">
        <v>81</v>
      </c>
      <c r="F3875" s="8">
        <v>1</v>
      </c>
      <c r="G3875" s="10">
        <v>0.05</v>
      </c>
      <c r="H3875" t="s">
        <v>30</v>
      </c>
      <c r="I3875" s="8">
        <v>759.05</v>
      </c>
      <c r="J3875" s="8">
        <v>218.9</v>
      </c>
      <c r="K3875" s="12">
        <f>YEAR(Table2[[#This Row],[Order_Date]])</f>
        <v>2024</v>
      </c>
      <c r="L3875" s="12">
        <f>MONTH(Table2[[#This Row],[Order_Date]])</f>
        <v>3</v>
      </c>
      <c r="M3875" t="str">
        <f>TEXT(Table2[[#This Row],[Order_Date]],"mmm")</f>
        <v>Mar</v>
      </c>
      <c r="N3875" t="str">
        <f>TEXT(Table2[[#This Row],[Order_Date]],"YYYY-MM")</f>
        <v>2024-03</v>
      </c>
      <c r="O3875" s="9">
        <f>IFERROR(Table2[[#This Row],[Profit]]/Table2[[#This Row],[Sales]],0)</f>
        <v>0.28838679928858446</v>
      </c>
      <c r="P3875" t="str">
        <f>_xlfn.XLOOKUP(Table2[[#This Row],[Product_ID]],Table4[Product_ID],Table4[Category],"Not Found")</f>
        <v>Home</v>
      </c>
      <c r="Q3875" t="str">
        <f>_xlfn.XLOOKUP(Table2[[#This Row],[Product_ID]],Table4[Product_ID],Table4[Sub_Category],"Not Found")</f>
        <v>Kitchen</v>
      </c>
      <c r="R3875" t="str">
        <f>_xlfn.XLOOKUP(Table2[[#This Row],[Customer_ID]],Table1[Customer_ID],Table1[Region],"Not Found")</f>
        <v>East</v>
      </c>
      <c r="S3875" t="str">
        <f>_xlfn.XLOOKUP(Table2[[#This Row],[Customer_ID]],Table1[Customer_ID],Table1[Segment],"Not Found")</f>
        <v>Consumer</v>
      </c>
      <c r="T3875" t="str">
        <f>_xlfn.XLOOKUP(Table2[[#This Row],[Product_ID]],Table4[Product_ID],Table4[Product_Name],"Not Found")</f>
        <v>Travel Mug</v>
      </c>
    </row>
    <row r="3876" spans="1:20" x14ac:dyDescent="0.3">
      <c r="A3876" t="s">
        <v>4408</v>
      </c>
      <c r="B3876" s="4">
        <v>45547</v>
      </c>
      <c r="C3876" s="4">
        <v>45550</v>
      </c>
      <c r="D3876" t="s">
        <v>863</v>
      </c>
      <c r="E3876" t="s">
        <v>55</v>
      </c>
      <c r="F3876" s="8">
        <v>1</v>
      </c>
      <c r="G3876" s="10">
        <v>0.05</v>
      </c>
      <c r="H3876" t="s">
        <v>13</v>
      </c>
      <c r="I3876" s="8">
        <v>5699.05</v>
      </c>
      <c r="J3876" s="8">
        <v>969.4</v>
      </c>
      <c r="K3876" s="12">
        <f>YEAR(Table2[[#This Row],[Order_Date]])</f>
        <v>2024</v>
      </c>
      <c r="L3876" s="12">
        <f>MONTH(Table2[[#This Row],[Order_Date]])</f>
        <v>9</v>
      </c>
      <c r="M3876" t="str">
        <f>TEXT(Table2[[#This Row],[Order_Date]],"mmm")</f>
        <v>Sep</v>
      </c>
      <c r="N3876" t="str">
        <f>TEXT(Table2[[#This Row],[Order_Date]],"YYYY-MM")</f>
        <v>2024-09</v>
      </c>
      <c r="O3876" s="9">
        <f>IFERROR(Table2[[#This Row],[Profit]]/Table2[[#This Row],[Sales]],0)</f>
        <v>0.17009852519279528</v>
      </c>
      <c r="P3876" t="str">
        <f>_xlfn.XLOOKUP(Table2[[#This Row],[Product_ID]],Table4[Product_ID],Table4[Category],"Not Found")</f>
        <v>Furniture</v>
      </c>
      <c r="Q3876" t="str">
        <f>_xlfn.XLOOKUP(Table2[[#This Row],[Product_ID]],Table4[Product_ID],Table4[Sub_Category],"Not Found")</f>
        <v>Furniture</v>
      </c>
      <c r="R3876" t="str">
        <f>_xlfn.XLOOKUP(Table2[[#This Row],[Customer_ID]],Table1[Customer_ID],Table1[Region],"Not Found")</f>
        <v>West</v>
      </c>
      <c r="S3876" t="str">
        <f>_xlfn.XLOOKUP(Table2[[#This Row],[Customer_ID]],Table1[Customer_ID],Table1[Segment],"Not Found")</f>
        <v>Consumer</v>
      </c>
      <c r="T3876" t="str">
        <f>_xlfn.XLOOKUP(Table2[[#This Row],[Product_ID]],Table4[Product_ID],Table4[Product_Name],"Not Found")</f>
        <v>Study Table</v>
      </c>
    </row>
    <row r="3877" spans="1:20" x14ac:dyDescent="0.3">
      <c r="A3877" t="s">
        <v>4409</v>
      </c>
      <c r="B3877" s="4">
        <v>45802</v>
      </c>
      <c r="C3877" s="4">
        <v>45806</v>
      </c>
      <c r="D3877" t="s">
        <v>263</v>
      </c>
      <c r="E3877" t="s">
        <v>65</v>
      </c>
      <c r="F3877" s="8">
        <v>1</v>
      </c>
      <c r="G3877" s="10">
        <v>0.05</v>
      </c>
      <c r="H3877" t="s">
        <v>13</v>
      </c>
      <c r="I3877" s="8">
        <v>664.05</v>
      </c>
      <c r="J3877" s="8">
        <v>164.84</v>
      </c>
      <c r="K3877" s="12">
        <f>YEAR(Table2[[#This Row],[Order_Date]])</f>
        <v>2025</v>
      </c>
      <c r="L3877" s="12">
        <f>MONTH(Table2[[#This Row],[Order_Date]])</f>
        <v>5</v>
      </c>
      <c r="M3877" t="str">
        <f>TEXT(Table2[[#This Row],[Order_Date]],"mmm")</f>
        <v>May</v>
      </c>
      <c r="N3877" t="str">
        <f>TEXT(Table2[[#This Row],[Order_Date]],"YYYY-MM")</f>
        <v>2025-05</v>
      </c>
      <c r="O3877" s="9">
        <f>IFERROR(Table2[[#This Row],[Profit]]/Table2[[#This Row],[Sales]],0)</f>
        <v>0.24823431970484153</v>
      </c>
      <c r="P3877" t="str">
        <f>_xlfn.XLOOKUP(Table2[[#This Row],[Product_ID]],Table4[Product_ID],Table4[Category],"Not Found")</f>
        <v>Office</v>
      </c>
      <c r="Q3877" t="str">
        <f>_xlfn.XLOOKUP(Table2[[#This Row],[Product_ID]],Table4[Product_ID],Table4[Sub_Category],"Not Found")</f>
        <v>Storage</v>
      </c>
      <c r="R3877" t="str">
        <f>_xlfn.XLOOKUP(Table2[[#This Row],[Customer_ID]],Table1[Customer_ID],Table1[Region],"Not Found")</f>
        <v>East</v>
      </c>
      <c r="S3877" t="str">
        <f>_xlfn.XLOOKUP(Table2[[#This Row],[Customer_ID]],Table1[Customer_ID],Table1[Segment],"Not Found")</f>
        <v>Corporate</v>
      </c>
      <c r="T3877" t="str">
        <f>_xlfn.XLOOKUP(Table2[[#This Row],[Product_ID]],Table4[Product_ID],Table4[Product_Name],"Not Found")</f>
        <v>Desk Organizer</v>
      </c>
    </row>
    <row r="3878" spans="1:20" x14ac:dyDescent="0.3">
      <c r="A3878" t="s">
        <v>4410</v>
      </c>
      <c r="B3878" s="4">
        <v>45364</v>
      </c>
      <c r="C3878" s="4">
        <v>45367</v>
      </c>
      <c r="D3878" t="s">
        <v>1436</v>
      </c>
      <c r="E3878" t="s">
        <v>40</v>
      </c>
      <c r="F3878" s="8">
        <v>3</v>
      </c>
      <c r="G3878" s="10">
        <v>0</v>
      </c>
      <c r="H3878" t="s">
        <v>13</v>
      </c>
      <c r="I3878" s="8">
        <v>4497</v>
      </c>
      <c r="J3878" s="8">
        <v>1122.26</v>
      </c>
      <c r="K3878" s="12">
        <f>YEAR(Table2[[#This Row],[Order_Date]])</f>
        <v>2024</v>
      </c>
      <c r="L3878" s="12">
        <f>MONTH(Table2[[#This Row],[Order_Date]])</f>
        <v>3</v>
      </c>
      <c r="M3878" t="str">
        <f>TEXT(Table2[[#This Row],[Order_Date]],"mmm")</f>
        <v>Mar</v>
      </c>
      <c r="N3878" t="str">
        <f>TEXT(Table2[[#This Row],[Order_Date]],"YYYY-MM")</f>
        <v>2024-03</v>
      </c>
      <c r="O3878" s="9">
        <f>IFERROR(Table2[[#This Row],[Profit]]/Table2[[#This Row],[Sales]],0)</f>
        <v>0.24955748276628864</v>
      </c>
      <c r="P3878" t="str">
        <f>_xlfn.XLOOKUP(Table2[[#This Row],[Product_ID]],Table4[Product_ID],Table4[Category],"Not Found")</f>
        <v>Technology</v>
      </c>
      <c r="Q3878" t="str">
        <f>_xlfn.XLOOKUP(Table2[[#This Row],[Product_ID]],Table4[Product_ID],Table4[Sub_Category],"Not Found")</f>
        <v>Accessories</v>
      </c>
      <c r="R3878" t="str">
        <f>_xlfn.XLOOKUP(Table2[[#This Row],[Customer_ID]],Table1[Customer_ID],Table1[Region],"Not Found")</f>
        <v>West</v>
      </c>
      <c r="S3878" t="str">
        <f>_xlfn.XLOOKUP(Table2[[#This Row],[Customer_ID]],Table1[Customer_ID],Table1[Segment],"Not Found")</f>
        <v>Home Office</v>
      </c>
      <c r="T3878" t="str">
        <f>_xlfn.XLOOKUP(Table2[[#This Row],[Product_ID]],Table4[Product_ID],Table4[Product_Name],"Not Found")</f>
        <v>Power Bank</v>
      </c>
    </row>
    <row r="3879" spans="1:20" x14ac:dyDescent="0.3">
      <c r="A3879" t="s">
        <v>4411</v>
      </c>
      <c r="B3879" s="4">
        <v>45470</v>
      </c>
      <c r="C3879" s="4">
        <v>45474</v>
      </c>
      <c r="D3879" t="s">
        <v>554</v>
      </c>
      <c r="E3879" t="s">
        <v>81</v>
      </c>
      <c r="F3879" s="8">
        <v>3</v>
      </c>
      <c r="G3879" s="10">
        <v>0.05</v>
      </c>
      <c r="H3879" t="s">
        <v>21</v>
      </c>
      <c r="I3879" s="8">
        <v>2277.15</v>
      </c>
      <c r="J3879" s="8">
        <v>623.12</v>
      </c>
      <c r="K3879" s="12">
        <f>YEAR(Table2[[#This Row],[Order_Date]])</f>
        <v>2024</v>
      </c>
      <c r="L3879" s="12">
        <f>MONTH(Table2[[#This Row],[Order_Date]])</f>
        <v>6</v>
      </c>
      <c r="M3879" t="str">
        <f>TEXT(Table2[[#This Row],[Order_Date]],"mmm")</f>
        <v>Jun</v>
      </c>
      <c r="N3879" t="str">
        <f>TEXT(Table2[[#This Row],[Order_Date]],"YYYY-MM")</f>
        <v>2024-06</v>
      </c>
      <c r="O3879" s="9">
        <f>IFERROR(Table2[[#This Row],[Profit]]/Table2[[#This Row],[Sales]],0)</f>
        <v>0.27364029598401512</v>
      </c>
      <c r="P3879" t="str">
        <f>_xlfn.XLOOKUP(Table2[[#This Row],[Product_ID]],Table4[Product_ID],Table4[Category],"Not Found")</f>
        <v>Home</v>
      </c>
      <c r="Q3879" t="str">
        <f>_xlfn.XLOOKUP(Table2[[#This Row],[Product_ID]],Table4[Product_ID],Table4[Sub_Category],"Not Found")</f>
        <v>Kitchen</v>
      </c>
      <c r="R3879" t="str">
        <f>_xlfn.XLOOKUP(Table2[[#This Row],[Customer_ID]],Table1[Customer_ID],Table1[Region],"Not Found")</f>
        <v>West</v>
      </c>
      <c r="S3879" t="str">
        <f>_xlfn.XLOOKUP(Table2[[#This Row],[Customer_ID]],Table1[Customer_ID],Table1[Segment],"Not Found")</f>
        <v>Consumer</v>
      </c>
      <c r="T3879" t="str">
        <f>_xlfn.XLOOKUP(Table2[[#This Row],[Product_ID]],Table4[Product_ID],Table4[Product_Name],"Not Found")</f>
        <v>Travel Mug</v>
      </c>
    </row>
    <row r="3880" spans="1:20" x14ac:dyDescent="0.3">
      <c r="A3880" t="s">
        <v>4412</v>
      </c>
      <c r="B3880" s="4">
        <v>45503</v>
      </c>
      <c r="C3880" s="4">
        <v>45507</v>
      </c>
      <c r="D3880" t="s">
        <v>1819</v>
      </c>
      <c r="E3880" t="s">
        <v>81</v>
      </c>
      <c r="F3880" s="8">
        <v>2</v>
      </c>
      <c r="G3880" s="10">
        <v>0</v>
      </c>
      <c r="H3880" t="s">
        <v>13</v>
      </c>
      <c r="I3880" s="8">
        <v>1598</v>
      </c>
      <c r="J3880" s="8">
        <v>288.24</v>
      </c>
      <c r="K3880" s="12">
        <f>YEAR(Table2[[#This Row],[Order_Date]])</f>
        <v>2024</v>
      </c>
      <c r="L3880" s="12">
        <f>MONTH(Table2[[#This Row],[Order_Date]])</f>
        <v>7</v>
      </c>
      <c r="M3880" t="str">
        <f>TEXT(Table2[[#This Row],[Order_Date]],"mmm")</f>
        <v>Jul</v>
      </c>
      <c r="N3880" t="str">
        <f>TEXT(Table2[[#This Row],[Order_Date]],"YYYY-MM")</f>
        <v>2024-07</v>
      </c>
      <c r="O3880" s="9">
        <f>IFERROR(Table2[[#This Row],[Profit]]/Table2[[#This Row],[Sales]],0)</f>
        <v>0.18037546933667084</v>
      </c>
      <c r="P3880" t="str">
        <f>_xlfn.XLOOKUP(Table2[[#This Row],[Product_ID]],Table4[Product_ID],Table4[Category],"Not Found")</f>
        <v>Home</v>
      </c>
      <c r="Q3880" t="str">
        <f>_xlfn.XLOOKUP(Table2[[#This Row],[Product_ID]],Table4[Product_ID],Table4[Sub_Category],"Not Found")</f>
        <v>Kitchen</v>
      </c>
      <c r="R3880" t="str">
        <f>_xlfn.XLOOKUP(Table2[[#This Row],[Customer_ID]],Table1[Customer_ID],Table1[Region],"Not Found")</f>
        <v>West</v>
      </c>
      <c r="S3880" t="str">
        <f>_xlfn.XLOOKUP(Table2[[#This Row],[Customer_ID]],Table1[Customer_ID],Table1[Segment],"Not Found")</f>
        <v>Consumer</v>
      </c>
      <c r="T3880" t="str">
        <f>_xlfn.XLOOKUP(Table2[[#This Row],[Product_ID]],Table4[Product_ID],Table4[Product_Name],"Not Found")</f>
        <v>Travel Mug</v>
      </c>
    </row>
    <row r="3881" spans="1:20" x14ac:dyDescent="0.3">
      <c r="A3881" t="s">
        <v>4413</v>
      </c>
      <c r="B3881" s="4">
        <v>45525</v>
      </c>
      <c r="C3881" s="4">
        <v>45528</v>
      </c>
      <c r="D3881" t="s">
        <v>1968</v>
      </c>
      <c r="E3881" t="s">
        <v>71</v>
      </c>
      <c r="F3881" s="8">
        <v>1</v>
      </c>
      <c r="G3881" s="10">
        <v>0.05</v>
      </c>
      <c r="H3881" t="s">
        <v>13</v>
      </c>
      <c r="I3881" s="8">
        <v>759.05</v>
      </c>
      <c r="J3881" s="8">
        <v>207.88</v>
      </c>
      <c r="K3881" s="12">
        <f>YEAR(Table2[[#This Row],[Order_Date]])</f>
        <v>2024</v>
      </c>
      <c r="L3881" s="12">
        <f>MONTH(Table2[[#This Row],[Order_Date]])</f>
        <v>8</v>
      </c>
      <c r="M3881" t="str">
        <f>TEXT(Table2[[#This Row],[Order_Date]],"mmm")</f>
        <v>Aug</v>
      </c>
      <c r="N3881" t="str">
        <f>TEXT(Table2[[#This Row],[Order_Date]],"YYYY-MM")</f>
        <v>2024-08</v>
      </c>
      <c r="O3881" s="9">
        <f>IFERROR(Table2[[#This Row],[Profit]]/Table2[[#This Row],[Sales]],0)</f>
        <v>0.27386865160397866</v>
      </c>
      <c r="P3881" t="str">
        <f>_xlfn.XLOOKUP(Table2[[#This Row],[Product_ID]],Table4[Product_ID],Table4[Category],"Not Found")</f>
        <v>Home</v>
      </c>
      <c r="Q3881" t="str">
        <f>_xlfn.XLOOKUP(Table2[[#This Row],[Product_ID]],Table4[Product_ID],Table4[Sub_Category],"Not Found")</f>
        <v>Storage</v>
      </c>
      <c r="R3881" t="str">
        <f>_xlfn.XLOOKUP(Table2[[#This Row],[Customer_ID]],Table1[Customer_ID],Table1[Region],"Not Found")</f>
        <v>East</v>
      </c>
      <c r="S3881" t="str">
        <f>_xlfn.XLOOKUP(Table2[[#This Row],[Customer_ID]],Table1[Customer_ID],Table1[Segment],"Not Found")</f>
        <v>Consumer</v>
      </c>
      <c r="T3881" t="str">
        <f>_xlfn.XLOOKUP(Table2[[#This Row],[Product_ID]],Table4[Product_ID],Table4[Product_Name],"Not Found")</f>
        <v>Storage Box</v>
      </c>
    </row>
    <row r="3882" spans="1:20" x14ac:dyDescent="0.3">
      <c r="A3882" t="s">
        <v>4414</v>
      </c>
      <c r="B3882" s="4">
        <v>45756</v>
      </c>
      <c r="C3882" s="4">
        <v>45760</v>
      </c>
      <c r="D3882" t="s">
        <v>2272</v>
      </c>
      <c r="E3882" t="s">
        <v>96</v>
      </c>
      <c r="F3882" s="8">
        <v>2</v>
      </c>
      <c r="G3882" s="10">
        <v>0</v>
      </c>
      <c r="H3882" t="s">
        <v>17</v>
      </c>
      <c r="I3882" s="8">
        <v>1998</v>
      </c>
      <c r="J3882" s="8">
        <v>455.38</v>
      </c>
      <c r="K3882" s="12">
        <f>YEAR(Table2[[#This Row],[Order_Date]])</f>
        <v>2025</v>
      </c>
      <c r="L3882" s="12">
        <f>MONTH(Table2[[#This Row],[Order_Date]])</f>
        <v>4</v>
      </c>
      <c r="M3882" t="str">
        <f>TEXT(Table2[[#This Row],[Order_Date]],"mmm")</f>
        <v>Apr</v>
      </c>
      <c r="N3882" t="str">
        <f>TEXT(Table2[[#This Row],[Order_Date]],"YYYY-MM")</f>
        <v>2025-04</v>
      </c>
      <c r="O3882" s="9">
        <f>IFERROR(Table2[[#This Row],[Profit]]/Table2[[#This Row],[Sales]],0)</f>
        <v>0.22791791791791791</v>
      </c>
      <c r="P3882" t="str">
        <f>_xlfn.XLOOKUP(Table2[[#This Row],[Product_ID]],Table4[Product_ID],Table4[Category],"Not Found")</f>
        <v>Home</v>
      </c>
      <c r="Q3882" t="str">
        <f>_xlfn.XLOOKUP(Table2[[#This Row],[Product_ID]],Table4[Product_ID],Table4[Sub_Category],"Not Found")</f>
        <v>Lighting</v>
      </c>
      <c r="R3882" t="str">
        <f>_xlfn.XLOOKUP(Table2[[#This Row],[Customer_ID]],Table1[Customer_ID],Table1[Region],"Not Found")</f>
        <v>West</v>
      </c>
      <c r="S3882" t="str">
        <f>_xlfn.XLOOKUP(Table2[[#This Row],[Customer_ID]],Table1[Customer_ID],Table1[Segment],"Not Found")</f>
        <v>Home Office</v>
      </c>
      <c r="T3882" t="str">
        <f>_xlfn.XLOOKUP(Table2[[#This Row],[Product_ID]],Table4[Product_ID],Table4[Product_Name],"Not Found")</f>
        <v>LED Strip Light</v>
      </c>
    </row>
    <row r="3883" spans="1:20" x14ac:dyDescent="0.3">
      <c r="A3883" t="s">
        <v>4415</v>
      </c>
      <c r="B3883" s="4">
        <v>45514</v>
      </c>
      <c r="C3883" s="4">
        <v>45516</v>
      </c>
      <c r="D3883" t="s">
        <v>433</v>
      </c>
      <c r="E3883" t="s">
        <v>45</v>
      </c>
      <c r="F3883" s="8">
        <v>1</v>
      </c>
      <c r="G3883" s="10">
        <v>0.1</v>
      </c>
      <c r="H3883" t="s">
        <v>17</v>
      </c>
      <c r="I3883" s="8">
        <v>2249.1</v>
      </c>
      <c r="J3883" s="8">
        <v>533.41999999999996</v>
      </c>
      <c r="K3883" s="12">
        <f>YEAR(Table2[[#This Row],[Order_Date]])</f>
        <v>2024</v>
      </c>
      <c r="L3883" s="12">
        <f>MONTH(Table2[[#This Row],[Order_Date]])</f>
        <v>8</v>
      </c>
      <c r="M3883" t="str">
        <f>TEXT(Table2[[#This Row],[Order_Date]],"mmm")</f>
        <v>Aug</v>
      </c>
      <c r="N3883" t="str">
        <f>TEXT(Table2[[#This Row],[Order_Date]],"YYYY-MM")</f>
        <v>2024-08</v>
      </c>
      <c r="O3883" s="9">
        <f>IFERROR(Table2[[#This Row],[Profit]]/Table2[[#This Row],[Sales]],0)</f>
        <v>0.23717042372504557</v>
      </c>
      <c r="P3883" t="str">
        <f>_xlfn.XLOOKUP(Table2[[#This Row],[Product_ID]],Table4[Product_ID],Table4[Category],"Not Found")</f>
        <v>Technology</v>
      </c>
      <c r="Q3883" t="str">
        <f>_xlfn.XLOOKUP(Table2[[#This Row],[Product_ID]],Table4[Product_ID],Table4[Sub_Category],"Not Found")</f>
        <v>Audio</v>
      </c>
      <c r="R3883" t="str">
        <f>_xlfn.XLOOKUP(Table2[[#This Row],[Customer_ID]],Table1[Customer_ID],Table1[Region],"Not Found")</f>
        <v>West</v>
      </c>
      <c r="S3883" t="str">
        <f>_xlfn.XLOOKUP(Table2[[#This Row],[Customer_ID]],Table1[Customer_ID],Table1[Segment],"Not Found")</f>
        <v>Consumer</v>
      </c>
      <c r="T3883" t="str">
        <f>_xlfn.XLOOKUP(Table2[[#This Row],[Product_ID]],Table4[Product_ID],Table4[Product_Name],"Not Found")</f>
        <v>Headphones</v>
      </c>
    </row>
    <row r="3884" spans="1:20" x14ac:dyDescent="0.3">
      <c r="A3884" t="s">
        <v>4416</v>
      </c>
      <c r="B3884" s="4">
        <v>45922</v>
      </c>
      <c r="C3884" s="4">
        <v>45926</v>
      </c>
      <c r="D3884" t="s">
        <v>2605</v>
      </c>
      <c r="E3884" t="s">
        <v>29</v>
      </c>
      <c r="F3884" s="8">
        <v>2</v>
      </c>
      <c r="G3884" s="10">
        <v>0</v>
      </c>
      <c r="H3884" t="s">
        <v>21</v>
      </c>
      <c r="I3884" s="8">
        <v>798</v>
      </c>
      <c r="J3884" s="8">
        <v>221.25</v>
      </c>
      <c r="K3884" s="12">
        <f>YEAR(Table2[[#This Row],[Order_Date]])</f>
        <v>2025</v>
      </c>
      <c r="L3884" s="12">
        <f>MONTH(Table2[[#This Row],[Order_Date]])</f>
        <v>9</v>
      </c>
      <c r="M3884" t="str">
        <f>TEXT(Table2[[#This Row],[Order_Date]],"mmm")</f>
        <v>Sep</v>
      </c>
      <c r="N3884" t="str">
        <f>TEXT(Table2[[#This Row],[Order_Date]],"YYYY-MM")</f>
        <v>2025-09</v>
      </c>
      <c r="O3884" s="9">
        <f>IFERROR(Table2[[#This Row],[Profit]]/Table2[[#This Row],[Sales]],0)</f>
        <v>0.27725563909774437</v>
      </c>
      <c r="P3884" t="str">
        <f>_xlfn.XLOOKUP(Table2[[#This Row],[Product_ID]],Table4[Product_ID],Table4[Category],"Not Found")</f>
        <v>Office</v>
      </c>
      <c r="Q3884" t="str">
        <f>_xlfn.XLOOKUP(Table2[[#This Row],[Product_ID]],Table4[Product_ID],Table4[Sub_Category],"Not Found")</f>
        <v>Paper</v>
      </c>
      <c r="R3884" t="str">
        <f>_xlfn.XLOOKUP(Table2[[#This Row],[Customer_ID]],Table1[Customer_ID],Table1[Region],"Not Found")</f>
        <v>West</v>
      </c>
      <c r="S3884" t="str">
        <f>_xlfn.XLOOKUP(Table2[[#This Row],[Customer_ID]],Table1[Customer_ID],Table1[Segment],"Not Found")</f>
        <v>Home Office</v>
      </c>
      <c r="T3884" t="str">
        <f>_xlfn.XLOOKUP(Table2[[#This Row],[Product_ID]],Table4[Product_ID],Table4[Product_Name],"Not Found")</f>
        <v>Notebook Set</v>
      </c>
    </row>
    <row r="3885" spans="1:20" x14ac:dyDescent="0.3">
      <c r="A3885" t="s">
        <v>4417</v>
      </c>
      <c r="B3885" s="4">
        <v>45555</v>
      </c>
      <c r="C3885" s="4">
        <v>45556</v>
      </c>
      <c r="D3885" t="s">
        <v>115</v>
      </c>
      <c r="E3885" t="s">
        <v>200</v>
      </c>
      <c r="F3885" s="8">
        <v>1</v>
      </c>
      <c r="G3885" s="10">
        <v>0.05</v>
      </c>
      <c r="H3885" t="s">
        <v>17</v>
      </c>
      <c r="I3885" s="8">
        <v>1044.05</v>
      </c>
      <c r="J3885" s="8">
        <v>314.77</v>
      </c>
      <c r="K3885" s="12">
        <f>YEAR(Table2[[#This Row],[Order_Date]])</f>
        <v>2024</v>
      </c>
      <c r="L3885" s="12">
        <f>MONTH(Table2[[#This Row],[Order_Date]])</f>
        <v>9</v>
      </c>
      <c r="M3885" t="str">
        <f>TEXT(Table2[[#This Row],[Order_Date]],"mmm")</f>
        <v>Sep</v>
      </c>
      <c r="N3885" t="str">
        <f>TEXT(Table2[[#This Row],[Order_Date]],"YYYY-MM")</f>
        <v>2024-09</v>
      </c>
      <c r="O3885" s="9">
        <f>IFERROR(Table2[[#This Row],[Profit]]/Table2[[#This Row],[Sales]],0)</f>
        <v>0.3014893922704851</v>
      </c>
      <c r="P3885" t="str">
        <f>_xlfn.XLOOKUP(Table2[[#This Row],[Product_ID]],Table4[Product_ID],Table4[Category],"Not Found")</f>
        <v>Office</v>
      </c>
      <c r="Q3885" t="str">
        <f>_xlfn.XLOOKUP(Table2[[#This Row],[Product_ID]],Table4[Product_ID],Table4[Sub_Category],"Not Found")</f>
        <v>Office Supplies</v>
      </c>
      <c r="R3885" t="str">
        <f>_xlfn.XLOOKUP(Table2[[#This Row],[Customer_ID]],Table1[Customer_ID],Table1[Region],"Not Found")</f>
        <v>North</v>
      </c>
      <c r="S3885" t="str">
        <f>_xlfn.XLOOKUP(Table2[[#This Row],[Customer_ID]],Table1[Customer_ID],Table1[Segment],"Not Found")</f>
        <v>Consumer</v>
      </c>
      <c r="T3885" t="str">
        <f>_xlfn.XLOOKUP(Table2[[#This Row],[Product_ID]],Table4[Product_ID],Table4[Product_Name],"Not Found")</f>
        <v>Laptop Stand</v>
      </c>
    </row>
    <row r="3886" spans="1:20" x14ac:dyDescent="0.3">
      <c r="A3886" t="s">
        <v>4418</v>
      </c>
      <c r="B3886" s="4">
        <v>45498</v>
      </c>
      <c r="C3886" s="4">
        <v>45500</v>
      </c>
      <c r="D3886" t="s">
        <v>478</v>
      </c>
      <c r="E3886" t="s">
        <v>58</v>
      </c>
      <c r="F3886" s="8">
        <v>5</v>
      </c>
      <c r="G3886" s="10">
        <v>0.05</v>
      </c>
      <c r="H3886" t="s">
        <v>17</v>
      </c>
      <c r="I3886" s="8">
        <v>9495.25</v>
      </c>
      <c r="J3886" s="8">
        <v>2085.31</v>
      </c>
      <c r="K3886" s="12">
        <f>YEAR(Table2[[#This Row],[Order_Date]])</f>
        <v>2024</v>
      </c>
      <c r="L3886" s="12">
        <f>MONTH(Table2[[#This Row],[Order_Date]])</f>
        <v>7</v>
      </c>
      <c r="M3886" t="str">
        <f>TEXT(Table2[[#This Row],[Order_Date]],"mmm")</f>
        <v>Jul</v>
      </c>
      <c r="N3886" t="str">
        <f>TEXT(Table2[[#This Row],[Order_Date]],"YYYY-MM")</f>
        <v>2024-07</v>
      </c>
      <c r="O3886" s="9">
        <f>IFERROR(Table2[[#This Row],[Profit]]/Table2[[#This Row],[Sales]],0)</f>
        <v>0.21961612385139939</v>
      </c>
      <c r="P3886" t="str">
        <f>_xlfn.XLOOKUP(Table2[[#This Row],[Product_ID]],Table4[Product_ID],Table4[Category],"Not Found")</f>
        <v>Technology</v>
      </c>
      <c r="Q3886" t="str">
        <f>_xlfn.XLOOKUP(Table2[[#This Row],[Product_ID]],Table4[Product_ID],Table4[Sub_Category],"Not Found")</f>
        <v>Audio</v>
      </c>
      <c r="R3886" t="str">
        <f>_xlfn.XLOOKUP(Table2[[#This Row],[Customer_ID]],Table1[Customer_ID],Table1[Region],"Not Found")</f>
        <v>East</v>
      </c>
      <c r="S3886" t="str">
        <f>_xlfn.XLOOKUP(Table2[[#This Row],[Customer_ID]],Table1[Customer_ID],Table1[Segment],"Not Found")</f>
        <v>Consumer</v>
      </c>
      <c r="T3886" t="str">
        <f>_xlfn.XLOOKUP(Table2[[#This Row],[Product_ID]],Table4[Product_ID],Table4[Product_Name],"Not Found")</f>
        <v>Bluetooth Speaker</v>
      </c>
    </row>
    <row r="3887" spans="1:20" x14ac:dyDescent="0.3">
      <c r="A3887" t="s">
        <v>4419</v>
      </c>
      <c r="B3887" s="4">
        <v>45898</v>
      </c>
      <c r="C3887" s="4">
        <v>45900</v>
      </c>
      <c r="D3887" t="s">
        <v>2635</v>
      </c>
      <c r="E3887" t="s">
        <v>96</v>
      </c>
      <c r="F3887" s="8">
        <v>2</v>
      </c>
      <c r="G3887" s="10">
        <v>0</v>
      </c>
      <c r="H3887" t="s">
        <v>30</v>
      </c>
      <c r="I3887" s="8">
        <v>1998</v>
      </c>
      <c r="J3887" s="8">
        <v>412.28</v>
      </c>
      <c r="K3887" s="12">
        <f>YEAR(Table2[[#This Row],[Order_Date]])</f>
        <v>2025</v>
      </c>
      <c r="L3887" s="12">
        <f>MONTH(Table2[[#This Row],[Order_Date]])</f>
        <v>8</v>
      </c>
      <c r="M3887" t="str">
        <f>TEXT(Table2[[#This Row],[Order_Date]],"mmm")</f>
        <v>Aug</v>
      </c>
      <c r="N3887" t="str">
        <f>TEXT(Table2[[#This Row],[Order_Date]],"YYYY-MM")</f>
        <v>2025-08</v>
      </c>
      <c r="O3887" s="9">
        <f>IFERROR(Table2[[#This Row],[Profit]]/Table2[[#This Row],[Sales]],0)</f>
        <v>0.20634634634634633</v>
      </c>
      <c r="P3887" t="str">
        <f>_xlfn.XLOOKUP(Table2[[#This Row],[Product_ID]],Table4[Product_ID],Table4[Category],"Not Found")</f>
        <v>Home</v>
      </c>
      <c r="Q3887" t="str">
        <f>_xlfn.XLOOKUP(Table2[[#This Row],[Product_ID]],Table4[Product_ID],Table4[Sub_Category],"Not Found")</f>
        <v>Lighting</v>
      </c>
      <c r="R3887" t="str">
        <f>_xlfn.XLOOKUP(Table2[[#This Row],[Customer_ID]],Table1[Customer_ID],Table1[Region],"Not Found")</f>
        <v>South</v>
      </c>
      <c r="S3887" t="str">
        <f>_xlfn.XLOOKUP(Table2[[#This Row],[Customer_ID]],Table1[Customer_ID],Table1[Segment],"Not Found")</f>
        <v>Consumer</v>
      </c>
      <c r="T3887" t="str">
        <f>_xlfn.XLOOKUP(Table2[[#This Row],[Product_ID]],Table4[Product_ID],Table4[Product_Name],"Not Found")</f>
        <v>LED Strip Light</v>
      </c>
    </row>
    <row r="3888" spans="1:20" x14ac:dyDescent="0.3">
      <c r="A3888" t="s">
        <v>4420</v>
      </c>
      <c r="B3888" s="4">
        <v>45657</v>
      </c>
      <c r="C3888" s="4">
        <v>45659</v>
      </c>
      <c r="D3888" t="s">
        <v>52</v>
      </c>
      <c r="E3888" t="s">
        <v>45</v>
      </c>
      <c r="F3888" s="8">
        <v>2</v>
      </c>
      <c r="G3888" s="10">
        <v>0.05</v>
      </c>
      <c r="H3888" t="s">
        <v>13</v>
      </c>
      <c r="I3888" s="8">
        <v>4748.1000000000004</v>
      </c>
      <c r="J3888" s="8">
        <v>777.09</v>
      </c>
      <c r="K3888" s="12">
        <f>YEAR(Table2[[#This Row],[Order_Date]])</f>
        <v>2024</v>
      </c>
      <c r="L3888" s="12">
        <f>MONTH(Table2[[#This Row],[Order_Date]])</f>
        <v>12</v>
      </c>
      <c r="M3888" t="str">
        <f>TEXT(Table2[[#This Row],[Order_Date]],"mmm")</f>
        <v>Dec</v>
      </c>
      <c r="N3888" t="str">
        <f>TEXT(Table2[[#This Row],[Order_Date]],"YYYY-MM")</f>
        <v>2024-12</v>
      </c>
      <c r="O3888" s="9">
        <f>IFERROR(Table2[[#This Row],[Profit]]/Table2[[#This Row],[Sales]],0)</f>
        <v>0.16366336008087445</v>
      </c>
      <c r="P3888" t="str">
        <f>_xlfn.XLOOKUP(Table2[[#This Row],[Product_ID]],Table4[Product_ID],Table4[Category],"Not Found")</f>
        <v>Technology</v>
      </c>
      <c r="Q3888" t="str">
        <f>_xlfn.XLOOKUP(Table2[[#This Row],[Product_ID]],Table4[Product_ID],Table4[Sub_Category],"Not Found")</f>
        <v>Audio</v>
      </c>
      <c r="R3888" t="str">
        <f>_xlfn.XLOOKUP(Table2[[#This Row],[Customer_ID]],Table1[Customer_ID],Table1[Region],"Not Found")</f>
        <v>East</v>
      </c>
      <c r="S3888" t="str">
        <f>_xlfn.XLOOKUP(Table2[[#This Row],[Customer_ID]],Table1[Customer_ID],Table1[Segment],"Not Found")</f>
        <v>Corporate</v>
      </c>
      <c r="T3888" t="str">
        <f>_xlfn.XLOOKUP(Table2[[#This Row],[Product_ID]],Table4[Product_ID],Table4[Product_Name],"Not Found")</f>
        <v>Headphones</v>
      </c>
    </row>
    <row r="3889" spans="1:20" x14ac:dyDescent="0.3">
      <c r="A3889" t="s">
        <v>4421</v>
      </c>
      <c r="B3889" s="4">
        <v>45567</v>
      </c>
      <c r="C3889" s="4">
        <v>45568</v>
      </c>
      <c r="D3889" t="s">
        <v>430</v>
      </c>
      <c r="E3889" t="s">
        <v>35</v>
      </c>
      <c r="F3889" s="8">
        <v>2</v>
      </c>
      <c r="G3889" s="10">
        <v>0</v>
      </c>
      <c r="H3889" t="s">
        <v>13</v>
      </c>
      <c r="I3889" s="8">
        <v>3198</v>
      </c>
      <c r="J3889" s="8">
        <v>808.68</v>
      </c>
      <c r="K3889" s="12">
        <f>YEAR(Table2[[#This Row],[Order_Date]])</f>
        <v>2024</v>
      </c>
      <c r="L3889" s="12">
        <f>MONTH(Table2[[#This Row],[Order_Date]])</f>
        <v>10</v>
      </c>
      <c r="M3889" t="str">
        <f>TEXT(Table2[[#This Row],[Order_Date]],"mmm")</f>
        <v>Oct</v>
      </c>
      <c r="N3889" t="str">
        <f>TEXT(Table2[[#This Row],[Order_Date]],"YYYY-MM")</f>
        <v>2024-10</v>
      </c>
      <c r="O3889" s="9">
        <f>IFERROR(Table2[[#This Row],[Profit]]/Table2[[#This Row],[Sales]],0)</f>
        <v>0.25287054409005627</v>
      </c>
      <c r="P3889" t="str">
        <f>_xlfn.XLOOKUP(Table2[[#This Row],[Product_ID]],Table4[Product_ID],Table4[Category],"Not Found")</f>
        <v>Lifestyle</v>
      </c>
      <c r="Q3889" t="str">
        <f>_xlfn.XLOOKUP(Table2[[#This Row],[Product_ID]],Table4[Product_ID],Table4[Sub_Category],"Not Found")</f>
        <v>Bags</v>
      </c>
      <c r="R3889" t="str">
        <f>_xlfn.XLOOKUP(Table2[[#This Row],[Customer_ID]],Table1[Customer_ID],Table1[Region],"Not Found")</f>
        <v>South</v>
      </c>
      <c r="S3889" t="str">
        <f>_xlfn.XLOOKUP(Table2[[#This Row],[Customer_ID]],Table1[Customer_ID],Table1[Segment],"Not Found")</f>
        <v>Home Office</v>
      </c>
      <c r="T3889" t="str">
        <f>_xlfn.XLOOKUP(Table2[[#This Row],[Product_ID]],Table4[Product_ID],Table4[Product_Name],"Not Found")</f>
        <v>Backpack</v>
      </c>
    </row>
    <row r="3890" spans="1:20" x14ac:dyDescent="0.3">
      <c r="A3890" t="s">
        <v>4422</v>
      </c>
      <c r="B3890" s="4">
        <v>45671</v>
      </c>
      <c r="C3890" s="4">
        <v>45672</v>
      </c>
      <c r="D3890" t="s">
        <v>427</v>
      </c>
      <c r="E3890" t="s">
        <v>71</v>
      </c>
      <c r="F3890" s="8">
        <v>2</v>
      </c>
      <c r="G3890" s="10">
        <v>0</v>
      </c>
      <c r="H3890" t="s">
        <v>21</v>
      </c>
      <c r="I3890" s="8">
        <v>1598</v>
      </c>
      <c r="J3890" s="8">
        <v>337.23</v>
      </c>
      <c r="K3890" s="12">
        <f>YEAR(Table2[[#This Row],[Order_Date]])</f>
        <v>2025</v>
      </c>
      <c r="L3890" s="12">
        <f>MONTH(Table2[[#This Row],[Order_Date]])</f>
        <v>1</v>
      </c>
      <c r="M3890" t="str">
        <f>TEXT(Table2[[#This Row],[Order_Date]],"mmm")</f>
        <v>Jan</v>
      </c>
      <c r="N3890" t="str">
        <f>TEXT(Table2[[#This Row],[Order_Date]],"YYYY-MM")</f>
        <v>2025-01</v>
      </c>
      <c r="O3890" s="9">
        <f>IFERROR(Table2[[#This Row],[Profit]]/Table2[[#This Row],[Sales]],0)</f>
        <v>0.21103254067584482</v>
      </c>
      <c r="P3890" t="str">
        <f>_xlfn.XLOOKUP(Table2[[#This Row],[Product_ID]],Table4[Product_ID],Table4[Category],"Not Found")</f>
        <v>Home</v>
      </c>
      <c r="Q3890" t="str">
        <f>_xlfn.XLOOKUP(Table2[[#This Row],[Product_ID]],Table4[Product_ID],Table4[Sub_Category],"Not Found")</f>
        <v>Storage</v>
      </c>
      <c r="R3890" t="str">
        <f>_xlfn.XLOOKUP(Table2[[#This Row],[Customer_ID]],Table1[Customer_ID],Table1[Region],"Not Found")</f>
        <v>East</v>
      </c>
      <c r="S3890" t="str">
        <f>_xlfn.XLOOKUP(Table2[[#This Row],[Customer_ID]],Table1[Customer_ID],Table1[Segment],"Not Found")</f>
        <v>Corporate</v>
      </c>
      <c r="T3890" t="str">
        <f>_xlfn.XLOOKUP(Table2[[#This Row],[Product_ID]],Table4[Product_ID],Table4[Product_Name],"Not Found")</f>
        <v>Storage Box</v>
      </c>
    </row>
    <row r="3891" spans="1:20" x14ac:dyDescent="0.3">
      <c r="A3891" t="s">
        <v>4423</v>
      </c>
      <c r="B3891" s="4">
        <v>45600</v>
      </c>
      <c r="C3891" s="4">
        <v>45601</v>
      </c>
      <c r="D3891" t="s">
        <v>331</v>
      </c>
      <c r="E3891" t="s">
        <v>116</v>
      </c>
      <c r="F3891" s="8">
        <v>1</v>
      </c>
      <c r="G3891" s="10">
        <v>0.15</v>
      </c>
      <c r="H3891" t="s">
        <v>21</v>
      </c>
      <c r="I3891" s="8">
        <v>339.15</v>
      </c>
      <c r="J3891" s="8">
        <v>79.819999999999993</v>
      </c>
      <c r="K3891" s="12">
        <f>YEAR(Table2[[#This Row],[Order_Date]])</f>
        <v>2024</v>
      </c>
      <c r="L3891" s="12">
        <f>MONTH(Table2[[#This Row],[Order_Date]])</f>
        <v>11</v>
      </c>
      <c r="M3891" t="str">
        <f>TEXT(Table2[[#This Row],[Order_Date]],"mmm")</f>
        <v>Nov</v>
      </c>
      <c r="N3891" t="str">
        <f>TEXT(Table2[[#This Row],[Order_Date]],"YYYY-MM")</f>
        <v>2024-11</v>
      </c>
      <c r="O3891" s="9">
        <f>IFERROR(Table2[[#This Row],[Profit]]/Table2[[#This Row],[Sales]],0)</f>
        <v>0.23535308860386259</v>
      </c>
      <c r="P3891" t="str">
        <f>_xlfn.XLOOKUP(Table2[[#This Row],[Product_ID]],Table4[Product_ID],Table4[Category],"Not Found")</f>
        <v>Technology</v>
      </c>
      <c r="Q3891" t="str">
        <f>_xlfn.XLOOKUP(Table2[[#This Row],[Product_ID]],Table4[Product_ID],Table4[Sub_Category],"Not Found")</f>
        <v>Accessories</v>
      </c>
      <c r="R3891" t="str">
        <f>_xlfn.XLOOKUP(Table2[[#This Row],[Customer_ID]],Table1[Customer_ID],Table1[Region],"Not Found")</f>
        <v>East</v>
      </c>
      <c r="S3891" t="str">
        <f>_xlfn.XLOOKUP(Table2[[#This Row],[Customer_ID]],Table1[Customer_ID],Table1[Segment],"Not Found")</f>
        <v>Consumer</v>
      </c>
      <c r="T3891" t="str">
        <f>_xlfn.XLOOKUP(Table2[[#This Row],[Product_ID]],Table4[Product_ID],Table4[Product_Name],"Not Found")</f>
        <v>Mobile Holder</v>
      </c>
    </row>
    <row r="3892" spans="1:20" x14ac:dyDescent="0.3">
      <c r="A3892" t="s">
        <v>4424</v>
      </c>
      <c r="B3892" s="4">
        <v>45922</v>
      </c>
      <c r="C3892" s="4">
        <v>45923</v>
      </c>
      <c r="D3892" t="s">
        <v>1946</v>
      </c>
      <c r="E3892" t="s">
        <v>71</v>
      </c>
      <c r="F3892" s="8">
        <v>2</v>
      </c>
      <c r="G3892" s="10">
        <v>0</v>
      </c>
      <c r="H3892" t="s">
        <v>17</v>
      </c>
      <c r="I3892" s="8">
        <v>1598</v>
      </c>
      <c r="J3892" s="8">
        <v>453.2</v>
      </c>
      <c r="K3892" s="12">
        <f>YEAR(Table2[[#This Row],[Order_Date]])</f>
        <v>2025</v>
      </c>
      <c r="L3892" s="12">
        <f>MONTH(Table2[[#This Row],[Order_Date]])</f>
        <v>9</v>
      </c>
      <c r="M3892" t="str">
        <f>TEXT(Table2[[#This Row],[Order_Date]],"mmm")</f>
        <v>Sep</v>
      </c>
      <c r="N3892" t="str">
        <f>TEXT(Table2[[#This Row],[Order_Date]],"YYYY-MM")</f>
        <v>2025-09</v>
      </c>
      <c r="O3892" s="9">
        <f>IFERROR(Table2[[#This Row],[Profit]]/Table2[[#This Row],[Sales]],0)</f>
        <v>0.28360450563204004</v>
      </c>
      <c r="P3892" t="str">
        <f>_xlfn.XLOOKUP(Table2[[#This Row],[Product_ID]],Table4[Product_ID],Table4[Category],"Not Found")</f>
        <v>Home</v>
      </c>
      <c r="Q3892" t="str">
        <f>_xlfn.XLOOKUP(Table2[[#This Row],[Product_ID]],Table4[Product_ID],Table4[Sub_Category],"Not Found")</f>
        <v>Storage</v>
      </c>
      <c r="R3892" t="str">
        <f>_xlfn.XLOOKUP(Table2[[#This Row],[Customer_ID]],Table1[Customer_ID],Table1[Region],"Not Found")</f>
        <v>North</v>
      </c>
      <c r="S3892" t="str">
        <f>_xlfn.XLOOKUP(Table2[[#This Row],[Customer_ID]],Table1[Customer_ID],Table1[Segment],"Not Found")</f>
        <v>Consumer</v>
      </c>
      <c r="T3892" t="str">
        <f>_xlfn.XLOOKUP(Table2[[#This Row],[Product_ID]],Table4[Product_ID],Table4[Product_Name],"Not Found")</f>
        <v>Storage Box</v>
      </c>
    </row>
    <row r="3893" spans="1:20" x14ac:dyDescent="0.3">
      <c r="A3893" t="s">
        <v>4425</v>
      </c>
      <c r="B3893" s="4">
        <v>45559</v>
      </c>
      <c r="C3893" s="4">
        <v>45560</v>
      </c>
      <c r="D3893" t="s">
        <v>1024</v>
      </c>
      <c r="E3893" t="s">
        <v>20</v>
      </c>
      <c r="F3893" s="8">
        <v>4</v>
      </c>
      <c r="G3893" s="10">
        <v>0.05</v>
      </c>
      <c r="H3893" t="s">
        <v>13</v>
      </c>
      <c r="I3893" s="8">
        <v>26596.2</v>
      </c>
      <c r="J3893" s="8">
        <v>4497.55</v>
      </c>
      <c r="K3893" s="12">
        <f>YEAR(Table2[[#This Row],[Order_Date]])</f>
        <v>2024</v>
      </c>
      <c r="L3893" s="12">
        <f>MONTH(Table2[[#This Row],[Order_Date]])</f>
        <v>9</v>
      </c>
      <c r="M3893" t="str">
        <f>TEXT(Table2[[#This Row],[Order_Date]],"mmm")</f>
        <v>Sep</v>
      </c>
      <c r="N3893" t="str">
        <f>TEXT(Table2[[#This Row],[Order_Date]],"YYYY-MM")</f>
        <v>2024-09</v>
      </c>
      <c r="O3893" s="9">
        <f>IFERROR(Table2[[#This Row],[Profit]]/Table2[[#This Row],[Sales]],0)</f>
        <v>0.16910498492265813</v>
      </c>
      <c r="P3893" t="str">
        <f>_xlfn.XLOOKUP(Table2[[#This Row],[Product_ID]],Table4[Product_ID],Table4[Category],"Not Found")</f>
        <v>Furniture</v>
      </c>
      <c r="Q3893" t="str">
        <f>_xlfn.XLOOKUP(Table2[[#This Row],[Product_ID]],Table4[Product_ID],Table4[Sub_Category],"Not Found")</f>
        <v>Furniture</v>
      </c>
      <c r="R3893" t="str">
        <f>_xlfn.XLOOKUP(Table2[[#This Row],[Customer_ID]],Table1[Customer_ID],Table1[Region],"Not Found")</f>
        <v>North</v>
      </c>
      <c r="S3893" t="str">
        <f>_xlfn.XLOOKUP(Table2[[#This Row],[Customer_ID]],Table1[Customer_ID],Table1[Segment],"Not Found")</f>
        <v>Consumer</v>
      </c>
      <c r="T3893" t="str">
        <f>_xlfn.XLOOKUP(Table2[[#This Row],[Product_ID]],Table4[Product_ID],Table4[Product_Name],"Not Found")</f>
        <v>Office Chair</v>
      </c>
    </row>
    <row r="3894" spans="1:20" x14ac:dyDescent="0.3">
      <c r="A3894" t="s">
        <v>4426</v>
      </c>
      <c r="B3894" s="4">
        <v>45355</v>
      </c>
      <c r="C3894" s="4">
        <v>45360</v>
      </c>
      <c r="D3894" t="s">
        <v>285</v>
      </c>
      <c r="E3894" t="s">
        <v>40</v>
      </c>
      <c r="F3894" s="8">
        <v>1</v>
      </c>
      <c r="G3894" s="10">
        <v>0.1</v>
      </c>
      <c r="H3894" t="s">
        <v>21</v>
      </c>
      <c r="I3894" s="8">
        <v>1349.1</v>
      </c>
      <c r="J3894" s="8">
        <v>254.48</v>
      </c>
      <c r="K3894" s="12">
        <f>YEAR(Table2[[#This Row],[Order_Date]])</f>
        <v>2024</v>
      </c>
      <c r="L3894" s="12">
        <f>MONTH(Table2[[#This Row],[Order_Date]])</f>
        <v>3</v>
      </c>
      <c r="M3894" t="str">
        <f>TEXT(Table2[[#This Row],[Order_Date]],"mmm")</f>
        <v>Mar</v>
      </c>
      <c r="N3894" t="str">
        <f>TEXT(Table2[[#This Row],[Order_Date]],"YYYY-MM")</f>
        <v>2024-03</v>
      </c>
      <c r="O3894" s="9">
        <f>IFERROR(Table2[[#This Row],[Profit]]/Table2[[#This Row],[Sales]],0)</f>
        <v>0.18862945667482026</v>
      </c>
      <c r="P3894" t="str">
        <f>_xlfn.XLOOKUP(Table2[[#This Row],[Product_ID]],Table4[Product_ID],Table4[Category],"Not Found")</f>
        <v>Technology</v>
      </c>
      <c r="Q3894" t="str">
        <f>_xlfn.XLOOKUP(Table2[[#This Row],[Product_ID]],Table4[Product_ID],Table4[Sub_Category],"Not Found")</f>
        <v>Accessories</v>
      </c>
      <c r="R3894" t="str">
        <f>_xlfn.XLOOKUP(Table2[[#This Row],[Customer_ID]],Table1[Customer_ID],Table1[Region],"Not Found")</f>
        <v>West</v>
      </c>
      <c r="S3894" t="str">
        <f>_xlfn.XLOOKUP(Table2[[#This Row],[Customer_ID]],Table1[Customer_ID],Table1[Segment],"Not Found")</f>
        <v>Home Office</v>
      </c>
      <c r="T3894" t="str">
        <f>_xlfn.XLOOKUP(Table2[[#This Row],[Product_ID]],Table4[Product_ID],Table4[Product_Name],"Not Found")</f>
        <v>Power Bank</v>
      </c>
    </row>
    <row r="3895" spans="1:20" x14ac:dyDescent="0.3">
      <c r="A3895" t="s">
        <v>4427</v>
      </c>
      <c r="B3895" s="4">
        <v>45641</v>
      </c>
      <c r="C3895" s="4">
        <v>45646</v>
      </c>
      <c r="D3895" t="s">
        <v>243</v>
      </c>
      <c r="E3895" t="s">
        <v>81</v>
      </c>
      <c r="F3895" s="8">
        <v>2</v>
      </c>
      <c r="G3895" s="10">
        <v>0</v>
      </c>
      <c r="H3895" t="s">
        <v>17</v>
      </c>
      <c r="I3895" s="8">
        <v>1598</v>
      </c>
      <c r="J3895" s="8">
        <v>401.21</v>
      </c>
      <c r="K3895" s="12">
        <f>YEAR(Table2[[#This Row],[Order_Date]])</f>
        <v>2024</v>
      </c>
      <c r="L3895" s="12">
        <f>MONTH(Table2[[#This Row],[Order_Date]])</f>
        <v>12</v>
      </c>
      <c r="M3895" t="str">
        <f>TEXT(Table2[[#This Row],[Order_Date]],"mmm")</f>
        <v>Dec</v>
      </c>
      <c r="N3895" t="str">
        <f>TEXT(Table2[[#This Row],[Order_Date]],"YYYY-MM")</f>
        <v>2024-12</v>
      </c>
      <c r="O3895" s="9">
        <f>IFERROR(Table2[[#This Row],[Profit]]/Table2[[#This Row],[Sales]],0)</f>
        <v>0.25107008760951188</v>
      </c>
      <c r="P3895" t="str">
        <f>_xlfn.XLOOKUP(Table2[[#This Row],[Product_ID]],Table4[Product_ID],Table4[Category],"Not Found")</f>
        <v>Home</v>
      </c>
      <c r="Q3895" t="str">
        <f>_xlfn.XLOOKUP(Table2[[#This Row],[Product_ID]],Table4[Product_ID],Table4[Sub_Category],"Not Found")</f>
        <v>Kitchen</v>
      </c>
      <c r="R3895" t="str">
        <f>_xlfn.XLOOKUP(Table2[[#This Row],[Customer_ID]],Table1[Customer_ID],Table1[Region],"Not Found")</f>
        <v>East</v>
      </c>
      <c r="S3895" t="str">
        <f>_xlfn.XLOOKUP(Table2[[#This Row],[Customer_ID]],Table1[Customer_ID],Table1[Segment],"Not Found")</f>
        <v>Consumer</v>
      </c>
      <c r="T3895" t="str">
        <f>_xlfn.XLOOKUP(Table2[[#This Row],[Product_ID]],Table4[Product_ID],Table4[Product_Name],"Not Found")</f>
        <v>Travel Mug</v>
      </c>
    </row>
    <row r="3896" spans="1:20" x14ac:dyDescent="0.3">
      <c r="A3896" t="s">
        <v>4428</v>
      </c>
      <c r="B3896" s="4">
        <v>45785</v>
      </c>
      <c r="C3896" s="4">
        <v>45786</v>
      </c>
      <c r="D3896" t="s">
        <v>113</v>
      </c>
      <c r="E3896" t="s">
        <v>116</v>
      </c>
      <c r="F3896" s="8">
        <v>5</v>
      </c>
      <c r="G3896" s="10">
        <v>0.15</v>
      </c>
      <c r="H3896" t="s">
        <v>21</v>
      </c>
      <c r="I3896" s="8">
        <v>1695.75</v>
      </c>
      <c r="J3896" s="8">
        <v>255.93</v>
      </c>
      <c r="K3896" s="12">
        <f>YEAR(Table2[[#This Row],[Order_Date]])</f>
        <v>2025</v>
      </c>
      <c r="L3896" s="12">
        <f>MONTH(Table2[[#This Row],[Order_Date]])</f>
        <v>5</v>
      </c>
      <c r="M3896" t="str">
        <f>TEXT(Table2[[#This Row],[Order_Date]],"mmm")</f>
        <v>May</v>
      </c>
      <c r="N3896" t="str">
        <f>TEXT(Table2[[#This Row],[Order_Date]],"YYYY-MM")</f>
        <v>2025-05</v>
      </c>
      <c r="O3896" s="9">
        <f>IFERROR(Table2[[#This Row],[Profit]]/Table2[[#This Row],[Sales]],0)</f>
        <v>0.15092436974789916</v>
      </c>
      <c r="P3896" t="str">
        <f>_xlfn.XLOOKUP(Table2[[#This Row],[Product_ID]],Table4[Product_ID],Table4[Category],"Not Found")</f>
        <v>Technology</v>
      </c>
      <c r="Q3896" t="str">
        <f>_xlfn.XLOOKUP(Table2[[#This Row],[Product_ID]],Table4[Product_ID],Table4[Sub_Category],"Not Found")</f>
        <v>Accessories</v>
      </c>
      <c r="R3896" t="str">
        <f>_xlfn.XLOOKUP(Table2[[#This Row],[Customer_ID]],Table1[Customer_ID],Table1[Region],"Not Found")</f>
        <v>South</v>
      </c>
      <c r="S3896" t="str">
        <f>_xlfn.XLOOKUP(Table2[[#This Row],[Customer_ID]],Table1[Customer_ID],Table1[Segment],"Not Found")</f>
        <v>Consumer</v>
      </c>
      <c r="T3896" t="str">
        <f>_xlfn.XLOOKUP(Table2[[#This Row],[Product_ID]],Table4[Product_ID],Table4[Product_Name],"Not Found")</f>
        <v>Mobile Holder</v>
      </c>
    </row>
    <row r="3897" spans="1:20" x14ac:dyDescent="0.3">
      <c r="A3897" t="s">
        <v>4429</v>
      </c>
      <c r="B3897" s="4">
        <v>45814</v>
      </c>
      <c r="C3897" s="4">
        <v>45816</v>
      </c>
      <c r="D3897" t="s">
        <v>2929</v>
      </c>
      <c r="E3897" t="s">
        <v>76</v>
      </c>
      <c r="F3897" s="8">
        <v>3</v>
      </c>
      <c r="G3897" s="10">
        <v>0</v>
      </c>
      <c r="H3897" t="s">
        <v>21</v>
      </c>
      <c r="I3897" s="8">
        <v>2697</v>
      </c>
      <c r="J3897" s="8">
        <v>732.71</v>
      </c>
      <c r="K3897" s="12">
        <f>YEAR(Table2[[#This Row],[Order_Date]])</f>
        <v>2025</v>
      </c>
      <c r="L3897" s="12">
        <f>MONTH(Table2[[#This Row],[Order_Date]])</f>
        <v>6</v>
      </c>
      <c r="M3897" t="str">
        <f>TEXT(Table2[[#This Row],[Order_Date]],"mmm")</f>
        <v>Jun</v>
      </c>
      <c r="N3897" t="str">
        <f>TEXT(Table2[[#This Row],[Order_Date]],"YYYY-MM")</f>
        <v>2025-06</v>
      </c>
      <c r="O3897" s="9">
        <f>IFERROR(Table2[[#This Row],[Profit]]/Table2[[#This Row],[Sales]],0)</f>
        <v>0.27167593622543568</v>
      </c>
      <c r="P3897" t="str">
        <f>_xlfn.XLOOKUP(Table2[[#This Row],[Product_ID]],Table4[Product_ID],Table4[Category],"Not Found")</f>
        <v>Home</v>
      </c>
      <c r="Q3897" t="str">
        <f>_xlfn.XLOOKUP(Table2[[#This Row],[Product_ID]],Table4[Product_ID],Table4[Sub_Category],"Not Found")</f>
        <v>Decor</v>
      </c>
      <c r="R3897" t="str">
        <f>_xlfn.XLOOKUP(Table2[[#This Row],[Customer_ID]],Table1[Customer_ID],Table1[Region],"Not Found")</f>
        <v>South</v>
      </c>
      <c r="S3897" t="str">
        <f>_xlfn.XLOOKUP(Table2[[#This Row],[Customer_ID]],Table1[Customer_ID],Table1[Segment],"Not Found")</f>
        <v>Home Office</v>
      </c>
      <c r="T3897" t="str">
        <f>_xlfn.XLOOKUP(Table2[[#This Row],[Product_ID]],Table4[Product_ID],Table4[Product_Name],"Not Found")</f>
        <v>Wall Clock</v>
      </c>
    </row>
    <row r="3898" spans="1:20" x14ac:dyDescent="0.3">
      <c r="A3898" t="s">
        <v>4430</v>
      </c>
      <c r="B3898" s="4">
        <v>45389</v>
      </c>
      <c r="C3898" s="4">
        <v>45393</v>
      </c>
      <c r="D3898" t="s">
        <v>1724</v>
      </c>
      <c r="E3898" t="s">
        <v>58</v>
      </c>
      <c r="F3898" s="8">
        <v>2</v>
      </c>
      <c r="G3898" s="10">
        <v>0.05</v>
      </c>
      <c r="H3898" t="s">
        <v>13</v>
      </c>
      <c r="I3898" s="8">
        <v>3798.1</v>
      </c>
      <c r="J3898" s="8">
        <v>826.08</v>
      </c>
      <c r="K3898" s="12">
        <f>YEAR(Table2[[#This Row],[Order_Date]])</f>
        <v>2024</v>
      </c>
      <c r="L3898" s="12">
        <f>MONTH(Table2[[#This Row],[Order_Date]])</f>
        <v>4</v>
      </c>
      <c r="M3898" t="str">
        <f>TEXT(Table2[[#This Row],[Order_Date]],"mmm")</f>
        <v>Apr</v>
      </c>
      <c r="N3898" t="str">
        <f>TEXT(Table2[[#This Row],[Order_Date]],"YYYY-MM")</f>
        <v>2024-04</v>
      </c>
      <c r="O3898" s="9">
        <f>IFERROR(Table2[[#This Row],[Profit]]/Table2[[#This Row],[Sales]],0)</f>
        <v>0.21749822279560835</v>
      </c>
      <c r="P3898" t="str">
        <f>_xlfn.XLOOKUP(Table2[[#This Row],[Product_ID]],Table4[Product_ID],Table4[Category],"Not Found")</f>
        <v>Technology</v>
      </c>
      <c r="Q3898" t="str">
        <f>_xlfn.XLOOKUP(Table2[[#This Row],[Product_ID]],Table4[Product_ID],Table4[Sub_Category],"Not Found")</f>
        <v>Audio</v>
      </c>
      <c r="R3898" t="str">
        <f>_xlfn.XLOOKUP(Table2[[#This Row],[Customer_ID]],Table1[Customer_ID],Table1[Region],"Not Found")</f>
        <v>East</v>
      </c>
      <c r="S3898" t="str">
        <f>_xlfn.XLOOKUP(Table2[[#This Row],[Customer_ID]],Table1[Customer_ID],Table1[Segment],"Not Found")</f>
        <v>Home Office</v>
      </c>
      <c r="T3898" t="str">
        <f>_xlfn.XLOOKUP(Table2[[#This Row],[Product_ID]],Table4[Product_ID],Table4[Product_Name],"Not Found")</f>
        <v>Bluetooth Speaker</v>
      </c>
    </row>
    <row r="3899" spans="1:20" x14ac:dyDescent="0.3">
      <c r="A3899" t="s">
        <v>4431</v>
      </c>
      <c r="B3899" s="4">
        <v>45362</v>
      </c>
      <c r="C3899" s="4">
        <v>45366</v>
      </c>
      <c r="D3899" t="s">
        <v>427</v>
      </c>
      <c r="E3899" t="s">
        <v>35</v>
      </c>
      <c r="F3899" s="8">
        <v>2</v>
      </c>
      <c r="G3899" s="10">
        <v>0.1</v>
      </c>
      <c r="H3899" t="s">
        <v>21</v>
      </c>
      <c r="I3899" s="8">
        <v>2878.2</v>
      </c>
      <c r="J3899" s="8">
        <v>870.89</v>
      </c>
      <c r="K3899" s="12">
        <f>YEAR(Table2[[#This Row],[Order_Date]])</f>
        <v>2024</v>
      </c>
      <c r="L3899" s="12">
        <f>MONTH(Table2[[#This Row],[Order_Date]])</f>
        <v>3</v>
      </c>
      <c r="M3899" t="str">
        <f>TEXT(Table2[[#This Row],[Order_Date]],"mmm")</f>
        <v>Mar</v>
      </c>
      <c r="N3899" t="str">
        <f>TEXT(Table2[[#This Row],[Order_Date]],"YYYY-MM")</f>
        <v>2024-03</v>
      </c>
      <c r="O3899" s="9">
        <f>IFERROR(Table2[[#This Row],[Profit]]/Table2[[#This Row],[Sales]],0)</f>
        <v>0.30258147453269407</v>
      </c>
      <c r="P3899" t="str">
        <f>_xlfn.XLOOKUP(Table2[[#This Row],[Product_ID]],Table4[Product_ID],Table4[Category],"Not Found")</f>
        <v>Lifestyle</v>
      </c>
      <c r="Q3899" t="str">
        <f>_xlfn.XLOOKUP(Table2[[#This Row],[Product_ID]],Table4[Product_ID],Table4[Sub_Category],"Not Found")</f>
        <v>Bags</v>
      </c>
      <c r="R3899" t="str">
        <f>_xlfn.XLOOKUP(Table2[[#This Row],[Customer_ID]],Table1[Customer_ID],Table1[Region],"Not Found")</f>
        <v>East</v>
      </c>
      <c r="S3899" t="str">
        <f>_xlfn.XLOOKUP(Table2[[#This Row],[Customer_ID]],Table1[Customer_ID],Table1[Segment],"Not Found")</f>
        <v>Corporate</v>
      </c>
      <c r="T3899" t="str">
        <f>_xlfn.XLOOKUP(Table2[[#This Row],[Product_ID]],Table4[Product_ID],Table4[Product_Name],"Not Found")</f>
        <v>Backpack</v>
      </c>
    </row>
    <row r="3900" spans="1:20" x14ac:dyDescent="0.3">
      <c r="A3900" t="s">
        <v>4432</v>
      </c>
      <c r="B3900" s="4">
        <v>45655</v>
      </c>
      <c r="C3900" s="4">
        <v>45660</v>
      </c>
      <c r="D3900" t="s">
        <v>677</v>
      </c>
      <c r="E3900" t="s">
        <v>68</v>
      </c>
      <c r="F3900" s="8">
        <v>4</v>
      </c>
      <c r="G3900" s="10">
        <v>0.15</v>
      </c>
      <c r="H3900" t="s">
        <v>13</v>
      </c>
      <c r="I3900" s="8">
        <v>4416.6000000000004</v>
      </c>
      <c r="J3900" s="8">
        <v>1021.2</v>
      </c>
      <c r="K3900" s="12">
        <f>YEAR(Table2[[#This Row],[Order_Date]])</f>
        <v>2024</v>
      </c>
      <c r="L3900" s="12">
        <f>MONTH(Table2[[#This Row],[Order_Date]])</f>
        <v>12</v>
      </c>
      <c r="M3900" t="str">
        <f>TEXT(Table2[[#This Row],[Order_Date]],"mmm")</f>
        <v>Dec</v>
      </c>
      <c r="N3900" t="str">
        <f>TEXT(Table2[[#This Row],[Order_Date]],"YYYY-MM")</f>
        <v>2024-12</v>
      </c>
      <c r="O3900" s="9">
        <f>IFERROR(Table2[[#This Row],[Profit]]/Table2[[#This Row],[Sales]],0)</f>
        <v>0.23121858443146312</v>
      </c>
      <c r="P3900" t="str">
        <f>_xlfn.XLOOKUP(Table2[[#This Row],[Product_ID]],Table4[Product_ID],Table4[Category],"Not Found")</f>
        <v>Home</v>
      </c>
      <c r="Q3900" t="str">
        <f>_xlfn.XLOOKUP(Table2[[#This Row],[Product_ID]],Table4[Product_ID],Table4[Sub_Category],"Not Found")</f>
        <v>Lighting</v>
      </c>
      <c r="R3900" t="str">
        <f>_xlfn.XLOOKUP(Table2[[#This Row],[Customer_ID]],Table1[Customer_ID],Table1[Region],"Not Found")</f>
        <v>East</v>
      </c>
      <c r="S3900" t="str">
        <f>_xlfn.XLOOKUP(Table2[[#This Row],[Customer_ID]],Table1[Customer_ID],Table1[Segment],"Not Found")</f>
        <v>Consumer</v>
      </c>
      <c r="T3900" t="str">
        <f>_xlfn.XLOOKUP(Table2[[#This Row],[Product_ID]],Table4[Product_ID],Table4[Product_Name],"Not Found")</f>
        <v>Table Lamp</v>
      </c>
    </row>
    <row r="3901" spans="1:20" x14ac:dyDescent="0.3">
      <c r="A3901" t="s">
        <v>4433</v>
      </c>
      <c r="B3901" s="4">
        <v>45861</v>
      </c>
      <c r="C3901" s="4">
        <v>45862</v>
      </c>
      <c r="D3901" t="s">
        <v>301</v>
      </c>
      <c r="E3901" t="s">
        <v>58</v>
      </c>
      <c r="F3901" s="8">
        <v>4</v>
      </c>
      <c r="G3901" s="10">
        <v>0.1</v>
      </c>
      <c r="H3901" t="s">
        <v>21</v>
      </c>
      <c r="I3901" s="8">
        <v>7196.4</v>
      </c>
      <c r="J3901" s="8">
        <v>1426.07</v>
      </c>
      <c r="K3901" s="12">
        <f>YEAR(Table2[[#This Row],[Order_Date]])</f>
        <v>2025</v>
      </c>
      <c r="L3901" s="12">
        <f>MONTH(Table2[[#This Row],[Order_Date]])</f>
        <v>7</v>
      </c>
      <c r="M3901" t="str">
        <f>TEXT(Table2[[#This Row],[Order_Date]],"mmm")</f>
        <v>Jul</v>
      </c>
      <c r="N3901" t="str">
        <f>TEXT(Table2[[#This Row],[Order_Date]],"YYYY-MM")</f>
        <v>2025-07</v>
      </c>
      <c r="O3901" s="9">
        <f>IFERROR(Table2[[#This Row],[Profit]]/Table2[[#This Row],[Sales]],0)</f>
        <v>0.19816435995775666</v>
      </c>
      <c r="P3901" t="str">
        <f>_xlfn.XLOOKUP(Table2[[#This Row],[Product_ID]],Table4[Product_ID],Table4[Category],"Not Found")</f>
        <v>Technology</v>
      </c>
      <c r="Q3901" t="str">
        <f>_xlfn.XLOOKUP(Table2[[#This Row],[Product_ID]],Table4[Product_ID],Table4[Sub_Category],"Not Found")</f>
        <v>Audio</v>
      </c>
      <c r="R3901" t="str">
        <f>_xlfn.XLOOKUP(Table2[[#This Row],[Customer_ID]],Table1[Customer_ID],Table1[Region],"Not Found")</f>
        <v>East</v>
      </c>
      <c r="S3901" t="str">
        <f>_xlfn.XLOOKUP(Table2[[#This Row],[Customer_ID]],Table1[Customer_ID],Table1[Segment],"Not Found")</f>
        <v>Home Office</v>
      </c>
      <c r="T3901" t="str">
        <f>_xlfn.XLOOKUP(Table2[[#This Row],[Product_ID]],Table4[Product_ID],Table4[Product_Name],"Not Found")</f>
        <v>Bluetooth Speaker</v>
      </c>
    </row>
    <row r="3902" spans="1:20" x14ac:dyDescent="0.3">
      <c r="A3902" t="s">
        <v>4434</v>
      </c>
      <c r="B3902" s="4">
        <v>45567</v>
      </c>
      <c r="C3902" s="4">
        <v>45570</v>
      </c>
      <c r="D3902" t="s">
        <v>554</v>
      </c>
      <c r="E3902" t="s">
        <v>81</v>
      </c>
      <c r="F3902" s="8">
        <v>4</v>
      </c>
      <c r="G3902" s="10">
        <v>0.05</v>
      </c>
      <c r="H3902" t="s">
        <v>21</v>
      </c>
      <c r="I3902" s="8">
        <v>3036.2</v>
      </c>
      <c r="J3902" s="8">
        <v>583.78</v>
      </c>
      <c r="K3902" s="12">
        <f>YEAR(Table2[[#This Row],[Order_Date]])</f>
        <v>2024</v>
      </c>
      <c r="L3902" s="12">
        <f>MONTH(Table2[[#This Row],[Order_Date]])</f>
        <v>10</v>
      </c>
      <c r="M3902" t="str">
        <f>TEXT(Table2[[#This Row],[Order_Date]],"mmm")</f>
        <v>Oct</v>
      </c>
      <c r="N3902" t="str">
        <f>TEXT(Table2[[#This Row],[Order_Date]],"YYYY-MM")</f>
        <v>2024-10</v>
      </c>
      <c r="O3902" s="9">
        <f>IFERROR(Table2[[#This Row],[Profit]]/Table2[[#This Row],[Sales]],0)</f>
        <v>0.19227323628219486</v>
      </c>
      <c r="P3902" t="str">
        <f>_xlfn.XLOOKUP(Table2[[#This Row],[Product_ID]],Table4[Product_ID],Table4[Category],"Not Found")</f>
        <v>Home</v>
      </c>
      <c r="Q3902" t="str">
        <f>_xlfn.XLOOKUP(Table2[[#This Row],[Product_ID]],Table4[Product_ID],Table4[Sub_Category],"Not Found")</f>
        <v>Kitchen</v>
      </c>
      <c r="R3902" t="str">
        <f>_xlfn.XLOOKUP(Table2[[#This Row],[Customer_ID]],Table1[Customer_ID],Table1[Region],"Not Found")</f>
        <v>West</v>
      </c>
      <c r="S3902" t="str">
        <f>_xlfn.XLOOKUP(Table2[[#This Row],[Customer_ID]],Table1[Customer_ID],Table1[Segment],"Not Found")</f>
        <v>Consumer</v>
      </c>
      <c r="T3902" t="str">
        <f>_xlfn.XLOOKUP(Table2[[#This Row],[Product_ID]],Table4[Product_ID],Table4[Product_Name],"Not Found")</f>
        <v>Travel Mug</v>
      </c>
    </row>
    <row r="3903" spans="1:20" x14ac:dyDescent="0.3">
      <c r="A3903" t="s">
        <v>4435</v>
      </c>
      <c r="B3903" s="4">
        <v>45341</v>
      </c>
      <c r="C3903" s="4">
        <v>45345</v>
      </c>
      <c r="D3903" t="s">
        <v>148</v>
      </c>
      <c r="E3903" t="s">
        <v>29</v>
      </c>
      <c r="F3903" s="8">
        <v>2</v>
      </c>
      <c r="G3903" s="10">
        <v>0.05</v>
      </c>
      <c r="H3903" t="s">
        <v>17</v>
      </c>
      <c r="I3903" s="8">
        <v>758.1</v>
      </c>
      <c r="J3903" s="8">
        <v>235.3</v>
      </c>
      <c r="K3903" s="12">
        <f>YEAR(Table2[[#This Row],[Order_Date]])</f>
        <v>2024</v>
      </c>
      <c r="L3903" s="12">
        <f>MONTH(Table2[[#This Row],[Order_Date]])</f>
        <v>2</v>
      </c>
      <c r="M3903" t="str">
        <f>TEXT(Table2[[#This Row],[Order_Date]],"mmm")</f>
        <v>Feb</v>
      </c>
      <c r="N3903" t="str">
        <f>TEXT(Table2[[#This Row],[Order_Date]],"YYYY-MM")</f>
        <v>2024-02</v>
      </c>
      <c r="O3903" s="9">
        <f>IFERROR(Table2[[#This Row],[Profit]]/Table2[[#This Row],[Sales]],0)</f>
        <v>0.31038121619839071</v>
      </c>
      <c r="P3903" t="str">
        <f>_xlfn.XLOOKUP(Table2[[#This Row],[Product_ID]],Table4[Product_ID],Table4[Category],"Not Found")</f>
        <v>Office</v>
      </c>
      <c r="Q3903" t="str">
        <f>_xlfn.XLOOKUP(Table2[[#This Row],[Product_ID]],Table4[Product_ID],Table4[Sub_Category],"Not Found")</f>
        <v>Paper</v>
      </c>
      <c r="R3903" t="str">
        <f>_xlfn.XLOOKUP(Table2[[#This Row],[Customer_ID]],Table1[Customer_ID],Table1[Region],"Not Found")</f>
        <v>North</v>
      </c>
      <c r="S3903" t="str">
        <f>_xlfn.XLOOKUP(Table2[[#This Row],[Customer_ID]],Table1[Customer_ID],Table1[Segment],"Not Found")</f>
        <v>Consumer</v>
      </c>
      <c r="T3903" t="str">
        <f>_xlfn.XLOOKUP(Table2[[#This Row],[Product_ID]],Table4[Product_ID],Table4[Product_Name],"Not Found")</f>
        <v>Notebook Set</v>
      </c>
    </row>
    <row r="3904" spans="1:20" x14ac:dyDescent="0.3">
      <c r="A3904" t="s">
        <v>4436</v>
      </c>
      <c r="B3904" s="4">
        <v>45649</v>
      </c>
      <c r="C3904" s="4">
        <v>45653</v>
      </c>
      <c r="D3904" t="s">
        <v>1064</v>
      </c>
      <c r="E3904" t="s">
        <v>71</v>
      </c>
      <c r="F3904" s="8">
        <v>1</v>
      </c>
      <c r="G3904" s="10">
        <v>0</v>
      </c>
      <c r="H3904" t="s">
        <v>17</v>
      </c>
      <c r="I3904" s="8">
        <v>799</v>
      </c>
      <c r="J3904" s="8">
        <v>164.51</v>
      </c>
      <c r="K3904" s="12">
        <f>YEAR(Table2[[#This Row],[Order_Date]])</f>
        <v>2024</v>
      </c>
      <c r="L3904" s="12">
        <f>MONTH(Table2[[#This Row],[Order_Date]])</f>
        <v>12</v>
      </c>
      <c r="M3904" t="str">
        <f>TEXT(Table2[[#This Row],[Order_Date]],"mmm")</f>
        <v>Dec</v>
      </c>
      <c r="N3904" t="str">
        <f>TEXT(Table2[[#This Row],[Order_Date]],"YYYY-MM")</f>
        <v>2024-12</v>
      </c>
      <c r="O3904" s="9">
        <f>IFERROR(Table2[[#This Row],[Profit]]/Table2[[#This Row],[Sales]],0)</f>
        <v>0.20589486858573217</v>
      </c>
      <c r="P3904" t="str">
        <f>_xlfn.XLOOKUP(Table2[[#This Row],[Product_ID]],Table4[Product_ID],Table4[Category],"Not Found")</f>
        <v>Home</v>
      </c>
      <c r="Q3904" t="str">
        <f>_xlfn.XLOOKUP(Table2[[#This Row],[Product_ID]],Table4[Product_ID],Table4[Sub_Category],"Not Found")</f>
        <v>Storage</v>
      </c>
      <c r="R3904" t="str">
        <f>_xlfn.XLOOKUP(Table2[[#This Row],[Customer_ID]],Table1[Customer_ID],Table1[Region],"Not Found")</f>
        <v>West</v>
      </c>
      <c r="S3904" t="str">
        <f>_xlfn.XLOOKUP(Table2[[#This Row],[Customer_ID]],Table1[Customer_ID],Table1[Segment],"Not Found")</f>
        <v>Consumer</v>
      </c>
      <c r="T3904" t="str">
        <f>_xlfn.XLOOKUP(Table2[[#This Row],[Product_ID]],Table4[Product_ID],Table4[Product_Name],"Not Found")</f>
        <v>Storage Box</v>
      </c>
    </row>
    <row r="3905" spans="1:20" x14ac:dyDescent="0.3">
      <c r="A3905" t="s">
        <v>4437</v>
      </c>
      <c r="B3905" s="4">
        <v>46019</v>
      </c>
      <c r="C3905" s="4">
        <v>46021</v>
      </c>
      <c r="D3905" t="s">
        <v>260</v>
      </c>
      <c r="E3905" t="s">
        <v>26</v>
      </c>
      <c r="F3905" s="8">
        <v>1</v>
      </c>
      <c r="G3905" s="10">
        <v>0.1</v>
      </c>
      <c r="H3905" t="s">
        <v>13</v>
      </c>
      <c r="I3905" s="8">
        <v>809.1</v>
      </c>
      <c r="J3905" s="8">
        <v>157.59</v>
      </c>
      <c r="K3905" s="12">
        <f>YEAR(Table2[[#This Row],[Order_Date]])</f>
        <v>2025</v>
      </c>
      <c r="L3905" s="12">
        <f>MONTH(Table2[[#This Row],[Order_Date]])</f>
        <v>12</v>
      </c>
      <c r="M3905" t="str">
        <f>TEXT(Table2[[#This Row],[Order_Date]],"mmm")</f>
        <v>Dec</v>
      </c>
      <c r="N3905" t="str">
        <f>TEXT(Table2[[#This Row],[Order_Date]],"YYYY-MM")</f>
        <v>2025-12</v>
      </c>
      <c r="O3905" s="9">
        <f>IFERROR(Table2[[#This Row],[Profit]]/Table2[[#This Row],[Sales]],0)</f>
        <v>0.19477196885428252</v>
      </c>
      <c r="P3905" t="str">
        <f>_xlfn.XLOOKUP(Table2[[#This Row],[Product_ID]],Table4[Product_ID],Table4[Category],"Not Found")</f>
        <v>Technology</v>
      </c>
      <c r="Q3905" t="str">
        <f>_xlfn.XLOOKUP(Table2[[#This Row],[Product_ID]],Table4[Product_ID],Table4[Sub_Category],"Not Found")</f>
        <v>Accessories</v>
      </c>
      <c r="R3905" t="str">
        <f>_xlfn.XLOOKUP(Table2[[#This Row],[Customer_ID]],Table1[Customer_ID],Table1[Region],"Not Found")</f>
        <v>West</v>
      </c>
      <c r="S3905" t="str">
        <f>_xlfn.XLOOKUP(Table2[[#This Row],[Customer_ID]],Table1[Customer_ID],Table1[Segment],"Not Found")</f>
        <v>Home Office</v>
      </c>
      <c r="T3905" t="str">
        <f>_xlfn.XLOOKUP(Table2[[#This Row],[Product_ID]],Table4[Product_ID],Table4[Product_Name],"Not Found")</f>
        <v>Keyboard</v>
      </c>
    </row>
    <row r="3906" spans="1:20" x14ac:dyDescent="0.3">
      <c r="A3906" t="s">
        <v>4438</v>
      </c>
      <c r="B3906" s="4">
        <v>45855</v>
      </c>
      <c r="C3906" s="4">
        <v>45859</v>
      </c>
      <c r="D3906" t="s">
        <v>648</v>
      </c>
      <c r="E3906" t="s">
        <v>68</v>
      </c>
      <c r="F3906" s="8">
        <v>1</v>
      </c>
      <c r="G3906" s="10">
        <v>0</v>
      </c>
      <c r="H3906" t="s">
        <v>13</v>
      </c>
      <c r="I3906" s="8">
        <v>1299</v>
      </c>
      <c r="J3906" s="8">
        <v>281.66000000000003</v>
      </c>
      <c r="K3906" s="12">
        <f>YEAR(Table2[[#This Row],[Order_Date]])</f>
        <v>2025</v>
      </c>
      <c r="L3906" s="12">
        <f>MONTH(Table2[[#This Row],[Order_Date]])</f>
        <v>7</v>
      </c>
      <c r="M3906" t="str">
        <f>TEXT(Table2[[#This Row],[Order_Date]],"mmm")</f>
        <v>Jul</v>
      </c>
      <c r="N3906" t="str">
        <f>TEXT(Table2[[#This Row],[Order_Date]],"YYYY-MM")</f>
        <v>2025-07</v>
      </c>
      <c r="O3906" s="9">
        <f>IFERROR(Table2[[#This Row],[Profit]]/Table2[[#This Row],[Sales]],0)</f>
        <v>0.21682832948421865</v>
      </c>
      <c r="P3906" t="str">
        <f>_xlfn.XLOOKUP(Table2[[#This Row],[Product_ID]],Table4[Product_ID],Table4[Category],"Not Found")</f>
        <v>Home</v>
      </c>
      <c r="Q3906" t="str">
        <f>_xlfn.XLOOKUP(Table2[[#This Row],[Product_ID]],Table4[Product_ID],Table4[Sub_Category],"Not Found")</f>
        <v>Lighting</v>
      </c>
      <c r="R3906" t="str">
        <f>_xlfn.XLOOKUP(Table2[[#This Row],[Customer_ID]],Table1[Customer_ID],Table1[Region],"Not Found")</f>
        <v>North</v>
      </c>
      <c r="S3906" t="str">
        <f>_xlfn.XLOOKUP(Table2[[#This Row],[Customer_ID]],Table1[Customer_ID],Table1[Segment],"Not Found")</f>
        <v>Consumer</v>
      </c>
      <c r="T3906" t="str">
        <f>_xlfn.XLOOKUP(Table2[[#This Row],[Product_ID]],Table4[Product_ID],Table4[Product_Name],"Not Found")</f>
        <v>Table Lamp</v>
      </c>
    </row>
    <row r="3907" spans="1:20" x14ac:dyDescent="0.3">
      <c r="A3907" t="s">
        <v>4439</v>
      </c>
      <c r="B3907" s="4">
        <v>45776</v>
      </c>
      <c r="C3907" s="4">
        <v>45781</v>
      </c>
      <c r="D3907" t="s">
        <v>751</v>
      </c>
      <c r="E3907" t="s">
        <v>68</v>
      </c>
      <c r="F3907" s="8">
        <v>4</v>
      </c>
      <c r="G3907" s="10">
        <v>0.05</v>
      </c>
      <c r="H3907" t="s">
        <v>13</v>
      </c>
      <c r="I3907" s="8">
        <v>4936.2</v>
      </c>
      <c r="J3907" s="8">
        <v>1377.94</v>
      </c>
      <c r="K3907" s="12">
        <f>YEAR(Table2[[#This Row],[Order_Date]])</f>
        <v>2025</v>
      </c>
      <c r="L3907" s="12">
        <f>MONTH(Table2[[#This Row],[Order_Date]])</f>
        <v>4</v>
      </c>
      <c r="M3907" t="str">
        <f>TEXT(Table2[[#This Row],[Order_Date]],"mmm")</f>
        <v>Apr</v>
      </c>
      <c r="N3907" t="str">
        <f>TEXT(Table2[[#This Row],[Order_Date]],"YYYY-MM")</f>
        <v>2025-04</v>
      </c>
      <c r="O3907" s="9">
        <f>IFERROR(Table2[[#This Row],[Profit]]/Table2[[#This Row],[Sales]],0)</f>
        <v>0.27914995340545362</v>
      </c>
      <c r="P3907" t="str">
        <f>_xlfn.XLOOKUP(Table2[[#This Row],[Product_ID]],Table4[Product_ID],Table4[Category],"Not Found")</f>
        <v>Home</v>
      </c>
      <c r="Q3907" t="str">
        <f>_xlfn.XLOOKUP(Table2[[#This Row],[Product_ID]],Table4[Product_ID],Table4[Sub_Category],"Not Found")</f>
        <v>Lighting</v>
      </c>
      <c r="R3907" t="str">
        <f>_xlfn.XLOOKUP(Table2[[#This Row],[Customer_ID]],Table1[Customer_ID],Table1[Region],"Not Found")</f>
        <v>East</v>
      </c>
      <c r="S3907" t="str">
        <f>_xlfn.XLOOKUP(Table2[[#This Row],[Customer_ID]],Table1[Customer_ID],Table1[Segment],"Not Found")</f>
        <v>Home Office</v>
      </c>
      <c r="T3907" t="str">
        <f>_xlfn.XLOOKUP(Table2[[#This Row],[Product_ID]],Table4[Product_ID],Table4[Product_Name],"Not Found")</f>
        <v>Table Lamp</v>
      </c>
    </row>
    <row r="3908" spans="1:20" x14ac:dyDescent="0.3">
      <c r="A3908" t="s">
        <v>4440</v>
      </c>
      <c r="B3908" s="4">
        <v>45375</v>
      </c>
      <c r="C3908" s="4">
        <v>45376</v>
      </c>
      <c r="D3908" t="s">
        <v>595</v>
      </c>
      <c r="E3908" t="s">
        <v>40</v>
      </c>
      <c r="F3908" s="8">
        <v>3</v>
      </c>
      <c r="G3908" s="10">
        <v>0.1</v>
      </c>
      <c r="H3908" t="s">
        <v>21</v>
      </c>
      <c r="I3908" s="8">
        <v>4047.3</v>
      </c>
      <c r="J3908" s="8">
        <v>807.63</v>
      </c>
      <c r="K3908" s="12">
        <f>YEAR(Table2[[#This Row],[Order_Date]])</f>
        <v>2024</v>
      </c>
      <c r="L3908" s="12">
        <f>MONTH(Table2[[#This Row],[Order_Date]])</f>
        <v>3</v>
      </c>
      <c r="M3908" t="str">
        <f>TEXT(Table2[[#This Row],[Order_Date]],"mmm")</f>
        <v>Mar</v>
      </c>
      <c r="N3908" t="str">
        <f>TEXT(Table2[[#This Row],[Order_Date]],"YYYY-MM")</f>
        <v>2024-03</v>
      </c>
      <c r="O3908" s="9">
        <f>IFERROR(Table2[[#This Row],[Profit]]/Table2[[#This Row],[Sales]],0)</f>
        <v>0.19954784671262321</v>
      </c>
      <c r="P3908" t="str">
        <f>_xlfn.XLOOKUP(Table2[[#This Row],[Product_ID]],Table4[Product_ID],Table4[Category],"Not Found")</f>
        <v>Technology</v>
      </c>
      <c r="Q3908" t="str">
        <f>_xlfn.XLOOKUP(Table2[[#This Row],[Product_ID]],Table4[Product_ID],Table4[Sub_Category],"Not Found")</f>
        <v>Accessories</v>
      </c>
      <c r="R3908" t="str">
        <f>_xlfn.XLOOKUP(Table2[[#This Row],[Customer_ID]],Table1[Customer_ID],Table1[Region],"Not Found")</f>
        <v>West</v>
      </c>
      <c r="S3908" t="str">
        <f>_xlfn.XLOOKUP(Table2[[#This Row],[Customer_ID]],Table1[Customer_ID],Table1[Segment],"Not Found")</f>
        <v>Consumer</v>
      </c>
      <c r="T3908" t="str">
        <f>_xlfn.XLOOKUP(Table2[[#This Row],[Product_ID]],Table4[Product_ID],Table4[Product_Name],"Not Found")</f>
        <v>Power Bank</v>
      </c>
    </row>
    <row r="3909" spans="1:20" x14ac:dyDescent="0.3">
      <c r="A3909" t="s">
        <v>4441</v>
      </c>
      <c r="B3909" s="4">
        <v>45929</v>
      </c>
      <c r="C3909" s="4">
        <v>45930</v>
      </c>
      <c r="D3909" t="s">
        <v>812</v>
      </c>
      <c r="E3909" t="s">
        <v>71</v>
      </c>
      <c r="F3909" s="8">
        <v>2</v>
      </c>
      <c r="G3909" s="10">
        <v>0.15</v>
      </c>
      <c r="H3909" t="s">
        <v>17</v>
      </c>
      <c r="I3909" s="8">
        <v>1358.3</v>
      </c>
      <c r="J3909" s="8">
        <v>385.38</v>
      </c>
      <c r="K3909" s="12">
        <f>YEAR(Table2[[#This Row],[Order_Date]])</f>
        <v>2025</v>
      </c>
      <c r="L3909" s="12">
        <f>MONTH(Table2[[#This Row],[Order_Date]])</f>
        <v>9</v>
      </c>
      <c r="M3909" t="str">
        <f>TEXT(Table2[[#This Row],[Order_Date]],"mmm")</f>
        <v>Sep</v>
      </c>
      <c r="N3909" t="str">
        <f>TEXT(Table2[[#This Row],[Order_Date]],"YYYY-MM")</f>
        <v>2025-09</v>
      </c>
      <c r="O3909" s="9">
        <f>IFERROR(Table2[[#This Row],[Profit]]/Table2[[#This Row],[Sales]],0)</f>
        <v>0.28372229993374071</v>
      </c>
      <c r="P3909" t="str">
        <f>_xlfn.XLOOKUP(Table2[[#This Row],[Product_ID]],Table4[Product_ID],Table4[Category],"Not Found")</f>
        <v>Home</v>
      </c>
      <c r="Q3909" t="str">
        <f>_xlfn.XLOOKUP(Table2[[#This Row],[Product_ID]],Table4[Product_ID],Table4[Sub_Category],"Not Found")</f>
        <v>Storage</v>
      </c>
      <c r="R3909" t="str">
        <f>_xlfn.XLOOKUP(Table2[[#This Row],[Customer_ID]],Table1[Customer_ID],Table1[Region],"Not Found")</f>
        <v>East</v>
      </c>
      <c r="S3909" t="str">
        <f>_xlfn.XLOOKUP(Table2[[#This Row],[Customer_ID]],Table1[Customer_ID],Table1[Segment],"Not Found")</f>
        <v>Consumer</v>
      </c>
      <c r="T3909" t="str">
        <f>_xlfn.XLOOKUP(Table2[[#This Row],[Product_ID]],Table4[Product_ID],Table4[Product_Name],"Not Found")</f>
        <v>Storage Box</v>
      </c>
    </row>
    <row r="3910" spans="1:20" x14ac:dyDescent="0.3">
      <c r="A3910" t="s">
        <v>4442</v>
      </c>
      <c r="B3910" s="4">
        <v>45875</v>
      </c>
      <c r="C3910" s="4">
        <v>45879</v>
      </c>
      <c r="D3910" t="s">
        <v>144</v>
      </c>
      <c r="E3910" t="s">
        <v>55</v>
      </c>
      <c r="F3910" s="8">
        <v>2</v>
      </c>
      <c r="G3910" s="10">
        <v>0.05</v>
      </c>
      <c r="H3910" t="s">
        <v>13</v>
      </c>
      <c r="I3910" s="8">
        <v>11398.1</v>
      </c>
      <c r="J3910" s="8">
        <v>2284.21</v>
      </c>
      <c r="K3910" s="12">
        <f>YEAR(Table2[[#This Row],[Order_Date]])</f>
        <v>2025</v>
      </c>
      <c r="L3910" s="12">
        <f>MONTH(Table2[[#This Row],[Order_Date]])</f>
        <v>8</v>
      </c>
      <c r="M3910" t="str">
        <f>TEXT(Table2[[#This Row],[Order_Date]],"mmm")</f>
        <v>Aug</v>
      </c>
      <c r="N3910" t="str">
        <f>TEXT(Table2[[#This Row],[Order_Date]],"YYYY-MM")</f>
        <v>2025-08</v>
      </c>
      <c r="O3910" s="9">
        <f>IFERROR(Table2[[#This Row],[Profit]]/Table2[[#This Row],[Sales]],0)</f>
        <v>0.20040269869539659</v>
      </c>
      <c r="P3910" t="str">
        <f>_xlfn.XLOOKUP(Table2[[#This Row],[Product_ID]],Table4[Product_ID],Table4[Category],"Not Found")</f>
        <v>Furniture</v>
      </c>
      <c r="Q3910" t="str">
        <f>_xlfn.XLOOKUP(Table2[[#This Row],[Product_ID]],Table4[Product_ID],Table4[Sub_Category],"Not Found")</f>
        <v>Furniture</v>
      </c>
      <c r="R3910" t="str">
        <f>_xlfn.XLOOKUP(Table2[[#This Row],[Customer_ID]],Table1[Customer_ID],Table1[Region],"Not Found")</f>
        <v>South</v>
      </c>
      <c r="S3910" t="str">
        <f>_xlfn.XLOOKUP(Table2[[#This Row],[Customer_ID]],Table1[Customer_ID],Table1[Segment],"Not Found")</f>
        <v>Consumer</v>
      </c>
      <c r="T3910" t="str">
        <f>_xlfn.XLOOKUP(Table2[[#This Row],[Product_ID]],Table4[Product_ID],Table4[Product_Name],"Not Found")</f>
        <v>Study Table</v>
      </c>
    </row>
    <row r="3911" spans="1:20" x14ac:dyDescent="0.3">
      <c r="A3911" t="s">
        <v>4443</v>
      </c>
      <c r="B3911" s="4">
        <v>45587</v>
      </c>
      <c r="C3911" s="4">
        <v>45590</v>
      </c>
      <c r="D3911" t="s">
        <v>25</v>
      </c>
      <c r="E3911" t="s">
        <v>29</v>
      </c>
      <c r="F3911" s="8">
        <v>1</v>
      </c>
      <c r="G3911" s="10">
        <v>0.1</v>
      </c>
      <c r="H3911" t="s">
        <v>21</v>
      </c>
      <c r="I3911" s="8">
        <v>359.1</v>
      </c>
      <c r="J3911" s="8">
        <v>88.68</v>
      </c>
      <c r="K3911" s="12">
        <f>YEAR(Table2[[#This Row],[Order_Date]])</f>
        <v>2024</v>
      </c>
      <c r="L3911" s="12">
        <f>MONTH(Table2[[#This Row],[Order_Date]])</f>
        <v>10</v>
      </c>
      <c r="M3911" t="str">
        <f>TEXT(Table2[[#This Row],[Order_Date]],"mmm")</f>
        <v>Oct</v>
      </c>
      <c r="N3911" t="str">
        <f>TEXT(Table2[[#This Row],[Order_Date]],"YYYY-MM")</f>
        <v>2024-10</v>
      </c>
      <c r="O3911" s="9">
        <f>IFERROR(Table2[[#This Row],[Profit]]/Table2[[#This Row],[Sales]],0)</f>
        <v>0.24695071010860484</v>
      </c>
      <c r="P3911" t="str">
        <f>_xlfn.XLOOKUP(Table2[[#This Row],[Product_ID]],Table4[Product_ID],Table4[Category],"Not Found")</f>
        <v>Office</v>
      </c>
      <c r="Q3911" t="str">
        <f>_xlfn.XLOOKUP(Table2[[#This Row],[Product_ID]],Table4[Product_ID],Table4[Sub_Category],"Not Found")</f>
        <v>Paper</v>
      </c>
      <c r="R3911" t="str">
        <f>_xlfn.XLOOKUP(Table2[[#This Row],[Customer_ID]],Table1[Customer_ID],Table1[Region],"Not Found")</f>
        <v>South</v>
      </c>
      <c r="S3911" t="str">
        <f>_xlfn.XLOOKUP(Table2[[#This Row],[Customer_ID]],Table1[Customer_ID],Table1[Segment],"Not Found")</f>
        <v>Corporate</v>
      </c>
      <c r="T3911" t="str">
        <f>_xlfn.XLOOKUP(Table2[[#This Row],[Product_ID]],Table4[Product_ID],Table4[Product_Name],"Not Found")</f>
        <v>Notebook Set</v>
      </c>
    </row>
    <row r="3912" spans="1:20" x14ac:dyDescent="0.3">
      <c r="A3912" t="s">
        <v>4444</v>
      </c>
      <c r="B3912" s="4">
        <v>45527</v>
      </c>
      <c r="C3912" s="4">
        <v>45532</v>
      </c>
      <c r="D3912" t="s">
        <v>981</v>
      </c>
      <c r="E3912" t="s">
        <v>200</v>
      </c>
      <c r="F3912" s="8">
        <v>2</v>
      </c>
      <c r="G3912" s="10">
        <v>0</v>
      </c>
      <c r="H3912" t="s">
        <v>13</v>
      </c>
      <c r="I3912" s="8">
        <v>2198</v>
      </c>
      <c r="J3912" s="8">
        <v>607.66</v>
      </c>
      <c r="K3912" s="12">
        <f>YEAR(Table2[[#This Row],[Order_Date]])</f>
        <v>2024</v>
      </c>
      <c r="L3912" s="12">
        <f>MONTH(Table2[[#This Row],[Order_Date]])</f>
        <v>8</v>
      </c>
      <c r="M3912" t="str">
        <f>TEXT(Table2[[#This Row],[Order_Date]],"mmm")</f>
        <v>Aug</v>
      </c>
      <c r="N3912" t="str">
        <f>TEXT(Table2[[#This Row],[Order_Date]],"YYYY-MM")</f>
        <v>2024-08</v>
      </c>
      <c r="O3912" s="9">
        <f>IFERROR(Table2[[#This Row],[Profit]]/Table2[[#This Row],[Sales]],0)</f>
        <v>0.27646041856232939</v>
      </c>
      <c r="P3912" t="str">
        <f>_xlfn.XLOOKUP(Table2[[#This Row],[Product_ID]],Table4[Product_ID],Table4[Category],"Not Found")</f>
        <v>Office</v>
      </c>
      <c r="Q3912" t="str">
        <f>_xlfn.XLOOKUP(Table2[[#This Row],[Product_ID]],Table4[Product_ID],Table4[Sub_Category],"Not Found")</f>
        <v>Office Supplies</v>
      </c>
      <c r="R3912" t="str">
        <f>_xlfn.XLOOKUP(Table2[[#This Row],[Customer_ID]],Table1[Customer_ID],Table1[Region],"Not Found")</f>
        <v>South</v>
      </c>
      <c r="S3912" t="str">
        <f>_xlfn.XLOOKUP(Table2[[#This Row],[Customer_ID]],Table1[Customer_ID],Table1[Segment],"Not Found")</f>
        <v>Corporate</v>
      </c>
      <c r="T3912" t="str">
        <f>_xlfn.XLOOKUP(Table2[[#This Row],[Product_ID]],Table4[Product_ID],Table4[Product_Name],"Not Found")</f>
        <v>Laptop Stand</v>
      </c>
    </row>
    <row r="3913" spans="1:20" x14ac:dyDescent="0.3">
      <c r="A3913" t="s">
        <v>4445</v>
      </c>
      <c r="B3913" s="4">
        <v>45347</v>
      </c>
      <c r="C3913" s="4">
        <v>45351</v>
      </c>
      <c r="D3913" t="s">
        <v>111</v>
      </c>
      <c r="E3913" t="s">
        <v>29</v>
      </c>
      <c r="F3913" s="8">
        <v>2</v>
      </c>
      <c r="G3913" s="10">
        <v>0</v>
      </c>
      <c r="H3913" t="s">
        <v>21</v>
      </c>
      <c r="I3913" s="8">
        <v>798</v>
      </c>
      <c r="J3913" s="8">
        <v>176.05</v>
      </c>
      <c r="K3913" s="12">
        <f>YEAR(Table2[[#This Row],[Order_Date]])</f>
        <v>2024</v>
      </c>
      <c r="L3913" s="12">
        <f>MONTH(Table2[[#This Row],[Order_Date]])</f>
        <v>2</v>
      </c>
      <c r="M3913" t="str">
        <f>TEXT(Table2[[#This Row],[Order_Date]],"mmm")</f>
        <v>Feb</v>
      </c>
      <c r="N3913" t="str">
        <f>TEXT(Table2[[#This Row],[Order_Date]],"YYYY-MM")</f>
        <v>2024-02</v>
      </c>
      <c r="O3913" s="9">
        <f>IFERROR(Table2[[#This Row],[Profit]]/Table2[[#This Row],[Sales]],0)</f>
        <v>0.22061403508771932</v>
      </c>
      <c r="P3913" t="str">
        <f>_xlfn.XLOOKUP(Table2[[#This Row],[Product_ID]],Table4[Product_ID],Table4[Category],"Not Found")</f>
        <v>Office</v>
      </c>
      <c r="Q3913" t="str">
        <f>_xlfn.XLOOKUP(Table2[[#This Row],[Product_ID]],Table4[Product_ID],Table4[Sub_Category],"Not Found")</f>
        <v>Paper</v>
      </c>
      <c r="R3913" t="str">
        <f>_xlfn.XLOOKUP(Table2[[#This Row],[Customer_ID]],Table1[Customer_ID],Table1[Region],"Not Found")</f>
        <v>East</v>
      </c>
      <c r="S3913" t="str">
        <f>_xlfn.XLOOKUP(Table2[[#This Row],[Customer_ID]],Table1[Customer_ID],Table1[Segment],"Not Found")</f>
        <v>Consumer</v>
      </c>
      <c r="T3913" t="str">
        <f>_xlfn.XLOOKUP(Table2[[#This Row],[Product_ID]],Table4[Product_ID],Table4[Product_Name],"Not Found")</f>
        <v>Notebook Set</v>
      </c>
    </row>
    <row r="3914" spans="1:20" x14ac:dyDescent="0.3">
      <c r="A3914" t="s">
        <v>4446</v>
      </c>
      <c r="B3914" s="4">
        <v>45651</v>
      </c>
      <c r="C3914" s="4">
        <v>45656</v>
      </c>
      <c r="D3914" t="s">
        <v>291</v>
      </c>
      <c r="E3914" t="s">
        <v>29</v>
      </c>
      <c r="F3914" s="8">
        <v>1</v>
      </c>
      <c r="G3914" s="10">
        <v>0.05</v>
      </c>
      <c r="H3914" t="s">
        <v>17</v>
      </c>
      <c r="I3914" s="8">
        <v>379.05</v>
      </c>
      <c r="J3914" s="8">
        <v>111.43</v>
      </c>
      <c r="K3914" s="12">
        <f>YEAR(Table2[[#This Row],[Order_Date]])</f>
        <v>2024</v>
      </c>
      <c r="L3914" s="12">
        <f>MONTH(Table2[[#This Row],[Order_Date]])</f>
        <v>12</v>
      </c>
      <c r="M3914" t="str">
        <f>TEXT(Table2[[#This Row],[Order_Date]],"mmm")</f>
        <v>Dec</v>
      </c>
      <c r="N3914" t="str">
        <f>TEXT(Table2[[#This Row],[Order_Date]],"YYYY-MM")</f>
        <v>2024-12</v>
      </c>
      <c r="O3914" s="9">
        <f>IFERROR(Table2[[#This Row],[Profit]]/Table2[[#This Row],[Sales]],0)</f>
        <v>0.29397177153409842</v>
      </c>
      <c r="P3914" t="str">
        <f>_xlfn.XLOOKUP(Table2[[#This Row],[Product_ID]],Table4[Product_ID],Table4[Category],"Not Found")</f>
        <v>Office</v>
      </c>
      <c r="Q3914" t="str">
        <f>_xlfn.XLOOKUP(Table2[[#This Row],[Product_ID]],Table4[Product_ID],Table4[Sub_Category],"Not Found")</f>
        <v>Paper</v>
      </c>
      <c r="R3914" t="str">
        <f>_xlfn.XLOOKUP(Table2[[#This Row],[Customer_ID]],Table1[Customer_ID],Table1[Region],"Not Found")</f>
        <v>South</v>
      </c>
      <c r="S3914" t="str">
        <f>_xlfn.XLOOKUP(Table2[[#This Row],[Customer_ID]],Table1[Customer_ID],Table1[Segment],"Not Found")</f>
        <v>Corporate</v>
      </c>
      <c r="T3914" t="str">
        <f>_xlfn.XLOOKUP(Table2[[#This Row],[Product_ID]],Table4[Product_ID],Table4[Product_Name],"Not Found")</f>
        <v>Notebook Set</v>
      </c>
    </row>
    <row r="3915" spans="1:20" x14ac:dyDescent="0.3">
      <c r="A3915" t="s">
        <v>4447</v>
      </c>
      <c r="B3915" s="4">
        <v>45401</v>
      </c>
      <c r="C3915" s="4">
        <v>45404</v>
      </c>
      <c r="D3915" t="s">
        <v>834</v>
      </c>
      <c r="E3915" t="s">
        <v>26</v>
      </c>
      <c r="F3915" s="8">
        <v>1</v>
      </c>
      <c r="G3915" s="10">
        <v>0.05</v>
      </c>
      <c r="H3915" t="s">
        <v>17</v>
      </c>
      <c r="I3915" s="8">
        <v>854.05</v>
      </c>
      <c r="J3915" s="8">
        <v>168.3</v>
      </c>
      <c r="K3915" s="12">
        <f>YEAR(Table2[[#This Row],[Order_Date]])</f>
        <v>2024</v>
      </c>
      <c r="L3915" s="12">
        <f>MONTH(Table2[[#This Row],[Order_Date]])</f>
        <v>4</v>
      </c>
      <c r="M3915" t="str">
        <f>TEXT(Table2[[#This Row],[Order_Date]],"mmm")</f>
        <v>Apr</v>
      </c>
      <c r="N3915" t="str">
        <f>TEXT(Table2[[#This Row],[Order_Date]],"YYYY-MM")</f>
        <v>2024-04</v>
      </c>
      <c r="O3915" s="9">
        <f>IFERROR(Table2[[#This Row],[Profit]]/Table2[[#This Row],[Sales]],0)</f>
        <v>0.19706106199871204</v>
      </c>
      <c r="P3915" t="str">
        <f>_xlfn.XLOOKUP(Table2[[#This Row],[Product_ID]],Table4[Product_ID],Table4[Category],"Not Found")</f>
        <v>Technology</v>
      </c>
      <c r="Q3915" t="str">
        <f>_xlfn.XLOOKUP(Table2[[#This Row],[Product_ID]],Table4[Product_ID],Table4[Sub_Category],"Not Found")</f>
        <v>Accessories</v>
      </c>
      <c r="R3915" t="str">
        <f>_xlfn.XLOOKUP(Table2[[#This Row],[Customer_ID]],Table1[Customer_ID],Table1[Region],"Not Found")</f>
        <v>West</v>
      </c>
      <c r="S3915" t="str">
        <f>_xlfn.XLOOKUP(Table2[[#This Row],[Customer_ID]],Table1[Customer_ID],Table1[Segment],"Not Found")</f>
        <v>Corporate</v>
      </c>
      <c r="T3915" t="str">
        <f>_xlfn.XLOOKUP(Table2[[#This Row],[Product_ID]],Table4[Product_ID],Table4[Product_Name],"Not Found")</f>
        <v>Keyboard</v>
      </c>
    </row>
    <row r="3916" spans="1:20" x14ac:dyDescent="0.3">
      <c r="A3916" t="s">
        <v>4448</v>
      </c>
      <c r="B3916" s="4">
        <v>45483</v>
      </c>
      <c r="C3916" s="4">
        <v>45488</v>
      </c>
      <c r="D3916" t="s">
        <v>803</v>
      </c>
      <c r="E3916" t="s">
        <v>35</v>
      </c>
      <c r="F3916" s="8">
        <v>2</v>
      </c>
      <c r="G3916" s="10">
        <v>0.1</v>
      </c>
      <c r="H3916" t="s">
        <v>13</v>
      </c>
      <c r="I3916" s="8">
        <v>2878.2</v>
      </c>
      <c r="J3916" s="8">
        <v>757.07</v>
      </c>
      <c r="K3916" s="12">
        <f>YEAR(Table2[[#This Row],[Order_Date]])</f>
        <v>2024</v>
      </c>
      <c r="L3916" s="12">
        <f>MONTH(Table2[[#This Row],[Order_Date]])</f>
        <v>7</v>
      </c>
      <c r="M3916" t="str">
        <f>TEXT(Table2[[#This Row],[Order_Date]],"mmm")</f>
        <v>Jul</v>
      </c>
      <c r="N3916" t="str">
        <f>TEXT(Table2[[#This Row],[Order_Date]],"YYYY-MM")</f>
        <v>2024-07</v>
      </c>
      <c r="O3916" s="9">
        <f>IFERROR(Table2[[#This Row],[Profit]]/Table2[[#This Row],[Sales]],0)</f>
        <v>0.26303592523104724</v>
      </c>
      <c r="P3916" t="str">
        <f>_xlfn.XLOOKUP(Table2[[#This Row],[Product_ID]],Table4[Product_ID],Table4[Category],"Not Found")</f>
        <v>Lifestyle</v>
      </c>
      <c r="Q3916" t="str">
        <f>_xlfn.XLOOKUP(Table2[[#This Row],[Product_ID]],Table4[Product_ID],Table4[Sub_Category],"Not Found")</f>
        <v>Bags</v>
      </c>
      <c r="R3916" t="str">
        <f>_xlfn.XLOOKUP(Table2[[#This Row],[Customer_ID]],Table1[Customer_ID],Table1[Region],"Not Found")</f>
        <v>South</v>
      </c>
      <c r="S3916" t="str">
        <f>_xlfn.XLOOKUP(Table2[[#This Row],[Customer_ID]],Table1[Customer_ID],Table1[Segment],"Not Found")</f>
        <v>Consumer</v>
      </c>
      <c r="T3916" t="str">
        <f>_xlfn.XLOOKUP(Table2[[#This Row],[Product_ID]],Table4[Product_ID],Table4[Product_Name],"Not Found")</f>
        <v>Backpack</v>
      </c>
    </row>
    <row r="3917" spans="1:20" x14ac:dyDescent="0.3">
      <c r="A3917" t="s">
        <v>4449</v>
      </c>
      <c r="B3917" s="4">
        <v>45384</v>
      </c>
      <c r="C3917" s="4">
        <v>45389</v>
      </c>
      <c r="D3917" t="s">
        <v>493</v>
      </c>
      <c r="E3917" t="s">
        <v>20</v>
      </c>
      <c r="F3917" s="8">
        <v>1</v>
      </c>
      <c r="G3917" s="10">
        <v>0.1</v>
      </c>
      <c r="H3917" t="s">
        <v>30</v>
      </c>
      <c r="I3917" s="8">
        <v>6299.1</v>
      </c>
      <c r="J3917" s="8">
        <v>1073.48</v>
      </c>
      <c r="K3917" s="12">
        <f>YEAR(Table2[[#This Row],[Order_Date]])</f>
        <v>2024</v>
      </c>
      <c r="L3917" s="12">
        <f>MONTH(Table2[[#This Row],[Order_Date]])</f>
        <v>4</v>
      </c>
      <c r="M3917" t="str">
        <f>TEXT(Table2[[#This Row],[Order_Date]],"mmm")</f>
        <v>Apr</v>
      </c>
      <c r="N3917" t="str">
        <f>TEXT(Table2[[#This Row],[Order_Date]],"YYYY-MM")</f>
        <v>2024-04</v>
      </c>
      <c r="O3917" s="9">
        <f>IFERROR(Table2[[#This Row],[Profit]]/Table2[[#This Row],[Sales]],0)</f>
        <v>0.17041799622168247</v>
      </c>
      <c r="P3917" t="str">
        <f>_xlfn.XLOOKUP(Table2[[#This Row],[Product_ID]],Table4[Product_ID],Table4[Category],"Not Found")</f>
        <v>Furniture</v>
      </c>
      <c r="Q3917" t="str">
        <f>_xlfn.XLOOKUP(Table2[[#This Row],[Product_ID]],Table4[Product_ID],Table4[Sub_Category],"Not Found")</f>
        <v>Furniture</v>
      </c>
      <c r="R3917" t="str">
        <f>_xlfn.XLOOKUP(Table2[[#This Row],[Customer_ID]],Table1[Customer_ID],Table1[Region],"Not Found")</f>
        <v>West</v>
      </c>
      <c r="S3917" t="str">
        <f>_xlfn.XLOOKUP(Table2[[#This Row],[Customer_ID]],Table1[Customer_ID],Table1[Segment],"Not Found")</f>
        <v>Corporate</v>
      </c>
      <c r="T3917" t="str">
        <f>_xlfn.XLOOKUP(Table2[[#This Row],[Product_ID]],Table4[Product_ID],Table4[Product_Name],"Not Found")</f>
        <v>Office Chair</v>
      </c>
    </row>
    <row r="3918" spans="1:20" x14ac:dyDescent="0.3">
      <c r="A3918" t="s">
        <v>4450</v>
      </c>
      <c r="B3918" s="4">
        <v>45859</v>
      </c>
      <c r="C3918" s="4">
        <v>45864</v>
      </c>
      <c r="D3918" t="s">
        <v>439</v>
      </c>
      <c r="E3918" t="s">
        <v>12</v>
      </c>
      <c r="F3918" s="8">
        <v>5</v>
      </c>
      <c r="G3918" s="10">
        <v>0</v>
      </c>
      <c r="H3918" t="s">
        <v>13</v>
      </c>
      <c r="I3918" s="8">
        <v>2995</v>
      </c>
      <c r="J3918" s="8">
        <v>700.11</v>
      </c>
      <c r="K3918" s="12">
        <f>YEAR(Table2[[#This Row],[Order_Date]])</f>
        <v>2025</v>
      </c>
      <c r="L3918" s="12">
        <f>MONTH(Table2[[#This Row],[Order_Date]])</f>
        <v>7</v>
      </c>
      <c r="M3918" t="str">
        <f>TEXT(Table2[[#This Row],[Order_Date]],"mmm")</f>
        <v>Jul</v>
      </c>
      <c r="N3918" t="str">
        <f>TEXT(Table2[[#This Row],[Order_Date]],"YYYY-MM")</f>
        <v>2025-07</v>
      </c>
      <c r="O3918" s="9">
        <f>IFERROR(Table2[[#This Row],[Profit]]/Table2[[#This Row],[Sales]],0)</f>
        <v>0.23375959933222037</v>
      </c>
      <c r="P3918" t="str">
        <f>_xlfn.XLOOKUP(Table2[[#This Row],[Product_ID]],Table4[Product_ID],Table4[Category],"Not Found")</f>
        <v>Home</v>
      </c>
      <c r="Q3918" t="str">
        <f>_xlfn.XLOOKUP(Table2[[#This Row],[Product_ID]],Table4[Product_ID],Table4[Sub_Category],"Not Found")</f>
        <v>Kitchen</v>
      </c>
      <c r="R3918" t="str">
        <f>_xlfn.XLOOKUP(Table2[[#This Row],[Customer_ID]],Table1[Customer_ID],Table1[Region],"Not Found")</f>
        <v>West</v>
      </c>
      <c r="S3918" t="str">
        <f>_xlfn.XLOOKUP(Table2[[#This Row],[Customer_ID]],Table1[Customer_ID],Table1[Segment],"Not Found")</f>
        <v>Consumer</v>
      </c>
      <c r="T3918" t="str">
        <f>_xlfn.XLOOKUP(Table2[[#This Row],[Product_ID]],Table4[Product_ID],Table4[Product_Name],"Not Found")</f>
        <v>Water Bottle</v>
      </c>
    </row>
    <row r="3919" spans="1:20" x14ac:dyDescent="0.3">
      <c r="A3919" t="s">
        <v>4451</v>
      </c>
      <c r="B3919" s="4">
        <v>45351</v>
      </c>
      <c r="C3919" s="4">
        <v>45352</v>
      </c>
      <c r="D3919" t="s">
        <v>723</v>
      </c>
      <c r="E3919" t="s">
        <v>76</v>
      </c>
      <c r="F3919" s="8">
        <v>1</v>
      </c>
      <c r="G3919" s="10">
        <v>0.1</v>
      </c>
      <c r="H3919" t="s">
        <v>13</v>
      </c>
      <c r="I3919" s="8">
        <v>809.1</v>
      </c>
      <c r="J3919" s="8">
        <v>210.28</v>
      </c>
      <c r="K3919" s="12">
        <f>YEAR(Table2[[#This Row],[Order_Date]])</f>
        <v>2024</v>
      </c>
      <c r="L3919" s="12">
        <f>MONTH(Table2[[#This Row],[Order_Date]])</f>
        <v>2</v>
      </c>
      <c r="M3919" t="str">
        <f>TEXT(Table2[[#This Row],[Order_Date]],"mmm")</f>
        <v>Feb</v>
      </c>
      <c r="N3919" t="str">
        <f>TEXT(Table2[[#This Row],[Order_Date]],"YYYY-MM")</f>
        <v>2024-02</v>
      </c>
      <c r="O3919" s="9">
        <f>IFERROR(Table2[[#This Row],[Profit]]/Table2[[#This Row],[Sales]],0)</f>
        <v>0.25989370905944875</v>
      </c>
      <c r="P3919" t="str">
        <f>_xlfn.XLOOKUP(Table2[[#This Row],[Product_ID]],Table4[Product_ID],Table4[Category],"Not Found")</f>
        <v>Home</v>
      </c>
      <c r="Q3919" t="str">
        <f>_xlfn.XLOOKUP(Table2[[#This Row],[Product_ID]],Table4[Product_ID],Table4[Sub_Category],"Not Found")</f>
        <v>Decor</v>
      </c>
      <c r="R3919" t="str">
        <f>_xlfn.XLOOKUP(Table2[[#This Row],[Customer_ID]],Table1[Customer_ID],Table1[Region],"Not Found")</f>
        <v>West</v>
      </c>
      <c r="S3919" t="str">
        <f>_xlfn.XLOOKUP(Table2[[#This Row],[Customer_ID]],Table1[Customer_ID],Table1[Segment],"Not Found")</f>
        <v>Consumer</v>
      </c>
      <c r="T3919" t="str">
        <f>_xlfn.XLOOKUP(Table2[[#This Row],[Product_ID]],Table4[Product_ID],Table4[Product_Name],"Not Found")</f>
        <v>Wall Clock</v>
      </c>
    </row>
    <row r="3920" spans="1:20" x14ac:dyDescent="0.3">
      <c r="A3920" t="s">
        <v>4452</v>
      </c>
      <c r="B3920" s="4">
        <v>45941</v>
      </c>
      <c r="C3920" s="4">
        <v>45944</v>
      </c>
      <c r="D3920" t="s">
        <v>313</v>
      </c>
      <c r="E3920" t="s">
        <v>81</v>
      </c>
      <c r="F3920" s="8">
        <v>4</v>
      </c>
      <c r="G3920" s="10">
        <v>0</v>
      </c>
      <c r="H3920" t="s">
        <v>17</v>
      </c>
      <c r="I3920" s="8">
        <v>3196</v>
      </c>
      <c r="J3920" s="8">
        <v>1011.53</v>
      </c>
      <c r="K3920" s="12">
        <f>YEAR(Table2[[#This Row],[Order_Date]])</f>
        <v>2025</v>
      </c>
      <c r="L3920" s="12">
        <f>MONTH(Table2[[#This Row],[Order_Date]])</f>
        <v>10</v>
      </c>
      <c r="M3920" t="str">
        <f>TEXT(Table2[[#This Row],[Order_Date]],"mmm")</f>
        <v>Oct</v>
      </c>
      <c r="N3920" t="str">
        <f>TEXT(Table2[[#This Row],[Order_Date]],"YYYY-MM")</f>
        <v>2025-10</v>
      </c>
      <c r="O3920" s="9">
        <f>IFERROR(Table2[[#This Row],[Profit]]/Table2[[#This Row],[Sales]],0)</f>
        <v>0.31649874843554443</v>
      </c>
      <c r="P3920" t="str">
        <f>_xlfn.XLOOKUP(Table2[[#This Row],[Product_ID]],Table4[Product_ID],Table4[Category],"Not Found")</f>
        <v>Home</v>
      </c>
      <c r="Q3920" t="str">
        <f>_xlfn.XLOOKUP(Table2[[#This Row],[Product_ID]],Table4[Product_ID],Table4[Sub_Category],"Not Found")</f>
        <v>Kitchen</v>
      </c>
      <c r="R3920" t="str">
        <f>_xlfn.XLOOKUP(Table2[[#This Row],[Customer_ID]],Table1[Customer_ID],Table1[Region],"Not Found")</f>
        <v>South</v>
      </c>
      <c r="S3920" t="str">
        <f>_xlfn.XLOOKUP(Table2[[#This Row],[Customer_ID]],Table1[Customer_ID],Table1[Segment],"Not Found")</f>
        <v>Home Office</v>
      </c>
      <c r="T3920" t="str">
        <f>_xlfn.XLOOKUP(Table2[[#This Row],[Product_ID]],Table4[Product_ID],Table4[Product_Name],"Not Found")</f>
        <v>Travel Mug</v>
      </c>
    </row>
    <row r="3921" spans="1:20" x14ac:dyDescent="0.3">
      <c r="A3921" t="s">
        <v>4453</v>
      </c>
      <c r="B3921" s="4">
        <v>45330</v>
      </c>
      <c r="C3921" s="4">
        <v>45331</v>
      </c>
      <c r="D3921" t="s">
        <v>523</v>
      </c>
      <c r="E3921" t="s">
        <v>26</v>
      </c>
      <c r="F3921" s="8">
        <v>1</v>
      </c>
      <c r="G3921" s="10">
        <v>0</v>
      </c>
      <c r="H3921" t="s">
        <v>21</v>
      </c>
      <c r="I3921" s="8">
        <v>899</v>
      </c>
      <c r="J3921" s="8">
        <v>239.39</v>
      </c>
      <c r="K3921" s="12">
        <f>YEAR(Table2[[#This Row],[Order_Date]])</f>
        <v>2024</v>
      </c>
      <c r="L3921" s="12">
        <f>MONTH(Table2[[#This Row],[Order_Date]])</f>
        <v>2</v>
      </c>
      <c r="M3921" t="str">
        <f>TEXT(Table2[[#This Row],[Order_Date]],"mmm")</f>
        <v>Feb</v>
      </c>
      <c r="N3921" t="str">
        <f>TEXT(Table2[[#This Row],[Order_Date]],"YYYY-MM")</f>
        <v>2024-02</v>
      </c>
      <c r="O3921" s="9">
        <f>IFERROR(Table2[[#This Row],[Profit]]/Table2[[#This Row],[Sales]],0)</f>
        <v>0.26628476084538377</v>
      </c>
      <c r="P3921" t="str">
        <f>_xlfn.XLOOKUP(Table2[[#This Row],[Product_ID]],Table4[Product_ID],Table4[Category],"Not Found")</f>
        <v>Technology</v>
      </c>
      <c r="Q3921" t="str">
        <f>_xlfn.XLOOKUP(Table2[[#This Row],[Product_ID]],Table4[Product_ID],Table4[Sub_Category],"Not Found")</f>
        <v>Accessories</v>
      </c>
      <c r="R3921" t="str">
        <f>_xlfn.XLOOKUP(Table2[[#This Row],[Customer_ID]],Table1[Customer_ID],Table1[Region],"Not Found")</f>
        <v>West</v>
      </c>
      <c r="S3921" t="str">
        <f>_xlfn.XLOOKUP(Table2[[#This Row],[Customer_ID]],Table1[Customer_ID],Table1[Segment],"Not Found")</f>
        <v>Corporate</v>
      </c>
      <c r="T3921" t="str">
        <f>_xlfn.XLOOKUP(Table2[[#This Row],[Product_ID]],Table4[Product_ID],Table4[Product_Name],"Not Found")</f>
        <v>Keyboard</v>
      </c>
    </row>
    <row r="3922" spans="1:20" x14ac:dyDescent="0.3">
      <c r="A3922" t="s">
        <v>4454</v>
      </c>
      <c r="B3922" s="4">
        <v>45831</v>
      </c>
      <c r="C3922" s="4">
        <v>45833</v>
      </c>
      <c r="D3922" t="s">
        <v>401</v>
      </c>
      <c r="E3922" t="s">
        <v>12</v>
      </c>
      <c r="F3922" s="8">
        <v>1</v>
      </c>
      <c r="G3922" s="10">
        <v>0</v>
      </c>
      <c r="H3922" t="s">
        <v>13</v>
      </c>
      <c r="I3922" s="8">
        <v>599</v>
      </c>
      <c r="J3922" s="8">
        <v>124.72</v>
      </c>
      <c r="K3922" s="12">
        <f>YEAR(Table2[[#This Row],[Order_Date]])</f>
        <v>2025</v>
      </c>
      <c r="L3922" s="12">
        <f>MONTH(Table2[[#This Row],[Order_Date]])</f>
        <v>6</v>
      </c>
      <c r="M3922" t="str">
        <f>TEXT(Table2[[#This Row],[Order_Date]],"mmm")</f>
        <v>Jun</v>
      </c>
      <c r="N3922" t="str">
        <f>TEXT(Table2[[#This Row],[Order_Date]],"YYYY-MM")</f>
        <v>2025-06</v>
      </c>
      <c r="O3922" s="9">
        <f>IFERROR(Table2[[#This Row],[Profit]]/Table2[[#This Row],[Sales]],0)</f>
        <v>0.20821368948247079</v>
      </c>
      <c r="P3922" t="str">
        <f>_xlfn.XLOOKUP(Table2[[#This Row],[Product_ID]],Table4[Product_ID],Table4[Category],"Not Found")</f>
        <v>Home</v>
      </c>
      <c r="Q3922" t="str">
        <f>_xlfn.XLOOKUP(Table2[[#This Row],[Product_ID]],Table4[Product_ID],Table4[Sub_Category],"Not Found")</f>
        <v>Kitchen</v>
      </c>
      <c r="R3922" t="str">
        <f>_xlfn.XLOOKUP(Table2[[#This Row],[Customer_ID]],Table1[Customer_ID],Table1[Region],"Not Found")</f>
        <v>West</v>
      </c>
      <c r="S3922" t="str">
        <f>_xlfn.XLOOKUP(Table2[[#This Row],[Customer_ID]],Table1[Customer_ID],Table1[Segment],"Not Found")</f>
        <v>Home Office</v>
      </c>
      <c r="T3922" t="str">
        <f>_xlfn.XLOOKUP(Table2[[#This Row],[Product_ID]],Table4[Product_ID],Table4[Product_Name],"Not Found")</f>
        <v>Water Bottle</v>
      </c>
    </row>
    <row r="3923" spans="1:20" x14ac:dyDescent="0.3">
      <c r="A3923" t="s">
        <v>4455</v>
      </c>
      <c r="B3923" s="4">
        <v>45340</v>
      </c>
      <c r="C3923" s="4">
        <v>45344</v>
      </c>
      <c r="D3923" t="s">
        <v>335</v>
      </c>
      <c r="E3923" t="s">
        <v>50</v>
      </c>
      <c r="F3923" s="8">
        <v>2</v>
      </c>
      <c r="G3923" s="10">
        <v>0.1</v>
      </c>
      <c r="H3923" t="s">
        <v>21</v>
      </c>
      <c r="I3923" s="8">
        <v>898.2</v>
      </c>
      <c r="J3923" s="8">
        <v>245.87</v>
      </c>
      <c r="K3923" s="12">
        <f>YEAR(Table2[[#This Row],[Order_Date]])</f>
        <v>2024</v>
      </c>
      <c r="L3923" s="12">
        <f>MONTH(Table2[[#This Row],[Order_Date]])</f>
        <v>2</v>
      </c>
      <c r="M3923" t="str">
        <f>TEXT(Table2[[#This Row],[Order_Date]],"mmm")</f>
        <v>Feb</v>
      </c>
      <c r="N3923" t="str">
        <f>TEXT(Table2[[#This Row],[Order_Date]],"YYYY-MM")</f>
        <v>2024-02</v>
      </c>
      <c r="O3923" s="9">
        <f>IFERROR(Table2[[#This Row],[Profit]]/Table2[[#This Row],[Sales]],0)</f>
        <v>0.27373636161211312</v>
      </c>
      <c r="P3923" t="str">
        <f>_xlfn.XLOOKUP(Table2[[#This Row],[Product_ID]],Table4[Product_ID],Table4[Category],"Not Found")</f>
        <v>Technology</v>
      </c>
      <c r="Q3923" t="str">
        <f>_xlfn.XLOOKUP(Table2[[#This Row],[Product_ID]],Table4[Product_ID],Table4[Sub_Category],"Not Found")</f>
        <v>Accessories</v>
      </c>
      <c r="R3923" t="str">
        <f>_xlfn.XLOOKUP(Table2[[#This Row],[Customer_ID]],Table1[Customer_ID],Table1[Region],"Not Found")</f>
        <v>South</v>
      </c>
      <c r="S3923" t="str">
        <f>_xlfn.XLOOKUP(Table2[[#This Row],[Customer_ID]],Table1[Customer_ID],Table1[Segment],"Not Found")</f>
        <v>Corporate</v>
      </c>
      <c r="T3923" t="str">
        <f>_xlfn.XLOOKUP(Table2[[#This Row],[Product_ID]],Table4[Product_ID],Table4[Product_Name],"Not Found")</f>
        <v>Wireless Mouse</v>
      </c>
    </row>
    <row r="3924" spans="1:20" x14ac:dyDescent="0.3">
      <c r="A3924" t="s">
        <v>4456</v>
      </c>
      <c r="B3924" s="4">
        <v>45711</v>
      </c>
      <c r="C3924" s="4">
        <v>45712</v>
      </c>
      <c r="D3924" t="s">
        <v>1171</v>
      </c>
      <c r="E3924" t="s">
        <v>116</v>
      </c>
      <c r="F3924" s="8">
        <v>3</v>
      </c>
      <c r="G3924" s="10">
        <v>0.05</v>
      </c>
      <c r="H3924" t="s">
        <v>21</v>
      </c>
      <c r="I3924" s="8">
        <v>1137.1500000000001</v>
      </c>
      <c r="J3924" s="8">
        <v>252.04</v>
      </c>
      <c r="K3924" s="12">
        <f>YEAR(Table2[[#This Row],[Order_Date]])</f>
        <v>2025</v>
      </c>
      <c r="L3924" s="12">
        <f>MONTH(Table2[[#This Row],[Order_Date]])</f>
        <v>2</v>
      </c>
      <c r="M3924" t="str">
        <f>TEXT(Table2[[#This Row],[Order_Date]],"mmm")</f>
        <v>Feb</v>
      </c>
      <c r="N3924" t="str">
        <f>TEXT(Table2[[#This Row],[Order_Date]],"YYYY-MM")</f>
        <v>2025-02</v>
      </c>
      <c r="O3924" s="9">
        <f>IFERROR(Table2[[#This Row],[Profit]]/Table2[[#This Row],[Sales]],0)</f>
        <v>0.2216418238578903</v>
      </c>
      <c r="P3924" t="str">
        <f>_xlfn.XLOOKUP(Table2[[#This Row],[Product_ID]],Table4[Product_ID],Table4[Category],"Not Found")</f>
        <v>Technology</v>
      </c>
      <c r="Q3924" t="str">
        <f>_xlfn.XLOOKUP(Table2[[#This Row],[Product_ID]],Table4[Product_ID],Table4[Sub_Category],"Not Found")</f>
        <v>Accessories</v>
      </c>
      <c r="R3924" t="str">
        <f>_xlfn.XLOOKUP(Table2[[#This Row],[Customer_ID]],Table1[Customer_ID],Table1[Region],"Not Found")</f>
        <v>South</v>
      </c>
      <c r="S3924" t="str">
        <f>_xlfn.XLOOKUP(Table2[[#This Row],[Customer_ID]],Table1[Customer_ID],Table1[Segment],"Not Found")</f>
        <v>Corporate</v>
      </c>
      <c r="T3924" t="str">
        <f>_xlfn.XLOOKUP(Table2[[#This Row],[Product_ID]],Table4[Product_ID],Table4[Product_Name],"Not Found")</f>
        <v>Mobile Holder</v>
      </c>
    </row>
    <row r="3925" spans="1:20" x14ac:dyDescent="0.3">
      <c r="A3925" t="s">
        <v>4457</v>
      </c>
      <c r="B3925" s="4">
        <v>45928</v>
      </c>
      <c r="C3925" s="4">
        <v>45933</v>
      </c>
      <c r="D3925" t="s">
        <v>1687</v>
      </c>
      <c r="E3925" t="s">
        <v>68</v>
      </c>
      <c r="F3925" s="8">
        <v>2</v>
      </c>
      <c r="G3925" s="10">
        <v>0</v>
      </c>
      <c r="H3925" t="s">
        <v>17</v>
      </c>
      <c r="I3925" s="8">
        <v>2598</v>
      </c>
      <c r="J3925" s="8">
        <v>418.25</v>
      </c>
      <c r="K3925" s="12">
        <f>YEAR(Table2[[#This Row],[Order_Date]])</f>
        <v>2025</v>
      </c>
      <c r="L3925" s="12">
        <f>MONTH(Table2[[#This Row],[Order_Date]])</f>
        <v>9</v>
      </c>
      <c r="M3925" t="str">
        <f>TEXT(Table2[[#This Row],[Order_Date]],"mmm")</f>
        <v>Sep</v>
      </c>
      <c r="N3925" t="str">
        <f>TEXT(Table2[[#This Row],[Order_Date]],"YYYY-MM")</f>
        <v>2025-09</v>
      </c>
      <c r="O3925" s="9">
        <f>IFERROR(Table2[[#This Row],[Profit]]/Table2[[#This Row],[Sales]],0)</f>
        <v>0.16098922247882988</v>
      </c>
      <c r="P3925" t="str">
        <f>_xlfn.XLOOKUP(Table2[[#This Row],[Product_ID]],Table4[Product_ID],Table4[Category],"Not Found")</f>
        <v>Home</v>
      </c>
      <c r="Q3925" t="str">
        <f>_xlfn.XLOOKUP(Table2[[#This Row],[Product_ID]],Table4[Product_ID],Table4[Sub_Category],"Not Found")</f>
        <v>Lighting</v>
      </c>
      <c r="R3925" t="str">
        <f>_xlfn.XLOOKUP(Table2[[#This Row],[Customer_ID]],Table1[Customer_ID],Table1[Region],"Not Found")</f>
        <v>West</v>
      </c>
      <c r="S3925" t="str">
        <f>_xlfn.XLOOKUP(Table2[[#This Row],[Customer_ID]],Table1[Customer_ID],Table1[Segment],"Not Found")</f>
        <v>Consumer</v>
      </c>
      <c r="T3925" t="str">
        <f>_xlfn.XLOOKUP(Table2[[#This Row],[Product_ID]],Table4[Product_ID],Table4[Product_Name],"Not Found")</f>
        <v>Table Lamp</v>
      </c>
    </row>
    <row r="3926" spans="1:20" x14ac:dyDescent="0.3">
      <c r="A3926" t="s">
        <v>4458</v>
      </c>
      <c r="B3926" s="4">
        <v>45304</v>
      </c>
      <c r="C3926" s="4">
        <v>45306</v>
      </c>
      <c r="D3926" t="s">
        <v>103</v>
      </c>
      <c r="E3926" t="s">
        <v>45</v>
      </c>
      <c r="F3926" s="8">
        <v>1</v>
      </c>
      <c r="G3926" s="10">
        <v>0.05</v>
      </c>
      <c r="H3926" t="s">
        <v>17</v>
      </c>
      <c r="I3926" s="8">
        <v>2374.0500000000002</v>
      </c>
      <c r="J3926" s="8">
        <v>503.41</v>
      </c>
      <c r="K3926" s="12">
        <f>YEAR(Table2[[#This Row],[Order_Date]])</f>
        <v>2024</v>
      </c>
      <c r="L3926" s="12">
        <f>MONTH(Table2[[#This Row],[Order_Date]])</f>
        <v>1</v>
      </c>
      <c r="M3926" t="str">
        <f>TEXT(Table2[[#This Row],[Order_Date]],"mmm")</f>
        <v>Jan</v>
      </c>
      <c r="N3926" t="str">
        <f>TEXT(Table2[[#This Row],[Order_Date]],"YYYY-MM")</f>
        <v>2024-01</v>
      </c>
      <c r="O3926" s="9">
        <f>IFERROR(Table2[[#This Row],[Profit]]/Table2[[#This Row],[Sales]],0)</f>
        <v>0.21204692403277101</v>
      </c>
      <c r="P3926" t="str">
        <f>_xlfn.XLOOKUP(Table2[[#This Row],[Product_ID]],Table4[Product_ID],Table4[Category],"Not Found")</f>
        <v>Technology</v>
      </c>
      <c r="Q3926" t="str">
        <f>_xlfn.XLOOKUP(Table2[[#This Row],[Product_ID]],Table4[Product_ID],Table4[Sub_Category],"Not Found")</f>
        <v>Audio</v>
      </c>
      <c r="R3926" t="str">
        <f>_xlfn.XLOOKUP(Table2[[#This Row],[Customer_ID]],Table1[Customer_ID],Table1[Region],"Not Found")</f>
        <v>West</v>
      </c>
      <c r="S3926" t="str">
        <f>_xlfn.XLOOKUP(Table2[[#This Row],[Customer_ID]],Table1[Customer_ID],Table1[Segment],"Not Found")</f>
        <v>Consumer</v>
      </c>
      <c r="T3926" t="str">
        <f>_xlfn.XLOOKUP(Table2[[#This Row],[Product_ID]],Table4[Product_ID],Table4[Product_Name],"Not Found")</f>
        <v>Headphones</v>
      </c>
    </row>
    <row r="3927" spans="1:20" x14ac:dyDescent="0.3">
      <c r="A3927" t="s">
        <v>4459</v>
      </c>
      <c r="B3927" s="4">
        <v>45327</v>
      </c>
      <c r="C3927" s="4">
        <v>45330</v>
      </c>
      <c r="D3927" t="s">
        <v>150</v>
      </c>
      <c r="E3927" t="s">
        <v>50</v>
      </c>
      <c r="F3927" s="8">
        <v>1</v>
      </c>
      <c r="G3927" s="10">
        <v>0.05</v>
      </c>
      <c r="H3927" t="s">
        <v>13</v>
      </c>
      <c r="I3927" s="8">
        <v>474.05</v>
      </c>
      <c r="J3927" s="8">
        <v>78.44</v>
      </c>
      <c r="K3927" s="12">
        <f>YEAR(Table2[[#This Row],[Order_Date]])</f>
        <v>2024</v>
      </c>
      <c r="L3927" s="12">
        <f>MONTH(Table2[[#This Row],[Order_Date]])</f>
        <v>2</v>
      </c>
      <c r="M3927" t="str">
        <f>TEXT(Table2[[#This Row],[Order_Date]],"mmm")</f>
        <v>Feb</v>
      </c>
      <c r="N3927" t="str">
        <f>TEXT(Table2[[#This Row],[Order_Date]],"YYYY-MM")</f>
        <v>2024-02</v>
      </c>
      <c r="O3927" s="9">
        <f>IFERROR(Table2[[#This Row],[Profit]]/Table2[[#This Row],[Sales]],0)</f>
        <v>0.16546777766058432</v>
      </c>
      <c r="P3927" t="str">
        <f>_xlfn.XLOOKUP(Table2[[#This Row],[Product_ID]],Table4[Product_ID],Table4[Category],"Not Found")</f>
        <v>Technology</v>
      </c>
      <c r="Q3927" t="str">
        <f>_xlfn.XLOOKUP(Table2[[#This Row],[Product_ID]],Table4[Product_ID],Table4[Sub_Category],"Not Found")</f>
        <v>Accessories</v>
      </c>
      <c r="R3927" t="str">
        <f>_xlfn.XLOOKUP(Table2[[#This Row],[Customer_ID]],Table1[Customer_ID],Table1[Region],"Not Found")</f>
        <v>North</v>
      </c>
      <c r="S3927" t="str">
        <f>_xlfn.XLOOKUP(Table2[[#This Row],[Customer_ID]],Table1[Customer_ID],Table1[Segment],"Not Found")</f>
        <v>Corporate</v>
      </c>
      <c r="T3927" t="str">
        <f>_xlfn.XLOOKUP(Table2[[#This Row],[Product_ID]],Table4[Product_ID],Table4[Product_Name],"Not Found")</f>
        <v>Wireless Mouse</v>
      </c>
    </row>
    <row r="3928" spans="1:20" x14ac:dyDescent="0.3">
      <c r="A3928" t="s">
        <v>4460</v>
      </c>
      <c r="B3928" s="4">
        <v>45392</v>
      </c>
      <c r="C3928" s="4">
        <v>45395</v>
      </c>
      <c r="D3928" t="s">
        <v>878</v>
      </c>
      <c r="E3928" t="s">
        <v>99</v>
      </c>
      <c r="F3928" s="8">
        <v>2</v>
      </c>
      <c r="G3928" s="10">
        <v>0.1</v>
      </c>
      <c r="H3928" t="s">
        <v>13</v>
      </c>
      <c r="I3928" s="8">
        <v>448.2</v>
      </c>
      <c r="J3928" s="8">
        <v>118.62</v>
      </c>
      <c r="K3928" s="12">
        <f>YEAR(Table2[[#This Row],[Order_Date]])</f>
        <v>2024</v>
      </c>
      <c r="L3928" s="12">
        <f>MONTH(Table2[[#This Row],[Order_Date]])</f>
        <v>4</v>
      </c>
      <c r="M3928" t="str">
        <f>TEXT(Table2[[#This Row],[Order_Date]],"mmm")</f>
        <v>Apr</v>
      </c>
      <c r="N3928" t="str">
        <f>TEXT(Table2[[#This Row],[Order_Date]],"YYYY-MM")</f>
        <v>2024-04</v>
      </c>
      <c r="O3928" s="9">
        <f>IFERROR(Table2[[#This Row],[Profit]]/Table2[[#This Row],[Sales]],0)</f>
        <v>0.26465863453815264</v>
      </c>
      <c r="P3928" t="str">
        <f>_xlfn.XLOOKUP(Table2[[#This Row],[Product_ID]],Table4[Product_ID],Table4[Category],"Not Found")</f>
        <v>Office</v>
      </c>
      <c r="Q3928" t="str">
        <f>_xlfn.XLOOKUP(Table2[[#This Row],[Product_ID]],Table4[Product_ID],Table4[Sub_Category],"Not Found")</f>
        <v>Paper</v>
      </c>
      <c r="R3928" t="str">
        <f>_xlfn.XLOOKUP(Table2[[#This Row],[Customer_ID]],Table1[Customer_ID],Table1[Region],"Not Found")</f>
        <v>South</v>
      </c>
      <c r="S3928" t="str">
        <f>_xlfn.XLOOKUP(Table2[[#This Row],[Customer_ID]],Table1[Customer_ID],Table1[Segment],"Not Found")</f>
        <v>Consumer</v>
      </c>
      <c r="T3928" t="str">
        <f>_xlfn.XLOOKUP(Table2[[#This Row],[Product_ID]],Table4[Product_ID],Table4[Product_Name],"Not Found")</f>
        <v>Pen Set</v>
      </c>
    </row>
    <row r="3929" spans="1:20" x14ac:dyDescent="0.3">
      <c r="A3929" t="s">
        <v>4461</v>
      </c>
      <c r="B3929" s="4">
        <v>45377</v>
      </c>
      <c r="C3929" s="4">
        <v>45378</v>
      </c>
      <c r="D3929" t="s">
        <v>231</v>
      </c>
      <c r="E3929" t="s">
        <v>12</v>
      </c>
      <c r="F3929" s="8">
        <v>1</v>
      </c>
      <c r="G3929" s="10">
        <v>0.05</v>
      </c>
      <c r="H3929" t="s">
        <v>17</v>
      </c>
      <c r="I3929" s="8">
        <v>569.04999999999995</v>
      </c>
      <c r="J3929" s="8">
        <v>180.28</v>
      </c>
      <c r="K3929" s="12">
        <f>YEAR(Table2[[#This Row],[Order_Date]])</f>
        <v>2024</v>
      </c>
      <c r="L3929" s="12">
        <f>MONTH(Table2[[#This Row],[Order_Date]])</f>
        <v>3</v>
      </c>
      <c r="M3929" t="str">
        <f>TEXT(Table2[[#This Row],[Order_Date]],"mmm")</f>
        <v>Mar</v>
      </c>
      <c r="N3929" t="str">
        <f>TEXT(Table2[[#This Row],[Order_Date]],"YYYY-MM")</f>
        <v>2024-03</v>
      </c>
      <c r="O3929" s="9">
        <f>IFERROR(Table2[[#This Row],[Profit]]/Table2[[#This Row],[Sales]],0)</f>
        <v>0.31680871628152185</v>
      </c>
      <c r="P3929" t="str">
        <f>_xlfn.XLOOKUP(Table2[[#This Row],[Product_ID]],Table4[Product_ID],Table4[Category],"Not Found")</f>
        <v>Home</v>
      </c>
      <c r="Q3929" t="str">
        <f>_xlfn.XLOOKUP(Table2[[#This Row],[Product_ID]],Table4[Product_ID],Table4[Sub_Category],"Not Found")</f>
        <v>Kitchen</v>
      </c>
      <c r="R3929" t="str">
        <f>_xlfn.XLOOKUP(Table2[[#This Row],[Customer_ID]],Table1[Customer_ID],Table1[Region],"Not Found")</f>
        <v>West</v>
      </c>
      <c r="S3929" t="str">
        <f>_xlfn.XLOOKUP(Table2[[#This Row],[Customer_ID]],Table1[Customer_ID],Table1[Segment],"Not Found")</f>
        <v>Consumer</v>
      </c>
      <c r="T3929" t="str">
        <f>_xlfn.XLOOKUP(Table2[[#This Row],[Product_ID]],Table4[Product_ID],Table4[Product_Name],"Not Found")</f>
        <v>Water Bottle</v>
      </c>
    </row>
    <row r="3930" spans="1:20" x14ac:dyDescent="0.3">
      <c r="A3930" t="s">
        <v>4462</v>
      </c>
      <c r="B3930" s="4">
        <v>45807</v>
      </c>
      <c r="C3930" s="4">
        <v>45812</v>
      </c>
      <c r="D3930" t="s">
        <v>258</v>
      </c>
      <c r="E3930" t="s">
        <v>29</v>
      </c>
      <c r="F3930" s="8">
        <v>1</v>
      </c>
      <c r="G3930" s="10">
        <v>0</v>
      </c>
      <c r="H3930" t="s">
        <v>13</v>
      </c>
      <c r="I3930" s="8">
        <v>399</v>
      </c>
      <c r="J3930" s="8">
        <v>93.42</v>
      </c>
      <c r="K3930" s="12">
        <f>YEAR(Table2[[#This Row],[Order_Date]])</f>
        <v>2025</v>
      </c>
      <c r="L3930" s="12">
        <f>MONTH(Table2[[#This Row],[Order_Date]])</f>
        <v>5</v>
      </c>
      <c r="M3930" t="str">
        <f>TEXT(Table2[[#This Row],[Order_Date]],"mmm")</f>
        <v>May</v>
      </c>
      <c r="N3930" t="str">
        <f>TEXT(Table2[[#This Row],[Order_Date]],"YYYY-MM")</f>
        <v>2025-05</v>
      </c>
      <c r="O3930" s="9">
        <f>IFERROR(Table2[[#This Row],[Profit]]/Table2[[#This Row],[Sales]],0)</f>
        <v>0.23413533834586467</v>
      </c>
      <c r="P3930" t="str">
        <f>_xlfn.XLOOKUP(Table2[[#This Row],[Product_ID]],Table4[Product_ID],Table4[Category],"Not Found")</f>
        <v>Office</v>
      </c>
      <c r="Q3930" t="str">
        <f>_xlfn.XLOOKUP(Table2[[#This Row],[Product_ID]],Table4[Product_ID],Table4[Sub_Category],"Not Found")</f>
        <v>Paper</v>
      </c>
      <c r="R3930" t="str">
        <f>_xlfn.XLOOKUP(Table2[[#This Row],[Customer_ID]],Table1[Customer_ID],Table1[Region],"Not Found")</f>
        <v>West</v>
      </c>
      <c r="S3930" t="str">
        <f>_xlfn.XLOOKUP(Table2[[#This Row],[Customer_ID]],Table1[Customer_ID],Table1[Segment],"Not Found")</f>
        <v>Consumer</v>
      </c>
      <c r="T3930" t="str">
        <f>_xlfn.XLOOKUP(Table2[[#This Row],[Product_ID]],Table4[Product_ID],Table4[Product_Name],"Not Found")</f>
        <v>Notebook Set</v>
      </c>
    </row>
    <row r="3931" spans="1:20" x14ac:dyDescent="0.3">
      <c r="A3931" t="s">
        <v>4463</v>
      </c>
      <c r="B3931" s="4">
        <v>45514</v>
      </c>
      <c r="C3931" s="4">
        <v>45519</v>
      </c>
      <c r="D3931" t="s">
        <v>1854</v>
      </c>
      <c r="E3931" t="s">
        <v>40</v>
      </c>
      <c r="F3931" s="8">
        <v>2</v>
      </c>
      <c r="G3931" s="10">
        <v>0.2</v>
      </c>
      <c r="H3931" t="s">
        <v>17</v>
      </c>
      <c r="I3931" s="8">
        <v>2398.4</v>
      </c>
      <c r="J3931" s="8">
        <v>415.17</v>
      </c>
      <c r="K3931" s="12">
        <f>YEAR(Table2[[#This Row],[Order_Date]])</f>
        <v>2024</v>
      </c>
      <c r="L3931" s="12">
        <f>MONTH(Table2[[#This Row],[Order_Date]])</f>
        <v>8</v>
      </c>
      <c r="M3931" t="str">
        <f>TEXT(Table2[[#This Row],[Order_Date]],"mmm")</f>
        <v>Aug</v>
      </c>
      <c r="N3931" t="str">
        <f>TEXT(Table2[[#This Row],[Order_Date]],"YYYY-MM")</f>
        <v>2024-08</v>
      </c>
      <c r="O3931" s="9">
        <f>IFERROR(Table2[[#This Row],[Profit]]/Table2[[#This Row],[Sales]],0)</f>
        <v>0.17310290193462308</v>
      </c>
      <c r="P3931" t="str">
        <f>_xlfn.XLOOKUP(Table2[[#This Row],[Product_ID]],Table4[Product_ID],Table4[Category],"Not Found")</f>
        <v>Technology</v>
      </c>
      <c r="Q3931" t="str">
        <f>_xlfn.XLOOKUP(Table2[[#This Row],[Product_ID]],Table4[Product_ID],Table4[Sub_Category],"Not Found")</f>
        <v>Accessories</v>
      </c>
      <c r="R3931" t="str">
        <f>_xlfn.XLOOKUP(Table2[[#This Row],[Customer_ID]],Table1[Customer_ID],Table1[Region],"Not Found")</f>
        <v>East</v>
      </c>
      <c r="S3931" t="str">
        <f>_xlfn.XLOOKUP(Table2[[#This Row],[Customer_ID]],Table1[Customer_ID],Table1[Segment],"Not Found")</f>
        <v>Home Office</v>
      </c>
      <c r="T3931" t="str">
        <f>_xlfn.XLOOKUP(Table2[[#This Row],[Product_ID]],Table4[Product_ID],Table4[Product_Name],"Not Found")</f>
        <v>Power Bank</v>
      </c>
    </row>
    <row r="3932" spans="1:20" x14ac:dyDescent="0.3">
      <c r="A3932" t="s">
        <v>4464</v>
      </c>
      <c r="B3932" s="4">
        <v>45629</v>
      </c>
      <c r="C3932" s="4">
        <v>45632</v>
      </c>
      <c r="D3932" t="s">
        <v>1322</v>
      </c>
      <c r="E3932" t="s">
        <v>81</v>
      </c>
      <c r="F3932" s="8">
        <v>1</v>
      </c>
      <c r="G3932" s="10">
        <v>0</v>
      </c>
      <c r="H3932" t="s">
        <v>13</v>
      </c>
      <c r="I3932" s="8">
        <v>799</v>
      </c>
      <c r="J3932" s="8">
        <v>197</v>
      </c>
      <c r="K3932" s="12">
        <f>YEAR(Table2[[#This Row],[Order_Date]])</f>
        <v>2024</v>
      </c>
      <c r="L3932" s="12">
        <f>MONTH(Table2[[#This Row],[Order_Date]])</f>
        <v>12</v>
      </c>
      <c r="M3932" t="str">
        <f>TEXT(Table2[[#This Row],[Order_Date]],"mmm")</f>
        <v>Dec</v>
      </c>
      <c r="N3932" t="str">
        <f>TEXT(Table2[[#This Row],[Order_Date]],"YYYY-MM")</f>
        <v>2024-12</v>
      </c>
      <c r="O3932" s="9">
        <f>IFERROR(Table2[[#This Row],[Profit]]/Table2[[#This Row],[Sales]],0)</f>
        <v>0.24655819774718399</v>
      </c>
      <c r="P3932" t="str">
        <f>_xlfn.XLOOKUP(Table2[[#This Row],[Product_ID]],Table4[Product_ID],Table4[Category],"Not Found")</f>
        <v>Home</v>
      </c>
      <c r="Q3932" t="str">
        <f>_xlfn.XLOOKUP(Table2[[#This Row],[Product_ID]],Table4[Product_ID],Table4[Sub_Category],"Not Found")</f>
        <v>Kitchen</v>
      </c>
      <c r="R3932" t="str">
        <f>_xlfn.XLOOKUP(Table2[[#This Row],[Customer_ID]],Table1[Customer_ID],Table1[Region],"Not Found")</f>
        <v>South</v>
      </c>
      <c r="S3932" t="str">
        <f>_xlfn.XLOOKUP(Table2[[#This Row],[Customer_ID]],Table1[Customer_ID],Table1[Segment],"Not Found")</f>
        <v>Consumer</v>
      </c>
      <c r="T3932" t="str">
        <f>_xlfn.XLOOKUP(Table2[[#This Row],[Product_ID]],Table4[Product_ID],Table4[Product_Name],"Not Found")</f>
        <v>Travel Mug</v>
      </c>
    </row>
    <row r="3933" spans="1:20" x14ac:dyDescent="0.3">
      <c r="A3933" t="s">
        <v>4465</v>
      </c>
      <c r="B3933" s="4">
        <v>45457</v>
      </c>
      <c r="C3933" s="4">
        <v>45462</v>
      </c>
      <c r="D3933" t="s">
        <v>585</v>
      </c>
      <c r="E3933" t="s">
        <v>76</v>
      </c>
      <c r="F3933" s="8">
        <v>1</v>
      </c>
      <c r="G3933" s="10">
        <v>0.1</v>
      </c>
      <c r="H3933" t="s">
        <v>17</v>
      </c>
      <c r="I3933" s="8">
        <v>809.1</v>
      </c>
      <c r="J3933" s="8">
        <v>179.12</v>
      </c>
      <c r="K3933" s="12">
        <f>YEAR(Table2[[#This Row],[Order_Date]])</f>
        <v>2024</v>
      </c>
      <c r="L3933" s="12">
        <f>MONTH(Table2[[#This Row],[Order_Date]])</f>
        <v>6</v>
      </c>
      <c r="M3933" t="str">
        <f>TEXT(Table2[[#This Row],[Order_Date]],"mmm")</f>
        <v>Jun</v>
      </c>
      <c r="N3933" t="str">
        <f>TEXT(Table2[[#This Row],[Order_Date]],"YYYY-MM")</f>
        <v>2024-06</v>
      </c>
      <c r="O3933" s="9">
        <f>IFERROR(Table2[[#This Row],[Profit]]/Table2[[#This Row],[Sales]],0)</f>
        <v>0.22138178222716598</v>
      </c>
      <c r="P3933" t="str">
        <f>_xlfn.XLOOKUP(Table2[[#This Row],[Product_ID]],Table4[Product_ID],Table4[Category],"Not Found")</f>
        <v>Home</v>
      </c>
      <c r="Q3933" t="str">
        <f>_xlfn.XLOOKUP(Table2[[#This Row],[Product_ID]],Table4[Product_ID],Table4[Sub_Category],"Not Found")</f>
        <v>Decor</v>
      </c>
      <c r="R3933" t="str">
        <f>_xlfn.XLOOKUP(Table2[[#This Row],[Customer_ID]],Table1[Customer_ID],Table1[Region],"Not Found")</f>
        <v>East</v>
      </c>
      <c r="S3933" t="str">
        <f>_xlfn.XLOOKUP(Table2[[#This Row],[Customer_ID]],Table1[Customer_ID],Table1[Segment],"Not Found")</f>
        <v>Consumer</v>
      </c>
      <c r="T3933" t="str">
        <f>_xlfn.XLOOKUP(Table2[[#This Row],[Product_ID]],Table4[Product_ID],Table4[Product_Name],"Not Found")</f>
        <v>Wall Clock</v>
      </c>
    </row>
    <row r="3934" spans="1:20" x14ac:dyDescent="0.3">
      <c r="A3934" t="s">
        <v>4466</v>
      </c>
      <c r="B3934" s="4">
        <v>45674</v>
      </c>
      <c r="C3934" s="4">
        <v>45678</v>
      </c>
      <c r="D3934" t="s">
        <v>1771</v>
      </c>
      <c r="E3934" t="s">
        <v>50</v>
      </c>
      <c r="F3934" s="8">
        <v>1</v>
      </c>
      <c r="G3934" s="10">
        <v>0.05</v>
      </c>
      <c r="H3934" t="s">
        <v>17</v>
      </c>
      <c r="I3934" s="8">
        <v>474.05</v>
      </c>
      <c r="J3934" s="8">
        <v>100.05</v>
      </c>
      <c r="K3934" s="12">
        <f>YEAR(Table2[[#This Row],[Order_Date]])</f>
        <v>2025</v>
      </c>
      <c r="L3934" s="12">
        <f>MONTH(Table2[[#This Row],[Order_Date]])</f>
        <v>1</v>
      </c>
      <c r="M3934" t="str">
        <f>TEXT(Table2[[#This Row],[Order_Date]],"mmm")</f>
        <v>Jan</v>
      </c>
      <c r="N3934" t="str">
        <f>TEXT(Table2[[#This Row],[Order_Date]],"YYYY-MM")</f>
        <v>2025-01</v>
      </c>
      <c r="O3934" s="9">
        <f>IFERROR(Table2[[#This Row],[Profit]]/Table2[[#This Row],[Sales]],0)</f>
        <v>0.21105368632000843</v>
      </c>
      <c r="P3934" t="str">
        <f>_xlfn.XLOOKUP(Table2[[#This Row],[Product_ID]],Table4[Product_ID],Table4[Category],"Not Found")</f>
        <v>Technology</v>
      </c>
      <c r="Q3934" t="str">
        <f>_xlfn.XLOOKUP(Table2[[#This Row],[Product_ID]],Table4[Product_ID],Table4[Sub_Category],"Not Found")</f>
        <v>Accessories</v>
      </c>
      <c r="R3934" t="str">
        <f>_xlfn.XLOOKUP(Table2[[#This Row],[Customer_ID]],Table1[Customer_ID],Table1[Region],"Not Found")</f>
        <v>North</v>
      </c>
      <c r="S3934" t="str">
        <f>_xlfn.XLOOKUP(Table2[[#This Row],[Customer_ID]],Table1[Customer_ID],Table1[Segment],"Not Found")</f>
        <v>Consumer</v>
      </c>
      <c r="T3934" t="str">
        <f>_xlfn.XLOOKUP(Table2[[#This Row],[Product_ID]],Table4[Product_ID],Table4[Product_Name],"Not Found")</f>
        <v>Wireless Mouse</v>
      </c>
    </row>
    <row r="3935" spans="1:20" x14ac:dyDescent="0.3">
      <c r="A3935" t="s">
        <v>4467</v>
      </c>
      <c r="B3935" s="4">
        <v>45667</v>
      </c>
      <c r="C3935" s="4">
        <v>45668</v>
      </c>
      <c r="D3935" t="s">
        <v>390</v>
      </c>
      <c r="E3935" t="s">
        <v>16</v>
      </c>
      <c r="F3935" s="8">
        <v>5</v>
      </c>
      <c r="G3935" s="10">
        <v>0</v>
      </c>
      <c r="H3935" t="s">
        <v>21</v>
      </c>
      <c r="I3935" s="8">
        <v>6495</v>
      </c>
      <c r="J3935" s="8">
        <v>1453.61</v>
      </c>
      <c r="K3935" s="12">
        <f>YEAR(Table2[[#This Row],[Order_Date]])</f>
        <v>2025</v>
      </c>
      <c r="L3935" s="12">
        <f>MONTH(Table2[[#This Row],[Order_Date]])</f>
        <v>1</v>
      </c>
      <c r="M3935" t="str">
        <f>TEXT(Table2[[#This Row],[Order_Date]],"mmm")</f>
        <v>Jan</v>
      </c>
      <c r="N3935" t="str">
        <f>TEXT(Table2[[#This Row],[Order_Date]],"YYYY-MM")</f>
        <v>2025-01</v>
      </c>
      <c r="O3935" s="9">
        <f>IFERROR(Table2[[#This Row],[Profit]]/Table2[[#This Row],[Sales]],0)</f>
        <v>0.22380446497305617</v>
      </c>
      <c r="P3935" t="str">
        <f>_xlfn.XLOOKUP(Table2[[#This Row],[Product_ID]],Table4[Product_ID],Table4[Category],"Not Found")</f>
        <v>Technology</v>
      </c>
      <c r="Q3935" t="str">
        <f>_xlfn.XLOOKUP(Table2[[#This Row],[Product_ID]],Table4[Product_ID],Table4[Sub_Category],"Not Found")</f>
        <v>Accessories</v>
      </c>
      <c r="R3935" t="str">
        <f>_xlfn.XLOOKUP(Table2[[#This Row],[Customer_ID]],Table1[Customer_ID],Table1[Region],"Not Found")</f>
        <v>West</v>
      </c>
      <c r="S3935" t="str">
        <f>_xlfn.XLOOKUP(Table2[[#This Row],[Customer_ID]],Table1[Customer_ID],Table1[Segment],"Not Found")</f>
        <v>Consumer</v>
      </c>
      <c r="T3935" t="str">
        <f>_xlfn.XLOOKUP(Table2[[#This Row],[Product_ID]],Table4[Product_ID],Table4[Product_Name],"Not Found")</f>
        <v>USB-C Hub</v>
      </c>
    </row>
    <row r="3936" spans="1:20" x14ac:dyDescent="0.3">
      <c r="A3936" t="s">
        <v>4468</v>
      </c>
      <c r="B3936" s="4">
        <v>45762</v>
      </c>
      <c r="C3936" s="4">
        <v>45763</v>
      </c>
      <c r="D3936" t="s">
        <v>581</v>
      </c>
      <c r="E3936" t="s">
        <v>71</v>
      </c>
      <c r="F3936" s="8">
        <v>1</v>
      </c>
      <c r="G3936" s="10">
        <v>0.1</v>
      </c>
      <c r="H3936" t="s">
        <v>17</v>
      </c>
      <c r="I3936" s="8">
        <v>719.1</v>
      </c>
      <c r="J3936" s="8">
        <v>142.51</v>
      </c>
      <c r="K3936" s="12">
        <f>YEAR(Table2[[#This Row],[Order_Date]])</f>
        <v>2025</v>
      </c>
      <c r="L3936" s="12">
        <f>MONTH(Table2[[#This Row],[Order_Date]])</f>
        <v>4</v>
      </c>
      <c r="M3936" t="str">
        <f>TEXT(Table2[[#This Row],[Order_Date]],"mmm")</f>
        <v>Apr</v>
      </c>
      <c r="N3936" t="str">
        <f>TEXT(Table2[[#This Row],[Order_Date]],"YYYY-MM")</f>
        <v>2025-04</v>
      </c>
      <c r="O3936" s="9">
        <f>IFERROR(Table2[[#This Row],[Profit]]/Table2[[#This Row],[Sales]],0)</f>
        <v>0.19817827840355998</v>
      </c>
      <c r="P3936" t="str">
        <f>_xlfn.XLOOKUP(Table2[[#This Row],[Product_ID]],Table4[Product_ID],Table4[Category],"Not Found")</f>
        <v>Home</v>
      </c>
      <c r="Q3936" t="str">
        <f>_xlfn.XLOOKUP(Table2[[#This Row],[Product_ID]],Table4[Product_ID],Table4[Sub_Category],"Not Found")</f>
        <v>Storage</v>
      </c>
      <c r="R3936" t="str">
        <f>_xlfn.XLOOKUP(Table2[[#This Row],[Customer_ID]],Table1[Customer_ID],Table1[Region],"Not Found")</f>
        <v>East</v>
      </c>
      <c r="S3936" t="str">
        <f>_xlfn.XLOOKUP(Table2[[#This Row],[Customer_ID]],Table1[Customer_ID],Table1[Segment],"Not Found")</f>
        <v>Consumer</v>
      </c>
      <c r="T3936" t="str">
        <f>_xlfn.XLOOKUP(Table2[[#This Row],[Product_ID]],Table4[Product_ID],Table4[Product_Name],"Not Found")</f>
        <v>Storage Box</v>
      </c>
    </row>
    <row r="3937" spans="1:20" x14ac:dyDescent="0.3">
      <c r="A3937" t="s">
        <v>4469</v>
      </c>
      <c r="B3937" s="4">
        <v>45933</v>
      </c>
      <c r="C3937" s="4">
        <v>45938</v>
      </c>
      <c r="D3937" t="s">
        <v>810</v>
      </c>
      <c r="E3937" t="s">
        <v>29</v>
      </c>
      <c r="F3937" s="8">
        <v>4</v>
      </c>
      <c r="G3937" s="10">
        <v>0</v>
      </c>
      <c r="H3937" t="s">
        <v>13</v>
      </c>
      <c r="I3937" s="8">
        <v>1596</v>
      </c>
      <c r="J3937" s="8">
        <v>459.64</v>
      </c>
      <c r="K3937" s="12">
        <f>YEAR(Table2[[#This Row],[Order_Date]])</f>
        <v>2025</v>
      </c>
      <c r="L3937" s="12">
        <f>MONTH(Table2[[#This Row],[Order_Date]])</f>
        <v>10</v>
      </c>
      <c r="M3937" t="str">
        <f>TEXT(Table2[[#This Row],[Order_Date]],"mmm")</f>
        <v>Oct</v>
      </c>
      <c r="N3937" t="str">
        <f>TEXT(Table2[[#This Row],[Order_Date]],"YYYY-MM")</f>
        <v>2025-10</v>
      </c>
      <c r="O3937" s="9">
        <f>IFERROR(Table2[[#This Row],[Profit]]/Table2[[#This Row],[Sales]],0)</f>
        <v>0.28799498746867169</v>
      </c>
      <c r="P3937" t="str">
        <f>_xlfn.XLOOKUP(Table2[[#This Row],[Product_ID]],Table4[Product_ID],Table4[Category],"Not Found")</f>
        <v>Office</v>
      </c>
      <c r="Q3937" t="str">
        <f>_xlfn.XLOOKUP(Table2[[#This Row],[Product_ID]],Table4[Product_ID],Table4[Sub_Category],"Not Found")</f>
        <v>Paper</v>
      </c>
      <c r="R3937" t="str">
        <f>_xlfn.XLOOKUP(Table2[[#This Row],[Customer_ID]],Table1[Customer_ID],Table1[Region],"Not Found")</f>
        <v>North</v>
      </c>
      <c r="S3937" t="str">
        <f>_xlfn.XLOOKUP(Table2[[#This Row],[Customer_ID]],Table1[Customer_ID],Table1[Segment],"Not Found")</f>
        <v>Consumer</v>
      </c>
      <c r="T3937" t="str">
        <f>_xlfn.XLOOKUP(Table2[[#This Row],[Product_ID]],Table4[Product_ID],Table4[Product_Name],"Not Found")</f>
        <v>Notebook Set</v>
      </c>
    </row>
    <row r="3938" spans="1:20" x14ac:dyDescent="0.3">
      <c r="A3938" t="s">
        <v>4470</v>
      </c>
      <c r="B3938" s="4">
        <v>45322</v>
      </c>
      <c r="C3938" s="4">
        <v>45325</v>
      </c>
      <c r="D3938" t="s">
        <v>607</v>
      </c>
      <c r="E3938" t="s">
        <v>68</v>
      </c>
      <c r="F3938" s="8">
        <v>1</v>
      </c>
      <c r="G3938" s="10">
        <v>0.15</v>
      </c>
      <c r="H3938" t="s">
        <v>13</v>
      </c>
      <c r="I3938" s="8">
        <v>1104.1500000000001</v>
      </c>
      <c r="J3938" s="8">
        <v>246.62</v>
      </c>
      <c r="K3938" s="12">
        <f>YEAR(Table2[[#This Row],[Order_Date]])</f>
        <v>2024</v>
      </c>
      <c r="L3938" s="12">
        <f>MONTH(Table2[[#This Row],[Order_Date]])</f>
        <v>1</v>
      </c>
      <c r="M3938" t="str">
        <f>TEXT(Table2[[#This Row],[Order_Date]],"mmm")</f>
        <v>Jan</v>
      </c>
      <c r="N3938" t="str">
        <f>TEXT(Table2[[#This Row],[Order_Date]],"YYYY-MM")</f>
        <v>2024-01</v>
      </c>
      <c r="O3938" s="9">
        <f>IFERROR(Table2[[#This Row],[Profit]]/Table2[[#This Row],[Sales]],0)</f>
        <v>0.22335733369560293</v>
      </c>
      <c r="P3938" t="str">
        <f>_xlfn.XLOOKUP(Table2[[#This Row],[Product_ID]],Table4[Product_ID],Table4[Category],"Not Found")</f>
        <v>Home</v>
      </c>
      <c r="Q3938" t="str">
        <f>_xlfn.XLOOKUP(Table2[[#This Row],[Product_ID]],Table4[Product_ID],Table4[Sub_Category],"Not Found")</f>
        <v>Lighting</v>
      </c>
      <c r="R3938" t="str">
        <f>_xlfn.XLOOKUP(Table2[[#This Row],[Customer_ID]],Table1[Customer_ID],Table1[Region],"Not Found")</f>
        <v>West</v>
      </c>
      <c r="S3938" t="str">
        <f>_xlfn.XLOOKUP(Table2[[#This Row],[Customer_ID]],Table1[Customer_ID],Table1[Segment],"Not Found")</f>
        <v>Home Office</v>
      </c>
      <c r="T3938" t="str">
        <f>_xlfn.XLOOKUP(Table2[[#This Row],[Product_ID]],Table4[Product_ID],Table4[Product_Name],"Not Found")</f>
        <v>Table Lamp</v>
      </c>
    </row>
    <row r="3939" spans="1:20" x14ac:dyDescent="0.3">
      <c r="A3939" t="s">
        <v>4471</v>
      </c>
      <c r="B3939" s="4">
        <v>45666</v>
      </c>
      <c r="C3939" s="4">
        <v>45670</v>
      </c>
      <c r="D3939" t="s">
        <v>1498</v>
      </c>
      <c r="E3939" t="s">
        <v>71</v>
      </c>
      <c r="F3939" s="8">
        <v>3</v>
      </c>
      <c r="G3939" s="10">
        <v>0</v>
      </c>
      <c r="H3939" t="s">
        <v>17</v>
      </c>
      <c r="I3939" s="8">
        <v>2397</v>
      </c>
      <c r="J3939" s="8">
        <v>689.2</v>
      </c>
      <c r="K3939" s="12">
        <f>YEAR(Table2[[#This Row],[Order_Date]])</f>
        <v>2025</v>
      </c>
      <c r="L3939" s="12">
        <f>MONTH(Table2[[#This Row],[Order_Date]])</f>
        <v>1</v>
      </c>
      <c r="M3939" t="str">
        <f>TEXT(Table2[[#This Row],[Order_Date]],"mmm")</f>
        <v>Jan</v>
      </c>
      <c r="N3939" t="str">
        <f>TEXT(Table2[[#This Row],[Order_Date]],"YYYY-MM")</f>
        <v>2025-01</v>
      </c>
      <c r="O3939" s="9">
        <f>IFERROR(Table2[[#This Row],[Profit]]/Table2[[#This Row],[Sales]],0)</f>
        <v>0.28752607425949106</v>
      </c>
      <c r="P3939" t="str">
        <f>_xlfn.XLOOKUP(Table2[[#This Row],[Product_ID]],Table4[Product_ID],Table4[Category],"Not Found")</f>
        <v>Home</v>
      </c>
      <c r="Q3939" t="str">
        <f>_xlfn.XLOOKUP(Table2[[#This Row],[Product_ID]],Table4[Product_ID],Table4[Sub_Category],"Not Found")</f>
        <v>Storage</v>
      </c>
      <c r="R3939" t="str">
        <f>_xlfn.XLOOKUP(Table2[[#This Row],[Customer_ID]],Table1[Customer_ID],Table1[Region],"Not Found")</f>
        <v>West</v>
      </c>
      <c r="S3939" t="str">
        <f>_xlfn.XLOOKUP(Table2[[#This Row],[Customer_ID]],Table1[Customer_ID],Table1[Segment],"Not Found")</f>
        <v>Home Office</v>
      </c>
      <c r="T3939" t="str">
        <f>_xlfn.XLOOKUP(Table2[[#This Row],[Product_ID]],Table4[Product_ID],Table4[Product_Name],"Not Found")</f>
        <v>Storage Box</v>
      </c>
    </row>
    <row r="3940" spans="1:20" x14ac:dyDescent="0.3">
      <c r="A3940" t="s">
        <v>4472</v>
      </c>
      <c r="B3940" s="4">
        <v>45302</v>
      </c>
      <c r="C3940" s="4">
        <v>45306</v>
      </c>
      <c r="D3940" t="s">
        <v>427</v>
      </c>
      <c r="E3940" t="s">
        <v>29</v>
      </c>
      <c r="F3940" s="8">
        <v>1</v>
      </c>
      <c r="G3940" s="10">
        <v>0.05</v>
      </c>
      <c r="H3940" t="s">
        <v>17</v>
      </c>
      <c r="I3940" s="8">
        <v>379.05</v>
      </c>
      <c r="J3940" s="8">
        <v>94.54</v>
      </c>
      <c r="K3940" s="12">
        <f>YEAR(Table2[[#This Row],[Order_Date]])</f>
        <v>2024</v>
      </c>
      <c r="L3940" s="12">
        <f>MONTH(Table2[[#This Row],[Order_Date]])</f>
        <v>1</v>
      </c>
      <c r="M3940" t="str">
        <f>TEXT(Table2[[#This Row],[Order_Date]],"mmm")</f>
        <v>Jan</v>
      </c>
      <c r="N3940" t="str">
        <f>TEXT(Table2[[#This Row],[Order_Date]],"YYYY-MM")</f>
        <v>2024-01</v>
      </c>
      <c r="O3940" s="9">
        <f>IFERROR(Table2[[#This Row],[Profit]]/Table2[[#This Row],[Sales]],0)</f>
        <v>0.2494130061997098</v>
      </c>
      <c r="P3940" t="str">
        <f>_xlfn.XLOOKUP(Table2[[#This Row],[Product_ID]],Table4[Product_ID],Table4[Category],"Not Found")</f>
        <v>Office</v>
      </c>
      <c r="Q3940" t="str">
        <f>_xlfn.XLOOKUP(Table2[[#This Row],[Product_ID]],Table4[Product_ID],Table4[Sub_Category],"Not Found")</f>
        <v>Paper</v>
      </c>
      <c r="R3940" t="str">
        <f>_xlfn.XLOOKUP(Table2[[#This Row],[Customer_ID]],Table1[Customer_ID],Table1[Region],"Not Found")</f>
        <v>East</v>
      </c>
      <c r="S3940" t="str">
        <f>_xlfn.XLOOKUP(Table2[[#This Row],[Customer_ID]],Table1[Customer_ID],Table1[Segment],"Not Found")</f>
        <v>Corporate</v>
      </c>
      <c r="T3940" t="str">
        <f>_xlfn.XLOOKUP(Table2[[#This Row],[Product_ID]],Table4[Product_ID],Table4[Product_Name],"Not Found")</f>
        <v>Notebook Set</v>
      </c>
    </row>
    <row r="3941" spans="1:20" x14ac:dyDescent="0.3">
      <c r="A3941" t="s">
        <v>4473</v>
      </c>
      <c r="B3941" s="4">
        <v>45593</v>
      </c>
      <c r="C3941" s="4">
        <v>45597</v>
      </c>
      <c r="D3941" t="s">
        <v>283</v>
      </c>
      <c r="E3941" t="s">
        <v>16</v>
      </c>
      <c r="F3941" s="8">
        <v>2</v>
      </c>
      <c r="G3941" s="10">
        <v>0.1</v>
      </c>
      <c r="H3941" t="s">
        <v>17</v>
      </c>
      <c r="I3941" s="8">
        <v>2338.1999999999998</v>
      </c>
      <c r="J3941" s="8">
        <v>456.2</v>
      </c>
      <c r="K3941" s="12">
        <f>YEAR(Table2[[#This Row],[Order_Date]])</f>
        <v>2024</v>
      </c>
      <c r="L3941" s="12">
        <f>MONTH(Table2[[#This Row],[Order_Date]])</f>
        <v>10</v>
      </c>
      <c r="M3941" t="str">
        <f>TEXT(Table2[[#This Row],[Order_Date]],"mmm")</f>
        <v>Oct</v>
      </c>
      <c r="N3941" t="str">
        <f>TEXT(Table2[[#This Row],[Order_Date]],"YYYY-MM")</f>
        <v>2024-10</v>
      </c>
      <c r="O3941" s="9">
        <f>IFERROR(Table2[[#This Row],[Profit]]/Table2[[#This Row],[Sales]],0)</f>
        <v>0.19510734753228981</v>
      </c>
      <c r="P3941" t="str">
        <f>_xlfn.XLOOKUP(Table2[[#This Row],[Product_ID]],Table4[Product_ID],Table4[Category],"Not Found")</f>
        <v>Technology</v>
      </c>
      <c r="Q3941" t="str">
        <f>_xlfn.XLOOKUP(Table2[[#This Row],[Product_ID]],Table4[Product_ID],Table4[Sub_Category],"Not Found")</f>
        <v>Accessories</v>
      </c>
      <c r="R3941" t="str">
        <f>_xlfn.XLOOKUP(Table2[[#This Row],[Customer_ID]],Table1[Customer_ID],Table1[Region],"Not Found")</f>
        <v>West</v>
      </c>
      <c r="S3941" t="str">
        <f>_xlfn.XLOOKUP(Table2[[#This Row],[Customer_ID]],Table1[Customer_ID],Table1[Segment],"Not Found")</f>
        <v>Consumer</v>
      </c>
      <c r="T3941" t="str">
        <f>_xlfn.XLOOKUP(Table2[[#This Row],[Product_ID]],Table4[Product_ID],Table4[Product_Name],"Not Found")</f>
        <v>USB-C Hub</v>
      </c>
    </row>
    <row r="3942" spans="1:20" x14ac:dyDescent="0.3">
      <c r="A3942" t="s">
        <v>4474</v>
      </c>
      <c r="B3942" s="4">
        <v>45387</v>
      </c>
      <c r="C3942" s="4">
        <v>45389</v>
      </c>
      <c r="D3942" t="s">
        <v>771</v>
      </c>
      <c r="E3942" t="s">
        <v>200</v>
      </c>
      <c r="F3942" s="8">
        <v>3</v>
      </c>
      <c r="G3942" s="10">
        <v>0</v>
      </c>
      <c r="H3942" t="s">
        <v>17</v>
      </c>
      <c r="I3942" s="8">
        <v>3297</v>
      </c>
      <c r="J3942" s="8">
        <v>815.7</v>
      </c>
      <c r="K3942" s="12">
        <f>YEAR(Table2[[#This Row],[Order_Date]])</f>
        <v>2024</v>
      </c>
      <c r="L3942" s="12">
        <f>MONTH(Table2[[#This Row],[Order_Date]])</f>
        <v>4</v>
      </c>
      <c r="M3942" t="str">
        <f>TEXT(Table2[[#This Row],[Order_Date]],"mmm")</f>
        <v>Apr</v>
      </c>
      <c r="N3942" t="str">
        <f>TEXT(Table2[[#This Row],[Order_Date]],"YYYY-MM")</f>
        <v>2024-04</v>
      </c>
      <c r="O3942" s="9">
        <f>IFERROR(Table2[[#This Row],[Profit]]/Table2[[#This Row],[Sales]],0)</f>
        <v>0.24740673339399455</v>
      </c>
      <c r="P3942" t="str">
        <f>_xlfn.XLOOKUP(Table2[[#This Row],[Product_ID]],Table4[Product_ID],Table4[Category],"Not Found")</f>
        <v>Office</v>
      </c>
      <c r="Q3942" t="str">
        <f>_xlfn.XLOOKUP(Table2[[#This Row],[Product_ID]],Table4[Product_ID],Table4[Sub_Category],"Not Found")</f>
        <v>Office Supplies</v>
      </c>
      <c r="R3942" t="str">
        <f>_xlfn.XLOOKUP(Table2[[#This Row],[Customer_ID]],Table1[Customer_ID],Table1[Region],"Not Found")</f>
        <v>West</v>
      </c>
      <c r="S3942" t="str">
        <f>_xlfn.XLOOKUP(Table2[[#This Row],[Customer_ID]],Table1[Customer_ID],Table1[Segment],"Not Found")</f>
        <v>Consumer</v>
      </c>
      <c r="T3942" t="str">
        <f>_xlfn.XLOOKUP(Table2[[#This Row],[Product_ID]],Table4[Product_ID],Table4[Product_Name],"Not Found")</f>
        <v>Laptop Stand</v>
      </c>
    </row>
    <row r="3943" spans="1:20" x14ac:dyDescent="0.3">
      <c r="A3943" t="s">
        <v>4475</v>
      </c>
      <c r="B3943" s="4">
        <v>45481</v>
      </c>
      <c r="C3943" s="4">
        <v>45486</v>
      </c>
      <c r="D3943" t="s">
        <v>1808</v>
      </c>
      <c r="E3943" t="s">
        <v>116</v>
      </c>
      <c r="F3943" s="8">
        <v>3</v>
      </c>
      <c r="G3943" s="10">
        <v>0.05</v>
      </c>
      <c r="H3943" t="s">
        <v>21</v>
      </c>
      <c r="I3943" s="8">
        <v>1137.1500000000001</v>
      </c>
      <c r="J3943" s="8">
        <v>233.68</v>
      </c>
      <c r="K3943" s="12">
        <f>YEAR(Table2[[#This Row],[Order_Date]])</f>
        <v>2024</v>
      </c>
      <c r="L3943" s="12">
        <f>MONTH(Table2[[#This Row],[Order_Date]])</f>
        <v>7</v>
      </c>
      <c r="M3943" t="str">
        <f>TEXT(Table2[[#This Row],[Order_Date]],"mmm")</f>
        <v>Jul</v>
      </c>
      <c r="N3943" t="str">
        <f>TEXT(Table2[[#This Row],[Order_Date]],"YYYY-MM")</f>
        <v>2024-07</v>
      </c>
      <c r="O3943" s="9">
        <f>IFERROR(Table2[[#This Row],[Profit]]/Table2[[#This Row],[Sales]],0)</f>
        <v>0.20549619663193069</v>
      </c>
      <c r="P3943" t="str">
        <f>_xlfn.XLOOKUP(Table2[[#This Row],[Product_ID]],Table4[Product_ID],Table4[Category],"Not Found")</f>
        <v>Technology</v>
      </c>
      <c r="Q3943" t="str">
        <f>_xlfn.XLOOKUP(Table2[[#This Row],[Product_ID]],Table4[Product_ID],Table4[Sub_Category],"Not Found")</f>
        <v>Accessories</v>
      </c>
      <c r="R3943" t="str">
        <f>_xlfn.XLOOKUP(Table2[[#This Row],[Customer_ID]],Table1[Customer_ID],Table1[Region],"Not Found")</f>
        <v>West</v>
      </c>
      <c r="S3943" t="str">
        <f>_xlfn.XLOOKUP(Table2[[#This Row],[Customer_ID]],Table1[Customer_ID],Table1[Segment],"Not Found")</f>
        <v>Consumer</v>
      </c>
      <c r="T3943" t="str">
        <f>_xlfn.XLOOKUP(Table2[[#This Row],[Product_ID]],Table4[Product_ID],Table4[Product_Name],"Not Found")</f>
        <v>Mobile Holder</v>
      </c>
    </row>
    <row r="3944" spans="1:20" x14ac:dyDescent="0.3">
      <c r="A3944" t="s">
        <v>4476</v>
      </c>
      <c r="B3944" s="4">
        <v>45744</v>
      </c>
      <c r="C3944" s="4">
        <v>45748</v>
      </c>
      <c r="D3944" t="s">
        <v>170</v>
      </c>
      <c r="E3944" t="s">
        <v>58</v>
      </c>
      <c r="F3944" s="8">
        <v>3</v>
      </c>
      <c r="G3944" s="10">
        <v>0.15</v>
      </c>
      <c r="H3944" t="s">
        <v>30</v>
      </c>
      <c r="I3944" s="8">
        <v>5097.45</v>
      </c>
      <c r="J3944" s="8">
        <v>864.31</v>
      </c>
      <c r="K3944" s="12">
        <f>YEAR(Table2[[#This Row],[Order_Date]])</f>
        <v>2025</v>
      </c>
      <c r="L3944" s="12">
        <f>MONTH(Table2[[#This Row],[Order_Date]])</f>
        <v>3</v>
      </c>
      <c r="M3944" t="str">
        <f>TEXT(Table2[[#This Row],[Order_Date]],"mmm")</f>
        <v>Mar</v>
      </c>
      <c r="N3944" t="str">
        <f>TEXT(Table2[[#This Row],[Order_Date]],"YYYY-MM")</f>
        <v>2025-03</v>
      </c>
      <c r="O3944" s="9">
        <f>IFERROR(Table2[[#This Row],[Profit]]/Table2[[#This Row],[Sales]],0)</f>
        <v>0.16955732768344955</v>
      </c>
      <c r="P3944" t="str">
        <f>_xlfn.XLOOKUP(Table2[[#This Row],[Product_ID]],Table4[Product_ID],Table4[Category],"Not Found")</f>
        <v>Technology</v>
      </c>
      <c r="Q3944" t="str">
        <f>_xlfn.XLOOKUP(Table2[[#This Row],[Product_ID]],Table4[Product_ID],Table4[Sub_Category],"Not Found")</f>
        <v>Audio</v>
      </c>
      <c r="R3944" t="str">
        <f>_xlfn.XLOOKUP(Table2[[#This Row],[Customer_ID]],Table1[Customer_ID],Table1[Region],"Not Found")</f>
        <v>South</v>
      </c>
      <c r="S3944" t="str">
        <f>_xlfn.XLOOKUP(Table2[[#This Row],[Customer_ID]],Table1[Customer_ID],Table1[Segment],"Not Found")</f>
        <v>Home Office</v>
      </c>
      <c r="T3944" t="str">
        <f>_xlfn.XLOOKUP(Table2[[#This Row],[Product_ID]],Table4[Product_ID],Table4[Product_Name],"Not Found")</f>
        <v>Bluetooth Speaker</v>
      </c>
    </row>
    <row r="3945" spans="1:20" x14ac:dyDescent="0.3">
      <c r="A3945" t="s">
        <v>4477</v>
      </c>
      <c r="B3945" s="4">
        <v>45483</v>
      </c>
      <c r="C3945" s="4">
        <v>45488</v>
      </c>
      <c r="D3945" t="s">
        <v>499</v>
      </c>
      <c r="E3945" t="s">
        <v>35</v>
      </c>
      <c r="F3945" s="8">
        <v>3</v>
      </c>
      <c r="G3945" s="10">
        <v>0.1</v>
      </c>
      <c r="H3945" t="s">
        <v>13</v>
      </c>
      <c r="I3945" s="8">
        <v>4317.3</v>
      </c>
      <c r="J3945" s="8">
        <v>1374.09</v>
      </c>
      <c r="K3945" s="12">
        <f>YEAR(Table2[[#This Row],[Order_Date]])</f>
        <v>2024</v>
      </c>
      <c r="L3945" s="12">
        <f>MONTH(Table2[[#This Row],[Order_Date]])</f>
        <v>7</v>
      </c>
      <c r="M3945" t="str">
        <f>TEXT(Table2[[#This Row],[Order_Date]],"mmm")</f>
        <v>Jul</v>
      </c>
      <c r="N3945" t="str">
        <f>TEXT(Table2[[#This Row],[Order_Date]],"YYYY-MM")</f>
        <v>2024-07</v>
      </c>
      <c r="O3945" s="9">
        <f>IFERROR(Table2[[#This Row],[Profit]]/Table2[[#This Row],[Sales]],0)</f>
        <v>0.31827531095823774</v>
      </c>
      <c r="P3945" t="str">
        <f>_xlfn.XLOOKUP(Table2[[#This Row],[Product_ID]],Table4[Product_ID],Table4[Category],"Not Found")</f>
        <v>Lifestyle</v>
      </c>
      <c r="Q3945" t="str">
        <f>_xlfn.XLOOKUP(Table2[[#This Row],[Product_ID]],Table4[Product_ID],Table4[Sub_Category],"Not Found")</f>
        <v>Bags</v>
      </c>
      <c r="R3945" t="str">
        <f>_xlfn.XLOOKUP(Table2[[#This Row],[Customer_ID]],Table1[Customer_ID],Table1[Region],"Not Found")</f>
        <v>West</v>
      </c>
      <c r="S3945" t="str">
        <f>_xlfn.XLOOKUP(Table2[[#This Row],[Customer_ID]],Table1[Customer_ID],Table1[Segment],"Not Found")</f>
        <v>Consumer</v>
      </c>
      <c r="T3945" t="str">
        <f>_xlfn.XLOOKUP(Table2[[#This Row],[Product_ID]],Table4[Product_ID],Table4[Product_Name],"Not Found")</f>
        <v>Backpack</v>
      </c>
    </row>
    <row r="3946" spans="1:20" x14ac:dyDescent="0.3">
      <c r="A3946" t="s">
        <v>4478</v>
      </c>
      <c r="B3946" s="4">
        <v>45777</v>
      </c>
      <c r="C3946" s="4">
        <v>45780</v>
      </c>
      <c r="D3946" t="s">
        <v>309</v>
      </c>
      <c r="E3946" t="s">
        <v>12</v>
      </c>
      <c r="F3946" s="8">
        <v>1</v>
      </c>
      <c r="G3946" s="10">
        <v>0.05</v>
      </c>
      <c r="H3946" t="s">
        <v>21</v>
      </c>
      <c r="I3946" s="8">
        <v>569.04999999999995</v>
      </c>
      <c r="J3946" s="8">
        <v>131.76</v>
      </c>
      <c r="K3946" s="12">
        <f>YEAR(Table2[[#This Row],[Order_Date]])</f>
        <v>2025</v>
      </c>
      <c r="L3946" s="12">
        <f>MONTH(Table2[[#This Row],[Order_Date]])</f>
        <v>4</v>
      </c>
      <c r="M3946" t="str">
        <f>TEXT(Table2[[#This Row],[Order_Date]],"mmm")</f>
        <v>Apr</v>
      </c>
      <c r="N3946" t="str">
        <f>TEXT(Table2[[#This Row],[Order_Date]],"YYYY-MM")</f>
        <v>2025-04</v>
      </c>
      <c r="O3946" s="9">
        <f>IFERROR(Table2[[#This Row],[Profit]]/Table2[[#This Row],[Sales]],0)</f>
        <v>0.23154380107196204</v>
      </c>
      <c r="P3946" t="str">
        <f>_xlfn.XLOOKUP(Table2[[#This Row],[Product_ID]],Table4[Product_ID],Table4[Category],"Not Found")</f>
        <v>Home</v>
      </c>
      <c r="Q3946" t="str">
        <f>_xlfn.XLOOKUP(Table2[[#This Row],[Product_ID]],Table4[Product_ID],Table4[Sub_Category],"Not Found")</f>
        <v>Kitchen</v>
      </c>
      <c r="R3946" t="str">
        <f>_xlfn.XLOOKUP(Table2[[#This Row],[Customer_ID]],Table1[Customer_ID],Table1[Region],"Not Found")</f>
        <v>South</v>
      </c>
      <c r="S3946" t="str">
        <f>_xlfn.XLOOKUP(Table2[[#This Row],[Customer_ID]],Table1[Customer_ID],Table1[Segment],"Not Found")</f>
        <v>Corporate</v>
      </c>
      <c r="T3946" t="str">
        <f>_xlfn.XLOOKUP(Table2[[#This Row],[Product_ID]],Table4[Product_ID],Table4[Product_Name],"Not Found")</f>
        <v>Water Bottle</v>
      </c>
    </row>
    <row r="3947" spans="1:20" x14ac:dyDescent="0.3">
      <c r="A3947" t="s">
        <v>4479</v>
      </c>
      <c r="B3947" s="4">
        <v>45557</v>
      </c>
      <c r="C3947" s="4">
        <v>45560</v>
      </c>
      <c r="D3947" t="s">
        <v>2879</v>
      </c>
      <c r="E3947" t="s">
        <v>99</v>
      </c>
      <c r="F3947" s="8">
        <v>2</v>
      </c>
      <c r="G3947" s="10">
        <v>0.1</v>
      </c>
      <c r="H3947" t="s">
        <v>13</v>
      </c>
      <c r="I3947" s="8">
        <v>448.2</v>
      </c>
      <c r="J3947" s="8">
        <v>138.22999999999999</v>
      </c>
      <c r="K3947" s="12">
        <f>YEAR(Table2[[#This Row],[Order_Date]])</f>
        <v>2024</v>
      </c>
      <c r="L3947" s="12">
        <f>MONTH(Table2[[#This Row],[Order_Date]])</f>
        <v>9</v>
      </c>
      <c r="M3947" t="str">
        <f>TEXT(Table2[[#This Row],[Order_Date]],"mmm")</f>
        <v>Sep</v>
      </c>
      <c r="N3947" t="str">
        <f>TEXT(Table2[[#This Row],[Order_Date]],"YYYY-MM")</f>
        <v>2024-09</v>
      </c>
      <c r="O3947" s="9">
        <f>IFERROR(Table2[[#This Row],[Profit]]/Table2[[#This Row],[Sales]],0)</f>
        <v>0.30841142347166445</v>
      </c>
      <c r="P3947" t="str">
        <f>_xlfn.XLOOKUP(Table2[[#This Row],[Product_ID]],Table4[Product_ID],Table4[Category],"Not Found")</f>
        <v>Office</v>
      </c>
      <c r="Q3947" t="str">
        <f>_xlfn.XLOOKUP(Table2[[#This Row],[Product_ID]],Table4[Product_ID],Table4[Sub_Category],"Not Found")</f>
        <v>Paper</v>
      </c>
      <c r="R3947" t="str">
        <f>_xlfn.XLOOKUP(Table2[[#This Row],[Customer_ID]],Table1[Customer_ID],Table1[Region],"Not Found")</f>
        <v>West</v>
      </c>
      <c r="S3947" t="str">
        <f>_xlfn.XLOOKUP(Table2[[#This Row],[Customer_ID]],Table1[Customer_ID],Table1[Segment],"Not Found")</f>
        <v>Consumer</v>
      </c>
      <c r="T3947" t="str">
        <f>_xlfn.XLOOKUP(Table2[[#This Row],[Product_ID]],Table4[Product_ID],Table4[Product_Name],"Not Found")</f>
        <v>Pen Set</v>
      </c>
    </row>
    <row r="3948" spans="1:20" x14ac:dyDescent="0.3">
      <c r="A3948" t="s">
        <v>4480</v>
      </c>
      <c r="B3948" s="4">
        <v>45715</v>
      </c>
      <c r="C3948" s="4">
        <v>45718</v>
      </c>
      <c r="D3948" t="s">
        <v>87</v>
      </c>
      <c r="E3948" t="s">
        <v>116</v>
      </c>
      <c r="F3948" s="8">
        <v>2</v>
      </c>
      <c r="G3948" s="10">
        <v>0.15</v>
      </c>
      <c r="H3948" t="s">
        <v>17</v>
      </c>
      <c r="I3948" s="8">
        <v>678.3</v>
      </c>
      <c r="J3948" s="8">
        <v>150.62</v>
      </c>
      <c r="K3948" s="12">
        <f>YEAR(Table2[[#This Row],[Order_Date]])</f>
        <v>2025</v>
      </c>
      <c r="L3948" s="12">
        <f>MONTH(Table2[[#This Row],[Order_Date]])</f>
        <v>2</v>
      </c>
      <c r="M3948" t="str">
        <f>TEXT(Table2[[#This Row],[Order_Date]],"mmm")</f>
        <v>Feb</v>
      </c>
      <c r="N3948" t="str">
        <f>TEXT(Table2[[#This Row],[Order_Date]],"YYYY-MM")</f>
        <v>2025-02</v>
      </c>
      <c r="O3948" s="9">
        <f>IFERROR(Table2[[#This Row],[Profit]]/Table2[[#This Row],[Sales]],0)</f>
        <v>0.22205513784461156</v>
      </c>
      <c r="P3948" t="str">
        <f>_xlfn.XLOOKUP(Table2[[#This Row],[Product_ID]],Table4[Product_ID],Table4[Category],"Not Found")</f>
        <v>Technology</v>
      </c>
      <c r="Q3948" t="str">
        <f>_xlfn.XLOOKUP(Table2[[#This Row],[Product_ID]],Table4[Product_ID],Table4[Sub_Category],"Not Found")</f>
        <v>Accessories</v>
      </c>
      <c r="R3948" t="str">
        <f>_xlfn.XLOOKUP(Table2[[#This Row],[Customer_ID]],Table1[Customer_ID],Table1[Region],"Not Found")</f>
        <v>South</v>
      </c>
      <c r="S3948" t="str">
        <f>_xlfn.XLOOKUP(Table2[[#This Row],[Customer_ID]],Table1[Customer_ID],Table1[Segment],"Not Found")</f>
        <v>Consumer</v>
      </c>
      <c r="T3948" t="str">
        <f>_xlfn.XLOOKUP(Table2[[#This Row],[Product_ID]],Table4[Product_ID],Table4[Product_Name],"Not Found")</f>
        <v>Mobile Holder</v>
      </c>
    </row>
    <row r="3949" spans="1:20" x14ac:dyDescent="0.3">
      <c r="A3949" t="s">
        <v>4481</v>
      </c>
      <c r="B3949" s="4">
        <v>45419</v>
      </c>
      <c r="C3949" s="4">
        <v>45421</v>
      </c>
      <c r="D3949" t="s">
        <v>2069</v>
      </c>
      <c r="E3949" t="s">
        <v>45</v>
      </c>
      <c r="F3949" s="8">
        <v>3</v>
      </c>
      <c r="G3949" s="10">
        <v>0</v>
      </c>
      <c r="H3949" t="s">
        <v>17</v>
      </c>
      <c r="I3949" s="8">
        <v>7497</v>
      </c>
      <c r="J3949" s="8">
        <v>2098.62</v>
      </c>
      <c r="K3949" s="12">
        <f>YEAR(Table2[[#This Row],[Order_Date]])</f>
        <v>2024</v>
      </c>
      <c r="L3949" s="12">
        <f>MONTH(Table2[[#This Row],[Order_Date]])</f>
        <v>5</v>
      </c>
      <c r="M3949" t="str">
        <f>TEXT(Table2[[#This Row],[Order_Date]],"mmm")</f>
        <v>May</v>
      </c>
      <c r="N3949" t="str">
        <f>TEXT(Table2[[#This Row],[Order_Date]],"YYYY-MM")</f>
        <v>2024-05</v>
      </c>
      <c r="O3949" s="9">
        <f>IFERROR(Table2[[#This Row],[Profit]]/Table2[[#This Row],[Sales]],0)</f>
        <v>0.2799279711884754</v>
      </c>
      <c r="P3949" t="str">
        <f>_xlfn.XLOOKUP(Table2[[#This Row],[Product_ID]],Table4[Product_ID],Table4[Category],"Not Found")</f>
        <v>Technology</v>
      </c>
      <c r="Q3949" t="str">
        <f>_xlfn.XLOOKUP(Table2[[#This Row],[Product_ID]],Table4[Product_ID],Table4[Sub_Category],"Not Found")</f>
        <v>Audio</v>
      </c>
      <c r="R3949" t="str">
        <f>_xlfn.XLOOKUP(Table2[[#This Row],[Customer_ID]],Table1[Customer_ID],Table1[Region],"Not Found")</f>
        <v>South</v>
      </c>
      <c r="S3949" t="str">
        <f>_xlfn.XLOOKUP(Table2[[#This Row],[Customer_ID]],Table1[Customer_ID],Table1[Segment],"Not Found")</f>
        <v>Consumer</v>
      </c>
      <c r="T3949" t="str">
        <f>_xlfn.XLOOKUP(Table2[[#This Row],[Product_ID]],Table4[Product_ID],Table4[Product_Name],"Not Found")</f>
        <v>Headphones</v>
      </c>
    </row>
    <row r="3950" spans="1:20" x14ac:dyDescent="0.3">
      <c r="A3950" t="s">
        <v>4482</v>
      </c>
      <c r="B3950" s="4">
        <v>45529</v>
      </c>
      <c r="C3950" s="4">
        <v>45532</v>
      </c>
      <c r="D3950" t="s">
        <v>577</v>
      </c>
      <c r="E3950" t="s">
        <v>45</v>
      </c>
      <c r="F3950" s="8">
        <v>1</v>
      </c>
      <c r="G3950" s="10">
        <v>0.05</v>
      </c>
      <c r="H3950" t="s">
        <v>17</v>
      </c>
      <c r="I3950" s="8">
        <v>2374.0500000000002</v>
      </c>
      <c r="J3950" s="8">
        <v>500.84</v>
      </c>
      <c r="K3950" s="12">
        <f>YEAR(Table2[[#This Row],[Order_Date]])</f>
        <v>2024</v>
      </c>
      <c r="L3950" s="12">
        <f>MONTH(Table2[[#This Row],[Order_Date]])</f>
        <v>8</v>
      </c>
      <c r="M3950" t="str">
        <f>TEXT(Table2[[#This Row],[Order_Date]],"mmm")</f>
        <v>Aug</v>
      </c>
      <c r="N3950" t="str">
        <f>TEXT(Table2[[#This Row],[Order_Date]],"YYYY-MM")</f>
        <v>2024-08</v>
      </c>
      <c r="O3950" s="9">
        <f>IFERROR(Table2[[#This Row],[Profit]]/Table2[[#This Row],[Sales]],0)</f>
        <v>0.21096438575430168</v>
      </c>
      <c r="P3950" t="str">
        <f>_xlfn.XLOOKUP(Table2[[#This Row],[Product_ID]],Table4[Product_ID],Table4[Category],"Not Found")</f>
        <v>Technology</v>
      </c>
      <c r="Q3950" t="str">
        <f>_xlfn.XLOOKUP(Table2[[#This Row],[Product_ID]],Table4[Product_ID],Table4[Sub_Category],"Not Found")</f>
        <v>Audio</v>
      </c>
      <c r="R3950" t="str">
        <f>_xlfn.XLOOKUP(Table2[[#This Row],[Customer_ID]],Table1[Customer_ID],Table1[Region],"Not Found")</f>
        <v>South</v>
      </c>
      <c r="S3950" t="str">
        <f>_xlfn.XLOOKUP(Table2[[#This Row],[Customer_ID]],Table1[Customer_ID],Table1[Segment],"Not Found")</f>
        <v>Corporate</v>
      </c>
      <c r="T3950" t="str">
        <f>_xlfn.XLOOKUP(Table2[[#This Row],[Product_ID]],Table4[Product_ID],Table4[Product_Name],"Not Found")</f>
        <v>Headphones</v>
      </c>
    </row>
    <row r="3951" spans="1:20" x14ac:dyDescent="0.3">
      <c r="A3951" t="s">
        <v>4483</v>
      </c>
      <c r="B3951" s="4">
        <v>45646</v>
      </c>
      <c r="C3951" s="4">
        <v>45651</v>
      </c>
      <c r="D3951" t="s">
        <v>534</v>
      </c>
      <c r="E3951" t="s">
        <v>99</v>
      </c>
      <c r="F3951" s="8">
        <v>4</v>
      </c>
      <c r="G3951" s="10">
        <v>0</v>
      </c>
      <c r="H3951" t="s">
        <v>13</v>
      </c>
      <c r="I3951" s="8">
        <v>996</v>
      </c>
      <c r="J3951" s="8">
        <v>266.41000000000003</v>
      </c>
      <c r="K3951" s="12">
        <f>YEAR(Table2[[#This Row],[Order_Date]])</f>
        <v>2024</v>
      </c>
      <c r="L3951" s="12">
        <f>MONTH(Table2[[#This Row],[Order_Date]])</f>
        <v>12</v>
      </c>
      <c r="M3951" t="str">
        <f>TEXT(Table2[[#This Row],[Order_Date]],"mmm")</f>
        <v>Dec</v>
      </c>
      <c r="N3951" t="str">
        <f>TEXT(Table2[[#This Row],[Order_Date]],"YYYY-MM")</f>
        <v>2024-12</v>
      </c>
      <c r="O3951" s="9">
        <f>IFERROR(Table2[[#This Row],[Profit]]/Table2[[#This Row],[Sales]],0)</f>
        <v>0.26747991967871487</v>
      </c>
      <c r="P3951" t="str">
        <f>_xlfn.XLOOKUP(Table2[[#This Row],[Product_ID]],Table4[Product_ID],Table4[Category],"Not Found")</f>
        <v>Office</v>
      </c>
      <c r="Q3951" t="str">
        <f>_xlfn.XLOOKUP(Table2[[#This Row],[Product_ID]],Table4[Product_ID],Table4[Sub_Category],"Not Found")</f>
        <v>Paper</v>
      </c>
      <c r="R3951" t="str">
        <f>_xlfn.XLOOKUP(Table2[[#This Row],[Customer_ID]],Table1[Customer_ID],Table1[Region],"Not Found")</f>
        <v>North</v>
      </c>
      <c r="S3951" t="str">
        <f>_xlfn.XLOOKUP(Table2[[#This Row],[Customer_ID]],Table1[Customer_ID],Table1[Segment],"Not Found")</f>
        <v>Consumer</v>
      </c>
      <c r="T3951" t="str">
        <f>_xlfn.XLOOKUP(Table2[[#This Row],[Product_ID]],Table4[Product_ID],Table4[Product_Name],"Not Found")</f>
        <v>Pen Set</v>
      </c>
    </row>
    <row r="3952" spans="1:20" x14ac:dyDescent="0.3">
      <c r="A3952" t="s">
        <v>4484</v>
      </c>
      <c r="B3952" s="4">
        <v>45403</v>
      </c>
      <c r="C3952" s="4">
        <v>45404</v>
      </c>
      <c r="D3952" t="s">
        <v>534</v>
      </c>
      <c r="E3952" t="s">
        <v>58</v>
      </c>
      <c r="F3952" s="8">
        <v>2</v>
      </c>
      <c r="G3952" s="10">
        <v>0.15</v>
      </c>
      <c r="H3952" t="s">
        <v>21</v>
      </c>
      <c r="I3952" s="8">
        <v>3398.3</v>
      </c>
      <c r="J3952" s="8">
        <v>817.63</v>
      </c>
      <c r="K3952" s="12">
        <f>YEAR(Table2[[#This Row],[Order_Date]])</f>
        <v>2024</v>
      </c>
      <c r="L3952" s="12">
        <f>MONTH(Table2[[#This Row],[Order_Date]])</f>
        <v>4</v>
      </c>
      <c r="M3952" t="str">
        <f>TEXT(Table2[[#This Row],[Order_Date]],"mmm")</f>
        <v>Apr</v>
      </c>
      <c r="N3952" t="str">
        <f>TEXT(Table2[[#This Row],[Order_Date]],"YYYY-MM")</f>
        <v>2024-04</v>
      </c>
      <c r="O3952" s="9">
        <f>IFERROR(Table2[[#This Row],[Profit]]/Table2[[#This Row],[Sales]],0)</f>
        <v>0.24059971162051613</v>
      </c>
      <c r="P3952" t="str">
        <f>_xlfn.XLOOKUP(Table2[[#This Row],[Product_ID]],Table4[Product_ID],Table4[Category],"Not Found")</f>
        <v>Technology</v>
      </c>
      <c r="Q3952" t="str">
        <f>_xlfn.XLOOKUP(Table2[[#This Row],[Product_ID]],Table4[Product_ID],Table4[Sub_Category],"Not Found")</f>
        <v>Audio</v>
      </c>
      <c r="R3952" t="str">
        <f>_xlfn.XLOOKUP(Table2[[#This Row],[Customer_ID]],Table1[Customer_ID],Table1[Region],"Not Found")</f>
        <v>North</v>
      </c>
      <c r="S3952" t="str">
        <f>_xlfn.XLOOKUP(Table2[[#This Row],[Customer_ID]],Table1[Customer_ID],Table1[Segment],"Not Found")</f>
        <v>Consumer</v>
      </c>
      <c r="T3952" t="str">
        <f>_xlfn.XLOOKUP(Table2[[#This Row],[Product_ID]],Table4[Product_ID],Table4[Product_Name],"Not Found")</f>
        <v>Bluetooth Speaker</v>
      </c>
    </row>
    <row r="3953" spans="1:20" x14ac:dyDescent="0.3">
      <c r="A3953" t="s">
        <v>4485</v>
      </c>
      <c r="B3953" s="4">
        <v>45737</v>
      </c>
      <c r="C3953" s="4">
        <v>45738</v>
      </c>
      <c r="D3953" t="s">
        <v>945</v>
      </c>
      <c r="E3953" t="s">
        <v>26</v>
      </c>
      <c r="F3953" s="8">
        <v>2</v>
      </c>
      <c r="G3953" s="10">
        <v>0.1</v>
      </c>
      <c r="H3953" t="s">
        <v>13</v>
      </c>
      <c r="I3953" s="8">
        <v>1618.2</v>
      </c>
      <c r="J3953" s="8">
        <v>238.4</v>
      </c>
      <c r="K3953" s="12">
        <f>YEAR(Table2[[#This Row],[Order_Date]])</f>
        <v>2025</v>
      </c>
      <c r="L3953" s="12">
        <f>MONTH(Table2[[#This Row],[Order_Date]])</f>
        <v>3</v>
      </c>
      <c r="M3953" t="str">
        <f>TEXT(Table2[[#This Row],[Order_Date]],"mmm")</f>
        <v>Mar</v>
      </c>
      <c r="N3953" t="str">
        <f>TEXT(Table2[[#This Row],[Order_Date]],"YYYY-MM")</f>
        <v>2025-03</v>
      </c>
      <c r="O3953" s="9">
        <f>IFERROR(Table2[[#This Row],[Profit]]/Table2[[#This Row],[Sales]],0)</f>
        <v>0.14732418736868125</v>
      </c>
      <c r="P3953" t="str">
        <f>_xlfn.XLOOKUP(Table2[[#This Row],[Product_ID]],Table4[Product_ID],Table4[Category],"Not Found")</f>
        <v>Technology</v>
      </c>
      <c r="Q3953" t="str">
        <f>_xlfn.XLOOKUP(Table2[[#This Row],[Product_ID]],Table4[Product_ID],Table4[Sub_Category],"Not Found")</f>
        <v>Accessories</v>
      </c>
      <c r="R3953" t="str">
        <f>_xlfn.XLOOKUP(Table2[[#This Row],[Customer_ID]],Table1[Customer_ID],Table1[Region],"Not Found")</f>
        <v>West</v>
      </c>
      <c r="S3953" t="str">
        <f>_xlfn.XLOOKUP(Table2[[#This Row],[Customer_ID]],Table1[Customer_ID],Table1[Segment],"Not Found")</f>
        <v>Consumer</v>
      </c>
      <c r="T3953" t="str">
        <f>_xlfn.XLOOKUP(Table2[[#This Row],[Product_ID]],Table4[Product_ID],Table4[Product_Name],"Not Found")</f>
        <v>Keyboard</v>
      </c>
    </row>
    <row r="3954" spans="1:20" x14ac:dyDescent="0.3">
      <c r="A3954" t="s">
        <v>4486</v>
      </c>
      <c r="B3954" s="4">
        <v>45634</v>
      </c>
      <c r="C3954" s="4">
        <v>45639</v>
      </c>
      <c r="D3954" t="s">
        <v>161</v>
      </c>
      <c r="E3954" t="s">
        <v>12</v>
      </c>
      <c r="F3954" s="8">
        <v>1</v>
      </c>
      <c r="G3954" s="10">
        <v>0.1</v>
      </c>
      <c r="H3954" t="s">
        <v>13</v>
      </c>
      <c r="I3954" s="8">
        <v>539.1</v>
      </c>
      <c r="J3954" s="8">
        <v>125.72</v>
      </c>
      <c r="K3954" s="12">
        <f>YEAR(Table2[[#This Row],[Order_Date]])</f>
        <v>2024</v>
      </c>
      <c r="L3954" s="12">
        <f>MONTH(Table2[[#This Row],[Order_Date]])</f>
        <v>12</v>
      </c>
      <c r="M3954" t="str">
        <f>TEXT(Table2[[#This Row],[Order_Date]],"mmm")</f>
        <v>Dec</v>
      </c>
      <c r="N3954" t="str">
        <f>TEXT(Table2[[#This Row],[Order_Date]],"YYYY-MM")</f>
        <v>2024-12</v>
      </c>
      <c r="O3954" s="9">
        <f>IFERROR(Table2[[#This Row],[Profit]]/Table2[[#This Row],[Sales]],0)</f>
        <v>0.23320348729363755</v>
      </c>
      <c r="P3954" t="str">
        <f>_xlfn.XLOOKUP(Table2[[#This Row],[Product_ID]],Table4[Product_ID],Table4[Category],"Not Found")</f>
        <v>Home</v>
      </c>
      <c r="Q3954" t="str">
        <f>_xlfn.XLOOKUP(Table2[[#This Row],[Product_ID]],Table4[Product_ID],Table4[Sub_Category],"Not Found")</f>
        <v>Kitchen</v>
      </c>
      <c r="R3954" t="str">
        <f>_xlfn.XLOOKUP(Table2[[#This Row],[Customer_ID]],Table1[Customer_ID],Table1[Region],"Not Found")</f>
        <v>West</v>
      </c>
      <c r="S3954" t="str">
        <f>_xlfn.XLOOKUP(Table2[[#This Row],[Customer_ID]],Table1[Customer_ID],Table1[Segment],"Not Found")</f>
        <v>Corporate</v>
      </c>
      <c r="T3954" t="str">
        <f>_xlfn.XLOOKUP(Table2[[#This Row],[Product_ID]],Table4[Product_ID],Table4[Product_Name],"Not Found")</f>
        <v>Water Bottle</v>
      </c>
    </row>
    <row r="3955" spans="1:20" x14ac:dyDescent="0.3">
      <c r="A3955" t="s">
        <v>4487</v>
      </c>
      <c r="B3955" s="4">
        <v>45436</v>
      </c>
      <c r="C3955" s="4">
        <v>45437</v>
      </c>
      <c r="D3955" t="s">
        <v>1101</v>
      </c>
      <c r="E3955" t="s">
        <v>35</v>
      </c>
      <c r="F3955" s="8">
        <v>1</v>
      </c>
      <c r="G3955" s="10">
        <v>0.15</v>
      </c>
      <c r="H3955" t="s">
        <v>13</v>
      </c>
      <c r="I3955" s="8">
        <v>1359.15</v>
      </c>
      <c r="J3955" s="8">
        <v>403.61</v>
      </c>
      <c r="K3955" s="12">
        <f>YEAR(Table2[[#This Row],[Order_Date]])</f>
        <v>2024</v>
      </c>
      <c r="L3955" s="12">
        <f>MONTH(Table2[[#This Row],[Order_Date]])</f>
        <v>5</v>
      </c>
      <c r="M3955" t="str">
        <f>TEXT(Table2[[#This Row],[Order_Date]],"mmm")</f>
        <v>May</v>
      </c>
      <c r="N3955" t="str">
        <f>TEXT(Table2[[#This Row],[Order_Date]],"YYYY-MM")</f>
        <v>2024-05</v>
      </c>
      <c r="O3955" s="9">
        <f>IFERROR(Table2[[#This Row],[Profit]]/Table2[[#This Row],[Sales]],0)</f>
        <v>0.29695765735937901</v>
      </c>
      <c r="P3955" t="str">
        <f>_xlfn.XLOOKUP(Table2[[#This Row],[Product_ID]],Table4[Product_ID],Table4[Category],"Not Found")</f>
        <v>Lifestyle</v>
      </c>
      <c r="Q3955" t="str">
        <f>_xlfn.XLOOKUP(Table2[[#This Row],[Product_ID]],Table4[Product_ID],Table4[Sub_Category],"Not Found")</f>
        <v>Bags</v>
      </c>
      <c r="R3955" t="str">
        <f>_xlfn.XLOOKUP(Table2[[#This Row],[Customer_ID]],Table1[Customer_ID],Table1[Region],"Not Found")</f>
        <v>North</v>
      </c>
      <c r="S3955" t="str">
        <f>_xlfn.XLOOKUP(Table2[[#This Row],[Customer_ID]],Table1[Customer_ID],Table1[Segment],"Not Found")</f>
        <v>Consumer</v>
      </c>
      <c r="T3955" t="str">
        <f>_xlfn.XLOOKUP(Table2[[#This Row],[Product_ID]],Table4[Product_ID],Table4[Product_Name],"Not Found")</f>
        <v>Backpack</v>
      </c>
    </row>
    <row r="3956" spans="1:20" x14ac:dyDescent="0.3">
      <c r="A3956" t="s">
        <v>4488</v>
      </c>
      <c r="B3956" s="4">
        <v>45356</v>
      </c>
      <c r="C3956" s="4">
        <v>45360</v>
      </c>
      <c r="D3956" t="s">
        <v>89</v>
      </c>
      <c r="E3956" t="s">
        <v>26</v>
      </c>
      <c r="F3956" s="8">
        <v>2</v>
      </c>
      <c r="G3956" s="10">
        <v>0</v>
      </c>
      <c r="H3956" t="s">
        <v>17</v>
      </c>
      <c r="I3956" s="8">
        <v>1798</v>
      </c>
      <c r="J3956" s="8">
        <v>441.15</v>
      </c>
      <c r="K3956" s="12">
        <f>YEAR(Table2[[#This Row],[Order_Date]])</f>
        <v>2024</v>
      </c>
      <c r="L3956" s="12">
        <f>MONTH(Table2[[#This Row],[Order_Date]])</f>
        <v>3</v>
      </c>
      <c r="M3956" t="str">
        <f>TEXT(Table2[[#This Row],[Order_Date]],"mmm")</f>
        <v>Mar</v>
      </c>
      <c r="N3956" t="str">
        <f>TEXT(Table2[[#This Row],[Order_Date]],"YYYY-MM")</f>
        <v>2024-03</v>
      </c>
      <c r="O3956" s="9">
        <f>IFERROR(Table2[[#This Row],[Profit]]/Table2[[#This Row],[Sales]],0)</f>
        <v>0.24535595105672969</v>
      </c>
      <c r="P3956" t="str">
        <f>_xlfn.XLOOKUP(Table2[[#This Row],[Product_ID]],Table4[Product_ID],Table4[Category],"Not Found")</f>
        <v>Technology</v>
      </c>
      <c r="Q3956" t="str">
        <f>_xlfn.XLOOKUP(Table2[[#This Row],[Product_ID]],Table4[Product_ID],Table4[Sub_Category],"Not Found")</f>
        <v>Accessories</v>
      </c>
      <c r="R3956" t="str">
        <f>_xlfn.XLOOKUP(Table2[[#This Row],[Customer_ID]],Table1[Customer_ID],Table1[Region],"Not Found")</f>
        <v>North</v>
      </c>
      <c r="S3956" t="str">
        <f>_xlfn.XLOOKUP(Table2[[#This Row],[Customer_ID]],Table1[Customer_ID],Table1[Segment],"Not Found")</f>
        <v>Home Office</v>
      </c>
      <c r="T3956" t="str">
        <f>_xlfn.XLOOKUP(Table2[[#This Row],[Product_ID]],Table4[Product_ID],Table4[Product_Name],"Not Found")</f>
        <v>Keyboard</v>
      </c>
    </row>
    <row r="3957" spans="1:20" x14ac:dyDescent="0.3">
      <c r="A3957" t="s">
        <v>4489</v>
      </c>
      <c r="B3957" s="4">
        <v>45538</v>
      </c>
      <c r="C3957" s="4">
        <v>45539</v>
      </c>
      <c r="D3957" t="s">
        <v>850</v>
      </c>
      <c r="E3957" t="s">
        <v>116</v>
      </c>
      <c r="F3957" s="8">
        <v>2</v>
      </c>
      <c r="G3957" s="10">
        <v>0</v>
      </c>
      <c r="H3957" t="s">
        <v>13</v>
      </c>
      <c r="I3957" s="8">
        <v>798</v>
      </c>
      <c r="J3957" s="8">
        <v>201.55</v>
      </c>
      <c r="K3957" s="12">
        <f>YEAR(Table2[[#This Row],[Order_Date]])</f>
        <v>2024</v>
      </c>
      <c r="L3957" s="12">
        <f>MONTH(Table2[[#This Row],[Order_Date]])</f>
        <v>9</v>
      </c>
      <c r="M3957" t="str">
        <f>TEXT(Table2[[#This Row],[Order_Date]],"mmm")</f>
        <v>Sep</v>
      </c>
      <c r="N3957" t="str">
        <f>TEXT(Table2[[#This Row],[Order_Date]],"YYYY-MM")</f>
        <v>2024-09</v>
      </c>
      <c r="O3957" s="9">
        <f>IFERROR(Table2[[#This Row],[Profit]]/Table2[[#This Row],[Sales]],0)</f>
        <v>0.25256892230576444</v>
      </c>
      <c r="P3957" t="str">
        <f>_xlfn.XLOOKUP(Table2[[#This Row],[Product_ID]],Table4[Product_ID],Table4[Category],"Not Found")</f>
        <v>Technology</v>
      </c>
      <c r="Q3957" t="str">
        <f>_xlfn.XLOOKUP(Table2[[#This Row],[Product_ID]],Table4[Product_ID],Table4[Sub_Category],"Not Found")</f>
        <v>Accessories</v>
      </c>
      <c r="R3957" t="str">
        <f>_xlfn.XLOOKUP(Table2[[#This Row],[Customer_ID]],Table1[Customer_ID],Table1[Region],"Not Found")</f>
        <v>East</v>
      </c>
      <c r="S3957" t="str">
        <f>_xlfn.XLOOKUP(Table2[[#This Row],[Customer_ID]],Table1[Customer_ID],Table1[Segment],"Not Found")</f>
        <v>Consumer</v>
      </c>
      <c r="T3957" t="str">
        <f>_xlfn.XLOOKUP(Table2[[#This Row],[Product_ID]],Table4[Product_ID],Table4[Product_Name],"Not Found")</f>
        <v>Mobile Holder</v>
      </c>
    </row>
    <row r="3958" spans="1:20" x14ac:dyDescent="0.3">
      <c r="A3958" t="s">
        <v>4490</v>
      </c>
      <c r="B3958" s="4">
        <v>45781</v>
      </c>
      <c r="C3958" s="4">
        <v>45783</v>
      </c>
      <c r="D3958" t="s">
        <v>766</v>
      </c>
      <c r="E3958" t="s">
        <v>81</v>
      </c>
      <c r="F3958" s="8">
        <v>4</v>
      </c>
      <c r="G3958" s="10">
        <v>0</v>
      </c>
      <c r="H3958" t="s">
        <v>13</v>
      </c>
      <c r="I3958" s="8">
        <v>3196</v>
      </c>
      <c r="J3958" s="8">
        <v>924.18</v>
      </c>
      <c r="K3958" s="12">
        <f>YEAR(Table2[[#This Row],[Order_Date]])</f>
        <v>2025</v>
      </c>
      <c r="L3958" s="12">
        <f>MONTH(Table2[[#This Row],[Order_Date]])</f>
        <v>5</v>
      </c>
      <c r="M3958" t="str">
        <f>TEXT(Table2[[#This Row],[Order_Date]],"mmm")</f>
        <v>May</v>
      </c>
      <c r="N3958" t="str">
        <f>TEXT(Table2[[#This Row],[Order_Date]],"YYYY-MM")</f>
        <v>2025-05</v>
      </c>
      <c r="O3958" s="9">
        <f>IFERROR(Table2[[#This Row],[Profit]]/Table2[[#This Row],[Sales]],0)</f>
        <v>0.2891677096370463</v>
      </c>
      <c r="P3958" t="str">
        <f>_xlfn.XLOOKUP(Table2[[#This Row],[Product_ID]],Table4[Product_ID],Table4[Category],"Not Found")</f>
        <v>Home</v>
      </c>
      <c r="Q3958" t="str">
        <f>_xlfn.XLOOKUP(Table2[[#This Row],[Product_ID]],Table4[Product_ID],Table4[Sub_Category],"Not Found")</f>
        <v>Kitchen</v>
      </c>
      <c r="R3958" t="str">
        <f>_xlfn.XLOOKUP(Table2[[#This Row],[Customer_ID]],Table1[Customer_ID],Table1[Region],"Not Found")</f>
        <v>North</v>
      </c>
      <c r="S3958" t="str">
        <f>_xlfn.XLOOKUP(Table2[[#This Row],[Customer_ID]],Table1[Customer_ID],Table1[Segment],"Not Found")</f>
        <v>Consumer</v>
      </c>
      <c r="T3958" t="str">
        <f>_xlfn.XLOOKUP(Table2[[#This Row],[Product_ID]],Table4[Product_ID],Table4[Product_Name],"Not Found")</f>
        <v>Travel Mug</v>
      </c>
    </row>
    <row r="3959" spans="1:20" x14ac:dyDescent="0.3">
      <c r="A3959" t="s">
        <v>4491</v>
      </c>
      <c r="B3959" s="4">
        <v>45730</v>
      </c>
      <c r="C3959" s="4">
        <v>45733</v>
      </c>
      <c r="D3959" t="s">
        <v>235</v>
      </c>
      <c r="E3959" t="s">
        <v>45</v>
      </c>
      <c r="F3959" s="8">
        <v>2</v>
      </c>
      <c r="G3959" s="10">
        <v>0.05</v>
      </c>
      <c r="H3959" t="s">
        <v>13</v>
      </c>
      <c r="I3959" s="8">
        <v>4748.1000000000004</v>
      </c>
      <c r="J3959" s="8">
        <v>995.55</v>
      </c>
      <c r="K3959" s="12">
        <f>YEAR(Table2[[#This Row],[Order_Date]])</f>
        <v>2025</v>
      </c>
      <c r="L3959" s="12">
        <f>MONTH(Table2[[#This Row],[Order_Date]])</f>
        <v>3</v>
      </c>
      <c r="M3959" t="str">
        <f>TEXT(Table2[[#This Row],[Order_Date]],"mmm")</f>
        <v>Mar</v>
      </c>
      <c r="N3959" t="str">
        <f>TEXT(Table2[[#This Row],[Order_Date]],"YYYY-MM")</f>
        <v>2025-03</v>
      </c>
      <c r="O3959" s="9">
        <f>IFERROR(Table2[[#This Row],[Profit]]/Table2[[#This Row],[Sales]],0)</f>
        <v>0.20967334302141907</v>
      </c>
      <c r="P3959" t="str">
        <f>_xlfn.XLOOKUP(Table2[[#This Row],[Product_ID]],Table4[Product_ID],Table4[Category],"Not Found")</f>
        <v>Technology</v>
      </c>
      <c r="Q3959" t="str">
        <f>_xlfn.XLOOKUP(Table2[[#This Row],[Product_ID]],Table4[Product_ID],Table4[Sub_Category],"Not Found")</f>
        <v>Audio</v>
      </c>
      <c r="R3959" t="str">
        <f>_xlfn.XLOOKUP(Table2[[#This Row],[Customer_ID]],Table1[Customer_ID],Table1[Region],"Not Found")</f>
        <v>South</v>
      </c>
      <c r="S3959" t="str">
        <f>_xlfn.XLOOKUP(Table2[[#This Row],[Customer_ID]],Table1[Customer_ID],Table1[Segment],"Not Found")</f>
        <v>Consumer</v>
      </c>
      <c r="T3959" t="str">
        <f>_xlfn.XLOOKUP(Table2[[#This Row],[Product_ID]],Table4[Product_ID],Table4[Product_Name],"Not Found")</f>
        <v>Headphones</v>
      </c>
    </row>
    <row r="3960" spans="1:20" x14ac:dyDescent="0.3">
      <c r="A3960" t="s">
        <v>4492</v>
      </c>
      <c r="B3960" s="4">
        <v>45397</v>
      </c>
      <c r="C3960" s="4">
        <v>45398</v>
      </c>
      <c r="D3960" t="s">
        <v>1788</v>
      </c>
      <c r="E3960" t="s">
        <v>96</v>
      </c>
      <c r="F3960" s="8">
        <v>2</v>
      </c>
      <c r="G3960" s="10">
        <v>0.1</v>
      </c>
      <c r="H3960" t="s">
        <v>13</v>
      </c>
      <c r="I3960" s="8">
        <v>1798.2</v>
      </c>
      <c r="J3960" s="8">
        <v>403.18</v>
      </c>
      <c r="K3960" s="12">
        <f>YEAR(Table2[[#This Row],[Order_Date]])</f>
        <v>2024</v>
      </c>
      <c r="L3960" s="12">
        <f>MONTH(Table2[[#This Row],[Order_Date]])</f>
        <v>4</v>
      </c>
      <c r="M3960" t="str">
        <f>TEXT(Table2[[#This Row],[Order_Date]],"mmm")</f>
        <v>Apr</v>
      </c>
      <c r="N3960" t="str">
        <f>TEXT(Table2[[#This Row],[Order_Date]],"YYYY-MM")</f>
        <v>2024-04</v>
      </c>
      <c r="O3960" s="9">
        <f>IFERROR(Table2[[#This Row],[Profit]]/Table2[[#This Row],[Sales]],0)</f>
        <v>0.22421310199087977</v>
      </c>
      <c r="P3960" t="str">
        <f>_xlfn.XLOOKUP(Table2[[#This Row],[Product_ID]],Table4[Product_ID],Table4[Category],"Not Found")</f>
        <v>Home</v>
      </c>
      <c r="Q3960" t="str">
        <f>_xlfn.XLOOKUP(Table2[[#This Row],[Product_ID]],Table4[Product_ID],Table4[Sub_Category],"Not Found")</f>
        <v>Lighting</v>
      </c>
      <c r="R3960" t="str">
        <f>_xlfn.XLOOKUP(Table2[[#This Row],[Customer_ID]],Table1[Customer_ID],Table1[Region],"Not Found")</f>
        <v>East</v>
      </c>
      <c r="S3960" t="str">
        <f>_xlfn.XLOOKUP(Table2[[#This Row],[Customer_ID]],Table1[Customer_ID],Table1[Segment],"Not Found")</f>
        <v>Consumer</v>
      </c>
      <c r="T3960" t="str">
        <f>_xlfn.XLOOKUP(Table2[[#This Row],[Product_ID]],Table4[Product_ID],Table4[Product_Name],"Not Found")</f>
        <v>LED Strip Light</v>
      </c>
    </row>
    <row r="3961" spans="1:20" x14ac:dyDescent="0.3">
      <c r="A3961" t="s">
        <v>4493</v>
      </c>
      <c r="B3961" s="4">
        <v>45472</v>
      </c>
      <c r="C3961" s="4">
        <v>45473</v>
      </c>
      <c r="D3961" t="s">
        <v>883</v>
      </c>
      <c r="E3961" t="s">
        <v>96</v>
      </c>
      <c r="F3961" s="8">
        <v>3</v>
      </c>
      <c r="G3961" s="10">
        <v>0.1</v>
      </c>
      <c r="H3961" t="s">
        <v>13</v>
      </c>
      <c r="I3961" s="8">
        <v>2697.3</v>
      </c>
      <c r="J3961" s="8">
        <v>679.88</v>
      </c>
      <c r="K3961" s="12">
        <f>YEAR(Table2[[#This Row],[Order_Date]])</f>
        <v>2024</v>
      </c>
      <c r="L3961" s="12">
        <f>MONTH(Table2[[#This Row],[Order_Date]])</f>
        <v>6</v>
      </c>
      <c r="M3961" t="str">
        <f>TEXT(Table2[[#This Row],[Order_Date]],"mmm")</f>
        <v>Jun</v>
      </c>
      <c r="N3961" t="str">
        <f>TEXT(Table2[[#This Row],[Order_Date]],"YYYY-MM")</f>
        <v>2024-06</v>
      </c>
      <c r="O3961" s="9">
        <f>IFERROR(Table2[[#This Row],[Profit]]/Table2[[#This Row],[Sales]],0)</f>
        <v>0.25205946687428166</v>
      </c>
      <c r="P3961" t="str">
        <f>_xlfn.XLOOKUP(Table2[[#This Row],[Product_ID]],Table4[Product_ID],Table4[Category],"Not Found")</f>
        <v>Home</v>
      </c>
      <c r="Q3961" t="str">
        <f>_xlfn.XLOOKUP(Table2[[#This Row],[Product_ID]],Table4[Product_ID],Table4[Sub_Category],"Not Found")</f>
        <v>Lighting</v>
      </c>
      <c r="R3961" t="str">
        <f>_xlfn.XLOOKUP(Table2[[#This Row],[Customer_ID]],Table1[Customer_ID],Table1[Region],"Not Found")</f>
        <v>East</v>
      </c>
      <c r="S3961" t="str">
        <f>_xlfn.XLOOKUP(Table2[[#This Row],[Customer_ID]],Table1[Customer_ID],Table1[Segment],"Not Found")</f>
        <v>Corporate</v>
      </c>
      <c r="T3961" t="str">
        <f>_xlfn.XLOOKUP(Table2[[#This Row],[Product_ID]],Table4[Product_ID],Table4[Product_Name],"Not Found")</f>
        <v>LED Strip Light</v>
      </c>
    </row>
    <row r="3962" spans="1:20" x14ac:dyDescent="0.3">
      <c r="A3962" t="s">
        <v>4494</v>
      </c>
      <c r="B3962" s="4">
        <v>45475</v>
      </c>
      <c r="C3962" s="4">
        <v>45477</v>
      </c>
      <c r="D3962" t="s">
        <v>126</v>
      </c>
      <c r="E3962" t="s">
        <v>29</v>
      </c>
      <c r="F3962" s="8">
        <v>2</v>
      </c>
      <c r="G3962" s="10">
        <v>0</v>
      </c>
      <c r="H3962" t="s">
        <v>13</v>
      </c>
      <c r="I3962" s="8">
        <v>798</v>
      </c>
      <c r="J3962" s="8">
        <v>216.01</v>
      </c>
      <c r="K3962" s="12">
        <f>YEAR(Table2[[#This Row],[Order_Date]])</f>
        <v>2024</v>
      </c>
      <c r="L3962" s="12">
        <f>MONTH(Table2[[#This Row],[Order_Date]])</f>
        <v>7</v>
      </c>
      <c r="M3962" t="str">
        <f>TEXT(Table2[[#This Row],[Order_Date]],"mmm")</f>
        <v>Jul</v>
      </c>
      <c r="N3962" t="str">
        <f>TEXT(Table2[[#This Row],[Order_Date]],"YYYY-MM")</f>
        <v>2024-07</v>
      </c>
      <c r="O3962" s="9">
        <f>IFERROR(Table2[[#This Row],[Profit]]/Table2[[#This Row],[Sales]],0)</f>
        <v>0.27068922305764409</v>
      </c>
      <c r="P3962" t="str">
        <f>_xlfn.XLOOKUP(Table2[[#This Row],[Product_ID]],Table4[Product_ID],Table4[Category],"Not Found")</f>
        <v>Office</v>
      </c>
      <c r="Q3962" t="str">
        <f>_xlfn.XLOOKUP(Table2[[#This Row],[Product_ID]],Table4[Product_ID],Table4[Sub_Category],"Not Found")</f>
        <v>Paper</v>
      </c>
      <c r="R3962" t="str">
        <f>_xlfn.XLOOKUP(Table2[[#This Row],[Customer_ID]],Table1[Customer_ID],Table1[Region],"Not Found")</f>
        <v>North</v>
      </c>
      <c r="S3962" t="str">
        <f>_xlfn.XLOOKUP(Table2[[#This Row],[Customer_ID]],Table1[Customer_ID],Table1[Segment],"Not Found")</f>
        <v>Consumer</v>
      </c>
      <c r="T3962" t="str">
        <f>_xlfn.XLOOKUP(Table2[[#This Row],[Product_ID]],Table4[Product_ID],Table4[Product_Name],"Not Found")</f>
        <v>Notebook Set</v>
      </c>
    </row>
    <row r="3963" spans="1:20" x14ac:dyDescent="0.3">
      <c r="A3963" t="s">
        <v>4495</v>
      </c>
      <c r="B3963" s="4">
        <v>45517</v>
      </c>
      <c r="C3963" s="4">
        <v>45519</v>
      </c>
      <c r="D3963" t="s">
        <v>868</v>
      </c>
      <c r="E3963" t="s">
        <v>65</v>
      </c>
      <c r="F3963" s="8">
        <v>2</v>
      </c>
      <c r="G3963" s="10">
        <v>0.05</v>
      </c>
      <c r="H3963" t="s">
        <v>17</v>
      </c>
      <c r="I3963" s="8">
        <v>1328.1</v>
      </c>
      <c r="J3963" s="8">
        <v>294.01</v>
      </c>
      <c r="K3963" s="12">
        <f>YEAR(Table2[[#This Row],[Order_Date]])</f>
        <v>2024</v>
      </c>
      <c r="L3963" s="12">
        <f>MONTH(Table2[[#This Row],[Order_Date]])</f>
        <v>8</v>
      </c>
      <c r="M3963" t="str">
        <f>TEXT(Table2[[#This Row],[Order_Date]],"mmm")</f>
        <v>Aug</v>
      </c>
      <c r="N3963" t="str">
        <f>TEXT(Table2[[#This Row],[Order_Date]],"YYYY-MM")</f>
        <v>2024-08</v>
      </c>
      <c r="O3963" s="9">
        <f>IFERROR(Table2[[#This Row],[Profit]]/Table2[[#This Row],[Sales]],0)</f>
        <v>0.22137640237933892</v>
      </c>
      <c r="P3963" t="str">
        <f>_xlfn.XLOOKUP(Table2[[#This Row],[Product_ID]],Table4[Product_ID],Table4[Category],"Not Found")</f>
        <v>Office</v>
      </c>
      <c r="Q3963" t="str">
        <f>_xlfn.XLOOKUP(Table2[[#This Row],[Product_ID]],Table4[Product_ID],Table4[Sub_Category],"Not Found")</f>
        <v>Storage</v>
      </c>
      <c r="R3963" t="str">
        <f>_xlfn.XLOOKUP(Table2[[#This Row],[Customer_ID]],Table1[Customer_ID],Table1[Region],"Not Found")</f>
        <v>West</v>
      </c>
      <c r="S3963" t="str">
        <f>_xlfn.XLOOKUP(Table2[[#This Row],[Customer_ID]],Table1[Customer_ID],Table1[Segment],"Not Found")</f>
        <v>Consumer</v>
      </c>
      <c r="T3963" t="str">
        <f>_xlfn.XLOOKUP(Table2[[#This Row],[Product_ID]],Table4[Product_ID],Table4[Product_Name],"Not Found")</f>
        <v>Desk Organizer</v>
      </c>
    </row>
    <row r="3964" spans="1:20" x14ac:dyDescent="0.3">
      <c r="A3964" t="s">
        <v>4496</v>
      </c>
      <c r="B3964" s="4">
        <v>45380</v>
      </c>
      <c r="C3964" s="4">
        <v>45381</v>
      </c>
      <c r="D3964" t="s">
        <v>747</v>
      </c>
      <c r="E3964" t="s">
        <v>12</v>
      </c>
      <c r="F3964" s="8">
        <v>1</v>
      </c>
      <c r="G3964" s="10">
        <v>0.1</v>
      </c>
      <c r="H3964" t="s">
        <v>17</v>
      </c>
      <c r="I3964" s="8">
        <v>539.1</v>
      </c>
      <c r="J3964" s="8">
        <v>-20.079999999999998</v>
      </c>
      <c r="K3964" s="12">
        <f>YEAR(Table2[[#This Row],[Order_Date]])</f>
        <v>2024</v>
      </c>
      <c r="L3964" s="12">
        <f>MONTH(Table2[[#This Row],[Order_Date]])</f>
        <v>3</v>
      </c>
      <c r="M3964" t="str">
        <f>TEXT(Table2[[#This Row],[Order_Date]],"mmm")</f>
        <v>Mar</v>
      </c>
      <c r="N3964" t="str">
        <f>TEXT(Table2[[#This Row],[Order_Date]],"YYYY-MM")</f>
        <v>2024-03</v>
      </c>
      <c r="O3964" s="9">
        <f>IFERROR(Table2[[#This Row],[Profit]]/Table2[[#This Row],[Sales]],0)</f>
        <v>-3.724726395844926E-2</v>
      </c>
      <c r="P3964" t="str">
        <f>_xlfn.XLOOKUP(Table2[[#This Row],[Product_ID]],Table4[Product_ID],Table4[Category],"Not Found")</f>
        <v>Home</v>
      </c>
      <c r="Q3964" t="str">
        <f>_xlfn.XLOOKUP(Table2[[#This Row],[Product_ID]],Table4[Product_ID],Table4[Sub_Category],"Not Found")</f>
        <v>Kitchen</v>
      </c>
      <c r="R3964" t="str">
        <f>_xlfn.XLOOKUP(Table2[[#This Row],[Customer_ID]],Table1[Customer_ID],Table1[Region],"Not Found")</f>
        <v>West</v>
      </c>
      <c r="S3964" t="str">
        <f>_xlfn.XLOOKUP(Table2[[#This Row],[Customer_ID]],Table1[Customer_ID],Table1[Segment],"Not Found")</f>
        <v>Consumer</v>
      </c>
      <c r="T3964" t="str">
        <f>_xlfn.XLOOKUP(Table2[[#This Row],[Product_ID]],Table4[Product_ID],Table4[Product_Name],"Not Found")</f>
        <v>Water Bottle</v>
      </c>
    </row>
    <row r="3965" spans="1:20" x14ac:dyDescent="0.3">
      <c r="A3965" t="s">
        <v>4497</v>
      </c>
      <c r="B3965" s="4">
        <v>45979</v>
      </c>
      <c r="C3965" s="4">
        <v>45983</v>
      </c>
      <c r="D3965" t="s">
        <v>1046</v>
      </c>
      <c r="E3965" t="s">
        <v>12</v>
      </c>
      <c r="F3965" s="8">
        <v>1</v>
      </c>
      <c r="G3965" s="10">
        <v>0</v>
      </c>
      <c r="H3965" t="s">
        <v>13</v>
      </c>
      <c r="I3965" s="8">
        <v>599</v>
      </c>
      <c r="J3965" s="8">
        <v>130.57</v>
      </c>
      <c r="K3965" s="12">
        <f>YEAR(Table2[[#This Row],[Order_Date]])</f>
        <v>2025</v>
      </c>
      <c r="L3965" s="12">
        <f>MONTH(Table2[[#This Row],[Order_Date]])</f>
        <v>11</v>
      </c>
      <c r="M3965" t="str">
        <f>TEXT(Table2[[#This Row],[Order_Date]],"mmm")</f>
        <v>Nov</v>
      </c>
      <c r="N3965" t="str">
        <f>TEXT(Table2[[#This Row],[Order_Date]],"YYYY-MM")</f>
        <v>2025-11</v>
      </c>
      <c r="O3965" s="9">
        <f>IFERROR(Table2[[#This Row],[Profit]]/Table2[[#This Row],[Sales]],0)</f>
        <v>0.21797996661101834</v>
      </c>
      <c r="P3965" t="str">
        <f>_xlfn.XLOOKUP(Table2[[#This Row],[Product_ID]],Table4[Product_ID],Table4[Category],"Not Found")</f>
        <v>Home</v>
      </c>
      <c r="Q3965" t="str">
        <f>_xlfn.XLOOKUP(Table2[[#This Row],[Product_ID]],Table4[Product_ID],Table4[Sub_Category],"Not Found")</f>
        <v>Kitchen</v>
      </c>
      <c r="R3965" t="str">
        <f>_xlfn.XLOOKUP(Table2[[#This Row],[Customer_ID]],Table1[Customer_ID],Table1[Region],"Not Found")</f>
        <v>South</v>
      </c>
      <c r="S3965" t="str">
        <f>_xlfn.XLOOKUP(Table2[[#This Row],[Customer_ID]],Table1[Customer_ID],Table1[Segment],"Not Found")</f>
        <v>Consumer</v>
      </c>
      <c r="T3965" t="str">
        <f>_xlfn.XLOOKUP(Table2[[#This Row],[Product_ID]],Table4[Product_ID],Table4[Product_Name],"Not Found")</f>
        <v>Water Bottle</v>
      </c>
    </row>
    <row r="3966" spans="1:20" x14ac:dyDescent="0.3">
      <c r="A3966" t="s">
        <v>4498</v>
      </c>
      <c r="B3966" s="4">
        <v>45821</v>
      </c>
      <c r="C3966" s="4">
        <v>45822</v>
      </c>
      <c r="D3966" t="s">
        <v>410</v>
      </c>
      <c r="E3966" t="s">
        <v>35</v>
      </c>
      <c r="F3966" s="8">
        <v>2</v>
      </c>
      <c r="G3966" s="10">
        <v>0</v>
      </c>
      <c r="H3966" t="s">
        <v>17</v>
      </c>
      <c r="I3966" s="8">
        <v>3198</v>
      </c>
      <c r="J3966" s="8">
        <v>933.91</v>
      </c>
      <c r="K3966" s="12">
        <f>YEAR(Table2[[#This Row],[Order_Date]])</f>
        <v>2025</v>
      </c>
      <c r="L3966" s="12">
        <f>MONTH(Table2[[#This Row],[Order_Date]])</f>
        <v>6</v>
      </c>
      <c r="M3966" t="str">
        <f>TEXT(Table2[[#This Row],[Order_Date]],"mmm")</f>
        <v>Jun</v>
      </c>
      <c r="N3966" t="str">
        <f>TEXT(Table2[[#This Row],[Order_Date]],"YYYY-MM")</f>
        <v>2025-06</v>
      </c>
      <c r="O3966" s="9">
        <f>IFERROR(Table2[[#This Row],[Profit]]/Table2[[#This Row],[Sales]],0)</f>
        <v>0.29202939337085676</v>
      </c>
      <c r="P3966" t="str">
        <f>_xlfn.XLOOKUP(Table2[[#This Row],[Product_ID]],Table4[Product_ID],Table4[Category],"Not Found")</f>
        <v>Lifestyle</v>
      </c>
      <c r="Q3966" t="str">
        <f>_xlfn.XLOOKUP(Table2[[#This Row],[Product_ID]],Table4[Product_ID],Table4[Sub_Category],"Not Found")</f>
        <v>Bags</v>
      </c>
      <c r="R3966" t="str">
        <f>_xlfn.XLOOKUP(Table2[[#This Row],[Customer_ID]],Table1[Customer_ID],Table1[Region],"Not Found")</f>
        <v>North</v>
      </c>
      <c r="S3966" t="str">
        <f>_xlfn.XLOOKUP(Table2[[#This Row],[Customer_ID]],Table1[Customer_ID],Table1[Segment],"Not Found")</f>
        <v>Consumer</v>
      </c>
      <c r="T3966" t="str">
        <f>_xlfn.XLOOKUP(Table2[[#This Row],[Product_ID]],Table4[Product_ID],Table4[Product_Name],"Not Found")</f>
        <v>Backpack</v>
      </c>
    </row>
    <row r="3967" spans="1:20" x14ac:dyDescent="0.3">
      <c r="A3967" t="s">
        <v>4499</v>
      </c>
      <c r="B3967" s="4">
        <v>45662</v>
      </c>
      <c r="C3967" s="4">
        <v>45666</v>
      </c>
      <c r="D3967" t="s">
        <v>89</v>
      </c>
      <c r="E3967" t="s">
        <v>99</v>
      </c>
      <c r="F3967" s="8">
        <v>3</v>
      </c>
      <c r="G3967" s="10">
        <v>0.05</v>
      </c>
      <c r="H3967" t="s">
        <v>13</v>
      </c>
      <c r="I3967" s="8">
        <v>709.65</v>
      </c>
      <c r="J3967" s="8">
        <v>191.53</v>
      </c>
      <c r="K3967" s="12">
        <f>YEAR(Table2[[#This Row],[Order_Date]])</f>
        <v>2025</v>
      </c>
      <c r="L3967" s="12">
        <f>MONTH(Table2[[#This Row],[Order_Date]])</f>
        <v>1</v>
      </c>
      <c r="M3967" t="str">
        <f>TEXT(Table2[[#This Row],[Order_Date]],"mmm")</f>
        <v>Jan</v>
      </c>
      <c r="N3967" t="str">
        <f>TEXT(Table2[[#This Row],[Order_Date]],"YYYY-MM")</f>
        <v>2025-01</v>
      </c>
      <c r="O3967" s="9">
        <f>IFERROR(Table2[[#This Row],[Profit]]/Table2[[#This Row],[Sales]],0)</f>
        <v>0.26989360952582259</v>
      </c>
      <c r="P3967" t="str">
        <f>_xlfn.XLOOKUP(Table2[[#This Row],[Product_ID]],Table4[Product_ID],Table4[Category],"Not Found")</f>
        <v>Office</v>
      </c>
      <c r="Q3967" t="str">
        <f>_xlfn.XLOOKUP(Table2[[#This Row],[Product_ID]],Table4[Product_ID],Table4[Sub_Category],"Not Found")</f>
        <v>Paper</v>
      </c>
      <c r="R3967" t="str">
        <f>_xlfn.XLOOKUP(Table2[[#This Row],[Customer_ID]],Table1[Customer_ID],Table1[Region],"Not Found")</f>
        <v>North</v>
      </c>
      <c r="S3967" t="str">
        <f>_xlfn.XLOOKUP(Table2[[#This Row],[Customer_ID]],Table1[Customer_ID],Table1[Segment],"Not Found")</f>
        <v>Home Office</v>
      </c>
      <c r="T3967" t="str">
        <f>_xlfn.XLOOKUP(Table2[[#This Row],[Product_ID]],Table4[Product_ID],Table4[Product_Name],"Not Found")</f>
        <v>Pen Set</v>
      </c>
    </row>
    <row r="3968" spans="1:20" x14ac:dyDescent="0.3">
      <c r="A3968" t="s">
        <v>4500</v>
      </c>
      <c r="B3968" s="4">
        <v>45690</v>
      </c>
      <c r="C3968" s="4">
        <v>45693</v>
      </c>
      <c r="D3968" t="s">
        <v>293</v>
      </c>
      <c r="E3968" t="s">
        <v>12</v>
      </c>
      <c r="F3968" s="8">
        <v>1</v>
      </c>
      <c r="G3968" s="10">
        <v>0.05</v>
      </c>
      <c r="H3968" t="s">
        <v>13</v>
      </c>
      <c r="I3968" s="8">
        <v>569.04999999999995</v>
      </c>
      <c r="J3968" s="8">
        <v>184.92</v>
      </c>
      <c r="K3968" s="12">
        <f>YEAR(Table2[[#This Row],[Order_Date]])</f>
        <v>2025</v>
      </c>
      <c r="L3968" s="12">
        <f>MONTH(Table2[[#This Row],[Order_Date]])</f>
        <v>2</v>
      </c>
      <c r="M3968" t="str">
        <f>TEXT(Table2[[#This Row],[Order_Date]],"mmm")</f>
        <v>Feb</v>
      </c>
      <c r="N3968" t="str">
        <f>TEXT(Table2[[#This Row],[Order_Date]],"YYYY-MM")</f>
        <v>2025-02</v>
      </c>
      <c r="O3968" s="9">
        <f>IFERROR(Table2[[#This Row],[Profit]]/Table2[[#This Row],[Sales]],0)</f>
        <v>0.32496265706001232</v>
      </c>
      <c r="P3968" t="str">
        <f>_xlfn.XLOOKUP(Table2[[#This Row],[Product_ID]],Table4[Product_ID],Table4[Category],"Not Found")</f>
        <v>Home</v>
      </c>
      <c r="Q3968" t="str">
        <f>_xlfn.XLOOKUP(Table2[[#This Row],[Product_ID]],Table4[Product_ID],Table4[Sub_Category],"Not Found")</f>
        <v>Kitchen</v>
      </c>
      <c r="R3968" t="str">
        <f>_xlfn.XLOOKUP(Table2[[#This Row],[Customer_ID]],Table1[Customer_ID],Table1[Region],"Not Found")</f>
        <v>West</v>
      </c>
      <c r="S3968" t="str">
        <f>_xlfn.XLOOKUP(Table2[[#This Row],[Customer_ID]],Table1[Customer_ID],Table1[Segment],"Not Found")</f>
        <v>Consumer</v>
      </c>
      <c r="T3968" t="str">
        <f>_xlfn.XLOOKUP(Table2[[#This Row],[Product_ID]],Table4[Product_ID],Table4[Product_Name],"Not Found")</f>
        <v>Water Bottle</v>
      </c>
    </row>
    <row r="3969" spans="1:20" x14ac:dyDescent="0.3">
      <c r="A3969" t="s">
        <v>4501</v>
      </c>
      <c r="B3969" s="4">
        <v>45397</v>
      </c>
      <c r="C3969" s="4">
        <v>45402</v>
      </c>
      <c r="D3969" t="s">
        <v>19</v>
      </c>
      <c r="E3969" t="s">
        <v>99</v>
      </c>
      <c r="F3969" s="8">
        <v>1</v>
      </c>
      <c r="G3969" s="10">
        <v>0.15</v>
      </c>
      <c r="H3969" t="s">
        <v>21</v>
      </c>
      <c r="I3969" s="8">
        <v>211.65</v>
      </c>
      <c r="J3969" s="8">
        <v>65.930000000000007</v>
      </c>
      <c r="K3969" s="12">
        <f>YEAR(Table2[[#This Row],[Order_Date]])</f>
        <v>2024</v>
      </c>
      <c r="L3969" s="12">
        <f>MONTH(Table2[[#This Row],[Order_Date]])</f>
        <v>4</v>
      </c>
      <c r="M3969" t="str">
        <f>TEXT(Table2[[#This Row],[Order_Date]],"mmm")</f>
        <v>Apr</v>
      </c>
      <c r="N3969" t="str">
        <f>TEXT(Table2[[#This Row],[Order_Date]],"YYYY-MM")</f>
        <v>2024-04</v>
      </c>
      <c r="O3969" s="9">
        <f>IFERROR(Table2[[#This Row],[Profit]]/Table2[[#This Row],[Sales]],0)</f>
        <v>0.31150484290101588</v>
      </c>
      <c r="P3969" t="str">
        <f>_xlfn.XLOOKUP(Table2[[#This Row],[Product_ID]],Table4[Product_ID],Table4[Category],"Not Found")</f>
        <v>Office</v>
      </c>
      <c r="Q3969" t="str">
        <f>_xlfn.XLOOKUP(Table2[[#This Row],[Product_ID]],Table4[Product_ID],Table4[Sub_Category],"Not Found")</f>
        <v>Paper</v>
      </c>
      <c r="R3969" t="str">
        <f>_xlfn.XLOOKUP(Table2[[#This Row],[Customer_ID]],Table1[Customer_ID],Table1[Region],"Not Found")</f>
        <v>West</v>
      </c>
      <c r="S3969" t="str">
        <f>_xlfn.XLOOKUP(Table2[[#This Row],[Customer_ID]],Table1[Customer_ID],Table1[Segment],"Not Found")</f>
        <v>Consumer</v>
      </c>
      <c r="T3969" t="str">
        <f>_xlfn.XLOOKUP(Table2[[#This Row],[Product_ID]],Table4[Product_ID],Table4[Product_Name],"Not Found")</f>
        <v>Pen Set</v>
      </c>
    </row>
    <row r="3970" spans="1:20" x14ac:dyDescent="0.3">
      <c r="A3970" t="s">
        <v>4502</v>
      </c>
      <c r="B3970" s="4">
        <v>45562</v>
      </c>
      <c r="C3970" s="4">
        <v>45565</v>
      </c>
      <c r="D3970" t="s">
        <v>1311</v>
      </c>
      <c r="E3970" t="s">
        <v>26</v>
      </c>
      <c r="F3970" s="8">
        <v>2</v>
      </c>
      <c r="G3970" s="10">
        <v>0.05</v>
      </c>
      <c r="H3970" t="s">
        <v>17</v>
      </c>
      <c r="I3970" s="8">
        <v>1708.1</v>
      </c>
      <c r="J3970" s="8">
        <v>414.1</v>
      </c>
      <c r="K3970" s="12">
        <f>YEAR(Table2[[#This Row],[Order_Date]])</f>
        <v>2024</v>
      </c>
      <c r="L3970" s="12">
        <f>MONTH(Table2[[#This Row],[Order_Date]])</f>
        <v>9</v>
      </c>
      <c r="M3970" t="str">
        <f>TEXT(Table2[[#This Row],[Order_Date]],"mmm")</f>
        <v>Sep</v>
      </c>
      <c r="N3970" t="str">
        <f>TEXT(Table2[[#This Row],[Order_Date]],"YYYY-MM")</f>
        <v>2024-09</v>
      </c>
      <c r="O3970" s="9">
        <f>IFERROR(Table2[[#This Row],[Profit]]/Table2[[#This Row],[Sales]],0)</f>
        <v>0.24243311281540897</v>
      </c>
      <c r="P3970" t="str">
        <f>_xlfn.XLOOKUP(Table2[[#This Row],[Product_ID]],Table4[Product_ID],Table4[Category],"Not Found")</f>
        <v>Technology</v>
      </c>
      <c r="Q3970" t="str">
        <f>_xlfn.XLOOKUP(Table2[[#This Row],[Product_ID]],Table4[Product_ID],Table4[Sub_Category],"Not Found")</f>
        <v>Accessories</v>
      </c>
      <c r="R3970" t="str">
        <f>_xlfn.XLOOKUP(Table2[[#This Row],[Customer_ID]],Table1[Customer_ID],Table1[Region],"Not Found")</f>
        <v>South</v>
      </c>
      <c r="S3970" t="str">
        <f>_xlfn.XLOOKUP(Table2[[#This Row],[Customer_ID]],Table1[Customer_ID],Table1[Segment],"Not Found")</f>
        <v>Home Office</v>
      </c>
      <c r="T3970" t="str">
        <f>_xlfn.XLOOKUP(Table2[[#This Row],[Product_ID]],Table4[Product_ID],Table4[Product_Name],"Not Found")</f>
        <v>Keyboard</v>
      </c>
    </row>
    <row r="3971" spans="1:20" x14ac:dyDescent="0.3">
      <c r="A3971" t="s">
        <v>4503</v>
      </c>
      <c r="B3971" s="4">
        <v>45794</v>
      </c>
      <c r="C3971" s="4">
        <v>45795</v>
      </c>
      <c r="D3971" t="s">
        <v>855</v>
      </c>
      <c r="E3971" t="s">
        <v>16</v>
      </c>
      <c r="F3971" s="8">
        <v>1</v>
      </c>
      <c r="G3971" s="10">
        <v>0.1</v>
      </c>
      <c r="H3971" t="s">
        <v>30</v>
      </c>
      <c r="I3971" s="8">
        <v>1169.0999999999999</v>
      </c>
      <c r="J3971" s="8">
        <v>296.97000000000003</v>
      </c>
      <c r="K3971" s="12">
        <f>YEAR(Table2[[#This Row],[Order_Date]])</f>
        <v>2025</v>
      </c>
      <c r="L3971" s="12">
        <f>MONTH(Table2[[#This Row],[Order_Date]])</f>
        <v>5</v>
      </c>
      <c r="M3971" t="str">
        <f>TEXT(Table2[[#This Row],[Order_Date]],"mmm")</f>
        <v>May</v>
      </c>
      <c r="N3971" t="str">
        <f>TEXT(Table2[[#This Row],[Order_Date]],"YYYY-MM")</f>
        <v>2025-05</v>
      </c>
      <c r="O3971" s="9">
        <f>IFERROR(Table2[[#This Row],[Profit]]/Table2[[#This Row],[Sales]],0)</f>
        <v>0.25401590967410831</v>
      </c>
      <c r="P3971" t="str">
        <f>_xlfn.XLOOKUP(Table2[[#This Row],[Product_ID]],Table4[Product_ID],Table4[Category],"Not Found")</f>
        <v>Technology</v>
      </c>
      <c r="Q3971" t="str">
        <f>_xlfn.XLOOKUP(Table2[[#This Row],[Product_ID]],Table4[Product_ID],Table4[Sub_Category],"Not Found")</f>
        <v>Accessories</v>
      </c>
      <c r="R3971" t="str">
        <f>_xlfn.XLOOKUP(Table2[[#This Row],[Customer_ID]],Table1[Customer_ID],Table1[Region],"Not Found")</f>
        <v>South</v>
      </c>
      <c r="S3971" t="str">
        <f>_xlfn.XLOOKUP(Table2[[#This Row],[Customer_ID]],Table1[Customer_ID],Table1[Segment],"Not Found")</f>
        <v>Consumer</v>
      </c>
      <c r="T3971" t="str">
        <f>_xlfn.XLOOKUP(Table2[[#This Row],[Product_ID]],Table4[Product_ID],Table4[Product_Name],"Not Found")</f>
        <v>USB-C Hub</v>
      </c>
    </row>
    <row r="3972" spans="1:20" x14ac:dyDescent="0.3">
      <c r="A3972" t="s">
        <v>4504</v>
      </c>
      <c r="B3972" s="4">
        <v>45970</v>
      </c>
      <c r="C3972" s="4">
        <v>45971</v>
      </c>
      <c r="D3972" t="s">
        <v>1198</v>
      </c>
      <c r="E3972" t="s">
        <v>65</v>
      </c>
      <c r="F3972" s="8">
        <v>2</v>
      </c>
      <c r="G3972" s="10">
        <v>0.05</v>
      </c>
      <c r="H3972" t="s">
        <v>13</v>
      </c>
      <c r="I3972" s="8">
        <v>1328.1</v>
      </c>
      <c r="J3972" s="8">
        <v>355.78</v>
      </c>
      <c r="K3972" s="12">
        <f>YEAR(Table2[[#This Row],[Order_Date]])</f>
        <v>2025</v>
      </c>
      <c r="L3972" s="12">
        <f>MONTH(Table2[[#This Row],[Order_Date]])</f>
        <v>11</v>
      </c>
      <c r="M3972" t="str">
        <f>TEXT(Table2[[#This Row],[Order_Date]],"mmm")</f>
        <v>Nov</v>
      </c>
      <c r="N3972" t="str">
        <f>TEXT(Table2[[#This Row],[Order_Date]],"YYYY-MM")</f>
        <v>2025-11</v>
      </c>
      <c r="O3972" s="9">
        <f>IFERROR(Table2[[#This Row],[Profit]]/Table2[[#This Row],[Sales]],0)</f>
        <v>0.26788645433325803</v>
      </c>
      <c r="P3972" t="str">
        <f>_xlfn.XLOOKUP(Table2[[#This Row],[Product_ID]],Table4[Product_ID],Table4[Category],"Not Found")</f>
        <v>Office</v>
      </c>
      <c r="Q3972" t="str">
        <f>_xlfn.XLOOKUP(Table2[[#This Row],[Product_ID]],Table4[Product_ID],Table4[Sub_Category],"Not Found")</f>
        <v>Storage</v>
      </c>
      <c r="R3972" t="str">
        <f>_xlfn.XLOOKUP(Table2[[#This Row],[Customer_ID]],Table1[Customer_ID],Table1[Region],"Not Found")</f>
        <v>West</v>
      </c>
      <c r="S3972" t="str">
        <f>_xlfn.XLOOKUP(Table2[[#This Row],[Customer_ID]],Table1[Customer_ID],Table1[Segment],"Not Found")</f>
        <v>Consumer</v>
      </c>
      <c r="T3972" t="str">
        <f>_xlfn.XLOOKUP(Table2[[#This Row],[Product_ID]],Table4[Product_ID],Table4[Product_Name],"Not Found")</f>
        <v>Desk Organizer</v>
      </c>
    </row>
    <row r="3973" spans="1:20" x14ac:dyDescent="0.3">
      <c r="A3973" t="s">
        <v>4505</v>
      </c>
      <c r="B3973" s="4">
        <v>45816</v>
      </c>
      <c r="C3973" s="4">
        <v>45820</v>
      </c>
      <c r="D3973" t="s">
        <v>307</v>
      </c>
      <c r="E3973" t="s">
        <v>116</v>
      </c>
      <c r="F3973" s="8">
        <v>2</v>
      </c>
      <c r="G3973" s="10">
        <v>0</v>
      </c>
      <c r="H3973" t="s">
        <v>21</v>
      </c>
      <c r="I3973" s="8">
        <v>798</v>
      </c>
      <c r="J3973" s="8">
        <v>140.82</v>
      </c>
      <c r="K3973" s="12">
        <f>YEAR(Table2[[#This Row],[Order_Date]])</f>
        <v>2025</v>
      </c>
      <c r="L3973" s="12">
        <f>MONTH(Table2[[#This Row],[Order_Date]])</f>
        <v>6</v>
      </c>
      <c r="M3973" t="str">
        <f>TEXT(Table2[[#This Row],[Order_Date]],"mmm")</f>
        <v>Jun</v>
      </c>
      <c r="N3973" t="str">
        <f>TEXT(Table2[[#This Row],[Order_Date]],"YYYY-MM")</f>
        <v>2025-06</v>
      </c>
      <c r="O3973" s="9">
        <f>IFERROR(Table2[[#This Row],[Profit]]/Table2[[#This Row],[Sales]],0)</f>
        <v>0.17646616541353383</v>
      </c>
      <c r="P3973" t="str">
        <f>_xlfn.XLOOKUP(Table2[[#This Row],[Product_ID]],Table4[Product_ID],Table4[Category],"Not Found")</f>
        <v>Technology</v>
      </c>
      <c r="Q3973" t="str">
        <f>_xlfn.XLOOKUP(Table2[[#This Row],[Product_ID]],Table4[Product_ID],Table4[Sub_Category],"Not Found")</f>
        <v>Accessories</v>
      </c>
      <c r="R3973" t="str">
        <f>_xlfn.XLOOKUP(Table2[[#This Row],[Customer_ID]],Table1[Customer_ID],Table1[Region],"Not Found")</f>
        <v>West</v>
      </c>
      <c r="S3973" t="str">
        <f>_xlfn.XLOOKUP(Table2[[#This Row],[Customer_ID]],Table1[Customer_ID],Table1[Segment],"Not Found")</f>
        <v>Corporate</v>
      </c>
      <c r="T3973" t="str">
        <f>_xlfn.XLOOKUP(Table2[[#This Row],[Product_ID]],Table4[Product_ID],Table4[Product_Name],"Not Found")</f>
        <v>Mobile Holder</v>
      </c>
    </row>
    <row r="3974" spans="1:20" x14ac:dyDescent="0.3">
      <c r="A3974" t="s">
        <v>4506</v>
      </c>
      <c r="B3974" s="4">
        <v>45323</v>
      </c>
      <c r="C3974" s="4">
        <v>45325</v>
      </c>
      <c r="D3974" t="s">
        <v>124</v>
      </c>
      <c r="E3974" t="s">
        <v>12</v>
      </c>
      <c r="F3974" s="8">
        <v>1</v>
      </c>
      <c r="G3974" s="10">
        <v>0</v>
      </c>
      <c r="H3974" t="s">
        <v>21</v>
      </c>
      <c r="I3974" s="8">
        <v>599</v>
      </c>
      <c r="J3974" s="8">
        <v>104.45</v>
      </c>
      <c r="K3974" s="12">
        <f>YEAR(Table2[[#This Row],[Order_Date]])</f>
        <v>2024</v>
      </c>
      <c r="L3974" s="12">
        <f>MONTH(Table2[[#This Row],[Order_Date]])</f>
        <v>2</v>
      </c>
      <c r="M3974" t="str">
        <f>TEXT(Table2[[#This Row],[Order_Date]],"mmm")</f>
        <v>Feb</v>
      </c>
      <c r="N3974" t="str">
        <f>TEXT(Table2[[#This Row],[Order_Date]],"YYYY-MM")</f>
        <v>2024-02</v>
      </c>
      <c r="O3974" s="9">
        <f>IFERROR(Table2[[#This Row],[Profit]]/Table2[[#This Row],[Sales]],0)</f>
        <v>0.17437395659432386</v>
      </c>
      <c r="P3974" t="str">
        <f>_xlfn.XLOOKUP(Table2[[#This Row],[Product_ID]],Table4[Product_ID],Table4[Category],"Not Found")</f>
        <v>Home</v>
      </c>
      <c r="Q3974" t="str">
        <f>_xlfn.XLOOKUP(Table2[[#This Row],[Product_ID]],Table4[Product_ID],Table4[Sub_Category],"Not Found")</f>
        <v>Kitchen</v>
      </c>
      <c r="R3974" t="str">
        <f>_xlfn.XLOOKUP(Table2[[#This Row],[Customer_ID]],Table1[Customer_ID],Table1[Region],"Not Found")</f>
        <v>North</v>
      </c>
      <c r="S3974" t="str">
        <f>_xlfn.XLOOKUP(Table2[[#This Row],[Customer_ID]],Table1[Customer_ID],Table1[Segment],"Not Found")</f>
        <v>Consumer</v>
      </c>
      <c r="T3974" t="str">
        <f>_xlfn.XLOOKUP(Table2[[#This Row],[Product_ID]],Table4[Product_ID],Table4[Product_Name],"Not Found")</f>
        <v>Water Bottle</v>
      </c>
    </row>
    <row r="3975" spans="1:20" x14ac:dyDescent="0.3">
      <c r="A3975" t="s">
        <v>4507</v>
      </c>
      <c r="B3975" s="4">
        <v>45684</v>
      </c>
      <c r="C3975" s="4">
        <v>45688</v>
      </c>
      <c r="D3975" t="s">
        <v>1113</v>
      </c>
      <c r="E3975" t="s">
        <v>45</v>
      </c>
      <c r="F3975" s="8">
        <v>3</v>
      </c>
      <c r="G3975" s="10">
        <v>0</v>
      </c>
      <c r="H3975" t="s">
        <v>21</v>
      </c>
      <c r="I3975" s="8">
        <v>7497</v>
      </c>
      <c r="J3975" s="8">
        <v>1791.27</v>
      </c>
      <c r="K3975" s="12">
        <f>YEAR(Table2[[#This Row],[Order_Date]])</f>
        <v>2025</v>
      </c>
      <c r="L3975" s="12">
        <f>MONTH(Table2[[#This Row],[Order_Date]])</f>
        <v>1</v>
      </c>
      <c r="M3975" t="str">
        <f>TEXT(Table2[[#This Row],[Order_Date]],"mmm")</f>
        <v>Jan</v>
      </c>
      <c r="N3975" t="str">
        <f>TEXT(Table2[[#This Row],[Order_Date]],"YYYY-MM")</f>
        <v>2025-01</v>
      </c>
      <c r="O3975" s="9">
        <f>IFERROR(Table2[[#This Row],[Profit]]/Table2[[#This Row],[Sales]],0)</f>
        <v>0.23893157262905163</v>
      </c>
      <c r="P3975" t="str">
        <f>_xlfn.XLOOKUP(Table2[[#This Row],[Product_ID]],Table4[Product_ID],Table4[Category],"Not Found")</f>
        <v>Technology</v>
      </c>
      <c r="Q3975" t="str">
        <f>_xlfn.XLOOKUP(Table2[[#This Row],[Product_ID]],Table4[Product_ID],Table4[Sub_Category],"Not Found")</f>
        <v>Audio</v>
      </c>
      <c r="R3975" t="str">
        <f>_xlfn.XLOOKUP(Table2[[#This Row],[Customer_ID]],Table1[Customer_ID],Table1[Region],"Not Found")</f>
        <v>East</v>
      </c>
      <c r="S3975" t="str">
        <f>_xlfn.XLOOKUP(Table2[[#This Row],[Customer_ID]],Table1[Customer_ID],Table1[Segment],"Not Found")</f>
        <v>Consumer</v>
      </c>
      <c r="T3975" t="str">
        <f>_xlfn.XLOOKUP(Table2[[#This Row],[Product_ID]],Table4[Product_ID],Table4[Product_Name],"Not Found")</f>
        <v>Headphones</v>
      </c>
    </row>
    <row r="3976" spans="1:20" x14ac:dyDescent="0.3">
      <c r="A3976" t="s">
        <v>4508</v>
      </c>
      <c r="B3976" s="4">
        <v>45331</v>
      </c>
      <c r="C3976" s="4">
        <v>45333</v>
      </c>
      <c r="D3976" t="s">
        <v>956</v>
      </c>
      <c r="E3976" t="s">
        <v>40</v>
      </c>
      <c r="F3976" s="8">
        <v>2</v>
      </c>
      <c r="G3976" s="10">
        <v>0</v>
      </c>
      <c r="H3976" t="s">
        <v>30</v>
      </c>
      <c r="I3976" s="8">
        <v>2998</v>
      </c>
      <c r="J3976" s="8">
        <v>717.69</v>
      </c>
      <c r="K3976" s="12">
        <f>YEAR(Table2[[#This Row],[Order_Date]])</f>
        <v>2024</v>
      </c>
      <c r="L3976" s="12">
        <f>MONTH(Table2[[#This Row],[Order_Date]])</f>
        <v>2</v>
      </c>
      <c r="M3976" t="str">
        <f>TEXT(Table2[[#This Row],[Order_Date]],"mmm")</f>
        <v>Feb</v>
      </c>
      <c r="N3976" t="str">
        <f>TEXT(Table2[[#This Row],[Order_Date]],"YYYY-MM")</f>
        <v>2024-02</v>
      </c>
      <c r="O3976" s="9">
        <f>IFERROR(Table2[[#This Row],[Profit]]/Table2[[#This Row],[Sales]],0)</f>
        <v>0.23938959306204138</v>
      </c>
      <c r="P3976" t="str">
        <f>_xlfn.XLOOKUP(Table2[[#This Row],[Product_ID]],Table4[Product_ID],Table4[Category],"Not Found")</f>
        <v>Technology</v>
      </c>
      <c r="Q3976" t="str">
        <f>_xlfn.XLOOKUP(Table2[[#This Row],[Product_ID]],Table4[Product_ID],Table4[Sub_Category],"Not Found")</f>
        <v>Accessories</v>
      </c>
      <c r="R3976" t="str">
        <f>_xlfn.XLOOKUP(Table2[[#This Row],[Customer_ID]],Table1[Customer_ID],Table1[Region],"Not Found")</f>
        <v>North</v>
      </c>
      <c r="S3976" t="str">
        <f>_xlfn.XLOOKUP(Table2[[#This Row],[Customer_ID]],Table1[Customer_ID],Table1[Segment],"Not Found")</f>
        <v>Corporate</v>
      </c>
      <c r="T3976" t="str">
        <f>_xlfn.XLOOKUP(Table2[[#This Row],[Product_ID]],Table4[Product_ID],Table4[Product_Name],"Not Found")</f>
        <v>Power Bank</v>
      </c>
    </row>
    <row r="3977" spans="1:20" x14ac:dyDescent="0.3">
      <c r="A3977" t="s">
        <v>4509</v>
      </c>
      <c r="B3977" s="4">
        <v>45951</v>
      </c>
      <c r="C3977" s="4">
        <v>45953</v>
      </c>
      <c r="D3977" t="s">
        <v>113</v>
      </c>
      <c r="E3977" t="s">
        <v>71</v>
      </c>
      <c r="F3977" s="8">
        <v>2</v>
      </c>
      <c r="G3977" s="10">
        <v>0</v>
      </c>
      <c r="H3977" t="s">
        <v>13</v>
      </c>
      <c r="I3977" s="8">
        <v>1598</v>
      </c>
      <c r="J3977" s="8">
        <v>357</v>
      </c>
      <c r="K3977" s="12">
        <f>YEAR(Table2[[#This Row],[Order_Date]])</f>
        <v>2025</v>
      </c>
      <c r="L3977" s="12">
        <f>MONTH(Table2[[#This Row],[Order_Date]])</f>
        <v>10</v>
      </c>
      <c r="M3977" t="str">
        <f>TEXT(Table2[[#This Row],[Order_Date]],"mmm")</f>
        <v>Oct</v>
      </c>
      <c r="N3977" t="str">
        <f>TEXT(Table2[[#This Row],[Order_Date]],"YYYY-MM")</f>
        <v>2025-10</v>
      </c>
      <c r="O3977" s="9">
        <f>IFERROR(Table2[[#This Row],[Profit]]/Table2[[#This Row],[Sales]],0)</f>
        <v>0.22340425531914893</v>
      </c>
      <c r="P3977" t="str">
        <f>_xlfn.XLOOKUP(Table2[[#This Row],[Product_ID]],Table4[Product_ID],Table4[Category],"Not Found")</f>
        <v>Home</v>
      </c>
      <c r="Q3977" t="str">
        <f>_xlfn.XLOOKUP(Table2[[#This Row],[Product_ID]],Table4[Product_ID],Table4[Sub_Category],"Not Found")</f>
        <v>Storage</v>
      </c>
      <c r="R3977" t="str">
        <f>_xlfn.XLOOKUP(Table2[[#This Row],[Customer_ID]],Table1[Customer_ID],Table1[Region],"Not Found")</f>
        <v>South</v>
      </c>
      <c r="S3977" t="str">
        <f>_xlfn.XLOOKUP(Table2[[#This Row],[Customer_ID]],Table1[Customer_ID],Table1[Segment],"Not Found")</f>
        <v>Consumer</v>
      </c>
      <c r="T3977" t="str">
        <f>_xlfn.XLOOKUP(Table2[[#This Row],[Product_ID]],Table4[Product_ID],Table4[Product_Name],"Not Found")</f>
        <v>Storage Box</v>
      </c>
    </row>
    <row r="3978" spans="1:20" x14ac:dyDescent="0.3">
      <c r="A3978" t="s">
        <v>4510</v>
      </c>
      <c r="B3978" s="4">
        <v>45509</v>
      </c>
      <c r="C3978" s="4">
        <v>45511</v>
      </c>
      <c r="D3978" t="s">
        <v>303</v>
      </c>
      <c r="E3978" t="s">
        <v>58</v>
      </c>
      <c r="F3978" s="8">
        <v>1</v>
      </c>
      <c r="G3978" s="10">
        <v>0.05</v>
      </c>
      <c r="H3978" t="s">
        <v>13</v>
      </c>
      <c r="I3978" s="8">
        <v>1899.05</v>
      </c>
      <c r="J3978" s="8">
        <v>375.44</v>
      </c>
      <c r="K3978" s="12">
        <f>YEAR(Table2[[#This Row],[Order_Date]])</f>
        <v>2024</v>
      </c>
      <c r="L3978" s="12">
        <f>MONTH(Table2[[#This Row],[Order_Date]])</f>
        <v>8</v>
      </c>
      <c r="M3978" t="str">
        <f>TEXT(Table2[[#This Row],[Order_Date]],"mmm")</f>
        <v>Aug</v>
      </c>
      <c r="N3978" t="str">
        <f>TEXT(Table2[[#This Row],[Order_Date]],"YYYY-MM")</f>
        <v>2024-08</v>
      </c>
      <c r="O3978" s="9">
        <f>IFERROR(Table2[[#This Row],[Profit]]/Table2[[#This Row],[Sales]],0)</f>
        <v>0.19769884942471236</v>
      </c>
      <c r="P3978" t="str">
        <f>_xlfn.XLOOKUP(Table2[[#This Row],[Product_ID]],Table4[Product_ID],Table4[Category],"Not Found")</f>
        <v>Technology</v>
      </c>
      <c r="Q3978" t="str">
        <f>_xlfn.XLOOKUP(Table2[[#This Row],[Product_ID]],Table4[Product_ID],Table4[Sub_Category],"Not Found")</f>
        <v>Audio</v>
      </c>
      <c r="R3978" t="str">
        <f>_xlfn.XLOOKUP(Table2[[#This Row],[Customer_ID]],Table1[Customer_ID],Table1[Region],"Not Found")</f>
        <v>West</v>
      </c>
      <c r="S3978" t="str">
        <f>_xlfn.XLOOKUP(Table2[[#This Row],[Customer_ID]],Table1[Customer_ID],Table1[Segment],"Not Found")</f>
        <v>Home Office</v>
      </c>
      <c r="T3978" t="str">
        <f>_xlfn.XLOOKUP(Table2[[#This Row],[Product_ID]],Table4[Product_ID],Table4[Product_Name],"Not Found")</f>
        <v>Bluetooth Speaker</v>
      </c>
    </row>
    <row r="3979" spans="1:20" x14ac:dyDescent="0.3">
      <c r="A3979" t="s">
        <v>4511</v>
      </c>
      <c r="B3979" s="4">
        <v>46022</v>
      </c>
      <c r="C3979" s="4">
        <v>46024</v>
      </c>
      <c r="D3979" t="s">
        <v>168</v>
      </c>
      <c r="E3979" t="s">
        <v>116</v>
      </c>
      <c r="F3979" s="8">
        <v>1</v>
      </c>
      <c r="G3979" s="10">
        <v>0.1</v>
      </c>
      <c r="H3979" t="s">
        <v>17</v>
      </c>
      <c r="I3979" s="8">
        <v>359.1</v>
      </c>
      <c r="J3979" s="8">
        <v>68.930000000000007</v>
      </c>
      <c r="K3979" s="12">
        <f>YEAR(Table2[[#This Row],[Order_Date]])</f>
        <v>2025</v>
      </c>
      <c r="L3979" s="12">
        <f>MONTH(Table2[[#This Row],[Order_Date]])</f>
        <v>12</v>
      </c>
      <c r="M3979" t="str">
        <f>TEXT(Table2[[#This Row],[Order_Date]],"mmm")</f>
        <v>Dec</v>
      </c>
      <c r="N3979" t="str">
        <f>TEXT(Table2[[#This Row],[Order_Date]],"YYYY-MM")</f>
        <v>2025-12</v>
      </c>
      <c r="O3979" s="9">
        <f>IFERROR(Table2[[#This Row],[Profit]]/Table2[[#This Row],[Sales]],0)</f>
        <v>0.19195210247841826</v>
      </c>
      <c r="P3979" t="str">
        <f>_xlfn.XLOOKUP(Table2[[#This Row],[Product_ID]],Table4[Product_ID],Table4[Category],"Not Found")</f>
        <v>Technology</v>
      </c>
      <c r="Q3979" t="str">
        <f>_xlfn.XLOOKUP(Table2[[#This Row],[Product_ID]],Table4[Product_ID],Table4[Sub_Category],"Not Found")</f>
        <v>Accessories</v>
      </c>
      <c r="R3979" t="str">
        <f>_xlfn.XLOOKUP(Table2[[#This Row],[Customer_ID]],Table1[Customer_ID],Table1[Region],"Not Found")</f>
        <v>West</v>
      </c>
      <c r="S3979" t="str">
        <f>_xlfn.XLOOKUP(Table2[[#This Row],[Customer_ID]],Table1[Customer_ID],Table1[Segment],"Not Found")</f>
        <v>Home Office</v>
      </c>
      <c r="T3979" t="str">
        <f>_xlfn.XLOOKUP(Table2[[#This Row],[Product_ID]],Table4[Product_ID],Table4[Product_Name],"Not Found")</f>
        <v>Mobile Holder</v>
      </c>
    </row>
    <row r="3980" spans="1:20" x14ac:dyDescent="0.3">
      <c r="A3980" t="s">
        <v>4512</v>
      </c>
      <c r="B3980" s="4">
        <v>45373</v>
      </c>
      <c r="C3980" s="4">
        <v>45374</v>
      </c>
      <c r="D3980" t="s">
        <v>803</v>
      </c>
      <c r="E3980" t="s">
        <v>200</v>
      </c>
      <c r="F3980" s="8">
        <v>3</v>
      </c>
      <c r="G3980" s="10">
        <v>0.05</v>
      </c>
      <c r="H3980" t="s">
        <v>13</v>
      </c>
      <c r="I3980" s="8">
        <v>3132.15</v>
      </c>
      <c r="J3980" s="8">
        <v>789.4</v>
      </c>
      <c r="K3980" s="12">
        <f>YEAR(Table2[[#This Row],[Order_Date]])</f>
        <v>2024</v>
      </c>
      <c r="L3980" s="12">
        <f>MONTH(Table2[[#This Row],[Order_Date]])</f>
        <v>3</v>
      </c>
      <c r="M3980" t="str">
        <f>TEXT(Table2[[#This Row],[Order_Date]],"mmm")</f>
        <v>Mar</v>
      </c>
      <c r="N3980" t="str">
        <f>TEXT(Table2[[#This Row],[Order_Date]],"YYYY-MM")</f>
        <v>2024-03</v>
      </c>
      <c r="O3980" s="9">
        <f>IFERROR(Table2[[#This Row],[Profit]]/Table2[[#This Row],[Sales]],0)</f>
        <v>0.25203135226601536</v>
      </c>
      <c r="P3980" t="str">
        <f>_xlfn.XLOOKUP(Table2[[#This Row],[Product_ID]],Table4[Product_ID],Table4[Category],"Not Found")</f>
        <v>Office</v>
      </c>
      <c r="Q3980" t="str">
        <f>_xlfn.XLOOKUP(Table2[[#This Row],[Product_ID]],Table4[Product_ID],Table4[Sub_Category],"Not Found")</f>
        <v>Office Supplies</v>
      </c>
      <c r="R3980" t="str">
        <f>_xlfn.XLOOKUP(Table2[[#This Row],[Customer_ID]],Table1[Customer_ID],Table1[Region],"Not Found")</f>
        <v>South</v>
      </c>
      <c r="S3980" t="str">
        <f>_xlfn.XLOOKUP(Table2[[#This Row],[Customer_ID]],Table1[Customer_ID],Table1[Segment],"Not Found")</f>
        <v>Consumer</v>
      </c>
      <c r="T3980" t="str">
        <f>_xlfn.XLOOKUP(Table2[[#This Row],[Product_ID]],Table4[Product_ID],Table4[Product_Name],"Not Found")</f>
        <v>Laptop Stand</v>
      </c>
    </row>
    <row r="3981" spans="1:20" x14ac:dyDescent="0.3">
      <c r="A3981" t="s">
        <v>4513</v>
      </c>
      <c r="B3981" s="4">
        <v>46011</v>
      </c>
      <c r="C3981" s="4">
        <v>46016</v>
      </c>
      <c r="D3981" t="s">
        <v>548</v>
      </c>
      <c r="E3981" t="s">
        <v>58</v>
      </c>
      <c r="F3981" s="8">
        <v>1</v>
      </c>
      <c r="G3981" s="10">
        <v>0</v>
      </c>
      <c r="H3981" t="s">
        <v>21</v>
      </c>
      <c r="I3981" s="8">
        <v>1999</v>
      </c>
      <c r="J3981" s="8">
        <v>-162.22</v>
      </c>
      <c r="K3981" s="12">
        <f>YEAR(Table2[[#This Row],[Order_Date]])</f>
        <v>2025</v>
      </c>
      <c r="L3981" s="12">
        <f>MONTH(Table2[[#This Row],[Order_Date]])</f>
        <v>12</v>
      </c>
      <c r="M3981" t="str">
        <f>TEXT(Table2[[#This Row],[Order_Date]],"mmm")</f>
        <v>Dec</v>
      </c>
      <c r="N3981" t="str">
        <f>TEXT(Table2[[#This Row],[Order_Date]],"YYYY-MM")</f>
        <v>2025-12</v>
      </c>
      <c r="O3981" s="9">
        <f>IFERROR(Table2[[#This Row],[Profit]]/Table2[[#This Row],[Sales]],0)</f>
        <v>-8.1150575287643828E-2</v>
      </c>
      <c r="P3981" t="str">
        <f>_xlfn.XLOOKUP(Table2[[#This Row],[Product_ID]],Table4[Product_ID],Table4[Category],"Not Found")</f>
        <v>Technology</v>
      </c>
      <c r="Q3981" t="str">
        <f>_xlfn.XLOOKUP(Table2[[#This Row],[Product_ID]],Table4[Product_ID],Table4[Sub_Category],"Not Found")</f>
        <v>Audio</v>
      </c>
      <c r="R3981" t="str">
        <f>_xlfn.XLOOKUP(Table2[[#This Row],[Customer_ID]],Table1[Customer_ID],Table1[Region],"Not Found")</f>
        <v>South</v>
      </c>
      <c r="S3981" t="str">
        <f>_xlfn.XLOOKUP(Table2[[#This Row],[Customer_ID]],Table1[Customer_ID],Table1[Segment],"Not Found")</f>
        <v>Consumer</v>
      </c>
      <c r="T3981" t="str">
        <f>_xlfn.XLOOKUP(Table2[[#This Row],[Product_ID]],Table4[Product_ID],Table4[Product_Name],"Not Found")</f>
        <v>Bluetooth Speaker</v>
      </c>
    </row>
    <row r="3982" spans="1:20" x14ac:dyDescent="0.3">
      <c r="A3982" t="s">
        <v>4514</v>
      </c>
      <c r="B3982" s="4">
        <v>45492</v>
      </c>
      <c r="C3982" s="4">
        <v>45497</v>
      </c>
      <c r="D3982" t="s">
        <v>138</v>
      </c>
      <c r="E3982" t="s">
        <v>26</v>
      </c>
      <c r="F3982" s="8">
        <v>1</v>
      </c>
      <c r="G3982" s="10">
        <v>0.1</v>
      </c>
      <c r="H3982" t="s">
        <v>13</v>
      </c>
      <c r="I3982" s="8">
        <v>809.1</v>
      </c>
      <c r="J3982" s="8">
        <v>187.52</v>
      </c>
      <c r="K3982" s="12">
        <f>YEAR(Table2[[#This Row],[Order_Date]])</f>
        <v>2024</v>
      </c>
      <c r="L3982" s="12">
        <f>MONTH(Table2[[#This Row],[Order_Date]])</f>
        <v>7</v>
      </c>
      <c r="M3982" t="str">
        <f>TEXT(Table2[[#This Row],[Order_Date]],"mmm")</f>
        <v>Jul</v>
      </c>
      <c r="N3982" t="str">
        <f>TEXT(Table2[[#This Row],[Order_Date]],"YYYY-MM")</f>
        <v>2024-07</v>
      </c>
      <c r="O3982" s="9">
        <f>IFERROR(Table2[[#This Row],[Profit]]/Table2[[#This Row],[Sales]],0)</f>
        <v>0.23176368804844891</v>
      </c>
      <c r="P3982" t="str">
        <f>_xlfn.XLOOKUP(Table2[[#This Row],[Product_ID]],Table4[Product_ID],Table4[Category],"Not Found")</f>
        <v>Technology</v>
      </c>
      <c r="Q3982" t="str">
        <f>_xlfn.XLOOKUP(Table2[[#This Row],[Product_ID]],Table4[Product_ID],Table4[Sub_Category],"Not Found")</f>
        <v>Accessories</v>
      </c>
      <c r="R3982" t="str">
        <f>_xlfn.XLOOKUP(Table2[[#This Row],[Customer_ID]],Table1[Customer_ID],Table1[Region],"Not Found")</f>
        <v>East</v>
      </c>
      <c r="S3982" t="str">
        <f>_xlfn.XLOOKUP(Table2[[#This Row],[Customer_ID]],Table1[Customer_ID],Table1[Segment],"Not Found")</f>
        <v>Consumer</v>
      </c>
      <c r="T3982" t="str">
        <f>_xlfn.XLOOKUP(Table2[[#This Row],[Product_ID]],Table4[Product_ID],Table4[Product_Name],"Not Found")</f>
        <v>Keyboard</v>
      </c>
    </row>
    <row r="3983" spans="1:20" x14ac:dyDescent="0.3">
      <c r="A3983" t="s">
        <v>4515</v>
      </c>
      <c r="B3983" s="4">
        <v>45738</v>
      </c>
      <c r="C3983" s="4">
        <v>45741</v>
      </c>
      <c r="D3983" t="s">
        <v>178</v>
      </c>
      <c r="E3983" t="s">
        <v>200</v>
      </c>
      <c r="F3983" s="8">
        <v>1</v>
      </c>
      <c r="G3983" s="10">
        <v>0.05</v>
      </c>
      <c r="H3983" t="s">
        <v>21</v>
      </c>
      <c r="I3983" s="8">
        <v>1044.05</v>
      </c>
      <c r="J3983" s="8">
        <v>331.14</v>
      </c>
      <c r="K3983" s="12">
        <f>YEAR(Table2[[#This Row],[Order_Date]])</f>
        <v>2025</v>
      </c>
      <c r="L3983" s="12">
        <f>MONTH(Table2[[#This Row],[Order_Date]])</f>
        <v>3</v>
      </c>
      <c r="M3983" t="str">
        <f>TEXT(Table2[[#This Row],[Order_Date]],"mmm")</f>
        <v>Mar</v>
      </c>
      <c r="N3983" t="str">
        <f>TEXT(Table2[[#This Row],[Order_Date]],"YYYY-MM")</f>
        <v>2025-03</v>
      </c>
      <c r="O3983" s="9">
        <f>IFERROR(Table2[[#This Row],[Profit]]/Table2[[#This Row],[Sales]],0)</f>
        <v>0.31716871797327717</v>
      </c>
      <c r="P3983" t="str">
        <f>_xlfn.XLOOKUP(Table2[[#This Row],[Product_ID]],Table4[Product_ID],Table4[Category],"Not Found")</f>
        <v>Office</v>
      </c>
      <c r="Q3983" t="str">
        <f>_xlfn.XLOOKUP(Table2[[#This Row],[Product_ID]],Table4[Product_ID],Table4[Sub_Category],"Not Found")</f>
        <v>Office Supplies</v>
      </c>
      <c r="R3983" t="str">
        <f>_xlfn.XLOOKUP(Table2[[#This Row],[Customer_ID]],Table1[Customer_ID],Table1[Region],"Not Found")</f>
        <v>South</v>
      </c>
      <c r="S3983" t="str">
        <f>_xlfn.XLOOKUP(Table2[[#This Row],[Customer_ID]],Table1[Customer_ID],Table1[Segment],"Not Found")</f>
        <v>Consumer</v>
      </c>
      <c r="T3983" t="str">
        <f>_xlfn.XLOOKUP(Table2[[#This Row],[Product_ID]],Table4[Product_ID],Table4[Product_Name],"Not Found")</f>
        <v>Laptop Stand</v>
      </c>
    </row>
    <row r="3984" spans="1:20" x14ac:dyDescent="0.3">
      <c r="A3984" t="s">
        <v>4516</v>
      </c>
      <c r="B3984" s="4">
        <v>45719</v>
      </c>
      <c r="C3984" s="4">
        <v>45722</v>
      </c>
      <c r="D3984" t="s">
        <v>1171</v>
      </c>
      <c r="E3984" t="s">
        <v>16</v>
      </c>
      <c r="F3984" s="8">
        <v>1</v>
      </c>
      <c r="G3984" s="10">
        <v>0.15</v>
      </c>
      <c r="H3984" t="s">
        <v>13</v>
      </c>
      <c r="I3984" s="8">
        <v>1104.1500000000001</v>
      </c>
      <c r="J3984" s="8">
        <v>242</v>
      </c>
      <c r="K3984" s="12">
        <f>YEAR(Table2[[#This Row],[Order_Date]])</f>
        <v>2025</v>
      </c>
      <c r="L3984" s="12">
        <f>MONTH(Table2[[#This Row],[Order_Date]])</f>
        <v>3</v>
      </c>
      <c r="M3984" t="str">
        <f>TEXT(Table2[[#This Row],[Order_Date]],"mmm")</f>
        <v>Mar</v>
      </c>
      <c r="N3984" t="str">
        <f>TEXT(Table2[[#This Row],[Order_Date]],"YYYY-MM")</f>
        <v>2025-03</v>
      </c>
      <c r="O3984" s="9">
        <f>IFERROR(Table2[[#This Row],[Profit]]/Table2[[#This Row],[Sales]],0)</f>
        <v>0.219173119594258</v>
      </c>
      <c r="P3984" t="str">
        <f>_xlfn.XLOOKUP(Table2[[#This Row],[Product_ID]],Table4[Product_ID],Table4[Category],"Not Found")</f>
        <v>Technology</v>
      </c>
      <c r="Q3984" t="str">
        <f>_xlfn.XLOOKUP(Table2[[#This Row],[Product_ID]],Table4[Product_ID],Table4[Sub_Category],"Not Found")</f>
        <v>Accessories</v>
      </c>
      <c r="R3984" t="str">
        <f>_xlfn.XLOOKUP(Table2[[#This Row],[Customer_ID]],Table1[Customer_ID],Table1[Region],"Not Found")</f>
        <v>South</v>
      </c>
      <c r="S3984" t="str">
        <f>_xlfn.XLOOKUP(Table2[[#This Row],[Customer_ID]],Table1[Customer_ID],Table1[Segment],"Not Found")</f>
        <v>Corporate</v>
      </c>
      <c r="T3984" t="str">
        <f>_xlfn.XLOOKUP(Table2[[#This Row],[Product_ID]],Table4[Product_ID],Table4[Product_Name],"Not Found")</f>
        <v>USB-C Hub</v>
      </c>
    </row>
    <row r="3985" spans="1:20" x14ac:dyDescent="0.3">
      <c r="A3985" t="s">
        <v>4517</v>
      </c>
      <c r="B3985" s="4">
        <v>45329</v>
      </c>
      <c r="C3985" s="4">
        <v>45332</v>
      </c>
      <c r="D3985" t="s">
        <v>674</v>
      </c>
      <c r="E3985" t="s">
        <v>65</v>
      </c>
      <c r="F3985" s="8">
        <v>1</v>
      </c>
      <c r="G3985" s="10">
        <v>0.15</v>
      </c>
      <c r="H3985" t="s">
        <v>13</v>
      </c>
      <c r="I3985" s="8">
        <v>594.15</v>
      </c>
      <c r="J3985" s="8">
        <v>192.7</v>
      </c>
      <c r="K3985" s="12">
        <f>YEAR(Table2[[#This Row],[Order_Date]])</f>
        <v>2024</v>
      </c>
      <c r="L3985" s="12">
        <f>MONTH(Table2[[#This Row],[Order_Date]])</f>
        <v>2</v>
      </c>
      <c r="M3985" t="str">
        <f>TEXT(Table2[[#This Row],[Order_Date]],"mmm")</f>
        <v>Feb</v>
      </c>
      <c r="N3985" t="str">
        <f>TEXT(Table2[[#This Row],[Order_Date]],"YYYY-MM")</f>
        <v>2024-02</v>
      </c>
      <c r="O3985" s="9">
        <f>IFERROR(Table2[[#This Row],[Profit]]/Table2[[#This Row],[Sales]],0)</f>
        <v>0.32432887318017334</v>
      </c>
      <c r="P3985" t="str">
        <f>_xlfn.XLOOKUP(Table2[[#This Row],[Product_ID]],Table4[Product_ID],Table4[Category],"Not Found")</f>
        <v>Office</v>
      </c>
      <c r="Q3985" t="str">
        <f>_xlfn.XLOOKUP(Table2[[#This Row],[Product_ID]],Table4[Product_ID],Table4[Sub_Category],"Not Found")</f>
        <v>Storage</v>
      </c>
      <c r="R3985" t="str">
        <f>_xlfn.XLOOKUP(Table2[[#This Row],[Customer_ID]],Table1[Customer_ID],Table1[Region],"Not Found")</f>
        <v>East</v>
      </c>
      <c r="S3985" t="str">
        <f>_xlfn.XLOOKUP(Table2[[#This Row],[Customer_ID]],Table1[Customer_ID],Table1[Segment],"Not Found")</f>
        <v>Home Office</v>
      </c>
      <c r="T3985" t="str">
        <f>_xlfn.XLOOKUP(Table2[[#This Row],[Product_ID]],Table4[Product_ID],Table4[Product_Name],"Not Found")</f>
        <v>Desk Organizer</v>
      </c>
    </row>
    <row r="3986" spans="1:20" x14ac:dyDescent="0.3">
      <c r="A3986" t="s">
        <v>4518</v>
      </c>
      <c r="B3986" s="4">
        <v>45502</v>
      </c>
      <c r="C3986" s="4">
        <v>45506</v>
      </c>
      <c r="D3986" t="s">
        <v>351</v>
      </c>
      <c r="E3986" t="s">
        <v>50</v>
      </c>
      <c r="F3986" s="8">
        <v>1</v>
      </c>
      <c r="G3986" s="10">
        <v>0.1</v>
      </c>
      <c r="H3986" t="s">
        <v>30</v>
      </c>
      <c r="I3986" s="8">
        <v>449.1</v>
      </c>
      <c r="J3986" s="8">
        <v>136.08000000000001</v>
      </c>
      <c r="K3986" s="12">
        <f>YEAR(Table2[[#This Row],[Order_Date]])</f>
        <v>2024</v>
      </c>
      <c r="L3986" s="12">
        <f>MONTH(Table2[[#This Row],[Order_Date]])</f>
        <v>7</v>
      </c>
      <c r="M3986" t="str">
        <f>TEXT(Table2[[#This Row],[Order_Date]],"mmm")</f>
        <v>Jul</v>
      </c>
      <c r="N3986" t="str">
        <f>TEXT(Table2[[#This Row],[Order_Date]],"YYYY-MM")</f>
        <v>2024-07</v>
      </c>
      <c r="O3986" s="9">
        <f>IFERROR(Table2[[#This Row],[Profit]]/Table2[[#This Row],[Sales]],0)</f>
        <v>0.30300601202404809</v>
      </c>
      <c r="P3986" t="str">
        <f>_xlfn.XLOOKUP(Table2[[#This Row],[Product_ID]],Table4[Product_ID],Table4[Category],"Not Found")</f>
        <v>Technology</v>
      </c>
      <c r="Q3986" t="str">
        <f>_xlfn.XLOOKUP(Table2[[#This Row],[Product_ID]],Table4[Product_ID],Table4[Sub_Category],"Not Found")</f>
        <v>Accessories</v>
      </c>
      <c r="R3986" t="str">
        <f>_xlfn.XLOOKUP(Table2[[#This Row],[Customer_ID]],Table1[Customer_ID],Table1[Region],"Not Found")</f>
        <v>South</v>
      </c>
      <c r="S3986" t="str">
        <f>_xlfn.XLOOKUP(Table2[[#This Row],[Customer_ID]],Table1[Customer_ID],Table1[Segment],"Not Found")</f>
        <v>Consumer</v>
      </c>
      <c r="T3986" t="str">
        <f>_xlfn.XLOOKUP(Table2[[#This Row],[Product_ID]],Table4[Product_ID],Table4[Product_Name],"Not Found")</f>
        <v>Wireless Mouse</v>
      </c>
    </row>
    <row r="3987" spans="1:20" x14ac:dyDescent="0.3">
      <c r="A3987" t="s">
        <v>4519</v>
      </c>
      <c r="B3987" s="4">
        <v>45735</v>
      </c>
      <c r="C3987" s="4">
        <v>45738</v>
      </c>
      <c r="D3987" t="s">
        <v>604</v>
      </c>
      <c r="E3987" t="s">
        <v>26</v>
      </c>
      <c r="F3987" s="8">
        <v>4</v>
      </c>
      <c r="G3987" s="10">
        <v>0.1</v>
      </c>
      <c r="H3987" t="s">
        <v>13</v>
      </c>
      <c r="I3987" s="8">
        <v>3236.4</v>
      </c>
      <c r="J3987" s="8">
        <v>757.25</v>
      </c>
      <c r="K3987" s="12">
        <f>YEAR(Table2[[#This Row],[Order_Date]])</f>
        <v>2025</v>
      </c>
      <c r="L3987" s="12">
        <f>MONTH(Table2[[#This Row],[Order_Date]])</f>
        <v>3</v>
      </c>
      <c r="M3987" t="str">
        <f>TEXT(Table2[[#This Row],[Order_Date]],"mmm")</f>
        <v>Mar</v>
      </c>
      <c r="N3987" t="str">
        <f>TEXT(Table2[[#This Row],[Order_Date]],"YYYY-MM")</f>
        <v>2025-03</v>
      </c>
      <c r="O3987" s="9">
        <f>IFERROR(Table2[[#This Row],[Profit]]/Table2[[#This Row],[Sales]],0)</f>
        <v>0.23397911259424051</v>
      </c>
      <c r="P3987" t="str">
        <f>_xlfn.XLOOKUP(Table2[[#This Row],[Product_ID]],Table4[Product_ID],Table4[Category],"Not Found")</f>
        <v>Technology</v>
      </c>
      <c r="Q3987" t="str">
        <f>_xlfn.XLOOKUP(Table2[[#This Row],[Product_ID]],Table4[Product_ID],Table4[Sub_Category],"Not Found")</f>
        <v>Accessories</v>
      </c>
      <c r="R3987" t="str">
        <f>_xlfn.XLOOKUP(Table2[[#This Row],[Customer_ID]],Table1[Customer_ID],Table1[Region],"Not Found")</f>
        <v>West</v>
      </c>
      <c r="S3987" t="str">
        <f>_xlfn.XLOOKUP(Table2[[#This Row],[Customer_ID]],Table1[Customer_ID],Table1[Segment],"Not Found")</f>
        <v>Consumer</v>
      </c>
      <c r="T3987" t="str">
        <f>_xlfn.XLOOKUP(Table2[[#This Row],[Product_ID]],Table4[Product_ID],Table4[Product_Name],"Not Found")</f>
        <v>Keyboard</v>
      </c>
    </row>
    <row r="3988" spans="1:20" x14ac:dyDescent="0.3">
      <c r="A3988" t="s">
        <v>4520</v>
      </c>
      <c r="B3988" s="4">
        <v>45618</v>
      </c>
      <c r="C3988" s="4">
        <v>45621</v>
      </c>
      <c r="D3988" t="s">
        <v>667</v>
      </c>
      <c r="E3988" t="s">
        <v>55</v>
      </c>
      <c r="F3988" s="8">
        <v>2</v>
      </c>
      <c r="G3988" s="10">
        <v>0</v>
      </c>
      <c r="H3988" t="s">
        <v>13</v>
      </c>
      <c r="I3988" s="8">
        <v>11998</v>
      </c>
      <c r="J3988" s="8">
        <v>2133.79</v>
      </c>
      <c r="K3988" s="12">
        <f>YEAR(Table2[[#This Row],[Order_Date]])</f>
        <v>2024</v>
      </c>
      <c r="L3988" s="12">
        <f>MONTH(Table2[[#This Row],[Order_Date]])</f>
        <v>11</v>
      </c>
      <c r="M3988" t="str">
        <f>TEXT(Table2[[#This Row],[Order_Date]],"mmm")</f>
        <v>Nov</v>
      </c>
      <c r="N3988" t="str">
        <f>TEXT(Table2[[#This Row],[Order_Date]],"YYYY-MM")</f>
        <v>2024-11</v>
      </c>
      <c r="O3988" s="9">
        <f>IFERROR(Table2[[#This Row],[Profit]]/Table2[[#This Row],[Sales]],0)</f>
        <v>0.17784547424570762</v>
      </c>
      <c r="P3988" t="str">
        <f>_xlfn.XLOOKUP(Table2[[#This Row],[Product_ID]],Table4[Product_ID],Table4[Category],"Not Found")</f>
        <v>Furniture</v>
      </c>
      <c r="Q3988" t="str">
        <f>_xlfn.XLOOKUP(Table2[[#This Row],[Product_ID]],Table4[Product_ID],Table4[Sub_Category],"Not Found")</f>
        <v>Furniture</v>
      </c>
      <c r="R3988" t="str">
        <f>_xlfn.XLOOKUP(Table2[[#This Row],[Customer_ID]],Table1[Customer_ID],Table1[Region],"Not Found")</f>
        <v>South</v>
      </c>
      <c r="S3988" t="str">
        <f>_xlfn.XLOOKUP(Table2[[#This Row],[Customer_ID]],Table1[Customer_ID],Table1[Segment],"Not Found")</f>
        <v>Corporate</v>
      </c>
      <c r="T3988" t="str">
        <f>_xlfn.XLOOKUP(Table2[[#This Row],[Product_ID]],Table4[Product_ID],Table4[Product_Name],"Not Found")</f>
        <v>Study Table</v>
      </c>
    </row>
    <row r="3989" spans="1:20" x14ac:dyDescent="0.3">
      <c r="A3989" t="s">
        <v>4521</v>
      </c>
      <c r="B3989" s="4">
        <v>45518</v>
      </c>
      <c r="C3989" s="4">
        <v>45521</v>
      </c>
      <c r="D3989" t="s">
        <v>174</v>
      </c>
      <c r="E3989" t="s">
        <v>35</v>
      </c>
      <c r="F3989" s="8">
        <v>1</v>
      </c>
      <c r="G3989" s="10">
        <v>0</v>
      </c>
      <c r="H3989" t="s">
        <v>13</v>
      </c>
      <c r="I3989" s="8">
        <v>1599</v>
      </c>
      <c r="J3989" s="8">
        <v>349.51</v>
      </c>
      <c r="K3989" s="12">
        <f>YEAR(Table2[[#This Row],[Order_Date]])</f>
        <v>2024</v>
      </c>
      <c r="L3989" s="12">
        <f>MONTH(Table2[[#This Row],[Order_Date]])</f>
        <v>8</v>
      </c>
      <c r="M3989" t="str">
        <f>TEXT(Table2[[#This Row],[Order_Date]],"mmm")</f>
        <v>Aug</v>
      </c>
      <c r="N3989" t="str">
        <f>TEXT(Table2[[#This Row],[Order_Date]],"YYYY-MM")</f>
        <v>2024-08</v>
      </c>
      <c r="O3989" s="9">
        <f>IFERROR(Table2[[#This Row],[Profit]]/Table2[[#This Row],[Sales]],0)</f>
        <v>0.2185803627267042</v>
      </c>
      <c r="P3989" t="str">
        <f>_xlfn.XLOOKUP(Table2[[#This Row],[Product_ID]],Table4[Product_ID],Table4[Category],"Not Found")</f>
        <v>Lifestyle</v>
      </c>
      <c r="Q3989" t="str">
        <f>_xlfn.XLOOKUP(Table2[[#This Row],[Product_ID]],Table4[Product_ID],Table4[Sub_Category],"Not Found")</f>
        <v>Bags</v>
      </c>
      <c r="R3989" t="str">
        <f>_xlfn.XLOOKUP(Table2[[#This Row],[Customer_ID]],Table1[Customer_ID],Table1[Region],"Not Found")</f>
        <v>South</v>
      </c>
      <c r="S3989" t="str">
        <f>_xlfn.XLOOKUP(Table2[[#This Row],[Customer_ID]],Table1[Customer_ID],Table1[Segment],"Not Found")</f>
        <v>Home Office</v>
      </c>
      <c r="T3989" t="str">
        <f>_xlfn.XLOOKUP(Table2[[#This Row],[Product_ID]],Table4[Product_ID],Table4[Product_Name],"Not Found")</f>
        <v>Backpack</v>
      </c>
    </row>
    <row r="3990" spans="1:20" x14ac:dyDescent="0.3">
      <c r="A3990" t="s">
        <v>4522</v>
      </c>
      <c r="B3990" s="4">
        <v>45339</v>
      </c>
      <c r="C3990" s="4">
        <v>45340</v>
      </c>
      <c r="D3990" t="s">
        <v>922</v>
      </c>
      <c r="E3990" t="s">
        <v>65</v>
      </c>
      <c r="F3990" s="8">
        <v>3</v>
      </c>
      <c r="G3990" s="10">
        <v>0.1</v>
      </c>
      <c r="H3990" t="s">
        <v>21</v>
      </c>
      <c r="I3990" s="8">
        <v>1887.3</v>
      </c>
      <c r="J3990" s="8">
        <v>568.35</v>
      </c>
      <c r="K3990" s="12">
        <f>YEAR(Table2[[#This Row],[Order_Date]])</f>
        <v>2024</v>
      </c>
      <c r="L3990" s="12">
        <f>MONTH(Table2[[#This Row],[Order_Date]])</f>
        <v>2</v>
      </c>
      <c r="M3990" t="str">
        <f>TEXT(Table2[[#This Row],[Order_Date]],"mmm")</f>
        <v>Feb</v>
      </c>
      <c r="N3990" t="str">
        <f>TEXT(Table2[[#This Row],[Order_Date]],"YYYY-MM")</f>
        <v>2024-02</v>
      </c>
      <c r="O3990" s="9">
        <f>IFERROR(Table2[[#This Row],[Profit]]/Table2[[#This Row],[Sales]],0)</f>
        <v>0.30114449213161659</v>
      </c>
      <c r="P3990" t="str">
        <f>_xlfn.XLOOKUP(Table2[[#This Row],[Product_ID]],Table4[Product_ID],Table4[Category],"Not Found")</f>
        <v>Office</v>
      </c>
      <c r="Q3990" t="str">
        <f>_xlfn.XLOOKUP(Table2[[#This Row],[Product_ID]],Table4[Product_ID],Table4[Sub_Category],"Not Found")</f>
        <v>Storage</v>
      </c>
      <c r="R3990" t="str">
        <f>_xlfn.XLOOKUP(Table2[[#This Row],[Customer_ID]],Table1[Customer_ID],Table1[Region],"Not Found")</f>
        <v>North</v>
      </c>
      <c r="S3990" t="str">
        <f>_xlfn.XLOOKUP(Table2[[#This Row],[Customer_ID]],Table1[Customer_ID],Table1[Segment],"Not Found")</f>
        <v>Consumer</v>
      </c>
      <c r="T3990" t="str">
        <f>_xlfn.XLOOKUP(Table2[[#This Row],[Product_ID]],Table4[Product_ID],Table4[Product_Name],"Not Found")</f>
        <v>Desk Organizer</v>
      </c>
    </row>
    <row r="3991" spans="1:20" x14ac:dyDescent="0.3">
      <c r="A3991" t="s">
        <v>4523</v>
      </c>
      <c r="B3991" s="4">
        <v>45309</v>
      </c>
      <c r="C3991" s="4">
        <v>45312</v>
      </c>
      <c r="D3991" t="s">
        <v>609</v>
      </c>
      <c r="E3991" t="s">
        <v>65</v>
      </c>
      <c r="F3991" s="8">
        <v>1</v>
      </c>
      <c r="G3991" s="10">
        <v>0.05</v>
      </c>
      <c r="H3991" t="s">
        <v>21</v>
      </c>
      <c r="I3991" s="8">
        <v>664.05</v>
      </c>
      <c r="J3991" s="8">
        <v>187.39</v>
      </c>
      <c r="K3991" s="12">
        <f>YEAR(Table2[[#This Row],[Order_Date]])</f>
        <v>2024</v>
      </c>
      <c r="L3991" s="12">
        <f>MONTH(Table2[[#This Row],[Order_Date]])</f>
        <v>1</v>
      </c>
      <c r="M3991" t="str">
        <f>TEXT(Table2[[#This Row],[Order_Date]],"mmm")</f>
        <v>Jan</v>
      </c>
      <c r="N3991" t="str">
        <f>TEXT(Table2[[#This Row],[Order_Date]],"YYYY-MM")</f>
        <v>2024-01</v>
      </c>
      <c r="O3991" s="9">
        <f>IFERROR(Table2[[#This Row],[Profit]]/Table2[[#This Row],[Sales]],0)</f>
        <v>0.28219260597846546</v>
      </c>
      <c r="P3991" t="str">
        <f>_xlfn.XLOOKUP(Table2[[#This Row],[Product_ID]],Table4[Product_ID],Table4[Category],"Not Found")</f>
        <v>Office</v>
      </c>
      <c r="Q3991" t="str">
        <f>_xlfn.XLOOKUP(Table2[[#This Row],[Product_ID]],Table4[Product_ID],Table4[Sub_Category],"Not Found")</f>
        <v>Storage</v>
      </c>
      <c r="R3991" t="str">
        <f>_xlfn.XLOOKUP(Table2[[#This Row],[Customer_ID]],Table1[Customer_ID],Table1[Region],"Not Found")</f>
        <v>North</v>
      </c>
      <c r="S3991" t="str">
        <f>_xlfn.XLOOKUP(Table2[[#This Row],[Customer_ID]],Table1[Customer_ID],Table1[Segment],"Not Found")</f>
        <v>Consumer</v>
      </c>
      <c r="T3991" t="str">
        <f>_xlfn.XLOOKUP(Table2[[#This Row],[Product_ID]],Table4[Product_ID],Table4[Product_Name],"Not Found")</f>
        <v>Desk Organizer</v>
      </c>
    </row>
    <row r="3992" spans="1:20" x14ac:dyDescent="0.3">
      <c r="A3992" t="s">
        <v>4524</v>
      </c>
      <c r="B3992" s="4">
        <v>45730</v>
      </c>
      <c r="C3992" s="4">
        <v>45735</v>
      </c>
      <c r="D3992" t="s">
        <v>269</v>
      </c>
      <c r="E3992" t="s">
        <v>71</v>
      </c>
      <c r="F3992" s="8">
        <v>2</v>
      </c>
      <c r="G3992" s="10">
        <v>0.05</v>
      </c>
      <c r="H3992" t="s">
        <v>21</v>
      </c>
      <c r="I3992" s="8">
        <v>1518.1</v>
      </c>
      <c r="J3992" s="8">
        <v>384.18</v>
      </c>
      <c r="K3992" s="12">
        <f>YEAR(Table2[[#This Row],[Order_Date]])</f>
        <v>2025</v>
      </c>
      <c r="L3992" s="12">
        <f>MONTH(Table2[[#This Row],[Order_Date]])</f>
        <v>3</v>
      </c>
      <c r="M3992" t="str">
        <f>TEXT(Table2[[#This Row],[Order_Date]],"mmm")</f>
        <v>Mar</v>
      </c>
      <c r="N3992" t="str">
        <f>TEXT(Table2[[#This Row],[Order_Date]],"YYYY-MM")</f>
        <v>2025-03</v>
      </c>
      <c r="O3992" s="9">
        <f>IFERROR(Table2[[#This Row],[Profit]]/Table2[[#This Row],[Sales]],0)</f>
        <v>0.25306633291614522</v>
      </c>
      <c r="P3992" t="str">
        <f>_xlfn.XLOOKUP(Table2[[#This Row],[Product_ID]],Table4[Product_ID],Table4[Category],"Not Found")</f>
        <v>Home</v>
      </c>
      <c r="Q3992" t="str">
        <f>_xlfn.XLOOKUP(Table2[[#This Row],[Product_ID]],Table4[Product_ID],Table4[Sub_Category],"Not Found")</f>
        <v>Storage</v>
      </c>
      <c r="R3992" t="str">
        <f>_xlfn.XLOOKUP(Table2[[#This Row],[Customer_ID]],Table1[Customer_ID],Table1[Region],"Not Found")</f>
        <v>West</v>
      </c>
      <c r="S3992" t="str">
        <f>_xlfn.XLOOKUP(Table2[[#This Row],[Customer_ID]],Table1[Customer_ID],Table1[Segment],"Not Found")</f>
        <v>Consumer</v>
      </c>
      <c r="T3992" t="str">
        <f>_xlfn.XLOOKUP(Table2[[#This Row],[Product_ID]],Table4[Product_ID],Table4[Product_Name],"Not Found")</f>
        <v>Storage Box</v>
      </c>
    </row>
    <row r="3993" spans="1:20" x14ac:dyDescent="0.3">
      <c r="A3993" t="s">
        <v>4525</v>
      </c>
      <c r="B3993" s="4">
        <v>45999</v>
      </c>
      <c r="C3993" s="4">
        <v>46000</v>
      </c>
      <c r="D3993" t="s">
        <v>960</v>
      </c>
      <c r="E3993" t="s">
        <v>71</v>
      </c>
      <c r="F3993" s="8">
        <v>1</v>
      </c>
      <c r="G3993" s="10">
        <v>0.1</v>
      </c>
      <c r="H3993" t="s">
        <v>17</v>
      </c>
      <c r="I3993" s="8">
        <v>719.1</v>
      </c>
      <c r="J3993" s="8">
        <v>174.17</v>
      </c>
      <c r="K3993" s="12">
        <f>YEAR(Table2[[#This Row],[Order_Date]])</f>
        <v>2025</v>
      </c>
      <c r="L3993" s="12">
        <f>MONTH(Table2[[#This Row],[Order_Date]])</f>
        <v>12</v>
      </c>
      <c r="M3993" t="str">
        <f>TEXT(Table2[[#This Row],[Order_Date]],"mmm")</f>
        <v>Dec</v>
      </c>
      <c r="N3993" t="str">
        <f>TEXT(Table2[[#This Row],[Order_Date]],"YYYY-MM")</f>
        <v>2025-12</v>
      </c>
      <c r="O3993" s="9">
        <f>IFERROR(Table2[[#This Row],[Profit]]/Table2[[#This Row],[Sales]],0)</f>
        <v>0.24220553469614794</v>
      </c>
      <c r="P3993" t="str">
        <f>_xlfn.XLOOKUP(Table2[[#This Row],[Product_ID]],Table4[Product_ID],Table4[Category],"Not Found")</f>
        <v>Home</v>
      </c>
      <c r="Q3993" t="str">
        <f>_xlfn.XLOOKUP(Table2[[#This Row],[Product_ID]],Table4[Product_ID],Table4[Sub_Category],"Not Found")</f>
        <v>Storage</v>
      </c>
      <c r="R3993" t="str">
        <f>_xlfn.XLOOKUP(Table2[[#This Row],[Customer_ID]],Table1[Customer_ID],Table1[Region],"Not Found")</f>
        <v>North</v>
      </c>
      <c r="S3993" t="str">
        <f>_xlfn.XLOOKUP(Table2[[#This Row],[Customer_ID]],Table1[Customer_ID],Table1[Segment],"Not Found")</f>
        <v>Corporate</v>
      </c>
      <c r="T3993" t="str">
        <f>_xlfn.XLOOKUP(Table2[[#This Row],[Product_ID]],Table4[Product_ID],Table4[Product_Name],"Not Found")</f>
        <v>Storage Box</v>
      </c>
    </row>
    <row r="3994" spans="1:20" x14ac:dyDescent="0.3">
      <c r="A3994" t="s">
        <v>4526</v>
      </c>
      <c r="B3994" s="4">
        <v>45478</v>
      </c>
      <c r="C3994" s="4">
        <v>45480</v>
      </c>
      <c r="D3994" t="s">
        <v>1204</v>
      </c>
      <c r="E3994" t="s">
        <v>40</v>
      </c>
      <c r="F3994" s="8">
        <v>1</v>
      </c>
      <c r="G3994" s="10">
        <v>0.1</v>
      </c>
      <c r="H3994" t="s">
        <v>13</v>
      </c>
      <c r="I3994" s="8">
        <v>1349.1</v>
      </c>
      <c r="J3994" s="8">
        <v>276.27</v>
      </c>
      <c r="K3994" s="12">
        <f>YEAR(Table2[[#This Row],[Order_Date]])</f>
        <v>2024</v>
      </c>
      <c r="L3994" s="12">
        <f>MONTH(Table2[[#This Row],[Order_Date]])</f>
        <v>7</v>
      </c>
      <c r="M3994" t="str">
        <f>TEXT(Table2[[#This Row],[Order_Date]],"mmm")</f>
        <v>Jul</v>
      </c>
      <c r="N3994" t="str">
        <f>TEXT(Table2[[#This Row],[Order_Date]],"YYYY-MM")</f>
        <v>2024-07</v>
      </c>
      <c r="O3994" s="9">
        <f>IFERROR(Table2[[#This Row],[Profit]]/Table2[[#This Row],[Sales]],0)</f>
        <v>0.20478096508783633</v>
      </c>
      <c r="P3994" t="str">
        <f>_xlfn.XLOOKUP(Table2[[#This Row],[Product_ID]],Table4[Product_ID],Table4[Category],"Not Found")</f>
        <v>Technology</v>
      </c>
      <c r="Q3994" t="str">
        <f>_xlfn.XLOOKUP(Table2[[#This Row],[Product_ID]],Table4[Product_ID],Table4[Sub_Category],"Not Found")</f>
        <v>Accessories</v>
      </c>
      <c r="R3994" t="str">
        <f>_xlfn.XLOOKUP(Table2[[#This Row],[Customer_ID]],Table1[Customer_ID],Table1[Region],"Not Found")</f>
        <v>North</v>
      </c>
      <c r="S3994" t="str">
        <f>_xlfn.XLOOKUP(Table2[[#This Row],[Customer_ID]],Table1[Customer_ID],Table1[Segment],"Not Found")</f>
        <v>Consumer</v>
      </c>
      <c r="T3994" t="str">
        <f>_xlfn.XLOOKUP(Table2[[#This Row],[Product_ID]],Table4[Product_ID],Table4[Product_Name],"Not Found")</f>
        <v>Power Bank</v>
      </c>
    </row>
    <row r="3995" spans="1:20" x14ac:dyDescent="0.3">
      <c r="A3995" t="s">
        <v>4527</v>
      </c>
      <c r="B3995" s="4">
        <v>45636</v>
      </c>
      <c r="C3995" s="4">
        <v>45640</v>
      </c>
      <c r="D3995" t="s">
        <v>193</v>
      </c>
      <c r="E3995" t="s">
        <v>71</v>
      </c>
      <c r="F3995" s="8">
        <v>3</v>
      </c>
      <c r="G3995" s="10">
        <v>0</v>
      </c>
      <c r="H3995" t="s">
        <v>13</v>
      </c>
      <c r="I3995" s="8">
        <v>2397</v>
      </c>
      <c r="J3995" s="8">
        <v>515.44000000000005</v>
      </c>
      <c r="K3995" s="12">
        <f>YEAR(Table2[[#This Row],[Order_Date]])</f>
        <v>2024</v>
      </c>
      <c r="L3995" s="12">
        <f>MONTH(Table2[[#This Row],[Order_Date]])</f>
        <v>12</v>
      </c>
      <c r="M3995" t="str">
        <f>TEXT(Table2[[#This Row],[Order_Date]],"mmm")</f>
        <v>Dec</v>
      </c>
      <c r="N3995" t="str">
        <f>TEXT(Table2[[#This Row],[Order_Date]],"YYYY-MM")</f>
        <v>2024-12</v>
      </c>
      <c r="O3995" s="9">
        <f>IFERROR(Table2[[#This Row],[Profit]]/Table2[[#This Row],[Sales]],0)</f>
        <v>0.21503546099290782</v>
      </c>
      <c r="P3995" t="str">
        <f>_xlfn.XLOOKUP(Table2[[#This Row],[Product_ID]],Table4[Product_ID],Table4[Category],"Not Found")</f>
        <v>Home</v>
      </c>
      <c r="Q3995" t="str">
        <f>_xlfn.XLOOKUP(Table2[[#This Row],[Product_ID]],Table4[Product_ID],Table4[Sub_Category],"Not Found")</f>
        <v>Storage</v>
      </c>
      <c r="R3995" t="str">
        <f>_xlfn.XLOOKUP(Table2[[#This Row],[Customer_ID]],Table1[Customer_ID],Table1[Region],"Not Found")</f>
        <v>South</v>
      </c>
      <c r="S3995" t="str">
        <f>_xlfn.XLOOKUP(Table2[[#This Row],[Customer_ID]],Table1[Customer_ID],Table1[Segment],"Not Found")</f>
        <v>Consumer</v>
      </c>
      <c r="T3995" t="str">
        <f>_xlfn.XLOOKUP(Table2[[#This Row],[Product_ID]],Table4[Product_ID],Table4[Product_Name],"Not Found")</f>
        <v>Storage Box</v>
      </c>
    </row>
    <row r="3996" spans="1:20" x14ac:dyDescent="0.3">
      <c r="A3996" t="s">
        <v>4528</v>
      </c>
      <c r="B3996" s="4">
        <v>45515</v>
      </c>
      <c r="C3996" s="4">
        <v>45516</v>
      </c>
      <c r="D3996" t="s">
        <v>2426</v>
      </c>
      <c r="E3996" t="s">
        <v>81</v>
      </c>
      <c r="F3996" s="8">
        <v>1</v>
      </c>
      <c r="G3996" s="10">
        <v>0</v>
      </c>
      <c r="H3996" t="s">
        <v>13</v>
      </c>
      <c r="I3996" s="8">
        <v>799</v>
      </c>
      <c r="J3996" s="8">
        <v>222.33</v>
      </c>
      <c r="K3996" s="12">
        <f>YEAR(Table2[[#This Row],[Order_Date]])</f>
        <v>2024</v>
      </c>
      <c r="L3996" s="12">
        <f>MONTH(Table2[[#This Row],[Order_Date]])</f>
        <v>8</v>
      </c>
      <c r="M3996" t="str">
        <f>TEXT(Table2[[#This Row],[Order_Date]],"mmm")</f>
        <v>Aug</v>
      </c>
      <c r="N3996" t="str">
        <f>TEXT(Table2[[#This Row],[Order_Date]],"YYYY-MM")</f>
        <v>2024-08</v>
      </c>
      <c r="O3996" s="9">
        <f>IFERROR(Table2[[#This Row],[Profit]]/Table2[[#This Row],[Sales]],0)</f>
        <v>0.27826032540675849</v>
      </c>
      <c r="P3996" t="str">
        <f>_xlfn.XLOOKUP(Table2[[#This Row],[Product_ID]],Table4[Product_ID],Table4[Category],"Not Found")</f>
        <v>Home</v>
      </c>
      <c r="Q3996" t="str">
        <f>_xlfn.XLOOKUP(Table2[[#This Row],[Product_ID]],Table4[Product_ID],Table4[Sub_Category],"Not Found")</f>
        <v>Kitchen</v>
      </c>
      <c r="R3996" t="str">
        <f>_xlfn.XLOOKUP(Table2[[#This Row],[Customer_ID]],Table1[Customer_ID],Table1[Region],"Not Found")</f>
        <v>East</v>
      </c>
      <c r="S3996" t="str">
        <f>_xlfn.XLOOKUP(Table2[[#This Row],[Customer_ID]],Table1[Customer_ID],Table1[Segment],"Not Found")</f>
        <v>Consumer</v>
      </c>
      <c r="T3996" t="str">
        <f>_xlfn.XLOOKUP(Table2[[#This Row],[Product_ID]],Table4[Product_ID],Table4[Product_Name],"Not Found")</f>
        <v>Travel Mug</v>
      </c>
    </row>
    <row r="3997" spans="1:20" x14ac:dyDescent="0.3">
      <c r="A3997" t="s">
        <v>4529</v>
      </c>
      <c r="B3997" s="4">
        <v>45779</v>
      </c>
      <c r="C3997" s="4">
        <v>45780</v>
      </c>
      <c r="D3997" t="s">
        <v>1289</v>
      </c>
      <c r="E3997" t="s">
        <v>96</v>
      </c>
      <c r="F3997" s="8">
        <v>3</v>
      </c>
      <c r="G3997" s="10">
        <v>0</v>
      </c>
      <c r="H3997" t="s">
        <v>17</v>
      </c>
      <c r="I3997" s="8">
        <v>2997</v>
      </c>
      <c r="J3997" s="8">
        <v>465.1</v>
      </c>
      <c r="K3997" s="12">
        <f>YEAR(Table2[[#This Row],[Order_Date]])</f>
        <v>2025</v>
      </c>
      <c r="L3997" s="12">
        <f>MONTH(Table2[[#This Row],[Order_Date]])</f>
        <v>5</v>
      </c>
      <c r="M3997" t="str">
        <f>TEXT(Table2[[#This Row],[Order_Date]],"mmm")</f>
        <v>May</v>
      </c>
      <c r="N3997" t="str">
        <f>TEXT(Table2[[#This Row],[Order_Date]],"YYYY-MM")</f>
        <v>2025-05</v>
      </c>
      <c r="O3997" s="9">
        <f>IFERROR(Table2[[#This Row],[Profit]]/Table2[[#This Row],[Sales]],0)</f>
        <v>0.15518852185518853</v>
      </c>
      <c r="P3997" t="str">
        <f>_xlfn.XLOOKUP(Table2[[#This Row],[Product_ID]],Table4[Product_ID],Table4[Category],"Not Found")</f>
        <v>Home</v>
      </c>
      <c r="Q3997" t="str">
        <f>_xlfn.XLOOKUP(Table2[[#This Row],[Product_ID]],Table4[Product_ID],Table4[Sub_Category],"Not Found")</f>
        <v>Lighting</v>
      </c>
      <c r="R3997" t="str">
        <f>_xlfn.XLOOKUP(Table2[[#This Row],[Customer_ID]],Table1[Customer_ID],Table1[Region],"Not Found")</f>
        <v>South</v>
      </c>
      <c r="S3997" t="str">
        <f>_xlfn.XLOOKUP(Table2[[#This Row],[Customer_ID]],Table1[Customer_ID],Table1[Segment],"Not Found")</f>
        <v>Corporate</v>
      </c>
      <c r="T3997" t="str">
        <f>_xlfn.XLOOKUP(Table2[[#This Row],[Product_ID]],Table4[Product_ID],Table4[Product_Name],"Not Found")</f>
        <v>LED Strip Light</v>
      </c>
    </row>
    <row r="3998" spans="1:20" x14ac:dyDescent="0.3">
      <c r="A3998" t="s">
        <v>4530</v>
      </c>
      <c r="B3998" s="4">
        <v>45520</v>
      </c>
      <c r="C3998" s="4">
        <v>45525</v>
      </c>
      <c r="D3998" t="s">
        <v>1378</v>
      </c>
      <c r="E3998" t="s">
        <v>99</v>
      </c>
      <c r="F3998" s="8">
        <v>1</v>
      </c>
      <c r="G3998" s="10">
        <v>0.1</v>
      </c>
      <c r="H3998" t="s">
        <v>17</v>
      </c>
      <c r="I3998" s="8">
        <v>224.1</v>
      </c>
      <c r="J3998" s="8">
        <v>66.23</v>
      </c>
      <c r="K3998" s="12">
        <f>YEAR(Table2[[#This Row],[Order_Date]])</f>
        <v>2024</v>
      </c>
      <c r="L3998" s="12">
        <f>MONTH(Table2[[#This Row],[Order_Date]])</f>
        <v>8</v>
      </c>
      <c r="M3998" t="str">
        <f>TEXT(Table2[[#This Row],[Order_Date]],"mmm")</f>
        <v>Aug</v>
      </c>
      <c r="N3998" t="str">
        <f>TEXT(Table2[[#This Row],[Order_Date]],"YYYY-MM")</f>
        <v>2024-08</v>
      </c>
      <c r="O3998" s="9">
        <f>IFERROR(Table2[[#This Row],[Profit]]/Table2[[#This Row],[Sales]],0)</f>
        <v>0.2955377063810799</v>
      </c>
      <c r="P3998" t="str">
        <f>_xlfn.XLOOKUP(Table2[[#This Row],[Product_ID]],Table4[Product_ID],Table4[Category],"Not Found")</f>
        <v>Office</v>
      </c>
      <c r="Q3998" t="str">
        <f>_xlfn.XLOOKUP(Table2[[#This Row],[Product_ID]],Table4[Product_ID],Table4[Sub_Category],"Not Found")</f>
        <v>Paper</v>
      </c>
      <c r="R3998" t="str">
        <f>_xlfn.XLOOKUP(Table2[[#This Row],[Customer_ID]],Table1[Customer_ID],Table1[Region],"Not Found")</f>
        <v>West</v>
      </c>
      <c r="S3998" t="str">
        <f>_xlfn.XLOOKUP(Table2[[#This Row],[Customer_ID]],Table1[Customer_ID],Table1[Segment],"Not Found")</f>
        <v>Corporate</v>
      </c>
      <c r="T3998" t="str">
        <f>_xlfn.XLOOKUP(Table2[[#This Row],[Product_ID]],Table4[Product_ID],Table4[Product_Name],"Not Found")</f>
        <v>Pen Set</v>
      </c>
    </row>
    <row r="3999" spans="1:20" x14ac:dyDescent="0.3">
      <c r="A3999" t="s">
        <v>4531</v>
      </c>
      <c r="B3999" s="4">
        <v>45681</v>
      </c>
      <c r="C3999" s="4">
        <v>45684</v>
      </c>
      <c r="D3999" t="s">
        <v>1965</v>
      </c>
      <c r="E3999" t="s">
        <v>116</v>
      </c>
      <c r="F3999" s="8">
        <v>1</v>
      </c>
      <c r="G3999" s="10">
        <v>0.05</v>
      </c>
      <c r="H3999" t="s">
        <v>13</v>
      </c>
      <c r="I3999" s="8">
        <v>379.05</v>
      </c>
      <c r="J3999" s="8">
        <v>63.28</v>
      </c>
      <c r="K3999" s="12">
        <f>YEAR(Table2[[#This Row],[Order_Date]])</f>
        <v>2025</v>
      </c>
      <c r="L3999" s="12">
        <f>MONTH(Table2[[#This Row],[Order_Date]])</f>
        <v>1</v>
      </c>
      <c r="M3999" t="str">
        <f>TEXT(Table2[[#This Row],[Order_Date]],"mmm")</f>
        <v>Jan</v>
      </c>
      <c r="N3999" t="str">
        <f>TEXT(Table2[[#This Row],[Order_Date]],"YYYY-MM")</f>
        <v>2025-01</v>
      </c>
      <c r="O3999" s="9">
        <f>IFERROR(Table2[[#This Row],[Profit]]/Table2[[#This Row],[Sales]],0)</f>
        <v>0.16694367497691598</v>
      </c>
      <c r="P3999" t="str">
        <f>_xlfn.XLOOKUP(Table2[[#This Row],[Product_ID]],Table4[Product_ID],Table4[Category],"Not Found")</f>
        <v>Technology</v>
      </c>
      <c r="Q3999" t="str">
        <f>_xlfn.XLOOKUP(Table2[[#This Row],[Product_ID]],Table4[Product_ID],Table4[Sub_Category],"Not Found")</f>
        <v>Accessories</v>
      </c>
      <c r="R3999" t="str">
        <f>_xlfn.XLOOKUP(Table2[[#This Row],[Customer_ID]],Table1[Customer_ID],Table1[Region],"Not Found")</f>
        <v>South</v>
      </c>
      <c r="S3999" t="str">
        <f>_xlfn.XLOOKUP(Table2[[#This Row],[Customer_ID]],Table1[Customer_ID],Table1[Segment],"Not Found")</f>
        <v>Consumer</v>
      </c>
      <c r="T3999" t="str">
        <f>_xlfn.XLOOKUP(Table2[[#This Row],[Product_ID]],Table4[Product_ID],Table4[Product_Name],"Not Found")</f>
        <v>Mobile Holder</v>
      </c>
    </row>
    <row r="4000" spans="1:20" x14ac:dyDescent="0.3">
      <c r="A4000" t="s">
        <v>4532</v>
      </c>
      <c r="B4000" s="4">
        <v>45880</v>
      </c>
      <c r="C4000" s="4">
        <v>45882</v>
      </c>
      <c r="D4000" t="s">
        <v>37</v>
      </c>
      <c r="E4000" t="s">
        <v>81</v>
      </c>
      <c r="F4000" s="8">
        <v>2</v>
      </c>
      <c r="G4000" s="10">
        <v>0.15</v>
      </c>
      <c r="H4000" t="s">
        <v>13</v>
      </c>
      <c r="I4000" s="8">
        <v>1358.3</v>
      </c>
      <c r="J4000" s="8">
        <v>400.38</v>
      </c>
      <c r="K4000" s="12">
        <f>YEAR(Table2[[#This Row],[Order_Date]])</f>
        <v>2025</v>
      </c>
      <c r="L4000" s="12">
        <f>MONTH(Table2[[#This Row],[Order_Date]])</f>
        <v>8</v>
      </c>
      <c r="M4000" t="str">
        <f>TEXT(Table2[[#This Row],[Order_Date]],"mmm")</f>
        <v>Aug</v>
      </c>
      <c r="N4000" t="str">
        <f>TEXT(Table2[[#This Row],[Order_Date]],"YYYY-MM")</f>
        <v>2025-08</v>
      </c>
      <c r="O4000" s="9">
        <f>IFERROR(Table2[[#This Row],[Profit]]/Table2[[#This Row],[Sales]],0)</f>
        <v>0.29476551571817716</v>
      </c>
      <c r="P4000" t="str">
        <f>_xlfn.XLOOKUP(Table2[[#This Row],[Product_ID]],Table4[Product_ID],Table4[Category],"Not Found")</f>
        <v>Home</v>
      </c>
      <c r="Q4000" t="str">
        <f>_xlfn.XLOOKUP(Table2[[#This Row],[Product_ID]],Table4[Product_ID],Table4[Sub_Category],"Not Found")</f>
        <v>Kitchen</v>
      </c>
      <c r="R4000" t="str">
        <f>_xlfn.XLOOKUP(Table2[[#This Row],[Customer_ID]],Table1[Customer_ID],Table1[Region],"Not Found")</f>
        <v>North</v>
      </c>
      <c r="S4000" t="str">
        <f>_xlfn.XLOOKUP(Table2[[#This Row],[Customer_ID]],Table1[Customer_ID],Table1[Segment],"Not Found")</f>
        <v>Consumer</v>
      </c>
      <c r="T4000" t="str">
        <f>_xlfn.XLOOKUP(Table2[[#This Row],[Product_ID]],Table4[Product_ID],Table4[Product_Name],"Not Found")</f>
        <v>Travel Mug</v>
      </c>
    </row>
    <row r="4001" spans="1:20" x14ac:dyDescent="0.3">
      <c r="A4001" t="s">
        <v>4533</v>
      </c>
      <c r="B4001" s="4">
        <v>45479</v>
      </c>
      <c r="C4001" s="4">
        <v>45484</v>
      </c>
      <c r="D4001" t="s">
        <v>418</v>
      </c>
      <c r="E4001" t="s">
        <v>35</v>
      </c>
      <c r="F4001" s="8">
        <v>2</v>
      </c>
      <c r="G4001" s="10">
        <v>0.1</v>
      </c>
      <c r="H4001" t="s">
        <v>13</v>
      </c>
      <c r="I4001" s="8">
        <v>2878.2</v>
      </c>
      <c r="J4001" s="8">
        <v>829.95</v>
      </c>
      <c r="K4001" s="12">
        <f>YEAR(Table2[[#This Row],[Order_Date]])</f>
        <v>2024</v>
      </c>
      <c r="L4001" s="12">
        <f>MONTH(Table2[[#This Row],[Order_Date]])</f>
        <v>7</v>
      </c>
      <c r="M4001" t="str">
        <f>TEXT(Table2[[#This Row],[Order_Date]],"mmm")</f>
        <v>Jul</v>
      </c>
      <c r="N4001" t="str">
        <f>TEXT(Table2[[#This Row],[Order_Date]],"YYYY-MM")</f>
        <v>2024-07</v>
      </c>
      <c r="O4001" s="9">
        <f>IFERROR(Table2[[#This Row],[Profit]]/Table2[[#This Row],[Sales]],0)</f>
        <v>0.2883573066499896</v>
      </c>
      <c r="P4001" t="str">
        <f>_xlfn.XLOOKUP(Table2[[#This Row],[Product_ID]],Table4[Product_ID],Table4[Category],"Not Found")</f>
        <v>Lifestyle</v>
      </c>
      <c r="Q4001" t="str">
        <f>_xlfn.XLOOKUP(Table2[[#This Row],[Product_ID]],Table4[Product_ID],Table4[Sub_Category],"Not Found")</f>
        <v>Bags</v>
      </c>
      <c r="R4001" t="str">
        <f>_xlfn.XLOOKUP(Table2[[#This Row],[Customer_ID]],Table1[Customer_ID],Table1[Region],"Not Found")</f>
        <v>North</v>
      </c>
      <c r="S4001" t="str">
        <f>_xlfn.XLOOKUP(Table2[[#This Row],[Customer_ID]],Table1[Customer_ID],Table1[Segment],"Not Found")</f>
        <v>Home Office</v>
      </c>
      <c r="T4001" t="str">
        <f>_xlfn.XLOOKUP(Table2[[#This Row],[Product_ID]],Table4[Product_ID],Table4[Product_Name],"Not Found")</f>
        <v>Backpack</v>
      </c>
    </row>
    <row r="4002" spans="1:20" x14ac:dyDescent="0.3">
      <c r="A4002" t="s">
        <v>4534</v>
      </c>
      <c r="B4002" s="4">
        <v>45561</v>
      </c>
      <c r="C4002" s="4">
        <v>45566</v>
      </c>
      <c r="D4002" t="s">
        <v>1808</v>
      </c>
      <c r="E4002" t="s">
        <v>29</v>
      </c>
      <c r="F4002" s="8">
        <v>1</v>
      </c>
      <c r="G4002" s="10">
        <v>0</v>
      </c>
      <c r="H4002" t="s">
        <v>13</v>
      </c>
      <c r="I4002" s="8">
        <v>399</v>
      </c>
      <c r="J4002" s="8">
        <v>119.53</v>
      </c>
      <c r="K4002" s="12">
        <f>YEAR(Table2[[#This Row],[Order_Date]])</f>
        <v>2024</v>
      </c>
      <c r="L4002" s="12">
        <f>MONTH(Table2[[#This Row],[Order_Date]])</f>
        <v>9</v>
      </c>
      <c r="M4002" t="str">
        <f>TEXT(Table2[[#This Row],[Order_Date]],"mmm")</f>
        <v>Sep</v>
      </c>
      <c r="N4002" t="str">
        <f>TEXT(Table2[[#This Row],[Order_Date]],"YYYY-MM")</f>
        <v>2024-09</v>
      </c>
      <c r="O4002" s="9">
        <f>IFERROR(Table2[[#This Row],[Profit]]/Table2[[#This Row],[Sales]],0)</f>
        <v>0.29957393483709271</v>
      </c>
      <c r="P4002" t="str">
        <f>_xlfn.XLOOKUP(Table2[[#This Row],[Product_ID]],Table4[Product_ID],Table4[Category],"Not Found")</f>
        <v>Office</v>
      </c>
      <c r="Q4002" t="str">
        <f>_xlfn.XLOOKUP(Table2[[#This Row],[Product_ID]],Table4[Product_ID],Table4[Sub_Category],"Not Found")</f>
        <v>Paper</v>
      </c>
      <c r="R4002" t="str">
        <f>_xlfn.XLOOKUP(Table2[[#This Row],[Customer_ID]],Table1[Customer_ID],Table1[Region],"Not Found")</f>
        <v>West</v>
      </c>
      <c r="S4002" t="str">
        <f>_xlfn.XLOOKUP(Table2[[#This Row],[Customer_ID]],Table1[Customer_ID],Table1[Segment],"Not Found")</f>
        <v>Consumer</v>
      </c>
      <c r="T4002" t="str">
        <f>_xlfn.XLOOKUP(Table2[[#This Row],[Product_ID]],Table4[Product_ID],Table4[Product_Name],"Not Found")</f>
        <v>Notebook Set</v>
      </c>
    </row>
    <row r="4003" spans="1:20" x14ac:dyDescent="0.3">
      <c r="A4003" t="s">
        <v>4535</v>
      </c>
      <c r="B4003" s="4">
        <v>45898</v>
      </c>
      <c r="C4003" s="4">
        <v>45899</v>
      </c>
      <c r="D4003" t="s">
        <v>499</v>
      </c>
      <c r="E4003" t="s">
        <v>200</v>
      </c>
      <c r="F4003" s="8">
        <v>1</v>
      </c>
      <c r="G4003" s="10">
        <v>0</v>
      </c>
      <c r="H4003" t="s">
        <v>13</v>
      </c>
      <c r="I4003" s="8">
        <v>1099</v>
      </c>
      <c r="J4003" s="8">
        <v>315.08</v>
      </c>
      <c r="K4003" s="12">
        <f>YEAR(Table2[[#This Row],[Order_Date]])</f>
        <v>2025</v>
      </c>
      <c r="L4003" s="12">
        <f>MONTH(Table2[[#This Row],[Order_Date]])</f>
        <v>8</v>
      </c>
      <c r="M4003" t="str">
        <f>TEXT(Table2[[#This Row],[Order_Date]],"mmm")</f>
        <v>Aug</v>
      </c>
      <c r="N4003" t="str">
        <f>TEXT(Table2[[#This Row],[Order_Date]],"YYYY-MM")</f>
        <v>2025-08</v>
      </c>
      <c r="O4003" s="9">
        <f>IFERROR(Table2[[#This Row],[Profit]]/Table2[[#This Row],[Sales]],0)</f>
        <v>0.28669699727024567</v>
      </c>
      <c r="P4003" t="str">
        <f>_xlfn.XLOOKUP(Table2[[#This Row],[Product_ID]],Table4[Product_ID],Table4[Category],"Not Found")</f>
        <v>Office</v>
      </c>
      <c r="Q4003" t="str">
        <f>_xlfn.XLOOKUP(Table2[[#This Row],[Product_ID]],Table4[Product_ID],Table4[Sub_Category],"Not Found")</f>
        <v>Office Supplies</v>
      </c>
      <c r="R4003" t="str">
        <f>_xlfn.XLOOKUP(Table2[[#This Row],[Customer_ID]],Table1[Customer_ID],Table1[Region],"Not Found")</f>
        <v>West</v>
      </c>
      <c r="S4003" t="str">
        <f>_xlfn.XLOOKUP(Table2[[#This Row],[Customer_ID]],Table1[Customer_ID],Table1[Segment],"Not Found")</f>
        <v>Consumer</v>
      </c>
      <c r="T4003" t="str">
        <f>_xlfn.XLOOKUP(Table2[[#This Row],[Product_ID]],Table4[Product_ID],Table4[Product_Name],"Not Found")</f>
        <v>Laptop Stand</v>
      </c>
    </row>
    <row r="4004" spans="1:20" x14ac:dyDescent="0.3">
      <c r="A4004" t="s">
        <v>4536</v>
      </c>
      <c r="B4004" s="4">
        <v>45601</v>
      </c>
      <c r="C4004" s="4">
        <v>45603</v>
      </c>
      <c r="D4004" t="s">
        <v>1147</v>
      </c>
      <c r="E4004" t="s">
        <v>99</v>
      </c>
      <c r="F4004" s="8">
        <v>1</v>
      </c>
      <c r="G4004" s="10">
        <v>0.05</v>
      </c>
      <c r="H4004" t="s">
        <v>13</v>
      </c>
      <c r="I4004" s="8">
        <v>236.55</v>
      </c>
      <c r="J4004" s="8">
        <v>76.13</v>
      </c>
      <c r="K4004" s="12">
        <f>YEAR(Table2[[#This Row],[Order_Date]])</f>
        <v>2024</v>
      </c>
      <c r="L4004" s="12">
        <f>MONTH(Table2[[#This Row],[Order_Date]])</f>
        <v>11</v>
      </c>
      <c r="M4004" t="str">
        <f>TEXT(Table2[[#This Row],[Order_Date]],"mmm")</f>
        <v>Nov</v>
      </c>
      <c r="N4004" t="str">
        <f>TEXT(Table2[[#This Row],[Order_Date]],"YYYY-MM")</f>
        <v>2024-11</v>
      </c>
      <c r="O4004" s="9">
        <f>IFERROR(Table2[[#This Row],[Profit]]/Table2[[#This Row],[Sales]],0)</f>
        <v>0.32183470725005281</v>
      </c>
      <c r="P4004" t="str">
        <f>_xlfn.XLOOKUP(Table2[[#This Row],[Product_ID]],Table4[Product_ID],Table4[Category],"Not Found")</f>
        <v>Office</v>
      </c>
      <c r="Q4004" t="str">
        <f>_xlfn.XLOOKUP(Table2[[#This Row],[Product_ID]],Table4[Product_ID],Table4[Sub_Category],"Not Found")</f>
        <v>Paper</v>
      </c>
      <c r="R4004" t="str">
        <f>_xlfn.XLOOKUP(Table2[[#This Row],[Customer_ID]],Table1[Customer_ID],Table1[Region],"Not Found")</f>
        <v>East</v>
      </c>
      <c r="S4004" t="str">
        <f>_xlfn.XLOOKUP(Table2[[#This Row],[Customer_ID]],Table1[Customer_ID],Table1[Segment],"Not Found")</f>
        <v>Corporate</v>
      </c>
      <c r="T4004" t="str">
        <f>_xlfn.XLOOKUP(Table2[[#This Row],[Product_ID]],Table4[Product_ID],Table4[Product_Name],"Not Found")</f>
        <v>Pen Set</v>
      </c>
    </row>
    <row r="4005" spans="1:20" x14ac:dyDescent="0.3">
      <c r="A4005" t="s">
        <v>4537</v>
      </c>
      <c r="B4005" s="4">
        <v>45423</v>
      </c>
      <c r="C4005" s="4">
        <v>45428</v>
      </c>
      <c r="D4005" t="s">
        <v>901</v>
      </c>
      <c r="E4005" t="s">
        <v>76</v>
      </c>
      <c r="F4005" s="8">
        <v>4</v>
      </c>
      <c r="G4005" s="10">
        <v>0.15</v>
      </c>
      <c r="H4005" t="s">
        <v>13</v>
      </c>
      <c r="I4005" s="8">
        <v>3056.6</v>
      </c>
      <c r="J4005" s="8">
        <v>-252.51</v>
      </c>
      <c r="K4005" s="12">
        <f>YEAR(Table2[[#This Row],[Order_Date]])</f>
        <v>2024</v>
      </c>
      <c r="L4005" s="12">
        <f>MONTH(Table2[[#This Row],[Order_Date]])</f>
        <v>5</v>
      </c>
      <c r="M4005" t="str">
        <f>TEXT(Table2[[#This Row],[Order_Date]],"mmm")</f>
        <v>May</v>
      </c>
      <c r="N4005" t="str">
        <f>TEXT(Table2[[#This Row],[Order_Date]],"YYYY-MM")</f>
        <v>2024-05</v>
      </c>
      <c r="O4005" s="9">
        <f>IFERROR(Table2[[#This Row],[Profit]]/Table2[[#This Row],[Sales]],0)</f>
        <v>-8.2611398285676901E-2</v>
      </c>
      <c r="P4005" t="str">
        <f>_xlfn.XLOOKUP(Table2[[#This Row],[Product_ID]],Table4[Product_ID],Table4[Category],"Not Found")</f>
        <v>Home</v>
      </c>
      <c r="Q4005" t="str">
        <f>_xlfn.XLOOKUP(Table2[[#This Row],[Product_ID]],Table4[Product_ID],Table4[Sub_Category],"Not Found")</f>
        <v>Decor</v>
      </c>
      <c r="R4005" t="str">
        <f>_xlfn.XLOOKUP(Table2[[#This Row],[Customer_ID]],Table1[Customer_ID],Table1[Region],"Not Found")</f>
        <v>North</v>
      </c>
      <c r="S4005" t="str">
        <f>_xlfn.XLOOKUP(Table2[[#This Row],[Customer_ID]],Table1[Customer_ID],Table1[Segment],"Not Found")</f>
        <v>Consumer</v>
      </c>
      <c r="T4005" t="str">
        <f>_xlfn.XLOOKUP(Table2[[#This Row],[Product_ID]],Table4[Product_ID],Table4[Product_Name],"Not Found")</f>
        <v>Wall Clock</v>
      </c>
    </row>
    <row r="4006" spans="1:20" x14ac:dyDescent="0.3">
      <c r="A4006" t="s">
        <v>4538</v>
      </c>
      <c r="B4006" s="4">
        <v>45842</v>
      </c>
      <c r="C4006" s="4">
        <v>45846</v>
      </c>
      <c r="D4006" t="s">
        <v>307</v>
      </c>
      <c r="E4006" t="s">
        <v>20</v>
      </c>
      <c r="F4006" s="8">
        <v>2</v>
      </c>
      <c r="G4006" s="10">
        <v>0</v>
      </c>
      <c r="H4006" t="s">
        <v>21</v>
      </c>
      <c r="I4006" s="8">
        <v>13998</v>
      </c>
      <c r="J4006" s="8">
        <v>3087.66</v>
      </c>
      <c r="K4006" s="12">
        <f>YEAR(Table2[[#This Row],[Order_Date]])</f>
        <v>2025</v>
      </c>
      <c r="L4006" s="12">
        <f>MONTH(Table2[[#This Row],[Order_Date]])</f>
        <v>7</v>
      </c>
      <c r="M4006" t="str">
        <f>TEXT(Table2[[#This Row],[Order_Date]],"mmm")</f>
        <v>Jul</v>
      </c>
      <c r="N4006" t="str">
        <f>TEXT(Table2[[#This Row],[Order_Date]],"YYYY-MM")</f>
        <v>2025-07</v>
      </c>
      <c r="O4006" s="9">
        <f>IFERROR(Table2[[#This Row],[Profit]]/Table2[[#This Row],[Sales]],0)</f>
        <v>0.22057865409344191</v>
      </c>
      <c r="P4006" t="str">
        <f>_xlfn.XLOOKUP(Table2[[#This Row],[Product_ID]],Table4[Product_ID],Table4[Category],"Not Found")</f>
        <v>Furniture</v>
      </c>
      <c r="Q4006" t="str">
        <f>_xlfn.XLOOKUP(Table2[[#This Row],[Product_ID]],Table4[Product_ID],Table4[Sub_Category],"Not Found")</f>
        <v>Furniture</v>
      </c>
      <c r="R4006" t="str">
        <f>_xlfn.XLOOKUP(Table2[[#This Row],[Customer_ID]],Table1[Customer_ID],Table1[Region],"Not Found")</f>
        <v>West</v>
      </c>
      <c r="S4006" t="str">
        <f>_xlfn.XLOOKUP(Table2[[#This Row],[Customer_ID]],Table1[Customer_ID],Table1[Segment],"Not Found")</f>
        <v>Corporate</v>
      </c>
      <c r="T4006" t="str">
        <f>_xlfn.XLOOKUP(Table2[[#This Row],[Product_ID]],Table4[Product_ID],Table4[Product_Name],"Not Found")</f>
        <v>Office Chair</v>
      </c>
    </row>
    <row r="4007" spans="1:20" x14ac:dyDescent="0.3">
      <c r="A4007" t="s">
        <v>4539</v>
      </c>
      <c r="B4007" s="4">
        <v>45363</v>
      </c>
      <c r="C4007" s="4">
        <v>45367</v>
      </c>
      <c r="D4007" t="s">
        <v>478</v>
      </c>
      <c r="E4007" t="s">
        <v>71</v>
      </c>
      <c r="F4007" s="8">
        <v>1</v>
      </c>
      <c r="G4007" s="10">
        <v>0.1</v>
      </c>
      <c r="H4007" t="s">
        <v>13</v>
      </c>
      <c r="I4007" s="8">
        <v>719.1</v>
      </c>
      <c r="J4007" s="8">
        <v>195.34</v>
      </c>
      <c r="K4007" s="12">
        <f>YEAR(Table2[[#This Row],[Order_Date]])</f>
        <v>2024</v>
      </c>
      <c r="L4007" s="12">
        <f>MONTH(Table2[[#This Row],[Order_Date]])</f>
        <v>3</v>
      </c>
      <c r="M4007" t="str">
        <f>TEXT(Table2[[#This Row],[Order_Date]],"mmm")</f>
        <v>Mar</v>
      </c>
      <c r="N4007" t="str">
        <f>TEXT(Table2[[#This Row],[Order_Date]],"YYYY-MM")</f>
        <v>2024-03</v>
      </c>
      <c r="O4007" s="9">
        <f>IFERROR(Table2[[#This Row],[Profit]]/Table2[[#This Row],[Sales]],0)</f>
        <v>0.27164511194548741</v>
      </c>
      <c r="P4007" t="str">
        <f>_xlfn.XLOOKUP(Table2[[#This Row],[Product_ID]],Table4[Product_ID],Table4[Category],"Not Found")</f>
        <v>Home</v>
      </c>
      <c r="Q4007" t="str">
        <f>_xlfn.XLOOKUP(Table2[[#This Row],[Product_ID]],Table4[Product_ID],Table4[Sub_Category],"Not Found")</f>
        <v>Storage</v>
      </c>
      <c r="R4007" t="str">
        <f>_xlfn.XLOOKUP(Table2[[#This Row],[Customer_ID]],Table1[Customer_ID],Table1[Region],"Not Found")</f>
        <v>East</v>
      </c>
      <c r="S4007" t="str">
        <f>_xlfn.XLOOKUP(Table2[[#This Row],[Customer_ID]],Table1[Customer_ID],Table1[Segment],"Not Found")</f>
        <v>Consumer</v>
      </c>
      <c r="T4007" t="str">
        <f>_xlfn.XLOOKUP(Table2[[#This Row],[Product_ID]],Table4[Product_ID],Table4[Product_Name],"Not Found")</f>
        <v>Storage Box</v>
      </c>
    </row>
    <row r="4008" spans="1:20" x14ac:dyDescent="0.3">
      <c r="A4008" t="s">
        <v>4540</v>
      </c>
      <c r="B4008" s="4">
        <v>45963</v>
      </c>
      <c r="C4008" s="4">
        <v>45968</v>
      </c>
      <c r="D4008" t="s">
        <v>506</v>
      </c>
      <c r="E4008" t="s">
        <v>99</v>
      </c>
      <c r="F4008" s="8">
        <v>3</v>
      </c>
      <c r="G4008" s="10">
        <v>0</v>
      </c>
      <c r="H4008" t="s">
        <v>21</v>
      </c>
      <c r="I4008" s="8">
        <v>747</v>
      </c>
      <c r="J4008" s="8">
        <v>201.74</v>
      </c>
      <c r="K4008" s="12">
        <f>YEAR(Table2[[#This Row],[Order_Date]])</f>
        <v>2025</v>
      </c>
      <c r="L4008" s="12">
        <f>MONTH(Table2[[#This Row],[Order_Date]])</f>
        <v>11</v>
      </c>
      <c r="M4008" t="str">
        <f>TEXT(Table2[[#This Row],[Order_Date]],"mmm")</f>
        <v>Nov</v>
      </c>
      <c r="N4008" t="str">
        <f>TEXT(Table2[[#This Row],[Order_Date]],"YYYY-MM")</f>
        <v>2025-11</v>
      </c>
      <c r="O4008" s="9">
        <f>IFERROR(Table2[[#This Row],[Profit]]/Table2[[#This Row],[Sales]],0)</f>
        <v>0.27006693440428381</v>
      </c>
      <c r="P4008" t="str">
        <f>_xlfn.XLOOKUP(Table2[[#This Row],[Product_ID]],Table4[Product_ID],Table4[Category],"Not Found")</f>
        <v>Office</v>
      </c>
      <c r="Q4008" t="str">
        <f>_xlfn.XLOOKUP(Table2[[#This Row],[Product_ID]],Table4[Product_ID],Table4[Sub_Category],"Not Found")</f>
        <v>Paper</v>
      </c>
      <c r="R4008" t="str">
        <f>_xlfn.XLOOKUP(Table2[[#This Row],[Customer_ID]],Table1[Customer_ID],Table1[Region],"Not Found")</f>
        <v>South</v>
      </c>
      <c r="S4008" t="str">
        <f>_xlfn.XLOOKUP(Table2[[#This Row],[Customer_ID]],Table1[Customer_ID],Table1[Segment],"Not Found")</f>
        <v>Consumer</v>
      </c>
      <c r="T4008" t="str">
        <f>_xlfn.XLOOKUP(Table2[[#This Row],[Product_ID]],Table4[Product_ID],Table4[Product_Name],"Not Found")</f>
        <v>Pen Set</v>
      </c>
    </row>
    <row r="4009" spans="1:20" x14ac:dyDescent="0.3">
      <c r="A4009" t="s">
        <v>4541</v>
      </c>
      <c r="B4009" s="4">
        <v>45478</v>
      </c>
      <c r="C4009" s="4">
        <v>45479</v>
      </c>
      <c r="D4009" t="s">
        <v>1135</v>
      </c>
      <c r="E4009" t="s">
        <v>50</v>
      </c>
      <c r="F4009" s="8">
        <v>1</v>
      </c>
      <c r="G4009" s="10">
        <v>0</v>
      </c>
      <c r="H4009" t="s">
        <v>17</v>
      </c>
      <c r="I4009" s="8">
        <v>499</v>
      </c>
      <c r="J4009" s="8">
        <v>118.26</v>
      </c>
      <c r="K4009" s="12">
        <f>YEAR(Table2[[#This Row],[Order_Date]])</f>
        <v>2024</v>
      </c>
      <c r="L4009" s="12">
        <f>MONTH(Table2[[#This Row],[Order_Date]])</f>
        <v>7</v>
      </c>
      <c r="M4009" t="str">
        <f>TEXT(Table2[[#This Row],[Order_Date]],"mmm")</f>
        <v>Jul</v>
      </c>
      <c r="N4009" t="str">
        <f>TEXT(Table2[[#This Row],[Order_Date]],"YYYY-MM")</f>
        <v>2024-07</v>
      </c>
      <c r="O4009" s="9">
        <f>IFERROR(Table2[[#This Row],[Profit]]/Table2[[#This Row],[Sales]],0)</f>
        <v>0.23699398797595192</v>
      </c>
      <c r="P4009" t="str">
        <f>_xlfn.XLOOKUP(Table2[[#This Row],[Product_ID]],Table4[Product_ID],Table4[Category],"Not Found")</f>
        <v>Technology</v>
      </c>
      <c r="Q4009" t="str">
        <f>_xlfn.XLOOKUP(Table2[[#This Row],[Product_ID]],Table4[Product_ID],Table4[Sub_Category],"Not Found")</f>
        <v>Accessories</v>
      </c>
      <c r="R4009" t="str">
        <f>_xlfn.XLOOKUP(Table2[[#This Row],[Customer_ID]],Table1[Customer_ID],Table1[Region],"Not Found")</f>
        <v>North</v>
      </c>
      <c r="S4009" t="str">
        <f>_xlfn.XLOOKUP(Table2[[#This Row],[Customer_ID]],Table1[Customer_ID],Table1[Segment],"Not Found")</f>
        <v>Home Office</v>
      </c>
      <c r="T4009" t="str">
        <f>_xlfn.XLOOKUP(Table2[[#This Row],[Product_ID]],Table4[Product_ID],Table4[Product_Name],"Not Found")</f>
        <v>Wireless Mouse</v>
      </c>
    </row>
    <row r="4010" spans="1:20" x14ac:dyDescent="0.3">
      <c r="A4010" t="s">
        <v>4542</v>
      </c>
      <c r="B4010" s="4">
        <v>45777</v>
      </c>
      <c r="C4010" s="4">
        <v>45781</v>
      </c>
      <c r="D4010" t="s">
        <v>359</v>
      </c>
      <c r="E4010" t="s">
        <v>55</v>
      </c>
      <c r="F4010" s="8">
        <v>1</v>
      </c>
      <c r="G4010" s="10">
        <v>0.15</v>
      </c>
      <c r="H4010" t="s">
        <v>17</v>
      </c>
      <c r="I4010" s="8">
        <v>5099.1499999999996</v>
      </c>
      <c r="J4010" s="8">
        <v>1101.42</v>
      </c>
      <c r="K4010" s="12">
        <f>YEAR(Table2[[#This Row],[Order_Date]])</f>
        <v>2025</v>
      </c>
      <c r="L4010" s="12">
        <f>MONTH(Table2[[#This Row],[Order_Date]])</f>
        <v>4</v>
      </c>
      <c r="M4010" t="str">
        <f>TEXT(Table2[[#This Row],[Order_Date]],"mmm")</f>
        <v>Apr</v>
      </c>
      <c r="N4010" t="str">
        <f>TEXT(Table2[[#This Row],[Order_Date]],"YYYY-MM")</f>
        <v>2025-04</v>
      </c>
      <c r="O4010" s="9">
        <f>IFERROR(Table2[[#This Row],[Profit]]/Table2[[#This Row],[Sales]],0)</f>
        <v>0.21600070600001964</v>
      </c>
      <c r="P4010" t="str">
        <f>_xlfn.XLOOKUP(Table2[[#This Row],[Product_ID]],Table4[Product_ID],Table4[Category],"Not Found")</f>
        <v>Furniture</v>
      </c>
      <c r="Q4010" t="str">
        <f>_xlfn.XLOOKUP(Table2[[#This Row],[Product_ID]],Table4[Product_ID],Table4[Sub_Category],"Not Found")</f>
        <v>Furniture</v>
      </c>
      <c r="R4010" t="str">
        <f>_xlfn.XLOOKUP(Table2[[#This Row],[Customer_ID]],Table1[Customer_ID],Table1[Region],"Not Found")</f>
        <v>East</v>
      </c>
      <c r="S4010" t="str">
        <f>_xlfn.XLOOKUP(Table2[[#This Row],[Customer_ID]],Table1[Customer_ID],Table1[Segment],"Not Found")</f>
        <v>Consumer</v>
      </c>
      <c r="T4010" t="str">
        <f>_xlfn.XLOOKUP(Table2[[#This Row],[Product_ID]],Table4[Product_ID],Table4[Product_Name],"Not Found")</f>
        <v>Study Table</v>
      </c>
    </row>
    <row r="4011" spans="1:20" x14ac:dyDescent="0.3">
      <c r="A4011" t="s">
        <v>4543</v>
      </c>
      <c r="B4011" s="4">
        <v>45482</v>
      </c>
      <c r="C4011" s="4">
        <v>45483</v>
      </c>
      <c r="D4011" t="s">
        <v>52</v>
      </c>
      <c r="E4011" t="s">
        <v>81</v>
      </c>
      <c r="F4011" s="8">
        <v>1</v>
      </c>
      <c r="G4011" s="10">
        <v>0</v>
      </c>
      <c r="H4011" t="s">
        <v>13</v>
      </c>
      <c r="I4011" s="8">
        <v>799</v>
      </c>
      <c r="J4011" s="8">
        <v>188.95</v>
      </c>
      <c r="K4011" s="12">
        <f>YEAR(Table2[[#This Row],[Order_Date]])</f>
        <v>2024</v>
      </c>
      <c r="L4011" s="12">
        <f>MONTH(Table2[[#This Row],[Order_Date]])</f>
        <v>7</v>
      </c>
      <c r="M4011" t="str">
        <f>TEXT(Table2[[#This Row],[Order_Date]],"mmm")</f>
        <v>Jul</v>
      </c>
      <c r="N4011" t="str">
        <f>TEXT(Table2[[#This Row],[Order_Date]],"YYYY-MM")</f>
        <v>2024-07</v>
      </c>
      <c r="O4011" s="9">
        <f>IFERROR(Table2[[#This Row],[Profit]]/Table2[[#This Row],[Sales]],0)</f>
        <v>0.2364831038798498</v>
      </c>
      <c r="P4011" t="str">
        <f>_xlfn.XLOOKUP(Table2[[#This Row],[Product_ID]],Table4[Product_ID],Table4[Category],"Not Found")</f>
        <v>Home</v>
      </c>
      <c r="Q4011" t="str">
        <f>_xlfn.XLOOKUP(Table2[[#This Row],[Product_ID]],Table4[Product_ID],Table4[Sub_Category],"Not Found")</f>
        <v>Kitchen</v>
      </c>
      <c r="R4011" t="str">
        <f>_xlfn.XLOOKUP(Table2[[#This Row],[Customer_ID]],Table1[Customer_ID],Table1[Region],"Not Found")</f>
        <v>East</v>
      </c>
      <c r="S4011" t="str">
        <f>_xlfn.XLOOKUP(Table2[[#This Row],[Customer_ID]],Table1[Customer_ID],Table1[Segment],"Not Found")</f>
        <v>Corporate</v>
      </c>
      <c r="T4011" t="str">
        <f>_xlfn.XLOOKUP(Table2[[#This Row],[Product_ID]],Table4[Product_ID],Table4[Product_Name],"Not Found")</f>
        <v>Travel Mug</v>
      </c>
    </row>
    <row r="4012" spans="1:20" x14ac:dyDescent="0.3">
      <c r="A4012" t="s">
        <v>4544</v>
      </c>
      <c r="B4012" s="4">
        <v>45713</v>
      </c>
      <c r="C4012" s="4">
        <v>45716</v>
      </c>
      <c r="D4012" t="s">
        <v>339</v>
      </c>
      <c r="E4012" t="s">
        <v>81</v>
      </c>
      <c r="F4012" s="8">
        <v>2</v>
      </c>
      <c r="G4012" s="10">
        <v>0.1</v>
      </c>
      <c r="H4012" t="s">
        <v>17</v>
      </c>
      <c r="I4012" s="8">
        <v>1438.2</v>
      </c>
      <c r="J4012" s="8">
        <v>362.99</v>
      </c>
      <c r="K4012" s="12">
        <f>YEAR(Table2[[#This Row],[Order_Date]])</f>
        <v>2025</v>
      </c>
      <c r="L4012" s="12">
        <f>MONTH(Table2[[#This Row],[Order_Date]])</f>
        <v>2</v>
      </c>
      <c r="M4012" t="str">
        <f>TEXT(Table2[[#This Row],[Order_Date]],"mmm")</f>
        <v>Feb</v>
      </c>
      <c r="N4012" t="str">
        <f>TEXT(Table2[[#This Row],[Order_Date]],"YYYY-MM")</f>
        <v>2025-02</v>
      </c>
      <c r="O4012" s="9">
        <f>IFERROR(Table2[[#This Row],[Profit]]/Table2[[#This Row],[Sales]],0)</f>
        <v>0.2523918787373105</v>
      </c>
      <c r="P4012" t="str">
        <f>_xlfn.XLOOKUP(Table2[[#This Row],[Product_ID]],Table4[Product_ID],Table4[Category],"Not Found")</f>
        <v>Home</v>
      </c>
      <c r="Q4012" t="str">
        <f>_xlfn.XLOOKUP(Table2[[#This Row],[Product_ID]],Table4[Product_ID],Table4[Sub_Category],"Not Found")</f>
        <v>Kitchen</v>
      </c>
      <c r="R4012" t="str">
        <f>_xlfn.XLOOKUP(Table2[[#This Row],[Customer_ID]],Table1[Customer_ID],Table1[Region],"Not Found")</f>
        <v>North</v>
      </c>
      <c r="S4012" t="str">
        <f>_xlfn.XLOOKUP(Table2[[#This Row],[Customer_ID]],Table1[Customer_ID],Table1[Segment],"Not Found")</f>
        <v>Corporate</v>
      </c>
      <c r="T4012" t="str">
        <f>_xlfn.XLOOKUP(Table2[[#This Row],[Product_ID]],Table4[Product_ID],Table4[Product_Name],"Not Found")</f>
        <v>Travel Mug</v>
      </c>
    </row>
    <row r="4013" spans="1:20" x14ac:dyDescent="0.3">
      <c r="A4013" t="s">
        <v>4545</v>
      </c>
      <c r="B4013" s="4">
        <v>45411</v>
      </c>
      <c r="C4013" s="4">
        <v>45414</v>
      </c>
      <c r="D4013" t="s">
        <v>1630</v>
      </c>
      <c r="E4013" t="s">
        <v>81</v>
      </c>
      <c r="F4013" s="8">
        <v>1</v>
      </c>
      <c r="G4013" s="10">
        <v>0</v>
      </c>
      <c r="H4013" t="s">
        <v>13</v>
      </c>
      <c r="I4013" s="8">
        <v>799</v>
      </c>
      <c r="J4013" s="8">
        <v>178.43</v>
      </c>
      <c r="K4013" s="12">
        <f>YEAR(Table2[[#This Row],[Order_Date]])</f>
        <v>2024</v>
      </c>
      <c r="L4013" s="12">
        <f>MONTH(Table2[[#This Row],[Order_Date]])</f>
        <v>4</v>
      </c>
      <c r="M4013" t="str">
        <f>TEXT(Table2[[#This Row],[Order_Date]],"mmm")</f>
        <v>Apr</v>
      </c>
      <c r="N4013" t="str">
        <f>TEXT(Table2[[#This Row],[Order_Date]],"YYYY-MM")</f>
        <v>2024-04</v>
      </c>
      <c r="O4013" s="9">
        <f>IFERROR(Table2[[#This Row],[Profit]]/Table2[[#This Row],[Sales]],0)</f>
        <v>0.22331664580725907</v>
      </c>
      <c r="P4013" t="str">
        <f>_xlfn.XLOOKUP(Table2[[#This Row],[Product_ID]],Table4[Product_ID],Table4[Category],"Not Found")</f>
        <v>Home</v>
      </c>
      <c r="Q4013" t="str">
        <f>_xlfn.XLOOKUP(Table2[[#This Row],[Product_ID]],Table4[Product_ID],Table4[Sub_Category],"Not Found")</f>
        <v>Kitchen</v>
      </c>
      <c r="R4013" t="str">
        <f>_xlfn.XLOOKUP(Table2[[#This Row],[Customer_ID]],Table1[Customer_ID],Table1[Region],"Not Found")</f>
        <v>West</v>
      </c>
      <c r="S4013" t="str">
        <f>_xlfn.XLOOKUP(Table2[[#This Row],[Customer_ID]],Table1[Customer_ID],Table1[Segment],"Not Found")</f>
        <v>Consumer</v>
      </c>
      <c r="T4013" t="str">
        <f>_xlfn.XLOOKUP(Table2[[#This Row],[Product_ID]],Table4[Product_ID],Table4[Product_Name],"Not Found")</f>
        <v>Travel Mug</v>
      </c>
    </row>
    <row r="4014" spans="1:20" x14ac:dyDescent="0.3">
      <c r="A4014" t="s">
        <v>4546</v>
      </c>
      <c r="B4014" s="4">
        <v>45511</v>
      </c>
      <c r="C4014" s="4">
        <v>45512</v>
      </c>
      <c r="D4014" t="s">
        <v>865</v>
      </c>
      <c r="E4014" t="s">
        <v>58</v>
      </c>
      <c r="F4014" s="8">
        <v>2</v>
      </c>
      <c r="G4014" s="10">
        <v>0.1</v>
      </c>
      <c r="H4014" t="s">
        <v>13</v>
      </c>
      <c r="I4014" s="8">
        <v>3598.2</v>
      </c>
      <c r="J4014" s="8">
        <v>900.78</v>
      </c>
      <c r="K4014" s="12">
        <f>YEAR(Table2[[#This Row],[Order_Date]])</f>
        <v>2024</v>
      </c>
      <c r="L4014" s="12">
        <f>MONTH(Table2[[#This Row],[Order_Date]])</f>
        <v>8</v>
      </c>
      <c r="M4014" t="str">
        <f>TEXT(Table2[[#This Row],[Order_Date]],"mmm")</f>
        <v>Aug</v>
      </c>
      <c r="N4014" t="str">
        <f>TEXT(Table2[[#This Row],[Order_Date]],"YYYY-MM")</f>
        <v>2024-08</v>
      </c>
      <c r="O4014" s="9">
        <f>IFERROR(Table2[[#This Row],[Profit]]/Table2[[#This Row],[Sales]],0)</f>
        <v>0.25034183758545941</v>
      </c>
      <c r="P4014" t="str">
        <f>_xlfn.XLOOKUP(Table2[[#This Row],[Product_ID]],Table4[Product_ID],Table4[Category],"Not Found")</f>
        <v>Technology</v>
      </c>
      <c r="Q4014" t="str">
        <f>_xlfn.XLOOKUP(Table2[[#This Row],[Product_ID]],Table4[Product_ID],Table4[Sub_Category],"Not Found")</f>
        <v>Audio</v>
      </c>
      <c r="R4014" t="str">
        <f>_xlfn.XLOOKUP(Table2[[#This Row],[Customer_ID]],Table1[Customer_ID],Table1[Region],"Not Found")</f>
        <v>West</v>
      </c>
      <c r="S4014" t="str">
        <f>_xlfn.XLOOKUP(Table2[[#This Row],[Customer_ID]],Table1[Customer_ID],Table1[Segment],"Not Found")</f>
        <v>Home Office</v>
      </c>
      <c r="T4014" t="str">
        <f>_xlfn.XLOOKUP(Table2[[#This Row],[Product_ID]],Table4[Product_ID],Table4[Product_Name],"Not Found")</f>
        <v>Bluetooth Speaker</v>
      </c>
    </row>
    <row r="4015" spans="1:20" x14ac:dyDescent="0.3">
      <c r="A4015" t="s">
        <v>4547</v>
      </c>
      <c r="B4015" s="4">
        <v>45344</v>
      </c>
      <c r="C4015" s="4">
        <v>45349</v>
      </c>
      <c r="D4015" t="s">
        <v>390</v>
      </c>
      <c r="E4015" t="s">
        <v>81</v>
      </c>
      <c r="F4015" s="8">
        <v>3</v>
      </c>
      <c r="G4015" s="10">
        <v>0.1</v>
      </c>
      <c r="H4015" t="s">
        <v>30</v>
      </c>
      <c r="I4015" s="8">
        <v>2157.3000000000002</v>
      </c>
      <c r="J4015" s="8">
        <v>577.17999999999995</v>
      </c>
      <c r="K4015" s="12">
        <f>YEAR(Table2[[#This Row],[Order_Date]])</f>
        <v>2024</v>
      </c>
      <c r="L4015" s="12">
        <f>MONTH(Table2[[#This Row],[Order_Date]])</f>
        <v>2</v>
      </c>
      <c r="M4015" t="str">
        <f>TEXT(Table2[[#This Row],[Order_Date]],"mmm")</f>
        <v>Feb</v>
      </c>
      <c r="N4015" t="str">
        <f>TEXT(Table2[[#This Row],[Order_Date]],"YYYY-MM")</f>
        <v>2024-02</v>
      </c>
      <c r="O4015" s="9">
        <f>IFERROR(Table2[[#This Row],[Profit]]/Table2[[#This Row],[Sales]],0)</f>
        <v>0.26754739720947474</v>
      </c>
      <c r="P4015" t="str">
        <f>_xlfn.XLOOKUP(Table2[[#This Row],[Product_ID]],Table4[Product_ID],Table4[Category],"Not Found")</f>
        <v>Home</v>
      </c>
      <c r="Q4015" t="str">
        <f>_xlfn.XLOOKUP(Table2[[#This Row],[Product_ID]],Table4[Product_ID],Table4[Sub_Category],"Not Found")</f>
        <v>Kitchen</v>
      </c>
      <c r="R4015" t="str">
        <f>_xlfn.XLOOKUP(Table2[[#This Row],[Customer_ID]],Table1[Customer_ID],Table1[Region],"Not Found")</f>
        <v>West</v>
      </c>
      <c r="S4015" t="str">
        <f>_xlfn.XLOOKUP(Table2[[#This Row],[Customer_ID]],Table1[Customer_ID],Table1[Segment],"Not Found")</f>
        <v>Consumer</v>
      </c>
      <c r="T4015" t="str">
        <f>_xlfn.XLOOKUP(Table2[[#This Row],[Product_ID]],Table4[Product_ID],Table4[Product_Name],"Not Found")</f>
        <v>Travel Mug</v>
      </c>
    </row>
    <row r="4016" spans="1:20" x14ac:dyDescent="0.3">
      <c r="A4016" t="s">
        <v>4548</v>
      </c>
      <c r="B4016" s="4">
        <v>45742</v>
      </c>
      <c r="C4016" s="4">
        <v>45745</v>
      </c>
      <c r="D4016" t="s">
        <v>1113</v>
      </c>
      <c r="E4016" t="s">
        <v>96</v>
      </c>
      <c r="F4016" s="8">
        <v>1</v>
      </c>
      <c r="G4016" s="10">
        <v>0.15</v>
      </c>
      <c r="H4016" t="s">
        <v>17</v>
      </c>
      <c r="I4016" s="8">
        <v>849.15</v>
      </c>
      <c r="J4016" s="8">
        <v>174.53</v>
      </c>
      <c r="K4016" s="12">
        <f>YEAR(Table2[[#This Row],[Order_Date]])</f>
        <v>2025</v>
      </c>
      <c r="L4016" s="12">
        <f>MONTH(Table2[[#This Row],[Order_Date]])</f>
        <v>3</v>
      </c>
      <c r="M4016" t="str">
        <f>TEXT(Table2[[#This Row],[Order_Date]],"mmm")</f>
        <v>Mar</v>
      </c>
      <c r="N4016" t="str">
        <f>TEXT(Table2[[#This Row],[Order_Date]],"YYYY-MM")</f>
        <v>2025-03</v>
      </c>
      <c r="O4016" s="9">
        <f>IFERROR(Table2[[#This Row],[Profit]]/Table2[[#This Row],[Sales]],0)</f>
        <v>0.20553494671141731</v>
      </c>
      <c r="P4016" t="str">
        <f>_xlfn.XLOOKUP(Table2[[#This Row],[Product_ID]],Table4[Product_ID],Table4[Category],"Not Found")</f>
        <v>Home</v>
      </c>
      <c r="Q4016" t="str">
        <f>_xlfn.XLOOKUP(Table2[[#This Row],[Product_ID]],Table4[Product_ID],Table4[Sub_Category],"Not Found")</f>
        <v>Lighting</v>
      </c>
      <c r="R4016" t="str">
        <f>_xlfn.XLOOKUP(Table2[[#This Row],[Customer_ID]],Table1[Customer_ID],Table1[Region],"Not Found")</f>
        <v>East</v>
      </c>
      <c r="S4016" t="str">
        <f>_xlfn.XLOOKUP(Table2[[#This Row],[Customer_ID]],Table1[Customer_ID],Table1[Segment],"Not Found")</f>
        <v>Consumer</v>
      </c>
      <c r="T4016" t="str">
        <f>_xlfn.XLOOKUP(Table2[[#This Row],[Product_ID]],Table4[Product_ID],Table4[Product_Name],"Not Found")</f>
        <v>LED Strip Light</v>
      </c>
    </row>
    <row r="4017" spans="1:20" x14ac:dyDescent="0.3">
      <c r="A4017" t="s">
        <v>4549</v>
      </c>
      <c r="B4017" s="4">
        <v>45703</v>
      </c>
      <c r="C4017" s="4">
        <v>45706</v>
      </c>
      <c r="D4017" t="s">
        <v>174</v>
      </c>
      <c r="E4017" t="s">
        <v>99</v>
      </c>
      <c r="F4017" s="8">
        <v>1</v>
      </c>
      <c r="G4017" s="10">
        <v>0</v>
      </c>
      <c r="H4017" t="s">
        <v>13</v>
      </c>
      <c r="I4017" s="8">
        <v>249</v>
      </c>
      <c r="J4017" s="8">
        <v>72.66</v>
      </c>
      <c r="K4017" s="12">
        <f>YEAR(Table2[[#This Row],[Order_Date]])</f>
        <v>2025</v>
      </c>
      <c r="L4017" s="12">
        <f>MONTH(Table2[[#This Row],[Order_Date]])</f>
        <v>2</v>
      </c>
      <c r="M4017" t="str">
        <f>TEXT(Table2[[#This Row],[Order_Date]],"mmm")</f>
        <v>Feb</v>
      </c>
      <c r="N4017" t="str">
        <f>TEXT(Table2[[#This Row],[Order_Date]],"YYYY-MM")</f>
        <v>2025-02</v>
      </c>
      <c r="O4017" s="9">
        <f>IFERROR(Table2[[#This Row],[Profit]]/Table2[[#This Row],[Sales]],0)</f>
        <v>0.29180722891566263</v>
      </c>
      <c r="P4017" t="str">
        <f>_xlfn.XLOOKUP(Table2[[#This Row],[Product_ID]],Table4[Product_ID],Table4[Category],"Not Found")</f>
        <v>Office</v>
      </c>
      <c r="Q4017" t="str">
        <f>_xlfn.XLOOKUP(Table2[[#This Row],[Product_ID]],Table4[Product_ID],Table4[Sub_Category],"Not Found")</f>
        <v>Paper</v>
      </c>
      <c r="R4017" t="str">
        <f>_xlfn.XLOOKUP(Table2[[#This Row],[Customer_ID]],Table1[Customer_ID],Table1[Region],"Not Found")</f>
        <v>South</v>
      </c>
      <c r="S4017" t="str">
        <f>_xlfn.XLOOKUP(Table2[[#This Row],[Customer_ID]],Table1[Customer_ID],Table1[Segment],"Not Found")</f>
        <v>Home Office</v>
      </c>
      <c r="T4017" t="str">
        <f>_xlfn.XLOOKUP(Table2[[#This Row],[Product_ID]],Table4[Product_ID],Table4[Product_Name],"Not Found")</f>
        <v>Pen Set</v>
      </c>
    </row>
    <row r="4018" spans="1:20" x14ac:dyDescent="0.3">
      <c r="A4018" t="s">
        <v>4550</v>
      </c>
      <c r="B4018" s="4">
        <v>45934</v>
      </c>
      <c r="C4018" s="4">
        <v>45938</v>
      </c>
      <c r="D4018" t="s">
        <v>474</v>
      </c>
      <c r="E4018" t="s">
        <v>26</v>
      </c>
      <c r="F4018" s="8">
        <v>1</v>
      </c>
      <c r="G4018" s="10">
        <v>0</v>
      </c>
      <c r="H4018" t="s">
        <v>17</v>
      </c>
      <c r="I4018" s="8">
        <v>899</v>
      </c>
      <c r="J4018" s="8">
        <v>191.63</v>
      </c>
      <c r="K4018" s="12">
        <f>YEAR(Table2[[#This Row],[Order_Date]])</f>
        <v>2025</v>
      </c>
      <c r="L4018" s="12">
        <f>MONTH(Table2[[#This Row],[Order_Date]])</f>
        <v>10</v>
      </c>
      <c r="M4018" t="str">
        <f>TEXT(Table2[[#This Row],[Order_Date]],"mmm")</f>
        <v>Oct</v>
      </c>
      <c r="N4018" t="str">
        <f>TEXT(Table2[[#This Row],[Order_Date]],"YYYY-MM")</f>
        <v>2025-10</v>
      </c>
      <c r="O4018" s="9">
        <f>IFERROR(Table2[[#This Row],[Profit]]/Table2[[#This Row],[Sales]],0)</f>
        <v>0.21315906562847609</v>
      </c>
      <c r="P4018" t="str">
        <f>_xlfn.XLOOKUP(Table2[[#This Row],[Product_ID]],Table4[Product_ID],Table4[Category],"Not Found")</f>
        <v>Technology</v>
      </c>
      <c r="Q4018" t="str">
        <f>_xlfn.XLOOKUP(Table2[[#This Row],[Product_ID]],Table4[Product_ID],Table4[Sub_Category],"Not Found")</f>
        <v>Accessories</v>
      </c>
      <c r="R4018" t="str">
        <f>_xlfn.XLOOKUP(Table2[[#This Row],[Customer_ID]],Table1[Customer_ID],Table1[Region],"Not Found")</f>
        <v>West</v>
      </c>
      <c r="S4018" t="str">
        <f>_xlfn.XLOOKUP(Table2[[#This Row],[Customer_ID]],Table1[Customer_ID],Table1[Segment],"Not Found")</f>
        <v>Corporate</v>
      </c>
      <c r="T4018" t="str">
        <f>_xlfn.XLOOKUP(Table2[[#This Row],[Product_ID]],Table4[Product_ID],Table4[Product_Name],"Not Found")</f>
        <v>Keyboard</v>
      </c>
    </row>
    <row r="4019" spans="1:20" x14ac:dyDescent="0.3">
      <c r="A4019" t="s">
        <v>4551</v>
      </c>
      <c r="B4019" s="4">
        <v>45528</v>
      </c>
      <c r="C4019" s="4">
        <v>45533</v>
      </c>
      <c r="D4019" t="s">
        <v>395</v>
      </c>
      <c r="E4019" t="s">
        <v>29</v>
      </c>
      <c r="F4019" s="8">
        <v>2</v>
      </c>
      <c r="G4019" s="10">
        <v>0.05</v>
      </c>
      <c r="H4019" t="s">
        <v>13</v>
      </c>
      <c r="I4019" s="8">
        <v>758.1</v>
      </c>
      <c r="J4019" s="8">
        <v>215.64</v>
      </c>
      <c r="K4019" s="12">
        <f>YEAR(Table2[[#This Row],[Order_Date]])</f>
        <v>2024</v>
      </c>
      <c r="L4019" s="12">
        <f>MONTH(Table2[[#This Row],[Order_Date]])</f>
        <v>8</v>
      </c>
      <c r="M4019" t="str">
        <f>TEXT(Table2[[#This Row],[Order_Date]],"mmm")</f>
        <v>Aug</v>
      </c>
      <c r="N4019" t="str">
        <f>TEXT(Table2[[#This Row],[Order_Date]],"YYYY-MM")</f>
        <v>2024-08</v>
      </c>
      <c r="O4019" s="9">
        <f>IFERROR(Table2[[#This Row],[Profit]]/Table2[[#This Row],[Sales]],0)</f>
        <v>0.28444796201028888</v>
      </c>
      <c r="P4019" t="str">
        <f>_xlfn.XLOOKUP(Table2[[#This Row],[Product_ID]],Table4[Product_ID],Table4[Category],"Not Found")</f>
        <v>Office</v>
      </c>
      <c r="Q4019" t="str">
        <f>_xlfn.XLOOKUP(Table2[[#This Row],[Product_ID]],Table4[Product_ID],Table4[Sub_Category],"Not Found")</f>
        <v>Paper</v>
      </c>
      <c r="R4019" t="str">
        <f>_xlfn.XLOOKUP(Table2[[#This Row],[Customer_ID]],Table1[Customer_ID],Table1[Region],"Not Found")</f>
        <v>North</v>
      </c>
      <c r="S4019" t="str">
        <f>_xlfn.XLOOKUP(Table2[[#This Row],[Customer_ID]],Table1[Customer_ID],Table1[Segment],"Not Found")</f>
        <v>Consumer</v>
      </c>
      <c r="T4019" t="str">
        <f>_xlfn.XLOOKUP(Table2[[#This Row],[Product_ID]],Table4[Product_ID],Table4[Product_Name],"Not Found")</f>
        <v>Notebook Set</v>
      </c>
    </row>
    <row r="4020" spans="1:20" x14ac:dyDescent="0.3">
      <c r="A4020" t="s">
        <v>4552</v>
      </c>
      <c r="B4020" s="4">
        <v>46011</v>
      </c>
      <c r="C4020" s="4">
        <v>46012</v>
      </c>
      <c r="D4020" t="s">
        <v>401</v>
      </c>
      <c r="E4020" t="s">
        <v>12</v>
      </c>
      <c r="F4020" s="8">
        <v>4</v>
      </c>
      <c r="G4020" s="10">
        <v>0</v>
      </c>
      <c r="H4020" t="s">
        <v>21</v>
      </c>
      <c r="I4020" s="8">
        <v>2396</v>
      </c>
      <c r="J4020" s="8">
        <v>540.28</v>
      </c>
      <c r="K4020" s="12">
        <f>YEAR(Table2[[#This Row],[Order_Date]])</f>
        <v>2025</v>
      </c>
      <c r="L4020" s="12">
        <f>MONTH(Table2[[#This Row],[Order_Date]])</f>
        <v>12</v>
      </c>
      <c r="M4020" t="str">
        <f>TEXT(Table2[[#This Row],[Order_Date]],"mmm")</f>
        <v>Dec</v>
      </c>
      <c r="N4020" t="str">
        <f>TEXT(Table2[[#This Row],[Order_Date]],"YYYY-MM")</f>
        <v>2025-12</v>
      </c>
      <c r="O4020" s="9">
        <f>IFERROR(Table2[[#This Row],[Profit]]/Table2[[#This Row],[Sales]],0)</f>
        <v>0.22549248747913186</v>
      </c>
      <c r="P4020" t="str">
        <f>_xlfn.XLOOKUP(Table2[[#This Row],[Product_ID]],Table4[Product_ID],Table4[Category],"Not Found")</f>
        <v>Home</v>
      </c>
      <c r="Q4020" t="str">
        <f>_xlfn.XLOOKUP(Table2[[#This Row],[Product_ID]],Table4[Product_ID],Table4[Sub_Category],"Not Found")</f>
        <v>Kitchen</v>
      </c>
      <c r="R4020" t="str">
        <f>_xlfn.XLOOKUP(Table2[[#This Row],[Customer_ID]],Table1[Customer_ID],Table1[Region],"Not Found")</f>
        <v>West</v>
      </c>
      <c r="S4020" t="str">
        <f>_xlfn.XLOOKUP(Table2[[#This Row],[Customer_ID]],Table1[Customer_ID],Table1[Segment],"Not Found")</f>
        <v>Home Office</v>
      </c>
      <c r="T4020" t="str">
        <f>_xlfn.XLOOKUP(Table2[[#This Row],[Product_ID]],Table4[Product_ID],Table4[Product_Name],"Not Found")</f>
        <v>Water Bottle</v>
      </c>
    </row>
    <row r="4021" spans="1:20" x14ac:dyDescent="0.3">
      <c r="A4021" t="s">
        <v>4553</v>
      </c>
      <c r="B4021" s="4">
        <v>45697</v>
      </c>
      <c r="C4021" s="4">
        <v>45700</v>
      </c>
      <c r="D4021" t="s">
        <v>1359</v>
      </c>
      <c r="E4021" t="s">
        <v>99</v>
      </c>
      <c r="F4021" s="8">
        <v>1</v>
      </c>
      <c r="G4021" s="10">
        <v>0.1</v>
      </c>
      <c r="H4021" t="s">
        <v>17</v>
      </c>
      <c r="I4021" s="8">
        <v>224.1</v>
      </c>
      <c r="J4021" s="8">
        <v>73.08</v>
      </c>
      <c r="K4021" s="12">
        <f>YEAR(Table2[[#This Row],[Order_Date]])</f>
        <v>2025</v>
      </c>
      <c r="L4021" s="12">
        <f>MONTH(Table2[[#This Row],[Order_Date]])</f>
        <v>2</v>
      </c>
      <c r="M4021" t="str">
        <f>TEXT(Table2[[#This Row],[Order_Date]],"mmm")</f>
        <v>Feb</v>
      </c>
      <c r="N4021" t="str">
        <f>TEXT(Table2[[#This Row],[Order_Date]],"YYYY-MM")</f>
        <v>2025-02</v>
      </c>
      <c r="O4021" s="9">
        <f>IFERROR(Table2[[#This Row],[Profit]]/Table2[[#This Row],[Sales]],0)</f>
        <v>0.32610441767068271</v>
      </c>
      <c r="P4021" t="str">
        <f>_xlfn.XLOOKUP(Table2[[#This Row],[Product_ID]],Table4[Product_ID],Table4[Category],"Not Found")</f>
        <v>Office</v>
      </c>
      <c r="Q4021" t="str">
        <f>_xlfn.XLOOKUP(Table2[[#This Row],[Product_ID]],Table4[Product_ID],Table4[Sub_Category],"Not Found")</f>
        <v>Paper</v>
      </c>
      <c r="R4021" t="str">
        <f>_xlfn.XLOOKUP(Table2[[#This Row],[Customer_ID]],Table1[Customer_ID],Table1[Region],"Not Found")</f>
        <v>East</v>
      </c>
      <c r="S4021" t="str">
        <f>_xlfn.XLOOKUP(Table2[[#This Row],[Customer_ID]],Table1[Customer_ID],Table1[Segment],"Not Found")</f>
        <v>Consumer</v>
      </c>
      <c r="T4021" t="str">
        <f>_xlfn.XLOOKUP(Table2[[#This Row],[Product_ID]],Table4[Product_ID],Table4[Product_Name],"Not Found")</f>
        <v>Pen Set</v>
      </c>
    </row>
    <row r="4022" spans="1:20" x14ac:dyDescent="0.3">
      <c r="A4022" t="s">
        <v>4554</v>
      </c>
      <c r="B4022" s="4">
        <v>45899</v>
      </c>
      <c r="C4022" s="4">
        <v>45904</v>
      </c>
      <c r="D4022" t="s">
        <v>799</v>
      </c>
      <c r="E4022" t="s">
        <v>65</v>
      </c>
      <c r="F4022" s="8">
        <v>1</v>
      </c>
      <c r="G4022" s="10">
        <v>0.05</v>
      </c>
      <c r="H4022" t="s">
        <v>13</v>
      </c>
      <c r="I4022" s="8">
        <v>664.05</v>
      </c>
      <c r="J4022" s="8">
        <v>170.71</v>
      </c>
      <c r="K4022" s="12">
        <f>YEAR(Table2[[#This Row],[Order_Date]])</f>
        <v>2025</v>
      </c>
      <c r="L4022" s="12">
        <f>MONTH(Table2[[#This Row],[Order_Date]])</f>
        <v>8</v>
      </c>
      <c r="M4022" t="str">
        <f>TEXT(Table2[[#This Row],[Order_Date]],"mmm")</f>
        <v>Aug</v>
      </c>
      <c r="N4022" t="str">
        <f>TEXT(Table2[[#This Row],[Order_Date]],"YYYY-MM")</f>
        <v>2025-08</v>
      </c>
      <c r="O4022" s="9">
        <f>IFERROR(Table2[[#This Row],[Profit]]/Table2[[#This Row],[Sales]],0)</f>
        <v>0.25707401551088022</v>
      </c>
      <c r="P4022" t="str">
        <f>_xlfn.XLOOKUP(Table2[[#This Row],[Product_ID]],Table4[Product_ID],Table4[Category],"Not Found")</f>
        <v>Office</v>
      </c>
      <c r="Q4022" t="str">
        <f>_xlfn.XLOOKUP(Table2[[#This Row],[Product_ID]],Table4[Product_ID],Table4[Sub_Category],"Not Found")</f>
        <v>Storage</v>
      </c>
      <c r="R4022" t="str">
        <f>_xlfn.XLOOKUP(Table2[[#This Row],[Customer_ID]],Table1[Customer_ID],Table1[Region],"Not Found")</f>
        <v>West</v>
      </c>
      <c r="S4022" t="str">
        <f>_xlfn.XLOOKUP(Table2[[#This Row],[Customer_ID]],Table1[Customer_ID],Table1[Segment],"Not Found")</f>
        <v>Consumer</v>
      </c>
      <c r="T4022" t="str">
        <f>_xlfn.XLOOKUP(Table2[[#This Row],[Product_ID]],Table4[Product_ID],Table4[Product_Name],"Not Found")</f>
        <v>Desk Organizer</v>
      </c>
    </row>
    <row r="4023" spans="1:20" x14ac:dyDescent="0.3">
      <c r="A4023" t="s">
        <v>4555</v>
      </c>
      <c r="B4023" s="4">
        <v>45713</v>
      </c>
      <c r="C4023" s="4">
        <v>45716</v>
      </c>
      <c r="D4023" t="s">
        <v>889</v>
      </c>
      <c r="E4023" t="s">
        <v>99</v>
      </c>
      <c r="F4023" s="8">
        <v>1</v>
      </c>
      <c r="G4023" s="10">
        <v>0</v>
      </c>
      <c r="H4023" t="s">
        <v>13</v>
      </c>
      <c r="I4023" s="8">
        <v>249</v>
      </c>
      <c r="J4023" s="8">
        <v>88.24</v>
      </c>
      <c r="K4023" s="12">
        <f>YEAR(Table2[[#This Row],[Order_Date]])</f>
        <v>2025</v>
      </c>
      <c r="L4023" s="12">
        <f>MONTH(Table2[[#This Row],[Order_Date]])</f>
        <v>2</v>
      </c>
      <c r="M4023" t="str">
        <f>TEXT(Table2[[#This Row],[Order_Date]],"mmm")</f>
        <v>Feb</v>
      </c>
      <c r="N4023" t="str">
        <f>TEXT(Table2[[#This Row],[Order_Date]],"YYYY-MM")</f>
        <v>2025-02</v>
      </c>
      <c r="O4023" s="9">
        <f>IFERROR(Table2[[#This Row],[Profit]]/Table2[[#This Row],[Sales]],0)</f>
        <v>0.3543775100401606</v>
      </c>
      <c r="P4023" t="str">
        <f>_xlfn.XLOOKUP(Table2[[#This Row],[Product_ID]],Table4[Product_ID],Table4[Category],"Not Found")</f>
        <v>Office</v>
      </c>
      <c r="Q4023" t="str">
        <f>_xlfn.XLOOKUP(Table2[[#This Row],[Product_ID]],Table4[Product_ID],Table4[Sub_Category],"Not Found")</f>
        <v>Paper</v>
      </c>
      <c r="R4023" t="str">
        <f>_xlfn.XLOOKUP(Table2[[#This Row],[Customer_ID]],Table1[Customer_ID],Table1[Region],"Not Found")</f>
        <v>West</v>
      </c>
      <c r="S4023" t="str">
        <f>_xlfn.XLOOKUP(Table2[[#This Row],[Customer_ID]],Table1[Customer_ID],Table1[Segment],"Not Found")</f>
        <v>Consumer</v>
      </c>
      <c r="T4023" t="str">
        <f>_xlfn.XLOOKUP(Table2[[#This Row],[Product_ID]],Table4[Product_ID],Table4[Product_Name],"Not Found")</f>
        <v>Pen Set</v>
      </c>
    </row>
    <row r="4024" spans="1:20" x14ac:dyDescent="0.3">
      <c r="A4024" t="s">
        <v>4556</v>
      </c>
      <c r="B4024" s="4">
        <v>46003</v>
      </c>
      <c r="C4024" s="4">
        <v>46007</v>
      </c>
      <c r="D4024" t="s">
        <v>418</v>
      </c>
      <c r="E4024" t="s">
        <v>20</v>
      </c>
      <c r="F4024" s="8">
        <v>1</v>
      </c>
      <c r="G4024" s="10">
        <v>0.1</v>
      </c>
      <c r="H4024" t="s">
        <v>17</v>
      </c>
      <c r="I4024" s="8">
        <v>6299.1</v>
      </c>
      <c r="J4024" s="8">
        <v>1166.8499999999999</v>
      </c>
      <c r="K4024" s="12">
        <f>YEAR(Table2[[#This Row],[Order_Date]])</f>
        <v>2025</v>
      </c>
      <c r="L4024" s="12">
        <f>MONTH(Table2[[#This Row],[Order_Date]])</f>
        <v>12</v>
      </c>
      <c r="M4024" t="str">
        <f>TEXT(Table2[[#This Row],[Order_Date]],"mmm")</f>
        <v>Dec</v>
      </c>
      <c r="N4024" t="str">
        <f>TEXT(Table2[[#This Row],[Order_Date]],"YYYY-MM")</f>
        <v>2025-12</v>
      </c>
      <c r="O4024" s="9">
        <f>IFERROR(Table2[[#This Row],[Profit]]/Table2[[#This Row],[Sales]],0)</f>
        <v>0.18524074867838261</v>
      </c>
      <c r="P4024" t="str">
        <f>_xlfn.XLOOKUP(Table2[[#This Row],[Product_ID]],Table4[Product_ID],Table4[Category],"Not Found")</f>
        <v>Furniture</v>
      </c>
      <c r="Q4024" t="str">
        <f>_xlfn.XLOOKUP(Table2[[#This Row],[Product_ID]],Table4[Product_ID],Table4[Sub_Category],"Not Found")</f>
        <v>Furniture</v>
      </c>
      <c r="R4024" t="str">
        <f>_xlfn.XLOOKUP(Table2[[#This Row],[Customer_ID]],Table1[Customer_ID],Table1[Region],"Not Found")</f>
        <v>North</v>
      </c>
      <c r="S4024" t="str">
        <f>_xlfn.XLOOKUP(Table2[[#This Row],[Customer_ID]],Table1[Customer_ID],Table1[Segment],"Not Found")</f>
        <v>Home Office</v>
      </c>
      <c r="T4024" t="str">
        <f>_xlfn.XLOOKUP(Table2[[#This Row],[Product_ID]],Table4[Product_ID],Table4[Product_Name],"Not Found")</f>
        <v>Office Chair</v>
      </c>
    </row>
    <row r="4025" spans="1:20" x14ac:dyDescent="0.3">
      <c r="A4025" t="s">
        <v>4557</v>
      </c>
      <c r="B4025" s="4">
        <v>45538</v>
      </c>
      <c r="C4025" s="4">
        <v>45543</v>
      </c>
      <c r="D4025" t="s">
        <v>263</v>
      </c>
      <c r="E4025" t="s">
        <v>16</v>
      </c>
      <c r="F4025" s="8">
        <v>2</v>
      </c>
      <c r="G4025" s="10">
        <v>0.1</v>
      </c>
      <c r="H4025" t="s">
        <v>17</v>
      </c>
      <c r="I4025" s="8">
        <v>2338.1999999999998</v>
      </c>
      <c r="J4025" s="8">
        <v>490.38</v>
      </c>
      <c r="K4025" s="12">
        <f>YEAR(Table2[[#This Row],[Order_Date]])</f>
        <v>2024</v>
      </c>
      <c r="L4025" s="12">
        <f>MONTH(Table2[[#This Row],[Order_Date]])</f>
        <v>9</v>
      </c>
      <c r="M4025" t="str">
        <f>TEXT(Table2[[#This Row],[Order_Date]],"mmm")</f>
        <v>Sep</v>
      </c>
      <c r="N4025" t="str">
        <f>TEXT(Table2[[#This Row],[Order_Date]],"YYYY-MM")</f>
        <v>2024-09</v>
      </c>
      <c r="O4025" s="9">
        <f>IFERROR(Table2[[#This Row],[Profit]]/Table2[[#This Row],[Sales]],0)</f>
        <v>0.20972542981780859</v>
      </c>
      <c r="P4025" t="str">
        <f>_xlfn.XLOOKUP(Table2[[#This Row],[Product_ID]],Table4[Product_ID],Table4[Category],"Not Found")</f>
        <v>Technology</v>
      </c>
      <c r="Q4025" t="str">
        <f>_xlfn.XLOOKUP(Table2[[#This Row],[Product_ID]],Table4[Product_ID],Table4[Sub_Category],"Not Found")</f>
        <v>Accessories</v>
      </c>
      <c r="R4025" t="str">
        <f>_xlfn.XLOOKUP(Table2[[#This Row],[Customer_ID]],Table1[Customer_ID],Table1[Region],"Not Found")</f>
        <v>East</v>
      </c>
      <c r="S4025" t="str">
        <f>_xlfn.XLOOKUP(Table2[[#This Row],[Customer_ID]],Table1[Customer_ID],Table1[Segment],"Not Found")</f>
        <v>Corporate</v>
      </c>
      <c r="T4025" t="str">
        <f>_xlfn.XLOOKUP(Table2[[#This Row],[Product_ID]],Table4[Product_ID],Table4[Product_Name],"Not Found")</f>
        <v>USB-C Hub</v>
      </c>
    </row>
    <row r="4026" spans="1:20" x14ac:dyDescent="0.3">
      <c r="A4026" t="s">
        <v>4558</v>
      </c>
      <c r="B4026" s="4">
        <v>45363</v>
      </c>
      <c r="C4026" s="4">
        <v>45365</v>
      </c>
      <c r="D4026" t="s">
        <v>80</v>
      </c>
      <c r="E4026" t="s">
        <v>16</v>
      </c>
      <c r="F4026" s="8">
        <v>1</v>
      </c>
      <c r="G4026" s="10">
        <v>0.2</v>
      </c>
      <c r="H4026" t="s">
        <v>17</v>
      </c>
      <c r="I4026" s="8">
        <v>1039.2</v>
      </c>
      <c r="J4026" s="8">
        <v>244.95</v>
      </c>
      <c r="K4026" s="12">
        <f>YEAR(Table2[[#This Row],[Order_Date]])</f>
        <v>2024</v>
      </c>
      <c r="L4026" s="12">
        <f>MONTH(Table2[[#This Row],[Order_Date]])</f>
        <v>3</v>
      </c>
      <c r="M4026" t="str">
        <f>TEXT(Table2[[#This Row],[Order_Date]],"mmm")</f>
        <v>Mar</v>
      </c>
      <c r="N4026" t="str">
        <f>TEXT(Table2[[#This Row],[Order_Date]],"YYYY-MM")</f>
        <v>2024-03</v>
      </c>
      <c r="O4026" s="9">
        <f>IFERROR(Table2[[#This Row],[Profit]]/Table2[[#This Row],[Sales]],0)</f>
        <v>0.23571016166281752</v>
      </c>
      <c r="P4026" t="str">
        <f>_xlfn.XLOOKUP(Table2[[#This Row],[Product_ID]],Table4[Product_ID],Table4[Category],"Not Found")</f>
        <v>Technology</v>
      </c>
      <c r="Q4026" t="str">
        <f>_xlfn.XLOOKUP(Table2[[#This Row],[Product_ID]],Table4[Product_ID],Table4[Sub_Category],"Not Found")</f>
        <v>Accessories</v>
      </c>
      <c r="R4026" t="str">
        <f>_xlfn.XLOOKUP(Table2[[#This Row],[Customer_ID]],Table1[Customer_ID],Table1[Region],"Not Found")</f>
        <v>South</v>
      </c>
      <c r="S4026" t="str">
        <f>_xlfn.XLOOKUP(Table2[[#This Row],[Customer_ID]],Table1[Customer_ID],Table1[Segment],"Not Found")</f>
        <v>Corporate</v>
      </c>
      <c r="T4026" t="str">
        <f>_xlfn.XLOOKUP(Table2[[#This Row],[Product_ID]],Table4[Product_ID],Table4[Product_Name],"Not Found")</f>
        <v>USB-C Hub</v>
      </c>
    </row>
    <row r="4027" spans="1:20" x14ac:dyDescent="0.3">
      <c r="A4027" t="s">
        <v>4559</v>
      </c>
      <c r="B4027" s="4">
        <v>45476</v>
      </c>
      <c r="C4027" s="4">
        <v>45480</v>
      </c>
      <c r="D4027" t="s">
        <v>810</v>
      </c>
      <c r="E4027" t="s">
        <v>26</v>
      </c>
      <c r="F4027" s="8">
        <v>1</v>
      </c>
      <c r="G4027" s="10">
        <v>0.05</v>
      </c>
      <c r="H4027" t="s">
        <v>21</v>
      </c>
      <c r="I4027" s="8">
        <v>854.05</v>
      </c>
      <c r="J4027" s="8">
        <v>197.13</v>
      </c>
      <c r="K4027" s="12">
        <f>YEAR(Table2[[#This Row],[Order_Date]])</f>
        <v>2024</v>
      </c>
      <c r="L4027" s="12">
        <f>MONTH(Table2[[#This Row],[Order_Date]])</f>
        <v>7</v>
      </c>
      <c r="M4027" t="str">
        <f>TEXT(Table2[[#This Row],[Order_Date]],"mmm")</f>
        <v>Jul</v>
      </c>
      <c r="N4027" t="str">
        <f>TEXT(Table2[[#This Row],[Order_Date]],"YYYY-MM")</f>
        <v>2024-07</v>
      </c>
      <c r="O4027" s="9">
        <f>IFERROR(Table2[[#This Row],[Profit]]/Table2[[#This Row],[Sales]],0)</f>
        <v>0.23081786780633454</v>
      </c>
      <c r="P4027" t="str">
        <f>_xlfn.XLOOKUP(Table2[[#This Row],[Product_ID]],Table4[Product_ID],Table4[Category],"Not Found")</f>
        <v>Technology</v>
      </c>
      <c r="Q4027" t="str">
        <f>_xlfn.XLOOKUP(Table2[[#This Row],[Product_ID]],Table4[Product_ID],Table4[Sub_Category],"Not Found")</f>
        <v>Accessories</v>
      </c>
      <c r="R4027" t="str">
        <f>_xlfn.XLOOKUP(Table2[[#This Row],[Customer_ID]],Table1[Customer_ID],Table1[Region],"Not Found")</f>
        <v>North</v>
      </c>
      <c r="S4027" t="str">
        <f>_xlfn.XLOOKUP(Table2[[#This Row],[Customer_ID]],Table1[Customer_ID],Table1[Segment],"Not Found")</f>
        <v>Consumer</v>
      </c>
      <c r="T4027" t="str">
        <f>_xlfn.XLOOKUP(Table2[[#This Row],[Product_ID]],Table4[Product_ID],Table4[Product_Name],"Not Found")</f>
        <v>Keyboard</v>
      </c>
    </row>
    <row r="4028" spans="1:20" x14ac:dyDescent="0.3">
      <c r="A4028" t="s">
        <v>4560</v>
      </c>
      <c r="B4028" s="4">
        <v>45297</v>
      </c>
      <c r="C4028" s="4">
        <v>45298</v>
      </c>
      <c r="D4028" t="s">
        <v>627</v>
      </c>
      <c r="E4028" t="s">
        <v>50</v>
      </c>
      <c r="F4028" s="8">
        <v>2</v>
      </c>
      <c r="G4028" s="10">
        <v>0</v>
      </c>
      <c r="H4028" t="s">
        <v>17</v>
      </c>
      <c r="I4028" s="8">
        <v>998</v>
      </c>
      <c r="J4028" s="8">
        <v>288.70999999999998</v>
      </c>
      <c r="K4028" s="12">
        <f>YEAR(Table2[[#This Row],[Order_Date]])</f>
        <v>2024</v>
      </c>
      <c r="L4028" s="12">
        <f>MONTH(Table2[[#This Row],[Order_Date]])</f>
        <v>1</v>
      </c>
      <c r="M4028" t="str">
        <f>TEXT(Table2[[#This Row],[Order_Date]],"mmm")</f>
        <v>Jan</v>
      </c>
      <c r="N4028" t="str">
        <f>TEXT(Table2[[#This Row],[Order_Date]],"YYYY-MM")</f>
        <v>2024-01</v>
      </c>
      <c r="O4028" s="9">
        <f>IFERROR(Table2[[#This Row],[Profit]]/Table2[[#This Row],[Sales]],0)</f>
        <v>0.28928857715430861</v>
      </c>
      <c r="P4028" t="str">
        <f>_xlfn.XLOOKUP(Table2[[#This Row],[Product_ID]],Table4[Product_ID],Table4[Category],"Not Found")</f>
        <v>Technology</v>
      </c>
      <c r="Q4028" t="str">
        <f>_xlfn.XLOOKUP(Table2[[#This Row],[Product_ID]],Table4[Product_ID],Table4[Sub_Category],"Not Found")</f>
        <v>Accessories</v>
      </c>
      <c r="R4028" t="str">
        <f>_xlfn.XLOOKUP(Table2[[#This Row],[Customer_ID]],Table1[Customer_ID],Table1[Region],"Not Found")</f>
        <v>West</v>
      </c>
      <c r="S4028" t="str">
        <f>_xlfn.XLOOKUP(Table2[[#This Row],[Customer_ID]],Table1[Customer_ID],Table1[Segment],"Not Found")</f>
        <v>Corporate</v>
      </c>
      <c r="T4028" t="str">
        <f>_xlfn.XLOOKUP(Table2[[#This Row],[Product_ID]],Table4[Product_ID],Table4[Product_Name],"Not Found")</f>
        <v>Wireless Mouse</v>
      </c>
    </row>
    <row r="4029" spans="1:20" x14ac:dyDescent="0.3">
      <c r="A4029" t="s">
        <v>4561</v>
      </c>
      <c r="B4029" s="4">
        <v>45497</v>
      </c>
      <c r="C4029" s="4">
        <v>45502</v>
      </c>
      <c r="D4029" t="s">
        <v>1487</v>
      </c>
      <c r="E4029" t="s">
        <v>71</v>
      </c>
      <c r="F4029" s="8">
        <v>1</v>
      </c>
      <c r="G4029" s="10">
        <v>0</v>
      </c>
      <c r="H4029" t="s">
        <v>13</v>
      </c>
      <c r="I4029" s="8">
        <v>799</v>
      </c>
      <c r="J4029" s="8">
        <v>212.74</v>
      </c>
      <c r="K4029" s="12">
        <f>YEAR(Table2[[#This Row],[Order_Date]])</f>
        <v>2024</v>
      </c>
      <c r="L4029" s="12">
        <f>MONTH(Table2[[#This Row],[Order_Date]])</f>
        <v>7</v>
      </c>
      <c r="M4029" t="str">
        <f>TEXT(Table2[[#This Row],[Order_Date]],"mmm")</f>
        <v>Jul</v>
      </c>
      <c r="N4029" t="str">
        <f>TEXT(Table2[[#This Row],[Order_Date]],"YYYY-MM")</f>
        <v>2024-07</v>
      </c>
      <c r="O4029" s="9">
        <f>IFERROR(Table2[[#This Row],[Profit]]/Table2[[#This Row],[Sales]],0)</f>
        <v>0.26625782227784733</v>
      </c>
      <c r="P4029" t="str">
        <f>_xlfn.XLOOKUP(Table2[[#This Row],[Product_ID]],Table4[Product_ID],Table4[Category],"Not Found")</f>
        <v>Home</v>
      </c>
      <c r="Q4029" t="str">
        <f>_xlfn.XLOOKUP(Table2[[#This Row],[Product_ID]],Table4[Product_ID],Table4[Sub_Category],"Not Found")</f>
        <v>Storage</v>
      </c>
      <c r="R4029" t="str">
        <f>_xlfn.XLOOKUP(Table2[[#This Row],[Customer_ID]],Table1[Customer_ID],Table1[Region],"Not Found")</f>
        <v>East</v>
      </c>
      <c r="S4029" t="str">
        <f>_xlfn.XLOOKUP(Table2[[#This Row],[Customer_ID]],Table1[Customer_ID],Table1[Segment],"Not Found")</f>
        <v>Consumer</v>
      </c>
      <c r="T4029" t="str">
        <f>_xlfn.XLOOKUP(Table2[[#This Row],[Product_ID]],Table4[Product_ID],Table4[Product_Name],"Not Found")</f>
        <v>Storage Box</v>
      </c>
    </row>
    <row r="4030" spans="1:20" x14ac:dyDescent="0.3">
      <c r="A4030" t="s">
        <v>4562</v>
      </c>
      <c r="B4030" s="4">
        <v>45835</v>
      </c>
      <c r="C4030" s="4">
        <v>45838</v>
      </c>
      <c r="D4030" t="s">
        <v>70</v>
      </c>
      <c r="E4030" t="s">
        <v>81</v>
      </c>
      <c r="F4030" s="8">
        <v>2</v>
      </c>
      <c r="G4030" s="10">
        <v>0</v>
      </c>
      <c r="H4030" t="s">
        <v>21</v>
      </c>
      <c r="I4030" s="8">
        <v>1598</v>
      </c>
      <c r="J4030" s="8">
        <v>295.79000000000002</v>
      </c>
      <c r="K4030" s="12">
        <f>YEAR(Table2[[#This Row],[Order_Date]])</f>
        <v>2025</v>
      </c>
      <c r="L4030" s="12">
        <f>MONTH(Table2[[#This Row],[Order_Date]])</f>
        <v>6</v>
      </c>
      <c r="M4030" t="str">
        <f>TEXT(Table2[[#This Row],[Order_Date]],"mmm")</f>
        <v>Jun</v>
      </c>
      <c r="N4030" t="str">
        <f>TEXT(Table2[[#This Row],[Order_Date]],"YYYY-MM")</f>
        <v>2025-06</v>
      </c>
      <c r="O4030" s="9">
        <f>IFERROR(Table2[[#This Row],[Profit]]/Table2[[#This Row],[Sales]],0)</f>
        <v>0.18510012515644558</v>
      </c>
      <c r="P4030" t="str">
        <f>_xlfn.XLOOKUP(Table2[[#This Row],[Product_ID]],Table4[Product_ID],Table4[Category],"Not Found")</f>
        <v>Home</v>
      </c>
      <c r="Q4030" t="str">
        <f>_xlfn.XLOOKUP(Table2[[#This Row],[Product_ID]],Table4[Product_ID],Table4[Sub_Category],"Not Found")</f>
        <v>Kitchen</v>
      </c>
      <c r="R4030" t="str">
        <f>_xlfn.XLOOKUP(Table2[[#This Row],[Customer_ID]],Table1[Customer_ID],Table1[Region],"Not Found")</f>
        <v>South</v>
      </c>
      <c r="S4030" t="str">
        <f>_xlfn.XLOOKUP(Table2[[#This Row],[Customer_ID]],Table1[Customer_ID],Table1[Segment],"Not Found")</f>
        <v>Consumer</v>
      </c>
      <c r="T4030" t="str">
        <f>_xlfn.XLOOKUP(Table2[[#This Row],[Product_ID]],Table4[Product_ID],Table4[Product_Name],"Not Found")</f>
        <v>Travel Mug</v>
      </c>
    </row>
    <row r="4031" spans="1:20" x14ac:dyDescent="0.3">
      <c r="A4031" t="s">
        <v>4563</v>
      </c>
      <c r="B4031" s="4">
        <v>45902</v>
      </c>
      <c r="C4031" s="4">
        <v>45907</v>
      </c>
      <c r="D4031" t="s">
        <v>1233</v>
      </c>
      <c r="E4031" t="s">
        <v>12</v>
      </c>
      <c r="F4031" s="8">
        <v>1</v>
      </c>
      <c r="G4031" s="10">
        <v>0</v>
      </c>
      <c r="H4031" t="s">
        <v>13</v>
      </c>
      <c r="I4031" s="8">
        <v>599</v>
      </c>
      <c r="J4031" s="8">
        <v>136.44999999999999</v>
      </c>
      <c r="K4031" s="12">
        <f>YEAR(Table2[[#This Row],[Order_Date]])</f>
        <v>2025</v>
      </c>
      <c r="L4031" s="12">
        <f>MONTH(Table2[[#This Row],[Order_Date]])</f>
        <v>9</v>
      </c>
      <c r="M4031" t="str">
        <f>TEXT(Table2[[#This Row],[Order_Date]],"mmm")</f>
        <v>Sep</v>
      </c>
      <c r="N4031" t="str">
        <f>TEXT(Table2[[#This Row],[Order_Date]],"YYYY-MM")</f>
        <v>2025-09</v>
      </c>
      <c r="O4031" s="9">
        <f>IFERROR(Table2[[#This Row],[Profit]]/Table2[[#This Row],[Sales]],0)</f>
        <v>0.22779632721202001</v>
      </c>
      <c r="P4031" t="str">
        <f>_xlfn.XLOOKUP(Table2[[#This Row],[Product_ID]],Table4[Product_ID],Table4[Category],"Not Found")</f>
        <v>Home</v>
      </c>
      <c r="Q4031" t="str">
        <f>_xlfn.XLOOKUP(Table2[[#This Row],[Product_ID]],Table4[Product_ID],Table4[Sub_Category],"Not Found")</f>
        <v>Kitchen</v>
      </c>
      <c r="R4031" t="str">
        <f>_xlfn.XLOOKUP(Table2[[#This Row],[Customer_ID]],Table1[Customer_ID],Table1[Region],"Not Found")</f>
        <v>East</v>
      </c>
      <c r="S4031" t="str">
        <f>_xlfn.XLOOKUP(Table2[[#This Row],[Customer_ID]],Table1[Customer_ID],Table1[Segment],"Not Found")</f>
        <v>Consumer</v>
      </c>
      <c r="T4031" t="str">
        <f>_xlfn.XLOOKUP(Table2[[#This Row],[Product_ID]],Table4[Product_ID],Table4[Product_Name],"Not Found")</f>
        <v>Water Bottle</v>
      </c>
    </row>
    <row r="4032" spans="1:20" x14ac:dyDescent="0.3">
      <c r="A4032" t="s">
        <v>4564</v>
      </c>
      <c r="B4032" s="4">
        <v>45678</v>
      </c>
      <c r="C4032" s="4">
        <v>45679</v>
      </c>
      <c r="D4032" t="s">
        <v>1457</v>
      </c>
      <c r="E4032" t="s">
        <v>116</v>
      </c>
      <c r="F4032" s="8">
        <v>4</v>
      </c>
      <c r="G4032" s="10">
        <v>0.2</v>
      </c>
      <c r="H4032" t="s">
        <v>17</v>
      </c>
      <c r="I4032" s="8">
        <v>1276.8</v>
      </c>
      <c r="J4032" s="8">
        <v>317.11</v>
      </c>
      <c r="K4032" s="12">
        <f>YEAR(Table2[[#This Row],[Order_Date]])</f>
        <v>2025</v>
      </c>
      <c r="L4032" s="12">
        <f>MONTH(Table2[[#This Row],[Order_Date]])</f>
        <v>1</v>
      </c>
      <c r="M4032" t="str">
        <f>TEXT(Table2[[#This Row],[Order_Date]],"mmm")</f>
        <v>Jan</v>
      </c>
      <c r="N4032" t="str">
        <f>TEXT(Table2[[#This Row],[Order_Date]],"YYYY-MM")</f>
        <v>2025-01</v>
      </c>
      <c r="O4032" s="9">
        <f>IFERROR(Table2[[#This Row],[Profit]]/Table2[[#This Row],[Sales]],0)</f>
        <v>0.24836309523809524</v>
      </c>
      <c r="P4032" t="str">
        <f>_xlfn.XLOOKUP(Table2[[#This Row],[Product_ID]],Table4[Product_ID],Table4[Category],"Not Found")</f>
        <v>Technology</v>
      </c>
      <c r="Q4032" t="str">
        <f>_xlfn.XLOOKUP(Table2[[#This Row],[Product_ID]],Table4[Product_ID],Table4[Sub_Category],"Not Found")</f>
        <v>Accessories</v>
      </c>
      <c r="R4032" t="str">
        <f>_xlfn.XLOOKUP(Table2[[#This Row],[Customer_ID]],Table1[Customer_ID],Table1[Region],"Not Found")</f>
        <v>West</v>
      </c>
      <c r="S4032" t="str">
        <f>_xlfn.XLOOKUP(Table2[[#This Row],[Customer_ID]],Table1[Customer_ID],Table1[Segment],"Not Found")</f>
        <v>Home Office</v>
      </c>
      <c r="T4032" t="str">
        <f>_xlfn.XLOOKUP(Table2[[#This Row],[Product_ID]],Table4[Product_ID],Table4[Product_Name],"Not Found")</f>
        <v>Mobile Holder</v>
      </c>
    </row>
    <row r="4033" spans="1:20" x14ac:dyDescent="0.3">
      <c r="A4033" t="s">
        <v>4565</v>
      </c>
      <c r="B4033" s="4">
        <v>45990</v>
      </c>
      <c r="C4033" s="4">
        <v>45995</v>
      </c>
      <c r="D4033" t="s">
        <v>3086</v>
      </c>
      <c r="E4033" t="s">
        <v>65</v>
      </c>
      <c r="F4033" s="8">
        <v>1</v>
      </c>
      <c r="G4033" s="10">
        <v>0</v>
      </c>
      <c r="H4033" t="s">
        <v>30</v>
      </c>
      <c r="I4033" s="8">
        <v>699</v>
      </c>
      <c r="J4033" s="8">
        <v>191.47</v>
      </c>
      <c r="K4033" s="12">
        <f>YEAR(Table2[[#This Row],[Order_Date]])</f>
        <v>2025</v>
      </c>
      <c r="L4033" s="12">
        <f>MONTH(Table2[[#This Row],[Order_Date]])</f>
        <v>11</v>
      </c>
      <c r="M4033" t="str">
        <f>TEXT(Table2[[#This Row],[Order_Date]],"mmm")</f>
        <v>Nov</v>
      </c>
      <c r="N4033" t="str">
        <f>TEXT(Table2[[#This Row],[Order_Date]],"YYYY-MM")</f>
        <v>2025-11</v>
      </c>
      <c r="O4033" s="9">
        <f>IFERROR(Table2[[#This Row],[Profit]]/Table2[[#This Row],[Sales]],0)</f>
        <v>0.27391988555078683</v>
      </c>
      <c r="P4033" t="str">
        <f>_xlfn.XLOOKUP(Table2[[#This Row],[Product_ID]],Table4[Product_ID],Table4[Category],"Not Found")</f>
        <v>Office</v>
      </c>
      <c r="Q4033" t="str">
        <f>_xlfn.XLOOKUP(Table2[[#This Row],[Product_ID]],Table4[Product_ID],Table4[Sub_Category],"Not Found")</f>
        <v>Storage</v>
      </c>
      <c r="R4033" t="str">
        <f>_xlfn.XLOOKUP(Table2[[#This Row],[Customer_ID]],Table1[Customer_ID],Table1[Region],"Not Found")</f>
        <v>East</v>
      </c>
      <c r="S4033" t="str">
        <f>_xlfn.XLOOKUP(Table2[[#This Row],[Customer_ID]],Table1[Customer_ID],Table1[Segment],"Not Found")</f>
        <v>Consumer</v>
      </c>
      <c r="T4033" t="str">
        <f>_xlfn.XLOOKUP(Table2[[#This Row],[Product_ID]],Table4[Product_ID],Table4[Product_Name],"Not Found")</f>
        <v>Desk Organizer</v>
      </c>
    </row>
    <row r="4034" spans="1:20" x14ac:dyDescent="0.3">
      <c r="A4034" t="s">
        <v>4566</v>
      </c>
      <c r="B4034" s="4">
        <v>45367</v>
      </c>
      <c r="C4034" s="4">
        <v>45370</v>
      </c>
      <c r="D4034" t="s">
        <v>208</v>
      </c>
      <c r="E4034" t="s">
        <v>71</v>
      </c>
      <c r="F4034" s="8">
        <v>4</v>
      </c>
      <c r="G4034" s="10">
        <v>0</v>
      </c>
      <c r="H4034" t="s">
        <v>17</v>
      </c>
      <c r="I4034" s="8">
        <v>3196</v>
      </c>
      <c r="J4034" s="8">
        <v>742.84</v>
      </c>
      <c r="K4034" s="12">
        <f>YEAR(Table2[[#This Row],[Order_Date]])</f>
        <v>2024</v>
      </c>
      <c r="L4034" s="12">
        <f>MONTH(Table2[[#This Row],[Order_Date]])</f>
        <v>3</v>
      </c>
      <c r="M4034" t="str">
        <f>TEXT(Table2[[#This Row],[Order_Date]],"mmm")</f>
        <v>Mar</v>
      </c>
      <c r="N4034" t="str">
        <f>TEXT(Table2[[#This Row],[Order_Date]],"YYYY-MM")</f>
        <v>2024-03</v>
      </c>
      <c r="O4034" s="9">
        <f>IFERROR(Table2[[#This Row],[Profit]]/Table2[[#This Row],[Sales]],0)</f>
        <v>0.23242803504380477</v>
      </c>
      <c r="P4034" t="str">
        <f>_xlfn.XLOOKUP(Table2[[#This Row],[Product_ID]],Table4[Product_ID],Table4[Category],"Not Found")</f>
        <v>Home</v>
      </c>
      <c r="Q4034" t="str">
        <f>_xlfn.XLOOKUP(Table2[[#This Row],[Product_ID]],Table4[Product_ID],Table4[Sub_Category],"Not Found")</f>
        <v>Storage</v>
      </c>
      <c r="R4034" t="str">
        <f>_xlfn.XLOOKUP(Table2[[#This Row],[Customer_ID]],Table1[Customer_ID],Table1[Region],"Not Found")</f>
        <v>West</v>
      </c>
      <c r="S4034" t="str">
        <f>_xlfn.XLOOKUP(Table2[[#This Row],[Customer_ID]],Table1[Customer_ID],Table1[Segment],"Not Found")</f>
        <v>Consumer</v>
      </c>
      <c r="T4034" t="str">
        <f>_xlfn.XLOOKUP(Table2[[#This Row],[Product_ID]],Table4[Product_ID],Table4[Product_Name],"Not Found")</f>
        <v>Storage Box</v>
      </c>
    </row>
    <row r="4035" spans="1:20" x14ac:dyDescent="0.3">
      <c r="A4035" t="s">
        <v>4567</v>
      </c>
      <c r="B4035" s="4">
        <v>45468</v>
      </c>
      <c r="C4035" s="4">
        <v>45472</v>
      </c>
      <c r="D4035" t="s">
        <v>369</v>
      </c>
      <c r="E4035" t="s">
        <v>26</v>
      </c>
      <c r="F4035" s="8">
        <v>1</v>
      </c>
      <c r="G4035" s="10">
        <v>0</v>
      </c>
      <c r="H4035" t="s">
        <v>17</v>
      </c>
      <c r="I4035" s="8">
        <v>899</v>
      </c>
      <c r="J4035" s="8">
        <v>176.68</v>
      </c>
      <c r="K4035" s="12">
        <f>YEAR(Table2[[#This Row],[Order_Date]])</f>
        <v>2024</v>
      </c>
      <c r="L4035" s="12">
        <f>MONTH(Table2[[#This Row],[Order_Date]])</f>
        <v>6</v>
      </c>
      <c r="M4035" t="str">
        <f>TEXT(Table2[[#This Row],[Order_Date]],"mmm")</f>
        <v>Jun</v>
      </c>
      <c r="N4035" t="str">
        <f>TEXT(Table2[[#This Row],[Order_Date]],"YYYY-MM")</f>
        <v>2024-06</v>
      </c>
      <c r="O4035" s="9">
        <f>IFERROR(Table2[[#This Row],[Profit]]/Table2[[#This Row],[Sales]],0)</f>
        <v>0.19652947719688543</v>
      </c>
      <c r="P4035" t="str">
        <f>_xlfn.XLOOKUP(Table2[[#This Row],[Product_ID]],Table4[Product_ID],Table4[Category],"Not Found")</f>
        <v>Technology</v>
      </c>
      <c r="Q4035" t="str">
        <f>_xlfn.XLOOKUP(Table2[[#This Row],[Product_ID]],Table4[Product_ID],Table4[Sub_Category],"Not Found")</f>
        <v>Accessories</v>
      </c>
      <c r="R4035" t="str">
        <f>_xlfn.XLOOKUP(Table2[[#This Row],[Customer_ID]],Table1[Customer_ID],Table1[Region],"Not Found")</f>
        <v>North</v>
      </c>
      <c r="S4035" t="str">
        <f>_xlfn.XLOOKUP(Table2[[#This Row],[Customer_ID]],Table1[Customer_ID],Table1[Segment],"Not Found")</f>
        <v>Consumer</v>
      </c>
      <c r="T4035" t="str">
        <f>_xlfn.XLOOKUP(Table2[[#This Row],[Product_ID]],Table4[Product_ID],Table4[Product_Name],"Not Found")</f>
        <v>Keyboard</v>
      </c>
    </row>
    <row r="4036" spans="1:20" x14ac:dyDescent="0.3">
      <c r="A4036" t="s">
        <v>4568</v>
      </c>
      <c r="B4036" s="4">
        <v>45640</v>
      </c>
      <c r="C4036" s="4">
        <v>45644</v>
      </c>
      <c r="D4036" t="s">
        <v>952</v>
      </c>
      <c r="E4036" t="s">
        <v>200</v>
      </c>
      <c r="F4036" s="8">
        <v>3</v>
      </c>
      <c r="G4036" s="10">
        <v>0</v>
      </c>
      <c r="H4036" t="s">
        <v>13</v>
      </c>
      <c r="I4036" s="8">
        <v>3297</v>
      </c>
      <c r="J4036" s="8">
        <v>817</v>
      </c>
      <c r="K4036" s="12">
        <f>YEAR(Table2[[#This Row],[Order_Date]])</f>
        <v>2024</v>
      </c>
      <c r="L4036" s="12">
        <f>MONTH(Table2[[#This Row],[Order_Date]])</f>
        <v>12</v>
      </c>
      <c r="M4036" t="str">
        <f>TEXT(Table2[[#This Row],[Order_Date]],"mmm")</f>
        <v>Dec</v>
      </c>
      <c r="N4036" t="str">
        <f>TEXT(Table2[[#This Row],[Order_Date]],"YYYY-MM")</f>
        <v>2024-12</v>
      </c>
      <c r="O4036" s="9">
        <f>IFERROR(Table2[[#This Row],[Profit]]/Table2[[#This Row],[Sales]],0)</f>
        <v>0.24780103124052169</v>
      </c>
      <c r="P4036" t="str">
        <f>_xlfn.XLOOKUP(Table2[[#This Row],[Product_ID]],Table4[Product_ID],Table4[Category],"Not Found")</f>
        <v>Office</v>
      </c>
      <c r="Q4036" t="str">
        <f>_xlfn.XLOOKUP(Table2[[#This Row],[Product_ID]],Table4[Product_ID],Table4[Sub_Category],"Not Found")</f>
        <v>Office Supplies</v>
      </c>
      <c r="R4036" t="str">
        <f>_xlfn.XLOOKUP(Table2[[#This Row],[Customer_ID]],Table1[Customer_ID],Table1[Region],"Not Found")</f>
        <v>West</v>
      </c>
      <c r="S4036" t="str">
        <f>_xlfn.XLOOKUP(Table2[[#This Row],[Customer_ID]],Table1[Customer_ID],Table1[Segment],"Not Found")</f>
        <v>Corporate</v>
      </c>
      <c r="T4036" t="str">
        <f>_xlfn.XLOOKUP(Table2[[#This Row],[Product_ID]],Table4[Product_ID],Table4[Product_Name],"Not Found")</f>
        <v>Laptop Stand</v>
      </c>
    </row>
    <row r="4037" spans="1:20" x14ac:dyDescent="0.3">
      <c r="A4037" t="s">
        <v>4569</v>
      </c>
      <c r="B4037" s="4">
        <v>45546</v>
      </c>
      <c r="C4037" s="4">
        <v>45549</v>
      </c>
      <c r="D4037" t="s">
        <v>612</v>
      </c>
      <c r="E4037" t="s">
        <v>81</v>
      </c>
      <c r="F4037" s="8">
        <v>1</v>
      </c>
      <c r="G4037" s="10">
        <v>0</v>
      </c>
      <c r="H4037" t="s">
        <v>21</v>
      </c>
      <c r="I4037" s="8">
        <v>799</v>
      </c>
      <c r="J4037" s="8">
        <v>206.87</v>
      </c>
      <c r="K4037" s="12">
        <f>YEAR(Table2[[#This Row],[Order_Date]])</f>
        <v>2024</v>
      </c>
      <c r="L4037" s="12">
        <f>MONTH(Table2[[#This Row],[Order_Date]])</f>
        <v>9</v>
      </c>
      <c r="M4037" t="str">
        <f>TEXT(Table2[[#This Row],[Order_Date]],"mmm")</f>
        <v>Sep</v>
      </c>
      <c r="N4037" t="str">
        <f>TEXT(Table2[[#This Row],[Order_Date]],"YYYY-MM")</f>
        <v>2024-09</v>
      </c>
      <c r="O4037" s="9">
        <f>IFERROR(Table2[[#This Row],[Profit]]/Table2[[#This Row],[Sales]],0)</f>
        <v>0.25891113892365458</v>
      </c>
      <c r="P4037" t="str">
        <f>_xlfn.XLOOKUP(Table2[[#This Row],[Product_ID]],Table4[Product_ID],Table4[Category],"Not Found")</f>
        <v>Home</v>
      </c>
      <c r="Q4037" t="str">
        <f>_xlfn.XLOOKUP(Table2[[#This Row],[Product_ID]],Table4[Product_ID],Table4[Sub_Category],"Not Found")</f>
        <v>Kitchen</v>
      </c>
      <c r="R4037" t="str">
        <f>_xlfn.XLOOKUP(Table2[[#This Row],[Customer_ID]],Table1[Customer_ID],Table1[Region],"Not Found")</f>
        <v>West</v>
      </c>
      <c r="S4037" t="str">
        <f>_xlfn.XLOOKUP(Table2[[#This Row],[Customer_ID]],Table1[Customer_ID],Table1[Segment],"Not Found")</f>
        <v>Consumer</v>
      </c>
      <c r="T4037" t="str">
        <f>_xlfn.XLOOKUP(Table2[[#This Row],[Product_ID]],Table4[Product_ID],Table4[Product_Name],"Not Found")</f>
        <v>Travel Mug</v>
      </c>
    </row>
    <row r="4038" spans="1:20" x14ac:dyDescent="0.3">
      <c r="A4038" t="s">
        <v>4570</v>
      </c>
      <c r="B4038" s="4">
        <v>45993</v>
      </c>
      <c r="C4038" s="4">
        <v>45995</v>
      </c>
      <c r="D4038" t="s">
        <v>712</v>
      </c>
      <c r="E4038" t="s">
        <v>96</v>
      </c>
      <c r="F4038" s="8">
        <v>2</v>
      </c>
      <c r="G4038" s="10">
        <v>0.05</v>
      </c>
      <c r="H4038" t="s">
        <v>13</v>
      </c>
      <c r="I4038" s="8">
        <v>1898.1</v>
      </c>
      <c r="J4038" s="8">
        <v>430.34</v>
      </c>
      <c r="K4038" s="12">
        <f>YEAR(Table2[[#This Row],[Order_Date]])</f>
        <v>2025</v>
      </c>
      <c r="L4038" s="12">
        <f>MONTH(Table2[[#This Row],[Order_Date]])</f>
        <v>12</v>
      </c>
      <c r="M4038" t="str">
        <f>TEXT(Table2[[#This Row],[Order_Date]],"mmm")</f>
        <v>Dec</v>
      </c>
      <c r="N4038" t="str">
        <f>TEXT(Table2[[#This Row],[Order_Date]],"YYYY-MM")</f>
        <v>2025-12</v>
      </c>
      <c r="O4038" s="9">
        <f>IFERROR(Table2[[#This Row],[Profit]]/Table2[[#This Row],[Sales]],0)</f>
        <v>0.22672145830040566</v>
      </c>
      <c r="P4038" t="str">
        <f>_xlfn.XLOOKUP(Table2[[#This Row],[Product_ID]],Table4[Product_ID],Table4[Category],"Not Found")</f>
        <v>Home</v>
      </c>
      <c r="Q4038" t="str">
        <f>_xlfn.XLOOKUP(Table2[[#This Row],[Product_ID]],Table4[Product_ID],Table4[Sub_Category],"Not Found")</f>
        <v>Lighting</v>
      </c>
      <c r="R4038" t="str">
        <f>_xlfn.XLOOKUP(Table2[[#This Row],[Customer_ID]],Table1[Customer_ID],Table1[Region],"Not Found")</f>
        <v>East</v>
      </c>
      <c r="S4038" t="str">
        <f>_xlfn.XLOOKUP(Table2[[#This Row],[Customer_ID]],Table1[Customer_ID],Table1[Segment],"Not Found")</f>
        <v>Consumer</v>
      </c>
      <c r="T4038" t="str">
        <f>_xlfn.XLOOKUP(Table2[[#This Row],[Product_ID]],Table4[Product_ID],Table4[Product_Name],"Not Found")</f>
        <v>LED Strip Light</v>
      </c>
    </row>
    <row r="4039" spans="1:20" x14ac:dyDescent="0.3">
      <c r="A4039" t="s">
        <v>4571</v>
      </c>
      <c r="B4039" s="4">
        <v>45599</v>
      </c>
      <c r="C4039" s="4">
        <v>45601</v>
      </c>
      <c r="D4039" t="s">
        <v>307</v>
      </c>
      <c r="E4039" t="s">
        <v>40</v>
      </c>
      <c r="F4039" s="8">
        <v>1</v>
      </c>
      <c r="G4039" s="10">
        <v>0.05</v>
      </c>
      <c r="H4039" t="s">
        <v>21</v>
      </c>
      <c r="I4039" s="8">
        <v>1424.05</v>
      </c>
      <c r="J4039" s="8">
        <v>380.32</v>
      </c>
      <c r="K4039" s="12">
        <f>YEAR(Table2[[#This Row],[Order_Date]])</f>
        <v>2024</v>
      </c>
      <c r="L4039" s="12">
        <f>MONTH(Table2[[#This Row],[Order_Date]])</f>
        <v>11</v>
      </c>
      <c r="M4039" t="str">
        <f>TEXT(Table2[[#This Row],[Order_Date]],"mmm")</f>
        <v>Nov</v>
      </c>
      <c r="N4039" t="str">
        <f>TEXT(Table2[[#This Row],[Order_Date]],"YYYY-MM")</f>
        <v>2024-11</v>
      </c>
      <c r="O4039" s="9">
        <f>IFERROR(Table2[[#This Row],[Profit]]/Table2[[#This Row],[Sales]],0)</f>
        <v>0.2670692742530108</v>
      </c>
      <c r="P4039" t="str">
        <f>_xlfn.XLOOKUP(Table2[[#This Row],[Product_ID]],Table4[Product_ID],Table4[Category],"Not Found")</f>
        <v>Technology</v>
      </c>
      <c r="Q4039" t="str">
        <f>_xlfn.XLOOKUP(Table2[[#This Row],[Product_ID]],Table4[Product_ID],Table4[Sub_Category],"Not Found")</f>
        <v>Accessories</v>
      </c>
      <c r="R4039" t="str">
        <f>_xlfn.XLOOKUP(Table2[[#This Row],[Customer_ID]],Table1[Customer_ID],Table1[Region],"Not Found")</f>
        <v>West</v>
      </c>
      <c r="S4039" t="str">
        <f>_xlfn.XLOOKUP(Table2[[#This Row],[Customer_ID]],Table1[Customer_ID],Table1[Segment],"Not Found")</f>
        <v>Corporate</v>
      </c>
      <c r="T4039" t="str">
        <f>_xlfn.XLOOKUP(Table2[[#This Row],[Product_ID]],Table4[Product_ID],Table4[Product_Name],"Not Found")</f>
        <v>Power Bank</v>
      </c>
    </row>
    <row r="4040" spans="1:20" x14ac:dyDescent="0.3">
      <c r="A4040" t="s">
        <v>4572</v>
      </c>
      <c r="B4040" s="4">
        <v>45636</v>
      </c>
      <c r="C4040" s="4">
        <v>45640</v>
      </c>
      <c r="D4040" t="s">
        <v>191</v>
      </c>
      <c r="E4040" t="s">
        <v>29</v>
      </c>
      <c r="F4040" s="8">
        <v>2</v>
      </c>
      <c r="G4040" s="10">
        <v>0</v>
      </c>
      <c r="H4040" t="s">
        <v>13</v>
      </c>
      <c r="I4040" s="8">
        <v>798</v>
      </c>
      <c r="J4040" s="8">
        <v>200.29</v>
      </c>
      <c r="K4040" s="12">
        <f>YEAR(Table2[[#This Row],[Order_Date]])</f>
        <v>2024</v>
      </c>
      <c r="L4040" s="12">
        <f>MONTH(Table2[[#This Row],[Order_Date]])</f>
        <v>12</v>
      </c>
      <c r="M4040" t="str">
        <f>TEXT(Table2[[#This Row],[Order_Date]],"mmm")</f>
        <v>Dec</v>
      </c>
      <c r="N4040" t="str">
        <f>TEXT(Table2[[#This Row],[Order_Date]],"YYYY-MM")</f>
        <v>2024-12</v>
      </c>
      <c r="O4040" s="9">
        <f>IFERROR(Table2[[#This Row],[Profit]]/Table2[[#This Row],[Sales]],0)</f>
        <v>0.25098997493734337</v>
      </c>
      <c r="P4040" t="str">
        <f>_xlfn.XLOOKUP(Table2[[#This Row],[Product_ID]],Table4[Product_ID],Table4[Category],"Not Found")</f>
        <v>Office</v>
      </c>
      <c r="Q4040" t="str">
        <f>_xlfn.XLOOKUP(Table2[[#This Row],[Product_ID]],Table4[Product_ID],Table4[Sub_Category],"Not Found")</f>
        <v>Paper</v>
      </c>
      <c r="R4040" t="str">
        <f>_xlfn.XLOOKUP(Table2[[#This Row],[Customer_ID]],Table1[Customer_ID],Table1[Region],"Not Found")</f>
        <v>West</v>
      </c>
      <c r="S4040" t="str">
        <f>_xlfn.XLOOKUP(Table2[[#This Row],[Customer_ID]],Table1[Customer_ID],Table1[Segment],"Not Found")</f>
        <v>Consumer</v>
      </c>
      <c r="T4040" t="str">
        <f>_xlfn.XLOOKUP(Table2[[#This Row],[Product_ID]],Table4[Product_ID],Table4[Product_Name],"Not Found")</f>
        <v>Notebook Set</v>
      </c>
    </row>
    <row r="4041" spans="1:20" x14ac:dyDescent="0.3">
      <c r="A4041" t="s">
        <v>4573</v>
      </c>
      <c r="B4041" s="4">
        <v>45418</v>
      </c>
      <c r="C4041" s="4">
        <v>45419</v>
      </c>
      <c r="D4041" t="s">
        <v>640</v>
      </c>
      <c r="E4041" t="s">
        <v>26</v>
      </c>
      <c r="F4041" s="8">
        <v>2</v>
      </c>
      <c r="G4041" s="10">
        <v>0</v>
      </c>
      <c r="H4041" t="s">
        <v>13</v>
      </c>
      <c r="I4041" s="8">
        <v>1798</v>
      </c>
      <c r="J4041" s="8">
        <v>313.60000000000002</v>
      </c>
      <c r="K4041" s="12">
        <f>YEAR(Table2[[#This Row],[Order_Date]])</f>
        <v>2024</v>
      </c>
      <c r="L4041" s="12">
        <f>MONTH(Table2[[#This Row],[Order_Date]])</f>
        <v>5</v>
      </c>
      <c r="M4041" t="str">
        <f>TEXT(Table2[[#This Row],[Order_Date]],"mmm")</f>
        <v>May</v>
      </c>
      <c r="N4041" t="str">
        <f>TEXT(Table2[[#This Row],[Order_Date]],"YYYY-MM")</f>
        <v>2024-05</v>
      </c>
      <c r="O4041" s="9">
        <f>IFERROR(Table2[[#This Row],[Profit]]/Table2[[#This Row],[Sales]],0)</f>
        <v>0.17441601779755284</v>
      </c>
      <c r="P4041" t="str">
        <f>_xlfn.XLOOKUP(Table2[[#This Row],[Product_ID]],Table4[Product_ID],Table4[Category],"Not Found")</f>
        <v>Technology</v>
      </c>
      <c r="Q4041" t="str">
        <f>_xlfn.XLOOKUP(Table2[[#This Row],[Product_ID]],Table4[Product_ID],Table4[Sub_Category],"Not Found")</f>
        <v>Accessories</v>
      </c>
      <c r="R4041" t="str">
        <f>_xlfn.XLOOKUP(Table2[[#This Row],[Customer_ID]],Table1[Customer_ID],Table1[Region],"Not Found")</f>
        <v>East</v>
      </c>
      <c r="S4041" t="str">
        <f>_xlfn.XLOOKUP(Table2[[#This Row],[Customer_ID]],Table1[Customer_ID],Table1[Segment],"Not Found")</f>
        <v>Consumer</v>
      </c>
      <c r="T4041" t="str">
        <f>_xlfn.XLOOKUP(Table2[[#This Row],[Product_ID]],Table4[Product_ID],Table4[Product_Name],"Not Found")</f>
        <v>Keyboard</v>
      </c>
    </row>
    <row r="4042" spans="1:20" x14ac:dyDescent="0.3">
      <c r="A4042" t="s">
        <v>4574</v>
      </c>
      <c r="B4042" s="4">
        <v>45578</v>
      </c>
      <c r="C4042" s="4">
        <v>45583</v>
      </c>
      <c r="D4042" t="s">
        <v>1394</v>
      </c>
      <c r="E4042" t="s">
        <v>50</v>
      </c>
      <c r="F4042" s="8">
        <v>2</v>
      </c>
      <c r="G4042" s="10">
        <v>0.1</v>
      </c>
      <c r="H4042" t="s">
        <v>13</v>
      </c>
      <c r="I4042" s="8">
        <v>898.2</v>
      </c>
      <c r="J4042" s="8">
        <v>197.01</v>
      </c>
      <c r="K4042" s="12">
        <f>YEAR(Table2[[#This Row],[Order_Date]])</f>
        <v>2024</v>
      </c>
      <c r="L4042" s="12">
        <f>MONTH(Table2[[#This Row],[Order_Date]])</f>
        <v>10</v>
      </c>
      <c r="M4042" t="str">
        <f>TEXT(Table2[[#This Row],[Order_Date]],"mmm")</f>
        <v>Oct</v>
      </c>
      <c r="N4042" t="str">
        <f>TEXT(Table2[[#This Row],[Order_Date]],"YYYY-MM")</f>
        <v>2024-10</v>
      </c>
      <c r="O4042" s="9">
        <f>IFERROR(Table2[[#This Row],[Profit]]/Table2[[#This Row],[Sales]],0)</f>
        <v>0.21933867735470941</v>
      </c>
      <c r="P4042" t="str">
        <f>_xlfn.XLOOKUP(Table2[[#This Row],[Product_ID]],Table4[Product_ID],Table4[Category],"Not Found")</f>
        <v>Technology</v>
      </c>
      <c r="Q4042" t="str">
        <f>_xlfn.XLOOKUP(Table2[[#This Row],[Product_ID]],Table4[Product_ID],Table4[Sub_Category],"Not Found")</f>
        <v>Accessories</v>
      </c>
      <c r="R4042" t="str">
        <f>_xlfn.XLOOKUP(Table2[[#This Row],[Customer_ID]],Table1[Customer_ID],Table1[Region],"Not Found")</f>
        <v>North</v>
      </c>
      <c r="S4042" t="str">
        <f>_xlfn.XLOOKUP(Table2[[#This Row],[Customer_ID]],Table1[Customer_ID],Table1[Segment],"Not Found")</f>
        <v>Corporate</v>
      </c>
      <c r="T4042" t="str">
        <f>_xlfn.XLOOKUP(Table2[[#This Row],[Product_ID]],Table4[Product_ID],Table4[Product_Name],"Not Found")</f>
        <v>Wireless Mouse</v>
      </c>
    </row>
    <row r="4043" spans="1:20" x14ac:dyDescent="0.3">
      <c r="A4043" t="s">
        <v>4575</v>
      </c>
      <c r="B4043" s="4">
        <v>46016</v>
      </c>
      <c r="C4043" s="4">
        <v>46019</v>
      </c>
      <c r="D4043" t="s">
        <v>85</v>
      </c>
      <c r="E4043" t="s">
        <v>35</v>
      </c>
      <c r="F4043" s="8">
        <v>2</v>
      </c>
      <c r="G4043" s="10">
        <v>0.05</v>
      </c>
      <c r="H4043" t="s">
        <v>13</v>
      </c>
      <c r="I4043" s="8">
        <v>3038.1</v>
      </c>
      <c r="J4043" s="8">
        <v>694.97</v>
      </c>
      <c r="K4043" s="12">
        <f>YEAR(Table2[[#This Row],[Order_Date]])</f>
        <v>2025</v>
      </c>
      <c r="L4043" s="12">
        <f>MONTH(Table2[[#This Row],[Order_Date]])</f>
        <v>12</v>
      </c>
      <c r="M4043" t="str">
        <f>TEXT(Table2[[#This Row],[Order_Date]],"mmm")</f>
        <v>Dec</v>
      </c>
      <c r="N4043" t="str">
        <f>TEXT(Table2[[#This Row],[Order_Date]],"YYYY-MM")</f>
        <v>2025-12</v>
      </c>
      <c r="O4043" s="9">
        <f>IFERROR(Table2[[#This Row],[Profit]]/Table2[[#This Row],[Sales]],0)</f>
        <v>0.22875152233303711</v>
      </c>
      <c r="P4043" t="str">
        <f>_xlfn.XLOOKUP(Table2[[#This Row],[Product_ID]],Table4[Product_ID],Table4[Category],"Not Found")</f>
        <v>Lifestyle</v>
      </c>
      <c r="Q4043" t="str">
        <f>_xlfn.XLOOKUP(Table2[[#This Row],[Product_ID]],Table4[Product_ID],Table4[Sub_Category],"Not Found")</f>
        <v>Bags</v>
      </c>
      <c r="R4043" t="str">
        <f>_xlfn.XLOOKUP(Table2[[#This Row],[Customer_ID]],Table1[Customer_ID],Table1[Region],"Not Found")</f>
        <v>West</v>
      </c>
      <c r="S4043" t="str">
        <f>_xlfn.XLOOKUP(Table2[[#This Row],[Customer_ID]],Table1[Customer_ID],Table1[Segment],"Not Found")</f>
        <v>Consumer</v>
      </c>
      <c r="T4043" t="str">
        <f>_xlfn.XLOOKUP(Table2[[#This Row],[Product_ID]],Table4[Product_ID],Table4[Product_Name],"Not Found")</f>
        <v>Backpack</v>
      </c>
    </row>
    <row r="4044" spans="1:20" x14ac:dyDescent="0.3">
      <c r="A4044" t="s">
        <v>4576</v>
      </c>
      <c r="B4044" s="4">
        <v>45887</v>
      </c>
      <c r="C4044" s="4">
        <v>45888</v>
      </c>
      <c r="D4044" t="s">
        <v>1965</v>
      </c>
      <c r="E4044" t="s">
        <v>200</v>
      </c>
      <c r="F4044" s="8">
        <v>1</v>
      </c>
      <c r="G4044" s="10">
        <v>0</v>
      </c>
      <c r="H4044" t="s">
        <v>21</v>
      </c>
      <c r="I4044" s="8">
        <v>1099</v>
      </c>
      <c r="J4044" s="8">
        <v>215.17</v>
      </c>
      <c r="K4044" s="12">
        <f>YEAR(Table2[[#This Row],[Order_Date]])</f>
        <v>2025</v>
      </c>
      <c r="L4044" s="12">
        <f>MONTH(Table2[[#This Row],[Order_Date]])</f>
        <v>8</v>
      </c>
      <c r="M4044" t="str">
        <f>TEXT(Table2[[#This Row],[Order_Date]],"mmm")</f>
        <v>Aug</v>
      </c>
      <c r="N4044" t="str">
        <f>TEXT(Table2[[#This Row],[Order_Date]],"YYYY-MM")</f>
        <v>2025-08</v>
      </c>
      <c r="O4044" s="9">
        <f>IFERROR(Table2[[#This Row],[Profit]]/Table2[[#This Row],[Sales]],0)</f>
        <v>0.19578707916287533</v>
      </c>
      <c r="P4044" t="str">
        <f>_xlfn.XLOOKUP(Table2[[#This Row],[Product_ID]],Table4[Product_ID],Table4[Category],"Not Found")</f>
        <v>Office</v>
      </c>
      <c r="Q4044" t="str">
        <f>_xlfn.XLOOKUP(Table2[[#This Row],[Product_ID]],Table4[Product_ID],Table4[Sub_Category],"Not Found")</f>
        <v>Office Supplies</v>
      </c>
      <c r="R4044" t="str">
        <f>_xlfn.XLOOKUP(Table2[[#This Row],[Customer_ID]],Table1[Customer_ID],Table1[Region],"Not Found")</f>
        <v>South</v>
      </c>
      <c r="S4044" t="str">
        <f>_xlfn.XLOOKUP(Table2[[#This Row],[Customer_ID]],Table1[Customer_ID],Table1[Segment],"Not Found")</f>
        <v>Consumer</v>
      </c>
      <c r="T4044" t="str">
        <f>_xlfn.XLOOKUP(Table2[[#This Row],[Product_ID]],Table4[Product_ID],Table4[Product_Name],"Not Found")</f>
        <v>Laptop Stand</v>
      </c>
    </row>
    <row r="4045" spans="1:20" x14ac:dyDescent="0.3">
      <c r="A4045" t="s">
        <v>4577</v>
      </c>
      <c r="B4045" s="4">
        <v>45778</v>
      </c>
      <c r="C4045" s="4">
        <v>45783</v>
      </c>
      <c r="D4045" t="s">
        <v>159</v>
      </c>
      <c r="E4045" t="s">
        <v>68</v>
      </c>
      <c r="F4045" s="8">
        <v>1</v>
      </c>
      <c r="G4045" s="10">
        <v>0.15</v>
      </c>
      <c r="H4045" t="s">
        <v>21</v>
      </c>
      <c r="I4045" s="8">
        <v>1104.1500000000001</v>
      </c>
      <c r="J4045" s="8">
        <v>300.18</v>
      </c>
      <c r="K4045" s="12">
        <f>YEAR(Table2[[#This Row],[Order_Date]])</f>
        <v>2025</v>
      </c>
      <c r="L4045" s="12">
        <f>MONTH(Table2[[#This Row],[Order_Date]])</f>
        <v>5</v>
      </c>
      <c r="M4045" t="str">
        <f>TEXT(Table2[[#This Row],[Order_Date]],"mmm")</f>
        <v>May</v>
      </c>
      <c r="N4045" t="str">
        <f>TEXT(Table2[[#This Row],[Order_Date]],"YYYY-MM")</f>
        <v>2025-05</v>
      </c>
      <c r="O4045" s="9">
        <f>IFERROR(Table2[[#This Row],[Profit]]/Table2[[#This Row],[Sales]],0)</f>
        <v>0.27186523570167093</v>
      </c>
      <c r="P4045" t="str">
        <f>_xlfn.XLOOKUP(Table2[[#This Row],[Product_ID]],Table4[Product_ID],Table4[Category],"Not Found")</f>
        <v>Home</v>
      </c>
      <c r="Q4045" t="str">
        <f>_xlfn.XLOOKUP(Table2[[#This Row],[Product_ID]],Table4[Product_ID],Table4[Sub_Category],"Not Found")</f>
        <v>Lighting</v>
      </c>
      <c r="R4045" t="str">
        <f>_xlfn.XLOOKUP(Table2[[#This Row],[Customer_ID]],Table1[Customer_ID],Table1[Region],"Not Found")</f>
        <v>South</v>
      </c>
      <c r="S4045" t="str">
        <f>_xlfn.XLOOKUP(Table2[[#This Row],[Customer_ID]],Table1[Customer_ID],Table1[Segment],"Not Found")</f>
        <v>Home Office</v>
      </c>
      <c r="T4045" t="str">
        <f>_xlfn.XLOOKUP(Table2[[#This Row],[Product_ID]],Table4[Product_ID],Table4[Product_Name],"Not Found")</f>
        <v>Table Lamp</v>
      </c>
    </row>
    <row r="4046" spans="1:20" x14ac:dyDescent="0.3">
      <c r="A4046" t="s">
        <v>4578</v>
      </c>
      <c r="B4046" s="4">
        <v>45674</v>
      </c>
      <c r="C4046" s="4">
        <v>45678</v>
      </c>
      <c r="D4046" t="s">
        <v>591</v>
      </c>
      <c r="E4046" t="s">
        <v>65</v>
      </c>
      <c r="F4046" s="8">
        <v>2</v>
      </c>
      <c r="G4046" s="10">
        <v>0.05</v>
      </c>
      <c r="H4046" t="s">
        <v>17</v>
      </c>
      <c r="I4046" s="8">
        <v>1328.1</v>
      </c>
      <c r="J4046" s="8">
        <v>374.41</v>
      </c>
      <c r="K4046" s="12">
        <f>YEAR(Table2[[#This Row],[Order_Date]])</f>
        <v>2025</v>
      </c>
      <c r="L4046" s="12">
        <f>MONTH(Table2[[#This Row],[Order_Date]])</f>
        <v>1</v>
      </c>
      <c r="M4046" t="str">
        <f>TEXT(Table2[[#This Row],[Order_Date]],"mmm")</f>
        <v>Jan</v>
      </c>
      <c r="N4046" t="str">
        <f>TEXT(Table2[[#This Row],[Order_Date]],"YYYY-MM")</f>
        <v>2025-01</v>
      </c>
      <c r="O4046" s="9">
        <f>IFERROR(Table2[[#This Row],[Profit]]/Table2[[#This Row],[Sales]],0)</f>
        <v>0.28191401249905884</v>
      </c>
      <c r="P4046" t="str">
        <f>_xlfn.XLOOKUP(Table2[[#This Row],[Product_ID]],Table4[Product_ID],Table4[Category],"Not Found")</f>
        <v>Office</v>
      </c>
      <c r="Q4046" t="str">
        <f>_xlfn.XLOOKUP(Table2[[#This Row],[Product_ID]],Table4[Product_ID],Table4[Sub_Category],"Not Found")</f>
        <v>Storage</v>
      </c>
      <c r="R4046" t="str">
        <f>_xlfn.XLOOKUP(Table2[[#This Row],[Customer_ID]],Table1[Customer_ID],Table1[Region],"Not Found")</f>
        <v>East</v>
      </c>
      <c r="S4046" t="str">
        <f>_xlfn.XLOOKUP(Table2[[#This Row],[Customer_ID]],Table1[Customer_ID],Table1[Segment],"Not Found")</f>
        <v>Corporate</v>
      </c>
      <c r="T4046" t="str">
        <f>_xlfn.XLOOKUP(Table2[[#This Row],[Product_ID]],Table4[Product_ID],Table4[Product_Name],"Not Found")</f>
        <v>Desk Organizer</v>
      </c>
    </row>
    <row r="4047" spans="1:20" x14ac:dyDescent="0.3">
      <c r="A4047" t="s">
        <v>4579</v>
      </c>
      <c r="B4047" s="4">
        <v>45697</v>
      </c>
      <c r="C4047" s="4">
        <v>45700</v>
      </c>
      <c r="D4047" t="s">
        <v>554</v>
      </c>
      <c r="E4047" t="s">
        <v>12</v>
      </c>
      <c r="F4047" s="8">
        <v>1</v>
      </c>
      <c r="G4047" s="10">
        <v>0.05</v>
      </c>
      <c r="H4047" t="s">
        <v>13</v>
      </c>
      <c r="I4047" s="8">
        <v>569.04999999999995</v>
      </c>
      <c r="J4047" s="8">
        <v>100.71</v>
      </c>
      <c r="K4047" s="12">
        <f>YEAR(Table2[[#This Row],[Order_Date]])</f>
        <v>2025</v>
      </c>
      <c r="L4047" s="12">
        <f>MONTH(Table2[[#This Row],[Order_Date]])</f>
        <v>2</v>
      </c>
      <c r="M4047" t="str">
        <f>TEXT(Table2[[#This Row],[Order_Date]],"mmm")</f>
        <v>Feb</v>
      </c>
      <c r="N4047" t="str">
        <f>TEXT(Table2[[#This Row],[Order_Date]],"YYYY-MM")</f>
        <v>2025-02</v>
      </c>
      <c r="O4047" s="9">
        <f>IFERROR(Table2[[#This Row],[Profit]]/Table2[[#This Row],[Sales]],0)</f>
        <v>0.17697917581934805</v>
      </c>
      <c r="P4047" t="str">
        <f>_xlfn.XLOOKUP(Table2[[#This Row],[Product_ID]],Table4[Product_ID],Table4[Category],"Not Found")</f>
        <v>Home</v>
      </c>
      <c r="Q4047" t="str">
        <f>_xlfn.XLOOKUP(Table2[[#This Row],[Product_ID]],Table4[Product_ID],Table4[Sub_Category],"Not Found")</f>
        <v>Kitchen</v>
      </c>
      <c r="R4047" t="str">
        <f>_xlfn.XLOOKUP(Table2[[#This Row],[Customer_ID]],Table1[Customer_ID],Table1[Region],"Not Found")</f>
        <v>West</v>
      </c>
      <c r="S4047" t="str">
        <f>_xlfn.XLOOKUP(Table2[[#This Row],[Customer_ID]],Table1[Customer_ID],Table1[Segment],"Not Found")</f>
        <v>Consumer</v>
      </c>
      <c r="T4047" t="str">
        <f>_xlfn.XLOOKUP(Table2[[#This Row],[Product_ID]],Table4[Product_ID],Table4[Product_Name],"Not Found")</f>
        <v>Water Bottle</v>
      </c>
    </row>
    <row r="4048" spans="1:20" x14ac:dyDescent="0.3">
      <c r="A4048" t="s">
        <v>4580</v>
      </c>
      <c r="B4048" s="4">
        <v>45679</v>
      </c>
      <c r="C4048" s="4">
        <v>45680</v>
      </c>
      <c r="D4048" t="s">
        <v>1093</v>
      </c>
      <c r="E4048" t="s">
        <v>26</v>
      </c>
      <c r="F4048" s="8">
        <v>1</v>
      </c>
      <c r="G4048" s="10">
        <v>0.15</v>
      </c>
      <c r="H4048" t="s">
        <v>13</v>
      </c>
      <c r="I4048" s="8">
        <v>764.15</v>
      </c>
      <c r="J4048" s="8">
        <v>170.54</v>
      </c>
      <c r="K4048" s="12">
        <f>YEAR(Table2[[#This Row],[Order_Date]])</f>
        <v>2025</v>
      </c>
      <c r="L4048" s="12">
        <f>MONTH(Table2[[#This Row],[Order_Date]])</f>
        <v>1</v>
      </c>
      <c r="M4048" t="str">
        <f>TEXT(Table2[[#This Row],[Order_Date]],"mmm")</f>
        <v>Jan</v>
      </c>
      <c r="N4048" t="str">
        <f>TEXT(Table2[[#This Row],[Order_Date]],"YYYY-MM")</f>
        <v>2025-01</v>
      </c>
      <c r="O4048" s="9">
        <f>IFERROR(Table2[[#This Row],[Profit]]/Table2[[#This Row],[Sales]],0)</f>
        <v>0.22317607799515801</v>
      </c>
      <c r="P4048" t="str">
        <f>_xlfn.XLOOKUP(Table2[[#This Row],[Product_ID]],Table4[Product_ID],Table4[Category],"Not Found")</f>
        <v>Technology</v>
      </c>
      <c r="Q4048" t="str">
        <f>_xlfn.XLOOKUP(Table2[[#This Row],[Product_ID]],Table4[Product_ID],Table4[Sub_Category],"Not Found")</f>
        <v>Accessories</v>
      </c>
      <c r="R4048" t="str">
        <f>_xlfn.XLOOKUP(Table2[[#This Row],[Customer_ID]],Table1[Customer_ID],Table1[Region],"Not Found")</f>
        <v>West</v>
      </c>
      <c r="S4048" t="str">
        <f>_xlfn.XLOOKUP(Table2[[#This Row],[Customer_ID]],Table1[Customer_ID],Table1[Segment],"Not Found")</f>
        <v>Home Office</v>
      </c>
      <c r="T4048" t="str">
        <f>_xlfn.XLOOKUP(Table2[[#This Row],[Product_ID]],Table4[Product_ID],Table4[Product_Name],"Not Found")</f>
        <v>Keyboard</v>
      </c>
    </row>
    <row r="4049" spans="1:20" x14ac:dyDescent="0.3">
      <c r="A4049" t="s">
        <v>4581</v>
      </c>
      <c r="B4049" s="4">
        <v>45816</v>
      </c>
      <c r="C4049" s="4">
        <v>45821</v>
      </c>
      <c r="D4049" t="s">
        <v>390</v>
      </c>
      <c r="E4049" t="s">
        <v>71</v>
      </c>
      <c r="F4049" s="8">
        <v>1</v>
      </c>
      <c r="G4049" s="10">
        <v>0.05</v>
      </c>
      <c r="H4049" t="s">
        <v>17</v>
      </c>
      <c r="I4049" s="8">
        <v>759.05</v>
      </c>
      <c r="J4049" s="8">
        <v>182.01</v>
      </c>
      <c r="K4049" s="12">
        <f>YEAR(Table2[[#This Row],[Order_Date]])</f>
        <v>2025</v>
      </c>
      <c r="L4049" s="12">
        <f>MONTH(Table2[[#This Row],[Order_Date]])</f>
        <v>6</v>
      </c>
      <c r="M4049" t="str">
        <f>TEXT(Table2[[#This Row],[Order_Date]],"mmm")</f>
        <v>Jun</v>
      </c>
      <c r="N4049" t="str">
        <f>TEXT(Table2[[#This Row],[Order_Date]],"YYYY-MM")</f>
        <v>2025-06</v>
      </c>
      <c r="O4049" s="9">
        <f>IFERROR(Table2[[#This Row],[Profit]]/Table2[[#This Row],[Sales]],0)</f>
        <v>0.23978657532441869</v>
      </c>
      <c r="P4049" t="str">
        <f>_xlfn.XLOOKUP(Table2[[#This Row],[Product_ID]],Table4[Product_ID],Table4[Category],"Not Found")</f>
        <v>Home</v>
      </c>
      <c r="Q4049" t="str">
        <f>_xlfn.XLOOKUP(Table2[[#This Row],[Product_ID]],Table4[Product_ID],Table4[Sub_Category],"Not Found")</f>
        <v>Storage</v>
      </c>
      <c r="R4049" t="str">
        <f>_xlfn.XLOOKUP(Table2[[#This Row],[Customer_ID]],Table1[Customer_ID],Table1[Region],"Not Found")</f>
        <v>West</v>
      </c>
      <c r="S4049" t="str">
        <f>_xlfn.XLOOKUP(Table2[[#This Row],[Customer_ID]],Table1[Customer_ID],Table1[Segment],"Not Found")</f>
        <v>Consumer</v>
      </c>
      <c r="T4049" t="str">
        <f>_xlfn.XLOOKUP(Table2[[#This Row],[Product_ID]],Table4[Product_ID],Table4[Product_Name],"Not Found")</f>
        <v>Storage Box</v>
      </c>
    </row>
    <row r="4050" spans="1:20" x14ac:dyDescent="0.3">
      <c r="A4050" t="s">
        <v>4582</v>
      </c>
      <c r="B4050" s="4">
        <v>45848</v>
      </c>
      <c r="C4050" s="4">
        <v>45852</v>
      </c>
      <c r="D4050" t="s">
        <v>2126</v>
      </c>
      <c r="E4050" t="s">
        <v>40</v>
      </c>
      <c r="F4050" s="8">
        <v>1</v>
      </c>
      <c r="G4050" s="10">
        <v>0.1</v>
      </c>
      <c r="H4050" t="s">
        <v>13</v>
      </c>
      <c r="I4050" s="8">
        <v>1349.1</v>
      </c>
      <c r="J4050" s="8">
        <v>224.88</v>
      </c>
      <c r="K4050" s="12">
        <f>YEAR(Table2[[#This Row],[Order_Date]])</f>
        <v>2025</v>
      </c>
      <c r="L4050" s="12">
        <f>MONTH(Table2[[#This Row],[Order_Date]])</f>
        <v>7</v>
      </c>
      <c r="M4050" t="str">
        <f>TEXT(Table2[[#This Row],[Order_Date]],"mmm")</f>
        <v>Jul</v>
      </c>
      <c r="N4050" t="str">
        <f>TEXT(Table2[[#This Row],[Order_Date]],"YYYY-MM")</f>
        <v>2025-07</v>
      </c>
      <c r="O4050" s="9">
        <f>IFERROR(Table2[[#This Row],[Profit]]/Table2[[#This Row],[Sales]],0)</f>
        <v>0.16668890371358686</v>
      </c>
      <c r="P4050" t="str">
        <f>_xlfn.XLOOKUP(Table2[[#This Row],[Product_ID]],Table4[Product_ID],Table4[Category],"Not Found")</f>
        <v>Technology</v>
      </c>
      <c r="Q4050" t="str">
        <f>_xlfn.XLOOKUP(Table2[[#This Row],[Product_ID]],Table4[Product_ID],Table4[Sub_Category],"Not Found")</f>
        <v>Accessories</v>
      </c>
      <c r="R4050" t="str">
        <f>_xlfn.XLOOKUP(Table2[[#This Row],[Customer_ID]],Table1[Customer_ID],Table1[Region],"Not Found")</f>
        <v>West</v>
      </c>
      <c r="S4050" t="str">
        <f>_xlfn.XLOOKUP(Table2[[#This Row],[Customer_ID]],Table1[Customer_ID],Table1[Segment],"Not Found")</f>
        <v>Consumer</v>
      </c>
      <c r="T4050" t="str">
        <f>_xlfn.XLOOKUP(Table2[[#This Row],[Product_ID]],Table4[Product_ID],Table4[Product_Name],"Not Found")</f>
        <v>Power Bank</v>
      </c>
    </row>
    <row r="4051" spans="1:20" x14ac:dyDescent="0.3">
      <c r="A4051" t="s">
        <v>4583</v>
      </c>
      <c r="B4051" s="4">
        <v>45930</v>
      </c>
      <c r="C4051" s="4">
        <v>45934</v>
      </c>
      <c r="D4051" t="s">
        <v>1763</v>
      </c>
      <c r="E4051" t="s">
        <v>20</v>
      </c>
      <c r="F4051" s="8">
        <v>2</v>
      </c>
      <c r="G4051" s="10">
        <v>0.15</v>
      </c>
      <c r="H4051" t="s">
        <v>21</v>
      </c>
      <c r="I4051" s="8">
        <v>11898.3</v>
      </c>
      <c r="J4051" s="8">
        <v>2446.1999999999998</v>
      </c>
      <c r="K4051" s="12">
        <f>YEAR(Table2[[#This Row],[Order_Date]])</f>
        <v>2025</v>
      </c>
      <c r="L4051" s="12">
        <f>MONTH(Table2[[#This Row],[Order_Date]])</f>
        <v>9</v>
      </c>
      <c r="M4051" t="str">
        <f>TEXT(Table2[[#This Row],[Order_Date]],"mmm")</f>
        <v>Sep</v>
      </c>
      <c r="N4051" t="str">
        <f>TEXT(Table2[[#This Row],[Order_Date]],"YYYY-MM")</f>
        <v>2025-09</v>
      </c>
      <c r="O4051" s="9">
        <f>IFERROR(Table2[[#This Row],[Profit]]/Table2[[#This Row],[Sales]],0)</f>
        <v>0.2055923955523058</v>
      </c>
      <c r="P4051" t="str">
        <f>_xlfn.XLOOKUP(Table2[[#This Row],[Product_ID]],Table4[Product_ID],Table4[Category],"Not Found")</f>
        <v>Furniture</v>
      </c>
      <c r="Q4051" t="str">
        <f>_xlfn.XLOOKUP(Table2[[#This Row],[Product_ID]],Table4[Product_ID],Table4[Sub_Category],"Not Found")</f>
        <v>Furniture</v>
      </c>
      <c r="R4051" t="str">
        <f>_xlfn.XLOOKUP(Table2[[#This Row],[Customer_ID]],Table1[Customer_ID],Table1[Region],"Not Found")</f>
        <v>East</v>
      </c>
      <c r="S4051" t="str">
        <f>_xlfn.XLOOKUP(Table2[[#This Row],[Customer_ID]],Table1[Customer_ID],Table1[Segment],"Not Found")</f>
        <v>Consumer</v>
      </c>
      <c r="T4051" t="str">
        <f>_xlfn.XLOOKUP(Table2[[#This Row],[Product_ID]],Table4[Product_ID],Table4[Product_Name],"Not Found")</f>
        <v>Office Chair</v>
      </c>
    </row>
    <row r="4052" spans="1:20" x14ac:dyDescent="0.3">
      <c r="A4052" t="s">
        <v>4584</v>
      </c>
      <c r="B4052" s="4">
        <v>45917</v>
      </c>
      <c r="C4052" s="4">
        <v>45922</v>
      </c>
      <c r="D4052" t="s">
        <v>359</v>
      </c>
      <c r="E4052" t="s">
        <v>200</v>
      </c>
      <c r="F4052" s="8">
        <v>2</v>
      </c>
      <c r="G4052" s="10">
        <v>0</v>
      </c>
      <c r="H4052" t="s">
        <v>13</v>
      </c>
      <c r="I4052" s="8">
        <v>2198</v>
      </c>
      <c r="J4052" s="8">
        <v>732.26</v>
      </c>
      <c r="K4052" s="12">
        <f>YEAR(Table2[[#This Row],[Order_Date]])</f>
        <v>2025</v>
      </c>
      <c r="L4052" s="12">
        <f>MONTH(Table2[[#This Row],[Order_Date]])</f>
        <v>9</v>
      </c>
      <c r="M4052" t="str">
        <f>TEXT(Table2[[#This Row],[Order_Date]],"mmm")</f>
        <v>Sep</v>
      </c>
      <c r="N4052" t="str">
        <f>TEXT(Table2[[#This Row],[Order_Date]],"YYYY-MM")</f>
        <v>2025-09</v>
      </c>
      <c r="O4052" s="9">
        <f>IFERROR(Table2[[#This Row],[Profit]]/Table2[[#This Row],[Sales]],0)</f>
        <v>0.33314831665150135</v>
      </c>
      <c r="P4052" t="str">
        <f>_xlfn.XLOOKUP(Table2[[#This Row],[Product_ID]],Table4[Product_ID],Table4[Category],"Not Found")</f>
        <v>Office</v>
      </c>
      <c r="Q4052" t="str">
        <f>_xlfn.XLOOKUP(Table2[[#This Row],[Product_ID]],Table4[Product_ID],Table4[Sub_Category],"Not Found")</f>
        <v>Office Supplies</v>
      </c>
      <c r="R4052" t="str">
        <f>_xlfn.XLOOKUP(Table2[[#This Row],[Customer_ID]],Table1[Customer_ID],Table1[Region],"Not Found")</f>
        <v>East</v>
      </c>
      <c r="S4052" t="str">
        <f>_xlfn.XLOOKUP(Table2[[#This Row],[Customer_ID]],Table1[Customer_ID],Table1[Segment],"Not Found")</f>
        <v>Consumer</v>
      </c>
      <c r="T4052" t="str">
        <f>_xlfn.XLOOKUP(Table2[[#This Row],[Product_ID]],Table4[Product_ID],Table4[Product_Name],"Not Found")</f>
        <v>Laptop Stand</v>
      </c>
    </row>
    <row r="4053" spans="1:20" x14ac:dyDescent="0.3">
      <c r="A4053" t="s">
        <v>4585</v>
      </c>
      <c r="B4053" s="4">
        <v>45567</v>
      </c>
      <c r="C4053" s="4">
        <v>45569</v>
      </c>
      <c r="D4053" t="s">
        <v>620</v>
      </c>
      <c r="E4053" t="s">
        <v>96</v>
      </c>
      <c r="F4053" s="8">
        <v>4</v>
      </c>
      <c r="G4053" s="10">
        <v>0.15</v>
      </c>
      <c r="H4053" t="s">
        <v>17</v>
      </c>
      <c r="I4053" s="8">
        <v>3396.6</v>
      </c>
      <c r="J4053" s="8">
        <v>1077.99</v>
      </c>
      <c r="K4053" s="12">
        <f>YEAR(Table2[[#This Row],[Order_Date]])</f>
        <v>2024</v>
      </c>
      <c r="L4053" s="12">
        <f>MONTH(Table2[[#This Row],[Order_Date]])</f>
        <v>10</v>
      </c>
      <c r="M4053" t="str">
        <f>TEXT(Table2[[#This Row],[Order_Date]],"mmm")</f>
        <v>Oct</v>
      </c>
      <c r="N4053" t="str">
        <f>TEXT(Table2[[#This Row],[Order_Date]],"YYYY-MM")</f>
        <v>2024-10</v>
      </c>
      <c r="O4053" s="9">
        <f>IFERROR(Table2[[#This Row],[Profit]]/Table2[[#This Row],[Sales]],0)</f>
        <v>0.31737325560854973</v>
      </c>
      <c r="P4053" t="str">
        <f>_xlfn.XLOOKUP(Table2[[#This Row],[Product_ID]],Table4[Product_ID],Table4[Category],"Not Found")</f>
        <v>Home</v>
      </c>
      <c r="Q4053" t="str">
        <f>_xlfn.XLOOKUP(Table2[[#This Row],[Product_ID]],Table4[Product_ID],Table4[Sub_Category],"Not Found")</f>
        <v>Lighting</v>
      </c>
      <c r="R4053" t="str">
        <f>_xlfn.XLOOKUP(Table2[[#This Row],[Customer_ID]],Table1[Customer_ID],Table1[Region],"Not Found")</f>
        <v>East</v>
      </c>
      <c r="S4053" t="str">
        <f>_xlfn.XLOOKUP(Table2[[#This Row],[Customer_ID]],Table1[Customer_ID],Table1[Segment],"Not Found")</f>
        <v>Corporate</v>
      </c>
      <c r="T4053" t="str">
        <f>_xlfn.XLOOKUP(Table2[[#This Row],[Product_ID]],Table4[Product_ID],Table4[Product_Name],"Not Found")</f>
        <v>LED Strip Light</v>
      </c>
    </row>
    <row r="4054" spans="1:20" x14ac:dyDescent="0.3">
      <c r="A4054" t="s">
        <v>4586</v>
      </c>
      <c r="B4054" s="4">
        <v>45791</v>
      </c>
      <c r="C4054" s="4">
        <v>45793</v>
      </c>
      <c r="D4054" t="s">
        <v>539</v>
      </c>
      <c r="E4054" t="s">
        <v>20</v>
      </c>
      <c r="F4054" s="8">
        <v>1</v>
      </c>
      <c r="G4054" s="10">
        <v>0</v>
      </c>
      <c r="H4054" t="s">
        <v>21</v>
      </c>
      <c r="I4054" s="8">
        <v>6999</v>
      </c>
      <c r="J4054" s="8">
        <v>1339.89</v>
      </c>
      <c r="K4054" s="12">
        <f>YEAR(Table2[[#This Row],[Order_Date]])</f>
        <v>2025</v>
      </c>
      <c r="L4054" s="12">
        <f>MONTH(Table2[[#This Row],[Order_Date]])</f>
        <v>5</v>
      </c>
      <c r="M4054" t="str">
        <f>TEXT(Table2[[#This Row],[Order_Date]],"mmm")</f>
        <v>May</v>
      </c>
      <c r="N4054" t="str">
        <f>TEXT(Table2[[#This Row],[Order_Date]],"YYYY-MM")</f>
        <v>2025-05</v>
      </c>
      <c r="O4054" s="9">
        <f>IFERROR(Table2[[#This Row],[Profit]]/Table2[[#This Row],[Sales]],0)</f>
        <v>0.19144020574367768</v>
      </c>
      <c r="P4054" t="str">
        <f>_xlfn.XLOOKUP(Table2[[#This Row],[Product_ID]],Table4[Product_ID],Table4[Category],"Not Found")</f>
        <v>Furniture</v>
      </c>
      <c r="Q4054" t="str">
        <f>_xlfn.XLOOKUP(Table2[[#This Row],[Product_ID]],Table4[Product_ID],Table4[Sub_Category],"Not Found")</f>
        <v>Furniture</v>
      </c>
      <c r="R4054" t="str">
        <f>_xlfn.XLOOKUP(Table2[[#This Row],[Customer_ID]],Table1[Customer_ID],Table1[Region],"Not Found")</f>
        <v>North</v>
      </c>
      <c r="S4054" t="str">
        <f>_xlfn.XLOOKUP(Table2[[#This Row],[Customer_ID]],Table1[Customer_ID],Table1[Segment],"Not Found")</f>
        <v>Consumer</v>
      </c>
      <c r="T4054" t="str">
        <f>_xlfn.XLOOKUP(Table2[[#This Row],[Product_ID]],Table4[Product_ID],Table4[Product_Name],"Not Found")</f>
        <v>Office Chair</v>
      </c>
    </row>
    <row r="4055" spans="1:20" x14ac:dyDescent="0.3">
      <c r="A4055" t="s">
        <v>4587</v>
      </c>
      <c r="B4055" s="4">
        <v>46008</v>
      </c>
      <c r="C4055" s="4">
        <v>46013</v>
      </c>
      <c r="D4055" t="s">
        <v>1143</v>
      </c>
      <c r="E4055" t="s">
        <v>58</v>
      </c>
      <c r="F4055" s="8">
        <v>4</v>
      </c>
      <c r="G4055" s="10">
        <v>0</v>
      </c>
      <c r="H4055" t="s">
        <v>17</v>
      </c>
      <c r="I4055" s="8">
        <v>7996</v>
      </c>
      <c r="J4055" s="8">
        <v>1765.4</v>
      </c>
      <c r="K4055" s="12">
        <f>YEAR(Table2[[#This Row],[Order_Date]])</f>
        <v>2025</v>
      </c>
      <c r="L4055" s="12">
        <f>MONTH(Table2[[#This Row],[Order_Date]])</f>
        <v>12</v>
      </c>
      <c r="M4055" t="str">
        <f>TEXT(Table2[[#This Row],[Order_Date]],"mmm")</f>
        <v>Dec</v>
      </c>
      <c r="N4055" t="str">
        <f>TEXT(Table2[[#This Row],[Order_Date]],"YYYY-MM")</f>
        <v>2025-12</v>
      </c>
      <c r="O4055" s="9">
        <f>IFERROR(Table2[[#This Row],[Profit]]/Table2[[#This Row],[Sales]],0)</f>
        <v>0.2207853926963482</v>
      </c>
      <c r="P4055" t="str">
        <f>_xlfn.XLOOKUP(Table2[[#This Row],[Product_ID]],Table4[Product_ID],Table4[Category],"Not Found")</f>
        <v>Technology</v>
      </c>
      <c r="Q4055" t="str">
        <f>_xlfn.XLOOKUP(Table2[[#This Row],[Product_ID]],Table4[Product_ID],Table4[Sub_Category],"Not Found")</f>
        <v>Audio</v>
      </c>
      <c r="R4055" t="str">
        <f>_xlfn.XLOOKUP(Table2[[#This Row],[Customer_ID]],Table1[Customer_ID],Table1[Region],"Not Found")</f>
        <v>South</v>
      </c>
      <c r="S4055" t="str">
        <f>_xlfn.XLOOKUP(Table2[[#This Row],[Customer_ID]],Table1[Customer_ID],Table1[Segment],"Not Found")</f>
        <v>Corporate</v>
      </c>
      <c r="T4055" t="str">
        <f>_xlfn.XLOOKUP(Table2[[#This Row],[Product_ID]],Table4[Product_ID],Table4[Product_Name],"Not Found")</f>
        <v>Bluetooth Speaker</v>
      </c>
    </row>
    <row r="4056" spans="1:20" x14ac:dyDescent="0.3">
      <c r="A4056" t="s">
        <v>4588</v>
      </c>
      <c r="B4056" s="4">
        <v>45628</v>
      </c>
      <c r="C4056" s="4">
        <v>45633</v>
      </c>
      <c r="D4056" t="s">
        <v>126</v>
      </c>
      <c r="E4056" t="s">
        <v>20</v>
      </c>
      <c r="F4056" s="8">
        <v>2</v>
      </c>
      <c r="G4056" s="10">
        <v>0.1</v>
      </c>
      <c r="H4056" t="s">
        <v>21</v>
      </c>
      <c r="I4056" s="8">
        <v>12598.2</v>
      </c>
      <c r="J4056" s="8">
        <v>3049.98</v>
      </c>
      <c r="K4056" s="12">
        <f>YEAR(Table2[[#This Row],[Order_Date]])</f>
        <v>2024</v>
      </c>
      <c r="L4056" s="12">
        <f>MONTH(Table2[[#This Row],[Order_Date]])</f>
        <v>12</v>
      </c>
      <c r="M4056" t="str">
        <f>TEXT(Table2[[#This Row],[Order_Date]],"mmm")</f>
        <v>Dec</v>
      </c>
      <c r="N4056" t="str">
        <f>TEXT(Table2[[#This Row],[Order_Date]],"YYYY-MM")</f>
        <v>2024-12</v>
      </c>
      <c r="O4056" s="9">
        <f>IFERROR(Table2[[#This Row],[Profit]]/Table2[[#This Row],[Sales]],0)</f>
        <v>0.2420964899747583</v>
      </c>
      <c r="P4056" t="str">
        <f>_xlfn.XLOOKUP(Table2[[#This Row],[Product_ID]],Table4[Product_ID],Table4[Category],"Not Found")</f>
        <v>Furniture</v>
      </c>
      <c r="Q4056" t="str">
        <f>_xlfn.XLOOKUP(Table2[[#This Row],[Product_ID]],Table4[Product_ID],Table4[Sub_Category],"Not Found")</f>
        <v>Furniture</v>
      </c>
      <c r="R4056" t="str">
        <f>_xlfn.XLOOKUP(Table2[[#This Row],[Customer_ID]],Table1[Customer_ID],Table1[Region],"Not Found")</f>
        <v>North</v>
      </c>
      <c r="S4056" t="str">
        <f>_xlfn.XLOOKUP(Table2[[#This Row],[Customer_ID]],Table1[Customer_ID],Table1[Segment],"Not Found")</f>
        <v>Consumer</v>
      </c>
      <c r="T4056" t="str">
        <f>_xlfn.XLOOKUP(Table2[[#This Row],[Product_ID]],Table4[Product_ID],Table4[Product_Name],"Not Found")</f>
        <v>Office Chair</v>
      </c>
    </row>
    <row r="4057" spans="1:20" x14ac:dyDescent="0.3">
      <c r="A4057" t="s">
        <v>4589</v>
      </c>
      <c r="B4057" s="4">
        <v>45772</v>
      </c>
      <c r="C4057" s="4">
        <v>45777</v>
      </c>
      <c r="D4057" t="s">
        <v>320</v>
      </c>
      <c r="E4057" t="s">
        <v>58</v>
      </c>
      <c r="F4057" s="8">
        <v>4</v>
      </c>
      <c r="G4057" s="10">
        <v>0.15</v>
      </c>
      <c r="H4057" t="s">
        <v>21</v>
      </c>
      <c r="I4057" s="8">
        <v>6796.6</v>
      </c>
      <c r="J4057" s="8">
        <v>1555.28</v>
      </c>
      <c r="K4057" s="12">
        <f>YEAR(Table2[[#This Row],[Order_Date]])</f>
        <v>2025</v>
      </c>
      <c r="L4057" s="12">
        <f>MONTH(Table2[[#This Row],[Order_Date]])</f>
        <v>4</v>
      </c>
      <c r="M4057" t="str">
        <f>TEXT(Table2[[#This Row],[Order_Date]],"mmm")</f>
        <v>Apr</v>
      </c>
      <c r="N4057" t="str">
        <f>TEXT(Table2[[#This Row],[Order_Date]],"YYYY-MM")</f>
        <v>2025-04</v>
      </c>
      <c r="O4057" s="9">
        <f>IFERROR(Table2[[#This Row],[Profit]]/Table2[[#This Row],[Sales]],0)</f>
        <v>0.22883206309036869</v>
      </c>
      <c r="P4057" t="str">
        <f>_xlfn.XLOOKUP(Table2[[#This Row],[Product_ID]],Table4[Product_ID],Table4[Category],"Not Found")</f>
        <v>Technology</v>
      </c>
      <c r="Q4057" t="str">
        <f>_xlfn.XLOOKUP(Table2[[#This Row],[Product_ID]],Table4[Product_ID],Table4[Sub_Category],"Not Found")</f>
        <v>Audio</v>
      </c>
      <c r="R4057" t="str">
        <f>_xlfn.XLOOKUP(Table2[[#This Row],[Customer_ID]],Table1[Customer_ID],Table1[Region],"Not Found")</f>
        <v>South</v>
      </c>
      <c r="S4057" t="str">
        <f>_xlfn.XLOOKUP(Table2[[#This Row],[Customer_ID]],Table1[Customer_ID],Table1[Segment],"Not Found")</f>
        <v>Corporate</v>
      </c>
      <c r="T4057" t="str">
        <f>_xlfn.XLOOKUP(Table2[[#This Row],[Product_ID]],Table4[Product_ID],Table4[Product_Name],"Not Found")</f>
        <v>Bluetooth Speaker</v>
      </c>
    </row>
    <row r="4058" spans="1:20" x14ac:dyDescent="0.3">
      <c r="A4058" t="s">
        <v>4590</v>
      </c>
      <c r="B4058" s="4">
        <v>45564</v>
      </c>
      <c r="C4058" s="4">
        <v>45568</v>
      </c>
      <c r="D4058" t="s">
        <v>146</v>
      </c>
      <c r="E4058" t="s">
        <v>76</v>
      </c>
      <c r="F4058" s="8">
        <v>3</v>
      </c>
      <c r="G4058" s="10">
        <v>0.1</v>
      </c>
      <c r="H4058" t="s">
        <v>17</v>
      </c>
      <c r="I4058" s="8">
        <v>2427.3000000000002</v>
      </c>
      <c r="J4058" s="8">
        <v>577.88</v>
      </c>
      <c r="K4058" s="12">
        <f>YEAR(Table2[[#This Row],[Order_Date]])</f>
        <v>2024</v>
      </c>
      <c r="L4058" s="12">
        <f>MONTH(Table2[[#This Row],[Order_Date]])</f>
        <v>9</v>
      </c>
      <c r="M4058" t="str">
        <f>TEXT(Table2[[#This Row],[Order_Date]],"mmm")</f>
        <v>Sep</v>
      </c>
      <c r="N4058" t="str">
        <f>TEXT(Table2[[#This Row],[Order_Date]],"YYYY-MM")</f>
        <v>2024-09</v>
      </c>
      <c r="O4058" s="9">
        <f>IFERROR(Table2[[#This Row],[Profit]]/Table2[[#This Row],[Sales]],0)</f>
        <v>0.2380752276191653</v>
      </c>
      <c r="P4058" t="str">
        <f>_xlfn.XLOOKUP(Table2[[#This Row],[Product_ID]],Table4[Product_ID],Table4[Category],"Not Found")</f>
        <v>Home</v>
      </c>
      <c r="Q4058" t="str">
        <f>_xlfn.XLOOKUP(Table2[[#This Row],[Product_ID]],Table4[Product_ID],Table4[Sub_Category],"Not Found")</f>
        <v>Decor</v>
      </c>
      <c r="R4058" t="str">
        <f>_xlfn.XLOOKUP(Table2[[#This Row],[Customer_ID]],Table1[Customer_ID],Table1[Region],"Not Found")</f>
        <v>South</v>
      </c>
      <c r="S4058" t="str">
        <f>_xlfn.XLOOKUP(Table2[[#This Row],[Customer_ID]],Table1[Customer_ID],Table1[Segment],"Not Found")</f>
        <v>Consumer</v>
      </c>
      <c r="T4058" t="str">
        <f>_xlfn.XLOOKUP(Table2[[#This Row],[Product_ID]],Table4[Product_ID],Table4[Product_Name],"Not Found")</f>
        <v>Wall Clock</v>
      </c>
    </row>
    <row r="4059" spans="1:20" x14ac:dyDescent="0.3">
      <c r="A4059" t="s">
        <v>4591</v>
      </c>
      <c r="B4059" s="4">
        <v>45349</v>
      </c>
      <c r="C4059" s="4">
        <v>45352</v>
      </c>
      <c r="D4059" t="s">
        <v>237</v>
      </c>
      <c r="E4059" t="s">
        <v>58</v>
      </c>
      <c r="F4059" s="8">
        <v>2</v>
      </c>
      <c r="G4059" s="10">
        <v>0</v>
      </c>
      <c r="H4059" t="s">
        <v>17</v>
      </c>
      <c r="I4059" s="8">
        <v>3998</v>
      </c>
      <c r="J4059" s="8">
        <v>787.78</v>
      </c>
      <c r="K4059" s="12">
        <f>YEAR(Table2[[#This Row],[Order_Date]])</f>
        <v>2024</v>
      </c>
      <c r="L4059" s="12">
        <f>MONTH(Table2[[#This Row],[Order_Date]])</f>
        <v>2</v>
      </c>
      <c r="M4059" t="str">
        <f>TEXT(Table2[[#This Row],[Order_Date]],"mmm")</f>
        <v>Feb</v>
      </c>
      <c r="N4059" t="str">
        <f>TEXT(Table2[[#This Row],[Order_Date]],"YYYY-MM")</f>
        <v>2024-02</v>
      </c>
      <c r="O4059" s="9">
        <f>IFERROR(Table2[[#This Row],[Profit]]/Table2[[#This Row],[Sales]],0)</f>
        <v>0.19704352176088044</v>
      </c>
      <c r="P4059" t="str">
        <f>_xlfn.XLOOKUP(Table2[[#This Row],[Product_ID]],Table4[Product_ID],Table4[Category],"Not Found")</f>
        <v>Technology</v>
      </c>
      <c r="Q4059" t="str">
        <f>_xlfn.XLOOKUP(Table2[[#This Row],[Product_ID]],Table4[Product_ID],Table4[Sub_Category],"Not Found")</f>
        <v>Audio</v>
      </c>
      <c r="R4059" t="str">
        <f>_xlfn.XLOOKUP(Table2[[#This Row],[Customer_ID]],Table1[Customer_ID],Table1[Region],"Not Found")</f>
        <v>West</v>
      </c>
      <c r="S4059" t="str">
        <f>_xlfn.XLOOKUP(Table2[[#This Row],[Customer_ID]],Table1[Customer_ID],Table1[Segment],"Not Found")</f>
        <v>Corporate</v>
      </c>
      <c r="T4059" t="str">
        <f>_xlfn.XLOOKUP(Table2[[#This Row],[Product_ID]],Table4[Product_ID],Table4[Product_Name],"Not Found")</f>
        <v>Bluetooth Speaker</v>
      </c>
    </row>
    <row r="4060" spans="1:20" x14ac:dyDescent="0.3">
      <c r="A4060" t="s">
        <v>4592</v>
      </c>
      <c r="B4060" s="4">
        <v>45619</v>
      </c>
      <c r="C4060" s="4">
        <v>45623</v>
      </c>
      <c r="D4060" t="s">
        <v>281</v>
      </c>
      <c r="E4060" t="s">
        <v>99</v>
      </c>
      <c r="F4060" s="8">
        <v>1</v>
      </c>
      <c r="G4060" s="10">
        <v>0.05</v>
      </c>
      <c r="H4060" t="s">
        <v>13</v>
      </c>
      <c r="I4060" s="8">
        <v>236.55</v>
      </c>
      <c r="J4060" s="8">
        <v>70.819999999999993</v>
      </c>
      <c r="K4060" s="12">
        <f>YEAR(Table2[[#This Row],[Order_Date]])</f>
        <v>2024</v>
      </c>
      <c r="L4060" s="12">
        <f>MONTH(Table2[[#This Row],[Order_Date]])</f>
        <v>11</v>
      </c>
      <c r="M4060" t="str">
        <f>TEXT(Table2[[#This Row],[Order_Date]],"mmm")</f>
        <v>Nov</v>
      </c>
      <c r="N4060" t="str">
        <f>TEXT(Table2[[#This Row],[Order_Date]],"YYYY-MM")</f>
        <v>2024-11</v>
      </c>
      <c r="O4060" s="9">
        <f>IFERROR(Table2[[#This Row],[Profit]]/Table2[[#This Row],[Sales]],0)</f>
        <v>0.29938702177129567</v>
      </c>
      <c r="P4060" t="str">
        <f>_xlfn.XLOOKUP(Table2[[#This Row],[Product_ID]],Table4[Product_ID],Table4[Category],"Not Found")</f>
        <v>Office</v>
      </c>
      <c r="Q4060" t="str">
        <f>_xlfn.XLOOKUP(Table2[[#This Row],[Product_ID]],Table4[Product_ID],Table4[Sub_Category],"Not Found")</f>
        <v>Paper</v>
      </c>
      <c r="R4060" t="str">
        <f>_xlfn.XLOOKUP(Table2[[#This Row],[Customer_ID]],Table1[Customer_ID],Table1[Region],"Not Found")</f>
        <v>East</v>
      </c>
      <c r="S4060" t="str">
        <f>_xlfn.XLOOKUP(Table2[[#This Row],[Customer_ID]],Table1[Customer_ID],Table1[Segment],"Not Found")</f>
        <v>Home Office</v>
      </c>
      <c r="T4060" t="str">
        <f>_xlfn.XLOOKUP(Table2[[#This Row],[Product_ID]],Table4[Product_ID],Table4[Product_Name],"Not Found")</f>
        <v>Pen Set</v>
      </c>
    </row>
    <row r="4061" spans="1:20" x14ac:dyDescent="0.3">
      <c r="A4061" t="s">
        <v>4593</v>
      </c>
      <c r="B4061" s="4">
        <v>46022</v>
      </c>
      <c r="C4061" s="4">
        <v>46026</v>
      </c>
      <c r="D4061" t="s">
        <v>1378</v>
      </c>
      <c r="E4061" t="s">
        <v>71</v>
      </c>
      <c r="F4061" s="8">
        <v>1</v>
      </c>
      <c r="G4061" s="10">
        <v>0.05</v>
      </c>
      <c r="H4061" t="s">
        <v>21</v>
      </c>
      <c r="I4061" s="8">
        <v>759.05</v>
      </c>
      <c r="J4061" s="8">
        <v>146.28</v>
      </c>
      <c r="K4061" s="12">
        <f>YEAR(Table2[[#This Row],[Order_Date]])</f>
        <v>2025</v>
      </c>
      <c r="L4061" s="12">
        <f>MONTH(Table2[[#This Row],[Order_Date]])</f>
        <v>12</v>
      </c>
      <c r="M4061" t="str">
        <f>TEXT(Table2[[#This Row],[Order_Date]],"mmm")</f>
        <v>Dec</v>
      </c>
      <c r="N4061" t="str">
        <f>TEXT(Table2[[#This Row],[Order_Date]],"YYYY-MM")</f>
        <v>2025-12</v>
      </c>
      <c r="O4061" s="9">
        <f>IFERROR(Table2[[#This Row],[Profit]]/Table2[[#This Row],[Sales]],0)</f>
        <v>0.19271457743231674</v>
      </c>
      <c r="P4061" t="str">
        <f>_xlfn.XLOOKUP(Table2[[#This Row],[Product_ID]],Table4[Product_ID],Table4[Category],"Not Found")</f>
        <v>Home</v>
      </c>
      <c r="Q4061" t="str">
        <f>_xlfn.XLOOKUP(Table2[[#This Row],[Product_ID]],Table4[Product_ID],Table4[Sub_Category],"Not Found")</f>
        <v>Storage</v>
      </c>
      <c r="R4061" t="str">
        <f>_xlfn.XLOOKUP(Table2[[#This Row],[Customer_ID]],Table1[Customer_ID],Table1[Region],"Not Found")</f>
        <v>West</v>
      </c>
      <c r="S4061" t="str">
        <f>_xlfn.XLOOKUP(Table2[[#This Row],[Customer_ID]],Table1[Customer_ID],Table1[Segment],"Not Found")</f>
        <v>Corporate</v>
      </c>
      <c r="T4061" t="str">
        <f>_xlfn.XLOOKUP(Table2[[#This Row],[Product_ID]],Table4[Product_ID],Table4[Product_Name],"Not Found")</f>
        <v>Storage Box</v>
      </c>
    </row>
    <row r="4062" spans="1:20" x14ac:dyDescent="0.3">
      <c r="A4062" t="s">
        <v>4594</v>
      </c>
      <c r="B4062" s="4">
        <v>45400</v>
      </c>
      <c r="C4062" s="4">
        <v>45402</v>
      </c>
      <c r="D4062" t="s">
        <v>640</v>
      </c>
      <c r="E4062" t="s">
        <v>200</v>
      </c>
      <c r="F4062" s="8">
        <v>1</v>
      </c>
      <c r="G4062" s="10">
        <v>0</v>
      </c>
      <c r="H4062" t="s">
        <v>17</v>
      </c>
      <c r="I4062" s="8">
        <v>1099</v>
      </c>
      <c r="J4062" s="8">
        <v>352.32</v>
      </c>
      <c r="K4062" s="12">
        <f>YEAR(Table2[[#This Row],[Order_Date]])</f>
        <v>2024</v>
      </c>
      <c r="L4062" s="12">
        <f>MONTH(Table2[[#This Row],[Order_Date]])</f>
        <v>4</v>
      </c>
      <c r="M4062" t="str">
        <f>TEXT(Table2[[#This Row],[Order_Date]],"mmm")</f>
        <v>Apr</v>
      </c>
      <c r="N4062" t="str">
        <f>TEXT(Table2[[#This Row],[Order_Date]],"YYYY-MM")</f>
        <v>2024-04</v>
      </c>
      <c r="O4062" s="9">
        <f>IFERROR(Table2[[#This Row],[Profit]]/Table2[[#This Row],[Sales]],0)</f>
        <v>0.32058234758871701</v>
      </c>
      <c r="P4062" t="str">
        <f>_xlfn.XLOOKUP(Table2[[#This Row],[Product_ID]],Table4[Product_ID],Table4[Category],"Not Found")</f>
        <v>Office</v>
      </c>
      <c r="Q4062" t="str">
        <f>_xlfn.XLOOKUP(Table2[[#This Row],[Product_ID]],Table4[Product_ID],Table4[Sub_Category],"Not Found")</f>
        <v>Office Supplies</v>
      </c>
      <c r="R4062" t="str">
        <f>_xlfn.XLOOKUP(Table2[[#This Row],[Customer_ID]],Table1[Customer_ID],Table1[Region],"Not Found")</f>
        <v>East</v>
      </c>
      <c r="S4062" t="str">
        <f>_xlfn.XLOOKUP(Table2[[#This Row],[Customer_ID]],Table1[Customer_ID],Table1[Segment],"Not Found")</f>
        <v>Consumer</v>
      </c>
      <c r="T4062" t="str">
        <f>_xlfn.XLOOKUP(Table2[[#This Row],[Product_ID]],Table4[Product_ID],Table4[Product_Name],"Not Found")</f>
        <v>Laptop Stand</v>
      </c>
    </row>
    <row r="4063" spans="1:20" x14ac:dyDescent="0.3">
      <c r="A4063" t="s">
        <v>4595</v>
      </c>
      <c r="B4063" s="4">
        <v>45570</v>
      </c>
      <c r="C4063" s="4">
        <v>45575</v>
      </c>
      <c r="D4063" t="s">
        <v>204</v>
      </c>
      <c r="E4063" t="s">
        <v>12</v>
      </c>
      <c r="F4063" s="8">
        <v>4</v>
      </c>
      <c r="G4063" s="10">
        <v>0.2</v>
      </c>
      <c r="H4063" t="s">
        <v>21</v>
      </c>
      <c r="I4063" s="8">
        <v>1916.8</v>
      </c>
      <c r="J4063" s="8">
        <v>385.9</v>
      </c>
      <c r="K4063" s="12">
        <f>YEAR(Table2[[#This Row],[Order_Date]])</f>
        <v>2024</v>
      </c>
      <c r="L4063" s="12">
        <f>MONTH(Table2[[#This Row],[Order_Date]])</f>
        <v>10</v>
      </c>
      <c r="M4063" t="str">
        <f>TEXT(Table2[[#This Row],[Order_Date]],"mmm")</f>
        <v>Oct</v>
      </c>
      <c r="N4063" t="str">
        <f>TEXT(Table2[[#This Row],[Order_Date]],"YYYY-MM")</f>
        <v>2024-10</v>
      </c>
      <c r="O4063" s="9">
        <f>IFERROR(Table2[[#This Row],[Profit]]/Table2[[#This Row],[Sales]],0)</f>
        <v>0.20132512520868112</v>
      </c>
      <c r="P4063" t="str">
        <f>_xlfn.XLOOKUP(Table2[[#This Row],[Product_ID]],Table4[Product_ID],Table4[Category],"Not Found")</f>
        <v>Home</v>
      </c>
      <c r="Q4063" t="str">
        <f>_xlfn.XLOOKUP(Table2[[#This Row],[Product_ID]],Table4[Product_ID],Table4[Sub_Category],"Not Found")</f>
        <v>Kitchen</v>
      </c>
      <c r="R4063" t="str">
        <f>_xlfn.XLOOKUP(Table2[[#This Row],[Customer_ID]],Table1[Customer_ID],Table1[Region],"Not Found")</f>
        <v>South</v>
      </c>
      <c r="S4063" t="str">
        <f>_xlfn.XLOOKUP(Table2[[#This Row],[Customer_ID]],Table1[Customer_ID],Table1[Segment],"Not Found")</f>
        <v>Consumer</v>
      </c>
      <c r="T4063" t="str">
        <f>_xlfn.XLOOKUP(Table2[[#This Row],[Product_ID]],Table4[Product_ID],Table4[Product_Name],"Not Found")</f>
        <v>Water Bottle</v>
      </c>
    </row>
    <row r="4064" spans="1:20" x14ac:dyDescent="0.3">
      <c r="A4064" t="s">
        <v>4596</v>
      </c>
      <c r="B4064" s="4">
        <v>45977</v>
      </c>
      <c r="C4064" s="4">
        <v>45981</v>
      </c>
      <c r="D4064" t="s">
        <v>536</v>
      </c>
      <c r="E4064" t="s">
        <v>29</v>
      </c>
      <c r="F4064" s="8">
        <v>4</v>
      </c>
      <c r="G4064" s="10">
        <v>0</v>
      </c>
      <c r="H4064" t="s">
        <v>17</v>
      </c>
      <c r="I4064" s="8">
        <v>1596</v>
      </c>
      <c r="J4064" s="8">
        <v>-89.21</v>
      </c>
      <c r="K4064" s="12">
        <f>YEAR(Table2[[#This Row],[Order_Date]])</f>
        <v>2025</v>
      </c>
      <c r="L4064" s="12">
        <f>MONTH(Table2[[#This Row],[Order_Date]])</f>
        <v>11</v>
      </c>
      <c r="M4064" t="str">
        <f>TEXT(Table2[[#This Row],[Order_Date]],"mmm")</f>
        <v>Nov</v>
      </c>
      <c r="N4064" t="str">
        <f>TEXT(Table2[[#This Row],[Order_Date]],"YYYY-MM")</f>
        <v>2025-11</v>
      </c>
      <c r="O4064" s="9">
        <f>IFERROR(Table2[[#This Row],[Profit]]/Table2[[#This Row],[Sales]],0)</f>
        <v>-5.5895989974937339E-2</v>
      </c>
      <c r="P4064" t="str">
        <f>_xlfn.XLOOKUP(Table2[[#This Row],[Product_ID]],Table4[Product_ID],Table4[Category],"Not Found")</f>
        <v>Office</v>
      </c>
      <c r="Q4064" t="str">
        <f>_xlfn.XLOOKUP(Table2[[#This Row],[Product_ID]],Table4[Product_ID],Table4[Sub_Category],"Not Found")</f>
        <v>Paper</v>
      </c>
      <c r="R4064" t="str">
        <f>_xlfn.XLOOKUP(Table2[[#This Row],[Customer_ID]],Table1[Customer_ID],Table1[Region],"Not Found")</f>
        <v>East</v>
      </c>
      <c r="S4064" t="str">
        <f>_xlfn.XLOOKUP(Table2[[#This Row],[Customer_ID]],Table1[Customer_ID],Table1[Segment],"Not Found")</f>
        <v>Corporate</v>
      </c>
      <c r="T4064" t="str">
        <f>_xlfn.XLOOKUP(Table2[[#This Row],[Product_ID]],Table4[Product_ID],Table4[Product_Name],"Not Found")</f>
        <v>Notebook Set</v>
      </c>
    </row>
    <row r="4065" spans="1:20" x14ac:dyDescent="0.3">
      <c r="A4065" t="s">
        <v>4597</v>
      </c>
      <c r="B4065" s="4">
        <v>45619</v>
      </c>
      <c r="C4065" s="4">
        <v>45623</v>
      </c>
      <c r="D4065" t="s">
        <v>214</v>
      </c>
      <c r="E4065" t="s">
        <v>45</v>
      </c>
      <c r="F4065" s="8">
        <v>2</v>
      </c>
      <c r="G4065" s="10">
        <v>0</v>
      </c>
      <c r="H4065" t="s">
        <v>13</v>
      </c>
      <c r="I4065" s="8">
        <v>4998</v>
      </c>
      <c r="J4065" s="8">
        <v>1153.6500000000001</v>
      </c>
      <c r="K4065" s="12">
        <f>YEAR(Table2[[#This Row],[Order_Date]])</f>
        <v>2024</v>
      </c>
      <c r="L4065" s="12">
        <f>MONTH(Table2[[#This Row],[Order_Date]])</f>
        <v>11</v>
      </c>
      <c r="M4065" t="str">
        <f>TEXT(Table2[[#This Row],[Order_Date]],"mmm")</f>
        <v>Nov</v>
      </c>
      <c r="N4065" t="str">
        <f>TEXT(Table2[[#This Row],[Order_Date]],"YYYY-MM")</f>
        <v>2024-11</v>
      </c>
      <c r="O4065" s="9">
        <f>IFERROR(Table2[[#This Row],[Profit]]/Table2[[#This Row],[Sales]],0)</f>
        <v>0.23082232893157265</v>
      </c>
      <c r="P4065" t="str">
        <f>_xlfn.XLOOKUP(Table2[[#This Row],[Product_ID]],Table4[Product_ID],Table4[Category],"Not Found")</f>
        <v>Technology</v>
      </c>
      <c r="Q4065" t="str">
        <f>_xlfn.XLOOKUP(Table2[[#This Row],[Product_ID]],Table4[Product_ID],Table4[Sub_Category],"Not Found")</f>
        <v>Audio</v>
      </c>
      <c r="R4065" t="str">
        <f>_xlfn.XLOOKUP(Table2[[#This Row],[Customer_ID]],Table1[Customer_ID],Table1[Region],"Not Found")</f>
        <v>West</v>
      </c>
      <c r="S4065" t="str">
        <f>_xlfn.XLOOKUP(Table2[[#This Row],[Customer_ID]],Table1[Customer_ID],Table1[Segment],"Not Found")</f>
        <v>Corporate</v>
      </c>
      <c r="T4065" t="str">
        <f>_xlfn.XLOOKUP(Table2[[#This Row],[Product_ID]],Table4[Product_ID],Table4[Product_Name],"Not Found")</f>
        <v>Headphones</v>
      </c>
    </row>
    <row r="4066" spans="1:20" x14ac:dyDescent="0.3">
      <c r="A4066" t="s">
        <v>4598</v>
      </c>
      <c r="B4066" s="4">
        <v>45606</v>
      </c>
      <c r="C4066" s="4">
        <v>45611</v>
      </c>
      <c r="D4066" t="s">
        <v>669</v>
      </c>
      <c r="E4066" t="s">
        <v>76</v>
      </c>
      <c r="F4066" s="8">
        <v>3</v>
      </c>
      <c r="G4066" s="10">
        <v>0</v>
      </c>
      <c r="H4066" t="s">
        <v>30</v>
      </c>
      <c r="I4066" s="8">
        <v>2697</v>
      </c>
      <c r="J4066" s="8">
        <v>839.03</v>
      </c>
      <c r="K4066" s="12">
        <f>YEAR(Table2[[#This Row],[Order_Date]])</f>
        <v>2024</v>
      </c>
      <c r="L4066" s="12">
        <f>MONTH(Table2[[#This Row],[Order_Date]])</f>
        <v>11</v>
      </c>
      <c r="M4066" t="str">
        <f>TEXT(Table2[[#This Row],[Order_Date]],"mmm")</f>
        <v>Nov</v>
      </c>
      <c r="N4066" t="str">
        <f>TEXT(Table2[[#This Row],[Order_Date]],"YYYY-MM")</f>
        <v>2024-11</v>
      </c>
      <c r="O4066" s="9">
        <f>IFERROR(Table2[[#This Row],[Profit]]/Table2[[#This Row],[Sales]],0)</f>
        <v>0.3110975157582499</v>
      </c>
      <c r="P4066" t="str">
        <f>_xlfn.XLOOKUP(Table2[[#This Row],[Product_ID]],Table4[Product_ID],Table4[Category],"Not Found")</f>
        <v>Home</v>
      </c>
      <c r="Q4066" t="str">
        <f>_xlfn.XLOOKUP(Table2[[#This Row],[Product_ID]],Table4[Product_ID],Table4[Sub_Category],"Not Found")</f>
        <v>Decor</v>
      </c>
      <c r="R4066" t="str">
        <f>_xlfn.XLOOKUP(Table2[[#This Row],[Customer_ID]],Table1[Customer_ID],Table1[Region],"Not Found")</f>
        <v>West</v>
      </c>
      <c r="S4066" t="str">
        <f>_xlfn.XLOOKUP(Table2[[#This Row],[Customer_ID]],Table1[Customer_ID],Table1[Segment],"Not Found")</f>
        <v>Home Office</v>
      </c>
      <c r="T4066" t="str">
        <f>_xlfn.XLOOKUP(Table2[[#This Row],[Product_ID]],Table4[Product_ID],Table4[Product_Name],"Not Found")</f>
        <v>Wall Clock</v>
      </c>
    </row>
    <row r="4067" spans="1:20" x14ac:dyDescent="0.3">
      <c r="A4067" t="s">
        <v>4599</v>
      </c>
      <c r="B4067" s="4">
        <v>45765</v>
      </c>
      <c r="C4067" s="4">
        <v>45768</v>
      </c>
      <c r="D4067" t="s">
        <v>54</v>
      </c>
      <c r="E4067" t="s">
        <v>12</v>
      </c>
      <c r="F4067" s="8">
        <v>4</v>
      </c>
      <c r="G4067" s="10">
        <v>0.05</v>
      </c>
      <c r="H4067" t="s">
        <v>13</v>
      </c>
      <c r="I4067" s="8">
        <v>2276.1999999999998</v>
      </c>
      <c r="J4067" s="8">
        <v>547.65</v>
      </c>
      <c r="K4067" s="12">
        <f>YEAR(Table2[[#This Row],[Order_Date]])</f>
        <v>2025</v>
      </c>
      <c r="L4067" s="12">
        <f>MONTH(Table2[[#This Row],[Order_Date]])</f>
        <v>4</v>
      </c>
      <c r="M4067" t="str">
        <f>TEXT(Table2[[#This Row],[Order_Date]],"mmm")</f>
        <v>Apr</v>
      </c>
      <c r="N4067" t="str">
        <f>TEXT(Table2[[#This Row],[Order_Date]],"YYYY-MM")</f>
        <v>2025-04</v>
      </c>
      <c r="O4067" s="9">
        <f>IFERROR(Table2[[#This Row],[Profit]]/Table2[[#This Row],[Sales]],0)</f>
        <v>0.24059836569721466</v>
      </c>
      <c r="P4067" t="str">
        <f>_xlfn.XLOOKUP(Table2[[#This Row],[Product_ID]],Table4[Product_ID],Table4[Category],"Not Found")</f>
        <v>Home</v>
      </c>
      <c r="Q4067" t="str">
        <f>_xlfn.XLOOKUP(Table2[[#This Row],[Product_ID]],Table4[Product_ID],Table4[Sub_Category],"Not Found")</f>
        <v>Kitchen</v>
      </c>
      <c r="R4067" t="str">
        <f>_xlfn.XLOOKUP(Table2[[#This Row],[Customer_ID]],Table1[Customer_ID],Table1[Region],"Not Found")</f>
        <v>North</v>
      </c>
      <c r="S4067" t="str">
        <f>_xlfn.XLOOKUP(Table2[[#This Row],[Customer_ID]],Table1[Customer_ID],Table1[Segment],"Not Found")</f>
        <v>Consumer</v>
      </c>
      <c r="T4067" t="str">
        <f>_xlfn.XLOOKUP(Table2[[#This Row],[Product_ID]],Table4[Product_ID],Table4[Product_Name],"Not Found")</f>
        <v>Water Bottle</v>
      </c>
    </row>
    <row r="4068" spans="1:20" x14ac:dyDescent="0.3">
      <c r="A4068" t="s">
        <v>4600</v>
      </c>
      <c r="B4068" s="4">
        <v>45402</v>
      </c>
      <c r="C4068" s="4">
        <v>45404</v>
      </c>
      <c r="D4068" t="s">
        <v>932</v>
      </c>
      <c r="E4068" t="s">
        <v>99</v>
      </c>
      <c r="F4068" s="8">
        <v>2</v>
      </c>
      <c r="G4068" s="10">
        <v>0.1</v>
      </c>
      <c r="H4068" t="s">
        <v>30</v>
      </c>
      <c r="I4068" s="8">
        <v>448.2</v>
      </c>
      <c r="J4068" s="8">
        <v>109.01</v>
      </c>
      <c r="K4068" s="12">
        <f>YEAR(Table2[[#This Row],[Order_Date]])</f>
        <v>2024</v>
      </c>
      <c r="L4068" s="12">
        <f>MONTH(Table2[[#This Row],[Order_Date]])</f>
        <v>4</v>
      </c>
      <c r="M4068" t="str">
        <f>TEXT(Table2[[#This Row],[Order_Date]],"mmm")</f>
        <v>Apr</v>
      </c>
      <c r="N4068" t="str">
        <f>TEXT(Table2[[#This Row],[Order_Date]],"YYYY-MM")</f>
        <v>2024-04</v>
      </c>
      <c r="O4068" s="9">
        <f>IFERROR(Table2[[#This Row],[Profit]]/Table2[[#This Row],[Sales]],0)</f>
        <v>0.24321731369924143</v>
      </c>
      <c r="P4068" t="str">
        <f>_xlfn.XLOOKUP(Table2[[#This Row],[Product_ID]],Table4[Product_ID],Table4[Category],"Not Found")</f>
        <v>Office</v>
      </c>
      <c r="Q4068" t="str">
        <f>_xlfn.XLOOKUP(Table2[[#This Row],[Product_ID]],Table4[Product_ID],Table4[Sub_Category],"Not Found")</f>
        <v>Paper</v>
      </c>
      <c r="R4068" t="str">
        <f>_xlfn.XLOOKUP(Table2[[#This Row],[Customer_ID]],Table1[Customer_ID],Table1[Region],"Not Found")</f>
        <v>West</v>
      </c>
      <c r="S4068" t="str">
        <f>_xlfn.XLOOKUP(Table2[[#This Row],[Customer_ID]],Table1[Customer_ID],Table1[Segment],"Not Found")</f>
        <v>Consumer</v>
      </c>
      <c r="T4068" t="str">
        <f>_xlfn.XLOOKUP(Table2[[#This Row],[Product_ID]],Table4[Product_ID],Table4[Product_Name],"Not Found")</f>
        <v>Pen Set</v>
      </c>
    </row>
    <row r="4069" spans="1:20" x14ac:dyDescent="0.3">
      <c r="A4069" t="s">
        <v>4601</v>
      </c>
      <c r="B4069" s="4">
        <v>45990</v>
      </c>
      <c r="C4069" s="4">
        <v>45991</v>
      </c>
      <c r="D4069" t="s">
        <v>283</v>
      </c>
      <c r="E4069" t="s">
        <v>71</v>
      </c>
      <c r="F4069" s="8">
        <v>2</v>
      </c>
      <c r="G4069" s="10">
        <v>0</v>
      </c>
      <c r="H4069" t="s">
        <v>13</v>
      </c>
      <c r="I4069" s="8">
        <v>1598</v>
      </c>
      <c r="J4069" s="8">
        <v>459.2</v>
      </c>
      <c r="K4069" s="12">
        <f>YEAR(Table2[[#This Row],[Order_Date]])</f>
        <v>2025</v>
      </c>
      <c r="L4069" s="12">
        <f>MONTH(Table2[[#This Row],[Order_Date]])</f>
        <v>11</v>
      </c>
      <c r="M4069" t="str">
        <f>TEXT(Table2[[#This Row],[Order_Date]],"mmm")</f>
        <v>Nov</v>
      </c>
      <c r="N4069" t="str">
        <f>TEXT(Table2[[#This Row],[Order_Date]],"YYYY-MM")</f>
        <v>2025-11</v>
      </c>
      <c r="O4069" s="9">
        <f>IFERROR(Table2[[#This Row],[Profit]]/Table2[[#This Row],[Sales]],0)</f>
        <v>0.28735919899874846</v>
      </c>
      <c r="P4069" t="str">
        <f>_xlfn.XLOOKUP(Table2[[#This Row],[Product_ID]],Table4[Product_ID],Table4[Category],"Not Found")</f>
        <v>Home</v>
      </c>
      <c r="Q4069" t="str">
        <f>_xlfn.XLOOKUP(Table2[[#This Row],[Product_ID]],Table4[Product_ID],Table4[Sub_Category],"Not Found")</f>
        <v>Storage</v>
      </c>
      <c r="R4069" t="str">
        <f>_xlfn.XLOOKUP(Table2[[#This Row],[Customer_ID]],Table1[Customer_ID],Table1[Region],"Not Found")</f>
        <v>West</v>
      </c>
      <c r="S4069" t="str">
        <f>_xlfn.XLOOKUP(Table2[[#This Row],[Customer_ID]],Table1[Customer_ID],Table1[Segment],"Not Found")</f>
        <v>Consumer</v>
      </c>
      <c r="T4069" t="str">
        <f>_xlfn.XLOOKUP(Table2[[#This Row],[Product_ID]],Table4[Product_ID],Table4[Product_Name],"Not Found")</f>
        <v>Storage Box</v>
      </c>
    </row>
    <row r="4070" spans="1:20" x14ac:dyDescent="0.3">
      <c r="A4070" t="s">
        <v>4602</v>
      </c>
      <c r="B4070" s="4">
        <v>45520</v>
      </c>
      <c r="C4070" s="4">
        <v>45524</v>
      </c>
      <c r="D4070" t="s">
        <v>361</v>
      </c>
      <c r="E4070" t="s">
        <v>96</v>
      </c>
      <c r="F4070" s="8">
        <v>1</v>
      </c>
      <c r="G4070" s="10">
        <v>0.1</v>
      </c>
      <c r="H4070" t="s">
        <v>13</v>
      </c>
      <c r="I4070" s="8">
        <v>899.1</v>
      </c>
      <c r="J4070" s="8">
        <v>210.9</v>
      </c>
      <c r="K4070" s="12">
        <f>YEAR(Table2[[#This Row],[Order_Date]])</f>
        <v>2024</v>
      </c>
      <c r="L4070" s="12">
        <f>MONTH(Table2[[#This Row],[Order_Date]])</f>
        <v>8</v>
      </c>
      <c r="M4070" t="str">
        <f>TEXT(Table2[[#This Row],[Order_Date]],"mmm")</f>
        <v>Aug</v>
      </c>
      <c r="N4070" t="str">
        <f>TEXT(Table2[[#This Row],[Order_Date]],"YYYY-MM")</f>
        <v>2024-08</v>
      </c>
      <c r="O4070" s="9">
        <f>IFERROR(Table2[[#This Row],[Profit]]/Table2[[#This Row],[Sales]],0)</f>
        <v>0.23456790123456789</v>
      </c>
      <c r="P4070" t="str">
        <f>_xlfn.XLOOKUP(Table2[[#This Row],[Product_ID]],Table4[Product_ID],Table4[Category],"Not Found")</f>
        <v>Home</v>
      </c>
      <c r="Q4070" t="str">
        <f>_xlfn.XLOOKUP(Table2[[#This Row],[Product_ID]],Table4[Product_ID],Table4[Sub_Category],"Not Found")</f>
        <v>Lighting</v>
      </c>
      <c r="R4070" t="str">
        <f>_xlfn.XLOOKUP(Table2[[#This Row],[Customer_ID]],Table1[Customer_ID],Table1[Region],"Not Found")</f>
        <v>West</v>
      </c>
      <c r="S4070" t="str">
        <f>_xlfn.XLOOKUP(Table2[[#This Row],[Customer_ID]],Table1[Customer_ID],Table1[Segment],"Not Found")</f>
        <v>Consumer</v>
      </c>
      <c r="T4070" t="str">
        <f>_xlfn.XLOOKUP(Table2[[#This Row],[Product_ID]],Table4[Product_ID],Table4[Product_Name],"Not Found")</f>
        <v>LED Strip Light</v>
      </c>
    </row>
    <row r="4071" spans="1:20" x14ac:dyDescent="0.3">
      <c r="A4071" t="s">
        <v>4603</v>
      </c>
      <c r="B4071" s="4">
        <v>45788</v>
      </c>
      <c r="C4071" s="4">
        <v>45791</v>
      </c>
      <c r="D4071" t="s">
        <v>1336</v>
      </c>
      <c r="E4071" t="s">
        <v>99</v>
      </c>
      <c r="F4071" s="8">
        <v>1</v>
      </c>
      <c r="G4071" s="10">
        <v>0</v>
      </c>
      <c r="H4071" t="s">
        <v>17</v>
      </c>
      <c r="I4071" s="8">
        <v>249</v>
      </c>
      <c r="J4071" s="8">
        <v>55.09</v>
      </c>
      <c r="K4071" s="12">
        <f>YEAR(Table2[[#This Row],[Order_Date]])</f>
        <v>2025</v>
      </c>
      <c r="L4071" s="12">
        <f>MONTH(Table2[[#This Row],[Order_Date]])</f>
        <v>5</v>
      </c>
      <c r="M4071" t="str">
        <f>TEXT(Table2[[#This Row],[Order_Date]],"mmm")</f>
        <v>May</v>
      </c>
      <c r="N4071" t="str">
        <f>TEXT(Table2[[#This Row],[Order_Date]],"YYYY-MM")</f>
        <v>2025-05</v>
      </c>
      <c r="O4071" s="9">
        <f>IFERROR(Table2[[#This Row],[Profit]]/Table2[[#This Row],[Sales]],0)</f>
        <v>0.22124497991967873</v>
      </c>
      <c r="P4071" t="str">
        <f>_xlfn.XLOOKUP(Table2[[#This Row],[Product_ID]],Table4[Product_ID],Table4[Category],"Not Found")</f>
        <v>Office</v>
      </c>
      <c r="Q4071" t="str">
        <f>_xlfn.XLOOKUP(Table2[[#This Row],[Product_ID]],Table4[Product_ID],Table4[Sub_Category],"Not Found")</f>
        <v>Paper</v>
      </c>
      <c r="R4071" t="str">
        <f>_xlfn.XLOOKUP(Table2[[#This Row],[Customer_ID]],Table1[Customer_ID],Table1[Region],"Not Found")</f>
        <v>West</v>
      </c>
      <c r="S4071" t="str">
        <f>_xlfn.XLOOKUP(Table2[[#This Row],[Customer_ID]],Table1[Customer_ID],Table1[Segment],"Not Found")</f>
        <v>Home Office</v>
      </c>
      <c r="T4071" t="str">
        <f>_xlfn.XLOOKUP(Table2[[#This Row],[Product_ID]],Table4[Product_ID],Table4[Product_Name],"Not Found")</f>
        <v>Pen Set</v>
      </c>
    </row>
    <row r="4072" spans="1:20" x14ac:dyDescent="0.3">
      <c r="A4072" t="s">
        <v>4604</v>
      </c>
      <c r="B4072" s="4">
        <v>45447</v>
      </c>
      <c r="C4072" s="4">
        <v>45448</v>
      </c>
      <c r="D4072" t="s">
        <v>2884</v>
      </c>
      <c r="E4072" t="s">
        <v>58</v>
      </c>
      <c r="F4072" s="8">
        <v>1</v>
      </c>
      <c r="G4072" s="10">
        <v>0.05</v>
      </c>
      <c r="H4072" t="s">
        <v>30</v>
      </c>
      <c r="I4072" s="8">
        <v>1899.05</v>
      </c>
      <c r="J4072" s="8">
        <v>-81.96</v>
      </c>
      <c r="K4072" s="12">
        <f>YEAR(Table2[[#This Row],[Order_Date]])</f>
        <v>2024</v>
      </c>
      <c r="L4072" s="12">
        <f>MONTH(Table2[[#This Row],[Order_Date]])</f>
        <v>6</v>
      </c>
      <c r="M4072" t="str">
        <f>TEXT(Table2[[#This Row],[Order_Date]],"mmm")</f>
        <v>Jun</v>
      </c>
      <c r="N4072" t="str">
        <f>TEXT(Table2[[#This Row],[Order_Date]],"YYYY-MM")</f>
        <v>2024-06</v>
      </c>
      <c r="O4072" s="9">
        <f>IFERROR(Table2[[#This Row],[Profit]]/Table2[[#This Row],[Sales]],0)</f>
        <v>-4.3158421315921118E-2</v>
      </c>
      <c r="P4072" t="str">
        <f>_xlfn.XLOOKUP(Table2[[#This Row],[Product_ID]],Table4[Product_ID],Table4[Category],"Not Found")</f>
        <v>Technology</v>
      </c>
      <c r="Q4072" t="str">
        <f>_xlfn.XLOOKUP(Table2[[#This Row],[Product_ID]],Table4[Product_ID],Table4[Sub_Category],"Not Found")</f>
        <v>Audio</v>
      </c>
      <c r="R4072" t="str">
        <f>_xlfn.XLOOKUP(Table2[[#This Row],[Customer_ID]],Table1[Customer_ID],Table1[Region],"Not Found")</f>
        <v>North</v>
      </c>
      <c r="S4072" t="str">
        <f>_xlfn.XLOOKUP(Table2[[#This Row],[Customer_ID]],Table1[Customer_ID],Table1[Segment],"Not Found")</f>
        <v>Corporate</v>
      </c>
      <c r="T4072" t="str">
        <f>_xlfn.XLOOKUP(Table2[[#This Row],[Product_ID]],Table4[Product_ID],Table4[Product_Name],"Not Found")</f>
        <v>Bluetooth Speaker</v>
      </c>
    </row>
    <row r="4073" spans="1:20" x14ac:dyDescent="0.3">
      <c r="A4073" t="s">
        <v>4605</v>
      </c>
      <c r="B4073" s="4">
        <v>45764</v>
      </c>
      <c r="C4073" s="4">
        <v>45769</v>
      </c>
      <c r="D4073" t="s">
        <v>523</v>
      </c>
      <c r="E4073" t="s">
        <v>96</v>
      </c>
      <c r="F4073" s="8">
        <v>1</v>
      </c>
      <c r="G4073" s="10">
        <v>0.1</v>
      </c>
      <c r="H4073" t="s">
        <v>21</v>
      </c>
      <c r="I4073" s="8">
        <v>899.1</v>
      </c>
      <c r="J4073" s="8">
        <v>217.78</v>
      </c>
      <c r="K4073" s="12">
        <f>YEAR(Table2[[#This Row],[Order_Date]])</f>
        <v>2025</v>
      </c>
      <c r="L4073" s="12">
        <f>MONTH(Table2[[#This Row],[Order_Date]])</f>
        <v>4</v>
      </c>
      <c r="M4073" t="str">
        <f>TEXT(Table2[[#This Row],[Order_Date]],"mmm")</f>
        <v>Apr</v>
      </c>
      <c r="N4073" t="str">
        <f>TEXT(Table2[[#This Row],[Order_Date]],"YYYY-MM")</f>
        <v>2025-04</v>
      </c>
      <c r="O4073" s="9">
        <f>IFERROR(Table2[[#This Row],[Profit]]/Table2[[#This Row],[Sales]],0)</f>
        <v>0.24221999777555334</v>
      </c>
      <c r="P4073" t="str">
        <f>_xlfn.XLOOKUP(Table2[[#This Row],[Product_ID]],Table4[Product_ID],Table4[Category],"Not Found")</f>
        <v>Home</v>
      </c>
      <c r="Q4073" t="str">
        <f>_xlfn.XLOOKUP(Table2[[#This Row],[Product_ID]],Table4[Product_ID],Table4[Sub_Category],"Not Found")</f>
        <v>Lighting</v>
      </c>
      <c r="R4073" t="str">
        <f>_xlfn.XLOOKUP(Table2[[#This Row],[Customer_ID]],Table1[Customer_ID],Table1[Region],"Not Found")</f>
        <v>West</v>
      </c>
      <c r="S4073" t="str">
        <f>_xlfn.XLOOKUP(Table2[[#This Row],[Customer_ID]],Table1[Customer_ID],Table1[Segment],"Not Found")</f>
        <v>Corporate</v>
      </c>
      <c r="T4073" t="str">
        <f>_xlfn.XLOOKUP(Table2[[#This Row],[Product_ID]],Table4[Product_ID],Table4[Product_Name],"Not Found")</f>
        <v>LED Strip Light</v>
      </c>
    </row>
    <row r="4074" spans="1:20" x14ac:dyDescent="0.3">
      <c r="A4074" t="s">
        <v>4606</v>
      </c>
      <c r="B4074" s="4">
        <v>45992</v>
      </c>
      <c r="C4074" s="4">
        <v>45993</v>
      </c>
      <c r="D4074" t="s">
        <v>367</v>
      </c>
      <c r="E4074" t="s">
        <v>200</v>
      </c>
      <c r="F4074" s="8">
        <v>2</v>
      </c>
      <c r="G4074" s="10">
        <v>0</v>
      </c>
      <c r="H4074" t="s">
        <v>21</v>
      </c>
      <c r="I4074" s="8">
        <v>2198</v>
      </c>
      <c r="J4074" s="8">
        <v>596.66999999999996</v>
      </c>
      <c r="K4074" s="12">
        <f>YEAR(Table2[[#This Row],[Order_Date]])</f>
        <v>2025</v>
      </c>
      <c r="L4074" s="12">
        <f>MONTH(Table2[[#This Row],[Order_Date]])</f>
        <v>12</v>
      </c>
      <c r="M4074" t="str">
        <f>TEXT(Table2[[#This Row],[Order_Date]],"mmm")</f>
        <v>Dec</v>
      </c>
      <c r="N4074" t="str">
        <f>TEXT(Table2[[#This Row],[Order_Date]],"YYYY-MM")</f>
        <v>2025-12</v>
      </c>
      <c r="O4074" s="9">
        <f>IFERROR(Table2[[#This Row],[Profit]]/Table2[[#This Row],[Sales]],0)</f>
        <v>0.27146041856232939</v>
      </c>
      <c r="P4074" t="str">
        <f>_xlfn.XLOOKUP(Table2[[#This Row],[Product_ID]],Table4[Product_ID],Table4[Category],"Not Found")</f>
        <v>Office</v>
      </c>
      <c r="Q4074" t="str">
        <f>_xlfn.XLOOKUP(Table2[[#This Row],[Product_ID]],Table4[Product_ID],Table4[Sub_Category],"Not Found")</f>
        <v>Office Supplies</v>
      </c>
      <c r="R4074" t="str">
        <f>_xlfn.XLOOKUP(Table2[[#This Row],[Customer_ID]],Table1[Customer_ID],Table1[Region],"Not Found")</f>
        <v>West</v>
      </c>
      <c r="S4074" t="str">
        <f>_xlfn.XLOOKUP(Table2[[#This Row],[Customer_ID]],Table1[Customer_ID],Table1[Segment],"Not Found")</f>
        <v>Consumer</v>
      </c>
      <c r="T4074" t="str">
        <f>_xlfn.XLOOKUP(Table2[[#This Row],[Product_ID]],Table4[Product_ID],Table4[Product_Name],"Not Found")</f>
        <v>Laptop Stand</v>
      </c>
    </row>
    <row r="4075" spans="1:20" x14ac:dyDescent="0.3">
      <c r="A4075" t="s">
        <v>4607</v>
      </c>
      <c r="B4075" s="4">
        <v>45563</v>
      </c>
      <c r="C4075" s="4">
        <v>45568</v>
      </c>
      <c r="D4075" t="s">
        <v>1003</v>
      </c>
      <c r="E4075" t="s">
        <v>65</v>
      </c>
      <c r="F4075" s="8">
        <v>1</v>
      </c>
      <c r="G4075" s="10">
        <v>0.05</v>
      </c>
      <c r="H4075" t="s">
        <v>13</v>
      </c>
      <c r="I4075" s="8">
        <v>664.05</v>
      </c>
      <c r="J4075" s="8">
        <v>203.06</v>
      </c>
      <c r="K4075" s="12">
        <f>YEAR(Table2[[#This Row],[Order_Date]])</f>
        <v>2024</v>
      </c>
      <c r="L4075" s="12">
        <f>MONTH(Table2[[#This Row],[Order_Date]])</f>
        <v>9</v>
      </c>
      <c r="M4075" t="str">
        <f>TEXT(Table2[[#This Row],[Order_Date]],"mmm")</f>
        <v>Sep</v>
      </c>
      <c r="N4075" t="str">
        <f>TEXT(Table2[[#This Row],[Order_Date]],"YYYY-MM")</f>
        <v>2024-09</v>
      </c>
      <c r="O4075" s="9">
        <f>IFERROR(Table2[[#This Row],[Profit]]/Table2[[#This Row],[Sales]],0)</f>
        <v>0.30579022663956029</v>
      </c>
      <c r="P4075" t="str">
        <f>_xlfn.XLOOKUP(Table2[[#This Row],[Product_ID]],Table4[Product_ID],Table4[Category],"Not Found")</f>
        <v>Office</v>
      </c>
      <c r="Q4075" t="str">
        <f>_xlfn.XLOOKUP(Table2[[#This Row],[Product_ID]],Table4[Product_ID],Table4[Sub_Category],"Not Found")</f>
        <v>Storage</v>
      </c>
      <c r="R4075" t="str">
        <f>_xlfn.XLOOKUP(Table2[[#This Row],[Customer_ID]],Table1[Customer_ID],Table1[Region],"Not Found")</f>
        <v>West</v>
      </c>
      <c r="S4075" t="str">
        <f>_xlfn.XLOOKUP(Table2[[#This Row],[Customer_ID]],Table1[Customer_ID],Table1[Segment],"Not Found")</f>
        <v>Consumer</v>
      </c>
      <c r="T4075" t="str">
        <f>_xlfn.XLOOKUP(Table2[[#This Row],[Product_ID]],Table4[Product_ID],Table4[Product_Name],"Not Found")</f>
        <v>Desk Organizer</v>
      </c>
    </row>
    <row r="4076" spans="1:20" x14ac:dyDescent="0.3">
      <c r="A4076" t="s">
        <v>4608</v>
      </c>
      <c r="B4076" s="4">
        <v>45293</v>
      </c>
      <c r="C4076" s="4">
        <v>45296</v>
      </c>
      <c r="D4076" t="s">
        <v>846</v>
      </c>
      <c r="E4076" t="s">
        <v>40</v>
      </c>
      <c r="F4076" s="8">
        <v>3</v>
      </c>
      <c r="G4076" s="10">
        <v>0.1</v>
      </c>
      <c r="H4076" t="s">
        <v>13</v>
      </c>
      <c r="I4076" s="8">
        <v>4047.3</v>
      </c>
      <c r="J4076" s="8">
        <v>1007.65</v>
      </c>
      <c r="K4076" s="12">
        <f>YEAR(Table2[[#This Row],[Order_Date]])</f>
        <v>2024</v>
      </c>
      <c r="L4076" s="12">
        <f>MONTH(Table2[[#This Row],[Order_Date]])</f>
        <v>1</v>
      </c>
      <c r="M4076" t="str">
        <f>TEXT(Table2[[#This Row],[Order_Date]],"mmm")</f>
        <v>Jan</v>
      </c>
      <c r="N4076" t="str">
        <f>TEXT(Table2[[#This Row],[Order_Date]],"YYYY-MM")</f>
        <v>2024-01</v>
      </c>
      <c r="O4076" s="9">
        <f>IFERROR(Table2[[#This Row],[Profit]]/Table2[[#This Row],[Sales]],0)</f>
        <v>0.24896844810120325</v>
      </c>
      <c r="P4076" t="str">
        <f>_xlfn.XLOOKUP(Table2[[#This Row],[Product_ID]],Table4[Product_ID],Table4[Category],"Not Found")</f>
        <v>Technology</v>
      </c>
      <c r="Q4076" t="str">
        <f>_xlfn.XLOOKUP(Table2[[#This Row],[Product_ID]],Table4[Product_ID],Table4[Sub_Category],"Not Found")</f>
        <v>Accessories</v>
      </c>
      <c r="R4076" t="str">
        <f>_xlfn.XLOOKUP(Table2[[#This Row],[Customer_ID]],Table1[Customer_ID],Table1[Region],"Not Found")</f>
        <v>East</v>
      </c>
      <c r="S4076" t="str">
        <f>_xlfn.XLOOKUP(Table2[[#This Row],[Customer_ID]],Table1[Customer_ID],Table1[Segment],"Not Found")</f>
        <v>Consumer</v>
      </c>
      <c r="T4076" t="str">
        <f>_xlfn.XLOOKUP(Table2[[#This Row],[Product_ID]],Table4[Product_ID],Table4[Product_Name],"Not Found")</f>
        <v>Power Bank</v>
      </c>
    </row>
    <row r="4077" spans="1:20" x14ac:dyDescent="0.3">
      <c r="A4077" t="s">
        <v>4609</v>
      </c>
      <c r="B4077" s="4">
        <v>46013</v>
      </c>
      <c r="C4077" s="4">
        <v>46014</v>
      </c>
      <c r="D4077" t="s">
        <v>1583</v>
      </c>
      <c r="E4077" t="s">
        <v>35</v>
      </c>
      <c r="F4077" s="8">
        <v>1</v>
      </c>
      <c r="G4077" s="10">
        <v>0.05</v>
      </c>
      <c r="H4077" t="s">
        <v>17</v>
      </c>
      <c r="I4077" s="8">
        <v>1519.05</v>
      </c>
      <c r="J4077" s="8">
        <v>415.76</v>
      </c>
      <c r="K4077" s="12">
        <f>YEAR(Table2[[#This Row],[Order_Date]])</f>
        <v>2025</v>
      </c>
      <c r="L4077" s="12">
        <f>MONTH(Table2[[#This Row],[Order_Date]])</f>
        <v>12</v>
      </c>
      <c r="M4077" t="str">
        <f>TEXT(Table2[[#This Row],[Order_Date]],"mmm")</f>
        <v>Dec</v>
      </c>
      <c r="N4077" t="str">
        <f>TEXT(Table2[[#This Row],[Order_Date]],"YYYY-MM")</f>
        <v>2025-12</v>
      </c>
      <c r="O4077" s="9">
        <f>IFERROR(Table2[[#This Row],[Profit]]/Table2[[#This Row],[Sales]],0)</f>
        <v>0.27369737664987986</v>
      </c>
      <c r="P4077" t="str">
        <f>_xlfn.XLOOKUP(Table2[[#This Row],[Product_ID]],Table4[Product_ID],Table4[Category],"Not Found")</f>
        <v>Lifestyle</v>
      </c>
      <c r="Q4077" t="str">
        <f>_xlfn.XLOOKUP(Table2[[#This Row],[Product_ID]],Table4[Product_ID],Table4[Sub_Category],"Not Found")</f>
        <v>Bags</v>
      </c>
      <c r="R4077" t="str">
        <f>_xlfn.XLOOKUP(Table2[[#This Row],[Customer_ID]],Table1[Customer_ID],Table1[Region],"Not Found")</f>
        <v>South</v>
      </c>
      <c r="S4077" t="str">
        <f>_xlfn.XLOOKUP(Table2[[#This Row],[Customer_ID]],Table1[Customer_ID],Table1[Segment],"Not Found")</f>
        <v>Consumer</v>
      </c>
      <c r="T4077" t="str">
        <f>_xlfn.XLOOKUP(Table2[[#This Row],[Product_ID]],Table4[Product_ID],Table4[Product_Name],"Not Found")</f>
        <v>Backpack</v>
      </c>
    </row>
    <row r="4078" spans="1:20" x14ac:dyDescent="0.3">
      <c r="A4078" t="s">
        <v>4610</v>
      </c>
      <c r="B4078" s="4">
        <v>45802</v>
      </c>
      <c r="C4078" s="4">
        <v>45804</v>
      </c>
      <c r="D4078" t="s">
        <v>369</v>
      </c>
      <c r="E4078" t="s">
        <v>99</v>
      </c>
      <c r="F4078" s="8">
        <v>1</v>
      </c>
      <c r="G4078" s="10">
        <v>0.05</v>
      </c>
      <c r="H4078" t="s">
        <v>17</v>
      </c>
      <c r="I4078" s="8">
        <v>236.55</v>
      </c>
      <c r="J4078" s="8">
        <v>67.25</v>
      </c>
      <c r="K4078" s="12">
        <f>YEAR(Table2[[#This Row],[Order_Date]])</f>
        <v>2025</v>
      </c>
      <c r="L4078" s="12">
        <f>MONTH(Table2[[#This Row],[Order_Date]])</f>
        <v>5</v>
      </c>
      <c r="M4078" t="str">
        <f>TEXT(Table2[[#This Row],[Order_Date]],"mmm")</f>
        <v>May</v>
      </c>
      <c r="N4078" t="str">
        <f>TEXT(Table2[[#This Row],[Order_Date]],"YYYY-MM")</f>
        <v>2025-05</v>
      </c>
      <c r="O4078" s="9">
        <f>IFERROR(Table2[[#This Row],[Profit]]/Table2[[#This Row],[Sales]],0)</f>
        <v>0.28429507503699003</v>
      </c>
      <c r="P4078" t="str">
        <f>_xlfn.XLOOKUP(Table2[[#This Row],[Product_ID]],Table4[Product_ID],Table4[Category],"Not Found")</f>
        <v>Office</v>
      </c>
      <c r="Q4078" t="str">
        <f>_xlfn.XLOOKUP(Table2[[#This Row],[Product_ID]],Table4[Product_ID],Table4[Sub_Category],"Not Found")</f>
        <v>Paper</v>
      </c>
      <c r="R4078" t="str">
        <f>_xlfn.XLOOKUP(Table2[[#This Row],[Customer_ID]],Table1[Customer_ID],Table1[Region],"Not Found")</f>
        <v>North</v>
      </c>
      <c r="S4078" t="str">
        <f>_xlfn.XLOOKUP(Table2[[#This Row],[Customer_ID]],Table1[Customer_ID],Table1[Segment],"Not Found")</f>
        <v>Consumer</v>
      </c>
      <c r="T4078" t="str">
        <f>_xlfn.XLOOKUP(Table2[[#This Row],[Product_ID]],Table4[Product_ID],Table4[Product_Name],"Not Found")</f>
        <v>Pen Set</v>
      </c>
    </row>
    <row r="4079" spans="1:20" x14ac:dyDescent="0.3">
      <c r="A4079" t="s">
        <v>4611</v>
      </c>
      <c r="B4079" s="4">
        <v>45577</v>
      </c>
      <c r="C4079" s="4">
        <v>45580</v>
      </c>
      <c r="D4079" t="s">
        <v>489</v>
      </c>
      <c r="E4079" t="s">
        <v>29</v>
      </c>
      <c r="F4079" s="8">
        <v>3</v>
      </c>
      <c r="G4079" s="10">
        <v>0.1</v>
      </c>
      <c r="H4079" t="s">
        <v>21</v>
      </c>
      <c r="I4079" s="8">
        <v>1077.3</v>
      </c>
      <c r="J4079" s="8">
        <v>242.89</v>
      </c>
      <c r="K4079" s="12">
        <f>YEAR(Table2[[#This Row],[Order_Date]])</f>
        <v>2024</v>
      </c>
      <c r="L4079" s="12">
        <f>MONTH(Table2[[#This Row],[Order_Date]])</f>
        <v>10</v>
      </c>
      <c r="M4079" t="str">
        <f>TEXT(Table2[[#This Row],[Order_Date]],"mmm")</f>
        <v>Oct</v>
      </c>
      <c r="N4079" t="str">
        <f>TEXT(Table2[[#This Row],[Order_Date]],"YYYY-MM")</f>
        <v>2024-10</v>
      </c>
      <c r="O4079" s="9">
        <f>IFERROR(Table2[[#This Row],[Profit]]/Table2[[#This Row],[Sales]],0)</f>
        <v>0.2254618026547851</v>
      </c>
      <c r="P4079" t="str">
        <f>_xlfn.XLOOKUP(Table2[[#This Row],[Product_ID]],Table4[Product_ID],Table4[Category],"Not Found")</f>
        <v>Office</v>
      </c>
      <c r="Q4079" t="str">
        <f>_xlfn.XLOOKUP(Table2[[#This Row],[Product_ID]],Table4[Product_ID],Table4[Sub_Category],"Not Found")</f>
        <v>Paper</v>
      </c>
      <c r="R4079" t="str">
        <f>_xlfn.XLOOKUP(Table2[[#This Row],[Customer_ID]],Table1[Customer_ID],Table1[Region],"Not Found")</f>
        <v>West</v>
      </c>
      <c r="S4079" t="str">
        <f>_xlfn.XLOOKUP(Table2[[#This Row],[Customer_ID]],Table1[Customer_ID],Table1[Segment],"Not Found")</f>
        <v>Corporate</v>
      </c>
      <c r="T4079" t="str">
        <f>_xlfn.XLOOKUP(Table2[[#This Row],[Product_ID]],Table4[Product_ID],Table4[Product_Name],"Not Found")</f>
        <v>Notebook Set</v>
      </c>
    </row>
    <row r="4080" spans="1:20" x14ac:dyDescent="0.3">
      <c r="A4080" t="s">
        <v>4612</v>
      </c>
      <c r="B4080" s="4">
        <v>45304</v>
      </c>
      <c r="C4080" s="4">
        <v>45305</v>
      </c>
      <c r="D4080" t="s">
        <v>932</v>
      </c>
      <c r="E4080" t="s">
        <v>35</v>
      </c>
      <c r="F4080" s="8">
        <v>2</v>
      </c>
      <c r="G4080" s="10">
        <v>0.2</v>
      </c>
      <c r="H4080" t="s">
        <v>21</v>
      </c>
      <c r="I4080" s="8">
        <v>2558.4</v>
      </c>
      <c r="J4080" s="8">
        <v>744.5</v>
      </c>
      <c r="K4080" s="12">
        <f>YEAR(Table2[[#This Row],[Order_Date]])</f>
        <v>2024</v>
      </c>
      <c r="L4080" s="12">
        <f>MONTH(Table2[[#This Row],[Order_Date]])</f>
        <v>1</v>
      </c>
      <c r="M4080" t="str">
        <f>TEXT(Table2[[#This Row],[Order_Date]],"mmm")</f>
        <v>Jan</v>
      </c>
      <c r="N4080" t="str">
        <f>TEXT(Table2[[#This Row],[Order_Date]],"YYYY-MM")</f>
        <v>2024-01</v>
      </c>
      <c r="O4080" s="9">
        <f>IFERROR(Table2[[#This Row],[Profit]]/Table2[[#This Row],[Sales]],0)</f>
        <v>0.29100218886804252</v>
      </c>
      <c r="P4080" t="str">
        <f>_xlfn.XLOOKUP(Table2[[#This Row],[Product_ID]],Table4[Product_ID],Table4[Category],"Not Found")</f>
        <v>Lifestyle</v>
      </c>
      <c r="Q4080" t="str">
        <f>_xlfn.XLOOKUP(Table2[[#This Row],[Product_ID]],Table4[Product_ID],Table4[Sub_Category],"Not Found")</f>
        <v>Bags</v>
      </c>
      <c r="R4080" t="str">
        <f>_xlfn.XLOOKUP(Table2[[#This Row],[Customer_ID]],Table1[Customer_ID],Table1[Region],"Not Found")</f>
        <v>West</v>
      </c>
      <c r="S4080" t="str">
        <f>_xlfn.XLOOKUP(Table2[[#This Row],[Customer_ID]],Table1[Customer_ID],Table1[Segment],"Not Found")</f>
        <v>Consumer</v>
      </c>
      <c r="T4080" t="str">
        <f>_xlfn.XLOOKUP(Table2[[#This Row],[Product_ID]],Table4[Product_ID],Table4[Product_Name],"Not Found")</f>
        <v>Backpack</v>
      </c>
    </row>
    <row r="4081" spans="1:20" x14ac:dyDescent="0.3">
      <c r="A4081" t="s">
        <v>4613</v>
      </c>
      <c r="B4081" s="4">
        <v>45899</v>
      </c>
      <c r="C4081" s="4">
        <v>45903</v>
      </c>
      <c r="D4081" t="s">
        <v>93</v>
      </c>
      <c r="E4081" t="s">
        <v>35</v>
      </c>
      <c r="F4081" s="8">
        <v>1</v>
      </c>
      <c r="G4081" s="10">
        <v>0</v>
      </c>
      <c r="H4081" t="s">
        <v>17</v>
      </c>
      <c r="I4081" s="8">
        <v>1599</v>
      </c>
      <c r="J4081" s="8">
        <v>430.59</v>
      </c>
      <c r="K4081" s="12">
        <f>YEAR(Table2[[#This Row],[Order_Date]])</f>
        <v>2025</v>
      </c>
      <c r="L4081" s="12">
        <f>MONTH(Table2[[#This Row],[Order_Date]])</f>
        <v>8</v>
      </c>
      <c r="M4081" t="str">
        <f>TEXT(Table2[[#This Row],[Order_Date]],"mmm")</f>
        <v>Aug</v>
      </c>
      <c r="N4081" t="str">
        <f>TEXT(Table2[[#This Row],[Order_Date]],"YYYY-MM")</f>
        <v>2025-08</v>
      </c>
      <c r="O4081" s="9">
        <f>IFERROR(Table2[[#This Row],[Profit]]/Table2[[#This Row],[Sales]],0)</f>
        <v>0.26928705440900563</v>
      </c>
      <c r="P4081" t="str">
        <f>_xlfn.XLOOKUP(Table2[[#This Row],[Product_ID]],Table4[Product_ID],Table4[Category],"Not Found")</f>
        <v>Lifestyle</v>
      </c>
      <c r="Q4081" t="str">
        <f>_xlfn.XLOOKUP(Table2[[#This Row],[Product_ID]],Table4[Product_ID],Table4[Sub_Category],"Not Found")</f>
        <v>Bags</v>
      </c>
      <c r="R4081" t="str">
        <f>_xlfn.XLOOKUP(Table2[[#This Row],[Customer_ID]],Table1[Customer_ID],Table1[Region],"Not Found")</f>
        <v>West</v>
      </c>
      <c r="S4081" t="str">
        <f>_xlfn.XLOOKUP(Table2[[#This Row],[Customer_ID]],Table1[Customer_ID],Table1[Segment],"Not Found")</f>
        <v>Corporate</v>
      </c>
      <c r="T4081" t="str">
        <f>_xlfn.XLOOKUP(Table2[[#This Row],[Product_ID]],Table4[Product_ID],Table4[Product_Name],"Not Found")</f>
        <v>Backpack</v>
      </c>
    </row>
    <row r="4082" spans="1:20" x14ac:dyDescent="0.3">
      <c r="A4082" t="s">
        <v>4614</v>
      </c>
      <c r="B4082" s="4">
        <v>45789</v>
      </c>
      <c r="C4082" s="4">
        <v>45790</v>
      </c>
      <c r="D4082" t="s">
        <v>1965</v>
      </c>
      <c r="E4082" t="s">
        <v>16</v>
      </c>
      <c r="F4082" s="8">
        <v>2</v>
      </c>
      <c r="G4082" s="10">
        <v>0.1</v>
      </c>
      <c r="H4082" t="s">
        <v>21</v>
      </c>
      <c r="I4082" s="8">
        <v>2338.1999999999998</v>
      </c>
      <c r="J4082" s="8">
        <v>497.19</v>
      </c>
      <c r="K4082" s="12">
        <f>YEAR(Table2[[#This Row],[Order_Date]])</f>
        <v>2025</v>
      </c>
      <c r="L4082" s="12">
        <f>MONTH(Table2[[#This Row],[Order_Date]])</f>
        <v>5</v>
      </c>
      <c r="M4082" t="str">
        <f>TEXT(Table2[[#This Row],[Order_Date]],"mmm")</f>
        <v>May</v>
      </c>
      <c r="N4082" t="str">
        <f>TEXT(Table2[[#This Row],[Order_Date]],"YYYY-MM")</f>
        <v>2025-05</v>
      </c>
      <c r="O4082" s="9">
        <f>IFERROR(Table2[[#This Row],[Profit]]/Table2[[#This Row],[Sales]],0)</f>
        <v>0.212637926610213</v>
      </c>
      <c r="P4082" t="str">
        <f>_xlfn.XLOOKUP(Table2[[#This Row],[Product_ID]],Table4[Product_ID],Table4[Category],"Not Found")</f>
        <v>Technology</v>
      </c>
      <c r="Q4082" t="str">
        <f>_xlfn.XLOOKUP(Table2[[#This Row],[Product_ID]],Table4[Product_ID],Table4[Sub_Category],"Not Found")</f>
        <v>Accessories</v>
      </c>
      <c r="R4082" t="str">
        <f>_xlfn.XLOOKUP(Table2[[#This Row],[Customer_ID]],Table1[Customer_ID],Table1[Region],"Not Found")</f>
        <v>South</v>
      </c>
      <c r="S4082" t="str">
        <f>_xlfn.XLOOKUP(Table2[[#This Row],[Customer_ID]],Table1[Customer_ID],Table1[Segment],"Not Found")</f>
        <v>Consumer</v>
      </c>
      <c r="T4082" t="str">
        <f>_xlfn.XLOOKUP(Table2[[#This Row],[Product_ID]],Table4[Product_ID],Table4[Product_Name],"Not Found")</f>
        <v>USB-C Hub</v>
      </c>
    </row>
    <row r="4083" spans="1:20" x14ac:dyDescent="0.3">
      <c r="A4083" t="s">
        <v>4615</v>
      </c>
      <c r="B4083" s="4">
        <v>45529</v>
      </c>
      <c r="C4083" s="4">
        <v>45530</v>
      </c>
      <c r="D4083" t="s">
        <v>301</v>
      </c>
      <c r="E4083" t="s">
        <v>81</v>
      </c>
      <c r="F4083" s="8">
        <v>1</v>
      </c>
      <c r="G4083" s="10">
        <v>0</v>
      </c>
      <c r="H4083" t="s">
        <v>21</v>
      </c>
      <c r="I4083" s="8">
        <v>799</v>
      </c>
      <c r="J4083" s="8">
        <v>188.29</v>
      </c>
      <c r="K4083" s="12">
        <f>YEAR(Table2[[#This Row],[Order_Date]])</f>
        <v>2024</v>
      </c>
      <c r="L4083" s="12">
        <f>MONTH(Table2[[#This Row],[Order_Date]])</f>
        <v>8</v>
      </c>
      <c r="M4083" t="str">
        <f>TEXT(Table2[[#This Row],[Order_Date]],"mmm")</f>
        <v>Aug</v>
      </c>
      <c r="N4083" t="str">
        <f>TEXT(Table2[[#This Row],[Order_Date]],"YYYY-MM")</f>
        <v>2024-08</v>
      </c>
      <c r="O4083" s="9">
        <f>IFERROR(Table2[[#This Row],[Profit]]/Table2[[#This Row],[Sales]],0)</f>
        <v>0.23565707133917396</v>
      </c>
      <c r="P4083" t="str">
        <f>_xlfn.XLOOKUP(Table2[[#This Row],[Product_ID]],Table4[Product_ID],Table4[Category],"Not Found")</f>
        <v>Home</v>
      </c>
      <c r="Q4083" t="str">
        <f>_xlfn.XLOOKUP(Table2[[#This Row],[Product_ID]],Table4[Product_ID],Table4[Sub_Category],"Not Found")</f>
        <v>Kitchen</v>
      </c>
      <c r="R4083" t="str">
        <f>_xlfn.XLOOKUP(Table2[[#This Row],[Customer_ID]],Table1[Customer_ID],Table1[Region],"Not Found")</f>
        <v>East</v>
      </c>
      <c r="S4083" t="str">
        <f>_xlfn.XLOOKUP(Table2[[#This Row],[Customer_ID]],Table1[Customer_ID],Table1[Segment],"Not Found")</f>
        <v>Home Office</v>
      </c>
      <c r="T4083" t="str">
        <f>_xlfn.XLOOKUP(Table2[[#This Row],[Product_ID]],Table4[Product_ID],Table4[Product_Name],"Not Found")</f>
        <v>Travel Mug</v>
      </c>
    </row>
    <row r="4084" spans="1:20" x14ac:dyDescent="0.3">
      <c r="A4084" t="s">
        <v>4616</v>
      </c>
      <c r="B4084" s="4">
        <v>45385</v>
      </c>
      <c r="C4084" s="4">
        <v>45387</v>
      </c>
      <c r="D4084" t="s">
        <v>593</v>
      </c>
      <c r="E4084" t="s">
        <v>20</v>
      </c>
      <c r="F4084" s="8">
        <v>4</v>
      </c>
      <c r="G4084" s="10">
        <v>0</v>
      </c>
      <c r="H4084" t="s">
        <v>30</v>
      </c>
      <c r="I4084" s="8">
        <v>27996</v>
      </c>
      <c r="J4084" s="8">
        <v>4861.08</v>
      </c>
      <c r="K4084" s="12">
        <f>YEAR(Table2[[#This Row],[Order_Date]])</f>
        <v>2024</v>
      </c>
      <c r="L4084" s="12">
        <f>MONTH(Table2[[#This Row],[Order_Date]])</f>
        <v>4</v>
      </c>
      <c r="M4084" t="str">
        <f>TEXT(Table2[[#This Row],[Order_Date]],"mmm")</f>
        <v>Apr</v>
      </c>
      <c r="N4084" t="str">
        <f>TEXT(Table2[[#This Row],[Order_Date]],"YYYY-MM")</f>
        <v>2024-04</v>
      </c>
      <c r="O4084" s="9">
        <f>IFERROR(Table2[[#This Row],[Profit]]/Table2[[#This Row],[Sales]],0)</f>
        <v>0.17363480497213887</v>
      </c>
      <c r="P4084" t="str">
        <f>_xlfn.XLOOKUP(Table2[[#This Row],[Product_ID]],Table4[Product_ID],Table4[Category],"Not Found")</f>
        <v>Furniture</v>
      </c>
      <c r="Q4084" t="str">
        <f>_xlfn.XLOOKUP(Table2[[#This Row],[Product_ID]],Table4[Product_ID],Table4[Sub_Category],"Not Found")</f>
        <v>Furniture</v>
      </c>
      <c r="R4084" t="str">
        <f>_xlfn.XLOOKUP(Table2[[#This Row],[Customer_ID]],Table1[Customer_ID],Table1[Region],"Not Found")</f>
        <v>East</v>
      </c>
      <c r="S4084" t="str">
        <f>_xlfn.XLOOKUP(Table2[[#This Row],[Customer_ID]],Table1[Customer_ID],Table1[Segment],"Not Found")</f>
        <v>Consumer</v>
      </c>
      <c r="T4084" t="str">
        <f>_xlfn.XLOOKUP(Table2[[#This Row],[Product_ID]],Table4[Product_ID],Table4[Product_Name],"Not Found")</f>
        <v>Office Chair</v>
      </c>
    </row>
    <row r="4085" spans="1:20" x14ac:dyDescent="0.3">
      <c r="A4085" t="s">
        <v>4617</v>
      </c>
      <c r="B4085" s="4">
        <v>45629</v>
      </c>
      <c r="C4085" s="4">
        <v>45632</v>
      </c>
      <c r="D4085" t="s">
        <v>1289</v>
      </c>
      <c r="E4085" t="s">
        <v>16</v>
      </c>
      <c r="F4085" s="8">
        <v>2</v>
      </c>
      <c r="G4085" s="10">
        <v>0</v>
      </c>
      <c r="H4085" t="s">
        <v>17</v>
      </c>
      <c r="I4085" s="8">
        <v>2598</v>
      </c>
      <c r="J4085" s="8">
        <v>419.58</v>
      </c>
      <c r="K4085" s="12">
        <f>YEAR(Table2[[#This Row],[Order_Date]])</f>
        <v>2024</v>
      </c>
      <c r="L4085" s="12">
        <f>MONTH(Table2[[#This Row],[Order_Date]])</f>
        <v>12</v>
      </c>
      <c r="M4085" t="str">
        <f>TEXT(Table2[[#This Row],[Order_Date]],"mmm")</f>
        <v>Dec</v>
      </c>
      <c r="N4085" t="str">
        <f>TEXT(Table2[[#This Row],[Order_Date]],"YYYY-MM")</f>
        <v>2024-12</v>
      </c>
      <c r="O4085" s="9">
        <f>IFERROR(Table2[[#This Row],[Profit]]/Table2[[#This Row],[Sales]],0)</f>
        <v>0.16150115473441107</v>
      </c>
      <c r="P4085" t="str">
        <f>_xlfn.XLOOKUP(Table2[[#This Row],[Product_ID]],Table4[Product_ID],Table4[Category],"Not Found")</f>
        <v>Technology</v>
      </c>
      <c r="Q4085" t="str">
        <f>_xlfn.XLOOKUP(Table2[[#This Row],[Product_ID]],Table4[Product_ID],Table4[Sub_Category],"Not Found")</f>
        <v>Accessories</v>
      </c>
      <c r="R4085" t="str">
        <f>_xlfn.XLOOKUP(Table2[[#This Row],[Customer_ID]],Table1[Customer_ID],Table1[Region],"Not Found")</f>
        <v>South</v>
      </c>
      <c r="S4085" t="str">
        <f>_xlfn.XLOOKUP(Table2[[#This Row],[Customer_ID]],Table1[Customer_ID],Table1[Segment],"Not Found")</f>
        <v>Corporate</v>
      </c>
      <c r="T4085" t="str">
        <f>_xlfn.XLOOKUP(Table2[[#This Row],[Product_ID]],Table4[Product_ID],Table4[Product_Name],"Not Found")</f>
        <v>USB-C Hub</v>
      </c>
    </row>
    <row r="4086" spans="1:20" x14ac:dyDescent="0.3">
      <c r="A4086" t="s">
        <v>4618</v>
      </c>
      <c r="B4086" s="4">
        <v>45462</v>
      </c>
      <c r="C4086" s="4">
        <v>45466</v>
      </c>
      <c r="D4086" t="s">
        <v>702</v>
      </c>
      <c r="E4086" t="s">
        <v>99</v>
      </c>
      <c r="F4086" s="8">
        <v>1</v>
      </c>
      <c r="G4086" s="10">
        <v>0.2</v>
      </c>
      <c r="H4086" t="s">
        <v>21</v>
      </c>
      <c r="I4086" s="8">
        <v>199.2</v>
      </c>
      <c r="J4086" s="8">
        <v>46.59</v>
      </c>
      <c r="K4086" s="12">
        <f>YEAR(Table2[[#This Row],[Order_Date]])</f>
        <v>2024</v>
      </c>
      <c r="L4086" s="12">
        <f>MONTH(Table2[[#This Row],[Order_Date]])</f>
        <v>6</v>
      </c>
      <c r="M4086" t="str">
        <f>TEXT(Table2[[#This Row],[Order_Date]],"mmm")</f>
        <v>Jun</v>
      </c>
      <c r="N4086" t="str">
        <f>TEXT(Table2[[#This Row],[Order_Date]],"YYYY-MM")</f>
        <v>2024-06</v>
      </c>
      <c r="O4086" s="9">
        <f>IFERROR(Table2[[#This Row],[Profit]]/Table2[[#This Row],[Sales]],0)</f>
        <v>0.23388554216867474</v>
      </c>
      <c r="P4086" t="str">
        <f>_xlfn.XLOOKUP(Table2[[#This Row],[Product_ID]],Table4[Product_ID],Table4[Category],"Not Found")</f>
        <v>Office</v>
      </c>
      <c r="Q4086" t="str">
        <f>_xlfn.XLOOKUP(Table2[[#This Row],[Product_ID]],Table4[Product_ID],Table4[Sub_Category],"Not Found")</f>
        <v>Paper</v>
      </c>
      <c r="R4086" t="str">
        <f>_xlfn.XLOOKUP(Table2[[#This Row],[Customer_ID]],Table1[Customer_ID],Table1[Region],"Not Found")</f>
        <v>West</v>
      </c>
      <c r="S4086" t="str">
        <f>_xlfn.XLOOKUP(Table2[[#This Row],[Customer_ID]],Table1[Customer_ID],Table1[Segment],"Not Found")</f>
        <v>Corporate</v>
      </c>
      <c r="T4086" t="str">
        <f>_xlfn.XLOOKUP(Table2[[#This Row],[Product_ID]],Table4[Product_ID],Table4[Product_Name],"Not Found")</f>
        <v>Pen Set</v>
      </c>
    </row>
    <row r="4087" spans="1:20" x14ac:dyDescent="0.3">
      <c r="A4087" t="s">
        <v>4619</v>
      </c>
      <c r="B4087" s="4">
        <v>45897</v>
      </c>
      <c r="C4087" s="4">
        <v>45900</v>
      </c>
      <c r="D4087" t="s">
        <v>170</v>
      </c>
      <c r="E4087" t="s">
        <v>200</v>
      </c>
      <c r="F4087" s="8">
        <v>2</v>
      </c>
      <c r="G4087" s="10">
        <v>0.05</v>
      </c>
      <c r="H4087" t="s">
        <v>17</v>
      </c>
      <c r="I4087" s="8">
        <v>2088.1</v>
      </c>
      <c r="J4087" s="8">
        <v>568.82000000000005</v>
      </c>
      <c r="K4087" s="12">
        <f>YEAR(Table2[[#This Row],[Order_Date]])</f>
        <v>2025</v>
      </c>
      <c r="L4087" s="12">
        <f>MONTH(Table2[[#This Row],[Order_Date]])</f>
        <v>8</v>
      </c>
      <c r="M4087" t="str">
        <f>TEXT(Table2[[#This Row],[Order_Date]],"mmm")</f>
        <v>Aug</v>
      </c>
      <c r="N4087" t="str">
        <f>TEXT(Table2[[#This Row],[Order_Date]],"YYYY-MM")</f>
        <v>2025-08</v>
      </c>
      <c r="O4087" s="9">
        <f>IFERROR(Table2[[#This Row],[Profit]]/Table2[[#This Row],[Sales]],0)</f>
        <v>0.27241032517599734</v>
      </c>
      <c r="P4087" t="str">
        <f>_xlfn.XLOOKUP(Table2[[#This Row],[Product_ID]],Table4[Product_ID],Table4[Category],"Not Found")</f>
        <v>Office</v>
      </c>
      <c r="Q4087" t="str">
        <f>_xlfn.XLOOKUP(Table2[[#This Row],[Product_ID]],Table4[Product_ID],Table4[Sub_Category],"Not Found")</f>
        <v>Office Supplies</v>
      </c>
      <c r="R4087" t="str">
        <f>_xlfn.XLOOKUP(Table2[[#This Row],[Customer_ID]],Table1[Customer_ID],Table1[Region],"Not Found")</f>
        <v>South</v>
      </c>
      <c r="S4087" t="str">
        <f>_xlfn.XLOOKUP(Table2[[#This Row],[Customer_ID]],Table1[Customer_ID],Table1[Segment],"Not Found")</f>
        <v>Home Office</v>
      </c>
      <c r="T4087" t="str">
        <f>_xlfn.XLOOKUP(Table2[[#This Row],[Product_ID]],Table4[Product_ID],Table4[Product_Name],"Not Found")</f>
        <v>Laptop Stand</v>
      </c>
    </row>
    <row r="4088" spans="1:20" x14ac:dyDescent="0.3">
      <c r="A4088" t="s">
        <v>4620</v>
      </c>
      <c r="B4088" s="4">
        <v>45952</v>
      </c>
      <c r="C4088" s="4">
        <v>45955</v>
      </c>
      <c r="D4088" t="s">
        <v>587</v>
      </c>
      <c r="E4088" t="s">
        <v>96</v>
      </c>
      <c r="F4088" s="8">
        <v>3</v>
      </c>
      <c r="G4088" s="10">
        <v>0</v>
      </c>
      <c r="H4088" t="s">
        <v>13</v>
      </c>
      <c r="I4088" s="8">
        <v>2997</v>
      </c>
      <c r="J4088" s="8">
        <v>906.01</v>
      </c>
      <c r="K4088" s="12">
        <f>YEAR(Table2[[#This Row],[Order_Date]])</f>
        <v>2025</v>
      </c>
      <c r="L4088" s="12">
        <f>MONTH(Table2[[#This Row],[Order_Date]])</f>
        <v>10</v>
      </c>
      <c r="M4088" t="str">
        <f>TEXT(Table2[[#This Row],[Order_Date]],"mmm")</f>
        <v>Oct</v>
      </c>
      <c r="N4088" t="str">
        <f>TEXT(Table2[[#This Row],[Order_Date]],"YYYY-MM")</f>
        <v>2025-10</v>
      </c>
      <c r="O4088" s="9">
        <f>IFERROR(Table2[[#This Row],[Profit]]/Table2[[#This Row],[Sales]],0)</f>
        <v>0.30230563897230561</v>
      </c>
      <c r="P4088" t="str">
        <f>_xlfn.XLOOKUP(Table2[[#This Row],[Product_ID]],Table4[Product_ID],Table4[Category],"Not Found")</f>
        <v>Home</v>
      </c>
      <c r="Q4088" t="str">
        <f>_xlfn.XLOOKUP(Table2[[#This Row],[Product_ID]],Table4[Product_ID],Table4[Sub_Category],"Not Found")</f>
        <v>Lighting</v>
      </c>
      <c r="R4088" t="str">
        <f>_xlfn.XLOOKUP(Table2[[#This Row],[Customer_ID]],Table1[Customer_ID],Table1[Region],"Not Found")</f>
        <v>South</v>
      </c>
      <c r="S4088" t="str">
        <f>_xlfn.XLOOKUP(Table2[[#This Row],[Customer_ID]],Table1[Customer_ID],Table1[Segment],"Not Found")</f>
        <v>Consumer</v>
      </c>
      <c r="T4088" t="str">
        <f>_xlfn.XLOOKUP(Table2[[#This Row],[Product_ID]],Table4[Product_ID],Table4[Product_Name],"Not Found")</f>
        <v>LED Strip Light</v>
      </c>
    </row>
    <row r="4089" spans="1:20" x14ac:dyDescent="0.3">
      <c r="A4089" t="s">
        <v>4621</v>
      </c>
      <c r="B4089" s="4">
        <v>45915</v>
      </c>
      <c r="C4089" s="4">
        <v>45919</v>
      </c>
      <c r="D4089" t="s">
        <v>250</v>
      </c>
      <c r="E4089" t="s">
        <v>76</v>
      </c>
      <c r="F4089" s="8">
        <v>2</v>
      </c>
      <c r="G4089" s="10">
        <v>0</v>
      </c>
      <c r="H4089" t="s">
        <v>13</v>
      </c>
      <c r="I4089" s="8">
        <v>1798</v>
      </c>
      <c r="J4089" s="8">
        <v>495.57</v>
      </c>
      <c r="K4089" s="12">
        <f>YEAR(Table2[[#This Row],[Order_Date]])</f>
        <v>2025</v>
      </c>
      <c r="L4089" s="12">
        <f>MONTH(Table2[[#This Row],[Order_Date]])</f>
        <v>9</v>
      </c>
      <c r="M4089" t="str">
        <f>TEXT(Table2[[#This Row],[Order_Date]],"mmm")</f>
        <v>Sep</v>
      </c>
      <c r="N4089" t="str">
        <f>TEXT(Table2[[#This Row],[Order_Date]],"YYYY-MM")</f>
        <v>2025-09</v>
      </c>
      <c r="O4089" s="9">
        <f>IFERROR(Table2[[#This Row],[Profit]]/Table2[[#This Row],[Sales]],0)</f>
        <v>0.27562291434927699</v>
      </c>
      <c r="P4089" t="str">
        <f>_xlfn.XLOOKUP(Table2[[#This Row],[Product_ID]],Table4[Product_ID],Table4[Category],"Not Found")</f>
        <v>Home</v>
      </c>
      <c r="Q4089" t="str">
        <f>_xlfn.XLOOKUP(Table2[[#This Row],[Product_ID]],Table4[Product_ID],Table4[Sub_Category],"Not Found")</f>
        <v>Decor</v>
      </c>
      <c r="R4089" t="str">
        <f>_xlfn.XLOOKUP(Table2[[#This Row],[Customer_ID]],Table1[Customer_ID],Table1[Region],"Not Found")</f>
        <v>South</v>
      </c>
      <c r="S4089" t="str">
        <f>_xlfn.XLOOKUP(Table2[[#This Row],[Customer_ID]],Table1[Customer_ID],Table1[Segment],"Not Found")</f>
        <v>Consumer</v>
      </c>
      <c r="T4089" t="str">
        <f>_xlfn.XLOOKUP(Table2[[#This Row],[Product_ID]],Table4[Product_ID],Table4[Product_Name],"Not Found")</f>
        <v>Wall Clock</v>
      </c>
    </row>
    <row r="4090" spans="1:20" x14ac:dyDescent="0.3">
      <c r="A4090" t="s">
        <v>4622</v>
      </c>
      <c r="B4090" s="4">
        <v>45858</v>
      </c>
      <c r="C4090" s="4">
        <v>45862</v>
      </c>
      <c r="D4090" t="s">
        <v>67</v>
      </c>
      <c r="E4090" t="s">
        <v>116</v>
      </c>
      <c r="F4090" s="8">
        <v>3</v>
      </c>
      <c r="G4090" s="10">
        <v>0.15</v>
      </c>
      <c r="H4090" t="s">
        <v>13</v>
      </c>
      <c r="I4090" s="8">
        <v>1017.45</v>
      </c>
      <c r="J4090" s="8">
        <v>239.29</v>
      </c>
      <c r="K4090" s="12">
        <f>YEAR(Table2[[#This Row],[Order_Date]])</f>
        <v>2025</v>
      </c>
      <c r="L4090" s="12">
        <f>MONTH(Table2[[#This Row],[Order_Date]])</f>
        <v>7</v>
      </c>
      <c r="M4090" t="str">
        <f>TEXT(Table2[[#This Row],[Order_Date]],"mmm")</f>
        <v>Jul</v>
      </c>
      <c r="N4090" t="str">
        <f>TEXT(Table2[[#This Row],[Order_Date]],"YYYY-MM")</f>
        <v>2025-07</v>
      </c>
      <c r="O4090" s="9">
        <f>IFERROR(Table2[[#This Row],[Profit]]/Table2[[#This Row],[Sales]],0)</f>
        <v>0.23518600422625188</v>
      </c>
      <c r="P4090" t="str">
        <f>_xlfn.XLOOKUP(Table2[[#This Row],[Product_ID]],Table4[Product_ID],Table4[Category],"Not Found")</f>
        <v>Technology</v>
      </c>
      <c r="Q4090" t="str">
        <f>_xlfn.XLOOKUP(Table2[[#This Row],[Product_ID]],Table4[Product_ID],Table4[Sub_Category],"Not Found")</f>
        <v>Accessories</v>
      </c>
      <c r="R4090" t="str">
        <f>_xlfn.XLOOKUP(Table2[[#This Row],[Customer_ID]],Table1[Customer_ID],Table1[Region],"Not Found")</f>
        <v>South</v>
      </c>
      <c r="S4090" t="str">
        <f>_xlfn.XLOOKUP(Table2[[#This Row],[Customer_ID]],Table1[Customer_ID],Table1[Segment],"Not Found")</f>
        <v>Corporate</v>
      </c>
      <c r="T4090" t="str">
        <f>_xlfn.XLOOKUP(Table2[[#This Row],[Product_ID]],Table4[Product_ID],Table4[Product_Name],"Not Found")</f>
        <v>Mobile Holder</v>
      </c>
    </row>
    <row r="4091" spans="1:20" x14ac:dyDescent="0.3">
      <c r="A4091" t="s">
        <v>4623</v>
      </c>
      <c r="B4091" s="4">
        <v>45758</v>
      </c>
      <c r="C4091" s="4">
        <v>45760</v>
      </c>
      <c r="D4091" t="s">
        <v>1171</v>
      </c>
      <c r="E4091" t="s">
        <v>35</v>
      </c>
      <c r="F4091" s="8">
        <v>1</v>
      </c>
      <c r="G4091" s="10">
        <v>0.05</v>
      </c>
      <c r="H4091" t="s">
        <v>13</v>
      </c>
      <c r="I4091" s="8">
        <v>1519.05</v>
      </c>
      <c r="J4091" s="8">
        <v>424.06</v>
      </c>
      <c r="K4091" s="12">
        <f>YEAR(Table2[[#This Row],[Order_Date]])</f>
        <v>2025</v>
      </c>
      <c r="L4091" s="12">
        <f>MONTH(Table2[[#This Row],[Order_Date]])</f>
        <v>4</v>
      </c>
      <c r="M4091" t="str">
        <f>TEXT(Table2[[#This Row],[Order_Date]],"mmm")</f>
        <v>Apr</v>
      </c>
      <c r="N4091" t="str">
        <f>TEXT(Table2[[#This Row],[Order_Date]],"YYYY-MM")</f>
        <v>2025-04</v>
      </c>
      <c r="O4091" s="9">
        <f>IFERROR(Table2[[#This Row],[Profit]]/Table2[[#This Row],[Sales]],0)</f>
        <v>0.27916131792896876</v>
      </c>
      <c r="P4091" t="str">
        <f>_xlfn.XLOOKUP(Table2[[#This Row],[Product_ID]],Table4[Product_ID],Table4[Category],"Not Found")</f>
        <v>Lifestyle</v>
      </c>
      <c r="Q4091" t="str">
        <f>_xlfn.XLOOKUP(Table2[[#This Row],[Product_ID]],Table4[Product_ID],Table4[Sub_Category],"Not Found")</f>
        <v>Bags</v>
      </c>
      <c r="R4091" t="str">
        <f>_xlfn.XLOOKUP(Table2[[#This Row],[Customer_ID]],Table1[Customer_ID],Table1[Region],"Not Found")</f>
        <v>South</v>
      </c>
      <c r="S4091" t="str">
        <f>_xlfn.XLOOKUP(Table2[[#This Row],[Customer_ID]],Table1[Customer_ID],Table1[Segment],"Not Found")</f>
        <v>Corporate</v>
      </c>
      <c r="T4091" t="str">
        <f>_xlfn.XLOOKUP(Table2[[#This Row],[Product_ID]],Table4[Product_ID],Table4[Product_Name],"Not Found")</f>
        <v>Backpack</v>
      </c>
    </row>
    <row r="4092" spans="1:20" x14ac:dyDescent="0.3">
      <c r="A4092" t="s">
        <v>4624</v>
      </c>
      <c r="B4092" s="4">
        <v>45919</v>
      </c>
      <c r="C4092" s="4">
        <v>45924</v>
      </c>
      <c r="D4092" t="s">
        <v>474</v>
      </c>
      <c r="E4092" t="s">
        <v>81</v>
      </c>
      <c r="F4092" s="8">
        <v>3</v>
      </c>
      <c r="G4092" s="10">
        <v>0</v>
      </c>
      <c r="H4092" t="s">
        <v>13</v>
      </c>
      <c r="I4092" s="8">
        <v>2397</v>
      </c>
      <c r="J4092" s="8">
        <v>520.01</v>
      </c>
      <c r="K4092" s="12">
        <f>YEAR(Table2[[#This Row],[Order_Date]])</f>
        <v>2025</v>
      </c>
      <c r="L4092" s="12">
        <f>MONTH(Table2[[#This Row],[Order_Date]])</f>
        <v>9</v>
      </c>
      <c r="M4092" t="str">
        <f>TEXT(Table2[[#This Row],[Order_Date]],"mmm")</f>
        <v>Sep</v>
      </c>
      <c r="N4092" t="str">
        <f>TEXT(Table2[[#This Row],[Order_Date]],"YYYY-MM")</f>
        <v>2025-09</v>
      </c>
      <c r="O4092" s="9">
        <f>IFERROR(Table2[[#This Row],[Profit]]/Table2[[#This Row],[Sales]],0)</f>
        <v>0.21694201084689194</v>
      </c>
      <c r="P4092" t="str">
        <f>_xlfn.XLOOKUP(Table2[[#This Row],[Product_ID]],Table4[Product_ID],Table4[Category],"Not Found")</f>
        <v>Home</v>
      </c>
      <c r="Q4092" t="str">
        <f>_xlfn.XLOOKUP(Table2[[#This Row],[Product_ID]],Table4[Product_ID],Table4[Sub_Category],"Not Found")</f>
        <v>Kitchen</v>
      </c>
      <c r="R4092" t="str">
        <f>_xlfn.XLOOKUP(Table2[[#This Row],[Customer_ID]],Table1[Customer_ID],Table1[Region],"Not Found")</f>
        <v>West</v>
      </c>
      <c r="S4092" t="str">
        <f>_xlfn.XLOOKUP(Table2[[#This Row],[Customer_ID]],Table1[Customer_ID],Table1[Segment],"Not Found")</f>
        <v>Corporate</v>
      </c>
      <c r="T4092" t="str">
        <f>_xlfn.XLOOKUP(Table2[[#This Row],[Product_ID]],Table4[Product_ID],Table4[Product_Name],"Not Found")</f>
        <v>Travel Mug</v>
      </c>
    </row>
    <row r="4093" spans="1:20" x14ac:dyDescent="0.3">
      <c r="A4093" t="s">
        <v>4625</v>
      </c>
      <c r="B4093" s="4">
        <v>45434</v>
      </c>
      <c r="C4093" s="4">
        <v>45436</v>
      </c>
      <c r="D4093" t="s">
        <v>1356</v>
      </c>
      <c r="E4093" t="s">
        <v>99</v>
      </c>
      <c r="F4093" s="8">
        <v>3</v>
      </c>
      <c r="G4093" s="10">
        <v>0.15</v>
      </c>
      <c r="H4093" t="s">
        <v>21</v>
      </c>
      <c r="I4093" s="8">
        <v>634.95000000000005</v>
      </c>
      <c r="J4093" s="8">
        <v>191.67</v>
      </c>
      <c r="K4093" s="12">
        <f>YEAR(Table2[[#This Row],[Order_Date]])</f>
        <v>2024</v>
      </c>
      <c r="L4093" s="12">
        <f>MONTH(Table2[[#This Row],[Order_Date]])</f>
        <v>5</v>
      </c>
      <c r="M4093" t="str">
        <f>TEXT(Table2[[#This Row],[Order_Date]],"mmm")</f>
        <v>May</v>
      </c>
      <c r="N4093" t="str">
        <f>TEXT(Table2[[#This Row],[Order_Date]],"YYYY-MM")</f>
        <v>2024-05</v>
      </c>
      <c r="O4093" s="9">
        <f>IFERROR(Table2[[#This Row],[Profit]]/Table2[[#This Row],[Sales]],0)</f>
        <v>0.30186628868414833</v>
      </c>
      <c r="P4093" t="str">
        <f>_xlfn.XLOOKUP(Table2[[#This Row],[Product_ID]],Table4[Product_ID],Table4[Category],"Not Found")</f>
        <v>Office</v>
      </c>
      <c r="Q4093" t="str">
        <f>_xlfn.XLOOKUP(Table2[[#This Row],[Product_ID]],Table4[Product_ID],Table4[Sub_Category],"Not Found")</f>
        <v>Paper</v>
      </c>
      <c r="R4093" t="str">
        <f>_xlfn.XLOOKUP(Table2[[#This Row],[Customer_ID]],Table1[Customer_ID],Table1[Region],"Not Found")</f>
        <v>South</v>
      </c>
      <c r="S4093" t="str">
        <f>_xlfn.XLOOKUP(Table2[[#This Row],[Customer_ID]],Table1[Customer_ID],Table1[Segment],"Not Found")</f>
        <v>Consumer</v>
      </c>
      <c r="T4093" t="str">
        <f>_xlfn.XLOOKUP(Table2[[#This Row],[Product_ID]],Table4[Product_ID],Table4[Product_Name],"Not Found")</f>
        <v>Pen Set</v>
      </c>
    </row>
    <row r="4094" spans="1:20" x14ac:dyDescent="0.3">
      <c r="A4094" t="s">
        <v>4626</v>
      </c>
      <c r="B4094" s="4">
        <v>45492</v>
      </c>
      <c r="C4094" s="4">
        <v>45496</v>
      </c>
      <c r="D4094" t="s">
        <v>305</v>
      </c>
      <c r="E4094" t="s">
        <v>65</v>
      </c>
      <c r="F4094" s="8">
        <v>2</v>
      </c>
      <c r="G4094" s="10">
        <v>0.1</v>
      </c>
      <c r="H4094" t="s">
        <v>17</v>
      </c>
      <c r="I4094" s="8">
        <v>1258.2</v>
      </c>
      <c r="J4094" s="8">
        <v>300.99</v>
      </c>
      <c r="K4094" s="12">
        <f>YEAR(Table2[[#This Row],[Order_Date]])</f>
        <v>2024</v>
      </c>
      <c r="L4094" s="12">
        <f>MONTH(Table2[[#This Row],[Order_Date]])</f>
        <v>7</v>
      </c>
      <c r="M4094" t="str">
        <f>TEXT(Table2[[#This Row],[Order_Date]],"mmm")</f>
        <v>Jul</v>
      </c>
      <c r="N4094" t="str">
        <f>TEXT(Table2[[#This Row],[Order_Date]],"YYYY-MM")</f>
        <v>2024-07</v>
      </c>
      <c r="O4094" s="9">
        <f>IFERROR(Table2[[#This Row],[Profit]]/Table2[[#This Row],[Sales]],0)</f>
        <v>0.23922269909394372</v>
      </c>
      <c r="P4094" t="str">
        <f>_xlfn.XLOOKUP(Table2[[#This Row],[Product_ID]],Table4[Product_ID],Table4[Category],"Not Found")</f>
        <v>Office</v>
      </c>
      <c r="Q4094" t="str">
        <f>_xlfn.XLOOKUP(Table2[[#This Row],[Product_ID]],Table4[Product_ID],Table4[Sub_Category],"Not Found")</f>
        <v>Storage</v>
      </c>
      <c r="R4094" t="str">
        <f>_xlfn.XLOOKUP(Table2[[#This Row],[Customer_ID]],Table1[Customer_ID],Table1[Region],"Not Found")</f>
        <v>South</v>
      </c>
      <c r="S4094" t="str">
        <f>_xlfn.XLOOKUP(Table2[[#This Row],[Customer_ID]],Table1[Customer_ID],Table1[Segment],"Not Found")</f>
        <v>Consumer</v>
      </c>
      <c r="T4094" t="str">
        <f>_xlfn.XLOOKUP(Table2[[#This Row],[Product_ID]],Table4[Product_ID],Table4[Product_Name],"Not Found")</f>
        <v>Desk Organizer</v>
      </c>
    </row>
    <row r="4095" spans="1:20" x14ac:dyDescent="0.3">
      <c r="A4095" t="s">
        <v>4627</v>
      </c>
      <c r="B4095" s="4">
        <v>45471</v>
      </c>
      <c r="C4095" s="4">
        <v>45472</v>
      </c>
      <c r="D4095" t="s">
        <v>1630</v>
      </c>
      <c r="E4095" t="s">
        <v>50</v>
      </c>
      <c r="F4095" s="8">
        <v>1</v>
      </c>
      <c r="G4095" s="10">
        <v>0</v>
      </c>
      <c r="H4095" t="s">
        <v>13</v>
      </c>
      <c r="I4095" s="8">
        <v>499</v>
      </c>
      <c r="J4095" s="8">
        <v>138.28</v>
      </c>
      <c r="K4095" s="12">
        <f>YEAR(Table2[[#This Row],[Order_Date]])</f>
        <v>2024</v>
      </c>
      <c r="L4095" s="12">
        <f>MONTH(Table2[[#This Row],[Order_Date]])</f>
        <v>6</v>
      </c>
      <c r="M4095" t="str">
        <f>TEXT(Table2[[#This Row],[Order_Date]],"mmm")</f>
        <v>Jun</v>
      </c>
      <c r="N4095" t="str">
        <f>TEXT(Table2[[#This Row],[Order_Date]],"YYYY-MM")</f>
        <v>2024-06</v>
      </c>
      <c r="O4095" s="9">
        <f>IFERROR(Table2[[#This Row],[Profit]]/Table2[[#This Row],[Sales]],0)</f>
        <v>0.2771142284569138</v>
      </c>
      <c r="P4095" t="str">
        <f>_xlfn.XLOOKUP(Table2[[#This Row],[Product_ID]],Table4[Product_ID],Table4[Category],"Not Found")</f>
        <v>Technology</v>
      </c>
      <c r="Q4095" t="str">
        <f>_xlfn.XLOOKUP(Table2[[#This Row],[Product_ID]],Table4[Product_ID],Table4[Sub_Category],"Not Found")</f>
        <v>Accessories</v>
      </c>
      <c r="R4095" t="str">
        <f>_xlfn.XLOOKUP(Table2[[#This Row],[Customer_ID]],Table1[Customer_ID],Table1[Region],"Not Found")</f>
        <v>West</v>
      </c>
      <c r="S4095" t="str">
        <f>_xlfn.XLOOKUP(Table2[[#This Row],[Customer_ID]],Table1[Customer_ID],Table1[Segment],"Not Found")</f>
        <v>Consumer</v>
      </c>
      <c r="T4095" t="str">
        <f>_xlfn.XLOOKUP(Table2[[#This Row],[Product_ID]],Table4[Product_ID],Table4[Product_Name],"Not Found")</f>
        <v>Wireless Mouse</v>
      </c>
    </row>
    <row r="4096" spans="1:20" x14ac:dyDescent="0.3">
      <c r="A4096" t="s">
        <v>4628</v>
      </c>
      <c r="B4096" s="4">
        <v>46005</v>
      </c>
      <c r="C4096" s="4">
        <v>46006</v>
      </c>
      <c r="D4096" t="s">
        <v>346</v>
      </c>
      <c r="E4096" t="s">
        <v>26</v>
      </c>
      <c r="F4096" s="8">
        <v>3</v>
      </c>
      <c r="G4096" s="10">
        <v>0.05</v>
      </c>
      <c r="H4096" t="s">
        <v>17</v>
      </c>
      <c r="I4096" s="8">
        <v>2562.15</v>
      </c>
      <c r="J4096" s="8">
        <v>559.78</v>
      </c>
      <c r="K4096" s="12">
        <f>YEAR(Table2[[#This Row],[Order_Date]])</f>
        <v>2025</v>
      </c>
      <c r="L4096" s="12">
        <f>MONTH(Table2[[#This Row],[Order_Date]])</f>
        <v>12</v>
      </c>
      <c r="M4096" t="str">
        <f>TEXT(Table2[[#This Row],[Order_Date]],"mmm")</f>
        <v>Dec</v>
      </c>
      <c r="N4096" t="str">
        <f>TEXT(Table2[[#This Row],[Order_Date]],"YYYY-MM")</f>
        <v>2025-12</v>
      </c>
      <c r="O4096" s="9">
        <f>IFERROR(Table2[[#This Row],[Profit]]/Table2[[#This Row],[Sales]],0)</f>
        <v>0.21848057295630621</v>
      </c>
      <c r="P4096" t="str">
        <f>_xlfn.XLOOKUP(Table2[[#This Row],[Product_ID]],Table4[Product_ID],Table4[Category],"Not Found")</f>
        <v>Technology</v>
      </c>
      <c r="Q4096" t="str">
        <f>_xlfn.XLOOKUP(Table2[[#This Row],[Product_ID]],Table4[Product_ID],Table4[Sub_Category],"Not Found")</f>
        <v>Accessories</v>
      </c>
      <c r="R4096" t="str">
        <f>_xlfn.XLOOKUP(Table2[[#This Row],[Customer_ID]],Table1[Customer_ID],Table1[Region],"Not Found")</f>
        <v>South</v>
      </c>
      <c r="S4096" t="str">
        <f>_xlfn.XLOOKUP(Table2[[#This Row],[Customer_ID]],Table1[Customer_ID],Table1[Segment],"Not Found")</f>
        <v>Consumer</v>
      </c>
      <c r="T4096" t="str">
        <f>_xlfn.XLOOKUP(Table2[[#This Row],[Product_ID]],Table4[Product_ID],Table4[Product_Name],"Not Found")</f>
        <v>Keyboard</v>
      </c>
    </row>
    <row r="4097" spans="1:20" x14ac:dyDescent="0.3">
      <c r="A4097" t="s">
        <v>4629</v>
      </c>
      <c r="B4097" s="4">
        <v>45655</v>
      </c>
      <c r="C4097" s="4">
        <v>45658</v>
      </c>
      <c r="D4097" t="s">
        <v>57</v>
      </c>
      <c r="E4097" t="s">
        <v>29</v>
      </c>
      <c r="F4097" s="8">
        <v>2</v>
      </c>
      <c r="G4097" s="10">
        <v>0.15</v>
      </c>
      <c r="H4097" t="s">
        <v>17</v>
      </c>
      <c r="I4097" s="8">
        <v>678.3</v>
      </c>
      <c r="J4097" s="8">
        <v>237.75</v>
      </c>
      <c r="K4097" s="12">
        <f>YEAR(Table2[[#This Row],[Order_Date]])</f>
        <v>2024</v>
      </c>
      <c r="L4097" s="12">
        <f>MONTH(Table2[[#This Row],[Order_Date]])</f>
        <v>12</v>
      </c>
      <c r="M4097" t="str">
        <f>TEXT(Table2[[#This Row],[Order_Date]],"mmm")</f>
        <v>Dec</v>
      </c>
      <c r="N4097" t="str">
        <f>TEXT(Table2[[#This Row],[Order_Date]],"YYYY-MM")</f>
        <v>2024-12</v>
      </c>
      <c r="O4097" s="9">
        <f>IFERROR(Table2[[#This Row],[Profit]]/Table2[[#This Row],[Sales]],0)</f>
        <v>0.35050862450243259</v>
      </c>
      <c r="P4097" t="str">
        <f>_xlfn.XLOOKUP(Table2[[#This Row],[Product_ID]],Table4[Product_ID],Table4[Category],"Not Found")</f>
        <v>Office</v>
      </c>
      <c r="Q4097" t="str">
        <f>_xlfn.XLOOKUP(Table2[[#This Row],[Product_ID]],Table4[Product_ID],Table4[Sub_Category],"Not Found")</f>
        <v>Paper</v>
      </c>
      <c r="R4097" t="str">
        <f>_xlfn.XLOOKUP(Table2[[#This Row],[Customer_ID]],Table1[Customer_ID],Table1[Region],"Not Found")</f>
        <v>North</v>
      </c>
      <c r="S4097" t="str">
        <f>_xlfn.XLOOKUP(Table2[[#This Row],[Customer_ID]],Table1[Customer_ID],Table1[Segment],"Not Found")</f>
        <v>Home Office</v>
      </c>
      <c r="T4097" t="str">
        <f>_xlfn.XLOOKUP(Table2[[#This Row],[Product_ID]],Table4[Product_ID],Table4[Product_Name],"Not Found")</f>
        <v>Notebook Set</v>
      </c>
    </row>
    <row r="4098" spans="1:20" x14ac:dyDescent="0.3">
      <c r="A4098" t="s">
        <v>4630</v>
      </c>
      <c r="B4098" s="4">
        <v>45770</v>
      </c>
      <c r="C4098" s="4">
        <v>45773</v>
      </c>
      <c r="D4098" t="s">
        <v>852</v>
      </c>
      <c r="E4098" t="s">
        <v>26</v>
      </c>
      <c r="F4098" s="8">
        <v>3</v>
      </c>
      <c r="G4098" s="10">
        <v>0.15</v>
      </c>
      <c r="H4098" t="s">
        <v>13</v>
      </c>
      <c r="I4098" s="8">
        <v>2292.4499999999998</v>
      </c>
      <c r="J4098" s="8">
        <v>641.01</v>
      </c>
      <c r="K4098" s="12">
        <f>YEAR(Table2[[#This Row],[Order_Date]])</f>
        <v>2025</v>
      </c>
      <c r="L4098" s="12">
        <f>MONTH(Table2[[#This Row],[Order_Date]])</f>
        <v>4</v>
      </c>
      <c r="M4098" t="str">
        <f>TEXT(Table2[[#This Row],[Order_Date]],"mmm")</f>
        <v>Apr</v>
      </c>
      <c r="N4098" t="str">
        <f>TEXT(Table2[[#This Row],[Order_Date]],"YYYY-MM")</f>
        <v>2025-04</v>
      </c>
      <c r="O4098" s="9">
        <f>IFERROR(Table2[[#This Row],[Profit]]/Table2[[#This Row],[Sales]],0)</f>
        <v>0.27961787607145194</v>
      </c>
      <c r="P4098" t="str">
        <f>_xlfn.XLOOKUP(Table2[[#This Row],[Product_ID]],Table4[Product_ID],Table4[Category],"Not Found")</f>
        <v>Technology</v>
      </c>
      <c r="Q4098" t="str">
        <f>_xlfn.XLOOKUP(Table2[[#This Row],[Product_ID]],Table4[Product_ID],Table4[Sub_Category],"Not Found")</f>
        <v>Accessories</v>
      </c>
      <c r="R4098" t="str">
        <f>_xlfn.XLOOKUP(Table2[[#This Row],[Customer_ID]],Table1[Customer_ID],Table1[Region],"Not Found")</f>
        <v>South</v>
      </c>
      <c r="S4098" t="str">
        <f>_xlfn.XLOOKUP(Table2[[#This Row],[Customer_ID]],Table1[Customer_ID],Table1[Segment],"Not Found")</f>
        <v>Home Office</v>
      </c>
      <c r="T4098" t="str">
        <f>_xlfn.XLOOKUP(Table2[[#This Row],[Product_ID]],Table4[Product_ID],Table4[Product_Name],"Not Found")</f>
        <v>Keyboard</v>
      </c>
    </row>
    <row r="4099" spans="1:20" x14ac:dyDescent="0.3">
      <c r="A4099" t="s">
        <v>4631</v>
      </c>
      <c r="B4099" s="4">
        <v>45856</v>
      </c>
      <c r="C4099" s="4">
        <v>45861</v>
      </c>
      <c r="D4099" t="s">
        <v>283</v>
      </c>
      <c r="E4099" t="s">
        <v>116</v>
      </c>
      <c r="F4099" s="8">
        <v>1</v>
      </c>
      <c r="G4099" s="10">
        <v>0</v>
      </c>
      <c r="H4099" t="s">
        <v>13</v>
      </c>
      <c r="I4099" s="8">
        <v>399</v>
      </c>
      <c r="J4099" s="8">
        <v>93.66</v>
      </c>
      <c r="K4099" s="12">
        <f>YEAR(Table2[[#This Row],[Order_Date]])</f>
        <v>2025</v>
      </c>
      <c r="L4099" s="12">
        <f>MONTH(Table2[[#This Row],[Order_Date]])</f>
        <v>7</v>
      </c>
      <c r="M4099" t="str">
        <f>TEXT(Table2[[#This Row],[Order_Date]],"mmm")</f>
        <v>Jul</v>
      </c>
      <c r="N4099" t="str">
        <f>TEXT(Table2[[#This Row],[Order_Date]],"YYYY-MM")</f>
        <v>2025-07</v>
      </c>
      <c r="O4099" s="9">
        <f>IFERROR(Table2[[#This Row],[Profit]]/Table2[[#This Row],[Sales]],0)</f>
        <v>0.23473684210526316</v>
      </c>
      <c r="P4099" t="str">
        <f>_xlfn.XLOOKUP(Table2[[#This Row],[Product_ID]],Table4[Product_ID],Table4[Category],"Not Found")</f>
        <v>Technology</v>
      </c>
      <c r="Q4099" t="str">
        <f>_xlfn.XLOOKUP(Table2[[#This Row],[Product_ID]],Table4[Product_ID],Table4[Sub_Category],"Not Found")</f>
        <v>Accessories</v>
      </c>
      <c r="R4099" t="str">
        <f>_xlfn.XLOOKUP(Table2[[#This Row],[Customer_ID]],Table1[Customer_ID],Table1[Region],"Not Found")</f>
        <v>West</v>
      </c>
      <c r="S4099" t="str">
        <f>_xlfn.XLOOKUP(Table2[[#This Row],[Customer_ID]],Table1[Customer_ID],Table1[Segment],"Not Found")</f>
        <v>Consumer</v>
      </c>
      <c r="T4099" t="str">
        <f>_xlfn.XLOOKUP(Table2[[#This Row],[Product_ID]],Table4[Product_ID],Table4[Product_Name],"Not Found")</f>
        <v>Mobile Holder</v>
      </c>
    </row>
    <row r="4100" spans="1:20" x14ac:dyDescent="0.3">
      <c r="A4100" t="s">
        <v>4632</v>
      </c>
      <c r="B4100" s="4">
        <v>45762</v>
      </c>
      <c r="C4100" s="4">
        <v>45767</v>
      </c>
      <c r="D4100" t="s">
        <v>1017</v>
      </c>
      <c r="E4100" t="s">
        <v>20</v>
      </c>
      <c r="F4100" s="8">
        <v>1</v>
      </c>
      <c r="G4100" s="10">
        <v>0</v>
      </c>
      <c r="H4100" t="s">
        <v>21</v>
      </c>
      <c r="I4100" s="8">
        <v>6999</v>
      </c>
      <c r="J4100" s="8">
        <v>1353.32</v>
      </c>
      <c r="K4100" s="12">
        <f>YEAR(Table2[[#This Row],[Order_Date]])</f>
        <v>2025</v>
      </c>
      <c r="L4100" s="12">
        <f>MONTH(Table2[[#This Row],[Order_Date]])</f>
        <v>4</v>
      </c>
      <c r="M4100" t="str">
        <f>TEXT(Table2[[#This Row],[Order_Date]],"mmm")</f>
        <v>Apr</v>
      </c>
      <c r="N4100" t="str">
        <f>TEXT(Table2[[#This Row],[Order_Date]],"YYYY-MM")</f>
        <v>2025-04</v>
      </c>
      <c r="O4100" s="9">
        <f>IFERROR(Table2[[#This Row],[Profit]]/Table2[[#This Row],[Sales]],0)</f>
        <v>0.19335905129304184</v>
      </c>
      <c r="P4100" t="str">
        <f>_xlfn.XLOOKUP(Table2[[#This Row],[Product_ID]],Table4[Product_ID],Table4[Category],"Not Found")</f>
        <v>Furniture</v>
      </c>
      <c r="Q4100" t="str">
        <f>_xlfn.XLOOKUP(Table2[[#This Row],[Product_ID]],Table4[Product_ID],Table4[Sub_Category],"Not Found")</f>
        <v>Furniture</v>
      </c>
      <c r="R4100" t="str">
        <f>_xlfn.XLOOKUP(Table2[[#This Row],[Customer_ID]],Table1[Customer_ID],Table1[Region],"Not Found")</f>
        <v>West</v>
      </c>
      <c r="S4100" t="str">
        <f>_xlfn.XLOOKUP(Table2[[#This Row],[Customer_ID]],Table1[Customer_ID],Table1[Segment],"Not Found")</f>
        <v>Consumer</v>
      </c>
      <c r="T4100" t="str">
        <f>_xlfn.XLOOKUP(Table2[[#This Row],[Product_ID]],Table4[Product_ID],Table4[Product_Name],"Not Found")</f>
        <v>Office Chair</v>
      </c>
    </row>
    <row r="4101" spans="1:20" x14ac:dyDescent="0.3">
      <c r="A4101" t="s">
        <v>4633</v>
      </c>
      <c r="B4101" s="4">
        <v>45675</v>
      </c>
      <c r="C4101" s="4">
        <v>45680</v>
      </c>
      <c r="D4101" t="s">
        <v>677</v>
      </c>
      <c r="E4101" t="s">
        <v>20</v>
      </c>
      <c r="F4101" s="8">
        <v>1</v>
      </c>
      <c r="G4101" s="10">
        <v>0</v>
      </c>
      <c r="H4101" t="s">
        <v>21</v>
      </c>
      <c r="I4101" s="8">
        <v>6999</v>
      </c>
      <c r="J4101" s="8">
        <v>1101.82</v>
      </c>
      <c r="K4101" s="12">
        <f>YEAR(Table2[[#This Row],[Order_Date]])</f>
        <v>2025</v>
      </c>
      <c r="L4101" s="12">
        <f>MONTH(Table2[[#This Row],[Order_Date]])</f>
        <v>1</v>
      </c>
      <c r="M4101" t="str">
        <f>TEXT(Table2[[#This Row],[Order_Date]],"mmm")</f>
        <v>Jan</v>
      </c>
      <c r="N4101" t="str">
        <f>TEXT(Table2[[#This Row],[Order_Date]],"YYYY-MM")</f>
        <v>2025-01</v>
      </c>
      <c r="O4101" s="9">
        <f>IFERROR(Table2[[#This Row],[Profit]]/Table2[[#This Row],[Sales]],0)</f>
        <v>0.15742534647806827</v>
      </c>
      <c r="P4101" t="str">
        <f>_xlfn.XLOOKUP(Table2[[#This Row],[Product_ID]],Table4[Product_ID],Table4[Category],"Not Found")</f>
        <v>Furniture</v>
      </c>
      <c r="Q4101" t="str">
        <f>_xlfn.XLOOKUP(Table2[[#This Row],[Product_ID]],Table4[Product_ID],Table4[Sub_Category],"Not Found")</f>
        <v>Furniture</v>
      </c>
      <c r="R4101" t="str">
        <f>_xlfn.XLOOKUP(Table2[[#This Row],[Customer_ID]],Table1[Customer_ID],Table1[Region],"Not Found")</f>
        <v>East</v>
      </c>
      <c r="S4101" t="str">
        <f>_xlfn.XLOOKUP(Table2[[#This Row],[Customer_ID]],Table1[Customer_ID],Table1[Segment],"Not Found")</f>
        <v>Consumer</v>
      </c>
      <c r="T4101" t="str">
        <f>_xlfn.XLOOKUP(Table2[[#This Row],[Product_ID]],Table4[Product_ID],Table4[Product_Name],"Not Found")</f>
        <v>Office Chair</v>
      </c>
    </row>
    <row r="4102" spans="1:20" x14ac:dyDescent="0.3">
      <c r="A4102" t="s">
        <v>4634</v>
      </c>
      <c r="B4102" s="4">
        <v>45983</v>
      </c>
      <c r="C4102" s="4">
        <v>45988</v>
      </c>
      <c r="D4102" t="s">
        <v>1462</v>
      </c>
      <c r="E4102" t="s">
        <v>12</v>
      </c>
      <c r="F4102" s="8">
        <v>2</v>
      </c>
      <c r="G4102" s="10">
        <v>0.05</v>
      </c>
      <c r="H4102" t="s">
        <v>17</v>
      </c>
      <c r="I4102" s="8">
        <v>1138.0999999999999</v>
      </c>
      <c r="J4102" s="8">
        <v>337.19</v>
      </c>
      <c r="K4102" s="12">
        <f>YEAR(Table2[[#This Row],[Order_Date]])</f>
        <v>2025</v>
      </c>
      <c r="L4102" s="12">
        <f>MONTH(Table2[[#This Row],[Order_Date]])</f>
        <v>11</v>
      </c>
      <c r="M4102" t="str">
        <f>TEXT(Table2[[#This Row],[Order_Date]],"mmm")</f>
        <v>Nov</v>
      </c>
      <c r="N4102" t="str">
        <f>TEXT(Table2[[#This Row],[Order_Date]],"YYYY-MM")</f>
        <v>2025-11</v>
      </c>
      <c r="O4102" s="9">
        <f>IFERROR(Table2[[#This Row],[Profit]]/Table2[[#This Row],[Sales]],0)</f>
        <v>0.29627449257534488</v>
      </c>
      <c r="P4102" t="str">
        <f>_xlfn.XLOOKUP(Table2[[#This Row],[Product_ID]],Table4[Product_ID],Table4[Category],"Not Found")</f>
        <v>Home</v>
      </c>
      <c r="Q4102" t="str">
        <f>_xlfn.XLOOKUP(Table2[[#This Row],[Product_ID]],Table4[Product_ID],Table4[Sub_Category],"Not Found")</f>
        <v>Kitchen</v>
      </c>
      <c r="R4102" t="str">
        <f>_xlfn.XLOOKUP(Table2[[#This Row],[Customer_ID]],Table1[Customer_ID],Table1[Region],"Not Found")</f>
        <v>East</v>
      </c>
      <c r="S4102" t="str">
        <f>_xlfn.XLOOKUP(Table2[[#This Row],[Customer_ID]],Table1[Customer_ID],Table1[Segment],"Not Found")</f>
        <v>Consumer</v>
      </c>
      <c r="T4102" t="str">
        <f>_xlfn.XLOOKUP(Table2[[#This Row],[Product_ID]],Table4[Product_ID],Table4[Product_Name],"Not Found")</f>
        <v>Water Bottle</v>
      </c>
    </row>
    <row r="4103" spans="1:20" x14ac:dyDescent="0.3">
      <c r="A4103" t="s">
        <v>4635</v>
      </c>
      <c r="B4103" s="4">
        <v>45708</v>
      </c>
      <c r="C4103" s="4">
        <v>45709</v>
      </c>
      <c r="D4103" t="s">
        <v>277</v>
      </c>
      <c r="E4103" t="s">
        <v>40</v>
      </c>
      <c r="F4103" s="8">
        <v>2</v>
      </c>
      <c r="G4103" s="10">
        <v>0.1</v>
      </c>
      <c r="H4103" t="s">
        <v>17</v>
      </c>
      <c r="I4103" s="8">
        <v>2698.2</v>
      </c>
      <c r="J4103" s="8">
        <v>557.59</v>
      </c>
      <c r="K4103" s="12">
        <f>YEAR(Table2[[#This Row],[Order_Date]])</f>
        <v>2025</v>
      </c>
      <c r="L4103" s="12">
        <f>MONTH(Table2[[#This Row],[Order_Date]])</f>
        <v>2</v>
      </c>
      <c r="M4103" t="str">
        <f>TEXT(Table2[[#This Row],[Order_Date]],"mmm")</f>
        <v>Feb</v>
      </c>
      <c r="N4103" t="str">
        <f>TEXT(Table2[[#This Row],[Order_Date]],"YYYY-MM")</f>
        <v>2025-02</v>
      </c>
      <c r="O4103" s="9">
        <f>IFERROR(Table2[[#This Row],[Profit]]/Table2[[#This Row],[Sales]],0)</f>
        <v>0.20665258320361726</v>
      </c>
      <c r="P4103" t="str">
        <f>_xlfn.XLOOKUP(Table2[[#This Row],[Product_ID]],Table4[Product_ID],Table4[Category],"Not Found")</f>
        <v>Technology</v>
      </c>
      <c r="Q4103" t="str">
        <f>_xlfn.XLOOKUP(Table2[[#This Row],[Product_ID]],Table4[Product_ID],Table4[Sub_Category],"Not Found")</f>
        <v>Accessories</v>
      </c>
      <c r="R4103" t="str">
        <f>_xlfn.XLOOKUP(Table2[[#This Row],[Customer_ID]],Table1[Customer_ID],Table1[Region],"Not Found")</f>
        <v>West</v>
      </c>
      <c r="S4103" t="str">
        <f>_xlfn.XLOOKUP(Table2[[#This Row],[Customer_ID]],Table1[Customer_ID],Table1[Segment],"Not Found")</f>
        <v>Corporate</v>
      </c>
      <c r="T4103" t="str">
        <f>_xlfn.XLOOKUP(Table2[[#This Row],[Product_ID]],Table4[Product_ID],Table4[Product_Name],"Not Found")</f>
        <v>Power Bank</v>
      </c>
    </row>
    <row r="4104" spans="1:20" x14ac:dyDescent="0.3">
      <c r="A4104" t="s">
        <v>4636</v>
      </c>
      <c r="B4104" s="4">
        <v>45599</v>
      </c>
      <c r="C4104" s="4">
        <v>45603</v>
      </c>
      <c r="D4104" t="s">
        <v>828</v>
      </c>
      <c r="E4104" t="s">
        <v>65</v>
      </c>
      <c r="F4104" s="8">
        <v>2</v>
      </c>
      <c r="G4104" s="10">
        <v>0</v>
      </c>
      <c r="H4104" t="s">
        <v>13</v>
      </c>
      <c r="I4104" s="8">
        <v>1398</v>
      </c>
      <c r="J4104" s="8">
        <v>308.83</v>
      </c>
      <c r="K4104" s="12">
        <f>YEAR(Table2[[#This Row],[Order_Date]])</f>
        <v>2024</v>
      </c>
      <c r="L4104" s="12">
        <f>MONTH(Table2[[#This Row],[Order_Date]])</f>
        <v>11</v>
      </c>
      <c r="M4104" t="str">
        <f>TEXT(Table2[[#This Row],[Order_Date]],"mmm")</f>
        <v>Nov</v>
      </c>
      <c r="N4104" t="str">
        <f>TEXT(Table2[[#This Row],[Order_Date]],"YYYY-MM")</f>
        <v>2024-11</v>
      </c>
      <c r="O4104" s="9">
        <f>IFERROR(Table2[[#This Row],[Profit]]/Table2[[#This Row],[Sales]],0)</f>
        <v>0.22090844062947065</v>
      </c>
      <c r="P4104" t="str">
        <f>_xlfn.XLOOKUP(Table2[[#This Row],[Product_ID]],Table4[Product_ID],Table4[Category],"Not Found")</f>
        <v>Office</v>
      </c>
      <c r="Q4104" t="str">
        <f>_xlfn.XLOOKUP(Table2[[#This Row],[Product_ID]],Table4[Product_ID],Table4[Sub_Category],"Not Found")</f>
        <v>Storage</v>
      </c>
      <c r="R4104" t="str">
        <f>_xlfn.XLOOKUP(Table2[[#This Row],[Customer_ID]],Table1[Customer_ID],Table1[Region],"Not Found")</f>
        <v>North</v>
      </c>
      <c r="S4104" t="str">
        <f>_xlfn.XLOOKUP(Table2[[#This Row],[Customer_ID]],Table1[Customer_ID],Table1[Segment],"Not Found")</f>
        <v>Consumer</v>
      </c>
      <c r="T4104" t="str">
        <f>_xlfn.XLOOKUP(Table2[[#This Row],[Product_ID]],Table4[Product_ID],Table4[Product_Name],"Not Found")</f>
        <v>Desk Organizer</v>
      </c>
    </row>
    <row r="4105" spans="1:20" x14ac:dyDescent="0.3">
      <c r="A4105" t="s">
        <v>4637</v>
      </c>
      <c r="B4105" s="4">
        <v>45940</v>
      </c>
      <c r="C4105" s="4">
        <v>45945</v>
      </c>
      <c r="D4105" t="s">
        <v>958</v>
      </c>
      <c r="E4105" t="s">
        <v>116</v>
      </c>
      <c r="F4105" s="8">
        <v>2</v>
      </c>
      <c r="G4105" s="10">
        <v>0.1</v>
      </c>
      <c r="H4105" t="s">
        <v>17</v>
      </c>
      <c r="I4105" s="8">
        <v>718.2</v>
      </c>
      <c r="J4105" s="8">
        <v>187.01</v>
      </c>
      <c r="K4105" s="12">
        <f>YEAR(Table2[[#This Row],[Order_Date]])</f>
        <v>2025</v>
      </c>
      <c r="L4105" s="12">
        <f>MONTH(Table2[[#This Row],[Order_Date]])</f>
        <v>10</v>
      </c>
      <c r="M4105" t="str">
        <f>TEXT(Table2[[#This Row],[Order_Date]],"mmm")</f>
        <v>Oct</v>
      </c>
      <c r="N4105" t="str">
        <f>TEXT(Table2[[#This Row],[Order_Date]],"YYYY-MM")</f>
        <v>2025-10</v>
      </c>
      <c r="O4105" s="9">
        <f>IFERROR(Table2[[#This Row],[Profit]]/Table2[[#This Row],[Sales]],0)</f>
        <v>0.26038707880813139</v>
      </c>
      <c r="P4105" t="str">
        <f>_xlfn.XLOOKUP(Table2[[#This Row],[Product_ID]],Table4[Product_ID],Table4[Category],"Not Found")</f>
        <v>Technology</v>
      </c>
      <c r="Q4105" t="str">
        <f>_xlfn.XLOOKUP(Table2[[#This Row],[Product_ID]],Table4[Product_ID],Table4[Sub_Category],"Not Found")</f>
        <v>Accessories</v>
      </c>
      <c r="R4105" t="str">
        <f>_xlfn.XLOOKUP(Table2[[#This Row],[Customer_ID]],Table1[Customer_ID],Table1[Region],"Not Found")</f>
        <v>West</v>
      </c>
      <c r="S4105" t="str">
        <f>_xlfn.XLOOKUP(Table2[[#This Row],[Customer_ID]],Table1[Customer_ID],Table1[Segment],"Not Found")</f>
        <v>Corporate</v>
      </c>
      <c r="T4105" t="str">
        <f>_xlfn.XLOOKUP(Table2[[#This Row],[Product_ID]],Table4[Product_ID],Table4[Product_Name],"Not Found")</f>
        <v>Mobile Holder</v>
      </c>
    </row>
    <row r="4106" spans="1:20" x14ac:dyDescent="0.3">
      <c r="A4106" t="s">
        <v>4638</v>
      </c>
      <c r="B4106" s="4">
        <v>45985</v>
      </c>
      <c r="C4106" s="4">
        <v>45987</v>
      </c>
      <c r="D4106" t="s">
        <v>37</v>
      </c>
      <c r="E4106" t="s">
        <v>65</v>
      </c>
      <c r="F4106" s="8">
        <v>3</v>
      </c>
      <c r="G4106" s="10">
        <v>0.1</v>
      </c>
      <c r="H4106" t="s">
        <v>17</v>
      </c>
      <c r="I4106" s="8">
        <v>1887.3</v>
      </c>
      <c r="J4106" s="8">
        <v>564.49</v>
      </c>
      <c r="K4106" s="12">
        <f>YEAR(Table2[[#This Row],[Order_Date]])</f>
        <v>2025</v>
      </c>
      <c r="L4106" s="12">
        <f>MONTH(Table2[[#This Row],[Order_Date]])</f>
        <v>11</v>
      </c>
      <c r="M4106" t="str">
        <f>TEXT(Table2[[#This Row],[Order_Date]],"mmm")</f>
        <v>Nov</v>
      </c>
      <c r="N4106" t="str">
        <f>TEXT(Table2[[#This Row],[Order_Date]],"YYYY-MM")</f>
        <v>2025-11</v>
      </c>
      <c r="O4106" s="9">
        <f>IFERROR(Table2[[#This Row],[Profit]]/Table2[[#This Row],[Sales]],0)</f>
        <v>0.29909924230382029</v>
      </c>
      <c r="P4106" t="str">
        <f>_xlfn.XLOOKUP(Table2[[#This Row],[Product_ID]],Table4[Product_ID],Table4[Category],"Not Found")</f>
        <v>Office</v>
      </c>
      <c r="Q4106" t="str">
        <f>_xlfn.XLOOKUP(Table2[[#This Row],[Product_ID]],Table4[Product_ID],Table4[Sub_Category],"Not Found")</f>
        <v>Storage</v>
      </c>
      <c r="R4106" t="str">
        <f>_xlfn.XLOOKUP(Table2[[#This Row],[Customer_ID]],Table1[Customer_ID],Table1[Region],"Not Found")</f>
        <v>North</v>
      </c>
      <c r="S4106" t="str">
        <f>_xlfn.XLOOKUP(Table2[[#This Row],[Customer_ID]],Table1[Customer_ID],Table1[Segment],"Not Found")</f>
        <v>Consumer</v>
      </c>
      <c r="T4106" t="str">
        <f>_xlfn.XLOOKUP(Table2[[#This Row],[Product_ID]],Table4[Product_ID],Table4[Product_Name],"Not Found")</f>
        <v>Desk Organizer</v>
      </c>
    </row>
    <row r="4107" spans="1:20" x14ac:dyDescent="0.3">
      <c r="A4107" t="s">
        <v>4639</v>
      </c>
      <c r="B4107" s="4">
        <v>45658</v>
      </c>
      <c r="C4107" s="4">
        <v>45663</v>
      </c>
      <c r="D4107" t="s">
        <v>1113</v>
      </c>
      <c r="E4107" t="s">
        <v>96</v>
      </c>
      <c r="F4107" s="8">
        <v>1</v>
      </c>
      <c r="G4107" s="10">
        <v>0.1</v>
      </c>
      <c r="H4107" t="s">
        <v>21</v>
      </c>
      <c r="I4107" s="8">
        <v>899.1</v>
      </c>
      <c r="J4107" s="8">
        <v>208.57</v>
      </c>
      <c r="K4107" s="12">
        <f>YEAR(Table2[[#This Row],[Order_Date]])</f>
        <v>2025</v>
      </c>
      <c r="L4107" s="12">
        <f>MONTH(Table2[[#This Row],[Order_Date]])</f>
        <v>1</v>
      </c>
      <c r="M4107" t="str">
        <f>TEXT(Table2[[#This Row],[Order_Date]],"mmm")</f>
        <v>Jan</v>
      </c>
      <c r="N4107" t="str">
        <f>TEXT(Table2[[#This Row],[Order_Date]],"YYYY-MM")</f>
        <v>2025-01</v>
      </c>
      <c r="O4107" s="9">
        <f>IFERROR(Table2[[#This Row],[Profit]]/Table2[[#This Row],[Sales]],0)</f>
        <v>0.23197642086530973</v>
      </c>
      <c r="P4107" t="str">
        <f>_xlfn.XLOOKUP(Table2[[#This Row],[Product_ID]],Table4[Product_ID],Table4[Category],"Not Found")</f>
        <v>Home</v>
      </c>
      <c r="Q4107" t="str">
        <f>_xlfn.XLOOKUP(Table2[[#This Row],[Product_ID]],Table4[Product_ID],Table4[Sub_Category],"Not Found")</f>
        <v>Lighting</v>
      </c>
      <c r="R4107" t="str">
        <f>_xlfn.XLOOKUP(Table2[[#This Row],[Customer_ID]],Table1[Customer_ID],Table1[Region],"Not Found")</f>
        <v>East</v>
      </c>
      <c r="S4107" t="str">
        <f>_xlfn.XLOOKUP(Table2[[#This Row],[Customer_ID]],Table1[Customer_ID],Table1[Segment],"Not Found")</f>
        <v>Consumer</v>
      </c>
      <c r="T4107" t="str">
        <f>_xlfn.XLOOKUP(Table2[[#This Row],[Product_ID]],Table4[Product_ID],Table4[Product_Name],"Not Found")</f>
        <v>LED Strip Light</v>
      </c>
    </row>
    <row r="4108" spans="1:20" x14ac:dyDescent="0.3">
      <c r="A4108" t="s">
        <v>4640</v>
      </c>
      <c r="B4108" s="4">
        <v>45292</v>
      </c>
      <c r="C4108" s="4">
        <v>45293</v>
      </c>
      <c r="D4108" t="s">
        <v>2209</v>
      </c>
      <c r="E4108" t="s">
        <v>200</v>
      </c>
      <c r="F4108" s="8">
        <v>1</v>
      </c>
      <c r="G4108" s="10">
        <v>0.15</v>
      </c>
      <c r="H4108" t="s">
        <v>13</v>
      </c>
      <c r="I4108" s="8">
        <v>934.15</v>
      </c>
      <c r="J4108" s="8">
        <v>270.22000000000003</v>
      </c>
      <c r="K4108" s="12">
        <f>YEAR(Table2[[#This Row],[Order_Date]])</f>
        <v>2024</v>
      </c>
      <c r="L4108" s="12">
        <f>MONTH(Table2[[#This Row],[Order_Date]])</f>
        <v>1</v>
      </c>
      <c r="M4108" t="str">
        <f>TEXT(Table2[[#This Row],[Order_Date]],"mmm")</f>
        <v>Jan</v>
      </c>
      <c r="N4108" t="str">
        <f>TEXT(Table2[[#This Row],[Order_Date]],"YYYY-MM")</f>
        <v>2024-01</v>
      </c>
      <c r="O4108" s="9">
        <f>IFERROR(Table2[[#This Row],[Profit]]/Table2[[#This Row],[Sales]],0)</f>
        <v>0.28926831879248516</v>
      </c>
      <c r="P4108" t="str">
        <f>_xlfn.XLOOKUP(Table2[[#This Row],[Product_ID]],Table4[Product_ID],Table4[Category],"Not Found")</f>
        <v>Office</v>
      </c>
      <c r="Q4108" t="str">
        <f>_xlfn.XLOOKUP(Table2[[#This Row],[Product_ID]],Table4[Product_ID],Table4[Sub_Category],"Not Found")</f>
        <v>Office Supplies</v>
      </c>
      <c r="R4108" t="str">
        <f>_xlfn.XLOOKUP(Table2[[#This Row],[Customer_ID]],Table1[Customer_ID],Table1[Region],"Not Found")</f>
        <v>East</v>
      </c>
      <c r="S4108" t="str">
        <f>_xlfn.XLOOKUP(Table2[[#This Row],[Customer_ID]],Table1[Customer_ID],Table1[Segment],"Not Found")</f>
        <v>Consumer</v>
      </c>
      <c r="T4108" t="str">
        <f>_xlfn.XLOOKUP(Table2[[#This Row],[Product_ID]],Table4[Product_ID],Table4[Product_Name],"Not Found")</f>
        <v>Laptop Stand</v>
      </c>
    </row>
    <row r="4109" spans="1:20" x14ac:dyDescent="0.3">
      <c r="A4109" t="s">
        <v>4641</v>
      </c>
      <c r="B4109" s="4">
        <v>45335</v>
      </c>
      <c r="C4109" s="4">
        <v>45338</v>
      </c>
      <c r="D4109" t="s">
        <v>401</v>
      </c>
      <c r="E4109" t="s">
        <v>68</v>
      </c>
      <c r="F4109" s="8">
        <v>3</v>
      </c>
      <c r="G4109" s="10">
        <v>0.05</v>
      </c>
      <c r="H4109" t="s">
        <v>21</v>
      </c>
      <c r="I4109" s="8">
        <v>3702.15</v>
      </c>
      <c r="J4109" s="8">
        <v>929.78</v>
      </c>
      <c r="K4109" s="12">
        <f>YEAR(Table2[[#This Row],[Order_Date]])</f>
        <v>2024</v>
      </c>
      <c r="L4109" s="12">
        <f>MONTH(Table2[[#This Row],[Order_Date]])</f>
        <v>2</v>
      </c>
      <c r="M4109" t="str">
        <f>TEXT(Table2[[#This Row],[Order_Date]],"mmm")</f>
        <v>Feb</v>
      </c>
      <c r="N4109" t="str">
        <f>TEXT(Table2[[#This Row],[Order_Date]],"YYYY-MM")</f>
        <v>2024-02</v>
      </c>
      <c r="O4109" s="9">
        <f>IFERROR(Table2[[#This Row],[Profit]]/Table2[[#This Row],[Sales]],0)</f>
        <v>0.25114595572842807</v>
      </c>
      <c r="P4109" t="str">
        <f>_xlfn.XLOOKUP(Table2[[#This Row],[Product_ID]],Table4[Product_ID],Table4[Category],"Not Found")</f>
        <v>Home</v>
      </c>
      <c r="Q4109" t="str">
        <f>_xlfn.XLOOKUP(Table2[[#This Row],[Product_ID]],Table4[Product_ID],Table4[Sub_Category],"Not Found")</f>
        <v>Lighting</v>
      </c>
      <c r="R4109" t="str">
        <f>_xlfn.XLOOKUP(Table2[[#This Row],[Customer_ID]],Table1[Customer_ID],Table1[Region],"Not Found")</f>
        <v>West</v>
      </c>
      <c r="S4109" t="str">
        <f>_xlfn.XLOOKUP(Table2[[#This Row],[Customer_ID]],Table1[Customer_ID],Table1[Segment],"Not Found")</f>
        <v>Home Office</v>
      </c>
      <c r="T4109" t="str">
        <f>_xlfn.XLOOKUP(Table2[[#This Row],[Product_ID]],Table4[Product_ID],Table4[Product_Name],"Not Found")</f>
        <v>Table Lamp</v>
      </c>
    </row>
    <row r="4110" spans="1:20" x14ac:dyDescent="0.3">
      <c r="A4110" t="s">
        <v>4642</v>
      </c>
      <c r="B4110" s="4">
        <v>45389</v>
      </c>
      <c r="C4110" s="4">
        <v>45391</v>
      </c>
      <c r="D4110" t="s">
        <v>105</v>
      </c>
      <c r="E4110" t="s">
        <v>29</v>
      </c>
      <c r="F4110" s="8">
        <v>2</v>
      </c>
      <c r="G4110" s="10">
        <v>0</v>
      </c>
      <c r="H4110" t="s">
        <v>13</v>
      </c>
      <c r="I4110" s="8">
        <v>798</v>
      </c>
      <c r="J4110" s="8">
        <v>264.73</v>
      </c>
      <c r="K4110" s="12">
        <f>YEAR(Table2[[#This Row],[Order_Date]])</f>
        <v>2024</v>
      </c>
      <c r="L4110" s="12">
        <f>MONTH(Table2[[#This Row],[Order_Date]])</f>
        <v>4</v>
      </c>
      <c r="M4110" t="str">
        <f>TEXT(Table2[[#This Row],[Order_Date]],"mmm")</f>
        <v>Apr</v>
      </c>
      <c r="N4110" t="str">
        <f>TEXT(Table2[[#This Row],[Order_Date]],"YYYY-MM")</f>
        <v>2024-04</v>
      </c>
      <c r="O4110" s="9">
        <f>IFERROR(Table2[[#This Row],[Profit]]/Table2[[#This Row],[Sales]],0)</f>
        <v>0.3317418546365915</v>
      </c>
      <c r="P4110" t="str">
        <f>_xlfn.XLOOKUP(Table2[[#This Row],[Product_ID]],Table4[Product_ID],Table4[Category],"Not Found")</f>
        <v>Office</v>
      </c>
      <c r="Q4110" t="str">
        <f>_xlfn.XLOOKUP(Table2[[#This Row],[Product_ID]],Table4[Product_ID],Table4[Sub_Category],"Not Found")</f>
        <v>Paper</v>
      </c>
      <c r="R4110" t="str">
        <f>_xlfn.XLOOKUP(Table2[[#This Row],[Customer_ID]],Table1[Customer_ID],Table1[Region],"Not Found")</f>
        <v>East</v>
      </c>
      <c r="S4110" t="str">
        <f>_xlfn.XLOOKUP(Table2[[#This Row],[Customer_ID]],Table1[Customer_ID],Table1[Segment],"Not Found")</f>
        <v>Home Office</v>
      </c>
      <c r="T4110" t="str">
        <f>_xlfn.XLOOKUP(Table2[[#This Row],[Product_ID]],Table4[Product_ID],Table4[Product_Name],"Not Found")</f>
        <v>Notebook Set</v>
      </c>
    </row>
    <row r="4111" spans="1:20" x14ac:dyDescent="0.3">
      <c r="A4111" t="s">
        <v>4643</v>
      </c>
      <c r="B4111" s="4">
        <v>46011</v>
      </c>
      <c r="C4111" s="4">
        <v>46016</v>
      </c>
      <c r="D4111" t="s">
        <v>661</v>
      </c>
      <c r="E4111" t="s">
        <v>40</v>
      </c>
      <c r="F4111" s="8">
        <v>2</v>
      </c>
      <c r="G4111" s="10">
        <v>0.1</v>
      </c>
      <c r="H4111" t="s">
        <v>17</v>
      </c>
      <c r="I4111" s="8">
        <v>2698.2</v>
      </c>
      <c r="J4111" s="8">
        <v>498.51</v>
      </c>
      <c r="K4111" s="12">
        <f>YEAR(Table2[[#This Row],[Order_Date]])</f>
        <v>2025</v>
      </c>
      <c r="L4111" s="12">
        <f>MONTH(Table2[[#This Row],[Order_Date]])</f>
        <v>12</v>
      </c>
      <c r="M4111" t="str">
        <f>TEXT(Table2[[#This Row],[Order_Date]],"mmm")</f>
        <v>Dec</v>
      </c>
      <c r="N4111" t="str">
        <f>TEXT(Table2[[#This Row],[Order_Date]],"YYYY-MM")</f>
        <v>2025-12</v>
      </c>
      <c r="O4111" s="9">
        <f>IFERROR(Table2[[#This Row],[Profit]]/Table2[[#This Row],[Sales]],0)</f>
        <v>0.18475650433622415</v>
      </c>
      <c r="P4111" t="str">
        <f>_xlfn.XLOOKUP(Table2[[#This Row],[Product_ID]],Table4[Product_ID],Table4[Category],"Not Found")</f>
        <v>Technology</v>
      </c>
      <c r="Q4111" t="str">
        <f>_xlfn.XLOOKUP(Table2[[#This Row],[Product_ID]],Table4[Product_ID],Table4[Sub_Category],"Not Found")</f>
        <v>Accessories</v>
      </c>
      <c r="R4111" t="str">
        <f>_xlfn.XLOOKUP(Table2[[#This Row],[Customer_ID]],Table1[Customer_ID],Table1[Region],"Not Found")</f>
        <v>South</v>
      </c>
      <c r="S4111" t="str">
        <f>_xlfn.XLOOKUP(Table2[[#This Row],[Customer_ID]],Table1[Customer_ID],Table1[Segment],"Not Found")</f>
        <v>Corporate</v>
      </c>
      <c r="T4111" t="str">
        <f>_xlfn.XLOOKUP(Table2[[#This Row],[Product_ID]],Table4[Product_ID],Table4[Product_Name],"Not Found")</f>
        <v>Power Bank</v>
      </c>
    </row>
    <row r="4112" spans="1:20" x14ac:dyDescent="0.3">
      <c r="A4112" t="s">
        <v>4644</v>
      </c>
      <c r="B4112" s="4">
        <v>45556</v>
      </c>
      <c r="C4112" s="4">
        <v>45557</v>
      </c>
      <c r="D4112" t="s">
        <v>812</v>
      </c>
      <c r="E4112" t="s">
        <v>29</v>
      </c>
      <c r="F4112" s="8">
        <v>2</v>
      </c>
      <c r="G4112" s="10">
        <v>0.1</v>
      </c>
      <c r="H4112" t="s">
        <v>17</v>
      </c>
      <c r="I4112" s="8">
        <v>718.2</v>
      </c>
      <c r="J4112" s="8">
        <v>238.55</v>
      </c>
      <c r="K4112" s="12">
        <f>YEAR(Table2[[#This Row],[Order_Date]])</f>
        <v>2024</v>
      </c>
      <c r="L4112" s="12">
        <f>MONTH(Table2[[#This Row],[Order_Date]])</f>
        <v>9</v>
      </c>
      <c r="M4112" t="str">
        <f>TEXT(Table2[[#This Row],[Order_Date]],"mmm")</f>
        <v>Sep</v>
      </c>
      <c r="N4112" t="str">
        <f>TEXT(Table2[[#This Row],[Order_Date]],"YYYY-MM")</f>
        <v>2024-09</v>
      </c>
      <c r="O4112" s="9">
        <f>IFERROR(Table2[[#This Row],[Profit]]/Table2[[#This Row],[Sales]],0)</f>
        <v>0.33214981899192425</v>
      </c>
      <c r="P4112" t="str">
        <f>_xlfn.XLOOKUP(Table2[[#This Row],[Product_ID]],Table4[Product_ID],Table4[Category],"Not Found")</f>
        <v>Office</v>
      </c>
      <c r="Q4112" t="str">
        <f>_xlfn.XLOOKUP(Table2[[#This Row],[Product_ID]],Table4[Product_ID],Table4[Sub_Category],"Not Found")</f>
        <v>Paper</v>
      </c>
      <c r="R4112" t="str">
        <f>_xlfn.XLOOKUP(Table2[[#This Row],[Customer_ID]],Table1[Customer_ID],Table1[Region],"Not Found")</f>
        <v>East</v>
      </c>
      <c r="S4112" t="str">
        <f>_xlfn.XLOOKUP(Table2[[#This Row],[Customer_ID]],Table1[Customer_ID],Table1[Segment],"Not Found")</f>
        <v>Consumer</v>
      </c>
      <c r="T4112" t="str">
        <f>_xlfn.XLOOKUP(Table2[[#This Row],[Product_ID]],Table4[Product_ID],Table4[Product_Name],"Not Found")</f>
        <v>Notebook Set</v>
      </c>
    </row>
    <row r="4113" spans="1:20" x14ac:dyDescent="0.3">
      <c r="A4113" t="s">
        <v>4645</v>
      </c>
      <c r="B4113" s="4">
        <v>45431</v>
      </c>
      <c r="C4113" s="4">
        <v>45434</v>
      </c>
      <c r="D4113" t="s">
        <v>860</v>
      </c>
      <c r="E4113" t="s">
        <v>26</v>
      </c>
      <c r="F4113" s="8">
        <v>2</v>
      </c>
      <c r="G4113" s="10">
        <v>0</v>
      </c>
      <c r="H4113" t="s">
        <v>17</v>
      </c>
      <c r="I4113" s="8">
        <v>1798</v>
      </c>
      <c r="J4113" s="8">
        <v>479.27</v>
      </c>
      <c r="K4113" s="12">
        <f>YEAR(Table2[[#This Row],[Order_Date]])</f>
        <v>2024</v>
      </c>
      <c r="L4113" s="12">
        <f>MONTH(Table2[[#This Row],[Order_Date]])</f>
        <v>5</v>
      </c>
      <c r="M4113" t="str">
        <f>TEXT(Table2[[#This Row],[Order_Date]],"mmm")</f>
        <v>May</v>
      </c>
      <c r="N4113" t="str">
        <f>TEXT(Table2[[#This Row],[Order_Date]],"YYYY-MM")</f>
        <v>2024-05</v>
      </c>
      <c r="O4113" s="9">
        <f>IFERROR(Table2[[#This Row],[Profit]]/Table2[[#This Row],[Sales]],0)</f>
        <v>0.26655728587319244</v>
      </c>
      <c r="P4113" t="str">
        <f>_xlfn.XLOOKUP(Table2[[#This Row],[Product_ID]],Table4[Product_ID],Table4[Category],"Not Found")</f>
        <v>Technology</v>
      </c>
      <c r="Q4113" t="str">
        <f>_xlfn.XLOOKUP(Table2[[#This Row],[Product_ID]],Table4[Product_ID],Table4[Sub_Category],"Not Found")</f>
        <v>Accessories</v>
      </c>
      <c r="R4113" t="str">
        <f>_xlfn.XLOOKUP(Table2[[#This Row],[Customer_ID]],Table1[Customer_ID],Table1[Region],"Not Found")</f>
        <v>North</v>
      </c>
      <c r="S4113" t="str">
        <f>_xlfn.XLOOKUP(Table2[[#This Row],[Customer_ID]],Table1[Customer_ID],Table1[Segment],"Not Found")</f>
        <v>Consumer</v>
      </c>
      <c r="T4113" t="str">
        <f>_xlfn.XLOOKUP(Table2[[#This Row],[Product_ID]],Table4[Product_ID],Table4[Product_Name],"Not Found")</f>
        <v>Keyboard</v>
      </c>
    </row>
    <row r="4114" spans="1:20" x14ac:dyDescent="0.3">
      <c r="A4114" t="s">
        <v>4646</v>
      </c>
      <c r="B4114" s="4">
        <v>45772</v>
      </c>
      <c r="C4114" s="4">
        <v>45777</v>
      </c>
      <c r="D4114" t="s">
        <v>95</v>
      </c>
      <c r="E4114" t="s">
        <v>116</v>
      </c>
      <c r="F4114" s="8">
        <v>1</v>
      </c>
      <c r="G4114" s="10">
        <v>0.1</v>
      </c>
      <c r="H4114" t="s">
        <v>17</v>
      </c>
      <c r="I4114" s="8">
        <v>359.1</v>
      </c>
      <c r="J4114" s="8">
        <v>70.95</v>
      </c>
      <c r="K4114" s="12">
        <f>YEAR(Table2[[#This Row],[Order_Date]])</f>
        <v>2025</v>
      </c>
      <c r="L4114" s="12">
        <f>MONTH(Table2[[#This Row],[Order_Date]])</f>
        <v>4</v>
      </c>
      <c r="M4114" t="str">
        <f>TEXT(Table2[[#This Row],[Order_Date]],"mmm")</f>
        <v>Apr</v>
      </c>
      <c r="N4114" t="str">
        <f>TEXT(Table2[[#This Row],[Order_Date]],"YYYY-MM")</f>
        <v>2025-04</v>
      </c>
      <c r="O4114" s="9">
        <f>IFERROR(Table2[[#This Row],[Profit]]/Table2[[#This Row],[Sales]],0)</f>
        <v>0.19757727652464493</v>
      </c>
      <c r="P4114" t="str">
        <f>_xlfn.XLOOKUP(Table2[[#This Row],[Product_ID]],Table4[Product_ID],Table4[Category],"Not Found")</f>
        <v>Technology</v>
      </c>
      <c r="Q4114" t="str">
        <f>_xlfn.XLOOKUP(Table2[[#This Row],[Product_ID]],Table4[Product_ID],Table4[Sub_Category],"Not Found")</f>
        <v>Accessories</v>
      </c>
      <c r="R4114" t="str">
        <f>_xlfn.XLOOKUP(Table2[[#This Row],[Customer_ID]],Table1[Customer_ID],Table1[Region],"Not Found")</f>
        <v>East</v>
      </c>
      <c r="S4114" t="str">
        <f>_xlfn.XLOOKUP(Table2[[#This Row],[Customer_ID]],Table1[Customer_ID],Table1[Segment],"Not Found")</f>
        <v>Corporate</v>
      </c>
      <c r="T4114" t="str">
        <f>_xlfn.XLOOKUP(Table2[[#This Row],[Product_ID]],Table4[Product_ID],Table4[Product_Name],"Not Found")</f>
        <v>Mobile Holder</v>
      </c>
    </row>
    <row r="4115" spans="1:20" x14ac:dyDescent="0.3">
      <c r="A4115" t="s">
        <v>4647</v>
      </c>
      <c r="B4115" s="4">
        <v>45528</v>
      </c>
      <c r="C4115" s="4">
        <v>45529</v>
      </c>
      <c r="D4115" t="s">
        <v>78</v>
      </c>
      <c r="E4115" t="s">
        <v>35</v>
      </c>
      <c r="F4115" s="8">
        <v>2</v>
      </c>
      <c r="G4115" s="10">
        <v>0</v>
      </c>
      <c r="H4115" t="s">
        <v>13</v>
      </c>
      <c r="I4115" s="8">
        <v>3198</v>
      </c>
      <c r="J4115" s="8">
        <v>1006.48</v>
      </c>
      <c r="K4115" s="12">
        <f>YEAR(Table2[[#This Row],[Order_Date]])</f>
        <v>2024</v>
      </c>
      <c r="L4115" s="12">
        <f>MONTH(Table2[[#This Row],[Order_Date]])</f>
        <v>8</v>
      </c>
      <c r="M4115" t="str">
        <f>TEXT(Table2[[#This Row],[Order_Date]],"mmm")</f>
        <v>Aug</v>
      </c>
      <c r="N4115" t="str">
        <f>TEXT(Table2[[#This Row],[Order_Date]],"YYYY-MM")</f>
        <v>2024-08</v>
      </c>
      <c r="O4115" s="9">
        <f>IFERROR(Table2[[#This Row],[Profit]]/Table2[[#This Row],[Sales]],0)</f>
        <v>0.31472170106316449</v>
      </c>
      <c r="P4115" t="str">
        <f>_xlfn.XLOOKUP(Table2[[#This Row],[Product_ID]],Table4[Product_ID],Table4[Category],"Not Found")</f>
        <v>Lifestyle</v>
      </c>
      <c r="Q4115" t="str">
        <f>_xlfn.XLOOKUP(Table2[[#This Row],[Product_ID]],Table4[Product_ID],Table4[Sub_Category],"Not Found")</f>
        <v>Bags</v>
      </c>
      <c r="R4115" t="str">
        <f>_xlfn.XLOOKUP(Table2[[#This Row],[Customer_ID]],Table1[Customer_ID],Table1[Region],"Not Found")</f>
        <v>East</v>
      </c>
      <c r="S4115" t="str">
        <f>_xlfn.XLOOKUP(Table2[[#This Row],[Customer_ID]],Table1[Customer_ID],Table1[Segment],"Not Found")</f>
        <v>Corporate</v>
      </c>
      <c r="T4115" t="str">
        <f>_xlfn.XLOOKUP(Table2[[#This Row],[Product_ID]],Table4[Product_ID],Table4[Product_Name],"Not Found")</f>
        <v>Backpack</v>
      </c>
    </row>
    <row r="4116" spans="1:20" x14ac:dyDescent="0.3">
      <c r="A4116" t="s">
        <v>4648</v>
      </c>
      <c r="B4116" s="4">
        <v>45363</v>
      </c>
      <c r="C4116" s="4">
        <v>45364</v>
      </c>
      <c r="D4116" t="s">
        <v>1024</v>
      </c>
      <c r="E4116" t="s">
        <v>200</v>
      </c>
      <c r="F4116" s="8">
        <v>5</v>
      </c>
      <c r="G4116" s="10">
        <v>0</v>
      </c>
      <c r="H4116" t="s">
        <v>17</v>
      </c>
      <c r="I4116" s="8">
        <v>5495</v>
      </c>
      <c r="J4116" s="8">
        <v>1643.95</v>
      </c>
      <c r="K4116" s="12">
        <f>YEAR(Table2[[#This Row],[Order_Date]])</f>
        <v>2024</v>
      </c>
      <c r="L4116" s="12">
        <f>MONTH(Table2[[#This Row],[Order_Date]])</f>
        <v>3</v>
      </c>
      <c r="M4116" t="str">
        <f>TEXT(Table2[[#This Row],[Order_Date]],"mmm")</f>
        <v>Mar</v>
      </c>
      <c r="N4116" t="str">
        <f>TEXT(Table2[[#This Row],[Order_Date]],"YYYY-MM")</f>
        <v>2024-03</v>
      </c>
      <c r="O4116" s="9">
        <f>IFERROR(Table2[[#This Row],[Profit]]/Table2[[#This Row],[Sales]],0)</f>
        <v>0.29917197452229299</v>
      </c>
      <c r="P4116" t="str">
        <f>_xlfn.XLOOKUP(Table2[[#This Row],[Product_ID]],Table4[Product_ID],Table4[Category],"Not Found")</f>
        <v>Office</v>
      </c>
      <c r="Q4116" t="str">
        <f>_xlfn.XLOOKUP(Table2[[#This Row],[Product_ID]],Table4[Product_ID],Table4[Sub_Category],"Not Found")</f>
        <v>Office Supplies</v>
      </c>
      <c r="R4116" t="str">
        <f>_xlfn.XLOOKUP(Table2[[#This Row],[Customer_ID]],Table1[Customer_ID],Table1[Region],"Not Found")</f>
        <v>North</v>
      </c>
      <c r="S4116" t="str">
        <f>_xlfn.XLOOKUP(Table2[[#This Row],[Customer_ID]],Table1[Customer_ID],Table1[Segment],"Not Found")</f>
        <v>Consumer</v>
      </c>
      <c r="T4116" t="str">
        <f>_xlfn.XLOOKUP(Table2[[#This Row],[Product_ID]],Table4[Product_ID],Table4[Product_Name],"Not Found")</f>
        <v>Laptop Stand</v>
      </c>
    </row>
    <row r="4117" spans="1:20" x14ac:dyDescent="0.3">
      <c r="A4117" t="s">
        <v>4649</v>
      </c>
      <c r="B4117" s="4">
        <v>45958</v>
      </c>
      <c r="C4117" s="4">
        <v>45962</v>
      </c>
      <c r="D4117" t="s">
        <v>269</v>
      </c>
      <c r="E4117" t="s">
        <v>55</v>
      </c>
      <c r="F4117" s="8">
        <v>2</v>
      </c>
      <c r="G4117" s="10">
        <v>0</v>
      </c>
      <c r="H4117" t="s">
        <v>13</v>
      </c>
      <c r="I4117" s="8">
        <v>11998</v>
      </c>
      <c r="J4117" s="8">
        <v>3410.46</v>
      </c>
      <c r="K4117" s="12">
        <f>YEAR(Table2[[#This Row],[Order_Date]])</f>
        <v>2025</v>
      </c>
      <c r="L4117" s="12">
        <f>MONTH(Table2[[#This Row],[Order_Date]])</f>
        <v>10</v>
      </c>
      <c r="M4117" t="str">
        <f>TEXT(Table2[[#This Row],[Order_Date]],"mmm")</f>
        <v>Oct</v>
      </c>
      <c r="N4117" t="str">
        <f>TEXT(Table2[[#This Row],[Order_Date]],"YYYY-MM")</f>
        <v>2025-10</v>
      </c>
      <c r="O4117" s="9">
        <f>IFERROR(Table2[[#This Row],[Profit]]/Table2[[#This Row],[Sales]],0)</f>
        <v>0.28425237539589931</v>
      </c>
      <c r="P4117" t="str">
        <f>_xlfn.XLOOKUP(Table2[[#This Row],[Product_ID]],Table4[Product_ID],Table4[Category],"Not Found")</f>
        <v>Furniture</v>
      </c>
      <c r="Q4117" t="str">
        <f>_xlfn.XLOOKUP(Table2[[#This Row],[Product_ID]],Table4[Product_ID],Table4[Sub_Category],"Not Found")</f>
        <v>Furniture</v>
      </c>
      <c r="R4117" t="str">
        <f>_xlfn.XLOOKUP(Table2[[#This Row],[Customer_ID]],Table1[Customer_ID],Table1[Region],"Not Found")</f>
        <v>West</v>
      </c>
      <c r="S4117" t="str">
        <f>_xlfn.XLOOKUP(Table2[[#This Row],[Customer_ID]],Table1[Customer_ID],Table1[Segment],"Not Found")</f>
        <v>Consumer</v>
      </c>
      <c r="T4117" t="str">
        <f>_xlfn.XLOOKUP(Table2[[#This Row],[Product_ID]],Table4[Product_ID],Table4[Product_Name],"Not Found")</f>
        <v>Study Table</v>
      </c>
    </row>
    <row r="4118" spans="1:20" x14ac:dyDescent="0.3">
      <c r="A4118" t="s">
        <v>4650</v>
      </c>
      <c r="B4118" s="4">
        <v>45481</v>
      </c>
      <c r="C4118" s="4">
        <v>45482</v>
      </c>
      <c r="D4118" t="s">
        <v>1477</v>
      </c>
      <c r="E4118" t="s">
        <v>76</v>
      </c>
      <c r="F4118" s="8">
        <v>1</v>
      </c>
      <c r="G4118" s="10">
        <v>0.2</v>
      </c>
      <c r="H4118" t="s">
        <v>13</v>
      </c>
      <c r="I4118" s="8">
        <v>719.2</v>
      </c>
      <c r="J4118" s="8">
        <v>160.15</v>
      </c>
      <c r="K4118" s="12">
        <f>YEAR(Table2[[#This Row],[Order_Date]])</f>
        <v>2024</v>
      </c>
      <c r="L4118" s="12">
        <f>MONTH(Table2[[#This Row],[Order_Date]])</f>
        <v>7</v>
      </c>
      <c r="M4118" t="str">
        <f>TEXT(Table2[[#This Row],[Order_Date]],"mmm")</f>
        <v>Jul</v>
      </c>
      <c r="N4118" t="str">
        <f>TEXT(Table2[[#This Row],[Order_Date]],"YYYY-MM")</f>
        <v>2024-07</v>
      </c>
      <c r="O4118" s="9">
        <f>IFERROR(Table2[[#This Row],[Profit]]/Table2[[#This Row],[Sales]],0)</f>
        <v>0.22267797552836485</v>
      </c>
      <c r="P4118" t="str">
        <f>_xlfn.XLOOKUP(Table2[[#This Row],[Product_ID]],Table4[Product_ID],Table4[Category],"Not Found")</f>
        <v>Home</v>
      </c>
      <c r="Q4118" t="str">
        <f>_xlfn.XLOOKUP(Table2[[#This Row],[Product_ID]],Table4[Product_ID],Table4[Sub_Category],"Not Found")</f>
        <v>Decor</v>
      </c>
      <c r="R4118" t="str">
        <f>_xlfn.XLOOKUP(Table2[[#This Row],[Customer_ID]],Table1[Customer_ID],Table1[Region],"Not Found")</f>
        <v>West</v>
      </c>
      <c r="S4118" t="str">
        <f>_xlfn.XLOOKUP(Table2[[#This Row],[Customer_ID]],Table1[Customer_ID],Table1[Segment],"Not Found")</f>
        <v>Home Office</v>
      </c>
      <c r="T4118" t="str">
        <f>_xlfn.XLOOKUP(Table2[[#This Row],[Product_ID]],Table4[Product_ID],Table4[Product_Name],"Not Found")</f>
        <v>Wall Clock</v>
      </c>
    </row>
    <row r="4119" spans="1:20" x14ac:dyDescent="0.3">
      <c r="A4119" t="s">
        <v>4651</v>
      </c>
      <c r="B4119" s="4">
        <v>45559</v>
      </c>
      <c r="C4119" s="4">
        <v>45564</v>
      </c>
      <c r="D4119" t="s">
        <v>359</v>
      </c>
      <c r="E4119" t="s">
        <v>81</v>
      </c>
      <c r="F4119" s="8">
        <v>3</v>
      </c>
      <c r="G4119" s="10">
        <v>0.05</v>
      </c>
      <c r="H4119" t="s">
        <v>13</v>
      </c>
      <c r="I4119" s="8">
        <v>2277.15</v>
      </c>
      <c r="J4119" s="8">
        <v>415.83</v>
      </c>
      <c r="K4119" s="12">
        <f>YEAR(Table2[[#This Row],[Order_Date]])</f>
        <v>2024</v>
      </c>
      <c r="L4119" s="12">
        <f>MONTH(Table2[[#This Row],[Order_Date]])</f>
        <v>9</v>
      </c>
      <c r="M4119" t="str">
        <f>TEXT(Table2[[#This Row],[Order_Date]],"mmm")</f>
        <v>Sep</v>
      </c>
      <c r="N4119" t="str">
        <f>TEXT(Table2[[#This Row],[Order_Date]],"YYYY-MM")</f>
        <v>2024-09</v>
      </c>
      <c r="O4119" s="9">
        <f>IFERROR(Table2[[#This Row],[Profit]]/Table2[[#This Row],[Sales]],0)</f>
        <v>0.18260984124892957</v>
      </c>
      <c r="P4119" t="str">
        <f>_xlfn.XLOOKUP(Table2[[#This Row],[Product_ID]],Table4[Product_ID],Table4[Category],"Not Found")</f>
        <v>Home</v>
      </c>
      <c r="Q4119" t="str">
        <f>_xlfn.XLOOKUP(Table2[[#This Row],[Product_ID]],Table4[Product_ID],Table4[Sub_Category],"Not Found")</f>
        <v>Kitchen</v>
      </c>
      <c r="R4119" t="str">
        <f>_xlfn.XLOOKUP(Table2[[#This Row],[Customer_ID]],Table1[Customer_ID],Table1[Region],"Not Found")</f>
        <v>East</v>
      </c>
      <c r="S4119" t="str">
        <f>_xlfn.XLOOKUP(Table2[[#This Row],[Customer_ID]],Table1[Customer_ID],Table1[Segment],"Not Found")</f>
        <v>Consumer</v>
      </c>
      <c r="T4119" t="str">
        <f>_xlfn.XLOOKUP(Table2[[#This Row],[Product_ID]],Table4[Product_ID],Table4[Product_Name],"Not Found")</f>
        <v>Travel Mug</v>
      </c>
    </row>
    <row r="4120" spans="1:20" x14ac:dyDescent="0.3">
      <c r="A4120" t="s">
        <v>4652</v>
      </c>
      <c r="B4120" s="4">
        <v>45612</v>
      </c>
      <c r="C4120" s="4">
        <v>45613</v>
      </c>
      <c r="D4120" t="s">
        <v>609</v>
      </c>
      <c r="E4120" t="s">
        <v>200</v>
      </c>
      <c r="F4120" s="8">
        <v>1</v>
      </c>
      <c r="G4120" s="10">
        <v>0</v>
      </c>
      <c r="H4120" t="s">
        <v>17</v>
      </c>
      <c r="I4120" s="8">
        <v>1099</v>
      </c>
      <c r="J4120" s="8">
        <v>230.4</v>
      </c>
      <c r="K4120" s="12">
        <f>YEAR(Table2[[#This Row],[Order_Date]])</f>
        <v>2024</v>
      </c>
      <c r="L4120" s="12">
        <f>MONTH(Table2[[#This Row],[Order_Date]])</f>
        <v>11</v>
      </c>
      <c r="M4120" t="str">
        <f>TEXT(Table2[[#This Row],[Order_Date]],"mmm")</f>
        <v>Nov</v>
      </c>
      <c r="N4120" t="str">
        <f>TEXT(Table2[[#This Row],[Order_Date]],"YYYY-MM")</f>
        <v>2024-11</v>
      </c>
      <c r="O4120" s="9">
        <f>IFERROR(Table2[[#This Row],[Profit]]/Table2[[#This Row],[Sales]],0)</f>
        <v>0.20964513193812556</v>
      </c>
      <c r="P4120" t="str">
        <f>_xlfn.XLOOKUP(Table2[[#This Row],[Product_ID]],Table4[Product_ID],Table4[Category],"Not Found")</f>
        <v>Office</v>
      </c>
      <c r="Q4120" t="str">
        <f>_xlfn.XLOOKUP(Table2[[#This Row],[Product_ID]],Table4[Product_ID],Table4[Sub_Category],"Not Found")</f>
        <v>Office Supplies</v>
      </c>
      <c r="R4120" t="str">
        <f>_xlfn.XLOOKUP(Table2[[#This Row],[Customer_ID]],Table1[Customer_ID],Table1[Region],"Not Found")</f>
        <v>North</v>
      </c>
      <c r="S4120" t="str">
        <f>_xlfn.XLOOKUP(Table2[[#This Row],[Customer_ID]],Table1[Customer_ID],Table1[Segment],"Not Found")</f>
        <v>Consumer</v>
      </c>
      <c r="T4120" t="str">
        <f>_xlfn.XLOOKUP(Table2[[#This Row],[Product_ID]],Table4[Product_ID],Table4[Product_Name],"Not Found")</f>
        <v>Laptop Stand</v>
      </c>
    </row>
    <row r="4121" spans="1:20" x14ac:dyDescent="0.3">
      <c r="A4121" t="s">
        <v>4653</v>
      </c>
      <c r="B4121" s="4">
        <v>45398</v>
      </c>
      <c r="C4121" s="4">
        <v>45400</v>
      </c>
      <c r="D4121" t="s">
        <v>62</v>
      </c>
      <c r="E4121" t="s">
        <v>29</v>
      </c>
      <c r="F4121" s="8">
        <v>1</v>
      </c>
      <c r="G4121" s="10">
        <v>0.2</v>
      </c>
      <c r="H4121" t="s">
        <v>13</v>
      </c>
      <c r="I4121" s="8">
        <v>319.2</v>
      </c>
      <c r="J4121" s="8">
        <v>91.74</v>
      </c>
      <c r="K4121" s="12">
        <f>YEAR(Table2[[#This Row],[Order_Date]])</f>
        <v>2024</v>
      </c>
      <c r="L4121" s="12">
        <f>MONTH(Table2[[#This Row],[Order_Date]])</f>
        <v>4</v>
      </c>
      <c r="M4121" t="str">
        <f>TEXT(Table2[[#This Row],[Order_Date]],"mmm")</f>
        <v>Apr</v>
      </c>
      <c r="N4121" t="str">
        <f>TEXT(Table2[[#This Row],[Order_Date]],"YYYY-MM")</f>
        <v>2024-04</v>
      </c>
      <c r="O4121" s="9">
        <f>IFERROR(Table2[[#This Row],[Profit]]/Table2[[#This Row],[Sales]],0)</f>
        <v>0.287406015037594</v>
      </c>
      <c r="P4121" t="str">
        <f>_xlfn.XLOOKUP(Table2[[#This Row],[Product_ID]],Table4[Product_ID],Table4[Category],"Not Found")</f>
        <v>Office</v>
      </c>
      <c r="Q4121" t="str">
        <f>_xlfn.XLOOKUP(Table2[[#This Row],[Product_ID]],Table4[Product_ID],Table4[Sub_Category],"Not Found")</f>
        <v>Paper</v>
      </c>
      <c r="R4121" t="str">
        <f>_xlfn.XLOOKUP(Table2[[#This Row],[Customer_ID]],Table1[Customer_ID],Table1[Region],"Not Found")</f>
        <v>North</v>
      </c>
      <c r="S4121" t="str">
        <f>_xlfn.XLOOKUP(Table2[[#This Row],[Customer_ID]],Table1[Customer_ID],Table1[Segment],"Not Found")</f>
        <v>Home Office</v>
      </c>
      <c r="T4121" t="str">
        <f>_xlfn.XLOOKUP(Table2[[#This Row],[Product_ID]],Table4[Product_ID],Table4[Product_Name],"Not Found")</f>
        <v>Notebook Set</v>
      </c>
    </row>
    <row r="4122" spans="1:20" x14ac:dyDescent="0.3">
      <c r="A4122" t="s">
        <v>4654</v>
      </c>
      <c r="B4122" s="4">
        <v>45523</v>
      </c>
      <c r="C4122" s="4">
        <v>45524</v>
      </c>
      <c r="D4122" t="s">
        <v>263</v>
      </c>
      <c r="E4122" t="s">
        <v>200</v>
      </c>
      <c r="F4122" s="8">
        <v>3</v>
      </c>
      <c r="G4122" s="10">
        <v>0.1</v>
      </c>
      <c r="H4122" t="s">
        <v>13</v>
      </c>
      <c r="I4122" s="8">
        <v>2967.3</v>
      </c>
      <c r="J4122" s="8">
        <v>937.27</v>
      </c>
      <c r="K4122" s="12">
        <f>YEAR(Table2[[#This Row],[Order_Date]])</f>
        <v>2024</v>
      </c>
      <c r="L4122" s="12">
        <f>MONTH(Table2[[#This Row],[Order_Date]])</f>
        <v>8</v>
      </c>
      <c r="M4122" t="str">
        <f>TEXT(Table2[[#This Row],[Order_Date]],"mmm")</f>
        <v>Aug</v>
      </c>
      <c r="N4122" t="str">
        <f>TEXT(Table2[[#This Row],[Order_Date]],"YYYY-MM")</f>
        <v>2024-08</v>
      </c>
      <c r="O4122" s="9">
        <f>IFERROR(Table2[[#This Row],[Profit]]/Table2[[#This Row],[Sales]],0)</f>
        <v>0.3158662757388872</v>
      </c>
      <c r="P4122" t="str">
        <f>_xlfn.XLOOKUP(Table2[[#This Row],[Product_ID]],Table4[Product_ID],Table4[Category],"Not Found")</f>
        <v>Office</v>
      </c>
      <c r="Q4122" t="str">
        <f>_xlfn.XLOOKUP(Table2[[#This Row],[Product_ID]],Table4[Product_ID],Table4[Sub_Category],"Not Found")</f>
        <v>Office Supplies</v>
      </c>
      <c r="R4122" t="str">
        <f>_xlfn.XLOOKUP(Table2[[#This Row],[Customer_ID]],Table1[Customer_ID],Table1[Region],"Not Found")</f>
        <v>East</v>
      </c>
      <c r="S4122" t="str">
        <f>_xlfn.XLOOKUP(Table2[[#This Row],[Customer_ID]],Table1[Customer_ID],Table1[Segment],"Not Found")</f>
        <v>Corporate</v>
      </c>
      <c r="T4122" t="str">
        <f>_xlfn.XLOOKUP(Table2[[#This Row],[Product_ID]],Table4[Product_ID],Table4[Product_Name],"Not Found")</f>
        <v>Laptop Stand</v>
      </c>
    </row>
    <row r="4123" spans="1:20" x14ac:dyDescent="0.3">
      <c r="A4123" t="s">
        <v>4655</v>
      </c>
      <c r="B4123" s="4">
        <v>45333</v>
      </c>
      <c r="C4123" s="4">
        <v>45334</v>
      </c>
      <c r="D4123" t="s">
        <v>208</v>
      </c>
      <c r="E4123" t="s">
        <v>58</v>
      </c>
      <c r="F4123" s="8">
        <v>1</v>
      </c>
      <c r="G4123" s="10">
        <v>0.1</v>
      </c>
      <c r="H4123" t="s">
        <v>17</v>
      </c>
      <c r="I4123" s="8">
        <v>1799.1</v>
      </c>
      <c r="J4123" s="8">
        <v>339.79</v>
      </c>
      <c r="K4123" s="12">
        <f>YEAR(Table2[[#This Row],[Order_Date]])</f>
        <v>2024</v>
      </c>
      <c r="L4123" s="12">
        <f>MONTH(Table2[[#This Row],[Order_Date]])</f>
        <v>2</v>
      </c>
      <c r="M4123" t="str">
        <f>TEXT(Table2[[#This Row],[Order_Date]],"mmm")</f>
        <v>Feb</v>
      </c>
      <c r="N4123" t="str">
        <f>TEXT(Table2[[#This Row],[Order_Date]],"YYYY-MM")</f>
        <v>2024-02</v>
      </c>
      <c r="O4123" s="9">
        <f>IFERROR(Table2[[#This Row],[Profit]]/Table2[[#This Row],[Sales]],0)</f>
        <v>0.18886665554999724</v>
      </c>
      <c r="P4123" t="str">
        <f>_xlfn.XLOOKUP(Table2[[#This Row],[Product_ID]],Table4[Product_ID],Table4[Category],"Not Found")</f>
        <v>Technology</v>
      </c>
      <c r="Q4123" t="str">
        <f>_xlfn.XLOOKUP(Table2[[#This Row],[Product_ID]],Table4[Product_ID],Table4[Sub_Category],"Not Found")</f>
        <v>Audio</v>
      </c>
      <c r="R4123" t="str">
        <f>_xlfn.XLOOKUP(Table2[[#This Row],[Customer_ID]],Table1[Customer_ID],Table1[Region],"Not Found")</f>
        <v>West</v>
      </c>
      <c r="S4123" t="str">
        <f>_xlfn.XLOOKUP(Table2[[#This Row],[Customer_ID]],Table1[Customer_ID],Table1[Segment],"Not Found")</f>
        <v>Consumer</v>
      </c>
      <c r="T4123" t="str">
        <f>_xlfn.XLOOKUP(Table2[[#This Row],[Product_ID]],Table4[Product_ID],Table4[Product_Name],"Not Found")</f>
        <v>Bluetooth Speaker</v>
      </c>
    </row>
    <row r="4124" spans="1:20" x14ac:dyDescent="0.3">
      <c r="A4124" t="s">
        <v>4656</v>
      </c>
      <c r="B4124" s="4">
        <v>45993</v>
      </c>
      <c r="C4124" s="4">
        <v>45995</v>
      </c>
      <c r="D4124" t="s">
        <v>267</v>
      </c>
      <c r="E4124" t="s">
        <v>16</v>
      </c>
      <c r="F4124" s="8">
        <v>4</v>
      </c>
      <c r="G4124" s="10">
        <v>0</v>
      </c>
      <c r="H4124" t="s">
        <v>30</v>
      </c>
      <c r="I4124" s="8">
        <v>5196</v>
      </c>
      <c r="J4124" s="8">
        <v>1108.3399999999999</v>
      </c>
      <c r="K4124" s="12">
        <f>YEAR(Table2[[#This Row],[Order_Date]])</f>
        <v>2025</v>
      </c>
      <c r="L4124" s="12">
        <f>MONTH(Table2[[#This Row],[Order_Date]])</f>
        <v>12</v>
      </c>
      <c r="M4124" t="str">
        <f>TEXT(Table2[[#This Row],[Order_Date]],"mmm")</f>
        <v>Dec</v>
      </c>
      <c r="N4124" t="str">
        <f>TEXT(Table2[[#This Row],[Order_Date]],"YYYY-MM")</f>
        <v>2025-12</v>
      </c>
      <c r="O4124" s="9">
        <f>IFERROR(Table2[[#This Row],[Profit]]/Table2[[#This Row],[Sales]],0)</f>
        <v>0.21330638953040798</v>
      </c>
      <c r="P4124" t="str">
        <f>_xlfn.XLOOKUP(Table2[[#This Row],[Product_ID]],Table4[Product_ID],Table4[Category],"Not Found")</f>
        <v>Technology</v>
      </c>
      <c r="Q4124" t="str">
        <f>_xlfn.XLOOKUP(Table2[[#This Row],[Product_ID]],Table4[Product_ID],Table4[Sub_Category],"Not Found")</f>
        <v>Accessories</v>
      </c>
      <c r="R4124" t="str">
        <f>_xlfn.XLOOKUP(Table2[[#This Row],[Customer_ID]],Table1[Customer_ID],Table1[Region],"Not Found")</f>
        <v>West</v>
      </c>
      <c r="S4124" t="str">
        <f>_xlfn.XLOOKUP(Table2[[#This Row],[Customer_ID]],Table1[Customer_ID],Table1[Segment],"Not Found")</f>
        <v>Corporate</v>
      </c>
      <c r="T4124" t="str">
        <f>_xlfn.XLOOKUP(Table2[[#This Row],[Product_ID]],Table4[Product_ID],Table4[Product_Name],"Not Found")</f>
        <v>USB-C Hub</v>
      </c>
    </row>
    <row r="4125" spans="1:20" x14ac:dyDescent="0.3">
      <c r="A4125" t="s">
        <v>4657</v>
      </c>
      <c r="B4125" s="4">
        <v>45430</v>
      </c>
      <c r="C4125" s="4">
        <v>45435</v>
      </c>
      <c r="D4125" t="s">
        <v>287</v>
      </c>
      <c r="E4125" t="s">
        <v>116</v>
      </c>
      <c r="F4125" s="8">
        <v>1</v>
      </c>
      <c r="G4125" s="10">
        <v>0</v>
      </c>
      <c r="H4125" t="s">
        <v>21</v>
      </c>
      <c r="I4125" s="8">
        <v>399</v>
      </c>
      <c r="J4125" s="8">
        <v>81.599999999999994</v>
      </c>
      <c r="K4125" s="12">
        <f>YEAR(Table2[[#This Row],[Order_Date]])</f>
        <v>2024</v>
      </c>
      <c r="L4125" s="12">
        <f>MONTH(Table2[[#This Row],[Order_Date]])</f>
        <v>5</v>
      </c>
      <c r="M4125" t="str">
        <f>TEXT(Table2[[#This Row],[Order_Date]],"mmm")</f>
        <v>May</v>
      </c>
      <c r="N4125" t="str">
        <f>TEXT(Table2[[#This Row],[Order_Date]],"YYYY-MM")</f>
        <v>2024-05</v>
      </c>
      <c r="O4125" s="9">
        <f>IFERROR(Table2[[#This Row],[Profit]]/Table2[[#This Row],[Sales]],0)</f>
        <v>0.2045112781954887</v>
      </c>
      <c r="P4125" t="str">
        <f>_xlfn.XLOOKUP(Table2[[#This Row],[Product_ID]],Table4[Product_ID],Table4[Category],"Not Found")</f>
        <v>Technology</v>
      </c>
      <c r="Q4125" t="str">
        <f>_xlfn.XLOOKUP(Table2[[#This Row],[Product_ID]],Table4[Product_ID],Table4[Sub_Category],"Not Found")</f>
        <v>Accessories</v>
      </c>
      <c r="R4125" t="str">
        <f>_xlfn.XLOOKUP(Table2[[#This Row],[Customer_ID]],Table1[Customer_ID],Table1[Region],"Not Found")</f>
        <v>South</v>
      </c>
      <c r="S4125" t="str">
        <f>_xlfn.XLOOKUP(Table2[[#This Row],[Customer_ID]],Table1[Customer_ID],Table1[Segment],"Not Found")</f>
        <v>Consumer</v>
      </c>
      <c r="T4125" t="str">
        <f>_xlfn.XLOOKUP(Table2[[#This Row],[Product_ID]],Table4[Product_ID],Table4[Product_Name],"Not Found")</f>
        <v>Mobile Holder</v>
      </c>
    </row>
    <row r="4126" spans="1:20" x14ac:dyDescent="0.3">
      <c r="A4126" t="s">
        <v>4658</v>
      </c>
      <c r="B4126" s="4">
        <v>45906</v>
      </c>
      <c r="C4126" s="4">
        <v>45909</v>
      </c>
      <c r="D4126" t="s">
        <v>144</v>
      </c>
      <c r="E4126" t="s">
        <v>65</v>
      </c>
      <c r="F4126" s="8">
        <v>2</v>
      </c>
      <c r="G4126" s="10">
        <v>0.05</v>
      </c>
      <c r="H4126" t="s">
        <v>30</v>
      </c>
      <c r="I4126" s="8">
        <v>1328.1</v>
      </c>
      <c r="J4126" s="8">
        <v>318.74</v>
      </c>
      <c r="K4126" s="12">
        <f>YEAR(Table2[[#This Row],[Order_Date]])</f>
        <v>2025</v>
      </c>
      <c r="L4126" s="12">
        <f>MONTH(Table2[[#This Row],[Order_Date]])</f>
        <v>9</v>
      </c>
      <c r="M4126" t="str">
        <f>TEXT(Table2[[#This Row],[Order_Date]],"mmm")</f>
        <v>Sep</v>
      </c>
      <c r="N4126" t="str">
        <f>TEXT(Table2[[#This Row],[Order_Date]],"YYYY-MM")</f>
        <v>2025-09</v>
      </c>
      <c r="O4126" s="9">
        <f>IFERROR(Table2[[#This Row],[Profit]]/Table2[[#This Row],[Sales]],0)</f>
        <v>0.23999698817860105</v>
      </c>
      <c r="P4126" t="str">
        <f>_xlfn.XLOOKUP(Table2[[#This Row],[Product_ID]],Table4[Product_ID],Table4[Category],"Not Found")</f>
        <v>Office</v>
      </c>
      <c r="Q4126" t="str">
        <f>_xlfn.XLOOKUP(Table2[[#This Row],[Product_ID]],Table4[Product_ID],Table4[Sub_Category],"Not Found")</f>
        <v>Storage</v>
      </c>
      <c r="R4126" t="str">
        <f>_xlfn.XLOOKUP(Table2[[#This Row],[Customer_ID]],Table1[Customer_ID],Table1[Region],"Not Found")</f>
        <v>South</v>
      </c>
      <c r="S4126" t="str">
        <f>_xlfn.XLOOKUP(Table2[[#This Row],[Customer_ID]],Table1[Customer_ID],Table1[Segment],"Not Found")</f>
        <v>Consumer</v>
      </c>
      <c r="T4126" t="str">
        <f>_xlfn.XLOOKUP(Table2[[#This Row],[Product_ID]],Table4[Product_ID],Table4[Product_Name],"Not Found")</f>
        <v>Desk Organizer</v>
      </c>
    </row>
    <row r="4127" spans="1:20" x14ac:dyDescent="0.3">
      <c r="A4127" t="s">
        <v>4659</v>
      </c>
      <c r="B4127" s="4">
        <v>45974</v>
      </c>
      <c r="C4127" s="4">
        <v>45978</v>
      </c>
      <c r="D4127" t="s">
        <v>384</v>
      </c>
      <c r="E4127" t="s">
        <v>58</v>
      </c>
      <c r="F4127" s="8">
        <v>2</v>
      </c>
      <c r="G4127" s="10">
        <v>0.1</v>
      </c>
      <c r="H4127" t="s">
        <v>17</v>
      </c>
      <c r="I4127" s="8">
        <v>3598.2</v>
      </c>
      <c r="J4127" s="8">
        <v>867.58</v>
      </c>
      <c r="K4127" s="12">
        <f>YEAR(Table2[[#This Row],[Order_Date]])</f>
        <v>2025</v>
      </c>
      <c r="L4127" s="12">
        <f>MONTH(Table2[[#This Row],[Order_Date]])</f>
        <v>11</v>
      </c>
      <c r="M4127" t="str">
        <f>TEXT(Table2[[#This Row],[Order_Date]],"mmm")</f>
        <v>Nov</v>
      </c>
      <c r="N4127" t="str">
        <f>TEXT(Table2[[#This Row],[Order_Date]],"YYYY-MM")</f>
        <v>2025-11</v>
      </c>
      <c r="O4127" s="9">
        <f>IFERROR(Table2[[#This Row],[Profit]]/Table2[[#This Row],[Sales]],0)</f>
        <v>0.24111500194541718</v>
      </c>
      <c r="P4127" t="str">
        <f>_xlfn.XLOOKUP(Table2[[#This Row],[Product_ID]],Table4[Product_ID],Table4[Category],"Not Found")</f>
        <v>Technology</v>
      </c>
      <c r="Q4127" t="str">
        <f>_xlfn.XLOOKUP(Table2[[#This Row],[Product_ID]],Table4[Product_ID],Table4[Sub_Category],"Not Found")</f>
        <v>Audio</v>
      </c>
      <c r="R4127" t="str">
        <f>_xlfn.XLOOKUP(Table2[[#This Row],[Customer_ID]],Table1[Customer_ID],Table1[Region],"Not Found")</f>
        <v>North</v>
      </c>
      <c r="S4127" t="str">
        <f>_xlfn.XLOOKUP(Table2[[#This Row],[Customer_ID]],Table1[Customer_ID],Table1[Segment],"Not Found")</f>
        <v>Corporate</v>
      </c>
      <c r="T4127" t="str">
        <f>_xlfn.XLOOKUP(Table2[[#This Row],[Product_ID]],Table4[Product_ID],Table4[Product_Name],"Not Found")</f>
        <v>Bluetooth Speaker</v>
      </c>
    </row>
    <row r="4128" spans="1:20" x14ac:dyDescent="0.3">
      <c r="A4128" t="s">
        <v>4660</v>
      </c>
      <c r="B4128" s="4">
        <v>45564</v>
      </c>
      <c r="C4128" s="4">
        <v>45567</v>
      </c>
      <c r="D4128" t="s">
        <v>1104</v>
      </c>
      <c r="E4128" t="s">
        <v>20</v>
      </c>
      <c r="F4128" s="8">
        <v>1</v>
      </c>
      <c r="G4128" s="10">
        <v>0.1</v>
      </c>
      <c r="H4128" t="s">
        <v>17</v>
      </c>
      <c r="I4128" s="8">
        <v>6299.1</v>
      </c>
      <c r="J4128" s="8">
        <v>748.75</v>
      </c>
      <c r="K4128" s="12">
        <f>YEAR(Table2[[#This Row],[Order_Date]])</f>
        <v>2024</v>
      </c>
      <c r="L4128" s="12">
        <f>MONTH(Table2[[#This Row],[Order_Date]])</f>
        <v>9</v>
      </c>
      <c r="M4128" t="str">
        <f>TEXT(Table2[[#This Row],[Order_Date]],"mmm")</f>
        <v>Sep</v>
      </c>
      <c r="N4128" t="str">
        <f>TEXT(Table2[[#This Row],[Order_Date]],"YYYY-MM")</f>
        <v>2024-09</v>
      </c>
      <c r="O4128" s="9">
        <f>IFERROR(Table2[[#This Row],[Profit]]/Table2[[#This Row],[Sales]],0)</f>
        <v>0.11886618723309679</v>
      </c>
      <c r="P4128" t="str">
        <f>_xlfn.XLOOKUP(Table2[[#This Row],[Product_ID]],Table4[Product_ID],Table4[Category],"Not Found")</f>
        <v>Furniture</v>
      </c>
      <c r="Q4128" t="str">
        <f>_xlfn.XLOOKUP(Table2[[#This Row],[Product_ID]],Table4[Product_ID],Table4[Sub_Category],"Not Found")</f>
        <v>Furniture</v>
      </c>
      <c r="R4128" t="str">
        <f>_xlfn.XLOOKUP(Table2[[#This Row],[Customer_ID]],Table1[Customer_ID],Table1[Region],"Not Found")</f>
        <v>North</v>
      </c>
      <c r="S4128" t="str">
        <f>_xlfn.XLOOKUP(Table2[[#This Row],[Customer_ID]],Table1[Customer_ID],Table1[Segment],"Not Found")</f>
        <v>Consumer</v>
      </c>
      <c r="T4128" t="str">
        <f>_xlfn.XLOOKUP(Table2[[#This Row],[Product_ID]],Table4[Product_ID],Table4[Product_Name],"Not Found")</f>
        <v>Office Chair</v>
      </c>
    </row>
    <row r="4129" spans="1:20" x14ac:dyDescent="0.3">
      <c r="A4129" t="s">
        <v>4661</v>
      </c>
      <c r="B4129" s="4">
        <v>45772</v>
      </c>
      <c r="C4129" s="4">
        <v>45777</v>
      </c>
      <c r="D4129" t="s">
        <v>2929</v>
      </c>
      <c r="E4129" t="s">
        <v>12</v>
      </c>
      <c r="F4129" s="8">
        <v>2</v>
      </c>
      <c r="G4129" s="10">
        <v>0.1</v>
      </c>
      <c r="H4129" t="s">
        <v>21</v>
      </c>
      <c r="I4129" s="8">
        <v>1078.2</v>
      </c>
      <c r="J4129" s="8">
        <v>293.63</v>
      </c>
      <c r="K4129" s="12">
        <f>YEAR(Table2[[#This Row],[Order_Date]])</f>
        <v>2025</v>
      </c>
      <c r="L4129" s="12">
        <f>MONTH(Table2[[#This Row],[Order_Date]])</f>
        <v>4</v>
      </c>
      <c r="M4129" t="str">
        <f>TEXT(Table2[[#This Row],[Order_Date]],"mmm")</f>
        <v>Apr</v>
      </c>
      <c r="N4129" t="str">
        <f>TEXT(Table2[[#This Row],[Order_Date]],"YYYY-MM")</f>
        <v>2025-04</v>
      </c>
      <c r="O4129" s="9">
        <f>IFERROR(Table2[[#This Row],[Profit]]/Table2[[#This Row],[Sales]],0)</f>
        <v>0.27233351882767576</v>
      </c>
      <c r="P4129" t="str">
        <f>_xlfn.XLOOKUP(Table2[[#This Row],[Product_ID]],Table4[Product_ID],Table4[Category],"Not Found")</f>
        <v>Home</v>
      </c>
      <c r="Q4129" t="str">
        <f>_xlfn.XLOOKUP(Table2[[#This Row],[Product_ID]],Table4[Product_ID],Table4[Sub_Category],"Not Found")</f>
        <v>Kitchen</v>
      </c>
      <c r="R4129" t="str">
        <f>_xlfn.XLOOKUP(Table2[[#This Row],[Customer_ID]],Table1[Customer_ID],Table1[Region],"Not Found")</f>
        <v>South</v>
      </c>
      <c r="S4129" t="str">
        <f>_xlfn.XLOOKUP(Table2[[#This Row],[Customer_ID]],Table1[Customer_ID],Table1[Segment],"Not Found")</f>
        <v>Home Office</v>
      </c>
      <c r="T4129" t="str">
        <f>_xlfn.XLOOKUP(Table2[[#This Row],[Product_ID]],Table4[Product_ID],Table4[Product_Name],"Not Found")</f>
        <v>Water Bottle</v>
      </c>
    </row>
    <row r="4130" spans="1:20" x14ac:dyDescent="0.3">
      <c r="A4130" t="s">
        <v>4662</v>
      </c>
      <c r="B4130" s="4">
        <v>45707</v>
      </c>
      <c r="C4130" s="4">
        <v>45712</v>
      </c>
      <c r="D4130" t="s">
        <v>327</v>
      </c>
      <c r="E4130" t="s">
        <v>96</v>
      </c>
      <c r="F4130" s="8">
        <v>4</v>
      </c>
      <c r="G4130" s="10">
        <v>0.1</v>
      </c>
      <c r="H4130" t="s">
        <v>13</v>
      </c>
      <c r="I4130" s="8">
        <v>3596.4</v>
      </c>
      <c r="J4130" s="8">
        <v>844.95</v>
      </c>
      <c r="K4130" s="12">
        <f>YEAR(Table2[[#This Row],[Order_Date]])</f>
        <v>2025</v>
      </c>
      <c r="L4130" s="12">
        <f>MONTH(Table2[[#This Row],[Order_Date]])</f>
        <v>2</v>
      </c>
      <c r="M4130" t="str">
        <f>TEXT(Table2[[#This Row],[Order_Date]],"mmm")</f>
        <v>Feb</v>
      </c>
      <c r="N4130" t="str">
        <f>TEXT(Table2[[#This Row],[Order_Date]],"YYYY-MM")</f>
        <v>2025-02</v>
      </c>
      <c r="O4130" s="9">
        <f>IFERROR(Table2[[#This Row],[Profit]]/Table2[[#This Row],[Sales]],0)</f>
        <v>0.2349432766099433</v>
      </c>
      <c r="P4130" t="str">
        <f>_xlfn.XLOOKUP(Table2[[#This Row],[Product_ID]],Table4[Product_ID],Table4[Category],"Not Found")</f>
        <v>Home</v>
      </c>
      <c r="Q4130" t="str">
        <f>_xlfn.XLOOKUP(Table2[[#This Row],[Product_ID]],Table4[Product_ID],Table4[Sub_Category],"Not Found")</f>
        <v>Lighting</v>
      </c>
      <c r="R4130" t="str">
        <f>_xlfn.XLOOKUP(Table2[[#This Row],[Customer_ID]],Table1[Customer_ID],Table1[Region],"Not Found")</f>
        <v>South</v>
      </c>
      <c r="S4130" t="str">
        <f>_xlfn.XLOOKUP(Table2[[#This Row],[Customer_ID]],Table1[Customer_ID],Table1[Segment],"Not Found")</f>
        <v>Home Office</v>
      </c>
      <c r="T4130" t="str">
        <f>_xlfn.XLOOKUP(Table2[[#This Row],[Product_ID]],Table4[Product_ID],Table4[Product_Name],"Not Found")</f>
        <v>LED Strip Light</v>
      </c>
    </row>
    <row r="4131" spans="1:20" x14ac:dyDescent="0.3">
      <c r="A4131" t="s">
        <v>4663</v>
      </c>
      <c r="B4131" s="4">
        <v>45797</v>
      </c>
      <c r="C4131" s="4">
        <v>45799</v>
      </c>
      <c r="D4131" t="s">
        <v>1067</v>
      </c>
      <c r="E4131" t="s">
        <v>35</v>
      </c>
      <c r="F4131" s="8">
        <v>3</v>
      </c>
      <c r="G4131" s="10">
        <v>0</v>
      </c>
      <c r="H4131" t="s">
        <v>13</v>
      </c>
      <c r="I4131" s="8">
        <v>4797</v>
      </c>
      <c r="J4131" s="8">
        <v>1604.41</v>
      </c>
      <c r="K4131" s="12">
        <f>YEAR(Table2[[#This Row],[Order_Date]])</f>
        <v>2025</v>
      </c>
      <c r="L4131" s="12">
        <f>MONTH(Table2[[#This Row],[Order_Date]])</f>
        <v>5</v>
      </c>
      <c r="M4131" t="str">
        <f>TEXT(Table2[[#This Row],[Order_Date]],"mmm")</f>
        <v>May</v>
      </c>
      <c r="N4131" t="str">
        <f>TEXT(Table2[[#This Row],[Order_Date]],"YYYY-MM")</f>
        <v>2025-05</v>
      </c>
      <c r="O4131" s="9">
        <f>IFERROR(Table2[[#This Row],[Profit]]/Table2[[#This Row],[Sales]],0)</f>
        <v>0.3344611215342923</v>
      </c>
      <c r="P4131" t="str">
        <f>_xlfn.XLOOKUP(Table2[[#This Row],[Product_ID]],Table4[Product_ID],Table4[Category],"Not Found")</f>
        <v>Lifestyle</v>
      </c>
      <c r="Q4131" t="str">
        <f>_xlfn.XLOOKUP(Table2[[#This Row],[Product_ID]],Table4[Product_ID],Table4[Sub_Category],"Not Found")</f>
        <v>Bags</v>
      </c>
      <c r="R4131" t="str">
        <f>_xlfn.XLOOKUP(Table2[[#This Row],[Customer_ID]],Table1[Customer_ID],Table1[Region],"Not Found")</f>
        <v>West</v>
      </c>
      <c r="S4131" t="str">
        <f>_xlfn.XLOOKUP(Table2[[#This Row],[Customer_ID]],Table1[Customer_ID],Table1[Segment],"Not Found")</f>
        <v>Consumer</v>
      </c>
      <c r="T4131" t="str">
        <f>_xlfn.XLOOKUP(Table2[[#This Row],[Product_ID]],Table4[Product_ID],Table4[Product_Name],"Not Found")</f>
        <v>Backpack</v>
      </c>
    </row>
    <row r="4132" spans="1:20" x14ac:dyDescent="0.3">
      <c r="A4132" t="s">
        <v>4664</v>
      </c>
      <c r="B4132" s="4">
        <v>46016</v>
      </c>
      <c r="C4132" s="4">
        <v>46019</v>
      </c>
      <c r="D4132" t="s">
        <v>731</v>
      </c>
      <c r="E4132" t="s">
        <v>50</v>
      </c>
      <c r="F4132" s="8">
        <v>2</v>
      </c>
      <c r="G4132" s="10">
        <v>0.1</v>
      </c>
      <c r="H4132" t="s">
        <v>13</v>
      </c>
      <c r="I4132" s="8">
        <v>898.2</v>
      </c>
      <c r="J4132" s="8">
        <v>203.03</v>
      </c>
      <c r="K4132" s="12">
        <f>YEAR(Table2[[#This Row],[Order_Date]])</f>
        <v>2025</v>
      </c>
      <c r="L4132" s="12">
        <f>MONTH(Table2[[#This Row],[Order_Date]])</f>
        <v>12</v>
      </c>
      <c r="M4132" t="str">
        <f>TEXT(Table2[[#This Row],[Order_Date]],"mmm")</f>
        <v>Dec</v>
      </c>
      <c r="N4132" t="str">
        <f>TEXT(Table2[[#This Row],[Order_Date]],"YYYY-MM")</f>
        <v>2025-12</v>
      </c>
      <c r="O4132" s="9">
        <f>IFERROR(Table2[[#This Row],[Profit]]/Table2[[#This Row],[Sales]],0)</f>
        <v>0.22604097083054997</v>
      </c>
      <c r="P4132" t="str">
        <f>_xlfn.XLOOKUP(Table2[[#This Row],[Product_ID]],Table4[Product_ID],Table4[Category],"Not Found")</f>
        <v>Technology</v>
      </c>
      <c r="Q4132" t="str">
        <f>_xlfn.XLOOKUP(Table2[[#This Row],[Product_ID]],Table4[Product_ID],Table4[Sub_Category],"Not Found")</f>
        <v>Accessories</v>
      </c>
      <c r="R4132" t="str">
        <f>_xlfn.XLOOKUP(Table2[[#This Row],[Customer_ID]],Table1[Customer_ID],Table1[Region],"Not Found")</f>
        <v>North</v>
      </c>
      <c r="S4132" t="str">
        <f>_xlfn.XLOOKUP(Table2[[#This Row],[Customer_ID]],Table1[Customer_ID],Table1[Segment],"Not Found")</f>
        <v>Corporate</v>
      </c>
      <c r="T4132" t="str">
        <f>_xlfn.XLOOKUP(Table2[[#This Row],[Product_ID]],Table4[Product_ID],Table4[Product_Name],"Not Found")</f>
        <v>Wireless Mouse</v>
      </c>
    </row>
    <row r="4133" spans="1:20" x14ac:dyDescent="0.3">
      <c r="A4133" t="s">
        <v>4665</v>
      </c>
      <c r="B4133" s="4">
        <v>45715</v>
      </c>
      <c r="C4133" s="4">
        <v>45716</v>
      </c>
      <c r="D4133" t="s">
        <v>75</v>
      </c>
      <c r="E4133" t="s">
        <v>58</v>
      </c>
      <c r="F4133" s="8">
        <v>5</v>
      </c>
      <c r="G4133" s="10">
        <v>0.05</v>
      </c>
      <c r="H4133" t="s">
        <v>13</v>
      </c>
      <c r="I4133" s="8">
        <v>9495.25</v>
      </c>
      <c r="J4133" s="8">
        <v>1573.76</v>
      </c>
      <c r="K4133" s="12">
        <f>YEAR(Table2[[#This Row],[Order_Date]])</f>
        <v>2025</v>
      </c>
      <c r="L4133" s="12">
        <f>MONTH(Table2[[#This Row],[Order_Date]])</f>
        <v>2</v>
      </c>
      <c r="M4133" t="str">
        <f>TEXT(Table2[[#This Row],[Order_Date]],"mmm")</f>
        <v>Feb</v>
      </c>
      <c r="N4133" t="str">
        <f>TEXT(Table2[[#This Row],[Order_Date]],"YYYY-MM")</f>
        <v>2025-02</v>
      </c>
      <c r="O4133" s="9">
        <f>IFERROR(Table2[[#This Row],[Profit]]/Table2[[#This Row],[Sales]],0)</f>
        <v>0.16574181827755982</v>
      </c>
      <c r="P4133" t="str">
        <f>_xlfn.XLOOKUP(Table2[[#This Row],[Product_ID]],Table4[Product_ID],Table4[Category],"Not Found")</f>
        <v>Technology</v>
      </c>
      <c r="Q4133" t="str">
        <f>_xlfn.XLOOKUP(Table2[[#This Row],[Product_ID]],Table4[Product_ID],Table4[Sub_Category],"Not Found")</f>
        <v>Audio</v>
      </c>
      <c r="R4133" t="str">
        <f>_xlfn.XLOOKUP(Table2[[#This Row],[Customer_ID]],Table1[Customer_ID],Table1[Region],"Not Found")</f>
        <v>South</v>
      </c>
      <c r="S4133" t="str">
        <f>_xlfn.XLOOKUP(Table2[[#This Row],[Customer_ID]],Table1[Customer_ID],Table1[Segment],"Not Found")</f>
        <v>Corporate</v>
      </c>
      <c r="T4133" t="str">
        <f>_xlfn.XLOOKUP(Table2[[#This Row],[Product_ID]],Table4[Product_ID],Table4[Product_Name],"Not Found")</f>
        <v>Bluetooth Speaker</v>
      </c>
    </row>
    <row r="4134" spans="1:20" x14ac:dyDescent="0.3">
      <c r="A4134" t="s">
        <v>4666</v>
      </c>
      <c r="B4134" s="4">
        <v>45698</v>
      </c>
      <c r="C4134" s="4">
        <v>45700</v>
      </c>
      <c r="D4134" t="s">
        <v>935</v>
      </c>
      <c r="E4134" t="s">
        <v>96</v>
      </c>
      <c r="F4134" s="8">
        <v>1</v>
      </c>
      <c r="G4134" s="10">
        <v>0</v>
      </c>
      <c r="H4134" t="s">
        <v>17</v>
      </c>
      <c r="I4134" s="8">
        <v>999</v>
      </c>
      <c r="J4134" s="8">
        <v>260.68</v>
      </c>
      <c r="K4134" s="12">
        <f>YEAR(Table2[[#This Row],[Order_Date]])</f>
        <v>2025</v>
      </c>
      <c r="L4134" s="12">
        <f>MONTH(Table2[[#This Row],[Order_Date]])</f>
        <v>2</v>
      </c>
      <c r="M4134" t="str">
        <f>TEXT(Table2[[#This Row],[Order_Date]],"mmm")</f>
        <v>Feb</v>
      </c>
      <c r="N4134" t="str">
        <f>TEXT(Table2[[#This Row],[Order_Date]],"YYYY-MM")</f>
        <v>2025-02</v>
      </c>
      <c r="O4134" s="9">
        <f>IFERROR(Table2[[#This Row],[Profit]]/Table2[[#This Row],[Sales]],0)</f>
        <v>0.26094094094094095</v>
      </c>
      <c r="P4134" t="str">
        <f>_xlfn.XLOOKUP(Table2[[#This Row],[Product_ID]],Table4[Product_ID],Table4[Category],"Not Found")</f>
        <v>Home</v>
      </c>
      <c r="Q4134" t="str">
        <f>_xlfn.XLOOKUP(Table2[[#This Row],[Product_ID]],Table4[Product_ID],Table4[Sub_Category],"Not Found")</f>
        <v>Lighting</v>
      </c>
      <c r="R4134" t="str">
        <f>_xlfn.XLOOKUP(Table2[[#This Row],[Customer_ID]],Table1[Customer_ID],Table1[Region],"Not Found")</f>
        <v>North</v>
      </c>
      <c r="S4134" t="str">
        <f>_xlfn.XLOOKUP(Table2[[#This Row],[Customer_ID]],Table1[Customer_ID],Table1[Segment],"Not Found")</f>
        <v>Consumer</v>
      </c>
      <c r="T4134" t="str">
        <f>_xlfn.XLOOKUP(Table2[[#This Row],[Product_ID]],Table4[Product_ID],Table4[Product_Name],"Not Found")</f>
        <v>LED Strip Light</v>
      </c>
    </row>
    <row r="4135" spans="1:20" x14ac:dyDescent="0.3">
      <c r="A4135" t="s">
        <v>4667</v>
      </c>
      <c r="B4135" s="4">
        <v>45859</v>
      </c>
      <c r="C4135" s="4">
        <v>45861</v>
      </c>
      <c r="D4135" t="s">
        <v>227</v>
      </c>
      <c r="E4135" t="s">
        <v>29</v>
      </c>
      <c r="F4135" s="8">
        <v>1</v>
      </c>
      <c r="G4135" s="10">
        <v>0</v>
      </c>
      <c r="H4135" t="s">
        <v>17</v>
      </c>
      <c r="I4135" s="8">
        <v>399</v>
      </c>
      <c r="J4135" s="8">
        <v>106.37</v>
      </c>
      <c r="K4135" s="12">
        <f>YEAR(Table2[[#This Row],[Order_Date]])</f>
        <v>2025</v>
      </c>
      <c r="L4135" s="12">
        <f>MONTH(Table2[[#This Row],[Order_Date]])</f>
        <v>7</v>
      </c>
      <c r="M4135" t="str">
        <f>TEXT(Table2[[#This Row],[Order_Date]],"mmm")</f>
        <v>Jul</v>
      </c>
      <c r="N4135" t="str">
        <f>TEXT(Table2[[#This Row],[Order_Date]],"YYYY-MM")</f>
        <v>2025-07</v>
      </c>
      <c r="O4135" s="9">
        <f>IFERROR(Table2[[#This Row],[Profit]]/Table2[[#This Row],[Sales]],0)</f>
        <v>0.26659147869674188</v>
      </c>
      <c r="P4135" t="str">
        <f>_xlfn.XLOOKUP(Table2[[#This Row],[Product_ID]],Table4[Product_ID],Table4[Category],"Not Found")</f>
        <v>Office</v>
      </c>
      <c r="Q4135" t="str">
        <f>_xlfn.XLOOKUP(Table2[[#This Row],[Product_ID]],Table4[Product_ID],Table4[Sub_Category],"Not Found")</f>
        <v>Paper</v>
      </c>
      <c r="R4135" t="str">
        <f>_xlfn.XLOOKUP(Table2[[#This Row],[Customer_ID]],Table1[Customer_ID],Table1[Region],"Not Found")</f>
        <v>West</v>
      </c>
      <c r="S4135" t="str">
        <f>_xlfn.XLOOKUP(Table2[[#This Row],[Customer_ID]],Table1[Customer_ID],Table1[Segment],"Not Found")</f>
        <v>Consumer</v>
      </c>
      <c r="T4135" t="str">
        <f>_xlfn.XLOOKUP(Table2[[#This Row],[Product_ID]],Table4[Product_ID],Table4[Product_Name],"Not Found")</f>
        <v>Notebook Set</v>
      </c>
    </row>
    <row r="4136" spans="1:20" x14ac:dyDescent="0.3">
      <c r="A4136" t="s">
        <v>4668</v>
      </c>
      <c r="B4136" s="4">
        <v>45681</v>
      </c>
      <c r="C4136" s="4">
        <v>45685</v>
      </c>
      <c r="D4136" t="s">
        <v>142</v>
      </c>
      <c r="E4136" t="s">
        <v>99</v>
      </c>
      <c r="F4136" s="8">
        <v>1</v>
      </c>
      <c r="G4136" s="10">
        <v>0.1</v>
      </c>
      <c r="H4136" t="s">
        <v>13</v>
      </c>
      <c r="I4136" s="8">
        <v>224.1</v>
      </c>
      <c r="J4136" s="8">
        <v>71.319999999999993</v>
      </c>
      <c r="K4136" s="12">
        <f>YEAR(Table2[[#This Row],[Order_Date]])</f>
        <v>2025</v>
      </c>
      <c r="L4136" s="12">
        <f>MONTH(Table2[[#This Row],[Order_Date]])</f>
        <v>1</v>
      </c>
      <c r="M4136" t="str">
        <f>TEXT(Table2[[#This Row],[Order_Date]],"mmm")</f>
        <v>Jan</v>
      </c>
      <c r="N4136" t="str">
        <f>TEXT(Table2[[#This Row],[Order_Date]],"YYYY-MM")</f>
        <v>2025-01</v>
      </c>
      <c r="O4136" s="9">
        <f>IFERROR(Table2[[#This Row],[Profit]]/Table2[[#This Row],[Sales]],0)</f>
        <v>0.31825078090138331</v>
      </c>
      <c r="P4136" t="str">
        <f>_xlfn.XLOOKUP(Table2[[#This Row],[Product_ID]],Table4[Product_ID],Table4[Category],"Not Found")</f>
        <v>Office</v>
      </c>
      <c r="Q4136" t="str">
        <f>_xlfn.XLOOKUP(Table2[[#This Row],[Product_ID]],Table4[Product_ID],Table4[Sub_Category],"Not Found")</f>
        <v>Paper</v>
      </c>
      <c r="R4136" t="str">
        <f>_xlfn.XLOOKUP(Table2[[#This Row],[Customer_ID]],Table1[Customer_ID],Table1[Region],"Not Found")</f>
        <v>North</v>
      </c>
      <c r="S4136" t="str">
        <f>_xlfn.XLOOKUP(Table2[[#This Row],[Customer_ID]],Table1[Customer_ID],Table1[Segment],"Not Found")</f>
        <v>Corporate</v>
      </c>
      <c r="T4136" t="str">
        <f>_xlfn.XLOOKUP(Table2[[#This Row],[Product_ID]],Table4[Product_ID],Table4[Product_Name],"Not Found")</f>
        <v>Pen Set</v>
      </c>
    </row>
    <row r="4137" spans="1:20" x14ac:dyDescent="0.3">
      <c r="A4137" t="s">
        <v>4669</v>
      </c>
      <c r="B4137" s="4">
        <v>45633</v>
      </c>
      <c r="C4137" s="4">
        <v>45635</v>
      </c>
      <c r="D4137" t="s">
        <v>197</v>
      </c>
      <c r="E4137" t="s">
        <v>35</v>
      </c>
      <c r="F4137" s="8">
        <v>2</v>
      </c>
      <c r="G4137" s="10">
        <v>0.15</v>
      </c>
      <c r="H4137" t="s">
        <v>30</v>
      </c>
      <c r="I4137" s="8">
        <v>2718.3</v>
      </c>
      <c r="J4137" s="8">
        <v>884.7</v>
      </c>
      <c r="K4137" s="12">
        <f>YEAR(Table2[[#This Row],[Order_Date]])</f>
        <v>2024</v>
      </c>
      <c r="L4137" s="12">
        <f>MONTH(Table2[[#This Row],[Order_Date]])</f>
        <v>12</v>
      </c>
      <c r="M4137" t="str">
        <f>TEXT(Table2[[#This Row],[Order_Date]],"mmm")</f>
        <v>Dec</v>
      </c>
      <c r="N4137" t="str">
        <f>TEXT(Table2[[#This Row],[Order_Date]],"YYYY-MM")</f>
        <v>2024-12</v>
      </c>
      <c r="O4137" s="9">
        <f>IFERROR(Table2[[#This Row],[Profit]]/Table2[[#This Row],[Sales]],0)</f>
        <v>0.32546076591987638</v>
      </c>
      <c r="P4137" t="str">
        <f>_xlfn.XLOOKUP(Table2[[#This Row],[Product_ID]],Table4[Product_ID],Table4[Category],"Not Found")</f>
        <v>Lifestyle</v>
      </c>
      <c r="Q4137" t="str">
        <f>_xlfn.XLOOKUP(Table2[[#This Row],[Product_ID]],Table4[Product_ID],Table4[Sub_Category],"Not Found")</f>
        <v>Bags</v>
      </c>
      <c r="R4137" t="str">
        <f>_xlfn.XLOOKUP(Table2[[#This Row],[Customer_ID]],Table1[Customer_ID],Table1[Region],"Not Found")</f>
        <v>North</v>
      </c>
      <c r="S4137" t="str">
        <f>_xlfn.XLOOKUP(Table2[[#This Row],[Customer_ID]],Table1[Customer_ID],Table1[Segment],"Not Found")</f>
        <v>Home Office</v>
      </c>
      <c r="T4137" t="str">
        <f>_xlfn.XLOOKUP(Table2[[#This Row],[Product_ID]],Table4[Product_ID],Table4[Product_Name],"Not Found")</f>
        <v>Backpack</v>
      </c>
    </row>
    <row r="4138" spans="1:20" x14ac:dyDescent="0.3">
      <c r="A4138" t="s">
        <v>4670</v>
      </c>
      <c r="B4138" s="4">
        <v>45905</v>
      </c>
      <c r="C4138" s="4">
        <v>45908</v>
      </c>
      <c r="D4138" t="s">
        <v>283</v>
      </c>
      <c r="E4138" t="s">
        <v>68</v>
      </c>
      <c r="F4138" s="8">
        <v>3</v>
      </c>
      <c r="G4138" s="10">
        <v>0</v>
      </c>
      <c r="H4138" t="s">
        <v>17</v>
      </c>
      <c r="I4138" s="8">
        <v>3897</v>
      </c>
      <c r="J4138" s="8">
        <v>1130.26</v>
      </c>
      <c r="K4138" s="12">
        <f>YEAR(Table2[[#This Row],[Order_Date]])</f>
        <v>2025</v>
      </c>
      <c r="L4138" s="12">
        <f>MONTH(Table2[[#This Row],[Order_Date]])</f>
        <v>9</v>
      </c>
      <c r="M4138" t="str">
        <f>TEXT(Table2[[#This Row],[Order_Date]],"mmm")</f>
        <v>Sep</v>
      </c>
      <c r="N4138" t="str">
        <f>TEXT(Table2[[#This Row],[Order_Date]],"YYYY-MM")</f>
        <v>2025-09</v>
      </c>
      <c r="O4138" s="9">
        <f>IFERROR(Table2[[#This Row],[Profit]]/Table2[[#This Row],[Sales]],0)</f>
        <v>0.29003335899409804</v>
      </c>
      <c r="P4138" t="str">
        <f>_xlfn.XLOOKUP(Table2[[#This Row],[Product_ID]],Table4[Product_ID],Table4[Category],"Not Found")</f>
        <v>Home</v>
      </c>
      <c r="Q4138" t="str">
        <f>_xlfn.XLOOKUP(Table2[[#This Row],[Product_ID]],Table4[Product_ID],Table4[Sub_Category],"Not Found")</f>
        <v>Lighting</v>
      </c>
      <c r="R4138" t="str">
        <f>_xlfn.XLOOKUP(Table2[[#This Row],[Customer_ID]],Table1[Customer_ID],Table1[Region],"Not Found")</f>
        <v>West</v>
      </c>
      <c r="S4138" t="str">
        <f>_xlfn.XLOOKUP(Table2[[#This Row],[Customer_ID]],Table1[Customer_ID],Table1[Segment],"Not Found")</f>
        <v>Consumer</v>
      </c>
      <c r="T4138" t="str">
        <f>_xlfn.XLOOKUP(Table2[[#This Row],[Product_ID]],Table4[Product_ID],Table4[Product_Name],"Not Found")</f>
        <v>Table Lamp</v>
      </c>
    </row>
    <row r="4139" spans="1:20" x14ac:dyDescent="0.3">
      <c r="A4139" t="s">
        <v>4671</v>
      </c>
      <c r="B4139" s="4">
        <v>45784</v>
      </c>
      <c r="C4139" s="4">
        <v>45789</v>
      </c>
      <c r="D4139" t="s">
        <v>359</v>
      </c>
      <c r="E4139" t="s">
        <v>99</v>
      </c>
      <c r="F4139" s="8">
        <v>2</v>
      </c>
      <c r="G4139" s="10">
        <v>0</v>
      </c>
      <c r="H4139" t="s">
        <v>17</v>
      </c>
      <c r="I4139" s="8">
        <v>498</v>
      </c>
      <c r="J4139" s="8">
        <v>133.41999999999999</v>
      </c>
      <c r="K4139" s="12">
        <f>YEAR(Table2[[#This Row],[Order_Date]])</f>
        <v>2025</v>
      </c>
      <c r="L4139" s="12">
        <f>MONTH(Table2[[#This Row],[Order_Date]])</f>
        <v>5</v>
      </c>
      <c r="M4139" t="str">
        <f>TEXT(Table2[[#This Row],[Order_Date]],"mmm")</f>
        <v>May</v>
      </c>
      <c r="N4139" t="str">
        <f>TEXT(Table2[[#This Row],[Order_Date]],"YYYY-MM")</f>
        <v>2025-05</v>
      </c>
      <c r="O4139" s="9">
        <f>IFERROR(Table2[[#This Row],[Profit]]/Table2[[#This Row],[Sales]],0)</f>
        <v>0.26791164658634536</v>
      </c>
      <c r="P4139" t="str">
        <f>_xlfn.XLOOKUP(Table2[[#This Row],[Product_ID]],Table4[Product_ID],Table4[Category],"Not Found")</f>
        <v>Office</v>
      </c>
      <c r="Q4139" t="str">
        <f>_xlfn.XLOOKUP(Table2[[#This Row],[Product_ID]],Table4[Product_ID],Table4[Sub_Category],"Not Found")</f>
        <v>Paper</v>
      </c>
      <c r="R4139" t="str">
        <f>_xlfn.XLOOKUP(Table2[[#This Row],[Customer_ID]],Table1[Customer_ID],Table1[Region],"Not Found")</f>
        <v>East</v>
      </c>
      <c r="S4139" t="str">
        <f>_xlfn.XLOOKUP(Table2[[#This Row],[Customer_ID]],Table1[Customer_ID],Table1[Segment],"Not Found")</f>
        <v>Consumer</v>
      </c>
      <c r="T4139" t="str">
        <f>_xlfn.XLOOKUP(Table2[[#This Row],[Product_ID]],Table4[Product_ID],Table4[Product_Name],"Not Found")</f>
        <v>Pen Set</v>
      </c>
    </row>
    <row r="4140" spans="1:20" x14ac:dyDescent="0.3">
      <c r="A4140" t="s">
        <v>4672</v>
      </c>
      <c r="B4140" s="4">
        <v>45483</v>
      </c>
      <c r="C4140" s="4">
        <v>45487</v>
      </c>
      <c r="D4140" t="s">
        <v>1477</v>
      </c>
      <c r="E4140" t="s">
        <v>116</v>
      </c>
      <c r="F4140" s="8">
        <v>4</v>
      </c>
      <c r="G4140" s="10">
        <v>0</v>
      </c>
      <c r="H4140" t="s">
        <v>30</v>
      </c>
      <c r="I4140" s="8">
        <v>1596</v>
      </c>
      <c r="J4140" s="8">
        <v>299.95</v>
      </c>
      <c r="K4140" s="12">
        <f>YEAR(Table2[[#This Row],[Order_Date]])</f>
        <v>2024</v>
      </c>
      <c r="L4140" s="12">
        <f>MONTH(Table2[[#This Row],[Order_Date]])</f>
        <v>7</v>
      </c>
      <c r="M4140" t="str">
        <f>TEXT(Table2[[#This Row],[Order_Date]],"mmm")</f>
        <v>Jul</v>
      </c>
      <c r="N4140" t="str">
        <f>TEXT(Table2[[#This Row],[Order_Date]],"YYYY-MM")</f>
        <v>2024-07</v>
      </c>
      <c r="O4140" s="9">
        <f>IFERROR(Table2[[#This Row],[Profit]]/Table2[[#This Row],[Sales]],0)</f>
        <v>0.18793859649122807</v>
      </c>
      <c r="P4140" t="str">
        <f>_xlfn.XLOOKUP(Table2[[#This Row],[Product_ID]],Table4[Product_ID],Table4[Category],"Not Found")</f>
        <v>Technology</v>
      </c>
      <c r="Q4140" t="str">
        <f>_xlfn.XLOOKUP(Table2[[#This Row],[Product_ID]],Table4[Product_ID],Table4[Sub_Category],"Not Found")</f>
        <v>Accessories</v>
      </c>
      <c r="R4140" t="str">
        <f>_xlfn.XLOOKUP(Table2[[#This Row],[Customer_ID]],Table1[Customer_ID],Table1[Region],"Not Found")</f>
        <v>West</v>
      </c>
      <c r="S4140" t="str">
        <f>_xlfn.XLOOKUP(Table2[[#This Row],[Customer_ID]],Table1[Customer_ID],Table1[Segment],"Not Found")</f>
        <v>Home Office</v>
      </c>
      <c r="T4140" t="str">
        <f>_xlfn.XLOOKUP(Table2[[#This Row],[Product_ID]],Table4[Product_ID],Table4[Product_Name],"Not Found")</f>
        <v>Mobile Holder</v>
      </c>
    </row>
    <row r="4141" spans="1:20" x14ac:dyDescent="0.3">
      <c r="A4141" t="s">
        <v>4673</v>
      </c>
      <c r="B4141" s="4">
        <v>45790</v>
      </c>
      <c r="C4141" s="4">
        <v>45791</v>
      </c>
      <c r="D4141" t="s">
        <v>932</v>
      </c>
      <c r="E4141" t="s">
        <v>116</v>
      </c>
      <c r="F4141" s="8">
        <v>2</v>
      </c>
      <c r="G4141" s="10">
        <v>0.15</v>
      </c>
      <c r="H4141" t="s">
        <v>13</v>
      </c>
      <c r="I4141" s="8">
        <v>678.3</v>
      </c>
      <c r="J4141" s="8">
        <v>148.88</v>
      </c>
      <c r="K4141" s="12">
        <f>YEAR(Table2[[#This Row],[Order_Date]])</f>
        <v>2025</v>
      </c>
      <c r="L4141" s="12">
        <f>MONTH(Table2[[#This Row],[Order_Date]])</f>
        <v>5</v>
      </c>
      <c r="M4141" t="str">
        <f>TEXT(Table2[[#This Row],[Order_Date]],"mmm")</f>
        <v>May</v>
      </c>
      <c r="N4141" t="str">
        <f>TEXT(Table2[[#This Row],[Order_Date]],"YYYY-MM")</f>
        <v>2025-05</v>
      </c>
      <c r="O4141" s="9">
        <f>IFERROR(Table2[[#This Row],[Profit]]/Table2[[#This Row],[Sales]],0)</f>
        <v>0.21948990122364737</v>
      </c>
      <c r="P4141" t="str">
        <f>_xlfn.XLOOKUP(Table2[[#This Row],[Product_ID]],Table4[Product_ID],Table4[Category],"Not Found")</f>
        <v>Technology</v>
      </c>
      <c r="Q4141" t="str">
        <f>_xlfn.XLOOKUP(Table2[[#This Row],[Product_ID]],Table4[Product_ID],Table4[Sub_Category],"Not Found")</f>
        <v>Accessories</v>
      </c>
      <c r="R4141" t="str">
        <f>_xlfn.XLOOKUP(Table2[[#This Row],[Customer_ID]],Table1[Customer_ID],Table1[Region],"Not Found")</f>
        <v>West</v>
      </c>
      <c r="S4141" t="str">
        <f>_xlfn.XLOOKUP(Table2[[#This Row],[Customer_ID]],Table1[Customer_ID],Table1[Segment],"Not Found")</f>
        <v>Consumer</v>
      </c>
      <c r="T4141" t="str">
        <f>_xlfn.XLOOKUP(Table2[[#This Row],[Product_ID]],Table4[Product_ID],Table4[Product_Name],"Not Found")</f>
        <v>Mobile Holder</v>
      </c>
    </row>
    <row r="4142" spans="1:20" x14ac:dyDescent="0.3">
      <c r="A4142" t="s">
        <v>4674</v>
      </c>
      <c r="B4142" s="4">
        <v>46003</v>
      </c>
      <c r="C4142" s="4">
        <v>46006</v>
      </c>
      <c r="D4142" t="s">
        <v>32</v>
      </c>
      <c r="E4142" t="s">
        <v>96</v>
      </c>
      <c r="F4142" s="8">
        <v>1</v>
      </c>
      <c r="G4142" s="10">
        <v>0.1</v>
      </c>
      <c r="H4142" t="s">
        <v>21</v>
      </c>
      <c r="I4142" s="8">
        <v>899.1</v>
      </c>
      <c r="J4142" s="8">
        <v>247.84</v>
      </c>
      <c r="K4142" s="12">
        <f>YEAR(Table2[[#This Row],[Order_Date]])</f>
        <v>2025</v>
      </c>
      <c r="L4142" s="12">
        <f>MONTH(Table2[[#This Row],[Order_Date]])</f>
        <v>12</v>
      </c>
      <c r="M4142" t="str">
        <f>TEXT(Table2[[#This Row],[Order_Date]],"mmm")</f>
        <v>Dec</v>
      </c>
      <c r="N4142" t="str">
        <f>TEXT(Table2[[#This Row],[Order_Date]],"YYYY-MM")</f>
        <v>2025-12</v>
      </c>
      <c r="O4142" s="9">
        <f>IFERROR(Table2[[#This Row],[Profit]]/Table2[[#This Row],[Sales]],0)</f>
        <v>0.27565343120898678</v>
      </c>
      <c r="P4142" t="str">
        <f>_xlfn.XLOOKUP(Table2[[#This Row],[Product_ID]],Table4[Product_ID],Table4[Category],"Not Found")</f>
        <v>Home</v>
      </c>
      <c r="Q4142" t="str">
        <f>_xlfn.XLOOKUP(Table2[[#This Row],[Product_ID]],Table4[Product_ID],Table4[Sub_Category],"Not Found")</f>
        <v>Lighting</v>
      </c>
      <c r="R4142" t="str">
        <f>_xlfn.XLOOKUP(Table2[[#This Row],[Customer_ID]],Table1[Customer_ID],Table1[Region],"Not Found")</f>
        <v>North</v>
      </c>
      <c r="S4142" t="str">
        <f>_xlfn.XLOOKUP(Table2[[#This Row],[Customer_ID]],Table1[Customer_ID],Table1[Segment],"Not Found")</f>
        <v>Home Office</v>
      </c>
      <c r="T4142" t="str">
        <f>_xlfn.XLOOKUP(Table2[[#This Row],[Product_ID]],Table4[Product_ID],Table4[Product_Name],"Not Found")</f>
        <v>LED Strip Light</v>
      </c>
    </row>
    <row r="4143" spans="1:20" x14ac:dyDescent="0.3">
      <c r="A4143" t="s">
        <v>4675</v>
      </c>
      <c r="B4143" s="4">
        <v>45524</v>
      </c>
      <c r="C4143" s="4">
        <v>45525</v>
      </c>
      <c r="D4143" t="s">
        <v>774</v>
      </c>
      <c r="E4143" t="s">
        <v>116</v>
      </c>
      <c r="F4143" s="8">
        <v>1</v>
      </c>
      <c r="G4143" s="10">
        <v>0.2</v>
      </c>
      <c r="H4143" t="s">
        <v>13</v>
      </c>
      <c r="I4143" s="8">
        <v>319.2</v>
      </c>
      <c r="J4143" s="8">
        <v>59.51</v>
      </c>
      <c r="K4143" s="12">
        <f>YEAR(Table2[[#This Row],[Order_Date]])</f>
        <v>2024</v>
      </c>
      <c r="L4143" s="12">
        <f>MONTH(Table2[[#This Row],[Order_Date]])</f>
        <v>8</v>
      </c>
      <c r="M4143" t="str">
        <f>TEXT(Table2[[#This Row],[Order_Date]],"mmm")</f>
        <v>Aug</v>
      </c>
      <c r="N4143" t="str">
        <f>TEXT(Table2[[#This Row],[Order_Date]],"YYYY-MM")</f>
        <v>2024-08</v>
      </c>
      <c r="O4143" s="9">
        <f>IFERROR(Table2[[#This Row],[Profit]]/Table2[[#This Row],[Sales]],0)</f>
        <v>0.18643483709273184</v>
      </c>
      <c r="P4143" t="str">
        <f>_xlfn.XLOOKUP(Table2[[#This Row],[Product_ID]],Table4[Product_ID],Table4[Category],"Not Found")</f>
        <v>Technology</v>
      </c>
      <c r="Q4143" t="str">
        <f>_xlfn.XLOOKUP(Table2[[#This Row],[Product_ID]],Table4[Product_ID],Table4[Sub_Category],"Not Found")</f>
        <v>Accessories</v>
      </c>
      <c r="R4143" t="str">
        <f>_xlfn.XLOOKUP(Table2[[#This Row],[Customer_ID]],Table1[Customer_ID],Table1[Region],"Not Found")</f>
        <v>West</v>
      </c>
      <c r="S4143" t="str">
        <f>_xlfn.XLOOKUP(Table2[[#This Row],[Customer_ID]],Table1[Customer_ID],Table1[Segment],"Not Found")</f>
        <v>Consumer</v>
      </c>
      <c r="T4143" t="str">
        <f>_xlfn.XLOOKUP(Table2[[#This Row],[Product_ID]],Table4[Product_ID],Table4[Product_Name],"Not Found")</f>
        <v>Mobile Holder</v>
      </c>
    </row>
    <row r="4144" spans="1:20" x14ac:dyDescent="0.3">
      <c r="A4144" t="s">
        <v>4676</v>
      </c>
      <c r="B4144" s="4">
        <v>45518</v>
      </c>
      <c r="C4144" s="4">
        <v>45520</v>
      </c>
      <c r="D4144" t="s">
        <v>54</v>
      </c>
      <c r="E4144" t="s">
        <v>68</v>
      </c>
      <c r="F4144" s="8">
        <v>4</v>
      </c>
      <c r="G4144" s="10">
        <v>0.15</v>
      </c>
      <c r="H4144" t="s">
        <v>17</v>
      </c>
      <c r="I4144" s="8">
        <v>4416.6000000000004</v>
      </c>
      <c r="J4144" s="8">
        <v>1151.8800000000001</v>
      </c>
      <c r="K4144" s="12">
        <f>YEAR(Table2[[#This Row],[Order_Date]])</f>
        <v>2024</v>
      </c>
      <c r="L4144" s="12">
        <f>MONTH(Table2[[#This Row],[Order_Date]])</f>
        <v>8</v>
      </c>
      <c r="M4144" t="str">
        <f>TEXT(Table2[[#This Row],[Order_Date]],"mmm")</f>
        <v>Aug</v>
      </c>
      <c r="N4144" t="str">
        <f>TEXT(Table2[[#This Row],[Order_Date]],"YYYY-MM")</f>
        <v>2024-08</v>
      </c>
      <c r="O4144" s="9">
        <f>IFERROR(Table2[[#This Row],[Profit]]/Table2[[#This Row],[Sales]],0)</f>
        <v>0.26080695557668793</v>
      </c>
      <c r="P4144" t="str">
        <f>_xlfn.XLOOKUP(Table2[[#This Row],[Product_ID]],Table4[Product_ID],Table4[Category],"Not Found")</f>
        <v>Home</v>
      </c>
      <c r="Q4144" t="str">
        <f>_xlfn.XLOOKUP(Table2[[#This Row],[Product_ID]],Table4[Product_ID],Table4[Sub_Category],"Not Found")</f>
        <v>Lighting</v>
      </c>
      <c r="R4144" t="str">
        <f>_xlfn.XLOOKUP(Table2[[#This Row],[Customer_ID]],Table1[Customer_ID],Table1[Region],"Not Found")</f>
        <v>North</v>
      </c>
      <c r="S4144" t="str">
        <f>_xlfn.XLOOKUP(Table2[[#This Row],[Customer_ID]],Table1[Customer_ID],Table1[Segment],"Not Found")</f>
        <v>Consumer</v>
      </c>
      <c r="T4144" t="str">
        <f>_xlfn.XLOOKUP(Table2[[#This Row],[Product_ID]],Table4[Product_ID],Table4[Product_Name],"Not Found")</f>
        <v>Table Lamp</v>
      </c>
    </row>
    <row r="4145" spans="1:20" x14ac:dyDescent="0.3">
      <c r="A4145" t="s">
        <v>4677</v>
      </c>
      <c r="B4145" s="4">
        <v>45662</v>
      </c>
      <c r="C4145" s="4">
        <v>45665</v>
      </c>
      <c r="D4145" t="s">
        <v>1113</v>
      </c>
      <c r="E4145" t="s">
        <v>16</v>
      </c>
      <c r="F4145" s="8">
        <v>1</v>
      </c>
      <c r="G4145" s="10">
        <v>0</v>
      </c>
      <c r="H4145" t="s">
        <v>30</v>
      </c>
      <c r="I4145" s="8">
        <v>1299</v>
      </c>
      <c r="J4145" s="8">
        <v>302.88</v>
      </c>
      <c r="K4145" s="12">
        <f>YEAR(Table2[[#This Row],[Order_Date]])</f>
        <v>2025</v>
      </c>
      <c r="L4145" s="12">
        <f>MONTH(Table2[[#This Row],[Order_Date]])</f>
        <v>1</v>
      </c>
      <c r="M4145" t="str">
        <f>TEXT(Table2[[#This Row],[Order_Date]],"mmm")</f>
        <v>Jan</v>
      </c>
      <c r="N4145" t="str">
        <f>TEXT(Table2[[#This Row],[Order_Date]],"YYYY-MM")</f>
        <v>2025-01</v>
      </c>
      <c r="O4145" s="9">
        <f>IFERROR(Table2[[#This Row],[Profit]]/Table2[[#This Row],[Sales]],0)</f>
        <v>0.23316397228637414</v>
      </c>
      <c r="P4145" t="str">
        <f>_xlfn.XLOOKUP(Table2[[#This Row],[Product_ID]],Table4[Product_ID],Table4[Category],"Not Found")</f>
        <v>Technology</v>
      </c>
      <c r="Q4145" t="str">
        <f>_xlfn.XLOOKUP(Table2[[#This Row],[Product_ID]],Table4[Product_ID],Table4[Sub_Category],"Not Found")</f>
        <v>Accessories</v>
      </c>
      <c r="R4145" t="str">
        <f>_xlfn.XLOOKUP(Table2[[#This Row],[Customer_ID]],Table1[Customer_ID],Table1[Region],"Not Found")</f>
        <v>East</v>
      </c>
      <c r="S4145" t="str">
        <f>_xlfn.XLOOKUP(Table2[[#This Row],[Customer_ID]],Table1[Customer_ID],Table1[Segment],"Not Found")</f>
        <v>Consumer</v>
      </c>
      <c r="T4145" t="str">
        <f>_xlfn.XLOOKUP(Table2[[#This Row],[Product_ID]],Table4[Product_ID],Table4[Product_Name],"Not Found")</f>
        <v>USB-C Hub</v>
      </c>
    </row>
    <row r="4146" spans="1:20" x14ac:dyDescent="0.3">
      <c r="A4146" t="s">
        <v>4678</v>
      </c>
      <c r="B4146" s="4">
        <v>45430</v>
      </c>
      <c r="C4146" s="4">
        <v>45434</v>
      </c>
      <c r="D4146" t="s">
        <v>344</v>
      </c>
      <c r="E4146" t="s">
        <v>29</v>
      </c>
      <c r="F4146" s="8">
        <v>2</v>
      </c>
      <c r="G4146" s="10">
        <v>0</v>
      </c>
      <c r="H4146" t="s">
        <v>17</v>
      </c>
      <c r="I4146" s="8">
        <v>798</v>
      </c>
      <c r="J4146" s="8">
        <v>-25.18</v>
      </c>
      <c r="K4146" s="12">
        <f>YEAR(Table2[[#This Row],[Order_Date]])</f>
        <v>2024</v>
      </c>
      <c r="L4146" s="12">
        <f>MONTH(Table2[[#This Row],[Order_Date]])</f>
        <v>5</v>
      </c>
      <c r="M4146" t="str">
        <f>TEXT(Table2[[#This Row],[Order_Date]],"mmm")</f>
        <v>May</v>
      </c>
      <c r="N4146" t="str">
        <f>TEXT(Table2[[#This Row],[Order_Date]],"YYYY-MM")</f>
        <v>2024-05</v>
      </c>
      <c r="O4146" s="9">
        <f>IFERROR(Table2[[#This Row],[Profit]]/Table2[[#This Row],[Sales]],0)</f>
        <v>-3.1553884711779445E-2</v>
      </c>
      <c r="P4146" t="str">
        <f>_xlfn.XLOOKUP(Table2[[#This Row],[Product_ID]],Table4[Product_ID],Table4[Category],"Not Found")</f>
        <v>Office</v>
      </c>
      <c r="Q4146" t="str">
        <f>_xlfn.XLOOKUP(Table2[[#This Row],[Product_ID]],Table4[Product_ID],Table4[Sub_Category],"Not Found")</f>
        <v>Paper</v>
      </c>
      <c r="R4146" t="str">
        <f>_xlfn.XLOOKUP(Table2[[#This Row],[Customer_ID]],Table1[Customer_ID],Table1[Region],"Not Found")</f>
        <v>North</v>
      </c>
      <c r="S4146" t="str">
        <f>_xlfn.XLOOKUP(Table2[[#This Row],[Customer_ID]],Table1[Customer_ID],Table1[Segment],"Not Found")</f>
        <v>Consumer</v>
      </c>
      <c r="T4146" t="str">
        <f>_xlfn.XLOOKUP(Table2[[#This Row],[Product_ID]],Table4[Product_ID],Table4[Product_Name],"Not Found")</f>
        <v>Notebook Set</v>
      </c>
    </row>
    <row r="4147" spans="1:20" x14ac:dyDescent="0.3">
      <c r="A4147" t="s">
        <v>4679</v>
      </c>
      <c r="B4147" s="4">
        <v>45440</v>
      </c>
      <c r="C4147" s="4">
        <v>45444</v>
      </c>
      <c r="D4147" t="s">
        <v>2069</v>
      </c>
      <c r="E4147" t="s">
        <v>99</v>
      </c>
      <c r="F4147" s="8">
        <v>1</v>
      </c>
      <c r="G4147" s="10">
        <v>0.05</v>
      </c>
      <c r="H4147" t="s">
        <v>13</v>
      </c>
      <c r="I4147" s="8">
        <v>236.55</v>
      </c>
      <c r="J4147" s="8">
        <v>57.6</v>
      </c>
      <c r="K4147" s="12">
        <f>YEAR(Table2[[#This Row],[Order_Date]])</f>
        <v>2024</v>
      </c>
      <c r="L4147" s="12">
        <f>MONTH(Table2[[#This Row],[Order_Date]])</f>
        <v>5</v>
      </c>
      <c r="M4147" t="str">
        <f>TEXT(Table2[[#This Row],[Order_Date]],"mmm")</f>
        <v>May</v>
      </c>
      <c r="N4147" t="str">
        <f>TEXT(Table2[[#This Row],[Order_Date]],"YYYY-MM")</f>
        <v>2024-05</v>
      </c>
      <c r="O4147" s="9">
        <f>IFERROR(Table2[[#This Row],[Profit]]/Table2[[#This Row],[Sales]],0)</f>
        <v>0.2435003170577045</v>
      </c>
      <c r="P4147" t="str">
        <f>_xlfn.XLOOKUP(Table2[[#This Row],[Product_ID]],Table4[Product_ID],Table4[Category],"Not Found")</f>
        <v>Office</v>
      </c>
      <c r="Q4147" t="str">
        <f>_xlfn.XLOOKUP(Table2[[#This Row],[Product_ID]],Table4[Product_ID],Table4[Sub_Category],"Not Found")</f>
        <v>Paper</v>
      </c>
      <c r="R4147" t="str">
        <f>_xlfn.XLOOKUP(Table2[[#This Row],[Customer_ID]],Table1[Customer_ID],Table1[Region],"Not Found")</f>
        <v>South</v>
      </c>
      <c r="S4147" t="str">
        <f>_xlfn.XLOOKUP(Table2[[#This Row],[Customer_ID]],Table1[Customer_ID],Table1[Segment],"Not Found")</f>
        <v>Consumer</v>
      </c>
      <c r="T4147" t="str">
        <f>_xlfn.XLOOKUP(Table2[[#This Row],[Product_ID]],Table4[Product_ID],Table4[Product_Name],"Not Found")</f>
        <v>Pen Set</v>
      </c>
    </row>
    <row r="4148" spans="1:20" x14ac:dyDescent="0.3">
      <c r="A4148" t="s">
        <v>4680</v>
      </c>
      <c r="B4148" s="4">
        <v>45406</v>
      </c>
      <c r="C4148" s="4">
        <v>45407</v>
      </c>
      <c r="D4148" t="s">
        <v>1029</v>
      </c>
      <c r="E4148" t="s">
        <v>116</v>
      </c>
      <c r="F4148" s="8">
        <v>1</v>
      </c>
      <c r="G4148" s="10">
        <v>0</v>
      </c>
      <c r="H4148" t="s">
        <v>13</v>
      </c>
      <c r="I4148" s="8">
        <v>399</v>
      </c>
      <c r="J4148" s="8">
        <v>94.66</v>
      </c>
      <c r="K4148" s="12">
        <f>YEAR(Table2[[#This Row],[Order_Date]])</f>
        <v>2024</v>
      </c>
      <c r="L4148" s="12">
        <f>MONTH(Table2[[#This Row],[Order_Date]])</f>
        <v>4</v>
      </c>
      <c r="M4148" t="str">
        <f>TEXT(Table2[[#This Row],[Order_Date]],"mmm")</f>
        <v>Apr</v>
      </c>
      <c r="N4148" t="str">
        <f>TEXT(Table2[[#This Row],[Order_Date]],"YYYY-MM")</f>
        <v>2024-04</v>
      </c>
      <c r="O4148" s="9">
        <f>IFERROR(Table2[[#This Row],[Profit]]/Table2[[#This Row],[Sales]],0)</f>
        <v>0.23724310776942356</v>
      </c>
      <c r="P4148" t="str">
        <f>_xlfn.XLOOKUP(Table2[[#This Row],[Product_ID]],Table4[Product_ID],Table4[Category],"Not Found")</f>
        <v>Technology</v>
      </c>
      <c r="Q4148" t="str">
        <f>_xlfn.XLOOKUP(Table2[[#This Row],[Product_ID]],Table4[Product_ID],Table4[Sub_Category],"Not Found")</f>
        <v>Accessories</v>
      </c>
      <c r="R4148" t="str">
        <f>_xlfn.XLOOKUP(Table2[[#This Row],[Customer_ID]],Table1[Customer_ID],Table1[Region],"Not Found")</f>
        <v>North</v>
      </c>
      <c r="S4148" t="str">
        <f>_xlfn.XLOOKUP(Table2[[#This Row],[Customer_ID]],Table1[Customer_ID],Table1[Segment],"Not Found")</f>
        <v>Consumer</v>
      </c>
      <c r="T4148" t="str">
        <f>_xlfn.XLOOKUP(Table2[[#This Row],[Product_ID]],Table4[Product_ID],Table4[Product_Name],"Not Found")</f>
        <v>Mobile Holder</v>
      </c>
    </row>
    <row r="4149" spans="1:20" x14ac:dyDescent="0.3">
      <c r="A4149" t="s">
        <v>4681</v>
      </c>
      <c r="B4149" s="4">
        <v>45741</v>
      </c>
      <c r="C4149" s="4">
        <v>45746</v>
      </c>
      <c r="D4149" t="s">
        <v>1771</v>
      </c>
      <c r="E4149" t="s">
        <v>55</v>
      </c>
      <c r="F4149" s="8">
        <v>2</v>
      </c>
      <c r="G4149" s="10">
        <v>0</v>
      </c>
      <c r="H4149" t="s">
        <v>13</v>
      </c>
      <c r="I4149" s="8">
        <v>11998</v>
      </c>
      <c r="J4149" s="8">
        <v>1953.07</v>
      </c>
      <c r="K4149" s="12">
        <f>YEAR(Table2[[#This Row],[Order_Date]])</f>
        <v>2025</v>
      </c>
      <c r="L4149" s="12">
        <f>MONTH(Table2[[#This Row],[Order_Date]])</f>
        <v>3</v>
      </c>
      <c r="M4149" t="str">
        <f>TEXT(Table2[[#This Row],[Order_Date]],"mmm")</f>
        <v>Mar</v>
      </c>
      <c r="N4149" t="str">
        <f>TEXT(Table2[[#This Row],[Order_Date]],"YYYY-MM")</f>
        <v>2025-03</v>
      </c>
      <c r="O4149" s="9">
        <f>IFERROR(Table2[[#This Row],[Profit]]/Table2[[#This Row],[Sales]],0)</f>
        <v>0.16278296382730453</v>
      </c>
      <c r="P4149" t="str">
        <f>_xlfn.XLOOKUP(Table2[[#This Row],[Product_ID]],Table4[Product_ID],Table4[Category],"Not Found")</f>
        <v>Furniture</v>
      </c>
      <c r="Q4149" t="str">
        <f>_xlfn.XLOOKUP(Table2[[#This Row],[Product_ID]],Table4[Product_ID],Table4[Sub_Category],"Not Found")</f>
        <v>Furniture</v>
      </c>
      <c r="R4149" t="str">
        <f>_xlfn.XLOOKUP(Table2[[#This Row],[Customer_ID]],Table1[Customer_ID],Table1[Region],"Not Found")</f>
        <v>North</v>
      </c>
      <c r="S4149" t="str">
        <f>_xlfn.XLOOKUP(Table2[[#This Row],[Customer_ID]],Table1[Customer_ID],Table1[Segment],"Not Found")</f>
        <v>Consumer</v>
      </c>
      <c r="T4149" t="str">
        <f>_xlfn.XLOOKUP(Table2[[#This Row],[Product_ID]],Table4[Product_ID],Table4[Product_Name],"Not Found")</f>
        <v>Study Table</v>
      </c>
    </row>
    <row r="4150" spans="1:20" x14ac:dyDescent="0.3">
      <c r="A4150" t="s">
        <v>4682</v>
      </c>
      <c r="B4150" s="4">
        <v>45354</v>
      </c>
      <c r="C4150" s="4">
        <v>45358</v>
      </c>
      <c r="D4150" t="s">
        <v>105</v>
      </c>
      <c r="E4150" t="s">
        <v>35</v>
      </c>
      <c r="F4150" s="8">
        <v>1</v>
      </c>
      <c r="G4150" s="10">
        <v>0</v>
      </c>
      <c r="H4150" t="s">
        <v>21</v>
      </c>
      <c r="I4150" s="8">
        <v>1599</v>
      </c>
      <c r="J4150" s="8">
        <v>437.44</v>
      </c>
      <c r="K4150" s="12">
        <f>YEAR(Table2[[#This Row],[Order_Date]])</f>
        <v>2024</v>
      </c>
      <c r="L4150" s="12">
        <f>MONTH(Table2[[#This Row],[Order_Date]])</f>
        <v>3</v>
      </c>
      <c r="M4150" t="str">
        <f>TEXT(Table2[[#This Row],[Order_Date]],"mmm")</f>
        <v>Mar</v>
      </c>
      <c r="N4150" t="str">
        <f>TEXT(Table2[[#This Row],[Order_Date]],"YYYY-MM")</f>
        <v>2024-03</v>
      </c>
      <c r="O4150" s="9">
        <f>IFERROR(Table2[[#This Row],[Profit]]/Table2[[#This Row],[Sales]],0)</f>
        <v>0.2735709818636648</v>
      </c>
      <c r="P4150" t="str">
        <f>_xlfn.XLOOKUP(Table2[[#This Row],[Product_ID]],Table4[Product_ID],Table4[Category],"Not Found")</f>
        <v>Lifestyle</v>
      </c>
      <c r="Q4150" t="str">
        <f>_xlfn.XLOOKUP(Table2[[#This Row],[Product_ID]],Table4[Product_ID],Table4[Sub_Category],"Not Found")</f>
        <v>Bags</v>
      </c>
      <c r="R4150" t="str">
        <f>_xlfn.XLOOKUP(Table2[[#This Row],[Customer_ID]],Table1[Customer_ID],Table1[Region],"Not Found")</f>
        <v>East</v>
      </c>
      <c r="S4150" t="str">
        <f>_xlfn.XLOOKUP(Table2[[#This Row],[Customer_ID]],Table1[Customer_ID],Table1[Segment],"Not Found")</f>
        <v>Home Office</v>
      </c>
      <c r="T4150" t="str">
        <f>_xlfn.XLOOKUP(Table2[[#This Row],[Product_ID]],Table4[Product_ID],Table4[Product_Name],"Not Found")</f>
        <v>Backpack</v>
      </c>
    </row>
    <row r="4151" spans="1:20" x14ac:dyDescent="0.3">
      <c r="A4151" t="s">
        <v>4683</v>
      </c>
      <c r="B4151" s="4">
        <v>45395</v>
      </c>
      <c r="C4151" s="4">
        <v>45396</v>
      </c>
      <c r="D4151" t="s">
        <v>407</v>
      </c>
      <c r="E4151" t="s">
        <v>45</v>
      </c>
      <c r="F4151" s="8">
        <v>4</v>
      </c>
      <c r="G4151" s="10">
        <v>0.1</v>
      </c>
      <c r="H4151" t="s">
        <v>13</v>
      </c>
      <c r="I4151" s="8">
        <v>8996.4</v>
      </c>
      <c r="J4151" s="8">
        <v>2590.83</v>
      </c>
      <c r="K4151" s="12">
        <f>YEAR(Table2[[#This Row],[Order_Date]])</f>
        <v>2024</v>
      </c>
      <c r="L4151" s="12">
        <f>MONTH(Table2[[#This Row],[Order_Date]])</f>
        <v>4</v>
      </c>
      <c r="M4151" t="str">
        <f>TEXT(Table2[[#This Row],[Order_Date]],"mmm")</f>
        <v>Apr</v>
      </c>
      <c r="N4151" t="str">
        <f>TEXT(Table2[[#This Row],[Order_Date]],"YYYY-MM")</f>
        <v>2024-04</v>
      </c>
      <c r="O4151" s="9">
        <f>IFERROR(Table2[[#This Row],[Profit]]/Table2[[#This Row],[Sales]],0)</f>
        <v>0.28798519407763107</v>
      </c>
      <c r="P4151" t="str">
        <f>_xlfn.XLOOKUP(Table2[[#This Row],[Product_ID]],Table4[Product_ID],Table4[Category],"Not Found")</f>
        <v>Technology</v>
      </c>
      <c r="Q4151" t="str">
        <f>_xlfn.XLOOKUP(Table2[[#This Row],[Product_ID]],Table4[Product_ID],Table4[Sub_Category],"Not Found")</f>
        <v>Audio</v>
      </c>
      <c r="R4151" t="str">
        <f>_xlfn.XLOOKUP(Table2[[#This Row],[Customer_ID]],Table1[Customer_ID],Table1[Region],"Not Found")</f>
        <v>West</v>
      </c>
      <c r="S4151" t="str">
        <f>_xlfn.XLOOKUP(Table2[[#This Row],[Customer_ID]],Table1[Customer_ID],Table1[Segment],"Not Found")</f>
        <v>Consumer</v>
      </c>
      <c r="T4151" t="str">
        <f>_xlfn.XLOOKUP(Table2[[#This Row],[Product_ID]],Table4[Product_ID],Table4[Product_Name],"Not Found")</f>
        <v>Headphones</v>
      </c>
    </row>
    <row r="4152" spans="1:20" x14ac:dyDescent="0.3">
      <c r="A4152" t="s">
        <v>4684</v>
      </c>
      <c r="B4152" s="4">
        <v>45959</v>
      </c>
      <c r="C4152" s="4">
        <v>45964</v>
      </c>
      <c r="D4152" t="s">
        <v>44</v>
      </c>
      <c r="E4152" t="s">
        <v>99</v>
      </c>
      <c r="F4152" s="8">
        <v>1</v>
      </c>
      <c r="G4152" s="10">
        <v>0.05</v>
      </c>
      <c r="H4152" t="s">
        <v>13</v>
      </c>
      <c r="I4152" s="8">
        <v>236.55</v>
      </c>
      <c r="J4152" s="8">
        <v>69.92</v>
      </c>
      <c r="K4152" s="12">
        <f>YEAR(Table2[[#This Row],[Order_Date]])</f>
        <v>2025</v>
      </c>
      <c r="L4152" s="12">
        <f>MONTH(Table2[[#This Row],[Order_Date]])</f>
        <v>10</v>
      </c>
      <c r="M4152" t="str">
        <f>TEXT(Table2[[#This Row],[Order_Date]],"mmm")</f>
        <v>Oct</v>
      </c>
      <c r="N4152" t="str">
        <f>TEXT(Table2[[#This Row],[Order_Date]],"YYYY-MM")</f>
        <v>2025-10</v>
      </c>
      <c r="O4152" s="9">
        <f>IFERROR(Table2[[#This Row],[Profit]]/Table2[[#This Row],[Sales]],0)</f>
        <v>0.29558232931726908</v>
      </c>
      <c r="P4152" t="str">
        <f>_xlfn.XLOOKUP(Table2[[#This Row],[Product_ID]],Table4[Product_ID],Table4[Category],"Not Found")</f>
        <v>Office</v>
      </c>
      <c r="Q4152" t="str">
        <f>_xlfn.XLOOKUP(Table2[[#This Row],[Product_ID]],Table4[Product_ID],Table4[Sub_Category],"Not Found")</f>
        <v>Paper</v>
      </c>
      <c r="R4152" t="str">
        <f>_xlfn.XLOOKUP(Table2[[#This Row],[Customer_ID]],Table1[Customer_ID],Table1[Region],"Not Found")</f>
        <v>North</v>
      </c>
      <c r="S4152" t="str">
        <f>_xlfn.XLOOKUP(Table2[[#This Row],[Customer_ID]],Table1[Customer_ID],Table1[Segment],"Not Found")</f>
        <v>Corporate</v>
      </c>
      <c r="T4152" t="str">
        <f>_xlfn.XLOOKUP(Table2[[#This Row],[Product_ID]],Table4[Product_ID],Table4[Product_Name],"Not Found")</f>
        <v>Pen Set</v>
      </c>
    </row>
    <row r="4153" spans="1:20" x14ac:dyDescent="0.3">
      <c r="A4153" t="s">
        <v>4685</v>
      </c>
      <c r="B4153" s="4">
        <v>45564</v>
      </c>
      <c r="C4153" s="4">
        <v>45567</v>
      </c>
      <c r="D4153" t="s">
        <v>1678</v>
      </c>
      <c r="E4153" t="s">
        <v>20</v>
      </c>
      <c r="F4153" s="8">
        <v>2</v>
      </c>
      <c r="G4153" s="10">
        <v>0</v>
      </c>
      <c r="H4153" t="s">
        <v>21</v>
      </c>
      <c r="I4153" s="8">
        <v>13998</v>
      </c>
      <c r="J4153" s="8">
        <v>3272.63</v>
      </c>
      <c r="K4153" s="12">
        <f>YEAR(Table2[[#This Row],[Order_Date]])</f>
        <v>2024</v>
      </c>
      <c r="L4153" s="12">
        <f>MONTH(Table2[[#This Row],[Order_Date]])</f>
        <v>9</v>
      </c>
      <c r="M4153" t="str">
        <f>TEXT(Table2[[#This Row],[Order_Date]],"mmm")</f>
        <v>Sep</v>
      </c>
      <c r="N4153" t="str">
        <f>TEXT(Table2[[#This Row],[Order_Date]],"YYYY-MM")</f>
        <v>2024-09</v>
      </c>
      <c r="O4153" s="9">
        <f>IFERROR(Table2[[#This Row],[Profit]]/Table2[[#This Row],[Sales]],0)</f>
        <v>0.23379268466923847</v>
      </c>
      <c r="P4153" t="str">
        <f>_xlfn.XLOOKUP(Table2[[#This Row],[Product_ID]],Table4[Product_ID],Table4[Category],"Not Found")</f>
        <v>Furniture</v>
      </c>
      <c r="Q4153" t="str">
        <f>_xlfn.XLOOKUP(Table2[[#This Row],[Product_ID]],Table4[Product_ID],Table4[Sub_Category],"Not Found")</f>
        <v>Furniture</v>
      </c>
      <c r="R4153" t="str">
        <f>_xlfn.XLOOKUP(Table2[[#This Row],[Customer_ID]],Table1[Customer_ID],Table1[Region],"Not Found")</f>
        <v>West</v>
      </c>
      <c r="S4153" t="str">
        <f>_xlfn.XLOOKUP(Table2[[#This Row],[Customer_ID]],Table1[Customer_ID],Table1[Segment],"Not Found")</f>
        <v>Consumer</v>
      </c>
      <c r="T4153" t="str">
        <f>_xlfn.XLOOKUP(Table2[[#This Row],[Product_ID]],Table4[Product_ID],Table4[Product_Name],"Not Found")</f>
        <v>Office Chair</v>
      </c>
    </row>
    <row r="4154" spans="1:20" x14ac:dyDescent="0.3">
      <c r="A4154" t="s">
        <v>4686</v>
      </c>
      <c r="B4154" s="4">
        <v>45297</v>
      </c>
      <c r="C4154" s="4">
        <v>45301</v>
      </c>
      <c r="D4154" t="s">
        <v>2696</v>
      </c>
      <c r="E4154" t="s">
        <v>29</v>
      </c>
      <c r="F4154" s="8">
        <v>2</v>
      </c>
      <c r="G4154" s="10">
        <v>0.05</v>
      </c>
      <c r="H4154" t="s">
        <v>13</v>
      </c>
      <c r="I4154" s="8">
        <v>758.1</v>
      </c>
      <c r="J4154" s="8">
        <v>192.45</v>
      </c>
      <c r="K4154" s="12">
        <f>YEAR(Table2[[#This Row],[Order_Date]])</f>
        <v>2024</v>
      </c>
      <c r="L4154" s="12">
        <f>MONTH(Table2[[#This Row],[Order_Date]])</f>
        <v>1</v>
      </c>
      <c r="M4154" t="str">
        <f>TEXT(Table2[[#This Row],[Order_Date]],"mmm")</f>
        <v>Jan</v>
      </c>
      <c r="N4154" t="str">
        <f>TEXT(Table2[[#This Row],[Order_Date]],"YYYY-MM")</f>
        <v>2024-01</v>
      </c>
      <c r="O4154" s="9">
        <f>IFERROR(Table2[[#This Row],[Profit]]/Table2[[#This Row],[Sales]],0)</f>
        <v>0.25385833003561531</v>
      </c>
      <c r="P4154" t="str">
        <f>_xlfn.XLOOKUP(Table2[[#This Row],[Product_ID]],Table4[Product_ID],Table4[Category],"Not Found")</f>
        <v>Office</v>
      </c>
      <c r="Q4154" t="str">
        <f>_xlfn.XLOOKUP(Table2[[#This Row],[Product_ID]],Table4[Product_ID],Table4[Sub_Category],"Not Found")</f>
        <v>Paper</v>
      </c>
      <c r="R4154" t="str">
        <f>_xlfn.XLOOKUP(Table2[[#This Row],[Customer_ID]],Table1[Customer_ID],Table1[Region],"Not Found")</f>
        <v>West</v>
      </c>
      <c r="S4154" t="str">
        <f>_xlfn.XLOOKUP(Table2[[#This Row],[Customer_ID]],Table1[Customer_ID],Table1[Segment],"Not Found")</f>
        <v>Consumer</v>
      </c>
      <c r="T4154" t="str">
        <f>_xlfn.XLOOKUP(Table2[[#This Row],[Product_ID]],Table4[Product_ID],Table4[Product_Name],"Not Found")</f>
        <v>Notebook Set</v>
      </c>
    </row>
    <row r="4155" spans="1:20" x14ac:dyDescent="0.3">
      <c r="A4155" t="s">
        <v>4687</v>
      </c>
      <c r="B4155" s="4">
        <v>45438</v>
      </c>
      <c r="C4155" s="4">
        <v>45442</v>
      </c>
      <c r="D4155" t="s">
        <v>377</v>
      </c>
      <c r="E4155" t="s">
        <v>68</v>
      </c>
      <c r="F4155" s="8">
        <v>2</v>
      </c>
      <c r="G4155" s="10">
        <v>0</v>
      </c>
      <c r="H4155" t="s">
        <v>21</v>
      </c>
      <c r="I4155" s="8">
        <v>2598</v>
      </c>
      <c r="J4155" s="8">
        <v>801.95</v>
      </c>
      <c r="K4155" s="12">
        <f>YEAR(Table2[[#This Row],[Order_Date]])</f>
        <v>2024</v>
      </c>
      <c r="L4155" s="12">
        <f>MONTH(Table2[[#This Row],[Order_Date]])</f>
        <v>5</v>
      </c>
      <c r="M4155" t="str">
        <f>TEXT(Table2[[#This Row],[Order_Date]],"mmm")</f>
        <v>May</v>
      </c>
      <c r="N4155" t="str">
        <f>TEXT(Table2[[#This Row],[Order_Date]],"YYYY-MM")</f>
        <v>2024-05</v>
      </c>
      <c r="O4155" s="9">
        <f>IFERROR(Table2[[#This Row],[Profit]]/Table2[[#This Row],[Sales]],0)</f>
        <v>0.30867975365665901</v>
      </c>
      <c r="P4155" t="str">
        <f>_xlfn.XLOOKUP(Table2[[#This Row],[Product_ID]],Table4[Product_ID],Table4[Category],"Not Found")</f>
        <v>Home</v>
      </c>
      <c r="Q4155" t="str">
        <f>_xlfn.XLOOKUP(Table2[[#This Row],[Product_ID]],Table4[Product_ID],Table4[Sub_Category],"Not Found")</f>
        <v>Lighting</v>
      </c>
      <c r="R4155" t="str">
        <f>_xlfn.XLOOKUP(Table2[[#This Row],[Customer_ID]],Table1[Customer_ID],Table1[Region],"Not Found")</f>
        <v>West</v>
      </c>
      <c r="S4155" t="str">
        <f>_xlfn.XLOOKUP(Table2[[#This Row],[Customer_ID]],Table1[Customer_ID],Table1[Segment],"Not Found")</f>
        <v>Corporate</v>
      </c>
      <c r="T4155" t="str">
        <f>_xlfn.XLOOKUP(Table2[[#This Row],[Product_ID]],Table4[Product_ID],Table4[Product_Name],"Not Found")</f>
        <v>Table Lamp</v>
      </c>
    </row>
    <row r="4156" spans="1:20" x14ac:dyDescent="0.3">
      <c r="A4156" t="s">
        <v>4688</v>
      </c>
      <c r="B4156" s="4">
        <v>45475</v>
      </c>
      <c r="C4156" s="4">
        <v>45476</v>
      </c>
      <c r="D4156" t="s">
        <v>416</v>
      </c>
      <c r="E4156" t="s">
        <v>35</v>
      </c>
      <c r="F4156" s="8">
        <v>4</v>
      </c>
      <c r="G4156" s="10">
        <v>0.1</v>
      </c>
      <c r="H4156" t="s">
        <v>13</v>
      </c>
      <c r="I4156" s="8">
        <v>5756.4</v>
      </c>
      <c r="J4156" s="8">
        <v>1644.8</v>
      </c>
      <c r="K4156" s="12">
        <f>YEAR(Table2[[#This Row],[Order_Date]])</f>
        <v>2024</v>
      </c>
      <c r="L4156" s="12">
        <f>MONTH(Table2[[#This Row],[Order_Date]])</f>
        <v>7</v>
      </c>
      <c r="M4156" t="str">
        <f>TEXT(Table2[[#This Row],[Order_Date]],"mmm")</f>
        <v>Jul</v>
      </c>
      <c r="N4156" t="str">
        <f>TEXT(Table2[[#This Row],[Order_Date]],"YYYY-MM")</f>
        <v>2024-07</v>
      </c>
      <c r="O4156" s="9">
        <f>IFERROR(Table2[[#This Row],[Profit]]/Table2[[#This Row],[Sales]],0)</f>
        <v>0.285734139392676</v>
      </c>
      <c r="P4156" t="str">
        <f>_xlfn.XLOOKUP(Table2[[#This Row],[Product_ID]],Table4[Product_ID],Table4[Category],"Not Found")</f>
        <v>Lifestyle</v>
      </c>
      <c r="Q4156" t="str">
        <f>_xlfn.XLOOKUP(Table2[[#This Row],[Product_ID]],Table4[Product_ID],Table4[Sub_Category],"Not Found")</f>
        <v>Bags</v>
      </c>
      <c r="R4156" t="str">
        <f>_xlfn.XLOOKUP(Table2[[#This Row],[Customer_ID]],Table1[Customer_ID],Table1[Region],"Not Found")</f>
        <v>South</v>
      </c>
      <c r="S4156" t="str">
        <f>_xlfn.XLOOKUP(Table2[[#This Row],[Customer_ID]],Table1[Customer_ID],Table1[Segment],"Not Found")</f>
        <v>Consumer</v>
      </c>
      <c r="T4156" t="str">
        <f>_xlfn.XLOOKUP(Table2[[#This Row],[Product_ID]],Table4[Product_ID],Table4[Product_Name],"Not Found")</f>
        <v>Backpack</v>
      </c>
    </row>
    <row r="4157" spans="1:20" x14ac:dyDescent="0.3">
      <c r="A4157" t="s">
        <v>4689</v>
      </c>
      <c r="B4157" s="4">
        <v>45319</v>
      </c>
      <c r="C4157" s="4">
        <v>45323</v>
      </c>
      <c r="D4157" t="s">
        <v>1316</v>
      </c>
      <c r="E4157" t="s">
        <v>200</v>
      </c>
      <c r="F4157" s="8">
        <v>1</v>
      </c>
      <c r="G4157" s="10">
        <v>0.1</v>
      </c>
      <c r="H4157" t="s">
        <v>13</v>
      </c>
      <c r="I4157" s="8">
        <v>989.1</v>
      </c>
      <c r="J4157" s="8">
        <v>304.47000000000003</v>
      </c>
      <c r="K4157" s="12">
        <f>YEAR(Table2[[#This Row],[Order_Date]])</f>
        <v>2024</v>
      </c>
      <c r="L4157" s="12">
        <f>MONTH(Table2[[#This Row],[Order_Date]])</f>
        <v>1</v>
      </c>
      <c r="M4157" t="str">
        <f>TEXT(Table2[[#This Row],[Order_Date]],"mmm")</f>
        <v>Jan</v>
      </c>
      <c r="N4157" t="str">
        <f>TEXT(Table2[[#This Row],[Order_Date]],"YYYY-MM")</f>
        <v>2024-01</v>
      </c>
      <c r="O4157" s="9">
        <f>IFERROR(Table2[[#This Row],[Profit]]/Table2[[#This Row],[Sales]],0)</f>
        <v>0.30782529572338491</v>
      </c>
      <c r="P4157" t="str">
        <f>_xlfn.XLOOKUP(Table2[[#This Row],[Product_ID]],Table4[Product_ID],Table4[Category],"Not Found")</f>
        <v>Office</v>
      </c>
      <c r="Q4157" t="str">
        <f>_xlfn.XLOOKUP(Table2[[#This Row],[Product_ID]],Table4[Product_ID],Table4[Sub_Category],"Not Found")</f>
        <v>Office Supplies</v>
      </c>
      <c r="R4157" t="str">
        <f>_xlfn.XLOOKUP(Table2[[#This Row],[Customer_ID]],Table1[Customer_ID],Table1[Region],"Not Found")</f>
        <v>West</v>
      </c>
      <c r="S4157" t="str">
        <f>_xlfn.XLOOKUP(Table2[[#This Row],[Customer_ID]],Table1[Customer_ID],Table1[Segment],"Not Found")</f>
        <v>Consumer</v>
      </c>
      <c r="T4157" t="str">
        <f>_xlfn.XLOOKUP(Table2[[#This Row],[Product_ID]],Table4[Product_ID],Table4[Product_Name],"Not Found")</f>
        <v>Laptop Stand</v>
      </c>
    </row>
    <row r="4158" spans="1:20" x14ac:dyDescent="0.3">
      <c r="A4158" t="s">
        <v>4690</v>
      </c>
      <c r="B4158" s="4">
        <v>45841</v>
      </c>
      <c r="C4158" s="4">
        <v>45842</v>
      </c>
      <c r="D4158" t="s">
        <v>521</v>
      </c>
      <c r="E4158" t="s">
        <v>65</v>
      </c>
      <c r="F4158" s="8">
        <v>1</v>
      </c>
      <c r="G4158" s="10">
        <v>0</v>
      </c>
      <c r="H4158" t="s">
        <v>13</v>
      </c>
      <c r="I4158" s="8">
        <v>699</v>
      </c>
      <c r="J4158" s="8">
        <v>172.6</v>
      </c>
      <c r="K4158" s="12">
        <f>YEAR(Table2[[#This Row],[Order_Date]])</f>
        <v>2025</v>
      </c>
      <c r="L4158" s="12">
        <f>MONTH(Table2[[#This Row],[Order_Date]])</f>
        <v>7</v>
      </c>
      <c r="M4158" t="str">
        <f>TEXT(Table2[[#This Row],[Order_Date]],"mmm")</f>
        <v>Jul</v>
      </c>
      <c r="N4158" t="str">
        <f>TEXT(Table2[[#This Row],[Order_Date]],"YYYY-MM")</f>
        <v>2025-07</v>
      </c>
      <c r="O4158" s="9">
        <f>IFERROR(Table2[[#This Row],[Profit]]/Table2[[#This Row],[Sales]],0)</f>
        <v>0.24692417739628039</v>
      </c>
      <c r="P4158" t="str">
        <f>_xlfn.XLOOKUP(Table2[[#This Row],[Product_ID]],Table4[Product_ID],Table4[Category],"Not Found")</f>
        <v>Office</v>
      </c>
      <c r="Q4158" t="str">
        <f>_xlfn.XLOOKUP(Table2[[#This Row],[Product_ID]],Table4[Product_ID],Table4[Sub_Category],"Not Found")</f>
        <v>Storage</v>
      </c>
      <c r="R4158" t="str">
        <f>_xlfn.XLOOKUP(Table2[[#This Row],[Customer_ID]],Table1[Customer_ID],Table1[Region],"Not Found")</f>
        <v>West</v>
      </c>
      <c r="S4158" t="str">
        <f>_xlfn.XLOOKUP(Table2[[#This Row],[Customer_ID]],Table1[Customer_ID],Table1[Segment],"Not Found")</f>
        <v>Consumer</v>
      </c>
      <c r="T4158" t="str">
        <f>_xlfn.XLOOKUP(Table2[[#This Row],[Product_ID]],Table4[Product_ID],Table4[Product_Name],"Not Found")</f>
        <v>Desk Organizer</v>
      </c>
    </row>
    <row r="4159" spans="1:20" x14ac:dyDescent="0.3">
      <c r="A4159" t="s">
        <v>4691</v>
      </c>
      <c r="B4159" s="4">
        <v>45410</v>
      </c>
      <c r="C4159" s="4">
        <v>45414</v>
      </c>
      <c r="D4159" t="s">
        <v>723</v>
      </c>
      <c r="E4159" t="s">
        <v>99</v>
      </c>
      <c r="F4159" s="8">
        <v>1</v>
      </c>
      <c r="G4159" s="10">
        <v>0.1</v>
      </c>
      <c r="H4159" t="s">
        <v>30</v>
      </c>
      <c r="I4159" s="8">
        <v>224.1</v>
      </c>
      <c r="J4159" s="8">
        <v>54.33</v>
      </c>
      <c r="K4159" s="12">
        <f>YEAR(Table2[[#This Row],[Order_Date]])</f>
        <v>2024</v>
      </c>
      <c r="L4159" s="12">
        <f>MONTH(Table2[[#This Row],[Order_Date]])</f>
        <v>4</v>
      </c>
      <c r="M4159" t="str">
        <f>TEXT(Table2[[#This Row],[Order_Date]],"mmm")</f>
        <v>Apr</v>
      </c>
      <c r="N4159" t="str">
        <f>TEXT(Table2[[#This Row],[Order_Date]],"YYYY-MM")</f>
        <v>2024-04</v>
      </c>
      <c r="O4159" s="9">
        <f>IFERROR(Table2[[#This Row],[Profit]]/Table2[[#This Row],[Sales]],0)</f>
        <v>0.24243641231593038</v>
      </c>
      <c r="P4159" t="str">
        <f>_xlfn.XLOOKUP(Table2[[#This Row],[Product_ID]],Table4[Product_ID],Table4[Category],"Not Found")</f>
        <v>Office</v>
      </c>
      <c r="Q4159" t="str">
        <f>_xlfn.XLOOKUP(Table2[[#This Row],[Product_ID]],Table4[Product_ID],Table4[Sub_Category],"Not Found")</f>
        <v>Paper</v>
      </c>
      <c r="R4159" t="str">
        <f>_xlfn.XLOOKUP(Table2[[#This Row],[Customer_ID]],Table1[Customer_ID],Table1[Region],"Not Found")</f>
        <v>West</v>
      </c>
      <c r="S4159" t="str">
        <f>_xlfn.XLOOKUP(Table2[[#This Row],[Customer_ID]],Table1[Customer_ID],Table1[Segment],"Not Found")</f>
        <v>Consumer</v>
      </c>
      <c r="T4159" t="str">
        <f>_xlfn.XLOOKUP(Table2[[#This Row],[Product_ID]],Table4[Product_ID],Table4[Product_Name],"Not Found")</f>
        <v>Pen Set</v>
      </c>
    </row>
    <row r="4160" spans="1:20" x14ac:dyDescent="0.3">
      <c r="A4160" t="s">
        <v>4692</v>
      </c>
      <c r="B4160" s="4">
        <v>45584</v>
      </c>
      <c r="C4160" s="4">
        <v>45585</v>
      </c>
      <c r="D4160" t="s">
        <v>439</v>
      </c>
      <c r="E4160" t="s">
        <v>81</v>
      </c>
      <c r="F4160" s="8">
        <v>3</v>
      </c>
      <c r="G4160" s="10">
        <v>0.05</v>
      </c>
      <c r="H4160" t="s">
        <v>17</v>
      </c>
      <c r="I4160" s="8">
        <v>2277.15</v>
      </c>
      <c r="J4160" s="8">
        <v>567.16999999999996</v>
      </c>
      <c r="K4160" s="12">
        <f>YEAR(Table2[[#This Row],[Order_Date]])</f>
        <v>2024</v>
      </c>
      <c r="L4160" s="12">
        <f>MONTH(Table2[[#This Row],[Order_Date]])</f>
        <v>10</v>
      </c>
      <c r="M4160" t="str">
        <f>TEXT(Table2[[#This Row],[Order_Date]],"mmm")</f>
        <v>Oct</v>
      </c>
      <c r="N4160" t="str">
        <f>TEXT(Table2[[#This Row],[Order_Date]],"YYYY-MM")</f>
        <v>2024-10</v>
      </c>
      <c r="O4160" s="9">
        <f>IFERROR(Table2[[#This Row],[Profit]]/Table2[[#This Row],[Sales]],0)</f>
        <v>0.24907010956678302</v>
      </c>
      <c r="P4160" t="str">
        <f>_xlfn.XLOOKUP(Table2[[#This Row],[Product_ID]],Table4[Product_ID],Table4[Category],"Not Found")</f>
        <v>Home</v>
      </c>
      <c r="Q4160" t="str">
        <f>_xlfn.XLOOKUP(Table2[[#This Row],[Product_ID]],Table4[Product_ID],Table4[Sub_Category],"Not Found")</f>
        <v>Kitchen</v>
      </c>
      <c r="R4160" t="str">
        <f>_xlfn.XLOOKUP(Table2[[#This Row],[Customer_ID]],Table1[Customer_ID],Table1[Region],"Not Found")</f>
        <v>West</v>
      </c>
      <c r="S4160" t="str">
        <f>_xlfn.XLOOKUP(Table2[[#This Row],[Customer_ID]],Table1[Customer_ID],Table1[Segment],"Not Found")</f>
        <v>Consumer</v>
      </c>
      <c r="T4160" t="str">
        <f>_xlfn.XLOOKUP(Table2[[#This Row],[Product_ID]],Table4[Product_ID],Table4[Product_Name],"Not Found")</f>
        <v>Travel Mug</v>
      </c>
    </row>
    <row r="4161" spans="1:20" x14ac:dyDescent="0.3">
      <c r="A4161" t="s">
        <v>4693</v>
      </c>
      <c r="B4161" s="4">
        <v>45662</v>
      </c>
      <c r="C4161" s="4">
        <v>45666</v>
      </c>
      <c r="D4161" t="s">
        <v>132</v>
      </c>
      <c r="E4161" t="s">
        <v>40</v>
      </c>
      <c r="F4161" s="8">
        <v>5</v>
      </c>
      <c r="G4161" s="10">
        <v>0</v>
      </c>
      <c r="H4161" t="s">
        <v>13</v>
      </c>
      <c r="I4161" s="8">
        <v>7495</v>
      </c>
      <c r="J4161" s="8">
        <v>2055.23</v>
      </c>
      <c r="K4161" s="12">
        <f>YEAR(Table2[[#This Row],[Order_Date]])</f>
        <v>2025</v>
      </c>
      <c r="L4161" s="12">
        <f>MONTH(Table2[[#This Row],[Order_Date]])</f>
        <v>1</v>
      </c>
      <c r="M4161" t="str">
        <f>TEXT(Table2[[#This Row],[Order_Date]],"mmm")</f>
        <v>Jan</v>
      </c>
      <c r="N4161" t="str">
        <f>TEXT(Table2[[#This Row],[Order_Date]],"YYYY-MM")</f>
        <v>2025-01</v>
      </c>
      <c r="O4161" s="9">
        <f>IFERROR(Table2[[#This Row],[Profit]]/Table2[[#This Row],[Sales]],0)</f>
        <v>0.27421347565043364</v>
      </c>
      <c r="P4161" t="str">
        <f>_xlfn.XLOOKUP(Table2[[#This Row],[Product_ID]],Table4[Product_ID],Table4[Category],"Not Found")</f>
        <v>Technology</v>
      </c>
      <c r="Q4161" t="str">
        <f>_xlfn.XLOOKUP(Table2[[#This Row],[Product_ID]],Table4[Product_ID],Table4[Sub_Category],"Not Found")</f>
        <v>Accessories</v>
      </c>
      <c r="R4161" t="str">
        <f>_xlfn.XLOOKUP(Table2[[#This Row],[Customer_ID]],Table1[Customer_ID],Table1[Region],"Not Found")</f>
        <v>East</v>
      </c>
      <c r="S4161" t="str">
        <f>_xlfn.XLOOKUP(Table2[[#This Row],[Customer_ID]],Table1[Customer_ID],Table1[Segment],"Not Found")</f>
        <v>Consumer</v>
      </c>
      <c r="T4161" t="str">
        <f>_xlfn.XLOOKUP(Table2[[#This Row],[Product_ID]],Table4[Product_ID],Table4[Product_Name],"Not Found")</f>
        <v>Power Bank</v>
      </c>
    </row>
    <row r="4162" spans="1:20" x14ac:dyDescent="0.3">
      <c r="A4162" t="s">
        <v>4694</v>
      </c>
      <c r="B4162" s="4">
        <v>45535</v>
      </c>
      <c r="C4162" s="4">
        <v>45538</v>
      </c>
      <c r="D4162" t="s">
        <v>565</v>
      </c>
      <c r="E4162" t="s">
        <v>65</v>
      </c>
      <c r="F4162" s="8">
        <v>1</v>
      </c>
      <c r="G4162" s="10">
        <v>0</v>
      </c>
      <c r="H4162" t="s">
        <v>17</v>
      </c>
      <c r="I4162" s="8">
        <v>699</v>
      </c>
      <c r="J4162" s="8">
        <v>226.64</v>
      </c>
      <c r="K4162" s="12">
        <f>YEAR(Table2[[#This Row],[Order_Date]])</f>
        <v>2024</v>
      </c>
      <c r="L4162" s="12">
        <f>MONTH(Table2[[#This Row],[Order_Date]])</f>
        <v>8</v>
      </c>
      <c r="M4162" t="str">
        <f>TEXT(Table2[[#This Row],[Order_Date]],"mmm")</f>
        <v>Aug</v>
      </c>
      <c r="N4162" t="str">
        <f>TEXT(Table2[[#This Row],[Order_Date]],"YYYY-MM")</f>
        <v>2024-08</v>
      </c>
      <c r="O4162" s="9">
        <f>IFERROR(Table2[[#This Row],[Profit]]/Table2[[#This Row],[Sales]],0)</f>
        <v>0.32423462088698141</v>
      </c>
      <c r="P4162" t="str">
        <f>_xlfn.XLOOKUP(Table2[[#This Row],[Product_ID]],Table4[Product_ID],Table4[Category],"Not Found")</f>
        <v>Office</v>
      </c>
      <c r="Q4162" t="str">
        <f>_xlfn.XLOOKUP(Table2[[#This Row],[Product_ID]],Table4[Product_ID],Table4[Sub_Category],"Not Found")</f>
        <v>Storage</v>
      </c>
      <c r="R4162" t="str">
        <f>_xlfn.XLOOKUP(Table2[[#This Row],[Customer_ID]],Table1[Customer_ID],Table1[Region],"Not Found")</f>
        <v>West</v>
      </c>
      <c r="S4162" t="str">
        <f>_xlfn.XLOOKUP(Table2[[#This Row],[Customer_ID]],Table1[Customer_ID],Table1[Segment],"Not Found")</f>
        <v>Consumer</v>
      </c>
      <c r="T4162" t="str">
        <f>_xlfn.XLOOKUP(Table2[[#This Row],[Product_ID]],Table4[Product_ID],Table4[Product_Name],"Not Found")</f>
        <v>Desk Organizer</v>
      </c>
    </row>
    <row r="4163" spans="1:20" x14ac:dyDescent="0.3">
      <c r="A4163" t="s">
        <v>4695</v>
      </c>
      <c r="B4163" s="4">
        <v>45871</v>
      </c>
      <c r="C4163" s="4">
        <v>45874</v>
      </c>
      <c r="D4163" t="s">
        <v>331</v>
      </c>
      <c r="E4163" t="s">
        <v>29</v>
      </c>
      <c r="F4163" s="8">
        <v>2</v>
      </c>
      <c r="G4163" s="10">
        <v>0.2</v>
      </c>
      <c r="H4163" t="s">
        <v>17</v>
      </c>
      <c r="I4163" s="8">
        <v>638.4</v>
      </c>
      <c r="J4163" s="8">
        <v>181.91</v>
      </c>
      <c r="K4163" s="12">
        <f>YEAR(Table2[[#This Row],[Order_Date]])</f>
        <v>2025</v>
      </c>
      <c r="L4163" s="12">
        <f>MONTH(Table2[[#This Row],[Order_Date]])</f>
        <v>8</v>
      </c>
      <c r="M4163" t="str">
        <f>TEXT(Table2[[#This Row],[Order_Date]],"mmm")</f>
        <v>Aug</v>
      </c>
      <c r="N4163" t="str">
        <f>TEXT(Table2[[#This Row],[Order_Date]],"YYYY-MM")</f>
        <v>2025-08</v>
      </c>
      <c r="O4163" s="9">
        <f>IFERROR(Table2[[#This Row],[Profit]]/Table2[[#This Row],[Sales]],0)</f>
        <v>0.28494674185463659</v>
      </c>
      <c r="P4163" t="str">
        <f>_xlfn.XLOOKUP(Table2[[#This Row],[Product_ID]],Table4[Product_ID],Table4[Category],"Not Found")</f>
        <v>Office</v>
      </c>
      <c r="Q4163" t="str">
        <f>_xlfn.XLOOKUP(Table2[[#This Row],[Product_ID]],Table4[Product_ID],Table4[Sub_Category],"Not Found")</f>
        <v>Paper</v>
      </c>
      <c r="R4163" t="str">
        <f>_xlfn.XLOOKUP(Table2[[#This Row],[Customer_ID]],Table1[Customer_ID],Table1[Region],"Not Found")</f>
        <v>East</v>
      </c>
      <c r="S4163" t="str">
        <f>_xlfn.XLOOKUP(Table2[[#This Row],[Customer_ID]],Table1[Customer_ID],Table1[Segment],"Not Found")</f>
        <v>Consumer</v>
      </c>
      <c r="T4163" t="str">
        <f>_xlfn.XLOOKUP(Table2[[#This Row],[Product_ID]],Table4[Product_ID],Table4[Product_Name],"Not Found")</f>
        <v>Notebook Set</v>
      </c>
    </row>
    <row r="4164" spans="1:20" x14ac:dyDescent="0.3">
      <c r="A4164" t="s">
        <v>4696</v>
      </c>
      <c r="B4164" s="4">
        <v>46017</v>
      </c>
      <c r="C4164" s="4">
        <v>46018</v>
      </c>
      <c r="D4164" t="s">
        <v>922</v>
      </c>
      <c r="E4164" t="s">
        <v>200</v>
      </c>
      <c r="F4164" s="8">
        <v>1</v>
      </c>
      <c r="G4164" s="10">
        <v>0</v>
      </c>
      <c r="H4164" t="s">
        <v>13</v>
      </c>
      <c r="I4164" s="8">
        <v>1099</v>
      </c>
      <c r="J4164" s="8">
        <v>295.29000000000002</v>
      </c>
      <c r="K4164" s="12">
        <f>YEAR(Table2[[#This Row],[Order_Date]])</f>
        <v>2025</v>
      </c>
      <c r="L4164" s="12">
        <f>MONTH(Table2[[#This Row],[Order_Date]])</f>
        <v>12</v>
      </c>
      <c r="M4164" t="str">
        <f>TEXT(Table2[[#This Row],[Order_Date]],"mmm")</f>
        <v>Dec</v>
      </c>
      <c r="N4164" t="str">
        <f>TEXT(Table2[[#This Row],[Order_Date]],"YYYY-MM")</f>
        <v>2025-12</v>
      </c>
      <c r="O4164" s="9">
        <f>IFERROR(Table2[[#This Row],[Profit]]/Table2[[#This Row],[Sales]],0)</f>
        <v>0.26868971792538671</v>
      </c>
      <c r="P4164" t="str">
        <f>_xlfn.XLOOKUP(Table2[[#This Row],[Product_ID]],Table4[Product_ID],Table4[Category],"Not Found")</f>
        <v>Office</v>
      </c>
      <c r="Q4164" t="str">
        <f>_xlfn.XLOOKUP(Table2[[#This Row],[Product_ID]],Table4[Product_ID],Table4[Sub_Category],"Not Found")</f>
        <v>Office Supplies</v>
      </c>
      <c r="R4164" t="str">
        <f>_xlfn.XLOOKUP(Table2[[#This Row],[Customer_ID]],Table1[Customer_ID],Table1[Region],"Not Found")</f>
        <v>North</v>
      </c>
      <c r="S4164" t="str">
        <f>_xlfn.XLOOKUP(Table2[[#This Row],[Customer_ID]],Table1[Customer_ID],Table1[Segment],"Not Found")</f>
        <v>Consumer</v>
      </c>
      <c r="T4164" t="str">
        <f>_xlfn.XLOOKUP(Table2[[#This Row],[Product_ID]],Table4[Product_ID],Table4[Product_Name],"Not Found")</f>
        <v>Laptop Stand</v>
      </c>
    </row>
    <row r="4165" spans="1:20" x14ac:dyDescent="0.3">
      <c r="A4165" t="s">
        <v>4697</v>
      </c>
      <c r="B4165" s="4">
        <v>45509</v>
      </c>
      <c r="C4165" s="4">
        <v>45512</v>
      </c>
      <c r="D4165" t="s">
        <v>285</v>
      </c>
      <c r="E4165" t="s">
        <v>26</v>
      </c>
      <c r="F4165" s="8">
        <v>1</v>
      </c>
      <c r="G4165" s="10">
        <v>0.05</v>
      </c>
      <c r="H4165" t="s">
        <v>21</v>
      </c>
      <c r="I4165" s="8">
        <v>854.05</v>
      </c>
      <c r="J4165" s="8">
        <v>197.41</v>
      </c>
      <c r="K4165" s="12">
        <f>YEAR(Table2[[#This Row],[Order_Date]])</f>
        <v>2024</v>
      </c>
      <c r="L4165" s="12">
        <f>MONTH(Table2[[#This Row],[Order_Date]])</f>
        <v>8</v>
      </c>
      <c r="M4165" t="str">
        <f>TEXT(Table2[[#This Row],[Order_Date]],"mmm")</f>
        <v>Aug</v>
      </c>
      <c r="N4165" t="str">
        <f>TEXT(Table2[[#This Row],[Order_Date]],"YYYY-MM")</f>
        <v>2024-08</v>
      </c>
      <c r="O4165" s="9">
        <f>IFERROR(Table2[[#This Row],[Profit]]/Table2[[#This Row],[Sales]],0)</f>
        <v>0.23114571746384874</v>
      </c>
      <c r="P4165" t="str">
        <f>_xlfn.XLOOKUP(Table2[[#This Row],[Product_ID]],Table4[Product_ID],Table4[Category],"Not Found")</f>
        <v>Technology</v>
      </c>
      <c r="Q4165" t="str">
        <f>_xlfn.XLOOKUP(Table2[[#This Row],[Product_ID]],Table4[Product_ID],Table4[Sub_Category],"Not Found")</f>
        <v>Accessories</v>
      </c>
      <c r="R4165" t="str">
        <f>_xlfn.XLOOKUP(Table2[[#This Row],[Customer_ID]],Table1[Customer_ID],Table1[Region],"Not Found")</f>
        <v>West</v>
      </c>
      <c r="S4165" t="str">
        <f>_xlfn.XLOOKUP(Table2[[#This Row],[Customer_ID]],Table1[Customer_ID],Table1[Segment],"Not Found")</f>
        <v>Home Office</v>
      </c>
      <c r="T4165" t="str">
        <f>_xlfn.XLOOKUP(Table2[[#This Row],[Product_ID]],Table4[Product_ID],Table4[Product_Name],"Not Found")</f>
        <v>Keyboard</v>
      </c>
    </row>
    <row r="4166" spans="1:20" x14ac:dyDescent="0.3">
      <c r="A4166" t="s">
        <v>4698</v>
      </c>
      <c r="B4166" s="4">
        <v>45468</v>
      </c>
      <c r="C4166" s="4">
        <v>45469</v>
      </c>
      <c r="D4166" t="s">
        <v>165</v>
      </c>
      <c r="E4166" t="s">
        <v>12</v>
      </c>
      <c r="F4166" s="8">
        <v>2</v>
      </c>
      <c r="G4166" s="10">
        <v>0.1</v>
      </c>
      <c r="H4166" t="s">
        <v>13</v>
      </c>
      <c r="I4166" s="8">
        <v>1078.2</v>
      </c>
      <c r="J4166" s="8">
        <v>229.85</v>
      </c>
      <c r="K4166" s="12">
        <f>YEAR(Table2[[#This Row],[Order_Date]])</f>
        <v>2024</v>
      </c>
      <c r="L4166" s="12">
        <f>MONTH(Table2[[#This Row],[Order_Date]])</f>
        <v>6</v>
      </c>
      <c r="M4166" t="str">
        <f>TEXT(Table2[[#This Row],[Order_Date]],"mmm")</f>
        <v>Jun</v>
      </c>
      <c r="N4166" t="str">
        <f>TEXT(Table2[[#This Row],[Order_Date]],"YYYY-MM")</f>
        <v>2024-06</v>
      </c>
      <c r="O4166" s="9">
        <f>IFERROR(Table2[[#This Row],[Profit]]/Table2[[#This Row],[Sales]],0)</f>
        <v>0.2131793730291226</v>
      </c>
      <c r="P4166" t="str">
        <f>_xlfn.XLOOKUP(Table2[[#This Row],[Product_ID]],Table4[Product_ID],Table4[Category],"Not Found")</f>
        <v>Home</v>
      </c>
      <c r="Q4166" t="str">
        <f>_xlfn.XLOOKUP(Table2[[#This Row],[Product_ID]],Table4[Product_ID],Table4[Sub_Category],"Not Found")</f>
        <v>Kitchen</v>
      </c>
      <c r="R4166" t="str">
        <f>_xlfn.XLOOKUP(Table2[[#This Row],[Customer_ID]],Table1[Customer_ID],Table1[Region],"Not Found")</f>
        <v>South</v>
      </c>
      <c r="S4166" t="str">
        <f>_xlfn.XLOOKUP(Table2[[#This Row],[Customer_ID]],Table1[Customer_ID],Table1[Segment],"Not Found")</f>
        <v>Corporate</v>
      </c>
      <c r="T4166" t="str">
        <f>_xlfn.XLOOKUP(Table2[[#This Row],[Product_ID]],Table4[Product_ID],Table4[Product_Name],"Not Found")</f>
        <v>Water Bottle</v>
      </c>
    </row>
    <row r="4167" spans="1:20" x14ac:dyDescent="0.3">
      <c r="A4167" t="s">
        <v>4699</v>
      </c>
      <c r="B4167" s="4">
        <v>45590</v>
      </c>
      <c r="C4167" s="4">
        <v>45591</v>
      </c>
      <c r="D4167" t="s">
        <v>810</v>
      </c>
      <c r="E4167" t="s">
        <v>40</v>
      </c>
      <c r="F4167" s="8">
        <v>1</v>
      </c>
      <c r="G4167" s="10">
        <v>0</v>
      </c>
      <c r="H4167" t="s">
        <v>13</v>
      </c>
      <c r="I4167" s="8">
        <v>1499</v>
      </c>
      <c r="J4167" s="8">
        <v>337.13</v>
      </c>
      <c r="K4167" s="12">
        <f>YEAR(Table2[[#This Row],[Order_Date]])</f>
        <v>2024</v>
      </c>
      <c r="L4167" s="12">
        <f>MONTH(Table2[[#This Row],[Order_Date]])</f>
        <v>10</v>
      </c>
      <c r="M4167" t="str">
        <f>TEXT(Table2[[#This Row],[Order_Date]],"mmm")</f>
        <v>Oct</v>
      </c>
      <c r="N4167" t="str">
        <f>TEXT(Table2[[#This Row],[Order_Date]],"YYYY-MM")</f>
        <v>2024-10</v>
      </c>
      <c r="O4167" s="9">
        <f>IFERROR(Table2[[#This Row],[Profit]]/Table2[[#This Row],[Sales]],0)</f>
        <v>0.22490326884589726</v>
      </c>
      <c r="P4167" t="str">
        <f>_xlfn.XLOOKUP(Table2[[#This Row],[Product_ID]],Table4[Product_ID],Table4[Category],"Not Found")</f>
        <v>Technology</v>
      </c>
      <c r="Q4167" t="str">
        <f>_xlfn.XLOOKUP(Table2[[#This Row],[Product_ID]],Table4[Product_ID],Table4[Sub_Category],"Not Found")</f>
        <v>Accessories</v>
      </c>
      <c r="R4167" t="str">
        <f>_xlfn.XLOOKUP(Table2[[#This Row],[Customer_ID]],Table1[Customer_ID],Table1[Region],"Not Found")</f>
        <v>North</v>
      </c>
      <c r="S4167" t="str">
        <f>_xlfn.XLOOKUP(Table2[[#This Row],[Customer_ID]],Table1[Customer_ID],Table1[Segment],"Not Found")</f>
        <v>Consumer</v>
      </c>
      <c r="T4167" t="str">
        <f>_xlfn.XLOOKUP(Table2[[#This Row],[Product_ID]],Table4[Product_ID],Table4[Product_Name],"Not Found")</f>
        <v>Power Bank</v>
      </c>
    </row>
    <row r="4168" spans="1:20" x14ac:dyDescent="0.3">
      <c r="A4168" t="s">
        <v>4700</v>
      </c>
      <c r="B4168" s="4">
        <v>45967</v>
      </c>
      <c r="C4168" s="4">
        <v>45969</v>
      </c>
      <c r="D4168" t="s">
        <v>212</v>
      </c>
      <c r="E4168" t="s">
        <v>45</v>
      </c>
      <c r="F4168" s="8">
        <v>2</v>
      </c>
      <c r="G4168" s="10">
        <v>0</v>
      </c>
      <c r="H4168" t="s">
        <v>17</v>
      </c>
      <c r="I4168" s="8">
        <v>4998</v>
      </c>
      <c r="J4168" s="8">
        <v>1107.8399999999999</v>
      </c>
      <c r="K4168" s="12">
        <f>YEAR(Table2[[#This Row],[Order_Date]])</f>
        <v>2025</v>
      </c>
      <c r="L4168" s="12">
        <f>MONTH(Table2[[#This Row],[Order_Date]])</f>
        <v>11</v>
      </c>
      <c r="M4168" t="str">
        <f>TEXT(Table2[[#This Row],[Order_Date]],"mmm")</f>
        <v>Nov</v>
      </c>
      <c r="N4168" t="str">
        <f>TEXT(Table2[[#This Row],[Order_Date]],"YYYY-MM")</f>
        <v>2025-11</v>
      </c>
      <c r="O4168" s="9">
        <f>IFERROR(Table2[[#This Row],[Profit]]/Table2[[#This Row],[Sales]],0)</f>
        <v>0.22165666266506601</v>
      </c>
      <c r="P4168" t="str">
        <f>_xlfn.XLOOKUP(Table2[[#This Row],[Product_ID]],Table4[Product_ID],Table4[Category],"Not Found")</f>
        <v>Technology</v>
      </c>
      <c r="Q4168" t="str">
        <f>_xlfn.XLOOKUP(Table2[[#This Row],[Product_ID]],Table4[Product_ID],Table4[Sub_Category],"Not Found")</f>
        <v>Audio</v>
      </c>
      <c r="R4168" t="str">
        <f>_xlfn.XLOOKUP(Table2[[#This Row],[Customer_ID]],Table1[Customer_ID],Table1[Region],"Not Found")</f>
        <v>East</v>
      </c>
      <c r="S4168" t="str">
        <f>_xlfn.XLOOKUP(Table2[[#This Row],[Customer_ID]],Table1[Customer_ID],Table1[Segment],"Not Found")</f>
        <v>Consumer</v>
      </c>
      <c r="T4168" t="str">
        <f>_xlfn.XLOOKUP(Table2[[#This Row],[Product_ID]],Table4[Product_ID],Table4[Product_Name],"Not Found")</f>
        <v>Headphones</v>
      </c>
    </row>
    <row r="4169" spans="1:20" x14ac:dyDescent="0.3">
      <c r="A4169" t="s">
        <v>4701</v>
      </c>
      <c r="B4169" s="4">
        <v>45349</v>
      </c>
      <c r="C4169" s="4">
        <v>45352</v>
      </c>
      <c r="D4169" t="s">
        <v>317</v>
      </c>
      <c r="E4169" t="s">
        <v>99</v>
      </c>
      <c r="F4169" s="8">
        <v>2</v>
      </c>
      <c r="G4169" s="10">
        <v>0.15</v>
      </c>
      <c r="H4169" t="s">
        <v>13</v>
      </c>
      <c r="I4169" s="8">
        <v>423.3</v>
      </c>
      <c r="J4169" s="8">
        <v>119.29</v>
      </c>
      <c r="K4169" s="12">
        <f>YEAR(Table2[[#This Row],[Order_Date]])</f>
        <v>2024</v>
      </c>
      <c r="L4169" s="12">
        <f>MONTH(Table2[[#This Row],[Order_Date]])</f>
        <v>2</v>
      </c>
      <c r="M4169" t="str">
        <f>TEXT(Table2[[#This Row],[Order_Date]],"mmm")</f>
        <v>Feb</v>
      </c>
      <c r="N4169" t="str">
        <f>TEXT(Table2[[#This Row],[Order_Date]],"YYYY-MM")</f>
        <v>2024-02</v>
      </c>
      <c r="O4169" s="9">
        <f>IFERROR(Table2[[#This Row],[Profit]]/Table2[[#This Row],[Sales]],0)</f>
        <v>0.2818095913064021</v>
      </c>
      <c r="P4169" t="str">
        <f>_xlfn.XLOOKUP(Table2[[#This Row],[Product_ID]],Table4[Product_ID],Table4[Category],"Not Found")</f>
        <v>Office</v>
      </c>
      <c r="Q4169" t="str">
        <f>_xlfn.XLOOKUP(Table2[[#This Row],[Product_ID]],Table4[Product_ID],Table4[Sub_Category],"Not Found")</f>
        <v>Paper</v>
      </c>
      <c r="R4169" t="str">
        <f>_xlfn.XLOOKUP(Table2[[#This Row],[Customer_ID]],Table1[Customer_ID],Table1[Region],"Not Found")</f>
        <v>East</v>
      </c>
      <c r="S4169" t="str">
        <f>_xlfn.XLOOKUP(Table2[[#This Row],[Customer_ID]],Table1[Customer_ID],Table1[Segment],"Not Found")</f>
        <v>Home Office</v>
      </c>
      <c r="T4169" t="str">
        <f>_xlfn.XLOOKUP(Table2[[#This Row],[Product_ID]],Table4[Product_ID],Table4[Product_Name],"Not Found")</f>
        <v>Pen Set</v>
      </c>
    </row>
    <row r="4170" spans="1:20" x14ac:dyDescent="0.3">
      <c r="A4170" t="s">
        <v>4702</v>
      </c>
      <c r="B4170" s="4">
        <v>45560</v>
      </c>
      <c r="C4170" s="4">
        <v>45562</v>
      </c>
      <c r="D4170" t="s">
        <v>766</v>
      </c>
      <c r="E4170" t="s">
        <v>50</v>
      </c>
      <c r="F4170" s="8">
        <v>3</v>
      </c>
      <c r="G4170" s="10">
        <v>0</v>
      </c>
      <c r="H4170" t="s">
        <v>30</v>
      </c>
      <c r="I4170" s="8">
        <v>1497</v>
      </c>
      <c r="J4170" s="8">
        <v>353.68</v>
      </c>
      <c r="K4170" s="12">
        <f>YEAR(Table2[[#This Row],[Order_Date]])</f>
        <v>2024</v>
      </c>
      <c r="L4170" s="12">
        <f>MONTH(Table2[[#This Row],[Order_Date]])</f>
        <v>9</v>
      </c>
      <c r="M4170" t="str">
        <f>TEXT(Table2[[#This Row],[Order_Date]],"mmm")</f>
        <v>Sep</v>
      </c>
      <c r="N4170" t="str">
        <f>TEXT(Table2[[#This Row],[Order_Date]],"YYYY-MM")</f>
        <v>2024-09</v>
      </c>
      <c r="O4170" s="9">
        <f>IFERROR(Table2[[#This Row],[Profit]]/Table2[[#This Row],[Sales]],0)</f>
        <v>0.23625918503674015</v>
      </c>
      <c r="P4170" t="str">
        <f>_xlfn.XLOOKUP(Table2[[#This Row],[Product_ID]],Table4[Product_ID],Table4[Category],"Not Found")</f>
        <v>Technology</v>
      </c>
      <c r="Q4170" t="str">
        <f>_xlfn.XLOOKUP(Table2[[#This Row],[Product_ID]],Table4[Product_ID],Table4[Sub_Category],"Not Found")</f>
        <v>Accessories</v>
      </c>
      <c r="R4170" t="str">
        <f>_xlfn.XLOOKUP(Table2[[#This Row],[Customer_ID]],Table1[Customer_ID],Table1[Region],"Not Found")</f>
        <v>North</v>
      </c>
      <c r="S4170" t="str">
        <f>_xlfn.XLOOKUP(Table2[[#This Row],[Customer_ID]],Table1[Customer_ID],Table1[Segment],"Not Found")</f>
        <v>Consumer</v>
      </c>
      <c r="T4170" t="str">
        <f>_xlfn.XLOOKUP(Table2[[#This Row],[Product_ID]],Table4[Product_ID],Table4[Product_Name],"Not Found")</f>
        <v>Wireless Mouse</v>
      </c>
    </row>
    <row r="4171" spans="1:20" x14ac:dyDescent="0.3">
      <c r="A4171" t="s">
        <v>4703</v>
      </c>
      <c r="B4171" s="4">
        <v>45599</v>
      </c>
      <c r="C4171" s="4">
        <v>45601</v>
      </c>
      <c r="D4171" t="s">
        <v>1873</v>
      </c>
      <c r="E4171" t="s">
        <v>96</v>
      </c>
      <c r="F4171" s="8">
        <v>2</v>
      </c>
      <c r="G4171" s="10">
        <v>0.1</v>
      </c>
      <c r="H4171" t="s">
        <v>13</v>
      </c>
      <c r="I4171" s="8">
        <v>1798.2</v>
      </c>
      <c r="J4171" s="8">
        <v>499.4</v>
      </c>
      <c r="K4171" s="12">
        <f>YEAR(Table2[[#This Row],[Order_Date]])</f>
        <v>2024</v>
      </c>
      <c r="L4171" s="12">
        <f>MONTH(Table2[[#This Row],[Order_Date]])</f>
        <v>11</v>
      </c>
      <c r="M4171" t="str">
        <f>TEXT(Table2[[#This Row],[Order_Date]],"mmm")</f>
        <v>Nov</v>
      </c>
      <c r="N4171" t="str">
        <f>TEXT(Table2[[#This Row],[Order_Date]],"YYYY-MM")</f>
        <v>2024-11</v>
      </c>
      <c r="O4171" s="9">
        <f>IFERROR(Table2[[#This Row],[Profit]]/Table2[[#This Row],[Sales]],0)</f>
        <v>0.27772216661105548</v>
      </c>
      <c r="P4171" t="str">
        <f>_xlfn.XLOOKUP(Table2[[#This Row],[Product_ID]],Table4[Product_ID],Table4[Category],"Not Found")</f>
        <v>Home</v>
      </c>
      <c r="Q4171" t="str">
        <f>_xlfn.XLOOKUP(Table2[[#This Row],[Product_ID]],Table4[Product_ID],Table4[Sub_Category],"Not Found")</f>
        <v>Lighting</v>
      </c>
      <c r="R4171" t="str">
        <f>_xlfn.XLOOKUP(Table2[[#This Row],[Customer_ID]],Table1[Customer_ID],Table1[Region],"Not Found")</f>
        <v>West</v>
      </c>
      <c r="S4171" t="str">
        <f>_xlfn.XLOOKUP(Table2[[#This Row],[Customer_ID]],Table1[Customer_ID],Table1[Segment],"Not Found")</f>
        <v>Consumer</v>
      </c>
      <c r="T4171" t="str">
        <f>_xlfn.XLOOKUP(Table2[[#This Row],[Product_ID]],Table4[Product_ID],Table4[Product_Name],"Not Found")</f>
        <v>LED Strip Light</v>
      </c>
    </row>
    <row r="4172" spans="1:20" x14ac:dyDescent="0.3">
      <c r="A4172" t="s">
        <v>4704</v>
      </c>
      <c r="B4172" s="4">
        <v>45861</v>
      </c>
      <c r="C4172" s="4">
        <v>45865</v>
      </c>
      <c r="D4172" t="s">
        <v>1079</v>
      </c>
      <c r="E4172" t="s">
        <v>65</v>
      </c>
      <c r="F4172" s="8">
        <v>2</v>
      </c>
      <c r="G4172" s="10">
        <v>0.1</v>
      </c>
      <c r="H4172" t="s">
        <v>21</v>
      </c>
      <c r="I4172" s="8">
        <v>1258.2</v>
      </c>
      <c r="J4172" s="8">
        <v>247.04</v>
      </c>
      <c r="K4172" s="12">
        <f>YEAR(Table2[[#This Row],[Order_Date]])</f>
        <v>2025</v>
      </c>
      <c r="L4172" s="12">
        <f>MONTH(Table2[[#This Row],[Order_Date]])</f>
        <v>7</v>
      </c>
      <c r="M4172" t="str">
        <f>TEXT(Table2[[#This Row],[Order_Date]],"mmm")</f>
        <v>Jul</v>
      </c>
      <c r="N4172" t="str">
        <f>TEXT(Table2[[#This Row],[Order_Date]],"YYYY-MM")</f>
        <v>2025-07</v>
      </c>
      <c r="O4172" s="9">
        <f>IFERROR(Table2[[#This Row],[Profit]]/Table2[[#This Row],[Sales]],0)</f>
        <v>0.19634398346844698</v>
      </c>
      <c r="P4172" t="str">
        <f>_xlfn.XLOOKUP(Table2[[#This Row],[Product_ID]],Table4[Product_ID],Table4[Category],"Not Found")</f>
        <v>Office</v>
      </c>
      <c r="Q4172" t="str">
        <f>_xlfn.XLOOKUP(Table2[[#This Row],[Product_ID]],Table4[Product_ID],Table4[Sub_Category],"Not Found")</f>
        <v>Storage</v>
      </c>
      <c r="R4172" t="str">
        <f>_xlfn.XLOOKUP(Table2[[#This Row],[Customer_ID]],Table1[Customer_ID],Table1[Region],"Not Found")</f>
        <v>West</v>
      </c>
      <c r="S4172" t="str">
        <f>_xlfn.XLOOKUP(Table2[[#This Row],[Customer_ID]],Table1[Customer_ID],Table1[Segment],"Not Found")</f>
        <v>Home Office</v>
      </c>
      <c r="T4172" t="str">
        <f>_xlfn.XLOOKUP(Table2[[#This Row],[Product_ID]],Table4[Product_ID],Table4[Product_Name],"Not Found")</f>
        <v>Desk Organizer</v>
      </c>
    </row>
    <row r="4173" spans="1:20" x14ac:dyDescent="0.3">
      <c r="A4173" t="s">
        <v>4705</v>
      </c>
      <c r="B4173" s="4">
        <v>45579</v>
      </c>
      <c r="C4173" s="4">
        <v>45580</v>
      </c>
      <c r="D4173" t="s">
        <v>1247</v>
      </c>
      <c r="E4173" t="s">
        <v>55</v>
      </c>
      <c r="F4173" s="8">
        <v>2</v>
      </c>
      <c r="G4173" s="10">
        <v>0.1</v>
      </c>
      <c r="H4173" t="s">
        <v>13</v>
      </c>
      <c r="I4173" s="8">
        <v>10798.2</v>
      </c>
      <c r="J4173" s="8">
        <v>1629.65</v>
      </c>
      <c r="K4173" s="12">
        <f>YEAR(Table2[[#This Row],[Order_Date]])</f>
        <v>2024</v>
      </c>
      <c r="L4173" s="12">
        <f>MONTH(Table2[[#This Row],[Order_Date]])</f>
        <v>10</v>
      </c>
      <c r="M4173" t="str">
        <f>TEXT(Table2[[#This Row],[Order_Date]],"mmm")</f>
        <v>Oct</v>
      </c>
      <c r="N4173" t="str">
        <f>TEXT(Table2[[#This Row],[Order_Date]],"YYYY-MM")</f>
        <v>2024-10</v>
      </c>
      <c r="O4173" s="9">
        <f>IFERROR(Table2[[#This Row],[Profit]]/Table2[[#This Row],[Sales]],0)</f>
        <v>0.15091867163045691</v>
      </c>
      <c r="P4173" t="str">
        <f>_xlfn.XLOOKUP(Table2[[#This Row],[Product_ID]],Table4[Product_ID],Table4[Category],"Not Found")</f>
        <v>Furniture</v>
      </c>
      <c r="Q4173" t="str">
        <f>_xlfn.XLOOKUP(Table2[[#This Row],[Product_ID]],Table4[Product_ID],Table4[Sub_Category],"Not Found")</f>
        <v>Furniture</v>
      </c>
      <c r="R4173" t="str">
        <f>_xlfn.XLOOKUP(Table2[[#This Row],[Customer_ID]],Table1[Customer_ID],Table1[Region],"Not Found")</f>
        <v>West</v>
      </c>
      <c r="S4173" t="str">
        <f>_xlfn.XLOOKUP(Table2[[#This Row],[Customer_ID]],Table1[Customer_ID],Table1[Segment],"Not Found")</f>
        <v>Corporate</v>
      </c>
      <c r="T4173" t="str">
        <f>_xlfn.XLOOKUP(Table2[[#This Row],[Product_ID]],Table4[Product_ID],Table4[Product_Name],"Not Found")</f>
        <v>Study Table</v>
      </c>
    </row>
    <row r="4174" spans="1:20" x14ac:dyDescent="0.3">
      <c r="A4174" t="s">
        <v>4706</v>
      </c>
      <c r="B4174" s="4">
        <v>45396</v>
      </c>
      <c r="C4174" s="4">
        <v>45401</v>
      </c>
      <c r="D4174" t="s">
        <v>674</v>
      </c>
      <c r="E4174" t="s">
        <v>16</v>
      </c>
      <c r="F4174" s="8">
        <v>1</v>
      </c>
      <c r="G4174" s="10">
        <v>0.2</v>
      </c>
      <c r="H4174" t="s">
        <v>21</v>
      </c>
      <c r="I4174" s="8">
        <v>1039.2</v>
      </c>
      <c r="J4174" s="8">
        <v>204.78</v>
      </c>
      <c r="K4174" s="12">
        <f>YEAR(Table2[[#This Row],[Order_Date]])</f>
        <v>2024</v>
      </c>
      <c r="L4174" s="12">
        <f>MONTH(Table2[[#This Row],[Order_Date]])</f>
        <v>4</v>
      </c>
      <c r="M4174" t="str">
        <f>TEXT(Table2[[#This Row],[Order_Date]],"mmm")</f>
        <v>Apr</v>
      </c>
      <c r="N4174" t="str">
        <f>TEXT(Table2[[#This Row],[Order_Date]],"YYYY-MM")</f>
        <v>2024-04</v>
      </c>
      <c r="O4174" s="9">
        <f>IFERROR(Table2[[#This Row],[Profit]]/Table2[[#This Row],[Sales]],0)</f>
        <v>0.19705542725173208</v>
      </c>
      <c r="P4174" t="str">
        <f>_xlfn.XLOOKUP(Table2[[#This Row],[Product_ID]],Table4[Product_ID],Table4[Category],"Not Found")</f>
        <v>Technology</v>
      </c>
      <c r="Q4174" t="str">
        <f>_xlfn.XLOOKUP(Table2[[#This Row],[Product_ID]],Table4[Product_ID],Table4[Sub_Category],"Not Found")</f>
        <v>Accessories</v>
      </c>
      <c r="R4174" t="str">
        <f>_xlfn.XLOOKUP(Table2[[#This Row],[Customer_ID]],Table1[Customer_ID],Table1[Region],"Not Found")</f>
        <v>East</v>
      </c>
      <c r="S4174" t="str">
        <f>_xlfn.XLOOKUP(Table2[[#This Row],[Customer_ID]],Table1[Customer_ID],Table1[Segment],"Not Found")</f>
        <v>Home Office</v>
      </c>
      <c r="T4174" t="str">
        <f>_xlfn.XLOOKUP(Table2[[#This Row],[Product_ID]],Table4[Product_ID],Table4[Product_Name],"Not Found")</f>
        <v>USB-C Hub</v>
      </c>
    </row>
    <row r="4175" spans="1:20" x14ac:dyDescent="0.3">
      <c r="A4175" t="s">
        <v>4707</v>
      </c>
      <c r="B4175" s="4">
        <v>45519</v>
      </c>
      <c r="C4175" s="4">
        <v>45521</v>
      </c>
      <c r="D4175" t="s">
        <v>493</v>
      </c>
      <c r="E4175" t="s">
        <v>45</v>
      </c>
      <c r="F4175" s="8">
        <v>2</v>
      </c>
      <c r="G4175" s="10">
        <v>0.1</v>
      </c>
      <c r="H4175" t="s">
        <v>13</v>
      </c>
      <c r="I4175" s="8">
        <v>4498.2</v>
      </c>
      <c r="J4175" s="8">
        <v>964.68</v>
      </c>
      <c r="K4175" s="12">
        <f>YEAR(Table2[[#This Row],[Order_Date]])</f>
        <v>2024</v>
      </c>
      <c r="L4175" s="12">
        <f>MONTH(Table2[[#This Row],[Order_Date]])</f>
        <v>8</v>
      </c>
      <c r="M4175" t="str">
        <f>TEXT(Table2[[#This Row],[Order_Date]],"mmm")</f>
        <v>Aug</v>
      </c>
      <c r="N4175" t="str">
        <f>TEXT(Table2[[#This Row],[Order_Date]],"YYYY-MM")</f>
        <v>2024-08</v>
      </c>
      <c r="O4175" s="9">
        <f>IFERROR(Table2[[#This Row],[Profit]]/Table2[[#This Row],[Sales]],0)</f>
        <v>0.21445911698012537</v>
      </c>
      <c r="P4175" t="str">
        <f>_xlfn.XLOOKUP(Table2[[#This Row],[Product_ID]],Table4[Product_ID],Table4[Category],"Not Found")</f>
        <v>Technology</v>
      </c>
      <c r="Q4175" t="str">
        <f>_xlfn.XLOOKUP(Table2[[#This Row],[Product_ID]],Table4[Product_ID],Table4[Sub_Category],"Not Found")</f>
        <v>Audio</v>
      </c>
      <c r="R4175" t="str">
        <f>_xlfn.XLOOKUP(Table2[[#This Row],[Customer_ID]],Table1[Customer_ID],Table1[Region],"Not Found")</f>
        <v>West</v>
      </c>
      <c r="S4175" t="str">
        <f>_xlfn.XLOOKUP(Table2[[#This Row],[Customer_ID]],Table1[Customer_ID],Table1[Segment],"Not Found")</f>
        <v>Corporate</v>
      </c>
      <c r="T4175" t="str">
        <f>_xlfn.XLOOKUP(Table2[[#This Row],[Product_ID]],Table4[Product_ID],Table4[Product_Name],"Not Found")</f>
        <v>Headphones</v>
      </c>
    </row>
    <row r="4176" spans="1:20" x14ac:dyDescent="0.3">
      <c r="A4176" t="s">
        <v>4708</v>
      </c>
      <c r="B4176" s="4">
        <v>45538</v>
      </c>
      <c r="C4176" s="4">
        <v>45542</v>
      </c>
      <c r="D4176" t="s">
        <v>1058</v>
      </c>
      <c r="E4176" t="s">
        <v>12</v>
      </c>
      <c r="F4176" s="8">
        <v>1</v>
      </c>
      <c r="G4176" s="10">
        <v>0.1</v>
      </c>
      <c r="H4176" t="s">
        <v>30</v>
      </c>
      <c r="I4176" s="8">
        <v>539.1</v>
      </c>
      <c r="J4176" s="8">
        <v>133.44999999999999</v>
      </c>
      <c r="K4176" s="12">
        <f>YEAR(Table2[[#This Row],[Order_Date]])</f>
        <v>2024</v>
      </c>
      <c r="L4176" s="12">
        <f>MONTH(Table2[[#This Row],[Order_Date]])</f>
        <v>9</v>
      </c>
      <c r="M4176" t="str">
        <f>TEXT(Table2[[#This Row],[Order_Date]],"mmm")</f>
        <v>Sep</v>
      </c>
      <c r="N4176" t="str">
        <f>TEXT(Table2[[#This Row],[Order_Date]],"YYYY-MM")</f>
        <v>2024-09</v>
      </c>
      <c r="O4176" s="9">
        <f>IFERROR(Table2[[#This Row],[Profit]]/Table2[[#This Row],[Sales]],0)</f>
        <v>0.24754219996290111</v>
      </c>
      <c r="P4176" t="str">
        <f>_xlfn.XLOOKUP(Table2[[#This Row],[Product_ID]],Table4[Product_ID],Table4[Category],"Not Found")</f>
        <v>Home</v>
      </c>
      <c r="Q4176" t="str">
        <f>_xlfn.XLOOKUP(Table2[[#This Row],[Product_ID]],Table4[Product_ID],Table4[Sub_Category],"Not Found")</f>
        <v>Kitchen</v>
      </c>
      <c r="R4176" t="str">
        <f>_xlfn.XLOOKUP(Table2[[#This Row],[Customer_ID]],Table1[Customer_ID],Table1[Region],"Not Found")</f>
        <v>West</v>
      </c>
      <c r="S4176" t="str">
        <f>_xlfn.XLOOKUP(Table2[[#This Row],[Customer_ID]],Table1[Customer_ID],Table1[Segment],"Not Found")</f>
        <v>Consumer</v>
      </c>
      <c r="T4176" t="str">
        <f>_xlfn.XLOOKUP(Table2[[#This Row],[Product_ID]],Table4[Product_ID],Table4[Product_Name],"Not Found")</f>
        <v>Water Bottle</v>
      </c>
    </row>
    <row r="4177" spans="1:20" x14ac:dyDescent="0.3">
      <c r="A4177" t="s">
        <v>4709</v>
      </c>
      <c r="B4177" s="4">
        <v>45991</v>
      </c>
      <c r="C4177" s="4">
        <v>45994</v>
      </c>
      <c r="D4177" t="s">
        <v>111</v>
      </c>
      <c r="E4177" t="s">
        <v>29</v>
      </c>
      <c r="F4177" s="8">
        <v>1</v>
      </c>
      <c r="G4177" s="10">
        <v>0.15</v>
      </c>
      <c r="H4177" t="s">
        <v>13</v>
      </c>
      <c r="I4177" s="8">
        <v>339.15</v>
      </c>
      <c r="J4177" s="8">
        <v>102.49</v>
      </c>
      <c r="K4177" s="12">
        <f>YEAR(Table2[[#This Row],[Order_Date]])</f>
        <v>2025</v>
      </c>
      <c r="L4177" s="12">
        <f>MONTH(Table2[[#This Row],[Order_Date]])</f>
        <v>11</v>
      </c>
      <c r="M4177" t="str">
        <f>TEXT(Table2[[#This Row],[Order_Date]],"mmm")</f>
        <v>Nov</v>
      </c>
      <c r="N4177" t="str">
        <f>TEXT(Table2[[#This Row],[Order_Date]],"YYYY-MM")</f>
        <v>2025-11</v>
      </c>
      <c r="O4177" s="9">
        <f>IFERROR(Table2[[#This Row],[Profit]]/Table2[[#This Row],[Sales]],0)</f>
        <v>0.30219666814094059</v>
      </c>
      <c r="P4177" t="str">
        <f>_xlfn.XLOOKUP(Table2[[#This Row],[Product_ID]],Table4[Product_ID],Table4[Category],"Not Found")</f>
        <v>Office</v>
      </c>
      <c r="Q4177" t="str">
        <f>_xlfn.XLOOKUP(Table2[[#This Row],[Product_ID]],Table4[Product_ID],Table4[Sub_Category],"Not Found")</f>
        <v>Paper</v>
      </c>
      <c r="R4177" t="str">
        <f>_xlfn.XLOOKUP(Table2[[#This Row],[Customer_ID]],Table1[Customer_ID],Table1[Region],"Not Found")</f>
        <v>East</v>
      </c>
      <c r="S4177" t="str">
        <f>_xlfn.XLOOKUP(Table2[[#This Row],[Customer_ID]],Table1[Customer_ID],Table1[Segment],"Not Found")</f>
        <v>Consumer</v>
      </c>
      <c r="T4177" t="str">
        <f>_xlfn.XLOOKUP(Table2[[#This Row],[Product_ID]],Table4[Product_ID],Table4[Product_Name],"Not Found")</f>
        <v>Notebook Set</v>
      </c>
    </row>
    <row r="4178" spans="1:20" x14ac:dyDescent="0.3">
      <c r="A4178" t="s">
        <v>4710</v>
      </c>
      <c r="B4178" s="4">
        <v>45785</v>
      </c>
      <c r="C4178" s="4">
        <v>45790</v>
      </c>
      <c r="D4178" t="s">
        <v>643</v>
      </c>
      <c r="E4178" t="s">
        <v>26</v>
      </c>
      <c r="F4178" s="8">
        <v>2</v>
      </c>
      <c r="G4178" s="10">
        <v>0.15</v>
      </c>
      <c r="H4178" t="s">
        <v>21</v>
      </c>
      <c r="I4178" s="8">
        <v>1528.3</v>
      </c>
      <c r="J4178" s="8">
        <v>353.45</v>
      </c>
      <c r="K4178" s="12">
        <f>YEAR(Table2[[#This Row],[Order_Date]])</f>
        <v>2025</v>
      </c>
      <c r="L4178" s="12">
        <f>MONTH(Table2[[#This Row],[Order_Date]])</f>
        <v>5</v>
      </c>
      <c r="M4178" t="str">
        <f>TEXT(Table2[[#This Row],[Order_Date]],"mmm")</f>
        <v>May</v>
      </c>
      <c r="N4178" t="str">
        <f>TEXT(Table2[[#This Row],[Order_Date]],"YYYY-MM")</f>
        <v>2025-05</v>
      </c>
      <c r="O4178" s="9">
        <f>IFERROR(Table2[[#This Row],[Profit]]/Table2[[#This Row],[Sales]],0)</f>
        <v>0.23127003860498593</v>
      </c>
      <c r="P4178" t="str">
        <f>_xlfn.XLOOKUP(Table2[[#This Row],[Product_ID]],Table4[Product_ID],Table4[Category],"Not Found")</f>
        <v>Technology</v>
      </c>
      <c r="Q4178" t="str">
        <f>_xlfn.XLOOKUP(Table2[[#This Row],[Product_ID]],Table4[Product_ID],Table4[Sub_Category],"Not Found")</f>
        <v>Accessories</v>
      </c>
      <c r="R4178" t="str">
        <f>_xlfn.XLOOKUP(Table2[[#This Row],[Customer_ID]],Table1[Customer_ID],Table1[Region],"Not Found")</f>
        <v>South</v>
      </c>
      <c r="S4178" t="str">
        <f>_xlfn.XLOOKUP(Table2[[#This Row],[Customer_ID]],Table1[Customer_ID],Table1[Segment],"Not Found")</f>
        <v>Consumer</v>
      </c>
      <c r="T4178" t="str">
        <f>_xlfn.XLOOKUP(Table2[[#This Row],[Product_ID]],Table4[Product_ID],Table4[Product_Name],"Not Found")</f>
        <v>Keyboard</v>
      </c>
    </row>
    <row r="4179" spans="1:20" x14ac:dyDescent="0.3">
      <c r="A4179" t="s">
        <v>4711</v>
      </c>
      <c r="B4179" s="4">
        <v>45374</v>
      </c>
      <c r="C4179" s="4">
        <v>45375</v>
      </c>
      <c r="D4179" t="s">
        <v>250</v>
      </c>
      <c r="E4179" t="s">
        <v>20</v>
      </c>
      <c r="F4179" s="8">
        <v>3</v>
      </c>
      <c r="G4179" s="10">
        <v>0.2</v>
      </c>
      <c r="H4179" t="s">
        <v>17</v>
      </c>
      <c r="I4179" s="8">
        <v>16797.599999999999</v>
      </c>
      <c r="J4179" s="8">
        <v>3728.04</v>
      </c>
      <c r="K4179" s="12">
        <f>YEAR(Table2[[#This Row],[Order_Date]])</f>
        <v>2024</v>
      </c>
      <c r="L4179" s="12">
        <f>MONTH(Table2[[#This Row],[Order_Date]])</f>
        <v>3</v>
      </c>
      <c r="M4179" t="str">
        <f>TEXT(Table2[[#This Row],[Order_Date]],"mmm")</f>
        <v>Mar</v>
      </c>
      <c r="N4179" t="str">
        <f>TEXT(Table2[[#This Row],[Order_Date]],"YYYY-MM")</f>
        <v>2024-03</v>
      </c>
      <c r="O4179" s="9">
        <f>IFERROR(Table2[[#This Row],[Profit]]/Table2[[#This Row],[Sales]],0)</f>
        <v>0.2219388484069153</v>
      </c>
      <c r="P4179" t="str">
        <f>_xlfn.XLOOKUP(Table2[[#This Row],[Product_ID]],Table4[Product_ID],Table4[Category],"Not Found")</f>
        <v>Furniture</v>
      </c>
      <c r="Q4179" t="str">
        <f>_xlfn.XLOOKUP(Table2[[#This Row],[Product_ID]],Table4[Product_ID],Table4[Sub_Category],"Not Found")</f>
        <v>Furniture</v>
      </c>
      <c r="R4179" t="str">
        <f>_xlfn.XLOOKUP(Table2[[#This Row],[Customer_ID]],Table1[Customer_ID],Table1[Region],"Not Found")</f>
        <v>South</v>
      </c>
      <c r="S4179" t="str">
        <f>_xlfn.XLOOKUP(Table2[[#This Row],[Customer_ID]],Table1[Customer_ID],Table1[Segment],"Not Found")</f>
        <v>Consumer</v>
      </c>
      <c r="T4179" t="str">
        <f>_xlfn.XLOOKUP(Table2[[#This Row],[Product_ID]],Table4[Product_ID],Table4[Product_Name],"Not Found")</f>
        <v>Office Chair</v>
      </c>
    </row>
    <row r="4180" spans="1:20" x14ac:dyDescent="0.3">
      <c r="A4180" t="s">
        <v>4712</v>
      </c>
      <c r="B4180" s="4">
        <v>45477</v>
      </c>
      <c r="C4180" s="4">
        <v>45481</v>
      </c>
      <c r="D4180" t="s">
        <v>1027</v>
      </c>
      <c r="E4180" t="s">
        <v>81</v>
      </c>
      <c r="F4180" s="8">
        <v>1</v>
      </c>
      <c r="G4180" s="10">
        <v>0.1</v>
      </c>
      <c r="H4180" t="s">
        <v>17</v>
      </c>
      <c r="I4180" s="8">
        <v>719.1</v>
      </c>
      <c r="J4180" s="8">
        <v>172.22</v>
      </c>
      <c r="K4180" s="12">
        <f>YEAR(Table2[[#This Row],[Order_Date]])</f>
        <v>2024</v>
      </c>
      <c r="L4180" s="12">
        <f>MONTH(Table2[[#This Row],[Order_Date]])</f>
        <v>7</v>
      </c>
      <c r="M4180" t="str">
        <f>TEXT(Table2[[#This Row],[Order_Date]],"mmm")</f>
        <v>Jul</v>
      </c>
      <c r="N4180" t="str">
        <f>TEXT(Table2[[#This Row],[Order_Date]],"YYYY-MM")</f>
        <v>2024-07</v>
      </c>
      <c r="O4180" s="9">
        <f>IFERROR(Table2[[#This Row],[Profit]]/Table2[[#This Row],[Sales]],0)</f>
        <v>0.23949381170908079</v>
      </c>
      <c r="P4180" t="str">
        <f>_xlfn.XLOOKUP(Table2[[#This Row],[Product_ID]],Table4[Product_ID],Table4[Category],"Not Found")</f>
        <v>Home</v>
      </c>
      <c r="Q4180" t="str">
        <f>_xlfn.XLOOKUP(Table2[[#This Row],[Product_ID]],Table4[Product_ID],Table4[Sub_Category],"Not Found")</f>
        <v>Kitchen</v>
      </c>
      <c r="R4180" t="str">
        <f>_xlfn.XLOOKUP(Table2[[#This Row],[Customer_ID]],Table1[Customer_ID],Table1[Region],"Not Found")</f>
        <v>North</v>
      </c>
      <c r="S4180" t="str">
        <f>_xlfn.XLOOKUP(Table2[[#This Row],[Customer_ID]],Table1[Customer_ID],Table1[Segment],"Not Found")</f>
        <v>Home Office</v>
      </c>
      <c r="T4180" t="str">
        <f>_xlfn.XLOOKUP(Table2[[#This Row],[Product_ID]],Table4[Product_ID],Table4[Product_Name],"Not Found")</f>
        <v>Travel Mug</v>
      </c>
    </row>
    <row r="4181" spans="1:20" x14ac:dyDescent="0.3">
      <c r="A4181" t="s">
        <v>4713</v>
      </c>
      <c r="B4181" s="4">
        <v>45543</v>
      </c>
      <c r="C4181" s="4">
        <v>45548</v>
      </c>
      <c r="D4181" t="s">
        <v>339</v>
      </c>
      <c r="E4181" t="s">
        <v>96</v>
      </c>
      <c r="F4181" s="8">
        <v>1</v>
      </c>
      <c r="G4181" s="10">
        <v>0</v>
      </c>
      <c r="H4181" t="s">
        <v>13</v>
      </c>
      <c r="I4181" s="8">
        <v>999</v>
      </c>
      <c r="J4181" s="8">
        <v>226</v>
      </c>
      <c r="K4181" s="12">
        <f>YEAR(Table2[[#This Row],[Order_Date]])</f>
        <v>2024</v>
      </c>
      <c r="L4181" s="12">
        <f>MONTH(Table2[[#This Row],[Order_Date]])</f>
        <v>9</v>
      </c>
      <c r="M4181" t="str">
        <f>TEXT(Table2[[#This Row],[Order_Date]],"mmm")</f>
        <v>Sep</v>
      </c>
      <c r="N4181" t="str">
        <f>TEXT(Table2[[#This Row],[Order_Date]],"YYYY-MM")</f>
        <v>2024-09</v>
      </c>
      <c r="O4181" s="9">
        <f>IFERROR(Table2[[#This Row],[Profit]]/Table2[[#This Row],[Sales]],0)</f>
        <v>0.22622622622622623</v>
      </c>
      <c r="P4181" t="str">
        <f>_xlfn.XLOOKUP(Table2[[#This Row],[Product_ID]],Table4[Product_ID],Table4[Category],"Not Found")</f>
        <v>Home</v>
      </c>
      <c r="Q4181" t="str">
        <f>_xlfn.XLOOKUP(Table2[[#This Row],[Product_ID]],Table4[Product_ID],Table4[Sub_Category],"Not Found")</f>
        <v>Lighting</v>
      </c>
      <c r="R4181" t="str">
        <f>_xlfn.XLOOKUP(Table2[[#This Row],[Customer_ID]],Table1[Customer_ID],Table1[Region],"Not Found")</f>
        <v>North</v>
      </c>
      <c r="S4181" t="str">
        <f>_xlfn.XLOOKUP(Table2[[#This Row],[Customer_ID]],Table1[Customer_ID],Table1[Segment],"Not Found")</f>
        <v>Corporate</v>
      </c>
      <c r="T4181" t="str">
        <f>_xlfn.XLOOKUP(Table2[[#This Row],[Product_ID]],Table4[Product_ID],Table4[Product_Name],"Not Found")</f>
        <v>LED Strip Light</v>
      </c>
    </row>
    <row r="4182" spans="1:20" x14ac:dyDescent="0.3">
      <c r="A4182" t="s">
        <v>4714</v>
      </c>
      <c r="B4182" s="4">
        <v>45646</v>
      </c>
      <c r="C4182" s="4">
        <v>45647</v>
      </c>
      <c r="D4182" t="s">
        <v>751</v>
      </c>
      <c r="E4182" t="s">
        <v>12</v>
      </c>
      <c r="F4182" s="8">
        <v>1</v>
      </c>
      <c r="G4182" s="10">
        <v>0.1</v>
      </c>
      <c r="H4182" t="s">
        <v>21</v>
      </c>
      <c r="I4182" s="8">
        <v>539.1</v>
      </c>
      <c r="J4182" s="8">
        <v>132.13999999999999</v>
      </c>
      <c r="K4182" s="12">
        <f>YEAR(Table2[[#This Row],[Order_Date]])</f>
        <v>2024</v>
      </c>
      <c r="L4182" s="12">
        <f>MONTH(Table2[[#This Row],[Order_Date]])</f>
        <v>12</v>
      </c>
      <c r="M4182" t="str">
        <f>TEXT(Table2[[#This Row],[Order_Date]],"mmm")</f>
        <v>Dec</v>
      </c>
      <c r="N4182" t="str">
        <f>TEXT(Table2[[#This Row],[Order_Date]],"YYYY-MM")</f>
        <v>2024-12</v>
      </c>
      <c r="O4182" s="9">
        <f>IFERROR(Table2[[#This Row],[Profit]]/Table2[[#This Row],[Sales]],0)</f>
        <v>0.24511222407716562</v>
      </c>
      <c r="P4182" t="str">
        <f>_xlfn.XLOOKUP(Table2[[#This Row],[Product_ID]],Table4[Product_ID],Table4[Category],"Not Found")</f>
        <v>Home</v>
      </c>
      <c r="Q4182" t="str">
        <f>_xlfn.XLOOKUP(Table2[[#This Row],[Product_ID]],Table4[Product_ID],Table4[Sub_Category],"Not Found")</f>
        <v>Kitchen</v>
      </c>
      <c r="R4182" t="str">
        <f>_xlfn.XLOOKUP(Table2[[#This Row],[Customer_ID]],Table1[Customer_ID],Table1[Region],"Not Found")</f>
        <v>East</v>
      </c>
      <c r="S4182" t="str">
        <f>_xlfn.XLOOKUP(Table2[[#This Row],[Customer_ID]],Table1[Customer_ID],Table1[Segment],"Not Found")</f>
        <v>Home Office</v>
      </c>
      <c r="T4182" t="str">
        <f>_xlfn.XLOOKUP(Table2[[#This Row],[Product_ID]],Table4[Product_ID],Table4[Product_Name],"Not Found")</f>
        <v>Water Bottle</v>
      </c>
    </row>
    <row r="4183" spans="1:20" x14ac:dyDescent="0.3">
      <c r="A4183" t="s">
        <v>4715</v>
      </c>
      <c r="B4183" s="4">
        <v>45987</v>
      </c>
      <c r="C4183" s="4">
        <v>45988</v>
      </c>
      <c r="D4183" t="s">
        <v>1968</v>
      </c>
      <c r="E4183" t="s">
        <v>50</v>
      </c>
      <c r="F4183" s="8">
        <v>1</v>
      </c>
      <c r="G4183" s="10">
        <v>0</v>
      </c>
      <c r="H4183" t="s">
        <v>13</v>
      </c>
      <c r="I4183" s="8">
        <v>499</v>
      </c>
      <c r="J4183" s="8">
        <v>110.3</v>
      </c>
      <c r="K4183" s="12">
        <f>YEAR(Table2[[#This Row],[Order_Date]])</f>
        <v>2025</v>
      </c>
      <c r="L4183" s="12">
        <f>MONTH(Table2[[#This Row],[Order_Date]])</f>
        <v>11</v>
      </c>
      <c r="M4183" t="str">
        <f>TEXT(Table2[[#This Row],[Order_Date]],"mmm")</f>
        <v>Nov</v>
      </c>
      <c r="N4183" t="str">
        <f>TEXT(Table2[[#This Row],[Order_Date]],"YYYY-MM")</f>
        <v>2025-11</v>
      </c>
      <c r="O4183" s="9">
        <f>IFERROR(Table2[[#This Row],[Profit]]/Table2[[#This Row],[Sales]],0)</f>
        <v>0.22104208416833668</v>
      </c>
      <c r="P4183" t="str">
        <f>_xlfn.XLOOKUP(Table2[[#This Row],[Product_ID]],Table4[Product_ID],Table4[Category],"Not Found")</f>
        <v>Technology</v>
      </c>
      <c r="Q4183" t="str">
        <f>_xlfn.XLOOKUP(Table2[[#This Row],[Product_ID]],Table4[Product_ID],Table4[Sub_Category],"Not Found")</f>
        <v>Accessories</v>
      </c>
      <c r="R4183" t="str">
        <f>_xlfn.XLOOKUP(Table2[[#This Row],[Customer_ID]],Table1[Customer_ID],Table1[Region],"Not Found")</f>
        <v>East</v>
      </c>
      <c r="S4183" t="str">
        <f>_xlfn.XLOOKUP(Table2[[#This Row],[Customer_ID]],Table1[Customer_ID],Table1[Segment],"Not Found")</f>
        <v>Consumer</v>
      </c>
      <c r="T4183" t="str">
        <f>_xlfn.XLOOKUP(Table2[[#This Row],[Product_ID]],Table4[Product_ID],Table4[Product_Name],"Not Found")</f>
        <v>Wireless Mouse</v>
      </c>
    </row>
    <row r="4184" spans="1:20" x14ac:dyDescent="0.3">
      <c r="A4184" t="s">
        <v>4716</v>
      </c>
      <c r="B4184" s="4">
        <v>45501</v>
      </c>
      <c r="C4184" s="4">
        <v>45506</v>
      </c>
      <c r="D4184" t="s">
        <v>15</v>
      </c>
      <c r="E4184" t="s">
        <v>76</v>
      </c>
      <c r="F4184" s="8">
        <v>2</v>
      </c>
      <c r="G4184" s="10">
        <v>0</v>
      </c>
      <c r="H4184" t="s">
        <v>21</v>
      </c>
      <c r="I4184" s="8">
        <v>1798</v>
      </c>
      <c r="J4184" s="8">
        <v>455.76</v>
      </c>
      <c r="K4184" s="12">
        <f>YEAR(Table2[[#This Row],[Order_Date]])</f>
        <v>2024</v>
      </c>
      <c r="L4184" s="12">
        <f>MONTH(Table2[[#This Row],[Order_Date]])</f>
        <v>7</v>
      </c>
      <c r="M4184" t="str">
        <f>TEXT(Table2[[#This Row],[Order_Date]],"mmm")</f>
        <v>Jul</v>
      </c>
      <c r="N4184" t="str">
        <f>TEXT(Table2[[#This Row],[Order_Date]],"YYYY-MM")</f>
        <v>2024-07</v>
      </c>
      <c r="O4184" s="9">
        <f>IFERROR(Table2[[#This Row],[Profit]]/Table2[[#This Row],[Sales]],0)</f>
        <v>0.2534816462736374</v>
      </c>
      <c r="P4184" t="str">
        <f>_xlfn.XLOOKUP(Table2[[#This Row],[Product_ID]],Table4[Product_ID],Table4[Category],"Not Found")</f>
        <v>Home</v>
      </c>
      <c r="Q4184" t="str">
        <f>_xlfn.XLOOKUP(Table2[[#This Row],[Product_ID]],Table4[Product_ID],Table4[Sub_Category],"Not Found")</f>
        <v>Decor</v>
      </c>
      <c r="R4184" t="str">
        <f>_xlfn.XLOOKUP(Table2[[#This Row],[Customer_ID]],Table1[Customer_ID],Table1[Region],"Not Found")</f>
        <v>East</v>
      </c>
      <c r="S4184" t="str">
        <f>_xlfn.XLOOKUP(Table2[[#This Row],[Customer_ID]],Table1[Customer_ID],Table1[Segment],"Not Found")</f>
        <v>Corporate</v>
      </c>
      <c r="T4184" t="str">
        <f>_xlfn.XLOOKUP(Table2[[#This Row],[Product_ID]],Table4[Product_ID],Table4[Product_Name],"Not Found")</f>
        <v>Wall Clock</v>
      </c>
    </row>
    <row r="4185" spans="1:20" x14ac:dyDescent="0.3">
      <c r="A4185" t="s">
        <v>4717</v>
      </c>
      <c r="B4185" s="4">
        <v>45900</v>
      </c>
      <c r="C4185" s="4">
        <v>45904</v>
      </c>
      <c r="D4185" t="s">
        <v>159</v>
      </c>
      <c r="E4185" t="s">
        <v>99</v>
      </c>
      <c r="F4185" s="8">
        <v>1</v>
      </c>
      <c r="G4185" s="10">
        <v>0</v>
      </c>
      <c r="H4185" t="s">
        <v>17</v>
      </c>
      <c r="I4185" s="8">
        <v>249</v>
      </c>
      <c r="J4185" s="8">
        <v>67.489999999999995</v>
      </c>
      <c r="K4185" s="12">
        <f>YEAR(Table2[[#This Row],[Order_Date]])</f>
        <v>2025</v>
      </c>
      <c r="L4185" s="12">
        <f>MONTH(Table2[[#This Row],[Order_Date]])</f>
        <v>8</v>
      </c>
      <c r="M4185" t="str">
        <f>TEXT(Table2[[#This Row],[Order_Date]],"mmm")</f>
        <v>Aug</v>
      </c>
      <c r="N4185" t="str">
        <f>TEXT(Table2[[#This Row],[Order_Date]],"YYYY-MM")</f>
        <v>2025-08</v>
      </c>
      <c r="O4185" s="9">
        <f>IFERROR(Table2[[#This Row],[Profit]]/Table2[[#This Row],[Sales]],0)</f>
        <v>0.27104417670682729</v>
      </c>
      <c r="P4185" t="str">
        <f>_xlfn.XLOOKUP(Table2[[#This Row],[Product_ID]],Table4[Product_ID],Table4[Category],"Not Found")</f>
        <v>Office</v>
      </c>
      <c r="Q4185" t="str">
        <f>_xlfn.XLOOKUP(Table2[[#This Row],[Product_ID]],Table4[Product_ID],Table4[Sub_Category],"Not Found")</f>
        <v>Paper</v>
      </c>
      <c r="R4185" t="str">
        <f>_xlfn.XLOOKUP(Table2[[#This Row],[Customer_ID]],Table1[Customer_ID],Table1[Region],"Not Found")</f>
        <v>South</v>
      </c>
      <c r="S4185" t="str">
        <f>_xlfn.XLOOKUP(Table2[[#This Row],[Customer_ID]],Table1[Customer_ID],Table1[Segment],"Not Found")</f>
        <v>Home Office</v>
      </c>
      <c r="T4185" t="str">
        <f>_xlfn.XLOOKUP(Table2[[#This Row],[Product_ID]],Table4[Product_ID],Table4[Product_Name],"Not Found")</f>
        <v>Pen Set</v>
      </c>
    </row>
    <row r="4186" spans="1:20" x14ac:dyDescent="0.3">
      <c r="A4186" t="s">
        <v>4718</v>
      </c>
      <c r="B4186" s="4">
        <v>45738</v>
      </c>
      <c r="C4186" s="4">
        <v>45743</v>
      </c>
      <c r="D4186" t="s">
        <v>335</v>
      </c>
      <c r="E4186" t="s">
        <v>99</v>
      </c>
      <c r="F4186" s="8">
        <v>3</v>
      </c>
      <c r="G4186" s="10">
        <v>0.15</v>
      </c>
      <c r="H4186" t="s">
        <v>30</v>
      </c>
      <c r="I4186" s="8">
        <v>634.95000000000005</v>
      </c>
      <c r="J4186" s="8">
        <v>201.92</v>
      </c>
      <c r="K4186" s="12">
        <f>YEAR(Table2[[#This Row],[Order_Date]])</f>
        <v>2025</v>
      </c>
      <c r="L4186" s="12">
        <f>MONTH(Table2[[#This Row],[Order_Date]])</f>
        <v>3</v>
      </c>
      <c r="M4186" t="str">
        <f>TEXT(Table2[[#This Row],[Order_Date]],"mmm")</f>
        <v>Mar</v>
      </c>
      <c r="N4186" t="str">
        <f>TEXT(Table2[[#This Row],[Order_Date]],"YYYY-MM")</f>
        <v>2025-03</v>
      </c>
      <c r="O4186" s="9">
        <f>IFERROR(Table2[[#This Row],[Profit]]/Table2[[#This Row],[Sales]],0)</f>
        <v>0.3180092920702417</v>
      </c>
      <c r="P4186" t="str">
        <f>_xlfn.XLOOKUP(Table2[[#This Row],[Product_ID]],Table4[Product_ID],Table4[Category],"Not Found")</f>
        <v>Office</v>
      </c>
      <c r="Q4186" t="str">
        <f>_xlfn.XLOOKUP(Table2[[#This Row],[Product_ID]],Table4[Product_ID],Table4[Sub_Category],"Not Found")</f>
        <v>Paper</v>
      </c>
      <c r="R4186" t="str">
        <f>_xlfn.XLOOKUP(Table2[[#This Row],[Customer_ID]],Table1[Customer_ID],Table1[Region],"Not Found")</f>
        <v>South</v>
      </c>
      <c r="S4186" t="str">
        <f>_xlfn.XLOOKUP(Table2[[#This Row],[Customer_ID]],Table1[Customer_ID],Table1[Segment],"Not Found")</f>
        <v>Corporate</v>
      </c>
      <c r="T4186" t="str">
        <f>_xlfn.XLOOKUP(Table2[[#This Row],[Product_ID]],Table4[Product_ID],Table4[Product_Name],"Not Found")</f>
        <v>Pen Set</v>
      </c>
    </row>
    <row r="4187" spans="1:20" x14ac:dyDescent="0.3">
      <c r="A4187" t="s">
        <v>4719</v>
      </c>
      <c r="B4187" s="4">
        <v>45751</v>
      </c>
      <c r="C4187" s="4">
        <v>45753</v>
      </c>
      <c r="D4187" t="s">
        <v>935</v>
      </c>
      <c r="E4187" t="s">
        <v>45</v>
      </c>
      <c r="F4187" s="8">
        <v>3</v>
      </c>
      <c r="G4187" s="10">
        <v>0</v>
      </c>
      <c r="H4187" t="s">
        <v>17</v>
      </c>
      <c r="I4187" s="8">
        <v>7497</v>
      </c>
      <c r="J4187" s="8">
        <v>1907.88</v>
      </c>
      <c r="K4187" s="12">
        <f>YEAR(Table2[[#This Row],[Order_Date]])</f>
        <v>2025</v>
      </c>
      <c r="L4187" s="12">
        <f>MONTH(Table2[[#This Row],[Order_Date]])</f>
        <v>4</v>
      </c>
      <c r="M4187" t="str">
        <f>TEXT(Table2[[#This Row],[Order_Date]],"mmm")</f>
        <v>Apr</v>
      </c>
      <c r="N4187" t="str">
        <f>TEXT(Table2[[#This Row],[Order_Date]],"YYYY-MM")</f>
        <v>2025-04</v>
      </c>
      <c r="O4187" s="9">
        <f>IFERROR(Table2[[#This Row],[Profit]]/Table2[[#This Row],[Sales]],0)</f>
        <v>0.25448579431772711</v>
      </c>
      <c r="P4187" t="str">
        <f>_xlfn.XLOOKUP(Table2[[#This Row],[Product_ID]],Table4[Product_ID],Table4[Category],"Not Found")</f>
        <v>Technology</v>
      </c>
      <c r="Q4187" t="str">
        <f>_xlfn.XLOOKUP(Table2[[#This Row],[Product_ID]],Table4[Product_ID],Table4[Sub_Category],"Not Found")</f>
        <v>Audio</v>
      </c>
      <c r="R4187" t="str">
        <f>_xlfn.XLOOKUP(Table2[[#This Row],[Customer_ID]],Table1[Customer_ID],Table1[Region],"Not Found")</f>
        <v>North</v>
      </c>
      <c r="S4187" t="str">
        <f>_xlfn.XLOOKUP(Table2[[#This Row],[Customer_ID]],Table1[Customer_ID],Table1[Segment],"Not Found")</f>
        <v>Consumer</v>
      </c>
      <c r="T4187" t="str">
        <f>_xlfn.XLOOKUP(Table2[[#This Row],[Product_ID]],Table4[Product_ID],Table4[Product_Name],"Not Found")</f>
        <v>Headphones</v>
      </c>
    </row>
    <row r="4188" spans="1:20" x14ac:dyDescent="0.3">
      <c r="A4188" t="s">
        <v>4720</v>
      </c>
      <c r="B4188" s="4">
        <v>45763</v>
      </c>
      <c r="C4188" s="4">
        <v>45764</v>
      </c>
      <c r="D4188" t="s">
        <v>1457</v>
      </c>
      <c r="E4188" t="s">
        <v>29</v>
      </c>
      <c r="F4188" s="8">
        <v>2</v>
      </c>
      <c r="G4188" s="10">
        <v>0.1</v>
      </c>
      <c r="H4188" t="s">
        <v>13</v>
      </c>
      <c r="I4188" s="8">
        <v>718.2</v>
      </c>
      <c r="J4188" s="8">
        <v>228.43</v>
      </c>
      <c r="K4188" s="12">
        <f>YEAR(Table2[[#This Row],[Order_Date]])</f>
        <v>2025</v>
      </c>
      <c r="L4188" s="12">
        <f>MONTH(Table2[[#This Row],[Order_Date]])</f>
        <v>4</v>
      </c>
      <c r="M4188" t="str">
        <f>TEXT(Table2[[#This Row],[Order_Date]],"mmm")</f>
        <v>Apr</v>
      </c>
      <c r="N4188" t="str">
        <f>TEXT(Table2[[#This Row],[Order_Date]],"YYYY-MM")</f>
        <v>2025-04</v>
      </c>
      <c r="O4188" s="9">
        <f>IFERROR(Table2[[#This Row],[Profit]]/Table2[[#This Row],[Sales]],0)</f>
        <v>0.3180590364800891</v>
      </c>
      <c r="P4188" t="str">
        <f>_xlfn.XLOOKUP(Table2[[#This Row],[Product_ID]],Table4[Product_ID],Table4[Category],"Not Found")</f>
        <v>Office</v>
      </c>
      <c r="Q4188" t="str">
        <f>_xlfn.XLOOKUP(Table2[[#This Row],[Product_ID]],Table4[Product_ID],Table4[Sub_Category],"Not Found")</f>
        <v>Paper</v>
      </c>
      <c r="R4188" t="str">
        <f>_xlfn.XLOOKUP(Table2[[#This Row],[Customer_ID]],Table1[Customer_ID],Table1[Region],"Not Found")</f>
        <v>West</v>
      </c>
      <c r="S4188" t="str">
        <f>_xlfn.XLOOKUP(Table2[[#This Row],[Customer_ID]],Table1[Customer_ID],Table1[Segment],"Not Found")</f>
        <v>Home Office</v>
      </c>
      <c r="T4188" t="str">
        <f>_xlfn.XLOOKUP(Table2[[#This Row],[Product_ID]],Table4[Product_ID],Table4[Product_Name],"Not Found")</f>
        <v>Notebook Set</v>
      </c>
    </row>
    <row r="4189" spans="1:20" x14ac:dyDescent="0.3">
      <c r="A4189" t="s">
        <v>4721</v>
      </c>
      <c r="B4189" s="4">
        <v>46011</v>
      </c>
      <c r="C4189" s="4">
        <v>46014</v>
      </c>
      <c r="D4189" t="s">
        <v>565</v>
      </c>
      <c r="E4189" t="s">
        <v>65</v>
      </c>
      <c r="F4189" s="8">
        <v>2</v>
      </c>
      <c r="G4189" s="10">
        <v>0.05</v>
      </c>
      <c r="H4189" t="s">
        <v>17</v>
      </c>
      <c r="I4189" s="8">
        <v>1328.1</v>
      </c>
      <c r="J4189" s="8">
        <v>326</v>
      </c>
      <c r="K4189" s="12">
        <f>YEAR(Table2[[#This Row],[Order_Date]])</f>
        <v>2025</v>
      </c>
      <c r="L4189" s="12">
        <f>MONTH(Table2[[#This Row],[Order_Date]])</f>
        <v>12</v>
      </c>
      <c r="M4189" t="str">
        <f>TEXT(Table2[[#This Row],[Order_Date]],"mmm")</f>
        <v>Dec</v>
      </c>
      <c r="N4189" t="str">
        <f>TEXT(Table2[[#This Row],[Order_Date]],"YYYY-MM")</f>
        <v>2025-12</v>
      </c>
      <c r="O4189" s="9">
        <f>IFERROR(Table2[[#This Row],[Profit]]/Table2[[#This Row],[Sales]],0)</f>
        <v>0.24546344401776976</v>
      </c>
      <c r="P4189" t="str">
        <f>_xlfn.XLOOKUP(Table2[[#This Row],[Product_ID]],Table4[Product_ID],Table4[Category],"Not Found")</f>
        <v>Office</v>
      </c>
      <c r="Q4189" t="str">
        <f>_xlfn.XLOOKUP(Table2[[#This Row],[Product_ID]],Table4[Product_ID],Table4[Sub_Category],"Not Found")</f>
        <v>Storage</v>
      </c>
      <c r="R4189" t="str">
        <f>_xlfn.XLOOKUP(Table2[[#This Row],[Customer_ID]],Table1[Customer_ID],Table1[Region],"Not Found")</f>
        <v>West</v>
      </c>
      <c r="S4189" t="str">
        <f>_xlfn.XLOOKUP(Table2[[#This Row],[Customer_ID]],Table1[Customer_ID],Table1[Segment],"Not Found")</f>
        <v>Consumer</v>
      </c>
      <c r="T4189" t="str">
        <f>_xlfn.XLOOKUP(Table2[[#This Row],[Product_ID]],Table4[Product_ID],Table4[Product_Name],"Not Found")</f>
        <v>Desk Organizer</v>
      </c>
    </row>
    <row r="4190" spans="1:20" x14ac:dyDescent="0.3">
      <c r="A4190" t="s">
        <v>4722</v>
      </c>
      <c r="B4190" s="4">
        <v>45661</v>
      </c>
      <c r="C4190" s="4">
        <v>45666</v>
      </c>
      <c r="D4190" t="s">
        <v>868</v>
      </c>
      <c r="E4190" t="s">
        <v>16</v>
      </c>
      <c r="F4190" s="8">
        <v>1</v>
      </c>
      <c r="G4190" s="10">
        <v>0</v>
      </c>
      <c r="H4190" t="s">
        <v>13</v>
      </c>
      <c r="I4190" s="8">
        <v>1299</v>
      </c>
      <c r="J4190" s="8">
        <v>318.73</v>
      </c>
      <c r="K4190" s="12">
        <f>YEAR(Table2[[#This Row],[Order_Date]])</f>
        <v>2025</v>
      </c>
      <c r="L4190" s="12">
        <f>MONTH(Table2[[#This Row],[Order_Date]])</f>
        <v>1</v>
      </c>
      <c r="M4190" t="str">
        <f>TEXT(Table2[[#This Row],[Order_Date]],"mmm")</f>
        <v>Jan</v>
      </c>
      <c r="N4190" t="str">
        <f>TEXT(Table2[[#This Row],[Order_Date]],"YYYY-MM")</f>
        <v>2025-01</v>
      </c>
      <c r="O4190" s="9">
        <f>IFERROR(Table2[[#This Row],[Profit]]/Table2[[#This Row],[Sales]],0)</f>
        <v>0.24536566589684375</v>
      </c>
      <c r="P4190" t="str">
        <f>_xlfn.XLOOKUP(Table2[[#This Row],[Product_ID]],Table4[Product_ID],Table4[Category],"Not Found")</f>
        <v>Technology</v>
      </c>
      <c r="Q4190" t="str">
        <f>_xlfn.XLOOKUP(Table2[[#This Row],[Product_ID]],Table4[Product_ID],Table4[Sub_Category],"Not Found")</f>
        <v>Accessories</v>
      </c>
      <c r="R4190" t="str">
        <f>_xlfn.XLOOKUP(Table2[[#This Row],[Customer_ID]],Table1[Customer_ID],Table1[Region],"Not Found")</f>
        <v>West</v>
      </c>
      <c r="S4190" t="str">
        <f>_xlfn.XLOOKUP(Table2[[#This Row],[Customer_ID]],Table1[Customer_ID],Table1[Segment],"Not Found")</f>
        <v>Consumer</v>
      </c>
      <c r="T4190" t="str">
        <f>_xlfn.XLOOKUP(Table2[[#This Row],[Product_ID]],Table4[Product_ID],Table4[Product_Name],"Not Found")</f>
        <v>USB-C Hub</v>
      </c>
    </row>
    <row r="4191" spans="1:20" x14ac:dyDescent="0.3">
      <c r="A4191" t="s">
        <v>4723</v>
      </c>
      <c r="B4191" s="4">
        <v>45783</v>
      </c>
      <c r="C4191" s="4">
        <v>45788</v>
      </c>
      <c r="D4191" t="s">
        <v>138</v>
      </c>
      <c r="E4191" t="s">
        <v>40</v>
      </c>
      <c r="F4191" s="8">
        <v>1</v>
      </c>
      <c r="G4191" s="10">
        <v>0.05</v>
      </c>
      <c r="H4191" t="s">
        <v>13</v>
      </c>
      <c r="I4191" s="8">
        <v>1424.05</v>
      </c>
      <c r="J4191" s="8">
        <v>393.33</v>
      </c>
      <c r="K4191" s="12">
        <f>YEAR(Table2[[#This Row],[Order_Date]])</f>
        <v>2025</v>
      </c>
      <c r="L4191" s="12">
        <f>MONTH(Table2[[#This Row],[Order_Date]])</f>
        <v>5</v>
      </c>
      <c r="M4191" t="str">
        <f>TEXT(Table2[[#This Row],[Order_Date]],"mmm")</f>
        <v>May</v>
      </c>
      <c r="N4191" t="str">
        <f>TEXT(Table2[[#This Row],[Order_Date]],"YYYY-MM")</f>
        <v>2025-05</v>
      </c>
      <c r="O4191" s="9">
        <f>IFERROR(Table2[[#This Row],[Profit]]/Table2[[#This Row],[Sales]],0)</f>
        <v>0.27620518942452865</v>
      </c>
      <c r="P4191" t="str">
        <f>_xlfn.XLOOKUP(Table2[[#This Row],[Product_ID]],Table4[Product_ID],Table4[Category],"Not Found")</f>
        <v>Technology</v>
      </c>
      <c r="Q4191" t="str">
        <f>_xlfn.XLOOKUP(Table2[[#This Row],[Product_ID]],Table4[Product_ID],Table4[Sub_Category],"Not Found")</f>
        <v>Accessories</v>
      </c>
      <c r="R4191" t="str">
        <f>_xlfn.XLOOKUP(Table2[[#This Row],[Customer_ID]],Table1[Customer_ID],Table1[Region],"Not Found")</f>
        <v>East</v>
      </c>
      <c r="S4191" t="str">
        <f>_xlfn.XLOOKUP(Table2[[#This Row],[Customer_ID]],Table1[Customer_ID],Table1[Segment],"Not Found")</f>
        <v>Consumer</v>
      </c>
      <c r="T4191" t="str">
        <f>_xlfn.XLOOKUP(Table2[[#This Row],[Product_ID]],Table4[Product_ID],Table4[Product_Name],"Not Found")</f>
        <v>Power Bank</v>
      </c>
    </row>
    <row r="4192" spans="1:20" x14ac:dyDescent="0.3">
      <c r="A4192" t="s">
        <v>4724</v>
      </c>
      <c r="B4192" s="4">
        <v>45428</v>
      </c>
      <c r="C4192" s="4">
        <v>45429</v>
      </c>
      <c r="D4192" t="s">
        <v>89</v>
      </c>
      <c r="E4192" t="s">
        <v>12</v>
      </c>
      <c r="F4192" s="8">
        <v>2</v>
      </c>
      <c r="G4192" s="10">
        <v>0.1</v>
      </c>
      <c r="H4192" t="s">
        <v>13</v>
      </c>
      <c r="I4192" s="8">
        <v>1078.2</v>
      </c>
      <c r="J4192" s="8">
        <v>311.79000000000002</v>
      </c>
      <c r="K4192" s="12">
        <f>YEAR(Table2[[#This Row],[Order_Date]])</f>
        <v>2024</v>
      </c>
      <c r="L4192" s="12">
        <f>MONTH(Table2[[#This Row],[Order_Date]])</f>
        <v>5</v>
      </c>
      <c r="M4192" t="str">
        <f>TEXT(Table2[[#This Row],[Order_Date]],"mmm")</f>
        <v>May</v>
      </c>
      <c r="N4192" t="str">
        <f>TEXT(Table2[[#This Row],[Order_Date]],"YYYY-MM")</f>
        <v>2024-05</v>
      </c>
      <c r="O4192" s="9">
        <f>IFERROR(Table2[[#This Row],[Profit]]/Table2[[#This Row],[Sales]],0)</f>
        <v>0.28917640511964388</v>
      </c>
      <c r="P4192" t="str">
        <f>_xlfn.XLOOKUP(Table2[[#This Row],[Product_ID]],Table4[Product_ID],Table4[Category],"Not Found")</f>
        <v>Home</v>
      </c>
      <c r="Q4192" t="str">
        <f>_xlfn.XLOOKUP(Table2[[#This Row],[Product_ID]],Table4[Product_ID],Table4[Sub_Category],"Not Found")</f>
        <v>Kitchen</v>
      </c>
      <c r="R4192" t="str">
        <f>_xlfn.XLOOKUP(Table2[[#This Row],[Customer_ID]],Table1[Customer_ID],Table1[Region],"Not Found")</f>
        <v>North</v>
      </c>
      <c r="S4192" t="str">
        <f>_xlfn.XLOOKUP(Table2[[#This Row],[Customer_ID]],Table1[Customer_ID],Table1[Segment],"Not Found")</f>
        <v>Home Office</v>
      </c>
      <c r="T4192" t="str">
        <f>_xlfn.XLOOKUP(Table2[[#This Row],[Product_ID]],Table4[Product_ID],Table4[Product_Name],"Not Found")</f>
        <v>Water Bottle</v>
      </c>
    </row>
    <row r="4193" spans="1:20" x14ac:dyDescent="0.3">
      <c r="A4193" t="s">
        <v>4725</v>
      </c>
      <c r="B4193" s="4">
        <v>45658</v>
      </c>
      <c r="C4193" s="4">
        <v>45659</v>
      </c>
      <c r="D4193" t="s">
        <v>354</v>
      </c>
      <c r="E4193" t="s">
        <v>76</v>
      </c>
      <c r="F4193" s="8">
        <v>1</v>
      </c>
      <c r="G4193" s="10">
        <v>0.15</v>
      </c>
      <c r="H4193" t="s">
        <v>21</v>
      </c>
      <c r="I4193" s="8">
        <v>764.15</v>
      </c>
      <c r="J4193" s="8">
        <v>177.3</v>
      </c>
      <c r="K4193" s="12">
        <f>YEAR(Table2[[#This Row],[Order_Date]])</f>
        <v>2025</v>
      </c>
      <c r="L4193" s="12">
        <f>MONTH(Table2[[#This Row],[Order_Date]])</f>
        <v>1</v>
      </c>
      <c r="M4193" t="str">
        <f>TEXT(Table2[[#This Row],[Order_Date]],"mmm")</f>
        <v>Jan</v>
      </c>
      <c r="N4193" t="str">
        <f>TEXT(Table2[[#This Row],[Order_Date]],"YYYY-MM")</f>
        <v>2025-01</v>
      </c>
      <c r="O4193" s="9">
        <f>IFERROR(Table2[[#This Row],[Profit]]/Table2[[#This Row],[Sales]],0)</f>
        <v>0.23202250866976382</v>
      </c>
      <c r="P4193" t="str">
        <f>_xlfn.XLOOKUP(Table2[[#This Row],[Product_ID]],Table4[Product_ID],Table4[Category],"Not Found")</f>
        <v>Home</v>
      </c>
      <c r="Q4193" t="str">
        <f>_xlfn.XLOOKUP(Table2[[#This Row],[Product_ID]],Table4[Product_ID],Table4[Sub_Category],"Not Found")</f>
        <v>Decor</v>
      </c>
      <c r="R4193" t="str">
        <f>_xlfn.XLOOKUP(Table2[[#This Row],[Customer_ID]],Table1[Customer_ID],Table1[Region],"Not Found")</f>
        <v>South</v>
      </c>
      <c r="S4193" t="str">
        <f>_xlfn.XLOOKUP(Table2[[#This Row],[Customer_ID]],Table1[Customer_ID],Table1[Segment],"Not Found")</f>
        <v>Consumer</v>
      </c>
      <c r="T4193" t="str">
        <f>_xlfn.XLOOKUP(Table2[[#This Row],[Product_ID]],Table4[Product_ID],Table4[Product_Name],"Not Found")</f>
        <v>Wall Clock</v>
      </c>
    </row>
    <row r="4194" spans="1:20" x14ac:dyDescent="0.3">
      <c r="A4194" t="s">
        <v>4726</v>
      </c>
      <c r="B4194" s="4">
        <v>45475</v>
      </c>
      <c r="C4194" s="4">
        <v>45480</v>
      </c>
      <c r="D4194" t="s">
        <v>825</v>
      </c>
      <c r="E4194" t="s">
        <v>116</v>
      </c>
      <c r="F4194" s="8">
        <v>2</v>
      </c>
      <c r="G4194" s="10">
        <v>0</v>
      </c>
      <c r="H4194" t="s">
        <v>21</v>
      </c>
      <c r="I4194" s="8">
        <v>798</v>
      </c>
      <c r="J4194" s="8">
        <v>166.29</v>
      </c>
      <c r="K4194" s="12">
        <f>YEAR(Table2[[#This Row],[Order_Date]])</f>
        <v>2024</v>
      </c>
      <c r="L4194" s="12">
        <f>MONTH(Table2[[#This Row],[Order_Date]])</f>
        <v>7</v>
      </c>
      <c r="M4194" t="str">
        <f>TEXT(Table2[[#This Row],[Order_Date]],"mmm")</f>
        <v>Jul</v>
      </c>
      <c r="N4194" t="str">
        <f>TEXT(Table2[[#This Row],[Order_Date]],"YYYY-MM")</f>
        <v>2024-07</v>
      </c>
      <c r="O4194" s="9">
        <f>IFERROR(Table2[[#This Row],[Profit]]/Table2[[#This Row],[Sales]],0)</f>
        <v>0.20838345864661653</v>
      </c>
      <c r="P4194" t="str">
        <f>_xlfn.XLOOKUP(Table2[[#This Row],[Product_ID]],Table4[Product_ID],Table4[Category],"Not Found")</f>
        <v>Technology</v>
      </c>
      <c r="Q4194" t="str">
        <f>_xlfn.XLOOKUP(Table2[[#This Row],[Product_ID]],Table4[Product_ID],Table4[Sub_Category],"Not Found")</f>
        <v>Accessories</v>
      </c>
      <c r="R4194" t="str">
        <f>_xlfn.XLOOKUP(Table2[[#This Row],[Customer_ID]],Table1[Customer_ID],Table1[Region],"Not Found")</f>
        <v>North</v>
      </c>
      <c r="S4194" t="str">
        <f>_xlfn.XLOOKUP(Table2[[#This Row],[Customer_ID]],Table1[Customer_ID],Table1[Segment],"Not Found")</f>
        <v>Corporate</v>
      </c>
      <c r="T4194" t="str">
        <f>_xlfn.XLOOKUP(Table2[[#This Row],[Product_ID]],Table4[Product_ID],Table4[Product_Name],"Not Found")</f>
        <v>Mobile Holder</v>
      </c>
    </row>
    <row r="4195" spans="1:20" x14ac:dyDescent="0.3">
      <c r="A4195" t="s">
        <v>4727</v>
      </c>
      <c r="B4195" s="4">
        <v>45879</v>
      </c>
      <c r="C4195" s="4">
        <v>45882</v>
      </c>
      <c r="D4195" t="s">
        <v>1709</v>
      </c>
      <c r="E4195" t="s">
        <v>96</v>
      </c>
      <c r="F4195" s="8">
        <v>1</v>
      </c>
      <c r="G4195" s="10">
        <v>0</v>
      </c>
      <c r="H4195" t="s">
        <v>13</v>
      </c>
      <c r="I4195" s="8">
        <v>999</v>
      </c>
      <c r="J4195" s="8">
        <v>194.86</v>
      </c>
      <c r="K4195" s="12">
        <f>YEAR(Table2[[#This Row],[Order_Date]])</f>
        <v>2025</v>
      </c>
      <c r="L4195" s="12">
        <f>MONTH(Table2[[#This Row],[Order_Date]])</f>
        <v>8</v>
      </c>
      <c r="M4195" t="str">
        <f>TEXT(Table2[[#This Row],[Order_Date]],"mmm")</f>
        <v>Aug</v>
      </c>
      <c r="N4195" t="str">
        <f>TEXT(Table2[[#This Row],[Order_Date]],"YYYY-MM")</f>
        <v>2025-08</v>
      </c>
      <c r="O4195" s="9">
        <f>IFERROR(Table2[[#This Row],[Profit]]/Table2[[#This Row],[Sales]],0)</f>
        <v>0.19505505505505508</v>
      </c>
      <c r="P4195" t="str">
        <f>_xlfn.XLOOKUP(Table2[[#This Row],[Product_ID]],Table4[Product_ID],Table4[Category],"Not Found")</f>
        <v>Home</v>
      </c>
      <c r="Q4195" t="str">
        <f>_xlfn.XLOOKUP(Table2[[#This Row],[Product_ID]],Table4[Product_ID],Table4[Sub_Category],"Not Found")</f>
        <v>Lighting</v>
      </c>
      <c r="R4195" t="str">
        <f>_xlfn.XLOOKUP(Table2[[#This Row],[Customer_ID]],Table1[Customer_ID],Table1[Region],"Not Found")</f>
        <v>North</v>
      </c>
      <c r="S4195" t="str">
        <f>_xlfn.XLOOKUP(Table2[[#This Row],[Customer_ID]],Table1[Customer_ID],Table1[Segment],"Not Found")</f>
        <v>Corporate</v>
      </c>
      <c r="T4195" t="str">
        <f>_xlfn.XLOOKUP(Table2[[#This Row],[Product_ID]],Table4[Product_ID],Table4[Product_Name],"Not Found")</f>
        <v>LED Strip Light</v>
      </c>
    </row>
    <row r="4196" spans="1:20" x14ac:dyDescent="0.3">
      <c r="A4196" t="s">
        <v>4728</v>
      </c>
      <c r="B4196" s="4">
        <v>45578</v>
      </c>
      <c r="C4196" s="4">
        <v>45579</v>
      </c>
      <c r="D4196" t="s">
        <v>146</v>
      </c>
      <c r="E4196" t="s">
        <v>50</v>
      </c>
      <c r="F4196" s="8">
        <v>1</v>
      </c>
      <c r="G4196" s="10">
        <v>0.1</v>
      </c>
      <c r="H4196" t="s">
        <v>17</v>
      </c>
      <c r="I4196" s="8">
        <v>449.1</v>
      </c>
      <c r="J4196" s="8">
        <v>119.01</v>
      </c>
      <c r="K4196" s="12">
        <f>YEAR(Table2[[#This Row],[Order_Date]])</f>
        <v>2024</v>
      </c>
      <c r="L4196" s="12">
        <f>MONTH(Table2[[#This Row],[Order_Date]])</f>
        <v>10</v>
      </c>
      <c r="M4196" t="str">
        <f>TEXT(Table2[[#This Row],[Order_Date]],"mmm")</f>
        <v>Oct</v>
      </c>
      <c r="N4196" t="str">
        <f>TEXT(Table2[[#This Row],[Order_Date]],"YYYY-MM")</f>
        <v>2024-10</v>
      </c>
      <c r="O4196" s="9">
        <f>IFERROR(Table2[[#This Row],[Profit]]/Table2[[#This Row],[Sales]],0)</f>
        <v>0.26499665998663996</v>
      </c>
      <c r="P4196" t="str">
        <f>_xlfn.XLOOKUP(Table2[[#This Row],[Product_ID]],Table4[Product_ID],Table4[Category],"Not Found")</f>
        <v>Technology</v>
      </c>
      <c r="Q4196" t="str">
        <f>_xlfn.XLOOKUP(Table2[[#This Row],[Product_ID]],Table4[Product_ID],Table4[Sub_Category],"Not Found")</f>
        <v>Accessories</v>
      </c>
      <c r="R4196" t="str">
        <f>_xlfn.XLOOKUP(Table2[[#This Row],[Customer_ID]],Table1[Customer_ID],Table1[Region],"Not Found")</f>
        <v>South</v>
      </c>
      <c r="S4196" t="str">
        <f>_xlfn.XLOOKUP(Table2[[#This Row],[Customer_ID]],Table1[Customer_ID],Table1[Segment],"Not Found")</f>
        <v>Consumer</v>
      </c>
      <c r="T4196" t="str">
        <f>_xlfn.XLOOKUP(Table2[[#This Row],[Product_ID]],Table4[Product_ID],Table4[Product_Name],"Not Found")</f>
        <v>Wireless Mouse</v>
      </c>
    </row>
    <row r="4197" spans="1:20" x14ac:dyDescent="0.3">
      <c r="A4197" t="s">
        <v>4729</v>
      </c>
      <c r="B4197" s="4">
        <v>45763</v>
      </c>
      <c r="C4197" s="4">
        <v>45764</v>
      </c>
      <c r="D4197" t="s">
        <v>1385</v>
      </c>
      <c r="E4197" t="s">
        <v>200</v>
      </c>
      <c r="F4197" s="8">
        <v>1</v>
      </c>
      <c r="G4197" s="10">
        <v>0</v>
      </c>
      <c r="H4197" t="s">
        <v>13</v>
      </c>
      <c r="I4197" s="8">
        <v>1099</v>
      </c>
      <c r="J4197" s="8">
        <v>-121.33</v>
      </c>
      <c r="K4197" s="12">
        <f>YEAR(Table2[[#This Row],[Order_Date]])</f>
        <v>2025</v>
      </c>
      <c r="L4197" s="12">
        <f>MONTH(Table2[[#This Row],[Order_Date]])</f>
        <v>4</v>
      </c>
      <c r="M4197" t="str">
        <f>TEXT(Table2[[#This Row],[Order_Date]],"mmm")</f>
        <v>Apr</v>
      </c>
      <c r="N4197" t="str">
        <f>TEXT(Table2[[#This Row],[Order_Date]],"YYYY-MM")</f>
        <v>2025-04</v>
      </c>
      <c r="O4197" s="9">
        <f>IFERROR(Table2[[#This Row],[Profit]]/Table2[[#This Row],[Sales]],0)</f>
        <v>-0.11040036396724294</v>
      </c>
      <c r="P4197" t="str">
        <f>_xlfn.XLOOKUP(Table2[[#This Row],[Product_ID]],Table4[Product_ID],Table4[Category],"Not Found")</f>
        <v>Office</v>
      </c>
      <c r="Q4197" t="str">
        <f>_xlfn.XLOOKUP(Table2[[#This Row],[Product_ID]],Table4[Product_ID],Table4[Sub_Category],"Not Found")</f>
        <v>Office Supplies</v>
      </c>
      <c r="R4197" t="str">
        <f>_xlfn.XLOOKUP(Table2[[#This Row],[Customer_ID]],Table1[Customer_ID],Table1[Region],"Not Found")</f>
        <v>West</v>
      </c>
      <c r="S4197" t="str">
        <f>_xlfn.XLOOKUP(Table2[[#This Row],[Customer_ID]],Table1[Customer_ID],Table1[Segment],"Not Found")</f>
        <v>Home Office</v>
      </c>
      <c r="T4197" t="str">
        <f>_xlfn.XLOOKUP(Table2[[#This Row],[Product_ID]],Table4[Product_ID],Table4[Product_Name],"Not Found")</f>
        <v>Laptop Stand</v>
      </c>
    </row>
    <row r="4198" spans="1:20" x14ac:dyDescent="0.3">
      <c r="A4198" t="s">
        <v>4730</v>
      </c>
      <c r="B4198" s="4">
        <v>45666</v>
      </c>
      <c r="C4198" s="4">
        <v>45668</v>
      </c>
      <c r="D4198" t="s">
        <v>742</v>
      </c>
      <c r="E4198" t="s">
        <v>76</v>
      </c>
      <c r="F4198" s="8">
        <v>1</v>
      </c>
      <c r="G4198" s="10">
        <v>0</v>
      </c>
      <c r="H4198" t="s">
        <v>13</v>
      </c>
      <c r="I4198" s="8">
        <v>899</v>
      </c>
      <c r="J4198" s="8">
        <v>209.67</v>
      </c>
      <c r="K4198" s="12">
        <f>YEAR(Table2[[#This Row],[Order_Date]])</f>
        <v>2025</v>
      </c>
      <c r="L4198" s="12">
        <f>MONTH(Table2[[#This Row],[Order_Date]])</f>
        <v>1</v>
      </c>
      <c r="M4198" t="str">
        <f>TEXT(Table2[[#This Row],[Order_Date]],"mmm")</f>
        <v>Jan</v>
      </c>
      <c r="N4198" t="str">
        <f>TEXT(Table2[[#This Row],[Order_Date]],"YYYY-MM")</f>
        <v>2025-01</v>
      </c>
      <c r="O4198" s="9">
        <f>IFERROR(Table2[[#This Row],[Profit]]/Table2[[#This Row],[Sales]],0)</f>
        <v>0.23322580645161289</v>
      </c>
      <c r="P4198" t="str">
        <f>_xlfn.XLOOKUP(Table2[[#This Row],[Product_ID]],Table4[Product_ID],Table4[Category],"Not Found")</f>
        <v>Home</v>
      </c>
      <c r="Q4198" t="str">
        <f>_xlfn.XLOOKUP(Table2[[#This Row],[Product_ID]],Table4[Product_ID],Table4[Sub_Category],"Not Found")</f>
        <v>Decor</v>
      </c>
      <c r="R4198" t="str">
        <f>_xlfn.XLOOKUP(Table2[[#This Row],[Customer_ID]],Table1[Customer_ID],Table1[Region],"Not Found")</f>
        <v>South</v>
      </c>
      <c r="S4198" t="str">
        <f>_xlfn.XLOOKUP(Table2[[#This Row],[Customer_ID]],Table1[Customer_ID],Table1[Segment],"Not Found")</f>
        <v>Corporate</v>
      </c>
      <c r="T4198" t="str">
        <f>_xlfn.XLOOKUP(Table2[[#This Row],[Product_ID]],Table4[Product_ID],Table4[Product_Name],"Not Found")</f>
        <v>Wall Clock</v>
      </c>
    </row>
    <row r="4199" spans="1:20" x14ac:dyDescent="0.3">
      <c r="A4199" t="s">
        <v>4731</v>
      </c>
      <c r="B4199" s="4">
        <v>45945</v>
      </c>
      <c r="C4199" s="4">
        <v>45949</v>
      </c>
      <c r="D4199" t="s">
        <v>335</v>
      </c>
      <c r="E4199" t="s">
        <v>55</v>
      </c>
      <c r="F4199" s="8">
        <v>4</v>
      </c>
      <c r="G4199" s="10">
        <v>0</v>
      </c>
      <c r="H4199" t="s">
        <v>13</v>
      </c>
      <c r="I4199" s="8">
        <v>23996</v>
      </c>
      <c r="J4199" s="8">
        <v>4788.67</v>
      </c>
      <c r="K4199" s="12">
        <f>YEAR(Table2[[#This Row],[Order_Date]])</f>
        <v>2025</v>
      </c>
      <c r="L4199" s="12">
        <f>MONTH(Table2[[#This Row],[Order_Date]])</f>
        <v>10</v>
      </c>
      <c r="M4199" t="str">
        <f>TEXT(Table2[[#This Row],[Order_Date]],"mmm")</f>
        <v>Oct</v>
      </c>
      <c r="N4199" t="str">
        <f>TEXT(Table2[[#This Row],[Order_Date]],"YYYY-MM")</f>
        <v>2025-10</v>
      </c>
      <c r="O4199" s="9">
        <f>IFERROR(Table2[[#This Row],[Profit]]/Table2[[#This Row],[Sales]],0)</f>
        <v>0.19956117686281047</v>
      </c>
      <c r="P4199" t="str">
        <f>_xlfn.XLOOKUP(Table2[[#This Row],[Product_ID]],Table4[Product_ID],Table4[Category],"Not Found")</f>
        <v>Furniture</v>
      </c>
      <c r="Q4199" t="str">
        <f>_xlfn.XLOOKUP(Table2[[#This Row],[Product_ID]],Table4[Product_ID],Table4[Sub_Category],"Not Found")</f>
        <v>Furniture</v>
      </c>
      <c r="R4199" t="str">
        <f>_xlfn.XLOOKUP(Table2[[#This Row],[Customer_ID]],Table1[Customer_ID],Table1[Region],"Not Found")</f>
        <v>South</v>
      </c>
      <c r="S4199" t="str">
        <f>_xlfn.XLOOKUP(Table2[[#This Row],[Customer_ID]],Table1[Customer_ID],Table1[Segment],"Not Found")</f>
        <v>Corporate</v>
      </c>
      <c r="T4199" t="str">
        <f>_xlfn.XLOOKUP(Table2[[#This Row],[Product_ID]],Table4[Product_ID],Table4[Product_Name],"Not Found")</f>
        <v>Study Table</v>
      </c>
    </row>
    <row r="4200" spans="1:20" x14ac:dyDescent="0.3">
      <c r="A4200" t="s">
        <v>4732</v>
      </c>
      <c r="B4200" s="4">
        <v>45828</v>
      </c>
      <c r="C4200" s="4">
        <v>45830</v>
      </c>
      <c r="D4200" t="s">
        <v>47</v>
      </c>
      <c r="E4200" t="s">
        <v>76</v>
      </c>
      <c r="F4200" s="8">
        <v>1</v>
      </c>
      <c r="G4200" s="10">
        <v>0.1</v>
      </c>
      <c r="H4200" t="s">
        <v>21</v>
      </c>
      <c r="I4200" s="8">
        <v>809.1</v>
      </c>
      <c r="J4200" s="8">
        <v>206.37</v>
      </c>
      <c r="K4200" s="12">
        <f>YEAR(Table2[[#This Row],[Order_Date]])</f>
        <v>2025</v>
      </c>
      <c r="L4200" s="12">
        <f>MONTH(Table2[[#This Row],[Order_Date]])</f>
        <v>6</v>
      </c>
      <c r="M4200" t="str">
        <f>TEXT(Table2[[#This Row],[Order_Date]],"mmm")</f>
        <v>Jun</v>
      </c>
      <c r="N4200" t="str">
        <f>TEXT(Table2[[#This Row],[Order_Date]],"YYYY-MM")</f>
        <v>2025-06</v>
      </c>
      <c r="O4200" s="9">
        <f>IFERROR(Table2[[#This Row],[Profit]]/Table2[[#This Row],[Sales]],0)</f>
        <v>0.2550611790878754</v>
      </c>
      <c r="P4200" t="str">
        <f>_xlfn.XLOOKUP(Table2[[#This Row],[Product_ID]],Table4[Product_ID],Table4[Category],"Not Found")</f>
        <v>Home</v>
      </c>
      <c r="Q4200" t="str">
        <f>_xlfn.XLOOKUP(Table2[[#This Row],[Product_ID]],Table4[Product_ID],Table4[Sub_Category],"Not Found")</f>
        <v>Decor</v>
      </c>
      <c r="R4200" t="str">
        <f>_xlfn.XLOOKUP(Table2[[#This Row],[Customer_ID]],Table1[Customer_ID],Table1[Region],"Not Found")</f>
        <v>South</v>
      </c>
      <c r="S4200" t="str">
        <f>_xlfn.XLOOKUP(Table2[[#This Row],[Customer_ID]],Table1[Customer_ID],Table1[Segment],"Not Found")</f>
        <v>Consumer</v>
      </c>
      <c r="T4200" t="str">
        <f>_xlfn.XLOOKUP(Table2[[#This Row],[Product_ID]],Table4[Product_ID],Table4[Product_Name],"Not Found")</f>
        <v>Wall Clock</v>
      </c>
    </row>
    <row r="4201" spans="1:20" x14ac:dyDescent="0.3">
      <c r="A4201" t="s">
        <v>4733</v>
      </c>
      <c r="B4201" s="4">
        <v>45802</v>
      </c>
      <c r="C4201" s="4">
        <v>45805</v>
      </c>
      <c r="D4201" t="s">
        <v>1204</v>
      </c>
      <c r="E4201" t="s">
        <v>68</v>
      </c>
      <c r="F4201" s="8">
        <v>3</v>
      </c>
      <c r="G4201" s="10">
        <v>0</v>
      </c>
      <c r="H4201" t="s">
        <v>30</v>
      </c>
      <c r="I4201" s="8">
        <v>3897</v>
      </c>
      <c r="J4201" s="8">
        <v>1023.97</v>
      </c>
      <c r="K4201" s="12">
        <f>YEAR(Table2[[#This Row],[Order_Date]])</f>
        <v>2025</v>
      </c>
      <c r="L4201" s="12">
        <f>MONTH(Table2[[#This Row],[Order_Date]])</f>
        <v>5</v>
      </c>
      <c r="M4201" t="str">
        <f>TEXT(Table2[[#This Row],[Order_Date]],"mmm")</f>
        <v>May</v>
      </c>
      <c r="N4201" t="str">
        <f>TEXT(Table2[[#This Row],[Order_Date]],"YYYY-MM")</f>
        <v>2025-05</v>
      </c>
      <c r="O4201" s="9">
        <f>IFERROR(Table2[[#This Row],[Profit]]/Table2[[#This Row],[Sales]],0)</f>
        <v>0.26275853220425971</v>
      </c>
      <c r="P4201" t="str">
        <f>_xlfn.XLOOKUP(Table2[[#This Row],[Product_ID]],Table4[Product_ID],Table4[Category],"Not Found")</f>
        <v>Home</v>
      </c>
      <c r="Q4201" t="str">
        <f>_xlfn.XLOOKUP(Table2[[#This Row],[Product_ID]],Table4[Product_ID],Table4[Sub_Category],"Not Found")</f>
        <v>Lighting</v>
      </c>
      <c r="R4201" t="str">
        <f>_xlfn.XLOOKUP(Table2[[#This Row],[Customer_ID]],Table1[Customer_ID],Table1[Region],"Not Found")</f>
        <v>North</v>
      </c>
      <c r="S4201" t="str">
        <f>_xlfn.XLOOKUP(Table2[[#This Row],[Customer_ID]],Table1[Customer_ID],Table1[Segment],"Not Found")</f>
        <v>Consumer</v>
      </c>
      <c r="T4201" t="str">
        <f>_xlfn.XLOOKUP(Table2[[#This Row],[Product_ID]],Table4[Product_ID],Table4[Product_Name],"Not Found")</f>
        <v>Table Lamp</v>
      </c>
    </row>
    <row r="4202" spans="1:20" x14ac:dyDescent="0.3">
      <c r="A4202" t="s">
        <v>4734</v>
      </c>
      <c r="B4202" s="4">
        <v>45870</v>
      </c>
      <c r="C4202" s="4">
        <v>45874</v>
      </c>
      <c r="D4202" t="s">
        <v>154</v>
      </c>
      <c r="E4202" t="s">
        <v>58</v>
      </c>
      <c r="F4202" s="8">
        <v>2</v>
      </c>
      <c r="G4202" s="10">
        <v>0.05</v>
      </c>
      <c r="H4202" t="s">
        <v>13</v>
      </c>
      <c r="I4202" s="8">
        <v>3798.1</v>
      </c>
      <c r="J4202" s="8">
        <v>758.97</v>
      </c>
      <c r="K4202" s="12">
        <f>YEAR(Table2[[#This Row],[Order_Date]])</f>
        <v>2025</v>
      </c>
      <c r="L4202" s="12">
        <f>MONTH(Table2[[#This Row],[Order_Date]])</f>
        <v>8</v>
      </c>
      <c r="M4202" t="str">
        <f>TEXT(Table2[[#This Row],[Order_Date]],"mmm")</f>
        <v>Aug</v>
      </c>
      <c r="N4202" t="str">
        <f>TEXT(Table2[[#This Row],[Order_Date]],"YYYY-MM")</f>
        <v>2025-08</v>
      </c>
      <c r="O4202" s="9">
        <f>IFERROR(Table2[[#This Row],[Profit]]/Table2[[#This Row],[Sales]],0)</f>
        <v>0.19982886179932072</v>
      </c>
      <c r="P4202" t="str">
        <f>_xlfn.XLOOKUP(Table2[[#This Row],[Product_ID]],Table4[Product_ID],Table4[Category],"Not Found")</f>
        <v>Technology</v>
      </c>
      <c r="Q4202" t="str">
        <f>_xlfn.XLOOKUP(Table2[[#This Row],[Product_ID]],Table4[Product_ID],Table4[Sub_Category],"Not Found")</f>
        <v>Audio</v>
      </c>
      <c r="R4202" t="str">
        <f>_xlfn.XLOOKUP(Table2[[#This Row],[Customer_ID]],Table1[Customer_ID],Table1[Region],"Not Found")</f>
        <v>West</v>
      </c>
      <c r="S4202" t="str">
        <f>_xlfn.XLOOKUP(Table2[[#This Row],[Customer_ID]],Table1[Customer_ID],Table1[Segment],"Not Found")</f>
        <v>Consumer</v>
      </c>
      <c r="T4202" t="str">
        <f>_xlfn.XLOOKUP(Table2[[#This Row],[Product_ID]],Table4[Product_ID],Table4[Product_Name],"Not Found")</f>
        <v>Bluetooth Speaker</v>
      </c>
    </row>
    <row r="4203" spans="1:20" x14ac:dyDescent="0.3">
      <c r="A4203" t="s">
        <v>4735</v>
      </c>
      <c r="B4203" s="4">
        <v>45541</v>
      </c>
      <c r="C4203" s="4">
        <v>45546</v>
      </c>
      <c r="D4203" t="s">
        <v>597</v>
      </c>
      <c r="E4203" t="s">
        <v>116</v>
      </c>
      <c r="F4203" s="8">
        <v>3</v>
      </c>
      <c r="G4203" s="10">
        <v>0.2</v>
      </c>
      <c r="H4203" t="s">
        <v>13</v>
      </c>
      <c r="I4203" s="8">
        <v>957.6</v>
      </c>
      <c r="J4203" s="8">
        <v>168.48</v>
      </c>
      <c r="K4203" s="12">
        <f>YEAR(Table2[[#This Row],[Order_Date]])</f>
        <v>2024</v>
      </c>
      <c r="L4203" s="12">
        <f>MONTH(Table2[[#This Row],[Order_Date]])</f>
        <v>9</v>
      </c>
      <c r="M4203" t="str">
        <f>TEXT(Table2[[#This Row],[Order_Date]],"mmm")</f>
        <v>Sep</v>
      </c>
      <c r="N4203" t="str">
        <f>TEXT(Table2[[#This Row],[Order_Date]],"YYYY-MM")</f>
        <v>2024-09</v>
      </c>
      <c r="O4203" s="9">
        <f>IFERROR(Table2[[#This Row],[Profit]]/Table2[[#This Row],[Sales]],0)</f>
        <v>0.17593984962406015</v>
      </c>
      <c r="P4203" t="str">
        <f>_xlfn.XLOOKUP(Table2[[#This Row],[Product_ID]],Table4[Product_ID],Table4[Category],"Not Found")</f>
        <v>Technology</v>
      </c>
      <c r="Q4203" t="str">
        <f>_xlfn.XLOOKUP(Table2[[#This Row],[Product_ID]],Table4[Product_ID],Table4[Sub_Category],"Not Found")</f>
        <v>Accessories</v>
      </c>
      <c r="R4203" t="str">
        <f>_xlfn.XLOOKUP(Table2[[#This Row],[Customer_ID]],Table1[Customer_ID],Table1[Region],"Not Found")</f>
        <v>East</v>
      </c>
      <c r="S4203" t="str">
        <f>_xlfn.XLOOKUP(Table2[[#This Row],[Customer_ID]],Table1[Customer_ID],Table1[Segment],"Not Found")</f>
        <v>Consumer</v>
      </c>
      <c r="T4203" t="str">
        <f>_xlfn.XLOOKUP(Table2[[#This Row],[Product_ID]],Table4[Product_ID],Table4[Product_Name],"Not Found")</f>
        <v>Mobile Holder</v>
      </c>
    </row>
    <row r="4204" spans="1:20" x14ac:dyDescent="0.3">
      <c r="A4204" t="s">
        <v>4736</v>
      </c>
      <c r="B4204" s="4">
        <v>45801</v>
      </c>
      <c r="C4204" s="4">
        <v>45804</v>
      </c>
      <c r="D4204" t="s">
        <v>981</v>
      </c>
      <c r="E4204" t="s">
        <v>40</v>
      </c>
      <c r="F4204" s="8">
        <v>2</v>
      </c>
      <c r="G4204" s="10">
        <v>0.1</v>
      </c>
      <c r="H4204" t="s">
        <v>13</v>
      </c>
      <c r="I4204" s="8">
        <v>2698.2</v>
      </c>
      <c r="J4204" s="8">
        <v>614.02</v>
      </c>
      <c r="K4204" s="12">
        <f>YEAR(Table2[[#This Row],[Order_Date]])</f>
        <v>2025</v>
      </c>
      <c r="L4204" s="12">
        <f>MONTH(Table2[[#This Row],[Order_Date]])</f>
        <v>5</v>
      </c>
      <c r="M4204" t="str">
        <f>TEXT(Table2[[#This Row],[Order_Date]],"mmm")</f>
        <v>May</v>
      </c>
      <c r="N4204" t="str">
        <f>TEXT(Table2[[#This Row],[Order_Date]],"YYYY-MM")</f>
        <v>2025-05</v>
      </c>
      <c r="O4204" s="9">
        <f>IFERROR(Table2[[#This Row],[Profit]]/Table2[[#This Row],[Sales]],0)</f>
        <v>0.22756652583203618</v>
      </c>
      <c r="P4204" t="str">
        <f>_xlfn.XLOOKUP(Table2[[#This Row],[Product_ID]],Table4[Product_ID],Table4[Category],"Not Found")</f>
        <v>Technology</v>
      </c>
      <c r="Q4204" t="str">
        <f>_xlfn.XLOOKUP(Table2[[#This Row],[Product_ID]],Table4[Product_ID],Table4[Sub_Category],"Not Found")</f>
        <v>Accessories</v>
      </c>
      <c r="R4204" t="str">
        <f>_xlfn.XLOOKUP(Table2[[#This Row],[Customer_ID]],Table1[Customer_ID],Table1[Region],"Not Found")</f>
        <v>South</v>
      </c>
      <c r="S4204" t="str">
        <f>_xlfn.XLOOKUP(Table2[[#This Row],[Customer_ID]],Table1[Customer_ID],Table1[Segment],"Not Found")</f>
        <v>Corporate</v>
      </c>
      <c r="T4204" t="str">
        <f>_xlfn.XLOOKUP(Table2[[#This Row],[Product_ID]],Table4[Product_ID],Table4[Product_Name],"Not Found")</f>
        <v>Power Bank</v>
      </c>
    </row>
    <row r="4205" spans="1:20" x14ac:dyDescent="0.3">
      <c r="A4205" t="s">
        <v>4737</v>
      </c>
      <c r="B4205" s="4">
        <v>45921</v>
      </c>
      <c r="C4205" s="4">
        <v>45924</v>
      </c>
      <c r="D4205" t="s">
        <v>399</v>
      </c>
      <c r="E4205" t="s">
        <v>20</v>
      </c>
      <c r="F4205" s="8">
        <v>4</v>
      </c>
      <c r="G4205" s="10">
        <v>0</v>
      </c>
      <c r="H4205" t="s">
        <v>30</v>
      </c>
      <c r="I4205" s="8">
        <v>27996</v>
      </c>
      <c r="J4205" s="8">
        <v>4176.59</v>
      </c>
      <c r="K4205" s="12">
        <f>YEAR(Table2[[#This Row],[Order_Date]])</f>
        <v>2025</v>
      </c>
      <c r="L4205" s="12">
        <f>MONTH(Table2[[#This Row],[Order_Date]])</f>
        <v>9</v>
      </c>
      <c r="M4205" t="str">
        <f>TEXT(Table2[[#This Row],[Order_Date]],"mmm")</f>
        <v>Sep</v>
      </c>
      <c r="N4205" t="str">
        <f>TEXT(Table2[[#This Row],[Order_Date]],"YYYY-MM")</f>
        <v>2025-09</v>
      </c>
      <c r="O4205" s="9">
        <f>IFERROR(Table2[[#This Row],[Profit]]/Table2[[#This Row],[Sales]],0)</f>
        <v>0.14918524074867839</v>
      </c>
      <c r="P4205" t="str">
        <f>_xlfn.XLOOKUP(Table2[[#This Row],[Product_ID]],Table4[Product_ID],Table4[Category],"Not Found")</f>
        <v>Furniture</v>
      </c>
      <c r="Q4205" t="str">
        <f>_xlfn.XLOOKUP(Table2[[#This Row],[Product_ID]],Table4[Product_ID],Table4[Sub_Category],"Not Found")</f>
        <v>Furniture</v>
      </c>
      <c r="R4205" t="str">
        <f>_xlfn.XLOOKUP(Table2[[#This Row],[Customer_ID]],Table1[Customer_ID],Table1[Region],"Not Found")</f>
        <v>West</v>
      </c>
      <c r="S4205" t="str">
        <f>_xlfn.XLOOKUP(Table2[[#This Row],[Customer_ID]],Table1[Customer_ID],Table1[Segment],"Not Found")</f>
        <v>Corporate</v>
      </c>
      <c r="T4205" t="str">
        <f>_xlfn.XLOOKUP(Table2[[#This Row],[Product_ID]],Table4[Product_ID],Table4[Product_Name],"Not Found")</f>
        <v>Office Chair</v>
      </c>
    </row>
    <row r="4206" spans="1:20" x14ac:dyDescent="0.3">
      <c r="A4206" t="s">
        <v>4738</v>
      </c>
      <c r="B4206" s="4">
        <v>45364</v>
      </c>
      <c r="C4206" s="4">
        <v>45366</v>
      </c>
      <c r="D4206" t="s">
        <v>2069</v>
      </c>
      <c r="E4206" t="s">
        <v>99</v>
      </c>
      <c r="F4206" s="8">
        <v>1</v>
      </c>
      <c r="G4206" s="10">
        <v>0.05</v>
      </c>
      <c r="H4206" t="s">
        <v>13</v>
      </c>
      <c r="I4206" s="8">
        <v>236.55</v>
      </c>
      <c r="J4206" s="8">
        <v>70.540000000000006</v>
      </c>
      <c r="K4206" s="12">
        <f>YEAR(Table2[[#This Row],[Order_Date]])</f>
        <v>2024</v>
      </c>
      <c r="L4206" s="12">
        <f>MONTH(Table2[[#This Row],[Order_Date]])</f>
        <v>3</v>
      </c>
      <c r="M4206" t="str">
        <f>TEXT(Table2[[#This Row],[Order_Date]],"mmm")</f>
        <v>Mar</v>
      </c>
      <c r="N4206" t="str">
        <f>TEXT(Table2[[#This Row],[Order_Date]],"YYYY-MM")</f>
        <v>2024-03</v>
      </c>
      <c r="O4206" s="9">
        <f>IFERROR(Table2[[#This Row],[Profit]]/Table2[[#This Row],[Sales]],0)</f>
        <v>0.29820333967448742</v>
      </c>
      <c r="P4206" t="str">
        <f>_xlfn.XLOOKUP(Table2[[#This Row],[Product_ID]],Table4[Product_ID],Table4[Category],"Not Found")</f>
        <v>Office</v>
      </c>
      <c r="Q4206" t="str">
        <f>_xlfn.XLOOKUP(Table2[[#This Row],[Product_ID]],Table4[Product_ID],Table4[Sub_Category],"Not Found")</f>
        <v>Paper</v>
      </c>
      <c r="R4206" t="str">
        <f>_xlfn.XLOOKUP(Table2[[#This Row],[Customer_ID]],Table1[Customer_ID],Table1[Region],"Not Found")</f>
        <v>South</v>
      </c>
      <c r="S4206" t="str">
        <f>_xlfn.XLOOKUP(Table2[[#This Row],[Customer_ID]],Table1[Customer_ID],Table1[Segment],"Not Found")</f>
        <v>Consumer</v>
      </c>
      <c r="T4206" t="str">
        <f>_xlfn.XLOOKUP(Table2[[#This Row],[Product_ID]],Table4[Product_ID],Table4[Product_Name],"Not Found")</f>
        <v>Pen Set</v>
      </c>
    </row>
    <row r="4207" spans="1:20" x14ac:dyDescent="0.3">
      <c r="A4207" t="s">
        <v>4739</v>
      </c>
      <c r="B4207" s="4">
        <v>45573</v>
      </c>
      <c r="C4207" s="4">
        <v>45577</v>
      </c>
      <c r="D4207" t="s">
        <v>690</v>
      </c>
      <c r="E4207" t="s">
        <v>55</v>
      </c>
      <c r="F4207" s="8">
        <v>2</v>
      </c>
      <c r="G4207" s="10">
        <v>0</v>
      </c>
      <c r="H4207" t="s">
        <v>17</v>
      </c>
      <c r="I4207" s="8">
        <v>11998</v>
      </c>
      <c r="J4207" s="8">
        <v>1785.21</v>
      </c>
      <c r="K4207" s="12">
        <f>YEAR(Table2[[#This Row],[Order_Date]])</f>
        <v>2024</v>
      </c>
      <c r="L4207" s="12">
        <f>MONTH(Table2[[#This Row],[Order_Date]])</f>
        <v>10</v>
      </c>
      <c r="M4207" t="str">
        <f>TEXT(Table2[[#This Row],[Order_Date]],"mmm")</f>
        <v>Oct</v>
      </c>
      <c r="N4207" t="str">
        <f>TEXT(Table2[[#This Row],[Order_Date]],"YYYY-MM")</f>
        <v>2024-10</v>
      </c>
      <c r="O4207" s="9">
        <f>IFERROR(Table2[[#This Row],[Profit]]/Table2[[#This Row],[Sales]],0)</f>
        <v>0.14879229871645275</v>
      </c>
      <c r="P4207" t="str">
        <f>_xlfn.XLOOKUP(Table2[[#This Row],[Product_ID]],Table4[Product_ID],Table4[Category],"Not Found")</f>
        <v>Furniture</v>
      </c>
      <c r="Q4207" t="str">
        <f>_xlfn.XLOOKUP(Table2[[#This Row],[Product_ID]],Table4[Product_ID],Table4[Sub_Category],"Not Found")</f>
        <v>Furniture</v>
      </c>
      <c r="R4207" t="str">
        <f>_xlfn.XLOOKUP(Table2[[#This Row],[Customer_ID]],Table1[Customer_ID],Table1[Region],"Not Found")</f>
        <v>East</v>
      </c>
      <c r="S4207" t="str">
        <f>_xlfn.XLOOKUP(Table2[[#This Row],[Customer_ID]],Table1[Customer_ID],Table1[Segment],"Not Found")</f>
        <v>Home Office</v>
      </c>
      <c r="T4207" t="str">
        <f>_xlfn.XLOOKUP(Table2[[#This Row],[Product_ID]],Table4[Product_ID],Table4[Product_Name],"Not Found")</f>
        <v>Study Table</v>
      </c>
    </row>
    <row r="4208" spans="1:20" x14ac:dyDescent="0.3">
      <c r="A4208" t="s">
        <v>4740</v>
      </c>
      <c r="B4208" s="4">
        <v>45651</v>
      </c>
      <c r="C4208" s="4">
        <v>45654</v>
      </c>
      <c r="D4208" t="s">
        <v>289</v>
      </c>
      <c r="E4208" t="s">
        <v>45</v>
      </c>
      <c r="F4208" s="8">
        <v>1</v>
      </c>
      <c r="G4208" s="10">
        <v>0</v>
      </c>
      <c r="H4208" t="s">
        <v>21</v>
      </c>
      <c r="I4208" s="8">
        <v>2499</v>
      </c>
      <c r="J4208" s="8">
        <v>536.71</v>
      </c>
      <c r="K4208" s="12">
        <f>YEAR(Table2[[#This Row],[Order_Date]])</f>
        <v>2024</v>
      </c>
      <c r="L4208" s="12">
        <f>MONTH(Table2[[#This Row],[Order_Date]])</f>
        <v>12</v>
      </c>
      <c r="M4208" t="str">
        <f>TEXT(Table2[[#This Row],[Order_Date]],"mmm")</f>
        <v>Dec</v>
      </c>
      <c r="N4208" t="str">
        <f>TEXT(Table2[[#This Row],[Order_Date]],"YYYY-MM")</f>
        <v>2024-12</v>
      </c>
      <c r="O4208" s="9">
        <f>IFERROR(Table2[[#This Row],[Profit]]/Table2[[#This Row],[Sales]],0)</f>
        <v>0.21476990796318529</v>
      </c>
      <c r="P4208" t="str">
        <f>_xlfn.XLOOKUP(Table2[[#This Row],[Product_ID]],Table4[Product_ID],Table4[Category],"Not Found")</f>
        <v>Technology</v>
      </c>
      <c r="Q4208" t="str">
        <f>_xlfn.XLOOKUP(Table2[[#This Row],[Product_ID]],Table4[Product_ID],Table4[Sub_Category],"Not Found")</f>
        <v>Audio</v>
      </c>
      <c r="R4208" t="str">
        <f>_xlfn.XLOOKUP(Table2[[#This Row],[Customer_ID]],Table1[Customer_ID],Table1[Region],"Not Found")</f>
        <v>West</v>
      </c>
      <c r="S4208" t="str">
        <f>_xlfn.XLOOKUP(Table2[[#This Row],[Customer_ID]],Table1[Customer_ID],Table1[Segment],"Not Found")</f>
        <v>Consumer</v>
      </c>
      <c r="T4208" t="str">
        <f>_xlfn.XLOOKUP(Table2[[#This Row],[Product_ID]],Table4[Product_ID],Table4[Product_Name],"Not Found")</f>
        <v>Headphones</v>
      </c>
    </row>
    <row r="4209" spans="1:20" x14ac:dyDescent="0.3">
      <c r="A4209" t="s">
        <v>4741</v>
      </c>
      <c r="B4209" s="4">
        <v>45301</v>
      </c>
      <c r="C4209" s="4">
        <v>45305</v>
      </c>
      <c r="D4209" t="s">
        <v>62</v>
      </c>
      <c r="E4209" t="s">
        <v>12</v>
      </c>
      <c r="F4209" s="8">
        <v>1</v>
      </c>
      <c r="G4209" s="10">
        <v>0</v>
      </c>
      <c r="H4209" t="s">
        <v>13</v>
      </c>
      <c r="I4209" s="8">
        <v>599</v>
      </c>
      <c r="J4209" s="8">
        <v>185.73</v>
      </c>
      <c r="K4209" s="12">
        <f>YEAR(Table2[[#This Row],[Order_Date]])</f>
        <v>2024</v>
      </c>
      <c r="L4209" s="12">
        <f>MONTH(Table2[[#This Row],[Order_Date]])</f>
        <v>1</v>
      </c>
      <c r="M4209" t="str">
        <f>TEXT(Table2[[#This Row],[Order_Date]],"mmm")</f>
        <v>Jan</v>
      </c>
      <c r="N4209" t="str">
        <f>TEXT(Table2[[#This Row],[Order_Date]],"YYYY-MM")</f>
        <v>2024-01</v>
      </c>
      <c r="O4209" s="9">
        <f>IFERROR(Table2[[#This Row],[Profit]]/Table2[[#This Row],[Sales]],0)</f>
        <v>0.31006677796327209</v>
      </c>
      <c r="P4209" t="str">
        <f>_xlfn.XLOOKUP(Table2[[#This Row],[Product_ID]],Table4[Product_ID],Table4[Category],"Not Found")</f>
        <v>Home</v>
      </c>
      <c r="Q4209" t="str">
        <f>_xlfn.XLOOKUP(Table2[[#This Row],[Product_ID]],Table4[Product_ID],Table4[Sub_Category],"Not Found")</f>
        <v>Kitchen</v>
      </c>
      <c r="R4209" t="str">
        <f>_xlfn.XLOOKUP(Table2[[#This Row],[Customer_ID]],Table1[Customer_ID],Table1[Region],"Not Found")</f>
        <v>North</v>
      </c>
      <c r="S4209" t="str">
        <f>_xlfn.XLOOKUP(Table2[[#This Row],[Customer_ID]],Table1[Customer_ID],Table1[Segment],"Not Found")</f>
        <v>Home Office</v>
      </c>
      <c r="T4209" t="str">
        <f>_xlfn.XLOOKUP(Table2[[#This Row],[Product_ID]],Table4[Product_ID],Table4[Product_Name],"Not Found")</f>
        <v>Water Bottle</v>
      </c>
    </row>
    <row r="4210" spans="1:20" x14ac:dyDescent="0.3">
      <c r="A4210" t="s">
        <v>4742</v>
      </c>
      <c r="B4210" s="4">
        <v>45502</v>
      </c>
      <c r="C4210" s="4">
        <v>45507</v>
      </c>
      <c r="D4210" t="s">
        <v>299</v>
      </c>
      <c r="E4210" t="s">
        <v>20</v>
      </c>
      <c r="F4210" s="8">
        <v>2</v>
      </c>
      <c r="G4210" s="10">
        <v>0.05</v>
      </c>
      <c r="H4210" t="s">
        <v>17</v>
      </c>
      <c r="I4210" s="8">
        <v>13298.1</v>
      </c>
      <c r="J4210" s="8">
        <v>2495.2800000000002</v>
      </c>
      <c r="K4210" s="12">
        <f>YEAR(Table2[[#This Row],[Order_Date]])</f>
        <v>2024</v>
      </c>
      <c r="L4210" s="12">
        <f>MONTH(Table2[[#This Row],[Order_Date]])</f>
        <v>7</v>
      </c>
      <c r="M4210" t="str">
        <f>TEXT(Table2[[#This Row],[Order_Date]],"mmm")</f>
        <v>Jul</v>
      </c>
      <c r="N4210" t="str">
        <f>TEXT(Table2[[#This Row],[Order_Date]],"YYYY-MM")</f>
        <v>2024-07</v>
      </c>
      <c r="O4210" s="9">
        <f>IFERROR(Table2[[#This Row],[Profit]]/Table2[[#This Row],[Sales]],0)</f>
        <v>0.18764184357163807</v>
      </c>
      <c r="P4210" t="str">
        <f>_xlfn.XLOOKUP(Table2[[#This Row],[Product_ID]],Table4[Product_ID],Table4[Category],"Not Found")</f>
        <v>Furniture</v>
      </c>
      <c r="Q4210" t="str">
        <f>_xlfn.XLOOKUP(Table2[[#This Row],[Product_ID]],Table4[Product_ID],Table4[Sub_Category],"Not Found")</f>
        <v>Furniture</v>
      </c>
      <c r="R4210" t="str">
        <f>_xlfn.XLOOKUP(Table2[[#This Row],[Customer_ID]],Table1[Customer_ID],Table1[Region],"Not Found")</f>
        <v>East</v>
      </c>
      <c r="S4210" t="str">
        <f>_xlfn.XLOOKUP(Table2[[#This Row],[Customer_ID]],Table1[Customer_ID],Table1[Segment],"Not Found")</f>
        <v>Home Office</v>
      </c>
      <c r="T4210" t="str">
        <f>_xlfn.XLOOKUP(Table2[[#This Row],[Product_ID]],Table4[Product_ID],Table4[Product_Name],"Not Found")</f>
        <v>Office Chair</v>
      </c>
    </row>
    <row r="4211" spans="1:20" x14ac:dyDescent="0.3">
      <c r="A4211" t="s">
        <v>4743</v>
      </c>
      <c r="B4211" s="4">
        <v>45443</v>
      </c>
      <c r="C4211" s="4">
        <v>45447</v>
      </c>
      <c r="D4211" t="s">
        <v>1465</v>
      </c>
      <c r="E4211" t="s">
        <v>26</v>
      </c>
      <c r="F4211" s="8">
        <v>2</v>
      </c>
      <c r="G4211" s="10">
        <v>0.05</v>
      </c>
      <c r="H4211" t="s">
        <v>13</v>
      </c>
      <c r="I4211" s="8">
        <v>1708.1</v>
      </c>
      <c r="J4211" s="8">
        <v>327.96</v>
      </c>
      <c r="K4211" s="12">
        <f>YEAR(Table2[[#This Row],[Order_Date]])</f>
        <v>2024</v>
      </c>
      <c r="L4211" s="12">
        <f>MONTH(Table2[[#This Row],[Order_Date]])</f>
        <v>5</v>
      </c>
      <c r="M4211" t="str">
        <f>TEXT(Table2[[#This Row],[Order_Date]],"mmm")</f>
        <v>May</v>
      </c>
      <c r="N4211" t="str">
        <f>TEXT(Table2[[#This Row],[Order_Date]],"YYYY-MM")</f>
        <v>2024-05</v>
      </c>
      <c r="O4211" s="9">
        <f>IFERROR(Table2[[#This Row],[Profit]]/Table2[[#This Row],[Sales]],0)</f>
        <v>0.19200281013992154</v>
      </c>
      <c r="P4211" t="str">
        <f>_xlfn.XLOOKUP(Table2[[#This Row],[Product_ID]],Table4[Product_ID],Table4[Category],"Not Found")</f>
        <v>Technology</v>
      </c>
      <c r="Q4211" t="str">
        <f>_xlfn.XLOOKUP(Table2[[#This Row],[Product_ID]],Table4[Product_ID],Table4[Sub_Category],"Not Found")</f>
        <v>Accessories</v>
      </c>
      <c r="R4211" t="str">
        <f>_xlfn.XLOOKUP(Table2[[#This Row],[Customer_ID]],Table1[Customer_ID],Table1[Region],"Not Found")</f>
        <v>North</v>
      </c>
      <c r="S4211" t="str">
        <f>_xlfn.XLOOKUP(Table2[[#This Row],[Customer_ID]],Table1[Customer_ID],Table1[Segment],"Not Found")</f>
        <v>Consumer</v>
      </c>
      <c r="T4211" t="str">
        <f>_xlfn.XLOOKUP(Table2[[#This Row],[Product_ID]],Table4[Product_ID],Table4[Product_Name],"Not Found")</f>
        <v>Keyboard</v>
      </c>
    </row>
    <row r="4212" spans="1:20" x14ac:dyDescent="0.3">
      <c r="A4212" t="s">
        <v>4744</v>
      </c>
      <c r="B4212" s="4">
        <v>45296</v>
      </c>
      <c r="C4212" s="4">
        <v>45298</v>
      </c>
      <c r="D4212" t="s">
        <v>1064</v>
      </c>
      <c r="E4212" t="s">
        <v>96</v>
      </c>
      <c r="F4212" s="8">
        <v>1</v>
      </c>
      <c r="G4212" s="10">
        <v>0.15</v>
      </c>
      <c r="H4212" t="s">
        <v>21</v>
      </c>
      <c r="I4212" s="8">
        <v>849.15</v>
      </c>
      <c r="J4212" s="8">
        <v>227.12</v>
      </c>
      <c r="K4212" s="12">
        <f>YEAR(Table2[[#This Row],[Order_Date]])</f>
        <v>2024</v>
      </c>
      <c r="L4212" s="12">
        <f>MONTH(Table2[[#This Row],[Order_Date]])</f>
        <v>1</v>
      </c>
      <c r="M4212" t="str">
        <f>TEXT(Table2[[#This Row],[Order_Date]],"mmm")</f>
        <v>Jan</v>
      </c>
      <c r="N4212" t="str">
        <f>TEXT(Table2[[#This Row],[Order_Date]],"YYYY-MM")</f>
        <v>2024-01</v>
      </c>
      <c r="O4212" s="9">
        <f>IFERROR(Table2[[#This Row],[Profit]]/Table2[[#This Row],[Sales]],0)</f>
        <v>0.26746746746746747</v>
      </c>
      <c r="P4212" t="str">
        <f>_xlfn.XLOOKUP(Table2[[#This Row],[Product_ID]],Table4[Product_ID],Table4[Category],"Not Found")</f>
        <v>Home</v>
      </c>
      <c r="Q4212" t="str">
        <f>_xlfn.XLOOKUP(Table2[[#This Row],[Product_ID]],Table4[Product_ID],Table4[Sub_Category],"Not Found")</f>
        <v>Lighting</v>
      </c>
      <c r="R4212" t="str">
        <f>_xlfn.XLOOKUP(Table2[[#This Row],[Customer_ID]],Table1[Customer_ID],Table1[Region],"Not Found")</f>
        <v>West</v>
      </c>
      <c r="S4212" t="str">
        <f>_xlfn.XLOOKUP(Table2[[#This Row],[Customer_ID]],Table1[Customer_ID],Table1[Segment],"Not Found")</f>
        <v>Consumer</v>
      </c>
      <c r="T4212" t="str">
        <f>_xlfn.XLOOKUP(Table2[[#This Row],[Product_ID]],Table4[Product_ID],Table4[Product_Name],"Not Found")</f>
        <v>LED Strip Light</v>
      </c>
    </row>
    <row r="4213" spans="1:20" x14ac:dyDescent="0.3">
      <c r="A4213" t="s">
        <v>4745</v>
      </c>
      <c r="B4213" s="4">
        <v>45486</v>
      </c>
      <c r="C4213" s="4">
        <v>45488</v>
      </c>
      <c r="D4213" t="s">
        <v>156</v>
      </c>
      <c r="E4213" t="s">
        <v>50</v>
      </c>
      <c r="F4213" s="8">
        <v>1</v>
      </c>
      <c r="G4213" s="10">
        <v>0.15</v>
      </c>
      <c r="H4213" t="s">
        <v>13</v>
      </c>
      <c r="I4213" s="8">
        <v>424.15</v>
      </c>
      <c r="J4213" s="8">
        <v>91.21</v>
      </c>
      <c r="K4213" s="12">
        <f>YEAR(Table2[[#This Row],[Order_Date]])</f>
        <v>2024</v>
      </c>
      <c r="L4213" s="12">
        <f>MONTH(Table2[[#This Row],[Order_Date]])</f>
        <v>7</v>
      </c>
      <c r="M4213" t="str">
        <f>TEXT(Table2[[#This Row],[Order_Date]],"mmm")</f>
        <v>Jul</v>
      </c>
      <c r="N4213" t="str">
        <f>TEXT(Table2[[#This Row],[Order_Date]],"YYYY-MM")</f>
        <v>2024-07</v>
      </c>
      <c r="O4213" s="9">
        <f>IFERROR(Table2[[#This Row],[Profit]]/Table2[[#This Row],[Sales]],0)</f>
        <v>0.21504184840268772</v>
      </c>
      <c r="P4213" t="str">
        <f>_xlfn.XLOOKUP(Table2[[#This Row],[Product_ID]],Table4[Product_ID],Table4[Category],"Not Found")</f>
        <v>Technology</v>
      </c>
      <c r="Q4213" t="str">
        <f>_xlfn.XLOOKUP(Table2[[#This Row],[Product_ID]],Table4[Product_ID],Table4[Sub_Category],"Not Found")</f>
        <v>Accessories</v>
      </c>
      <c r="R4213" t="str">
        <f>_xlfn.XLOOKUP(Table2[[#This Row],[Customer_ID]],Table1[Customer_ID],Table1[Region],"Not Found")</f>
        <v>East</v>
      </c>
      <c r="S4213" t="str">
        <f>_xlfn.XLOOKUP(Table2[[#This Row],[Customer_ID]],Table1[Customer_ID],Table1[Segment],"Not Found")</f>
        <v>Home Office</v>
      </c>
      <c r="T4213" t="str">
        <f>_xlfn.XLOOKUP(Table2[[#This Row],[Product_ID]],Table4[Product_ID],Table4[Product_Name],"Not Found")</f>
        <v>Wireless Mouse</v>
      </c>
    </row>
    <row r="4214" spans="1:20" x14ac:dyDescent="0.3">
      <c r="A4214" t="s">
        <v>4746</v>
      </c>
      <c r="B4214" s="4">
        <v>45574</v>
      </c>
      <c r="C4214" s="4">
        <v>45577</v>
      </c>
      <c r="D4214" t="s">
        <v>935</v>
      </c>
      <c r="E4214" t="s">
        <v>76</v>
      </c>
      <c r="F4214" s="8">
        <v>2</v>
      </c>
      <c r="G4214" s="10">
        <v>0</v>
      </c>
      <c r="H4214" t="s">
        <v>30</v>
      </c>
      <c r="I4214" s="8">
        <v>1798</v>
      </c>
      <c r="J4214" s="8">
        <v>399.87</v>
      </c>
      <c r="K4214" s="12">
        <f>YEAR(Table2[[#This Row],[Order_Date]])</f>
        <v>2024</v>
      </c>
      <c r="L4214" s="12">
        <f>MONTH(Table2[[#This Row],[Order_Date]])</f>
        <v>10</v>
      </c>
      <c r="M4214" t="str">
        <f>TEXT(Table2[[#This Row],[Order_Date]],"mmm")</f>
        <v>Oct</v>
      </c>
      <c r="N4214" t="str">
        <f>TEXT(Table2[[#This Row],[Order_Date]],"YYYY-MM")</f>
        <v>2024-10</v>
      </c>
      <c r="O4214" s="9">
        <f>IFERROR(Table2[[#This Row],[Profit]]/Table2[[#This Row],[Sales]],0)</f>
        <v>0.22239710789766406</v>
      </c>
      <c r="P4214" t="str">
        <f>_xlfn.XLOOKUP(Table2[[#This Row],[Product_ID]],Table4[Product_ID],Table4[Category],"Not Found")</f>
        <v>Home</v>
      </c>
      <c r="Q4214" t="str">
        <f>_xlfn.XLOOKUP(Table2[[#This Row],[Product_ID]],Table4[Product_ID],Table4[Sub_Category],"Not Found")</f>
        <v>Decor</v>
      </c>
      <c r="R4214" t="str">
        <f>_xlfn.XLOOKUP(Table2[[#This Row],[Customer_ID]],Table1[Customer_ID],Table1[Region],"Not Found")</f>
        <v>North</v>
      </c>
      <c r="S4214" t="str">
        <f>_xlfn.XLOOKUP(Table2[[#This Row],[Customer_ID]],Table1[Customer_ID],Table1[Segment],"Not Found")</f>
        <v>Consumer</v>
      </c>
      <c r="T4214" t="str">
        <f>_xlfn.XLOOKUP(Table2[[#This Row],[Product_ID]],Table4[Product_ID],Table4[Product_Name],"Not Found")</f>
        <v>Wall Clock</v>
      </c>
    </row>
    <row r="4215" spans="1:20" x14ac:dyDescent="0.3">
      <c r="A4215" t="s">
        <v>4747</v>
      </c>
      <c r="B4215" s="4">
        <v>45755</v>
      </c>
      <c r="C4215" s="4">
        <v>45759</v>
      </c>
      <c r="D4215" t="s">
        <v>399</v>
      </c>
      <c r="E4215" t="s">
        <v>55</v>
      </c>
      <c r="F4215" s="8">
        <v>2</v>
      </c>
      <c r="G4215" s="10">
        <v>0.1</v>
      </c>
      <c r="H4215" t="s">
        <v>30</v>
      </c>
      <c r="I4215" s="8">
        <v>10798.2</v>
      </c>
      <c r="J4215" s="8">
        <v>1952.88</v>
      </c>
      <c r="K4215" s="12">
        <f>YEAR(Table2[[#This Row],[Order_Date]])</f>
        <v>2025</v>
      </c>
      <c r="L4215" s="12">
        <f>MONTH(Table2[[#This Row],[Order_Date]])</f>
        <v>4</v>
      </c>
      <c r="M4215" t="str">
        <f>TEXT(Table2[[#This Row],[Order_Date]],"mmm")</f>
        <v>Apr</v>
      </c>
      <c r="N4215" t="str">
        <f>TEXT(Table2[[#This Row],[Order_Date]],"YYYY-MM")</f>
        <v>2025-04</v>
      </c>
      <c r="O4215" s="9">
        <f>IFERROR(Table2[[#This Row],[Profit]]/Table2[[#This Row],[Sales]],0)</f>
        <v>0.18085236428293605</v>
      </c>
      <c r="P4215" t="str">
        <f>_xlfn.XLOOKUP(Table2[[#This Row],[Product_ID]],Table4[Product_ID],Table4[Category],"Not Found")</f>
        <v>Furniture</v>
      </c>
      <c r="Q4215" t="str">
        <f>_xlfn.XLOOKUP(Table2[[#This Row],[Product_ID]],Table4[Product_ID],Table4[Sub_Category],"Not Found")</f>
        <v>Furniture</v>
      </c>
      <c r="R4215" t="str">
        <f>_xlfn.XLOOKUP(Table2[[#This Row],[Customer_ID]],Table1[Customer_ID],Table1[Region],"Not Found")</f>
        <v>West</v>
      </c>
      <c r="S4215" t="str">
        <f>_xlfn.XLOOKUP(Table2[[#This Row],[Customer_ID]],Table1[Customer_ID],Table1[Segment],"Not Found")</f>
        <v>Corporate</v>
      </c>
      <c r="T4215" t="str">
        <f>_xlfn.XLOOKUP(Table2[[#This Row],[Product_ID]],Table4[Product_ID],Table4[Product_Name],"Not Found")</f>
        <v>Study Table</v>
      </c>
    </row>
    <row r="4216" spans="1:20" x14ac:dyDescent="0.3">
      <c r="A4216" t="s">
        <v>4748</v>
      </c>
      <c r="B4216" s="4">
        <v>45404</v>
      </c>
      <c r="C4216" s="4">
        <v>45406</v>
      </c>
      <c r="D4216" t="s">
        <v>534</v>
      </c>
      <c r="E4216" t="s">
        <v>26</v>
      </c>
      <c r="F4216" s="8">
        <v>1</v>
      </c>
      <c r="G4216" s="10">
        <v>0</v>
      </c>
      <c r="H4216" t="s">
        <v>21</v>
      </c>
      <c r="I4216" s="8">
        <v>899</v>
      </c>
      <c r="J4216" s="8">
        <v>236.8</v>
      </c>
      <c r="K4216" s="12">
        <f>YEAR(Table2[[#This Row],[Order_Date]])</f>
        <v>2024</v>
      </c>
      <c r="L4216" s="12">
        <f>MONTH(Table2[[#This Row],[Order_Date]])</f>
        <v>4</v>
      </c>
      <c r="M4216" t="str">
        <f>TEXT(Table2[[#This Row],[Order_Date]],"mmm")</f>
        <v>Apr</v>
      </c>
      <c r="N4216" t="str">
        <f>TEXT(Table2[[#This Row],[Order_Date]],"YYYY-MM")</f>
        <v>2024-04</v>
      </c>
      <c r="O4216" s="9">
        <f>IFERROR(Table2[[#This Row],[Profit]]/Table2[[#This Row],[Sales]],0)</f>
        <v>0.26340378197997777</v>
      </c>
      <c r="P4216" t="str">
        <f>_xlfn.XLOOKUP(Table2[[#This Row],[Product_ID]],Table4[Product_ID],Table4[Category],"Not Found")</f>
        <v>Technology</v>
      </c>
      <c r="Q4216" t="str">
        <f>_xlfn.XLOOKUP(Table2[[#This Row],[Product_ID]],Table4[Product_ID],Table4[Sub_Category],"Not Found")</f>
        <v>Accessories</v>
      </c>
      <c r="R4216" t="str">
        <f>_xlfn.XLOOKUP(Table2[[#This Row],[Customer_ID]],Table1[Customer_ID],Table1[Region],"Not Found")</f>
        <v>North</v>
      </c>
      <c r="S4216" t="str">
        <f>_xlfn.XLOOKUP(Table2[[#This Row],[Customer_ID]],Table1[Customer_ID],Table1[Segment],"Not Found")</f>
        <v>Consumer</v>
      </c>
      <c r="T4216" t="str">
        <f>_xlfn.XLOOKUP(Table2[[#This Row],[Product_ID]],Table4[Product_ID],Table4[Product_Name],"Not Found")</f>
        <v>Keyboard</v>
      </c>
    </row>
    <row r="4217" spans="1:20" x14ac:dyDescent="0.3">
      <c r="A4217" t="s">
        <v>4749</v>
      </c>
      <c r="B4217" s="4">
        <v>45562</v>
      </c>
      <c r="C4217" s="4">
        <v>45563</v>
      </c>
      <c r="D4217" t="s">
        <v>1279</v>
      </c>
      <c r="E4217" t="s">
        <v>20</v>
      </c>
      <c r="F4217" s="8">
        <v>4</v>
      </c>
      <c r="G4217" s="10">
        <v>0.1</v>
      </c>
      <c r="H4217" t="s">
        <v>17</v>
      </c>
      <c r="I4217" s="8">
        <v>25196.400000000001</v>
      </c>
      <c r="J4217" s="8">
        <v>5067.99</v>
      </c>
      <c r="K4217" s="12">
        <f>YEAR(Table2[[#This Row],[Order_Date]])</f>
        <v>2024</v>
      </c>
      <c r="L4217" s="12">
        <f>MONTH(Table2[[#This Row],[Order_Date]])</f>
        <v>9</v>
      </c>
      <c r="M4217" t="str">
        <f>TEXT(Table2[[#This Row],[Order_Date]],"mmm")</f>
        <v>Sep</v>
      </c>
      <c r="N4217" t="str">
        <f>TEXT(Table2[[#This Row],[Order_Date]],"YYYY-MM")</f>
        <v>2024-09</v>
      </c>
      <c r="O4217" s="9">
        <f>IFERROR(Table2[[#This Row],[Profit]]/Table2[[#This Row],[Sales]],0)</f>
        <v>0.20113944849264179</v>
      </c>
      <c r="P4217" t="str">
        <f>_xlfn.XLOOKUP(Table2[[#This Row],[Product_ID]],Table4[Product_ID],Table4[Category],"Not Found")</f>
        <v>Furniture</v>
      </c>
      <c r="Q4217" t="str">
        <f>_xlfn.XLOOKUP(Table2[[#This Row],[Product_ID]],Table4[Product_ID],Table4[Sub_Category],"Not Found")</f>
        <v>Furniture</v>
      </c>
      <c r="R4217" t="str">
        <f>_xlfn.XLOOKUP(Table2[[#This Row],[Customer_ID]],Table1[Customer_ID],Table1[Region],"Not Found")</f>
        <v>East</v>
      </c>
      <c r="S4217" t="str">
        <f>_xlfn.XLOOKUP(Table2[[#This Row],[Customer_ID]],Table1[Customer_ID],Table1[Segment],"Not Found")</f>
        <v>Consumer</v>
      </c>
      <c r="T4217" t="str">
        <f>_xlfn.XLOOKUP(Table2[[#This Row],[Product_ID]],Table4[Product_ID],Table4[Product_Name],"Not Found")</f>
        <v>Office Chair</v>
      </c>
    </row>
    <row r="4218" spans="1:20" x14ac:dyDescent="0.3">
      <c r="A4218" t="s">
        <v>4750</v>
      </c>
      <c r="B4218" s="4">
        <v>45454</v>
      </c>
      <c r="C4218" s="4">
        <v>45456</v>
      </c>
      <c r="D4218" t="s">
        <v>787</v>
      </c>
      <c r="E4218" t="s">
        <v>26</v>
      </c>
      <c r="F4218" s="8">
        <v>4</v>
      </c>
      <c r="G4218" s="10">
        <v>0</v>
      </c>
      <c r="H4218" t="s">
        <v>21</v>
      </c>
      <c r="I4218" s="8">
        <v>3596</v>
      </c>
      <c r="J4218" s="8">
        <v>768.22</v>
      </c>
      <c r="K4218" s="12">
        <f>YEAR(Table2[[#This Row],[Order_Date]])</f>
        <v>2024</v>
      </c>
      <c r="L4218" s="12">
        <f>MONTH(Table2[[#This Row],[Order_Date]])</f>
        <v>6</v>
      </c>
      <c r="M4218" t="str">
        <f>TEXT(Table2[[#This Row],[Order_Date]],"mmm")</f>
        <v>Jun</v>
      </c>
      <c r="N4218" t="str">
        <f>TEXT(Table2[[#This Row],[Order_Date]],"YYYY-MM")</f>
        <v>2024-06</v>
      </c>
      <c r="O4218" s="9">
        <f>IFERROR(Table2[[#This Row],[Profit]]/Table2[[#This Row],[Sales]],0)</f>
        <v>0.21363181312569524</v>
      </c>
      <c r="P4218" t="str">
        <f>_xlfn.XLOOKUP(Table2[[#This Row],[Product_ID]],Table4[Product_ID],Table4[Category],"Not Found")</f>
        <v>Technology</v>
      </c>
      <c r="Q4218" t="str">
        <f>_xlfn.XLOOKUP(Table2[[#This Row],[Product_ID]],Table4[Product_ID],Table4[Sub_Category],"Not Found")</f>
        <v>Accessories</v>
      </c>
      <c r="R4218" t="str">
        <f>_xlfn.XLOOKUP(Table2[[#This Row],[Customer_ID]],Table1[Customer_ID],Table1[Region],"Not Found")</f>
        <v>South</v>
      </c>
      <c r="S4218" t="str">
        <f>_xlfn.XLOOKUP(Table2[[#This Row],[Customer_ID]],Table1[Customer_ID],Table1[Segment],"Not Found")</f>
        <v>Home Office</v>
      </c>
      <c r="T4218" t="str">
        <f>_xlfn.XLOOKUP(Table2[[#This Row],[Product_ID]],Table4[Product_ID],Table4[Product_Name],"Not Found")</f>
        <v>Keyboard</v>
      </c>
    </row>
    <row r="4219" spans="1:20" x14ac:dyDescent="0.3">
      <c r="A4219" t="s">
        <v>4751</v>
      </c>
      <c r="B4219" s="4">
        <v>45751</v>
      </c>
      <c r="C4219" s="4">
        <v>45756</v>
      </c>
      <c r="D4219" t="s">
        <v>1404</v>
      </c>
      <c r="E4219" t="s">
        <v>71</v>
      </c>
      <c r="F4219" s="8">
        <v>3</v>
      </c>
      <c r="G4219" s="10">
        <v>0.15</v>
      </c>
      <c r="H4219" t="s">
        <v>13</v>
      </c>
      <c r="I4219" s="8">
        <v>2037.45</v>
      </c>
      <c r="J4219" s="8">
        <v>422.88</v>
      </c>
      <c r="K4219" s="12">
        <f>YEAR(Table2[[#This Row],[Order_Date]])</f>
        <v>2025</v>
      </c>
      <c r="L4219" s="12">
        <f>MONTH(Table2[[#This Row],[Order_Date]])</f>
        <v>4</v>
      </c>
      <c r="M4219" t="str">
        <f>TEXT(Table2[[#This Row],[Order_Date]],"mmm")</f>
        <v>Apr</v>
      </c>
      <c r="N4219" t="str">
        <f>TEXT(Table2[[#This Row],[Order_Date]],"YYYY-MM")</f>
        <v>2025-04</v>
      </c>
      <c r="O4219" s="9">
        <f>IFERROR(Table2[[#This Row],[Profit]]/Table2[[#This Row],[Sales]],0)</f>
        <v>0.2075535595965545</v>
      </c>
      <c r="P4219" t="str">
        <f>_xlfn.XLOOKUP(Table2[[#This Row],[Product_ID]],Table4[Product_ID],Table4[Category],"Not Found")</f>
        <v>Home</v>
      </c>
      <c r="Q4219" t="str">
        <f>_xlfn.XLOOKUP(Table2[[#This Row],[Product_ID]],Table4[Product_ID],Table4[Sub_Category],"Not Found")</f>
        <v>Storage</v>
      </c>
      <c r="R4219" t="str">
        <f>_xlfn.XLOOKUP(Table2[[#This Row],[Customer_ID]],Table1[Customer_ID],Table1[Region],"Not Found")</f>
        <v>East</v>
      </c>
      <c r="S4219" t="str">
        <f>_xlfn.XLOOKUP(Table2[[#This Row],[Customer_ID]],Table1[Customer_ID],Table1[Segment],"Not Found")</f>
        <v>Home Office</v>
      </c>
      <c r="T4219" t="str">
        <f>_xlfn.XLOOKUP(Table2[[#This Row],[Product_ID]],Table4[Product_ID],Table4[Product_Name],"Not Found")</f>
        <v>Storage Box</v>
      </c>
    </row>
    <row r="4220" spans="1:20" x14ac:dyDescent="0.3">
      <c r="A4220" t="s">
        <v>4752</v>
      </c>
      <c r="B4220" s="4">
        <v>45396</v>
      </c>
      <c r="C4220" s="4">
        <v>45397</v>
      </c>
      <c r="D4220" t="s">
        <v>413</v>
      </c>
      <c r="E4220" t="s">
        <v>68</v>
      </c>
      <c r="F4220" s="8">
        <v>3</v>
      </c>
      <c r="G4220" s="10">
        <v>0.15</v>
      </c>
      <c r="H4220" t="s">
        <v>13</v>
      </c>
      <c r="I4220" s="8">
        <v>3312.45</v>
      </c>
      <c r="J4220" s="8">
        <v>913.25</v>
      </c>
      <c r="K4220" s="12">
        <f>YEAR(Table2[[#This Row],[Order_Date]])</f>
        <v>2024</v>
      </c>
      <c r="L4220" s="12">
        <f>MONTH(Table2[[#This Row],[Order_Date]])</f>
        <v>4</v>
      </c>
      <c r="M4220" t="str">
        <f>TEXT(Table2[[#This Row],[Order_Date]],"mmm")</f>
        <v>Apr</v>
      </c>
      <c r="N4220" t="str">
        <f>TEXT(Table2[[#This Row],[Order_Date]],"YYYY-MM")</f>
        <v>2024-04</v>
      </c>
      <c r="O4220" s="9">
        <f>IFERROR(Table2[[#This Row],[Profit]]/Table2[[#This Row],[Sales]],0)</f>
        <v>0.27570227475131703</v>
      </c>
      <c r="P4220" t="str">
        <f>_xlfn.XLOOKUP(Table2[[#This Row],[Product_ID]],Table4[Product_ID],Table4[Category],"Not Found")</f>
        <v>Home</v>
      </c>
      <c r="Q4220" t="str">
        <f>_xlfn.XLOOKUP(Table2[[#This Row],[Product_ID]],Table4[Product_ID],Table4[Sub_Category],"Not Found")</f>
        <v>Lighting</v>
      </c>
      <c r="R4220" t="str">
        <f>_xlfn.XLOOKUP(Table2[[#This Row],[Customer_ID]],Table1[Customer_ID],Table1[Region],"Not Found")</f>
        <v>South</v>
      </c>
      <c r="S4220" t="str">
        <f>_xlfn.XLOOKUP(Table2[[#This Row],[Customer_ID]],Table1[Customer_ID],Table1[Segment],"Not Found")</f>
        <v>Home Office</v>
      </c>
      <c r="T4220" t="str">
        <f>_xlfn.XLOOKUP(Table2[[#This Row],[Product_ID]],Table4[Product_ID],Table4[Product_Name],"Not Found")</f>
        <v>Table Lamp</v>
      </c>
    </row>
    <row r="4221" spans="1:20" x14ac:dyDescent="0.3">
      <c r="A4221" t="s">
        <v>4753</v>
      </c>
      <c r="B4221" s="4">
        <v>45984</v>
      </c>
      <c r="C4221" s="4">
        <v>45988</v>
      </c>
      <c r="D4221" t="s">
        <v>2069</v>
      </c>
      <c r="E4221" t="s">
        <v>68</v>
      </c>
      <c r="F4221" s="8">
        <v>1</v>
      </c>
      <c r="G4221" s="10">
        <v>0</v>
      </c>
      <c r="H4221" t="s">
        <v>13</v>
      </c>
      <c r="I4221" s="8">
        <v>1299</v>
      </c>
      <c r="J4221" s="8">
        <v>-97.54</v>
      </c>
      <c r="K4221" s="12">
        <f>YEAR(Table2[[#This Row],[Order_Date]])</f>
        <v>2025</v>
      </c>
      <c r="L4221" s="12">
        <f>MONTH(Table2[[#This Row],[Order_Date]])</f>
        <v>11</v>
      </c>
      <c r="M4221" t="str">
        <f>TEXT(Table2[[#This Row],[Order_Date]],"mmm")</f>
        <v>Nov</v>
      </c>
      <c r="N4221" t="str">
        <f>TEXT(Table2[[#This Row],[Order_Date]],"YYYY-MM")</f>
        <v>2025-11</v>
      </c>
      <c r="O4221" s="9">
        <f>IFERROR(Table2[[#This Row],[Profit]]/Table2[[#This Row],[Sales]],0)</f>
        <v>-7.508852963818323E-2</v>
      </c>
      <c r="P4221" t="str">
        <f>_xlfn.XLOOKUP(Table2[[#This Row],[Product_ID]],Table4[Product_ID],Table4[Category],"Not Found")</f>
        <v>Home</v>
      </c>
      <c r="Q4221" t="str">
        <f>_xlfn.XLOOKUP(Table2[[#This Row],[Product_ID]],Table4[Product_ID],Table4[Sub_Category],"Not Found")</f>
        <v>Lighting</v>
      </c>
      <c r="R4221" t="str">
        <f>_xlfn.XLOOKUP(Table2[[#This Row],[Customer_ID]],Table1[Customer_ID],Table1[Region],"Not Found")</f>
        <v>South</v>
      </c>
      <c r="S4221" t="str">
        <f>_xlfn.XLOOKUP(Table2[[#This Row],[Customer_ID]],Table1[Customer_ID],Table1[Segment],"Not Found")</f>
        <v>Consumer</v>
      </c>
      <c r="T4221" t="str">
        <f>_xlfn.XLOOKUP(Table2[[#This Row],[Product_ID]],Table4[Product_ID],Table4[Product_Name],"Not Found")</f>
        <v>Table Lamp</v>
      </c>
    </row>
    <row r="4222" spans="1:20" x14ac:dyDescent="0.3">
      <c r="A4222" t="s">
        <v>4754</v>
      </c>
      <c r="B4222" s="4">
        <v>45847</v>
      </c>
      <c r="C4222" s="4">
        <v>45850</v>
      </c>
      <c r="D4222" t="s">
        <v>842</v>
      </c>
      <c r="E4222" t="s">
        <v>81</v>
      </c>
      <c r="F4222" s="8">
        <v>5</v>
      </c>
      <c r="G4222" s="10">
        <v>0.1</v>
      </c>
      <c r="H4222" t="s">
        <v>17</v>
      </c>
      <c r="I4222" s="8">
        <v>3595.5</v>
      </c>
      <c r="J4222" s="8">
        <v>694.2</v>
      </c>
      <c r="K4222" s="12">
        <f>YEAR(Table2[[#This Row],[Order_Date]])</f>
        <v>2025</v>
      </c>
      <c r="L4222" s="12">
        <f>MONTH(Table2[[#This Row],[Order_Date]])</f>
        <v>7</v>
      </c>
      <c r="M4222" t="str">
        <f>TEXT(Table2[[#This Row],[Order_Date]],"mmm")</f>
        <v>Jul</v>
      </c>
      <c r="N4222" t="str">
        <f>TEXT(Table2[[#This Row],[Order_Date]],"YYYY-MM")</f>
        <v>2025-07</v>
      </c>
      <c r="O4222" s="9">
        <f>IFERROR(Table2[[#This Row],[Profit]]/Table2[[#This Row],[Sales]],0)</f>
        <v>0.19307467667918232</v>
      </c>
      <c r="P4222" t="str">
        <f>_xlfn.XLOOKUP(Table2[[#This Row],[Product_ID]],Table4[Product_ID],Table4[Category],"Not Found")</f>
        <v>Home</v>
      </c>
      <c r="Q4222" t="str">
        <f>_xlfn.XLOOKUP(Table2[[#This Row],[Product_ID]],Table4[Product_ID],Table4[Sub_Category],"Not Found")</f>
        <v>Kitchen</v>
      </c>
      <c r="R4222" t="str">
        <f>_xlfn.XLOOKUP(Table2[[#This Row],[Customer_ID]],Table1[Customer_ID],Table1[Region],"Not Found")</f>
        <v>South</v>
      </c>
      <c r="S4222" t="str">
        <f>_xlfn.XLOOKUP(Table2[[#This Row],[Customer_ID]],Table1[Customer_ID],Table1[Segment],"Not Found")</f>
        <v>Home Office</v>
      </c>
      <c r="T4222" t="str">
        <f>_xlfn.XLOOKUP(Table2[[#This Row],[Product_ID]],Table4[Product_ID],Table4[Product_Name],"Not Found")</f>
        <v>Travel Mug</v>
      </c>
    </row>
    <row r="4223" spans="1:20" x14ac:dyDescent="0.3">
      <c r="A4223" t="s">
        <v>4755</v>
      </c>
      <c r="B4223" s="4">
        <v>45573</v>
      </c>
      <c r="C4223" s="4">
        <v>45574</v>
      </c>
      <c r="D4223" t="s">
        <v>956</v>
      </c>
      <c r="E4223" t="s">
        <v>58</v>
      </c>
      <c r="F4223" s="8">
        <v>1</v>
      </c>
      <c r="G4223" s="10">
        <v>0.1</v>
      </c>
      <c r="H4223" t="s">
        <v>21</v>
      </c>
      <c r="I4223" s="8">
        <v>1799.1</v>
      </c>
      <c r="J4223" s="8">
        <v>302.52</v>
      </c>
      <c r="K4223" s="12">
        <f>YEAR(Table2[[#This Row],[Order_Date]])</f>
        <v>2024</v>
      </c>
      <c r="L4223" s="12">
        <f>MONTH(Table2[[#This Row],[Order_Date]])</f>
        <v>10</v>
      </c>
      <c r="M4223" t="str">
        <f>TEXT(Table2[[#This Row],[Order_Date]],"mmm")</f>
        <v>Oct</v>
      </c>
      <c r="N4223" t="str">
        <f>TEXT(Table2[[#This Row],[Order_Date]],"YYYY-MM")</f>
        <v>2024-10</v>
      </c>
      <c r="O4223" s="9">
        <f>IFERROR(Table2[[#This Row],[Profit]]/Table2[[#This Row],[Sales]],0)</f>
        <v>0.16815074203768551</v>
      </c>
      <c r="P4223" t="str">
        <f>_xlfn.XLOOKUP(Table2[[#This Row],[Product_ID]],Table4[Product_ID],Table4[Category],"Not Found")</f>
        <v>Technology</v>
      </c>
      <c r="Q4223" t="str">
        <f>_xlfn.XLOOKUP(Table2[[#This Row],[Product_ID]],Table4[Product_ID],Table4[Sub_Category],"Not Found")</f>
        <v>Audio</v>
      </c>
      <c r="R4223" t="str">
        <f>_xlfn.XLOOKUP(Table2[[#This Row],[Customer_ID]],Table1[Customer_ID],Table1[Region],"Not Found")</f>
        <v>North</v>
      </c>
      <c r="S4223" t="str">
        <f>_xlfn.XLOOKUP(Table2[[#This Row],[Customer_ID]],Table1[Customer_ID],Table1[Segment],"Not Found")</f>
        <v>Corporate</v>
      </c>
      <c r="T4223" t="str">
        <f>_xlfn.XLOOKUP(Table2[[#This Row],[Product_ID]],Table4[Product_ID],Table4[Product_Name],"Not Found")</f>
        <v>Bluetooth Speaker</v>
      </c>
    </row>
    <row r="4224" spans="1:20" x14ac:dyDescent="0.3">
      <c r="A4224" t="s">
        <v>4756</v>
      </c>
      <c r="B4224" s="4">
        <v>45978</v>
      </c>
      <c r="C4224" s="4">
        <v>45980</v>
      </c>
      <c r="D4224" t="s">
        <v>1489</v>
      </c>
      <c r="E4224" t="s">
        <v>12</v>
      </c>
      <c r="F4224" s="8">
        <v>1</v>
      </c>
      <c r="G4224" s="10">
        <v>0.05</v>
      </c>
      <c r="H4224" t="s">
        <v>30</v>
      </c>
      <c r="I4224" s="8">
        <v>569.04999999999995</v>
      </c>
      <c r="J4224" s="8">
        <v>173.59</v>
      </c>
      <c r="K4224" s="12">
        <f>YEAR(Table2[[#This Row],[Order_Date]])</f>
        <v>2025</v>
      </c>
      <c r="L4224" s="12">
        <f>MONTH(Table2[[#This Row],[Order_Date]])</f>
        <v>11</v>
      </c>
      <c r="M4224" t="str">
        <f>TEXT(Table2[[#This Row],[Order_Date]],"mmm")</f>
        <v>Nov</v>
      </c>
      <c r="N4224" t="str">
        <f>TEXT(Table2[[#This Row],[Order_Date]],"YYYY-MM")</f>
        <v>2025-11</v>
      </c>
      <c r="O4224" s="9">
        <f>IFERROR(Table2[[#This Row],[Profit]]/Table2[[#This Row],[Sales]],0)</f>
        <v>0.30505228011598279</v>
      </c>
      <c r="P4224" t="str">
        <f>_xlfn.XLOOKUP(Table2[[#This Row],[Product_ID]],Table4[Product_ID],Table4[Category],"Not Found")</f>
        <v>Home</v>
      </c>
      <c r="Q4224" t="str">
        <f>_xlfn.XLOOKUP(Table2[[#This Row],[Product_ID]],Table4[Product_ID],Table4[Sub_Category],"Not Found")</f>
        <v>Kitchen</v>
      </c>
      <c r="R4224" t="str">
        <f>_xlfn.XLOOKUP(Table2[[#This Row],[Customer_ID]],Table1[Customer_ID],Table1[Region],"Not Found")</f>
        <v>South</v>
      </c>
      <c r="S4224" t="str">
        <f>_xlfn.XLOOKUP(Table2[[#This Row],[Customer_ID]],Table1[Customer_ID],Table1[Segment],"Not Found")</f>
        <v>Consumer</v>
      </c>
      <c r="T4224" t="str">
        <f>_xlfn.XLOOKUP(Table2[[#This Row],[Product_ID]],Table4[Product_ID],Table4[Product_Name],"Not Found")</f>
        <v>Water Bottle</v>
      </c>
    </row>
    <row r="4225" spans="1:20" x14ac:dyDescent="0.3">
      <c r="A4225" t="s">
        <v>4757</v>
      </c>
      <c r="B4225" s="4">
        <v>45453</v>
      </c>
      <c r="C4225" s="4">
        <v>45456</v>
      </c>
      <c r="D4225" t="s">
        <v>165</v>
      </c>
      <c r="E4225" t="s">
        <v>200</v>
      </c>
      <c r="F4225" s="8">
        <v>3</v>
      </c>
      <c r="G4225" s="10">
        <v>0.1</v>
      </c>
      <c r="H4225" t="s">
        <v>17</v>
      </c>
      <c r="I4225" s="8">
        <v>2967.3</v>
      </c>
      <c r="J4225" s="8">
        <v>864.08</v>
      </c>
      <c r="K4225" s="12">
        <f>YEAR(Table2[[#This Row],[Order_Date]])</f>
        <v>2024</v>
      </c>
      <c r="L4225" s="12">
        <f>MONTH(Table2[[#This Row],[Order_Date]])</f>
        <v>6</v>
      </c>
      <c r="M4225" t="str">
        <f>TEXT(Table2[[#This Row],[Order_Date]],"mmm")</f>
        <v>Jun</v>
      </c>
      <c r="N4225" t="str">
        <f>TEXT(Table2[[#This Row],[Order_Date]],"YYYY-MM")</f>
        <v>2024-06</v>
      </c>
      <c r="O4225" s="9">
        <f>IFERROR(Table2[[#This Row],[Profit]]/Table2[[#This Row],[Sales]],0)</f>
        <v>0.2912007548950224</v>
      </c>
      <c r="P4225" t="str">
        <f>_xlfn.XLOOKUP(Table2[[#This Row],[Product_ID]],Table4[Product_ID],Table4[Category],"Not Found")</f>
        <v>Office</v>
      </c>
      <c r="Q4225" t="str">
        <f>_xlfn.XLOOKUP(Table2[[#This Row],[Product_ID]],Table4[Product_ID],Table4[Sub_Category],"Not Found")</f>
        <v>Office Supplies</v>
      </c>
      <c r="R4225" t="str">
        <f>_xlfn.XLOOKUP(Table2[[#This Row],[Customer_ID]],Table1[Customer_ID],Table1[Region],"Not Found")</f>
        <v>South</v>
      </c>
      <c r="S4225" t="str">
        <f>_xlfn.XLOOKUP(Table2[[#This Row],[Customer_ID]],Table1[Customer_ID],Table1[Segment],"Not Found")</f>
        <v>Corporate</v>
      </c>
      <c r="T4225" t="str">
        <f>_xlfn.XLOOKUP(Table2[[#This Row],[Product_ID]],Table4[Product_ID],Table4[Product_Name],"Not Found")</f>
        <v>Laptop Stand</v>
      </c>
    </row>
    <row r="4226" spans="1:20" x14ac:dyDescent="0.3">
      <c r="A4226" t="s">
        <v>4758</v>
      </c>
      <c r="B4226" s="4">
        <v>45642</v>
      </c>
      <c r="C4226" s="4">
        <v>45645</v>
      </c>
      <c r="D4226" t="s">
        <v>579</v>
      </c>
      <c r="E4226" t="s">
        <v>35</v>
      </c>
      <c r="F4226" s="8">
        <v>1</v>
      </c>
      <c r="G4226" s="10">
        <v>0.1</v>
      </c>
      <c r="H4226" t="s">
        <v>21</v>
      </c>
      <c r="I4226" s="8">
        <v>1439.1</v>
      </c>
      <c r="J4226" s="8">
        <v>361.6</v>
      </c>
      <c r="K4226" s="12">
        <f>YEAR(Table2[[#This Row],[Order_Date]])</f>
        <v>2024</v>
      </c>
      <c r="L4226" s="12">
        <f>MONTH(Table2[[#This Row],[Order_Date]])</f>
        <v>12</v>
      </c>
      <c r="M4226" t="str">
        <f>TEXT(Table2[[#This Row],[Order_Date]],"mmm")</f>
        <v>Dec</v>
      </c>
      <c r="N4226" t="str">
        <f>TEXT(Table2[[#This Row],[Order_Date]],"YYYY-MM")</f>
        <v>2024-12</v>
      </c>
      <c r="O4226" s="9">
        <f>IFERROR(Table2[[#This Row],[Profit]]/Table2[[#This Row],[Sales]],0)</f>
        <v>0.25126815370717814</v>
      </c>
      <c r="P4226" t="str">
        <f>_xlfn.XLOOKUP(Table2[[#This Row],[Product_ID]],Table4[Product_ID],Table4[Category],"Not Found")</f>
        <v>Lifestyle</v>
      </c>
      <c r="Q4226" t="str">
        <f>_xlfn.XLOOKUP(Table2[[#This Row],[Product_ID]],Table4[Product_ID],Table4[Sub_Category],"Not Found")</f>
        <v>Bags</v>
      </c>
      <c r="R4226" t="str">
        <f>_xlfn.XLOOKUP(Table2[[#This Row],[Customer_ID]],Table1[Customer_ID],Table1[Region],"Not Found")</f>
        <v>West</v>
      </c>
      <c r="S4226" t="str">
        <f>_xlfn.XLOOKUP(Table2[[#This Row],[Customer_ID]],Table1[Customer_ID],Table1[Segment],"Not Found")</f>
        <v>Consumer</v>
      </c>
      <c r="T4226" t="str">
        <f>_xlfn.XLOOKUP(Table2[[#This Row],[Product_ID]],Table4[Product_ID],Table4[Product_Name],"Not Found")</f>
        <v>Backpack</v>
      </c>
    </row>
    <row r="4227" spans="1:20" x14ac:dyDescent="0.3">
      <c r="A4227" t="s">
        <v>4759</v>
      </c>
      <c r="B4227" s="4">
        <v>45725</v>
      </c>
      <c r="C4227" s="4">
        <v>45728</v>
      </c>
      <c r="D4227" t="s">
        <v>115</v>
      </c>
      <c r="E4227" t="s">
        <v>50</v>
      </c>
      <c r="F4227" s="8">
        <v>2</v>
      </c>
      <c r="G4227" s="10">
        <v>0.15</v>
      </c>
      <c r="H4227" t="s">
        <v>21</v>
      </c>
      <c r="I4227" s="8">
        <v>848.3</v>
      </c>
      <c r="J4227" s="8">
        <v>220.38</v>
      </c>
      <c r="K4227" s="12">
        <f>YEAR(Table2[[#This Row],[Order_Date]])</f>
        <v>2025</v>
      </c>
      <c r="L4227" s="12">
        <f>MONTH(Table2[[#This Row],[Order_Date]])</f>
        <v>3</v>
      </c>
      <c r="M4227" t="str">
        <f>TEXT(Table2[[#This Row],[Order_Date]],"mmm")</f>
        <v>Mar</v>
      </c>
      <c r="N4227" t="str">
        <f>TEXT(Table2[[#This Row],[Order_Date]],"YYYY-MM")</f>
        <v>2025-03</v>
      </c>
      <c r="O4227" s="9">
        <f>IFERROR(Table2[[#This Row],[Profit]]/Table2[[#This Row],[Sales]],0)</f>
        <v>0.25979016857243903</v>
      </c>
      <c r="P4227" t="str">
        <f>_xlfn.XLOOKUP(Table2[[#This Row],[Product_ID]],Table4[Product_ID],Table4[Category],"Not Found")</f>
        <v>Technology</v>
      </c>
      <c r="Q4227" t="str">
        <f>_xlfn.XLOOKUP(Table2[[#This Row],[Product_ID]],Table4[Product_ID],Table4[Sub_Category],"Not Found")</f>
        <v>Accessories</v>
      </c>
      <c r="R4227" t="str">
        <f>_xlfn.XLOOKUP(Table2[[#This Row],[Customer_ID]],Table1[Customer_ID],Table1[Region],"Not Found")</f>
        <v>North</v>
      </c>
      <c r="S4227" t="str">
        <f>_xlfn.XLOOKUP(Table2[[#This Row],[Customer_ID]],Table1[Customer_ID],Table1[Segment],"Not Found")</f>
        <v>Consumer</v>
      </c>
      <c r="T4227" t="str">
        <f>_xlfn.XLOOKUP(Table2[[#This Row],[Product_ID]],Table4[Product_ID],Table4[Product_Name],"Not Found")</f>
        <v>Wireless Mouse</v>
      </c>
    </row>
    <row r="4228" spans="1:20" x14ac:dyDescent="0.3">
      <c r="A4228" t="s">
        <v>4760</v>
      </c>
      <c r="B4228" s="4">
        <v>45431</v>
      </c>
      <c r="C4228" s="4">
        <v>45434</v>
      </c>
      <c r="D4228" t="s">
        <v>291</v>
      </c>
      <c r="E4228" t="s">
        <v>12</v>
      </c>
      <c r="F4228" s="8">
        <v>1</v>
      </c>
      <c r="G4228" s="10">
        <v>0.1</v>
      </c>
      <c r="H4228" t="s">
        <v>30</v>
      </c>
      <c r="I4228" s="8">
        <v>539.1</v>
      </c>
      <c r="J4228" s="8">
        <v>157.72999999999999</v>
      </c>
      <c r="K4228" s="12">
        <f>YEAR(Table2[[#This Row],[Order_Date]])</f>
        <v>2024</v>
      </c>
      <c r="L4228" s="12">
        <f>MONTH(Table2[[#This Row],[Order_Date]])</f>
        <v>5</v>
      </c>
      <c r="M4228" t="str">
        <f>TEXT(Table2[[#This Row],[Order_Date]],"mmm")</f>
        <v>May</v>
      </c>
      <c r="N4228" t="str">
        <f>TEXT(Table2[[#This Row],[Order_Date]],"YYYY-MM")</f>
        <v>2024-05</v>
      </c>
      <c r="O4228" s="9">
        <f>IFERROR(Table2[[#This Row],[Profit]]/Table2[[#This Row],[Sales]],0)</f>
        <v>0.29258022630309771</v>
      </c>
      <c r="P4228" t="str">
        <f>_xlfn.XLOOKUP(Table2[[#This Row],[Product_ID]],Table4[Product_ID],Table4[Category],"Not Found")</f>
        <v>Home</v>
      </c>
      <c r="Q4228" t="str">
        <f>_xlfn.XLOOKUP(Table2[[#This Row],[Product_ID]],Table4[Product_ID],Table4[Sub_Category],"Not Found")</f>
        <v>Kitchen</v>
      </c>
      <c r="R4228" t="str">
        <f>_xlfn.XLOOKUP(Table2[[#This Row],[Customer_ID]],Table1[Customer_ID],Table1[Region],"Not Found")</f>
        <v>South</v>
      </c>
      <c r="S4228" t="str">
        <f>_xlfn.XLOOKUP(Table2[[#This Row],[Customer_ID]],Table1[Customer_ID],Table1[Segment],"Not Found")</f>
        <v>Corporate</v>
      </c>
      <c r="T4228" t="str">
        <f>_xlfn.XLOOKUP(Table2[[#This Row],[Product_ID]],Table4[Product_ID],Table4[Product_Name],"Not Found")</f>
        <v>Water Bottle</v>
      </c>
    </row>
    <row r="4229" spans="1:20" x14ac:dyDescent="0.3">
      <c r="A4229" t="s">
        <v>4761</v>
      </c>
      <c r="B4229" s="4">
        <v>45762</v>
      </c>
      <c r="C4229" s="4">
        <v>45766</v>
      </c>
      <c r="D4229" t="s">
        <v>1285</v>
      </c>
      <c r="E4229" t="s">
        <v>50</v>
      </c>
      <c r="F4229" s="8">
        <v>2</v>
      </c>
      <c r="G4229" s="10">
        <v>0.05</v>
      </c>
      <c r="H4229" t="s">
        <v>17</v>
      </c>
      <c r="I4229" s="8">
        <v>948.1</v>
      </c>
      <c r="J4229" s="8">
        <v>185.03</v>
      </c>
      <c r="K4229" s="12">
        <f>YEAR(Table2[[#This Row],[Order_Date]])</f>
        <v>2025</v>
      </c>
      <c r="L4229" s="12">
        <f>MONTH(Table2[[#This Row],[Order_Date]])</f>
        <v>4</v>
      </c>
      <c r="M4229" t="str">
        <f>TEXT(Table2[[#This Row],[Order_Date]],"mmm")</f>
        <v>Apr</v>
      </c>
      <c r="N4229" t="str">
        <f>TEXT(Table2[[#This Row],[Order_Date]],"YYYY-MM")</f>
        <v>2025-04</v>
      </c>
      <c r="O4229" s="9">
        <f>IFERROR(Table2[[#This Row],[Profit]]/Table2[[#This Row],[Sales]],0)</f>
        <v>0.19515873852969096</v>
      </c>
      <c r="P4229" t="str">
        <f>_xlfn.XLOOKUP(Table2[[#This Row],[Product_ID]],Table4[Product_ID],Table4[Category],"Not Found")</f>
        <v>Technology</v>
      </c>
      <c r="Q4229" t="str">
        <f>_xlfn.XLOOKUP(Table2[[#This Row],[Product_ID]],Table4[Product_ID],Table4[Sub_Category],"Not Found")</f>
        <v>Accessories</v>
      </c>
      <c r="R4229" t="str">
        <f>_xlfn.XLOOKUP(Table2[[#This Row],[Customer_ID]],Table1[Customer_ID],Table1[Region],"Not Found")</f>
        <v>East</v>
      </c>
      <c r="S4229" t="str">
        <f>_xlfn.XLOOKUP(Table2[[#This Row],[Customer_ID]],Table1[Customer_ID],Table1[Segment],"Not Found")</f>
        <v>Consumer</v>
      </c>
      <c r="T4229" t="str">
        <f>_xlfn.XLOOKUP(Table2[[#This Row],[Product_ID]],Table4[Product_ID],Table4[Product_Name],"Not Found")</f>
        <v>Wireless Mouse</v>
      </c>
    </row>
    <row r="4230" spans="1:20" x14ac:dyDescent="0.3">
      <c r="A4230" t="s">
        <v>4762</v>
      </c>
      <c r="B4230" s="4">
        <v>45423</v>
      </c>
      <c r="C4230" s="4">
        <v>45427</v>
      </c>
      <c r="D4230" t="s">
        <v>710</v>
      </c>
      <c r="E4230" t="s">
        <v>68</v>
      </c>
      <c r="F4230" s="8">
        <v>2</v>
      </c>
      <c r="G4230" s="10">
        <v>0.1</v>
      </c>
      <c r="H4230" t="s">
        <v>13</v>
      </c>
      <c r="I4230" s="8">
        <v>2338.1999999999998</v>
      </c>
      <c r="J4230" s="8">
        <v>509.04</v>
      </c>
      <c r="K4230" s="12">
        <f>YEAR(Table2[[#This Row],[Order_Date]])</f>
        <v>2024</v>
      </c>
      <c r="L4230" s="12">
        <f>MONTH(Table2[[#This Row],[Order_Date]])</f>
        <v>5</v>
      </c>
      <c r="M4230" t="str">
        <f>TEXT(Table2[[#This Row],[Order_Date]],"mmm")</f>
        <v>May</v>
      </c>
      <c r="N4230" t="str">
        <f>TEXT(Table2[[#This Row],[Order_Date]],"YYYY-MM")</f>
        <v>2024-05</v>
      </c>
      <c r="O4230" s="9">
        <f>IFERROR(Table2[[#This Row],[Profit]]/Table2[[#This Row],[Sales]],0)</f>
        <v>0.21770592763664359</v>
      </c>
      <c r="P4230" t="str">
        <f>_xlfn.XLOOKUP(Table2[[#This Row],[Product_ID]],Table4[Product_ID],Table4[Category],"Not Found")</f>
        <v>Home</v>
      </c>
      <c r="Q4230" t="str">
        <f>_xlfn.XLOOKUP(Table2[[#This Row],[Product_ID]],Table4[Product_ID],Table4[Sub_Category],"Not Found")</f>
        <v>Lighting</v>
      </c>
      <c r="R4230" t="str">
        <f>_xlfn.XLOOKUP(Table2[[#This Row],[Customer_ID]],Table1[Customer_ID],Table1[Region],"Not Found")</f>
        <v>North</v>
      </c>
      <c r="S4230" t="str">
        <f>_xlfn.XLOOKUP(Table2[[#This Row],[Customer_ID]],Table1[Customer_ID],Table1[Segment],"Not Found")</f>
        <v>Consumer</v>
      </c>
      <c r="T4230" t="str">
        <f>_xlfn.XLOOKUP(Table2[[#This Row],[Product_ID]],Table4[Product_ID],Table4[Product_Name],"Not Found")</f>
        <v>Table Lamp</v>
      </c>
    </row>
    <row r="4231" spans="1:20" x14ac:dyDescent="0.3">
      <c r="A4231" t="s">
        <v>4763</v>
      </c>
      <c r="B4231" s="4">
        <v>45378</v>
      </c>
      <c r="C4231" s="4">
        <v>45382</v>
      </c>
      <c r="D4231" t="s">
        <v>70</v>
      </c>
      <c r="E4231" t="s">
        <v>40</v>
      </c>
      <c r="F4231" s="8">
        <v>1</v>
      </c>
      <c r="G4231" s="10">
        <v>0.2</v>
      </c>
      <c r="H4231" t="s">
        <v>17</v>
      </c>
      <c r="I4231" s="8">
        <v>1199.2</v>
      </c>
      <c r="J4231" s="8">
        <v>267.16000000000003</v>
      </c>
      <c r="K4231" s="12">
        <f>YEAR(Table2[[#This Row],[Order_Date]])</f>
        <v>2024</v>
      </c>
      <c r="L4231" s="12">
        <f>MONTH(Table2[[#This Row],[Order_Date]])</f>
        <v>3</v>
      </c>
      <c r="M4231" t="str">
        <f>TEXT(Table2[[#This Row],[Order_Date]],"mmm")</f>
        <v>Mar</v>
      </c>
      <c r="N4231" t="str">
        <f>TEXT(Table2[[#This Row],[Order_Date]],"YYYY-MM")</f>
        <v>2024-03</v>
      </c>
      <c r="O4231" s="9">
        <f>IFERROR(Table2[[#This Row],[Profit]]/Table2[[#This Row],[Sales]],0)</f>
        <v>0.22278185456971317</v>
      </c>
      <c r="P4231" t="str">
        <f>_xlfn.XLOOKUP(Table2[[#This Row],[Product_ID]],Table4[Product_ID],Table4[Category],"Not Found")</f>
        <v>Technology</v>
      </c>
      <c r="Q4231" t="str">
        <f>_xlfn.XLOOKUP(Table2[[#This Row],[Product_ID]],Table4[Product_ID],Table4[Sub_Category],"Not Found")</f>
        <v>Accessories</v>
      </c>
      <c r="R4231" t="str">
        <f>_xlfn.XLOOKUP(Table2[[#This Row],[Customer_ID]],Table1[Customer_ID],Table1[Region],"Not Found")</f>
        <v>South</v>
      </c>
      <c r="S4231" t="str">
        <f>_xlfn.XLOOKUP(Table2[[#This Row],[Customer_ID]],Table1[Customer_ID],Table1[Segment],"Not Found")</f>
        <v>Consumer</v>
      </c>
      <c r="T4231" t="str">
        <f>_xlfn.XLOOKUP(Table2[[#This Row],[Product_ID]],Table4[Product_ID],Table4[Product_Name],"Not Found")</f>
        <v>Power Bank</v>
      </c>
    </row>
    <row r="4232" spans="1:20" x14ac:dyDescent="0.3">
      <c r="A4232" t="s">
        <v>4764</v>
      </c>
      <c r="B4232" s="4">
        <v>45979</v>
      </c>
      <c r="C4232" s="4">
        <v>45981</v>
      </c>
      <c r="D4232" t="s">
        <v>1630</v>
      </c>
      <c r="E4232" t="s">
        <v>99</v>
      </c>
      <c r="F4232" s="8">
        <v>1</v>
      </c>
      <c r="G4232" s="10">
        <v>0</v>
      </c>
      <c r="H4232" t="s">
        <v>17</v>
      </c>
      <c r="I4232" s="8">
        <v>249</v>
      </c>
      <c r="J4232" s="8">
        <v>71.12</v>
      </c>
      <c r="K4232" s="12">
        <f>YEAR(Table2[[#This Row],[Order_Date]])</f>
        <v>2025</v>
      </c>
      <c r="L4232" s="12">
        <f>MONTH(Table2[[#This Row],[Order_Date]])</f>
        <v>11</v>
      </c>
      <c r="M4232" t="str">
        <f>TEXT(Table2[[#This Row],[Order_Date]],"mmm")</f>
        <v>Nov</v>
      </c>
      <c r="N4232" t="str">
        <f>TEXT(Table2[[#This Row],[Order_Date]],"YYYY-MM")</f>
        <v>2025-11</v>
      </c>
      <c r="O4232" s="9">
        <f>IFERROR(Table2[[#This Row],[Profit]]/Table2[[#This Row],[Sales]],0)</f>
        <v>0.28562248995983935</v>
      </c>
      <c r="P4232" t="str">
        <f>_xlfn.XLOOKUP(Table2[[#This Row],[Product_ID]],Table4[Product_ID],Table4[Category],"Not Found")</f>
        <v>Office</v>
      </c>
      <c r="Q4232" t="str">
        <f>_xlfn.XLOOKUP(Table2[[#This Row],[Product_ID]],Table4[Product_ID],Table4[Sub_Category],"Not Found")</f>
        <v>Paper</v>
      </c>
      <c r="R4232" t="str">
        <f>_xlfn.XLOOKUP(Table2[[#This Row],[Customer_ID]],Table1[Customer_ID],Table1[Region],"Not Found")</f>
        <v>West</v>
      </c>
      <c r="S4232" t="str">
        <f>_xlfn.XLOOKUP(Table2[[#This Row],[Customer_ID]],Table1[Customer_ID],Table1[Segment],"Not Found")</f>
        <v>Consumer</v>
      </c>
      <c r="T4232" t="str">
        <f>_xlfn.XLOOKUP(Table2[[#This Row],[Product_ID]],Table4[Product_ID],Table4[Product_Name],"Not Found")</f>
        <v>Pen Set</v>
      </c>
    </row>
    <row r="4233" spans="1:20" x14ac:dyDescent="0.3">
      <c r="A4233" t="s">
        <v>4765</v>
      </c>
      <c r="B4233" s="4">
        <v>45474</v>
      </c>
      <c r="C4233" s="4">
        <v>45478</v>
      </c>
      <c r="D4233" t="s">
        <v>418</v>
      </c>
      <c r="E4233" t="s">
        <v>16</v>
      </c>
      <c r="F4233" s="8">
        <v>2</v>
      </c>
      <c r="G4233" s="10">
        <v>0</v>
      </c>
      <c r="H4233" t="s">
        <v>17</v>
      </c>
      <c r="I4233" s="8">
        <v>2598</v>
      </c>
      <c r="J4233" s="8">
        <v>557.17999999999995</v>
      </c>
      <c r="K4233" s="12">
        <f>YEAR(Table2[[#This Row],[Order_Date]])</f>
        <v>2024</v>
      </c>
      <c r="L4233" s="12">
        <f>MONTH(Table2[[#This Row],[Order_Date]])</f>
        <v>7</v>
      </c>
      <c r="M4233" t="str">
        <f>TEXT(Table2[[#This Row],[Order_Date]],"mmm")</f>
        <v>Jul</v>
      </c>
      <c r="N4233" t="str">
        <f>TEXT(Table2[[#This Row],[Order_Date]],"YYYY-MM")</f>
        <v>2024-07</v>
      </c>
      <c r="O4233" s="9">
        <f>IFERROR(Table2[[#This Row],[Profit]]/Table2[[#This Row],[Sales]],0)</f>
        <v>0.21446497305619705</v>
      </c>
      <c r="P4233" t="str">
        <f>_xlfn.XLOOKUP(Table2[[#This Row],[Product_ID]],Table4[Product_ID],Table4[Category],"Not Found")</f>
        <v>Technology</v>
      </c>
      <c r="Q4233" t="str">
        <f>_xlfn.XLOOKUP(Table2[[#This Row],[Product_ID]],Table4[Product_ID],Table4[Sub_Category],"Not Found")</f>
        <v>Accessories</v>
      </c>
      <c r="R4233" t="str">
        <f>_xlfn.XLOOKUP(Table2[[#This Row],[Customer_ID]],Table1[Customer_ID],Table1[Region],"Not Found")</f>
        <v>North</v>
      </c>
      <c r="S4233" t="str">
        <f>_xlfn.XLOOKUP(Table2[[#This Row],[Customer_ID]],Table1[Customer_ID],Table1[Segment],"Not Found")</f>
        <v>Home Office</v>
      </c>
      <c r="T4233" t="str">
        <f>_xlfn.XLOOKUP(Table2[[#This Row],[Product_ID]],Table4[Product_ID],Table4[Product_Name],"Not Found")</f>
        <v>USB-C Hub</v>
      </c>
    </row>
    <row r="4234" spans="1:20" x14ac:dyDescent="0.3">
      <c r="A4234" t="s">
        <v>4766</v>
      </c>
      <c r="B4234" s="4">
        <v>45659</v>
      </c>
      <c r="C4234" s="4">
        <v>45662</v>
      </c>
      <c r="D4234" t="s">
        <v>747</v>
      </c>
      <c r="E4234" t="s">
        <v>76</v>
      </c>
      <c r="F4234" s="8">
        <v>2</v>
      </c>
      <c r="G4234" s="10">
        <v>0.1</v>
      </c>
      <c r="H4234" t="s">
        <v>30</v>
      </c>
      <c r="I4234" s="8">
        <v>1618.2</v>
      </c>
      <c r="J4234" s="8">
        <v>343.8</v>
      </c>
      <c r="K4234" s="12">
        <f>YEAR(Table2[[#This Row],[Order_Date]])</f>
        <v>2025</v>
      </c>
      <c r="L4234" s="12">
        <f>MONTH(Table2[[#This Row],[Order_Date]])</f>
        <v>1</v>
      </c>
      <c r="M4234" t="str">
        <f>TEXT(Table2[[#This Row],[Order_Date]],"mmm")</f>
        <v>Jan</v>
      </c>
      <c r="N4234" t="str">
        <f>TEXT(Table2[[#This Row],[Order_Date]],"YYYY-MM")</f>
        <v>2025-01</v>
      </c>
      <c r="O4234" s="9">
        <f>IFERROR(Table2[[#This Row],[Profit]]/Table2[[#This Row],[Sales]],0)</f>
        <v>0.21245828698553948</v>
      </c>
      <c r="P4234" t="str">
        <f>_xlfn.XLOOKUP(Table2[[#This Row],[Product_ID]],Table4[Product_ID],Table4[Category],"Not Found")</f>
        <v>Home</v>
      </c>
      <c r="Q4234" t="str">
        <f>_xlfn.XLOOKUP(Table2[[#This Row],[Product_ID]],Table4[Product_ID],Table4[Sub_Category],"Not Found")</f>
        <v>Decor</v>
      </c>
      <c r="R4234" t="str">
        <f>_xlfn.XLOOKUP(Table2[[#This Row],[Customer_ID]],Table1[Customer_ID],Table1[Region],"Not Found")</f>
        <v>West</v>
      </c>
      <c r="S4234" t="str">
        <f>_xlfn.XLOOKUP(Table2[[#This Row],[Customer_ID]],Table1[Customer_ID],Table1[Segment],"Not Found")</f>
        <v>Consumer</v>
      </c>
      <c r="T4234" t="str">
        <f>_xlfn.XLOOKUP(Table2[[#This Row],[Product_ID]],Table4[Product_ID],Table4[Product_Name],"Not Found")</f>
        <v>Wall Clock</v>
      </c>
    </row>
    <row r="4235" spans="1:20" x14ac:dyDescent="0.3">
      <c r="A4235" t="s">
        <v>4767</v>
      </c>
      <c r="B4235" s="4">
        <v>45420</v>
      </c>
      <c r="C4235" s="4">
        <v>45421</v>
      </c>
      <c r="D4235" t="s">
        <v>132</v>
      </c>
      <c r="E4235" t="s">
        <v>45</v>
      </c>
      <c r="F4235" s="8">
        <v>1</v>
      </c>
      <c r="G4235" s="10">
        <v>0.2</v>
      </c>
      <c r="H4235" t="s">
        <v>30</v>
      </c>
      <c r="I4235" s="8">
        <v>1999.2</v>
      </c>
      <c r="J4235" s="8">
        <v>415.21</v>
      </c>
      <c r="K4235" s="12">
        <f>YEAR(Table2[[#This Row],[Order_Date]])</f>
        <v>2024</v>
      </c>
      <c r="L4235" s="12">
        <f>MONTH(Table2[[#This Row],[Order_Date]])</f>
        <v>5</v>
      </c>
      <c r="M4235" t="str">
        <f>TEXT(Table2[[#This Row],[Order_Date]],"mmm")</f>
        <v>May</v>
      </c>
      <c r="N4235" t="str">
        <f>TEXT(Table2[[#This Row],[Order_Date]],"YYYY-MM")</f>
        <v>2024-05</v>
      </c>
      <c r="O4235" s="9">
        <f>IFERROR(Table2[[#This Row],[Profit]]/Table2[[#This Row],[Sales]],0)</f>
        <v>0.20768807523009203</v>
      </c>
      <c r="P4235" t="str">
        <f>_xlfn.XLOOKUP(Table2[[#This Row],[Product_ID]],Table4[Product_ID],Table4[Category],"Not Found")</f>
        <v>Technology</v>
      </c>
      <c r="Q4235" t="str">
        <f>_xlfn.XLOOKUP(Table2[[#This Row],[Product_ID]],Table4[Product_ID],Table4[Sub_Category],"Not Found")</f>
        <v>Audio</v>
      </c>
      <c r="R4235" t="str">
        <f>_xlfn.XLOOKUP(Table2[[#This Row],[Customer_ID]],Table1[Customer_ID],Table1[Region],"Not Found")</f>
        <v>East</v>
      </c>
      <c r="S4235" t="str">
        <f>_xlfn.XLOOKUP(Table2[[#This Row],[Customer_ID]],Table1[Customer_ID],Table1[Segment],"Not Found")</f>
        <v>Consumer</v>
      </c>
      <c r="T4235" t="str">
        <f>_xlfn.XLOOKUP(Table2[[#This Row],[Product_ID]],Table4[Product_ID],Table4[Product_Name],"Not Found")</f>
        <v>Headphones</v>
      </c>
    </row>
    <row r="4236" spans="1:20" x14ac:dyDescent="0.3">
      <c r="A4236" t="s">
        <v>4768</v>
      </c>
      <c r="B4236" s="4">
        <v>45537</v>
      </c>
      <c r="C4236" s="4">
        <v>45538</v>
      </c>
      <c r="D4236" t="s">
        <v>1583</v>
      </c>
      <c r="E4236" t="s">
        <v>20</v>
      </c>
      <c r="F4236" s="8">
        <v>4</v>
      </c>
      <c r="G4236" s="10">
        <v>0</v>
      </c>
      <c r="H4236" t="s">
        <v>13</v>
      </c>
      <c r="I4236" s="8">
        <v>27996</v>
      </c>
      <c r="J4236" s="8">
        <v>4623.5</v>
      </c>
      <c r="K4236" s="12">
        <f>YEAR(Table2[[#This Row],[Order_Date]])</f>
        <v>2024</v>
      </c>
      <c r="L4236" s="12">
        <f>MONTH(Table2[[#This Row],[Order_Date]])</f>
        <v>9</v>
      </c>
      <c r="M4236" t="str">
        <f>TEXT(Table2[[#This Row],[Order_Date]],"mmm")</f>
        <v>Sep</v>
      </c>
      <c r="N4236" t="str">
        <f>TEXT(Table2[[#This Row],[Order_Date]],"YYYY-MM")</f>
        <v>2024-09</v>
      </c>
      <c r="O4236" s="9">
        <f>IFERROR(Table2[[#This Row],[Profit]]/Table2[[#This Row],[Sales]],0)</f>
        <v>0.16514859265609372</v>
      </c>
      <c r="P4236" t="str">
        <f>_xlfn.XLOOKUP(Table2[[#This Row],[Product_ID]],Table4[Product_ID],Table4[Category],"Not Found")</f>
        <v>Furniture</v>
      </c>
      <c r="Q4236" t="str">
        <f>_xlfn.XLOOKUP(Table2[[#This Row],[Product_ID]],Table4[Product_ID],Table4[Sub_Category],"Not Found")</f>
        <v>Furniture</v>
      </c>
      <c r="R4236" t="str">
        <f>_xlfn.XLOOKUP(Table2[[#This Row],[Customer_ID]],Table1[Customer_ID],Table1[Region],"Not Found")</f>
        <v>South</v>
      </c>
      <c r="S4236" t="str">
        <f>_xlfn.XLOOKUP(Table2[[#This Row],[Customer_ID]],Table1[Customer_ID],Table1[Segment],"Not Found")</f>
        <v>Consumer</v>
      </c>
      <c r="T4236" t="str">
        <f>_xlfn.XLOOKUP(Table2[[#This Row],[Product_ID]],Table4[Product_ID],Table4[Product_Name],"Not Found")</f>
        <v>Office Chair</v>
      </c>
    </row>
    <row r="4237" spans="1:20" x14ac:dyDescent="0.3">
      <c r="A4237" t="s">
        <v>4769</v>
      </c>
      <c r="B4237" s="4">
        <v>45892</v>
      </c>
      <c r="C4237" s="4">
        <v>45893</v>
      </c>
      <c r="D4237" t="s">
        <v>2047</v>
      </c>
      <c r="E4237" t="s">
        <v>76</v>
      </c>
      <c r="F4237" s="8">
        <v>1</v>
      </c>
      <c r="G4237" s="10">
        <v>0.05</v>
      </c>
      <c r="H4237" t="s">
        <v>13</v>
      </c>
      <c r="I4237" s="8">
        <v>854.05</v>
      </c>
      <c r="J4237" s="8">
        <v>169.04</v>
      </c>
      <c r="K4237" s="12">
        <f>YEAR(Table2[[#This Row],[Order_Date]])</f>
        <v>2025</v>
      </c>
      <c r="L4237" s="12">
        <f>MONTH(Table2[[#This Row],[Order_Date]])</f>
        <v>8</v>
      </c>
      <c r="M4237" t="str">
        <f>TEXT(Table2[[#This Row],[Order_Date]],"mmm")</f>
        <v>Aug</v>
      </c>
      <c r="N4237" t="str">
        <f>TEXT(Table2[[#This Row],[Order_Date]],"YYYY-MM")</f>
        <v>2025-08</v>
      </c>
      <c r="O4237" s="9">
        <f>IFERROR(Table2[[#This Row],[Profit]]/Table2[[#This Row],[Sales]],0)</f>
        <v>0.19792752180785669</v>
      </c>
      <c r="P4237" t="str">
        <f>_xlfn.XLOOKUP(Table2[[#This Row],[Product_ID]],Table4[Product_ID],Table4[Category],"Not Found")</f>
        <v>Home</v>
      </c>
      <c r="Q4237" t="str">
        <f>_xlfn.XLOOKUP(Table2[[#This Row],[Product_ID]],Table4[Product_ID],Table4[Sub_Category],"Not Found")</f>
        <v>Decor</v>
      </c>
      <c r="R4237" t="str">
        <f>_xlfn.XLOOKUP(Table2[[#This Row],[Customer_ID]],Table1[Customer_ID],Table1[Region],"Not Found")</f>
        <v>North</v>
      </c>
      <c r="S4237" t="str">
        <f>_xlfn.XLOOKUP(Table2[[#This Row],[Customer_ID]],Table1[Customer_ID],Table1[Segment],"Not Found")</f>
        <v>Corporate</v>
      </c>
      <c r="T4237" t="str">
        <f>_xlfn.XLOOKUP(Table2[[#This Row],[Product_ID]],Table4[Product_ID],Table4[Product_Name],"Not Found")</f>
        <v>Wall Clock</v>
      </c>
    </row>
    <row r="4238" spans="1:20" x14ac:dyDescent="0.3">
      <c r="A4238" t="s">
        <v>4770</v>
      </c>
      <c r="B4238" s="4">
        <v>45869</v>
      </c>
      <c r="C4238" s="4">
        <v>45870</v>
      </c>
      <c r="D4238" t="s">
        <v>2165</v>
      </c>
      <c r="E4238" t="s">
        <v>55</v>
      </c>
      <c r="F4238" s="8">
        <v>3</v>
      </c>
      <c r="G4238" s="10">
        <v>0</v>
      </c>
      <c r="H4238" t="s">
        <v>13</v>
      </c>
      <c r="I4238" s="8">
        <v>17997</v>
      </c>
      <c r="J4238" s="8">
        <v>3864.04</v>
      </c>
      <c r="K4238" s="12">
        <f>YEAR(Table2[[#This Row],[Order_Date]])</f>
        <v>2025</v>
      </c>
      <c r="L4238" s="12">
        <f>MONTH(Table2[[#This Row],[Order_Date]])</f>
        <v>7</v>
      </c>
      <c r="M4238" t="str">
        <f>TEXT(Table2[[#This Row],[Order_Date]],"mmm")</f>
        <v>Jul</v>
      </c>
      <c r="N4238" t="str">
        <f>TEXT(Table2[[#This Row],[Order_Date]],"YYYY-MM")</f>
        <v>2025-07</v>
      </c>
      <c r="O4238" s="9">
        <f>IFERROR(Table2[[#This Row],[Profit]]/Table2[[#This Row],[Sales]],0)</f>
        <v>0.21470467300105572</v>
      </c>
      <c r="P4238" t="str">
        <f>_xlfn.XLOOKUP(Table2[[#This Row],[Product_ID]],Table4[Product_ID],Table4[Category],"Not Found")</f>
        <v>Furniture</v>
      </c>
      <c r="Q4238" t="str">
        <f>_xlfn.XLOOKUP(Table2[[#This Row],[Product_ID]],Table4[Product_ID],Table4[Sub_Category],"Not Found")</f>
        <v>Furniture</v>
      </c>
      <c r="R4238" t="str">
        <f>_xlfn.XLOOKUP(Table2[[#This Row],[Customer_ID]],Table1[Customer_ID],Table1[Region],"Not Found")</f>
        <v>East</v>
      </c>
      <c r="S4238" t="str">
        <f>_xlfn.XLOOKUP(Table2[[#This Row],[Customer_ID]],Table1[Customer_ID],Table1[Segment],"Not Found")</f>
        <v>Consumer</v>
      </c>
      <c r="T4238" t="str">
        <f>_xlfn.XLOOKUP(Table2[[#This Row],[Product_ID]],Table4[Product_ID],Table4[Product_Name],"Not Found")</f>
        <v>Study Table</v>
      </c>
    </row>
    <row r="4239" spans="1:20" x14ac:dyDescent="0.3">
      <c r="A4239" t="s">
        <v>4771</v>
      </c>
      <c r="B4239" s="4">
        <v>45961</v>
      </c>
      <c r="C4239" s="4">
        <v>45962</v>
      </c>
      <c r="D4239" t="s">
        <v>513</v>
      </c>
      <c r="E4239" t="s">
        <v>116</v>
      </c>
      <c r="F4239" s="8">
        <v>1</v>
      </c>
      <c r="G4239" s="10">
        <v>0.1</v>
      </c>
      <c r="H4239" t="s">
        <v>13</v>
      </c>
      <c r="I4239" s="8">
        <v>359.1</v>
      </c>
      <c r="J4239" s="8">
        <v>65.66</v>
      </c>
      <c r="K4239" s="12">
        <f>YEAR(Table2[[#This Row],[Order_Date]])</f>
        <v>2025</v>
      </c>
      <c r="L4239" s="12">
        <f>MONTH(Table2[[#This Row],[Order_Date]])</f>
        <v>10</v>
      </c>
      <c r="M4239" t="str">
        <f>TEXT(Table2[[#This Row],[Order_Date]],"mmm")</f>
        <v>Oct</v>
      </c>
      <c r="N4239" t="str">
        <f>TEXT(Table2[[#This Row],[Order_Date]],"YYYY-MM")</f>
        <v>2025-10</v>
      </c>
      <c r="O4239" s="9">
        <f>IFERROR(Table2[[#This Row],[Profit]]/Table2[[#This Row],[Sales]],0)</f>
        <v>0.18284600389863545</v>
      </c>
      <c r="P4239" t="str">
        <f>_xlfn.XLOOKUP(Table2[[#This Row],[Product_ID]],Table4[Product_ID],Table4[Category],"Not Found")</f>
        <v>Technology</v>
      </c>
      <c r="Q4239" t="str">
        <f>_xlfn.XLOOKUP(Table2[[#This Row],[Product_ID]],Table4[Product_ID],Table4[Sub_Category],"Not Found")</f>
        <v>Accessories</v>
      </c>
      <c r="R4239" t="str">
        <f>_xlfn.XLOOKUP(Table2[[#This Row],[Customer_ID]],Table1[Customer_ID],Table1[Region],"Not Found")</f>
        <v>North</v>
      </c>
      <c r="S4239" t="str">
        <f>_xlfn.XLOOKUP(Table2[[#This Row],[Customer_ID]],Table1[Customer_ID],Table1[Segment],"Not Found")</f>
        <v>Corporate</v>
      </c>
      <c r="T4239" t="str">
        <f>_xlfn.XLOOKUP(Table2[[#This Row],[Product_ID]],Table4[Product_ID],Table4[Product_Name],"Not Found")</f>
        <v>Mobile Holder</v>
      </c>
    </row>
    <row r="4240" spans="1:20" x14ac:dyDescent="0.3">
      <c r="A4240" t="s">
        <v>4772</v>
      </c>
      <c r="B4240" s="4">
        <v>45669</v>
      </c>
      <c r="C4240" s="4">
        <v>45674</v>
      </c>
      <c r="D4240" t="s">
        <v>433</v>
      </c>
      <c r="E4240" t="s">
        <v>45</v>
      </c>
      <c r="F4240" s="8">
        <v>1</v>
      </c>
      <c r="G4240" s="10">
        <v>0.15</v>
      </c>
      <c r="H4240" t="s">
        <v>13</v>
      </c>
      <c r="I4240" s="8">
        <v>2124.15</v>
      </c>
      <c r="J4240" s="8">
        <v>564.41</v>
      </c>
      <c r="K4240" s="12">
        <f>YEAR(Table2[[#This Row],[Order_Date]])</f>
        <v>2025</v>
      </c>
      <c r="L4240" s="12">
        <f>MONTH(Table2[[#This Row],[Order_Date]])</f>
        <v>1</v>
      </c>
      <c r="M4240" t="str">
        <f>TEXT(Table2[[#This Row],[Order_Date]],"mmm")</f>
        <v>Jan</v>
      </c>
      <c r="N4240" t="str">
        <f>TEXT(Table2[[#This Row],[Order_Date]],"YYYY-MM")</f>
        <v>2025-01</v>
      </c>
      <c r="O4240" s="9">
        <f>IFERROR(Table2[[#This Row],[Profit]]/Table2[[#This Row],[Sales]],0)</f>
        <v>0.26571099027846429</v>
      </c>
      <c r="P4240" t="str">
        <f>_xlfn.XLOOKUP(Table2[[#This Row],[Product_ID]],Table4[Product_ID],Table4[Category],"Not Found")</f>
        <v>Technology</v>
      </c>
      <c r="Q4240" t="str">
        <f>_xlfn.XLOOKUP(Table2[[#This Row],[Product_ID]],Table4[Product_ID],Table4[Sub_Category],"Not Found")</f>
        <v>Audio</v>
      </c>
      <c r="R4240" t="str">
        <f>_xlfn.XLOOKUP(Table2[[#This Row],[Customer_ID]],Table1[Customer_ID],Table1[Region],"Not Found")</f>
        <v>West</v>
      </c>
      <c r="S4240" t="str">
        <f>_xlfn.XLOOKUP(Table2[[#This Row],[Customer_ID]],Table1[Customer_ID],Table1[Segment],"Not Found")</f>
        <v>Consumer</v>
      </c>
      <c r="T4240" t="str">
        <f>_xlfn.XLOOKUP(Table2[[#This Row],[Product_ID]],Table4[Product_ID],Table4[Product_Name],"Not Found")</f>
        <v>Headphones</v>
      </c>
    </row>
    <row r="4241" spans="1:20" x14ac:dyDescent="0.3">
      <c r="A4241" t="s">
        <v>4773</v>
      </c>
      <c r="B4241" s="4">
        <v>45440</v>
      </c>
      <c r="C4241" s="4">
        <v>45441</v>
      </c>
      <c r="D4241" t="s">
        <v>917</v>
      </c>
      <c r="E4241" t="s">
        <v>45</v>
      </c>
      <c r="F4241" s="8">
        <v>1</v>
      </c>
      <c r="G4241" s="10">
        <v>0.05</v>
      </c>
      <c r="H4241" t="s">
        <v>21</v>
      </c>
      <c r="I4241" s="8">
        <v>2374.0500000000002</v>
      </c>
      <c r="J4241" s="8">
        <v>535.03</v>
      </c>
      <c r="K4241" s="12">
        <f>YEAR(Table2[[#This Row],[Order_Date]])</f>
        <v>2024</v>
      </c>
      <c r="L4241" s="12">
        <f>MONTH(Table2[[#This Row],[Order_Date]])</f>
        <v>5</v>
      </c>
      <c r="M4241" t="str">
        <f>TEXT(Table2[[#This Row],[Order_Date]],"mmm")</f>
        <v>May</v>
      </c>
      <c r="N4241" t="str">
        <f>TEXT(Table2[[#This Row],[Order_Date]],"YYYY-MM")</f>
        <v>2024-05</v>
      </c>
      <c r="O4241" s="9">
        <f>IFERROR(Table2[[#This Row],[Profit]]/Table2[[#This Row],[Sales]],0)</f>
        <v>0.22536593584802339</v>
      </c>
      <c r="P4241" t="str">
        <f>_xlfn.XLOOKUP(Table2[[#This Row],[Product_ID]],Table4[Product_ID],Table4[Category],"Not Found")</f>
        <v>Technology</v>
      </c>
      <c r="Q4241" t="str">
        <f>_xlfn.XLOOKUP(Table2[[#This Row],[Product_ID]],Table4[Product_ID],Table4[Sub_Category],"Not Found")</f>
        <v>Audio</v>
      </c>
      <c r="R4241" t="str">
        <f>_xlfn.XLOOKUP(Table2[[#This Row],[Customer_ID]],Table1[Customer_ID],Table1[Region],"Not Found")</f>
        <v>West</v>
      </c>
      <c r="S4241" t="str">
        <f>_xlfn.XLOOKUP(Table2[[#This Row],[Customer_ID]],Table1[Customer_ID],Table1[Segment],"Not Found")</f>
        <v>Consumer</v>
      </c>
      <c r="T4241" t="str">
        <f>_xlfn.XLOOKUP(Table2[[#This Row],[Product_ID]],Table4[Product_ID],Table4[Product_Name],"Not Found")</f>
        <v>Headphones</v>
      </c>
    </row>
    <row r="4242" spans="1:20" x14ac:dyDescent="0.3">
      <c r="A4242" t="s">
        <v>4774</v>
      </c>
      <c r="B4242" s="4">
        <v>45724</v>
      </c>
      <c r="C4242" s="4">
        <v>45725</v>
      </c>
      <c r="D4242" t="s">
        <v>1462</v>
      </c>
      <c r="E4242" t="s">
        <v>20</v>
      </c>
      <c r="F4242" s="8">
        <v>1</v>
      </c>
      <c r="G4242" s="10">
        <v>0.05</v>
      </c>
      <c r="H4242" t="s">
        <v>17</v>
      </c>
      <c r="I4242" s="8">
        <v>6649.05</v>
      </c>
      <c r="J4242" s="8">
        <v>1047.43</v>
      </c>
      <c r="K4242" s="12">
        <f>YEAR(Table2[[#This Row],[Order_Date]])</f>
        <v>2025</v>
      </c>
      <c r="L4242" s="12">
        <f>MONTH(Table2[[#This Row],[Order_Date]])</f>
        <v>3</v>
      </c>
      <c r="M4242" t="str">
        <f>TEXT(Table2[[#This Row],[Order_Date]],"mmm")</f>
        <v>Mar</v>
      </c>
      <c r="N4242" t="str">
        <f>TEXT(Table2[[#This Row],[Order_Date]],"YYYY-MM")</f>
        <v>2025-03</v>
      </c>
      <c r="O4242" s="9">
        <f>IFERROR(Table2[[#This Row],[Profit]]/Table2[[#This Row],[Sales]],0)</f>
        <v>0.15753077507313076</v>
      </c>
      <c r="P4242" t="str">
        <f>_xlfn.XLOOKUP(Table2[[#This Row],[Product_ID]],Table4[Product_ID],Table4[Category],"Not Found")</f>
        <v>Furniture</v>
      </c>
      <c r="Q4242" t="str">
        <f>_xlfn.XLOOKUP(Table2[[#This Row],[Product_ID]],Table4[Product_ID],Table4[Sub_Category],"Not Found")</f>
        <v>Furniture</v>
      </c>
      <c r="R4242" t="str">
        <f>_xlfn.XLOOKUP(Table2[[#This Row],[Customer_ID]],Table1[Customer_ID],Table1[Region],"Not Found")</f>
        <v>East</v>
      </c>
      <c r="S4242" t="str">
        <f>_xlfn.XLOOKUP(Table2[[#This Row],[Customer_ID]],Table1[Customer_ID],Table1[Segment],"Not Found")</f>
        <v>Consumer</v>
      </c>
      <c r="T4242" t="str">
        <f>_xlfn.XLOOKUP(Table2[[#This Row],[Product_ID]],Table4[Product_ID],Table4[Product_Name],"Not Found")</f>
        <v>Office Chair</v>
      </c>
    </row>
    <row r="4243" spans="1:20" x14ac:dyDescent="0.3">
      <c r="A4243" t="s">
        <v>4775</v>
      </c>
      <c r="B4243" s="4">
        <v>45919</v>
      </c>
      <c r="C4243" s="4">
        <v>45920</v>
      </c>
      <c r="D4243" t="s">
        <v>733</v>
      </c>
      <c r="E4243" t="s">
        <v>99</v>
      </c>
      <c r="F4243" s="8">
        <v>1</v>
      </c>
      <c r="G4243" s="10">
        <v>0.15</v>
      </c>
      <c r="H4243" t="s">
        <v>17</v>
      </c>
      <c r="I4243" s="8">
        <v>211.65</v>
      </c>
      <c r="J4243" s="8">
        <v>62.13</v>
      </c>
      <c r="K4243" s="12">
        <f>YEAR(Table2[[#This Row],[Order_Date]])</f>
        <v>2025</v>
      </c>
      <c r="L4243" s="12">
        <f>MONTH(Table2[[#This Row],[Order_Date]])</f>
        <v>9</v>
      </c>
      <c r="M4243" t="str">
        <f>TEXT(Table2[[#This Row],[Order_Date]],"mmm")</f>
        <v>Sep</v>
      </c>
      <c r="N4243" t="str">
        <f>TEXT(Table2[[#This Row],[Order_Date]],"YYYY-MM")</f>
        <v>2025-09</v>
      </c>
      <c r="O4243" s="9">
        <f>IFERROR(Table2[[#This Row],[Profit]]/Table2[[#This Row],[Sales]],0)</f>
        <v>0.29355067328136075</v>
      </c>
      <c r="P4243" t="str">
        <f>_xlfn.XLOOKUP(Table2[[#This Row],[Product_ID]],Table4[Product_ID],Table4[Category],"Not Found")</f>
        <v>Office</v>
      </c>
      <c r="Q4243" t="str">
        <f>_xlfn.XLOOKUP(Table2[[#This Row],[Product_ID]],Table4[Product_ID],Table4[Sub_Category],"Not Found")</f>
        <v>Paper</v>
      </c>
      <c r="R4243" t="str">
        <f>_xlfn.XLOOKUP(Table2[[#This Row],[Customer_ID]],Table1[Customer_ID],Table1[Region],"Not Found")</f>
        <v>South</v>
      </c>
      <c r="S4243" t="str">
        <f>_xlfn.XLOOKUP(Table2[[#This Row],[Customer_ID]],Table1[Customer_ID],Table1[Segment],"Not Found")</f>
        <v>Consumer</v>
      </c>
      <c r="T4243" t="str">
        <f>_xlfn.XLOOKUP(Table2[[#This Row],[Product_ID]],Table4[Product_ID],Table4[Product_Name],"Not Found")</f>
        <v>Pen Set</v>
      </c>
    </row>
    <row r="4244" spans="1:20" x14ac:dyDescent="0.3">
      <c r="A4244" t="s">
        <v>4776</v>
      </c>
      <c r="B4244" s="4">
        <v>46017</v>
      </c>
      <c r="C4244" s="4">
        <v>46019</v>
      </c>
      <c r="D4244" t="s">
        <v>875</v>
      </c>
      <c r="E4244" t="s">
        <v>81</v>
      </c>
      <c r="F4244" s="8">
        <v>1</v>
      </c>
      <c r="G4244" s="10">
        <v>0</v>
      </c>
      <c r="H4244" t="s">
        <v>13</v>
      </c>
      <c r="I4244" s="8">
        <v>799</v>
      </c>
      <c r="J4244" s="8">
        <v>196.03</v>
      </c>
      <c r="K4244" s="12">
        <f>YEAR(Table2[[#This Row],[Order_Date]])</f>
        <v>2025</v>
      </c>
      <c r="L4244" s="12">
        <f>MONTH(Table2[[#This Row],[Order_Date]])</f>
        <v>12</v>
      </c>
      <c r="M4244" t="str">
        <f>TEXT(Table2[[#This Row],[Order_Date]],"mmm")</f>
        <v>Dec</v>
      </c>
      <c r="N4244" t="str">
        <f>TEXT(Table2[[#This Row],[Order_Date]],"YYYY-MM")</f>
        <v>2025-12</v>
      </c>
      <c r="O4244" s="9">
        <f>IFERROR(Table2[[#This Row],[Profit]]/Table2[[#This Row],[Sales]],0)</f>
        <v>0.24534418022528159</v>
      </c>
      <c r="P4244" t="str">
        <f>_xlfn.XLOOKUP(Table2[[#This Row],[Product_ID]],Table4[Product_ID],Table4[Category],"Not Found")</f>
        <v>Home</v>
      </c>
      <c r="Q4244" t="str">
        <f>_xlfn.XLOOKUP(Table2[[#This Row],[Product_ID]],Table4[Product_ID],Table4[Sub_Category],"Not Found")</f>
        <v>Kitchen</v>
      </c>
      <c r="R4244" t="str">
        <f>_xlfn.XLOOKUP(Table2[[#This Row],[Customer_ID]],Table1[Customer_ID],Table1[Region],"Not Found")</f>
        <v>North</v>
      </c>
      <c r="S4244" t="str">
        <f>_xlfn.XLOOKUP(Table2[[#This Row],[Customer_ID]],Table1[Customer_ID],Table1[Segment],"Not Found")</f>
        <v>Consumer</v>
      </c>
      <c r="T4244" t="str">
        <f>_xlfn.XLOOKUP(Table2[[#This Row],[Product_ID]],Table4[Product_ID],Table4[Product_Name],"Not Found")</f>
        <v>Travel Mug</v>
      </c>
    </row>
    <row r="4245" spans="1:20" x14ac:dyDescent="0.3">
      <c r="A4245" t="s">
        <v>4777</v>
      </c>
      <c r="B4245" s="4">
        <v>45760</v>
      </c>
      <c r="C4245" s="4">
        <v>45765</v>
      </c>
      <c r="D4245" t="s">
        <v>978</v>
      </c>
      <c r="E4245" t="s">
        <v>55</v>
      </c>
      <c r="F4245" s="8">
        <v>1</v>
      </c>
      <c r="G4245" s="10">
        <v>0.15</v>
      </c>
      <c r="H4245" t="s">
        <v>17</v>
      </c>
      <c r="I4245" s="8">
        <v>5099.1499999999996</v>
      </c>
      <c r="J4245" s="8">
        <v>1154.18</v>
      </c>
      <c r="K4245" s="12">
        <f>YEAR(Table2[[#This Row],[Order_Date]])</f>
        <v>2025</v>
      </c>
      <c r="L4245" s="12">
        <f>MONTH(Table2[[#This Row],[Order_Date]])</f>
        <v>4</v>
      </c>
      <c r="M4245" t="str">
        <f>TEXT(Table2[[#This Row],[Order_Date]],"mmm")</f>
        <v>Apr</v>
      </c>
      <c r="N4245" t="str">
        <f>TEXT(Table2[[#This Row],[Order_Date]],"YYYY-MM")</f>
        <v>2025-04</v>
      </c>
      <c r="O4245" s="9">
        <f>IFERROR(Table2[[#This Row],[Profit]]/Table2[[#This Row],[Sales]],0)</f>
        <v>0.22634752850965359</v>
      </c>
      <c r="P4245" t="str">
        <f>_xlfn.XLOOKUP(Table2[[#This Row],[Product_ID]],Table4[Product_ID],Table4[Category],"Not Found")</f>
        <v>Furniture</v>
      </c>
      <c r="Q4245" t="str">
        <f>_xlfn.XLOOKUP(Table2[[#This Row],[Product_ID]],Table4[Product_ID],Table4[Sub_Category],"Not Found")</f>
        <v>Furniture</v>
      </c>
      <c r="R4245" t="str">
        <f>_xlfn.XLOOKUP(Table2[[#This Row],[Customer_ID]],Table1[Customer_ID],Table1[Region],"Not Found")</f>
        <v>South</v>
      </c>
      <c r="S4245" t="str">
        <f>_xlfn.XLOOKUP(Table2[[#This Row],[Customer_ID]],Table1[Customer_ID],Table1[Segment],"Not Found")</f>
        <v>Consumer</v>
      </c>
      <c r="T4245" t="str">
        <f>_xlfn.XLOOKUP(Table2[[#This Row],[Product_ID]],Table4[Product_ID],Table4[Product_Name],"Not Found")</f>
        <v>Study Table</v>
      </c>
    </row>
    <row r="4246" spans="1:20" x14ac:dyDescent="0.3">
      <c r="A4246" t="s">
        <v>4778</v>
      </c>
      <c r="B4246" s="4">
        <v>45737</v>
      </c>
      <c r="C4246" s="4">
        <v>45738</v>
      </c>
      <c r="D4246" t="s">
        <v>622</v>
      </c>
      <c r="E4246" t="s">
        <v>50</v>
      </c>
      <c r="F4246" s="8">
        <v>1</v>
      </c>
      <c r="G4246" s="10">
        <v>0.05</v>
      </c>
      <c r="H4246" t="s">
        <v>21</v>
      </c>
      <c r="I4246" s="8">
        <v>474.05</v>
      </c>
      <c r="J4246" s="8">
        <v>139.47999999999999</v>
      </c>
      <c r="K4246" s="12">
        <f>YEAR(Table2[[#This Row],[Order_Date]])</f>
        <v>2025</v>
      </c>
      <c r="L4246" s="12">
        <f>MONTH(Table2[[#This Row],[Order_Date]])</f>
        <v>3</v>
      </c>
      <c r="M4246" t="str">
        <f>TEXT(Table2[[#This Row],[Order_Date]],"mmm")</f>
        <v>Mar</v>
      </c>
      <c r="N4246" t="str">
        <f>TEXT(Table2[[#This Row],[Order_Date]],"YYYY-MM")</f>
        <v>2025-03</v>
      </c>
      <c r="O4246" s="9">
        <f>IFERROR(Table2[[#This Row],[Profit]]/Table2[[#This Row],[Sales]],0)</f>
        <v>0.29423056639594974</v>
      </c>
      <c r="P4246" t="str">
        <f>_xlfn.XLOOKUP(Table2[[#This Row],[Product_ID]],Table4[Product_ID],Table4[Category],"Not Found")</f>
        <v>Technology</v>
      </c>
      <c r="Q4246" t="str">
        <f>_xlfn.XLOOKUP(Table2[[#This Row],[Product_ID]],Table4[Product_ID],Table4[Sub_Category],"Not Found")</f>
        <v>Accessories</v>
      </c>
      <c r="R4246" t="str">
        <f>_xlfn.XLOOKUP(Table2[[#This Row],[Customer_ID]],Table1[Customer_ID],Table1[Region],"Not Found")</f>
        <v>West</v>
      </c>
      <c r="S4246" t="str">
        <f>_xlfn.XLOOKUP(Table2[[#This Row],[Customer_ID]],Table1[Customer_ID],Table1[Segment],"Not Found")</f>
        <v>Corporate</v>
      </c>
      <c r="T4246" t="str">
        <f>_xlfn.XLOOKUP(Table2[[#This Row],[Product_ID]],Table4[Product_ID],Table4[Product_Name],"Not Found")</f>
        <v>Wireless Mouse</v>
      </c>
    </row>
    <row r="4247" spans="1:20" x14ac:dyDescent="0.3">
      <c r="A4247" t="s">
        <v>4779</v>
      </c>
      <c r="B4247" s="4">
        <v>45772</v>
      </c>
      <c r="C4247" s="4">
        <v>45776</v>
      </c>
      <c r="D4247" t="s">
        <v>1854</v>
      </c>
      <c r="E4247" t="s">
        <v>35</v>
      </c>
      <c r="F4247" s="8">
        <v>2</v>
      </c>
      <c r="G4247" s="10">
        <v>0.05</v>
      </c>
      <c r="H4247" t="s">
        <v>21</v>
      </c>
      <c r="I4247" s="8">
        <v>3038.1</v>
      </c>
      <c r="J4247" s="8">
        <v>953.17</v>
      </c>
      <c r="K4247" s="12">
        <f>YEAR(Table2[[#This Row],[Order_Date]])</f>
        <v>2025</v>
      </c>
      <c r="L4247" s="12">
        <f>MONTH(Table2[[#This Row],[Order_Date]])</f>
        <v>4</v>
      </c>
      <c r="M4247" t="str">
        <f>TEXT(Table2[[#This Row],[Order_Date]],"mmm")</f>
        <v>Apr</v>
      </c>
      <c r="N4247" t="str">
        <f>TEXT(Table2[[#This Row],[Order_Date]],"YYYY-MM")</f>
        <v>2025-04</v>
      </c>
      <c r="O4247" s="9">
        <f>IFERROR(Table2[[#This Row],[Profit]]/Table2[[#This Row],[Sales]],0)</f>
        <v>0.31373884993910667</v>
      </c>
      <c r="P4247" t="str">
        <f>_xlfn.XLOOKUP(Table2[[#This Row],[Product_ID]],Table4[Product_ID],Table4[Category],"Not Found")</f>
        <v>Lifestyle</v>
      </c>
      <c r="Q4247" t="str">
        <f>_xlfn.XLOOKUP(Table2[[#This Row],[Product_ID]],Table4[Product_ID],Table4[Sub_Category],"Not Found")</f>
        <v>Bags</v>
      </c>
      <c r="R4247" t="str">
        <f>_xlfn.XLOOKUP(Table2[[#This Row],[Customer_ID]],Table1[Customer_ID],Table1[Region],"Not Found")</f>
        <v>East</v>
      </c>
      <c r="S4247" t="str">
        <f>_xlfn.XLOOKUP(Table2[[#This Row],[Customer_ID]],Table1[Customer_ID],Table1[Segment],"Not Found")</f>
        <v>Home Office</v>
      </c>
      <c r="T4247" t="str">
        <f>_xlfn.XLOOKUP(Table2[[#This Row],[Product_ID]],Table4[Product_ID],Table4[Product_Name],"Not Found")</f>
        <v>Backpack</v>
      </c>
    </row>
    <row r="4248" spans="1:20" x14ac:dyDescent="0.3">
      <c r="A4248" t="s">
        <v>4780</v>
      </c>
      <c r="B4248" s="4">
        <v>45585</v>
      </c>
      <c r="C4248" s="4">
        <v>45587</v>
      </c>
      <c r="D4248" t="s">
        <v>797</v>
      </c>
      <c r="E4248" t="s">
        <v>65</v>
      </c>
      <c r="F4248" s="8">
        <v>4</v>
      </c>
      <c r="G4248" s="10">
        <v>0.05</v>
      </c>
      <c r="H4248" t="s">
        <v>13</v>
      </c>
      <c r="I4248" s="8">
        <v>2656.2</v>
      </c>
      <c r="J4248" s="8">
        <v>727.12</v>
      </c>
      <c r="K4248" s="12">
        <f>YEAR(Table2[[#This Row],[Order_Date]])</f>
        <v>2024</v>
      </c>
      <c r="L4248" s="12">
        <f>MONTH(Table2[[#This Row],[Order_Date]])</f>
        <v>10</v>
      </c>
      <c r="M4248" t="str">
        <f>TEXT(Table2[[#This Row],[Order_Date]],"mmm")</f>
        <v>Oct</v>
      </c>
      <c r="N4248" t="str">
        <f>TEXT(Table2[[#This Row],[Order_Date]],"YYYY-MM")</f>
        <v>2024-10</v>
      </c>
      <c r="O4248" s="9">
        <f>IFERROR(Table2[[#This Row],[Profit]]/Table2[[#This Row],[Sales]],0)</f>
        <v>0.27374444695429562</v>
      </c>
      <c r="P4248" t="str">
        <f>_xlfn.XLOOKUP(Table2[[#This Row],[Product_ID]],Table4[Product_ID],Table4[Category],"Not Found")</f>
        <v>Office</v>
      </c>
      <c r="Q4248" t="str">
        <f>_xlfn.XLOOKUP(Table2[[#This Row],[Product_ID]],Table4[Product_ID],Table4[Sub_Category],"Not Found")</f>
        <v>Storage</v>
      </c>
      <c r="R4248" t="str">
        <f>_xlfn.XLOOKUP(Table2[[#This Row],[Customer_ID]],Table1[Customer_ID],Table1[Region],"Not Found")</f>
        <v>West</v>
      </c>
      <c r="S4248" t="str">
        <f>_xlfn.XLOOKUP(Table2[[#This Row],[Customer_ID]],Table1[Customer_ID],Table1[Segment],"Not Found")</f>
        <v>Consumer</v>
      </c>
      <c r="T4248" t="str">
        <f>_xlfn.XLOOKUP(Table2[[#This Row],[Product_ID]],Table4[Product_ID],Table4[Product_Name],"Not Found")</f>
        <v>Desk Organizer</v>
      </c>
    </row>
    <row r="4249" spans="1:20" x14ac:dyDescent="0.3">
      <c r="A4249" t="s">
        <v>4781</v>
      </c>
      <c r="B4249" s="4">
        <v>45434</v>
      </c>
      <c r="C4249" s="4">
        <v>45439</v>
      </c>
      <c r="D4249" t="s">
        <v>49</v>
      </c>
      <c r="E4249" t="s">
        <v>81</v>
      </c>
      <c r="F4249" s="8">
        <v>1</v>
      </c>
      <c r="G4249" s="10">
        <v>0.1</v>
      </c>
      <c r="H4249" t="s">
        <v>21</v>
      </c>
      <c r="I4249" s="8">
        <v>719.1</v>
      </c>
      <c r="J4249" s="8">
        <v>220.12</v>
      </c>
      <c r="K4249" s="12">
        <f>YEAR(Table2[[#This Row],[Order_Date]])</f>
        <v>2024</v>
      </c>
      <c r="L4249" s="12">
        <f>MONTH(Table2[[#This Row],[Order_Date]])</f>
        <v>5</v>
      </c>
      <c r="M4249" t="str">
        <f>TEXT(Table2[[#This Row],[Order_Date]],"mmm")</f>
        <v>May</v>
      </c>
      <c r="N4249" t="str">
        <f>TEXT(Table2[[#This Row],[Order_Date]],"YYYY-MM")</f>
        <v>2024-05</v>
      </c>
      <c r="O4249" s="9">
        <f>IFERROR(Table2[[#This Row],[Profit]]/Table2[[#This Row],[Sales]],0)</f>
        <v>0.30610485328883325</v>
      </c>
      <c r="P4249" t="str">
        <f>_xlfn.XLOOKUP(Table2[[#This Row],[Product_ID]],Table4[Product_ID],Table4[Category],"Not Found")</f>
        <v>Home</v>
      </c>
      <c r="Q4249" t="str">
        <f>_xlfn.XLOOKUP(Table2[[#This Row],[Product_ID]],Table4[Product_ID],Table4[Sub_Category],"Not Found")</f>
        <v>Kitchen</v>
      </c>
      <c r="R4249" t="str">
        <f>_xlfn.XLOOKUP(Table2[[#This Row],[Customer_ID]],Table1[Customer_ID],Table1[Region],"Not Found")</f>
        <v>West</v>
      </c>
      <c r="S4249" t="str">
        <f>_xlfn.XLOOKUP(Table2[[#This Row],[Customer_ID]],Table1[Customer_ID],Table1[Segment],"Not Found")</f>
        <v>Consumer</v>
      </c>
      <c r="T4249" t="str">
        <f>_xlfn.XLOOKUP(Table2[[#This Row],[Product_ID]],Table4[Product_ID],Table4[Product_Name],"Not Found")</f>
        <v>Travel Mug</v>
      </c>
    </row>
    <row r="4250" spans="1:20" x14ac:dyDescent="0.3">
      <c r="A4250" t="s">
        <v>4782</v>
      </c>
      <c r="B4250" s="4">
        <v>45541</v>
      </c>
      <c r="C4250" s="4">
        <v>45545</v>
      </c>
      <c r="D4250" t="s">
        <v>1965</v>
      </c>
      <c r="E4250" t="s">
        <v>99</v>
      </c>
      <c r="F4250" s="8">
        <v>2</v>
      </c>
      <c r="G4250" s="10">
        <v>0.15</v>
      </c>
      <c r="H4250" t="s">
        <v>13</v>
      </c>
      <c r="I4250" s="8">
        <v>423.3</v>
      </c>
      <c r="J4250" s="8">
        <v>115.49</v>
      </c>
      <c r="K4250" s="12">
        <f>YEAR(Table2[[#This Row],[Order_Date]])</f>
        <v>2024</v>
      </c>
      <c r="L4250" s="12">
        <f>MONTH(Table2[[#This Row],[Order_Date]])</f>
        <v>9</v>
      </c>
      <c r="M4250" t="str">
        <f>TEXT(Table2[[#This Row],[Order_Date]],"mmm")</f>
        <v>Sep</v>
      </c>
      <c r="N4250" t="str">
        <f>TEXT(Table2[[#This Row],[Order_Date]],"YYYY-MM")</f>
        <v>2024-09</v>
      </c>
      <c r="O4250" s="9">
        <f>IFERROR(Table2[[#This Row],[Profit]]/Table2[[#This Row],[Sales]],0)</f>
        <v>0.27283250649657453</v>
      </c>
      <c r="P4250" t="str">
        <f>_xlfn.XLOOKUP(Table2[[#This Row],[Product_ID]],Table4[Product_ID],Table4[Category],"Not Found")</f>
        <v>Office</v>
      </c>
      <c r="Q4250" t="str">
        <f>_xlfn.XLOOKUP(Table2[[#This Row],[Product_ID]],Table4[Product_ID],Table4[Sub_Category],"Not Found")</f>
        <v>Paper</v>
      </c>
      <c r="R4250" t="str">
        <f>_xlfn.XLOOKUP(Table2[[#This Row],[Customer_ID]],Table1[Customer_ID],Table1[Region],"Not Found")</f>
        <v>South</v>
      </c>
      <c r="S4250" t="str">
        <f>_xlfn.XLOOKUP(Table2[[#This Row],[Customer_ID]],Table1[Customer_ID],Table1[Segment],"Not Found")</f>
        <v>Consumer</v>
      </c>
      <c r="T4250" t="str">
        <f>_xlfn.XLOOKUP(Table2[[#This Row],[Product_ID]],Table4[Product_ID],Table4[Product_Name],"Not Found")</f>
        <v>Pen Set</v>
      </c>
    </row>
    <row r="4251" spans="1:20" x14ac:dyDescent="0.3">
      <c r="A4251" t="s">
        <v>4783</v>
      </c>
      <c r="B4251" s="4">
        <v>45593</v>
      </c>
      <c r="C4251" s="4">
        <v>45597</v>
      </c>
      <c r="D4251" t="s">
        <v>62</v>
      </c>
      <c r="E4251" t="s">
        <v>12</v>
      </c>
      <c r="F4251" s="8">
        <v>2</v>
      </c>
      <c r="G4251" s="10">
        <v>0.2</v>
      </c>
      <c r="H4251" t="s">
        <v>17</v>
      </c>
      <c r="I4251" s="8">
        <v>958.4</v>
      </c>
      <c r="J4251" s="8">
        <v>221.93</v>
      </c>
      <c r="K4251" s="12">
        <f>YEAR(Table2[[#This Row],[Order_Date]])</f>
        <v>2024</v>
      </c>
      <c r="L4251" s="12">
        <f>MONTH(Table2[[#This Row],[Order_Date]])</f>
        <v>10</v>
      </c>
      <c r="M4251" t="str">
        <f>TEXT(Table2[[#This Row],[Order_Date]],"mmm")</f>
        <v>Oct</v>
      </c>
      <c r="N4251" t="str">
        <f>TEXT(Table2[[#This Row],[Order_Date]],"YYYY-MM")</f>
        <v>2024-10</v>
      </c>
      <c r="O4251" s="9">
        <f>IFERROR(Table2[[#This Row],[Profit]]/Table2[[#This Row],[Sales]],0)</f>
        <v>0.23156302170283807</v>
      </c>
      <c r="P4251" t="str">
        <f>_xlfn.XLOOKUP(Table2[[#This Row],[Product_ID]],Table4[Product_ID],Table4[Category],"Not Found")</f>
        <v>Home</v>
      </c>
      <c r="Q4251" t="str">
        <f>_xlfn.XLOOKUP(Table2[[#This Row],[Product_ID]],Table4[Product_ID],Table4[Sub_Category],"Not Found")</f>
        <v>Kitchen</v>
      </c>
      <c r="R4251" t="str">
        <f>_xlfn.XLOOKUP(Table2[[#This Row],[Customer_ID]],Table1[Customer_ID],Table1[Region],"Not Found")</f>
        <v>North</v>
      </c>
      <c r="S4251" t="str">
        <f>_xlfn.XLOOKUP(Table2[[#This Row],[Customer_ID]],Table1[Customer_ID],Table1[Segment],"Not Found")</f>
        <v>Home Office</v>
      </c>
      <c r="T4251" t="str">
        <f>_xlfn.XLOOKUP(Table2[[#This Row],[Product_ID]],Table4[Product_ID],Table4[Product_Name],"Not Found")</f>
        <v>Water Bottle</v>
      </c>
    </row>
    <row r="4252" spans="1:20" x14ac:dyDescent="0.3">
      <c r="A4252" t="s">
        <v>4784</v>
      </c>
      <c r="B4252" s="4">
        <v>45316</v>
      </c>
      <c r="C4252" s="4">
        <v>45318</v>
      </c>
      <c r="D4252" t="s">
        <v>124</v>
      </c>
      <c r="E4252" t="s">
        <v>50</v>
      </c>
      <c r="F4252" s="8">
        <v>2</v>
      </c>
      <c r="G4252" s="10">
        <v>0.1</v>
      </c>
      <c r="H4252" t="s">
        <v>13</v>
      </c>
      <c r="I4252" s="8">
        <v>898.2</v>
      </c>
      <c r="J4252" s="8">
        <v>236.29</v>
      </c>
      <c r="K4252" s="12">
        <f>YEAR(Table2[[#This Row],[Order_Date]])</f>
        <v>2024</v>
      </c>
      <c r="L4252" s="12">
        <f>MONTH(Table2[[#This Row],[Order_Date]])</f>
        <v>1</v>
      </c>
      <c r="M4252" t="str">
        <f>TEXT(Table2[[#This Row],[Order_Date]],"mmm")</f>
        <v>Jan</v>
      </c>
      <c r="N4252" t="str">
        <f>TEXT(Table2[[#This Row],[Order_Date]],"YYYY-MM")</f>
        <v>2024-01</v>
      </c>
      <c r="O4252" s="9">
        <f>IFERROR(Table2[[#This Row],[Profit]]/Table2[[#This Row],[Sales]],0)</f>
        <v>0.26307058561567576</v>
      </c>
      <c r="P4252" t="str">
        <f>_xlfn.XLOOKUP(Table2[[#This Row],[Product_ID]],Table4[Product_ID],Table4[Category],"Not Found")</f>
        <v>Technology</v>
      </c>
      <c r="Q4252" t="str">
        <f>_xlfn.XLOOKUP(Table2[[#This Row],[Product_ID]],Table4[Product_ID],Table4[Sub_Category],"Not Found")</f>
        <v>Accessories</v>
      </c>
      <c r="R4252" t="str">
        <f>_xlfn.XLOOKUP(Table2[[#This Row],[Customer_ID]],Table1[Customer_ID],Table1[Region],"Not Found")</f>
        <v>North</v>
      </c>
      <c r="S4252" t="str">
        <f>_xlfn.XLOOKUP(Table2[[#This Row],[Customer_ID]],Table1[Customer_ID],Table1[Segment],"Not Found")</f>
        <v>Consumer</v>
      </c>
      <c r="T4252" t="str">
        <f>_xlfn.XLOOKUP(Table2[[#This Row],[Product_ID]],Table4[Product_ID],Table4[Product_Name],"Not Found")</f>
        <v>Wireless Mouse</v>
      </c>
    </row>
    <row r="4253" spans="1:20" x14ac:dyDescent="0.3">
      <c r="A4253" t="s">
        <v>4785</v>
      </c>
      <c r="B4253" s="4">
        <v>45361</v>
      </c>
      <c r="C4253" s="4">
        <v>45365</v>
      </c>
      <c r="D4253" t="s">
        <v>443</v>
      </c>
      <c r="E4253" t="s">
        <v>29</v>
      </c>
      <c r="F4253" s="8">
        <v>3</v>
      </c>
      <c r="G4253" s="10">
        <v>0</v>
      </c>
      <c r="H4253" t="s">
        <v>17</v>
      </c>
      <c r="I4253" s="8">
        <v>1197</v>
      </c>
      <c r="J4253" s="8">
        <v>370.33</v>
      </c>
      <c r="K4253" s="12">
        <f>YEAR(Table2[[#This Row],[Order_Date]])</f>
        <v>2024</v>
      </c>
      <c r="L4253" s="12">
        <f>MONTH(Table2[[#This Row],[Order_Date]])</f>
        <v>3</v>
      </c>
      <c r="M4253" t="str">
        <f>TEXT(Table2[[#This Row],[Order_Date]],"mmm")</f>
        <v>Mar</v>
      </c>
      <c r="N4253" t="str">
        <f>TEXT(Table2[[#This Row],[Order_Date]],"YYYY-MM")</f>
        <v>2024-03</v>
      </c>
      <c r="O4253" s="9">
        <f>IFERROR(Table2[[#This Row],[Profit]]/Table2[[#This Row],[Sales]],0)</f>
        <v>0.30938178780284042</v>
      </c>
      <c r="P4253" t="str">
        <f>_xlfn.XLOOKUP(Table2[[#This Row],[Product_ID]],Table4[Product_ID],Table4[Category],"Not Found")</f>
        <v>Office</v>
      </c>
      <c r="Q4253" t="str">
        <f>_xlfn.XLOOKUP(Table2[[#This Row],[Product_ID]],Table4[Product_ID],Table4[Sub_Category],"Not Found")</f>
        <v>Paper</v>
      </c>
      <c r="R4253" t="str">
        <f>_xlfn.XLOOKUP(Table2[[#This Row],[Customer_ID]],Table1[Customer_ID],Table1[Region],"Not Found")</f>
        <v>West</v>
      </c>
      <c r="S4253" t="str">
        <f>_xlfn.XLOOKUP(Table2[[#This Row],[Customer_ID]],Table1[Customer_ID],Table1[Segment],"Not Found")</f>
        <v>Consumer</v>
      </c>
      <c r="T4253" t="str">
        <f>_xlfn.XLOOKUP(Table2[[#This Row],[Product_ID]],Table4[Product_ID],Table4[Product_Name],"Not Found")</f>
        <v>Notebook Set</v>
      </c>
    </row>
    <row r="4254" spans="1:20" x14ac:dyDescent="0.3">
      <c r="A4254" t="s">
        <v>4786</v>
      </c>
      <c r="B4254" s="4">
        <v>45916</v>
      </c>
      <c r="C4254" s="4">
        <v>45919</v>
      </c>
      <c r="D4254" t="s">
        <v>140</v>
      </c>
      <c r="E4254" t="s">
        <v>45</v>
      </c>
      <c r="F4254" s="8">
        <v>4</v>
      </c>
      <c r="G4254" s="10">
        <v>0</v>
      </c>
      <c r="H4254" t="s">
        <v>13</v>
      </c>
      <c r="I4254" s="8">
        <v>9996</v>
      </c>
      <c r="J4254" s="8">
        <v>2019.26</v>
      </c>
      <c r="K4254" s="12">
        <f>YEAR(Table2[[#This Row],[Order_Date]])</f>
        <v>2025</v>
      </c>
      <c r="L4254" s="12">
        <f>MONTH(Table2[[#This Row],[Order_Date]])</f>
        <v>9</v>
      </c>
      <c r="M4254" t="str">
        <f>TEXT(Table2[[#This Row],[Order_Date]],"mmm")</f>
        <v>Sep</v>
      </c>
      <c r="N4254" t="str">
        <f>TEXT(Table2[[#This Row],[Order_Date]],"YYYY-MM")</f>
        <v>2025-09</v>
      </c>
      <c r="O4254" s="9">
        <f>IFERROR(Table2[[#This Row],[Profit]]/Table2[[#This Row],[Sales]],0)</f>
        <v>0.20200680272108842</v>
      </c>
      <c r="P4254" t="str">
        <f>_xlfn.XLOOKUP(Table2[[#This Row],[Product_ID]],Table4[Product_ID],Table4[Category],"Not Found")</f>
        <v>Technology</v>
      </c>
      <c r="Q4254" t="str">
        <f>_xlfn.XLOOKUP(Table2[[#This Row],[Product_ID]],Table4[Product_ID],Table4[Sub_Category],"Not Found")</f>
        <v>Audio</v>
      </c>
      <c r="R4254" t="str">
        <f>_xlfn.XLOOKUP(Table2[[#This Row],[Customer_ID]],Table1[Customer_ID],Table1[Region],"Not Found")</f>
        <v>North</v>
      </c>
      <c r="S4254" t="str">
        <f>_xlfn.XLOOKUP(Table2[[#This Row],[Customer_ID]],Table1[Customer_ID],Table1[Segment],"Not Found")</f>
        <v>Consumer</v>
      </c>
      <c r="T4254" t="str">
        <f>_xlfn.XLOOKUP(Table2[[#This Row],[Product_ID]],Table4[Product_ID],Table4[Product_Name],"Not Found")</f>
        <v>Headphones</v>
      </c>
    </row>
    <row r="4255" spans="1:20" x14ac:dyDescent="0.3">
      <c r="A4255" t="s">
        <v>4787</v>
      </c>
      <c r="B4255" s="4">
        <v>45403</v>
      </c>
      <c r="C4255" s="4">
        <v>45405</v>
      </c>
      <c r="D4255" t="s">
        <v>243</v>
      </c>
      <c r="E4255" t="s">
        <v>40</v>
      </c>
      <c r="F4255" s="8">
        <v>1</v>
      </c>
      <c r="G4255" s="10">
        <v>0.05</v>
      </c>
      <c r="H4255" t="s">
        <v>17</v>
      </c>
      <c r="I4255" s="8">
        <v>1424.05</v>
      </c>
      <c r="J4255" s="8">
        <v>328.99</v>
      </c>
      <c r="K4255" s="12">
        <f>YEAR(Table2[[#This Row],[Order_Date]])</f>
        <v>2024</v>
      </c>
      <c r="L4255" s="12">
        <f>MONTH(Table2[[#This Row],[Order_Date]])</f>
        <v>4</v>
      </c>
      <c r="M4255" t="str">
        <f>TEXT(Table2[[#This Row],[Order_Date]],"mmm")</f>
        <v>Apr</v>
      </c>
      <c r="N4255" t="str">
        <f>TEXT(Table2[[#This Row],[Order_Date]],"YYYY-MM")</f>
        <v>2024-04</v>
      </c>
      <c r="O4255" s="9">
        <f>IFERROR(Table2[[#This Row],[Profit]]/Table2[[#This Row],[Sales]],0)</f>
        <v>0.23102419156630738</v>
      </c>
      <c r="P4255" t="str">
        <f>_xlfn.XLOOKUP(Table2[[#This Row],[Product_ID]],Table4[Product_ID],Table4[Category],"Not Found")</f>
        <v>Technology</v>
      </c>
      <c r="Q4255" t="str">
        <f>_xlfn.XLOOKUP(Table2[[#This Row],[Product_ID]],Table4[Product_ID],Table4[Sub_Category],"Not Found")</f>
        <v>Accessories</v>
      </c>
      <c r="R4255" t="str">
        <f>_xlfn.XLOOKUP(Table2[[#This Row],[Customer_ID]],Table1[Customer_ID],Table1[Region],"Not Found")</f>
        <v>East</v>
      </c>
      <c r="S4255" t="str">
        <f>_xlfn.XLOOKUP(Table2[[#This Row],[Customer_ID]],Table1[Customer_ID],Table1[Segment],"Not Found")</f>
        <v>Consumer</v>
      </c>
      <c r="T4255" t="str">
        <f>_xlfn.XLOOKUP(Table2[[#This Row],[Product_ID]],Table4[Product_ID],Table4[Product_Name],"Not Found")</f>
        <v>Power Bank</v>
      </c>
    </row>
    <row r="4256" spans="1:20" x14ac:dyDescent="0.3">
      <c r="A4256" t="s">
        <v>4788</v>
      </c>
      <c r="B4256" s="4">
        <v>45655</v>
      </c>
      <c r="C4256" s="4">
        <v>45657</v>
      </c>
      <c r="D4256" t="s">
        <v>534</v>
      </c>
      <c r="E4256" t="s">
        <v>99</v>
      </c>
      <c r="F4256" s="8">
        <v>2</v>
      </c>
      <c r="G4256" s="10">
        <v>0.15</v>
      </c>
      <c r="H4256" t="s">
        <v>17</v>
      </c>
      <c r="I4256" s="8">
        <v>423.3</v>
      </c>
      <c r="J4256" s="8">
        <v>113.43</v>
      </c>
      <c r="K4256" s="12">
        <f>YEAR(Table2[[#This Row],[Order_Date]])</f>
        <v>2024</v>
      </c>
      <c r="L4256" s="12">
        <f>MONTH(Table2[[#This Row],[Order_Date]])</f>
        <v>12</v>
      </c>
      <c r="M4256" t="str">
        <f>TEXT(Table2[[#This Row],[Order_Date]],"mmm")</f>
        <v>Dec</v>
      </c>
      <c r="N4256" t="str">
        <f>TEXT(Table2[[#This Row],[Order_Date]],"YYYY-MM")</f>
        <v>2024-12</v>
      </c>
      <c r="O4256" s="9">
        <f>IFERROR(Table2[[#This Row],[Profit]]/Table2[[#This Row],[Sales]],0)</f>
        <v>0.26796598157335222</v>
      </c>
      <c r="P4256" t="str">
        <f>_xlfn.XLOOKUP(Table2[[#This Row],[Product_ID]],Table4[Product_ID],Table4[Category],"Not Found")</f>
        <v>Office</v>
      </c>
      <c r="Q4256" t="str">
        <f>_xlfn.XLOOKUP(Table2[[#This Row],[Product_ID]],Table4[Product_ID],Table4[Sub_Category],"Not Found")</f>
        <v>Paper</v>
      </c>
      <c r="R4256" t="str">
        <f>_xlfn.XLOOKUP(Table2[[#This Row],[Customer_ID]],Table1[Customer_ID],Table1[Region],"Not Found")</f>
        <v>North</v>
      </c>
      <c r="S4256" t="str">
        <f>_xlfn.XLOOKUP(Table2[[#This Row],[Customer_ID]],Table1[Customer_ID],Table1[Segment],"Not Found")</f>
        <v>Consumer</v>
      </c>
      <c r="T4256" t="str">
        <f>_xlfn.XLOOKUP(Table2[[#This Row],[Product_ID]],Table4[Product_ID],Table4[Product_Name],"Not Found")</f>
        <v>Pen Set</v>
      </c>
    </row>
    <row r="4257" spans="1:20" x14ac:dyDescent="0.3">
      <c r="A4257" t="s">
        <v>4789</v>
      </c>
      <c r="B4257" s="4">
        <v>45594</v>
      </c>
      <c r="C4257" s="4">
        <v>45597</v>
      </c>
      <c r="D4257" t="s">
        <v>170</v>
      </c>
      <c r="E4257" t="s">
        <v>71</v>
      </c>
      <c r="F4257" s="8">
        <v>2</v>
      </c>
      <c r="G4257" s="10">
        <v>0.05</v>
      </c>
      <c r="H4257" t="s">
        <v>13</v>
      </c>
      <c r="I4257" s="8">
        <v>1518.1</v>
      </c>
      <c r="J4257" s="8">
        <v>411.63</v>
      </c>
      <c r="K4257" s="12">
        <f>YEAR(Table2[[#This Row],[Order_Date]])</f>
        <v>2024</v>
      </c>
      <c r="L4257" s="12">
        <f>MONTH(Table2[[#This Row],[Order_Date]])</f>
        <v>10</v>
      </c>
      <c r="M4257" t="str">
        <f>TEXT(Table2[[#This Row],[Order_Date]],"mmm")</f>
        <v>Oct</v>
      </c>
      <c r="N4257" t="str">
        <f>TEXT(Table2[[#This Row],[Order_Date]],"YYYY-MM")</f>
        <v>2024-10</v>
      </c>
      <c r="O4257" s="9">
        <f>IFERROR(Table2[[#This Row],[Profit]]/Table2[[#This Row],[Sales]],0)</f>
        <v>0.27114814570845136</v>
      </c>
      <c r="P4257" t="str">
        <f>_xlfn.XLOOKUP(Table2[[#This Row],[Product_ID]],Table4[Product_ID],Table4[Category],"Not Found")</f>
        <v>Home</v>
      </c>
      <c r="Q4257" t="str">
        <f>_xlfn.XLOOKUP(Table2[[#This Row],[Product_ID]],Table4[Product_ID],Table4[Sub_Category],"Not Found")</f>
        <v>Storage</v>
      </c>
      <c r="R4257" t="str">
        <f>_xlfn.XLOOKUP(Table2[[#This Row],[Customer_ID]],Table1[Customer_ID],Table1[Region],"Not Found")</f>
        <v>South</v>
      </c>
      <c r="S4257" t="str">
        <f>_xlfn.XLOOKUP(Table2[[#This Row],[Customer_ID]],Table1[Customer_ID],Table1[Segment],"Not Found")</f>
        <v>Home Office</v>
      </c>
      <c r="T4257" t="str">
        <f>_xlfn.XLOOKUP(Table2[[#This Row],[Product_ID]],Table4[Product_ID],Table4[Product_Name],"Not Found")</f>
        <v>Storage Box</v>
      </c>
    </row>
    <row r="4258" spans="1:20" x14ac:dyDescent="0.3">
      <c r="A4258" t="s">
        <v>4790</v>
      </c>
      <c r="B4258" s="4">
        <v>45762</v>
      </c>
      <c r="C4258" s="4">
        <v>45764</v>
      </c>
      <c r="D4258" t="s">
        <v>269</v>
      </c>
      <c r="E4258" t="s">
        <v>68</v>
      </c>
      <c r="F4258" s="8">
        <v>1</v>
      </c>
      <c r="G4258" s="10">
        <v>0.2</v>
      </c>
      <c r="H4258" t="s">
        <v>30</v>
      </c>
      <c r="I4258" s="8">
        <v>1039.2</v>
      </c>
      <c r="J4258" s="8">
        <v>278.14</v>
      </c>
      <c r="K4258" s="12">
        <f>YEAR(Table2[[#This Row],[Order_Date]])</f>
        <v>2025</v>
      </c>
      <c r="L4258" s="12">
        <f>MONTH(Table2[[#This Row],[Order_Date]])</f>
        <v>4</v>
      </c>
      <c r="M4258" t="str">
        <f>TEXT(Table2[[#This Row],[Order_Date]],"mmm")</f>
        <v>Apr</v>
      </c>
      <c r="N4258" t="str">
        <f>TEXT(Table2[[#This Row],[Order_Date]],"YYYY-MM")</f>
        <v>2025-04</v>
      </c>
      <c r="O4258" s="9">
        <f>IFERROR(Table2[[#This Row],[Profit]]/Table2[[#This Row],[Sales]],0)</f>
        <v>0.26764819091608927</v>
      </c>
      <c r="P4258" t="str">
        <f>_xlfn.XLOOKUP(Table2[[#This Row],[Product_ID]],Table4[Product_ID],Table4[Category],"Not Found")</f>
        <v>Home</v>
      </c>
      <c r="Q4258" t="str">
        <f>_xlfn.XLOOKUP(Table2[[#This Row],[Product_ID]],Table4[Product_ID],Table4[Sub_Category],"Not Found")</f>
        <v>Lighting</v>
      </c>
      <c r="R4258" t="str">
        <f>_xlfn.XLOOKUP(Table2[[#This Row],[Customer_ID]],Table1[Customer_ID],Table1[Region],"Not Found")</f>
        <v>West</v>
      </c>
      <c r="S4258" t="str">
        <f>_xlfn.XLOOKUP(Table2[[#This Row],[Customer_ID]],Table1[Customer_ID],Table1[Segment],"Not Found")</f>
        <v>Consumer</v>
      </c>
      <c r="T4258" t="str">
        <f>_xlfn.XLOOKUP(Table2[[#This Row],[Product_ID]],Table4[Product_ID],Table4[Product_Name],"Not Found")</f>
        <v>Table Lamp</v>
      </c>
    </row>
    <row r="4259" spans="1:20" x14ac:dyDescent="0.3">
      <c r="A4259" t="s">
        <v>4791</v>
      </c>
      <c r="B4259" s="4">
        <v>45382</v>
      </c>
      <c r="C4259" s="4">
        <v>45386</v>
      </c>
      <c r="D4259" t="s">
        <v>39</v>
      </c>
      <c r="E4259" t="s">
        <v>40</v>
      </c>
      <c r="F4259" s="8">
        <v>1</v>
      </c>
      <c r="G4259" s="10">
        <v>0.2</v>
      </c>
      <c r="H4259" t="s">
        <v>13</v>
      </c>
      <c r="I4259" s="8">
        <v>1199.2</v>
      </c>
      <c r="J4259" s="8">
        <v>210.17</v>
      </c>
      <c r="K4259" s="12">
        <f>YEAR(Table2[[#This Row],[Order_Date]])</f>
        <v>2024</v>
      </c>
      <c r="L4259" s="12">
        <f>MONTH(Table2[[#This Row],[Order_Date]])</f>
        <v>3</v>
      </c>
      <c r="M4259" t="str">
        <f>TEXT(Table2[[#This Row],[Order_Date]],"mmm")</f>
        <v>Mar</v>
      </c>
      <c r="N4259" t="str">
        <f>TEXT(Table2[[#This Row],[Order_Date]],"YYYY-MM")</f>
        <v>2024-03</v>
      </c>
      <c r="O4259" s="9">
        <f>IFERROR(Table2[[#This Row],[Profit]]/Table2[[#This Row],[Sales]],0)</f>
        <v>0.17525850567044696</v>
      </c>
      <c r="P4259" t="str">
        <f>_xlfn.XLOOKUP(Table2[[#This Row],[Product_ID]],Table4[Product_ID],Table4[Category],"Not Found")</f>
        <v>Technology</v>
      </c>
      <c r="Q4259" t="str">
        <f>_xlfn.XLOOKUP(Table2[[#This Row],[Product_ID]],Table4[Product_ID],Table4[Sub_Category],"Not Found")</f>
        <v>Accessories</v>
      </c>
      <c r="R4259" t="str">
        <f>_xlfn.XLOOKUP(Table2[[#This Row],[Customer_ID]],Table1[Customer_ID],Table1[Region],"Not Found")</f>
        <v>East</v>
      </c>
      <c r="S4259" t="str">
        <f>_xlfn.XLOOKUP(Table2[[#This Row],[Customer_ID]],Table1[Customer_ID],Table1[Segment],"Not Found")</f>
        <v>Consumer</v>
      </c>
      <c r="T4259" t="str">
        <f>_xlfn.XLOOKUP(Table2[[#This Row],[Product_ID]],Table4[Product_ID],Table4[Product_Name],"Not Found")</f>
        <v>Power Bank</v>
      </c>
    </row>
    <row r="4260" spans="1:20" x14ac:dyDescent="0.3">
      <c r="A4260" t="s">
        <v>4792</v>
      </c>
      <c r="B4260" s="4">
        <v>45821</v>
      </c>
      <c r="C4260" s="4">
        <v>45825</v>
      </c>
      <c r="D4260" t="s">
        <v>2755</v>
      </c>
      <c r="E4260" t="s">
        <v>68</v>
      </c>
      <c r="F4260" s="8">
        <v>4</v>
      </c>
      <c r="G4260" s="10">
        <v>0.05</v>
      </c>
      <c r="H4260" t="s">
        <v>21</v>
      </c>
      <c r="I4260" s="8">
        <v>4936.2</v>
      </c>
      <c r="J4260" s="8">
        <v>1241.2</v>
      </c>
      <c r="K4260" s="12">
        <f>YEAR(Table2[[#This Row],[Order_Date]])</f>
        <v>2025</v>
      </c>
      <c r="L4260" s="12">
        <f>MONTH(Table2[[#This Row],[Order_Date]])</f>
        <v>6</v>
      </c>
      <c r="M4260" t="str">
        <f>TEXT(Table2[[#This Row],[Order_Date]],"mmm")</f>
        <v>Jun</v>
      </c>
      <c r="N4260" t="str">
        <f>TEXT(Table2[[#This Row],[Order_Date]],"YYYY-MM")</f>
        <v>2025-06</v>
      </c>
      <c r="O4260" s="9">
        <f>IFERROR(Table2[[#This Row],[Profit]]/Table2[[#This Row],[Sales]],0)</f>
        <v>0.25144848263846686</v>
      </c>
      <c r="P4260" t="str">
        <f>_xlfn.XLOOKUP(Table2[[#This Row],[Product_ID]],Table4[Product_ID],Table4[Category],"Not Found")</f>
        <v>Home</v>
      </c>
      <c r="Q4260" t="str">
        <f>_xlfn.XLOOKUP(Table2[[#This Row],[Product_ID]],Table4[Product_ID],Table4[Sub_Category],"Not Found")</f>
        <v>Lighting</v>
      </c>
      <c r="R4260" t="str">
        <f>_xlfn.XLOOKUP(Table2[[#This Row],[Customer_ID]],Table1[Customer_ID],Table1[Region],"Not Found")</f>
        <v>East</v>
      </c>
      <c r="S4260" t="str">
        <f>_xlfn.XLOOKUP(Table2[[#This Row],[Customer_ID]],Table1[Customer_ID],Table1[Segment],"Not Found")</f>
        <v>Consumer</v>
      </c>
      <c r="T4260" t="str">
        <f>_xlfn.XLOOKUP(Table2[[#This Row],[Product_ID]],Table4[Product_ID],Table4[Product_Name],"Not Found")</f>
        <v>Table Lamp</v>
      </c>
    </row>
    <row r="4261" spans="1:20" x14ac:dyDescent="0.3">
      <c r="A4261" t="s">
        <v>4793</v>
      </c>
      <c r="B4261" s="4">
        <v>45952</v>
      </c>
      <c r="C4261" s="4">
        <v>45956</v>
      </c>
      <c r="D4261" t="s">
        <v>320</v>
      </c>
      <c r="E4261" t="s">
        <v>12</v>
      </c>
      <c r="F4261" s="8">
        <v>3</v>
      </c>
      <c r="G4261" s="10">
        <v>0.15</v>
      </c>
      <c r="H4261" t="s">
        <v>13</v>
      </c>
      <c r="I4261" s="8">
        <v>1527.45</v>
      </c>
      <c r="J4261" s="8">
        <v>302.55</v>
      </c>
      <c r="K4261" s="12">
        <f>YEAR(Table2[[#This Row],[Order_Date]])</f>
        <v>2025</v>
      </c>
      <c r="L4261" s="12">
        <f>MONTH(Table2[[#This Row],[Order_Date]])</f>
        <v>10</v>
      </c>
      <c r="M4261" t="str">
        <f>TEXT(Table2[[#This Row],[Order_Date]],"mmm")</f>
        <v>Oct</v>
      </c>
      <c r="N4261" t="str">
        <f>TEXT(Table2[[#This Row],[Order_Date]],"YYYY-MM")</f>
        <v>2025-10</v>
      </c>
      <c r="O4261" s="9">
        <f>IFERROR(Table2[[#This Row],[Profit]]/Table2[[#This Row],[Sales]],0)</f>
        <v>0.1980752234115683</v>
      </c>
      <c r="P4261" t="str">
        <f>_xlfn.XLOOKUP(Table2[[#This Row],[Product_ID]],Table4[Product_ID],Table4[Category],"Not Found")</f>
        <v>Home</v>
      </c>
      <c r="Q4261" t="str">
        <f>_xlfn.XLOOKUP(Table2[[#This Row],[Product_ID]],Table4[Product_ID],Table4[Sub_Category],"Not Found")</f>
        <v>Kitchen</v>
      </c>
      <c r="R4261" t="str">
        <f>_xlfn.XLOOKUP(Table2[[#This Row],[Customer_ID]],Table1[Customer_ID],Table1[Region],"Not Found")</f>
        <v>South</v>
      </c>
      <c r="S4261" t="str">
        <f>_xlfn.XLOOKUP(Table2[[#This Row],[Customer_ID]],Table1[Customer_ID],Table1[Segment],"Not Found")</f>
        <v>Corporate</v>
      </c>
      <c r="T4261" t="str">
        <f>_xlfn.XLOOKUP(Table2[[#This Row],[Product_ID]],Table4[Product_ID],Table4[Product_Name],"Not Found")</f>
        <v>Water Bottle</v>
      </c>
    </row>
    <row r="4262" spans="1:20" x14ac:dyDescent="0.3">
      <c r="A4262" t="s">
        <v>4794</v>
      </c>
      <c r="B4262" s="4">
        <v>46017</v>
      </c>
      <c r="C4262" s="4">
        <v>46020</v>
      </c>
      <c r="D4262" t="s">
        <v>834</v>
      </c>
      <c r="E4262" t="s">
        <v>76</v>
      </c>
      <c r="F4262" s="8">
        <v>1</v>
      </c>
      <c r="G4262" s="10">
        <v>0.2</v>
      </c>
      <c r="H4262" t="s">
        <v>21</v>
      </c>
      <c r="I4262" s="8">
        <v>719.2</v>
      </c>
      <c r="J4262" s="8">
        <v>143.99</v>
      </c>
      <c r="K4262" s="12">
        <f>YEAR(Table2[[#This Row],[Order_Date]])</f>
        <v>2025</v>
      </c>
      <c r="L4262" s="12">
        <f>MONTH(Table2[[#This Row],[Order_Date]])</f>
        <v>12</v>
      </c>
      <c r="M4262" t="str">
        <f>TEXT(Table2[[#This Row],[Order_Date]],"mmm")</f>
        <v>Dec</v>
      </c>
      <c r="N4262" t="str">
        <f>TEXT(Table2[[#This Row],[Order_Date]],"YYYY-MM")</f>
        <v>2025-12</v>
      </c>
      <c r="O4262" s="9">
        <f>IFERROR(Table2[[#This Row],[Profit]]/Table2[[#This Row],[Sales]],0)</f>
        <v>0.20020856507230256</v>
      </c>
      <c r="P4262" t="str">
        <f>_xlfn.XLOOKUP(Table2[[#This Row],[Product_ID]],Table4[Product_ID],Table4[Category],"Not Found")</f>
        <v>Home</v>
      </c>
      <c r="Q4262" t="str">
        <f>_xlfn.XLOOKUP(Table2[[#This Row],[Product_ID]],Table4[Product_ID],Table4[Sub_Category],"Not Found")</f>
        <v>Decor</v>
      </c>
      <c r="R4262" t="str">
        <f>_xlfn.XLOOKUP(Table2[[#This Row],[Customer_ID]],Table1[Customer_ID],Table1[Region],"Not Found")</f>
        <v>West</v>
      </c>
      <c r="S4262" t="str">
        <f>_xlfn.XLOOKUP(Table2[[#This Row],[Customer_ID]],Table1[Customer_ID],Table1[Segment],"Not Found")</f>
        <v>Corporate</v>
      </c>
      <c r="T4262" t="str">
        <f>_xlfn.XLOOKUP(Table2[[#This Row],[Product_ID]],Table4[Product_ID],Table4[Product_Name],"Not Found")</f>
        <v>Wall Clock</v>
      </c>
    </row>
    <row r="4263" spans="1:20" x14ac:dyDescent="0.3">
      <c r="A4263" t="s">
        <v>4795</v>
      </c>
      <c r="B4263" s="4">
        <v>45954</v>
      </c>
      <c r="C4263" s="4">
        <v>45958</v>
      </c>
      <c r="D4263" t="s">
        <v>2375</v>
      </c>
      <c r="E4263" t="s">
        <v>26</v>
      </c>
      <c r="F4263" s="8">
        <v>1</v>
      </c>
      <c r="G4263" s="10">
        <v>0.1</v>
      </c>
      <c r="H4263" t="s">
        <v>17</v>
      </c>
      <c r="I4263" s="8">
        <v>809.1</v>
      </c>
      <c r="J4263" s="8">
        <v>164.02</v>
      </c>
      <c r="K4263" s="12">
        <f>YEAR(Table2[[#This Row],[Order_Date]])</f>
        <v>2025</v>
      </c>
      <c r="L4263" s="12">
        <f>MONTH(Table2[[#This Row],[Order_Date]])</f>
        <v>10</v>
      </c>
      <c r="M4263" t="str">
        <f>TEXT(Table2[[#This Row],[Order_Date]],"mmm")</f>
        <v>Oct</v>
      </c>
      <c r="N4263" t="str">
        <f>TEXT(Table2[[#This Row],[Order_Date]],"YYYY-MM")</f>
        <v>2025-10</v>
      </c>
      <c r="O4263" s="9">
        <f>IFERROR(Table2[[#This Row],[Profit]]/Table2[[#This Row],[Sales]],0)</f>
        <v>0.20271907057224076</v>
      </c>
      <c r="P4263" t="str">
        <f>_xlfn.XLOOKUP(Table2[[#This Row],[Product_ID]],Table4[Product_ID],Table4[Category],"Not Found")</f>
        <v>Technology</v>
      </c>
      <c r="Q4263" t="str">
        <f>_xlfn.XLOOKUP(Table2[[#This Row],[Product_ID]],Table4[Product_ID],Table4[Sub_Category],"Not Found")</f>
        <v>Accessories</v>
      </c>
      <c r="R4263" t="str">
        <f>_xlfn.XLOOKUP(Table2[[#This Row],[Customer_ID]],Table1[Customer_ID],Table1[Region],"Not Found")</f>
        <v>West</v>
      </c>
      <c r="S4263" t="str">
        <f>_xlfn.XLOOKUP(Table2[[#This Row],[Customer_ID]],Table1[Customer_ID],Table1[Segment],"Not Found")</f>
        <v>Home Office</v>
      </c>
      <c r="T4263" t="str">
        <f>_xlfn.XLOOKUP(Table2[[#This Row],[Product_ID]],Table4[Product_ID],Table4[Product_Name],"Not Found")</f>
        <v>Keyboard</v>
      </c>
    </row>
    <row r="4264" spans="1:20" x14ac:dyDescent="0.3">
      <c r="A4264" t="s">
        <v>4796</v>
      </c>
      <c r="B4264" s="4">
        <v>45483</v>
      </c>
      <c r="C4264" s="4">
        <v>45486</v>
      </c>
      <c r="D4264" t="s">
        <v>737</v>
      </c>
      <c r="E4264" t="s">
        <v>16</v>
      </c>
      <c r="F4264" s="8">
        <v>4</v>
      </c>
      <c r="G4264" s="10">
        <v>0.1</v>
      </c>
      <c r="H4264" t="s">
        <v>13</v>
      </c>
      <c r="I4264" s="8">
        <v>4676.3999999999996</v>
      </c>
      <c r="J4264" s="8">
        <v>931.12</v>
      </c>
      <c r="K4264" s="12">
        <f>YEAR(Table2[[#This Row],[Order_Date]])</f>
        <v>2024</v>
      </c>
      <c r="L4264" s="12">
        <f>MONTH(Table2[[#This Row],[Order_Date]])</f>
        <v>7</v>
      </c>
      <c r="M4264" t="str">
        <f>TEXT(Table2[[#This Row],[Order_Date]],"mmm")</f>
        <v>Jul</v>
      </c>
      <c r="N4264" t="str">
        <f>TEXT(Table2[[#This Row],[Order_Date]],"YYYY-MM")</f>
        <v>2024-07</v>
      </c>
      <c r="O4264" s="9">
        <f>IFERROR(Table2[[#This Row],[Profit]]/Table2[[#This Row],[Sales]],0)</f>
        <v>0.19911042682405269</v>
      </c>
      <c r="P4264" t="str">
        <f>_xlfn.XLOOKUP(Table2[[#This Row],[Product_ID]],Table4[Product_ID],Table4[Category],"Not Found")</f>
        <v>Technology</v>
      </c>
      <c r="Q4264" t="str">
        <f>_xlfn.XLOOKUP(Table2[[#This Row],[Product_ID]],Table4[Product_ID],Table4[Sub_Category],"Not Found")</f>
        <v>Accessories</v>
      </c>
      <c r="R4264" t="str">
        <f>_xlfn.XLOOKUP(Table2[[#This Row],[Customer_ID]],Table1[Customer_ID],Table1[Region],"Not Found")</f>
        <v>West</v>
      </c>
      <c r="S4264" t="str">
        <f>_xlfn.XLOOKUP(Table2[[#This Row],[Customer_ID]],Table1[Customer_ID],Table1[Segment],"Not Found")</f>
        <v>Corporate</v>
      </c>
      <c r="T4264" t="str">
        <f>_xlfn.XLOOKUP(Table2[[#This Row],[Product_ID]],Table4[Product_ID],Table4[Product_Name],"Not Found")</f>
        <v>USB-C Hub</v>
      </c>
    </row>
    <row r="4265" spans="1:20" x14ac:dyDescent="0.3">
      <c r="A4265" t="s">
        <v>4797</v>
      </c>
      <c r="B4265" s="4">
        <v>45843</v>
      </c>
      <c r="C4265" s="4">
        <v>45846</v>
      </c>
      <c r="D4265" t="s">
        <v>1724</v>
      </c>
      <c r="E4265" t="s">
        <v>58</v>
      </c>
      <c r="F4265" s="8">
        <v>1</v>
      </c>
      <c r="G4265" s="10">
        <v>0.1</v>
      </c>
      <c r="H4265" t="s">
        <v>13</v>
      </c>
      <c r="I4265" s="8">
        <v>1799.1</v>
      </c>
      <c r="J4265" s="8">
        <v>288.14</v>
      </c>
      <c r="K4265" s="12">
        <f>YEAR(Table2[[#This Row],[Order_Date]])</f>
        <v>2025</v>
      </c>
      <c r="L4265" s="12">
        <f>MONTH(Table2[[#This Row],[Order_Date]])</f>
        <v>7</v>
      </c>
      <c r="M4265" t="str">
        <f>TEXT(Table2[[#This Row],[Order_Date]],"mmm")</f>
        <v>Jul</v>
      </c>
      <c r="N4265" t="str">
        <f>TEXT(Table2[[#This Row],[Order_Date]],"YYYY-MM")</f>
        <v>2025-07</v>
      </c>
      <c r="O4265" s="9">
        <f>IFERROR(Table2[[#This Row],[Profit]]/Table2[[#This Row],[Sales]],0)</f>
        <v>0.16015785670613084</v>
      </c>
      <c r="P4265" t="str">
        <f>_xlfn.XLOOKUP(Table2[[#This Row],[Product_ID]],Table4[Product_ID],Table4[Category],"Not Found")</f>
        <v>Technology</v>
      </c>
      <c r="Q4265" t="str">
        <f>_xlfn.XLOOKUP(Table2[[#This Row],[Product_ID]],Table4[Product_ID],Table4[Sub_Category],"Not Found")</f>
        <v>Audio</v>
      </c>
      <c r="R4265" t="str">
        <f>_xlfn.XLOOKUP(Table2[[#This Row],[Customer_ID]],Table1[Customer_ID],Table1[Region],"Not Found")</f>
        <v>East</v>
      </c>
      <c r="S4265" t="str">
        <f>_xlfn.XLOOKUP(Table2[[#This Row],[Customer_ID]],Table1[Customer_ID],Table1[Segment],"Not Found")</f>
        <v>Home Office</v>
      </c>
      <c r="T4265" t="str">
        <f>_xlfn.XLOOKUP(Table2[[#This Row],[Product_ID]],Table4[Product_ID],Table4[Product_Name],"Not Found")</f>
        <v>Bluetooth Speaker</v>
      </c>
    </row>
    <row r="4266" spans="1:20" x14ac:dyDescent="0.3">
      <c r="A4266" t="s">
        <v>4798</v>
      </c>
      <c r="B4266" s="4">
        <v>45533</v>
      </c>
      <c r="C4266" s="4">
        <v>45536</v>
      </c>
      <c r="D4266" t="s">
        <v>850</v>
      </c>
      <c r="E4266" t="s">
        <v>81</v>
      </c>
      <c r="F4266" s="8">
        <v>2</v>
      </c>
      <c r="G4266" s="10">
        <v>0</v>
      </c>
      <c r="H4266" t="s">
        <v>17</v>
      </c>
      <c r="I4266" s="8">
        <v>1598</v>
      </c>
      <c r="J4266" s="8">
        <v>333.13</v>
      </c>
      <c r="K4266" s="12">
        <f>YEAR(Table2[[#This Row],[Order_Date]])</f>
        <v>2024</v>
      </c>
      <c r="L4266" s="12">
        <f>MONTH(Table2[[#This Row],[Order_Date]])</f>
        <v>8</v>
      </c>
      <c r="M4266" t="str">
        <f>TEXT(Table2[[#This Row],[Order_Date]],"mmm")</f>
        <v>Aug</v>
      </c>
      <c r="N4266" t="str">
        <f>TEXT(Table2[[#This Row],[Order_Date]],"YYYY-MM")</f>
        <v>2024-08</v>
      </c>
      <c r="O4266" s="9">
        <f>IFERROR(Table2[[#This Row],[Profit]]/Table2[[#This Row],[Sales]],0)</f>
        <v>0.20846683354192741</v>
      </c>
      <c r="P4266" t="str">
        <f>_xlfn.XLOOKUP(Table2[[#This Row],[Product_ID]],Table4[Product_ID],Table4[Category],"Not Found")</f>
        <v>Home</v>
      </c>
      <c r="Q4266" t="str">
        <f>_xlfn.XLOOKUP(Table2[[#This Row],[Product_ID]],Table4[Product_ID],Table4[Sub_Category],"Not Found")</f>
        <v>Kitchen</v>
      </c>
      <c r="R4266" t="str">
        <f>_xlfn.XLOOKUP(Table2[[#This Row],[Customer_ID]],Table1[Customer_ID],Table1[Region],"Not Found")</f>
        <v>East</v>
      </c>
      <c r="S4266" t="str">
        <f>_xlfn.XLOOKUP(Table2[[#This Row],[Customer_ID]],Table1[Customer_ID],Table1[Segment],"Not Found")</f>
        <v>Consumer</v>
      </c>
      <c r="T4266" t="str">
        <f>_xlfn.XLOOKUP(Table2[[#This Row],[Product_ID]],Table4[Product_ID],Table4[Product_Name],"Not Found")</f>
        <v>Travel Mug</v>
      </c>
    </row>
    <row r="4267" spans="1:20" x14ac:dyDescent="0.3">
      <c r="A4267" t="s">
        <v>4799</v>
      </c>
      <c r="B4267" s="4">
        <v>45429</v>
      </c>
      <c r="C4267" s="4">
        <v>45431</v>
      </c>
      <c r="D4267" t="s">
        <v>1434</v>
      </c>
      <c r="E4267" t="s">
        <v>40</v>
      </c>
      <c r="F4267" s="8">
        <v>1</v>
      </c>
      <c r="G4267" s="10">
        <v>0.1</v>
      </c>
      <c r="H4267" t="s">
        <v>21</v>
      </c>
      <c r="I4267" s="8">
        <v>1349.1</v>
      </c>
      <c r="J4267" s="8">
        <v>224.02</v>
      </c>
      <c r="K4267" s="12">
        <f>YEAR(Table2[[#This Row],[Order_Date]])</f>
        <v>2024</v>
      </c>
      <c r="L4267" s="12">
        <f>MONTH(Table2[[#This Row],[Order_Date]])</f>
        <v>5</v>
      </c>
      <c r="M4267" t="str">
        <f>TEXT(Table2[[#This Row],[Order_Date]],"mmm")</f>
        <v>May</v>
      </c>
      <c r="N4267" t="str">
        <f>TEXT(Table2[[#This Row],[Order_Date]],"YYYY-MM")</f>
        <v>2024-05</v>
      </c>
      <c r="O4267" s="9">
        <f>IFERROR(Table2[[#This Row],[Profit]]/Table2[[#This Row],[Sales]],0)</f>
        <v>0.16605144170187533</v>
      </c>
      <c r="P4267" t="str">
        <f>_xlfn.XLOOKUP(Table2[[#This Row],[Product_ID]],Table4[Product_ID],Table4[Category],"Not Found")</f>
        <v>Technology</v>
      </c>
      <c r="Q4267" t="str">
        <f>_xlfn.XLOOKUP(Table2[[#This Row],[Product_ID]],Table4[Product_ID],Table4[Sub_Category],"Not Found")</f>
        <v>Accessories</v>
      </c>
      <c r="R4267" t="str">
        <f>_xlfn.XLOOKUP(Table2[[#This Row],[Customer_ID]],Table1[Customer_ID],Table1[Region],"Not Found")</f>
        <v>South</v>
      </c>
      <c r="S4267" t="str">
        <f>_xlfn.XLOOKUP(Table2[[#This Row],[Customer_ID]],Table1[Customer_ID],Table1[Segment],"Not Found")</f>
        <v>Home Office</v>
      </c>
      <c r="T4267" t="str">
        <f>_xlfn.XLOOKUP(Table2[[#This Row],[Product_ID]],Table4[Product_ID],Table4[Product_Name],"Not Found")</f>
        <v>Power Bank</v>
      </c>
    </row>
    <row r="4268" spans="1:20" x14ac:dyDescent="0.3">
      <c r="A4268" t="s">
        <v>4800</v>
      </c>
      <c r="B4268" s="4">
        <v>45636</v>
      </c>
      <c r="C4268" s="4">
        <v>45641</v>
      </c>
      <c r="D4268" t="s">
        <v>1873</v>
      </c>
      <c r="E4268" t="s">
        <v>200</v>
      </c>
      <c r="F4268" s="8">
        <v>1</v>
      </c>
      <c r="G4268" s="10">
        <v>0</v>
      </c>
      <c r="H4268" t="s">
        <v>30</v>
      </c>
      <c r="I4268" s="8">
        <v>1099</v>
      </c>
      <c r="J4268" s="8">
        <v>279.20999999999998</v>
      </c>
      <c r="K4268" s="12">
        <f>YEAR(Table2[[#This Row],[Order_Date]])</f>
        <v>2024</v>
      </c>
      <c r="L4268" s="12">
        <f>MONTH(Table2[[#This Row],[Order_Date]])</f>
        <v>12</v>
      </c>
      <c r="M4268" t="str">
        <f>TEXT(Table2[[#This Row],[Order_Date]],"mmm")</f>
        <v>Dec</v>
      </c>
      <c r="N4268" t="str">
        <f>TEXT(Table2[[#This Row],[Order_Date]],"YYYY-MM")</f>
        <v>2024-12</v>
      </c>
      <c r="O4268" s="9">
        <f>IFERROR(Table2[[#This Row],[Profit]]/Table2[[#This Row],[Sales]],0)</f>
        <v>0.25405823475887168</v>
      </c>
      <c r="P4268" t="str">
        <f>_xlfn.XLOOKUP(Table2[[#This Row],[Product_ID]],Table4[Product_ID],Table4[Category],"Not Found")</f>
        <v>Office</v>
      </c>
      <c r="Q4268" t="str">
        <f>_xlfn.XLOOKUP(Table2[[#This Row],[Product_ID]],Table4[Product_ID],Table4[Sub_Category],"Not Found")</f>
        <v>Office Supplies</v>
      </c>
      <c r="R4268" t="str">
        <f>_xlfn.XLOOKUP(Table2[[#This Row],[Customer_ID]],Table1[Customer_ID],Table1[Region],"Not Found")</f>
        <v>West</v>
      </c>
      <c r="S4268" t="str">
        <f>_xlfn.XLOOKUP(Table2[[#This Row],[Customer_ID]],Table1[Customer_ID],Table1[Segment],"Not Found")</f>
        <v>Consumer</v>
      </c>
      <c r="T4268" t="str">
        <f>_xlfn.XLOOKUP(Table2[[#This Row],[Product_ID]],Table4[Product_ID],Table4[Product_Name],"Not Found")</f>
        <v>Laptop Stand</v>
      </c>
    </row>
    <row r="4269" spans="1:20" x14ac:dyDescent="0.3">
      <c r="A4269" t="s">
        <v>4801</v>
      </c>
      <c r="B4269" s="4">
        <v>45471</v>
      </c>
      <c r="C4269" s="4">
        <v>45474</v>
      </c>
      <c r="D4269" t="s">
        <v>1104</v>
      </c>
      <c r="E4269" t="s">
        <v>65</v>
      </c>
      <c r="F4269" s="8">
        <v>1</v>
      </c>
      <c r="G4269" s="10">
        <v>0</v>
      </c>
      <c r="H4269" t="s">
        <v>13</v>
      </c>
      <c r="I4269" s="8">
        <v>699</v>
      </c>
      <c r="J4269" s="8">
        <v>208.59</v>
      </c>
      <c r="K4269" s="12">
        <f>YEAR(Table2[[#This Row],[Order_Date]])</f>
        <v>2024</v>
      </c>
      <c r="L4269" s="12">
        <f>MONTH(Table2[[#This Row],[Order_Date]])</f>
        <v>6</v>
      </c>
      <c r="M4269" t="str">
        <f>TEXT(Table2[[#This Row],[Order_Date]],"mmm")</f>
        <v>Jun</v>
      </c>
      <c r="N4269" t="str">
        <f>TEXT(Table2[[#This Row],[Order_Date]],"YYYY-MM")</f>
        <v>2024-06</v>
      </c>
      <c r="O4269" s="9">
        <f>IFERROR(Table2[[#This Row],[Profit]]/Table2[[#This Row],[Sales]],0)</f>
        <v>0.29841201716738197</v>
      </c>
      <c r="P4269" t="str">
        <f>_xlfn.XLOOKUP(Table2[[#This Row],[Product_ID]],Table4[Product_ID],Table4[Category],"Not Found")</f>
        <v>Office</v>
      </c>
      <c r="Q4269" t="str">
        <f>_xlfn.XLOOKUP(Table2[[#This Row],[Product_ID]],Table4[Product_ID],Table4[Sub_Category],"Not Found")</f>
        <v>Storage</v>
      </c>
      <c r="R4269" t="str">
        <f>_xlfn.XLOOKUP(Table2[[#This Row],[Customer_ID]],Table1[Customer_ID],Table1[Region],"Not Found")</f>
        <v>North</v>
      </c>
      <c r="S4269" t="str">
        <f>_xlfn.XLOOKUP(Table2[[#This Row],[Customer_ID]],Table1[Customer_ID],Table1[Segment],"Not Found")</f>
        <v>Consumer</v>
      </c>
      <c r="T4269" t="str">
        <f>_xlfn.XLOOKUP(Table2[[#This Row],[Product_ID]],Table4[Product_ID],Table4[Product_Name],"Not Found")</f>
        <v>Desk Organizer</v>
      </c>
    </row>
    <row r="4270" spans="1:20" x14ac:dyDescent="0.3">
      <c r="A4270" t="s">
        <v>4802</v>
      </c>
      <c r="B4270" s="4">
        <v>46003</v>
      </c>
      <c r="C4270" s="4">
        <v>46007</v>
      </c>
      <c r="D4270" t="s">
        <v>1119</v>
      </c>
      <c r="E4270" t="s">
        <v>68</v>
      </c>
      <c r="F4270" s="8">
        <v>1</v>
      </c>
      <c r="G4270" s="10">
        <v>0.15</v>
      </c>
      <c r="H4270" t="s">
        <v>13</v>
      </c>
      <c r="I4270" s="8">
        <v>1104.1500000000001</v>
      </c>
      <c r="J4270" s="8">
        <v>333.1</v>
      </c>
      <c r="K4270" s="12">
        <f>YEAR(Table2[[#This Row],[Order_Date]])</f>
        <v>2025</v>
      </c>
      <c r="L4270" s="12">
        <f>MONTH(Table2[[#This Row],[Order_Date]])</f>
        <v>12</v>
      </c>
      <c r="M4270" t="str">
        <f>TEXT(Table2[[#This Row],[Order_Date]],"mmm")</f>
        <v>Dec</v>
      </c>
      <c r="N4270" t="str">
        <f>TEXT(Table2[[#This Row],[Order_Date]],"YYYY-MM")</f>
        <v>2025-12</v>
      </c>
      <c r="O4270" s="9">
        <f>IFERROR(Table2[[#This Row],[Profit]]/Table2[[#This Row],[Sales]],0)</f>
        <v>0.30168002535887334</v>
      </c>
      <c r="P4270" t="str">
        <f>_xlfn.XLOOKUP(Table2[[#This Row],[Product_ID]],Table4[Product_ID],Table4[Category],"Not Found")</f>
        <v>Home</v>
      </c>
      <c r="Q4270" t="str">
        <f>_xlfn.XLOOKUP(Table2[[#This Row],[Product_ID]],Table4[Product_ID],Table4[Sub_Category],"Not Found")</f>
        <v>Lighting</v>
      </c>
      <c r="R4270" t="str">
        <f>_xlfn.XLOOKUP(Table2[[#This Row],[Customer_ID]],Table1[Customer_ID],Table1[Region],"Not Found")</f>
        <v>East</v>
      </c>
      <c r="S4270" t="str">
        <f>_xlfn.XLOOKUP(Table2[[#This Row],[Customer_ID]],Table1[Customer_ID],Table1[Segment],"Not Found")</f>
        <v>Home Office</v>
      </c>
      <c r="T4270" t="str">
        <f>_xlfn.XLOOKUP(Table2[[#This Row],[Product_ID]],Table4[Product_ID],Table4[Product_Name],"Not Found")</f>
        <v>Table Lamp</v>
      </c>
    </row>
    <row r="4271" spans="1:20" x14ac:dyDescent="0.3">
      <c r="A4271" t="s">
        <v>4803</v>
      </c>
      <c r="B4271" s="4">
        <v>45794</v>
      </c>
      <c r="C4271" s="4">
        <v>45797</v>
      </c>
      <c r="D4271" t="s">
        <v>2375</v>
      </c>
      <c r="E4271" t="s">
        <v>16</v>
      </c>
      <c r="F4271" s="8">
        <v>1</v>
      </c>
      <c r="G4271" s="10">
        <v>0.1</v>
      </c>
      <c r="H4271" t="s">
        <v>17</v>
      </c>
      <c r="I4271" s="8">
        <v>1169.0999999999999</v>
      </c>
      <c r="J4271" s="8">
        <v>300.48</v>
      </c>
      <c r="K4271" s="12">
        <f>YEAR(Table2[[#This Row],[Order_Date]])</f>
        <v>2025</v>
      </c>
      <c r="L4271" s="12">
        <f>MONTH(Table2[[#This Row],[Order_Date]])</f>
        <v>5</v>
      </c>
      <c r="M4271" t="str">
        <f>TEXT(Table2[[#This Row],[Order_Date]],"mmm")</f>
        <v>May</v>
      </c>
      <c r="N4271" t="str">
        <f>TEXT(Table2[[#This Row],[Order_Date]],"YYYY-MM")</f>
        <v>2025-05</v>
      </c>
      <c r="O4271" s="9">
        <f>IFERROR(Table2[[#This Row],[Profit]]/Table2[[#This Row],[Sales]],0)</f>
        <v>0.25701821914293049</v>
      </c>
      <c r="P4271" t="str">
        <f>_xlfn.XLOOKUP(Table2[[#This Row],[Product_ID]],Table4[Product_ID],Table4[Category],"Not Found")</f>
        <v>Technology</v>
      </c>
      <c r="Q4271" t="str">
        <f>_xlfn.XLOOKUP(Table2[[#This Row],[Product_ID]],Table4[Product_ID],Table4[Sub_Category],"Not Found")</f>
        <v>Accessories</v>
      </c>
      <c r="R4271" t="str">
        <f>_xlfn.XLOOKUP(Table2[[#This Row],[Customer_ID]],Table1[Customer_ID],Table1[Region],"Not Found")</f>
        <v>West</v>
      </c>
      <c r="S4271" t="str">
        <f>_xlfn.XLOOKUP(Table2[[#This Row],[Customer_ID]],Table1[Customer_ID],Table1[Segment],"Not Found")</f>
        <v>Home Office</v>
      </c>
      <c r="T4271" t="str">
        <f>_xlfn.XLOOKUP(Table2[[#This Row],[Product_ID]],Table4[Product_ID],Table4[Product_Name],"Not Found")</f>
        <v>USB-C Hub</v>
      </c>
    </row>
    <row r="4272" spans="1:20" x14ac:dyDescent="0.3">
      <c r="A4272" t="s">
        <v>4804</v>
      </c>
      <c r="B4272" s="4">
        <v>45494</v>
      </c>
      <c r="C4272" s="4">
        <v>45495</v>
      </c>
      <c r="D4272" t="s">
        <v>187</v>
      </c>
      <c r="E4272" t="s">
        <v>40</v>
      </c>
      <c r="F4272" s="8">
        <v>2</v>
      </c>
      <c r="G4272" s="10">
        <v>0</v>
      </c>
      <c r="H4272" t="s">
        <v>17</v>
      </c>
      <c r="I4272" s="8">
        <v>2998</v>
      </c>
      <c r="J4272" s="8">
        <v>705.09</v>
      </c>
      <c r="K4272" s="12">
        <f>YEAR(Table2[[#This Row],[Order_Date]])</f>
        <v>2024</v>
      </c>
      <c r="L4272" s="12">
        <f>MONTH(Table2[[#This Row],[Order_Date]])</f>
        <v>7</v>
      </c>
      <c r="M4272" t="str">
        <f>TEXT(Table2[[#This Row],[Order_Date]],"mmm")</f>
        <v>Jul</v>
      </c>
      <c r="N4272" t="str">
        <f>TEXT(Table2[[#This Row],[Order_Date]],"YYYY-MM")</f>
        <v>2024-07</v>
      </c>
      <c r="O4272" s="9">
        <f>IFERROR(Table2[[#This Row],[Profit]]/Table2[[#This Row],[Sales]],0)</f>
        <v>0.23518679119412944</v>
      </c>
      <c r="P4272" t="str">
        <f>_xlfn.XLOOKUP(Table2[[#This Row],[Product_ID]],Table4[Product_ID],Table4[Category],"Not Found")</f>
        <v>Technology</v>
      </c>
      <c r="Q4272" t="str">
        <f>_xlfn.XLOOKUP(Table2[[#This Row],[Product_ID]],Table4[Product_ID],Table4[Sub_Category],"Not Found")</f>
        <v>Accessories</v>
      </c>
      <c r="R4272" t="str">
        <f>_xlfn.XLOOKUP(Table2[[#This Row],[Customer_ID]],Table1[Customer_ID],Table1[Region],"Not Found")</f>
        <v>South</v>
      </c>
      <c r="S4272" t="str">
        <f>_xlfn.XLOOKUP(Table2[[#This Row],[Customer_ID]],Table1[Customer_ID],Table1[Segment],"Not Found")</f>
        <v>Consumer</v>
      </c>
      <c r="T4272" t="str">
        <f>_xlfn.XLOOKUP(Table2[[#This Row],[Product_ID]],Table4[Product_ID],Table4[Product_Name],"Not Found")</f>
        <v>Power Bank</v>
      </c>
    </row>
    <row r="4273" spans="1:20" x14ac:dyDescent="0.3">
      <c r="A4273" t="s">
        <v>4805</v>
      </c>
      <c r="B4273" s="4">
        <v>45864</v>
      </c>
      <c r="C4273" s="4">
        <v>45866</v>
      </c>
      <c r="D4273" t="s">
        <v>1459</v>
      </c>
      <c r="E4273" t="s">
        <v>26</v>
      </c>
      <c r="F4273" s="8">
        <v>2</v>
      </c>
      <c r="G4273" s="10">
        <v>0.05</v>
      </c>
      <c r="H4273" t="s">
        <v>30</v>
      </c>
      <c r="I4273" s="8">
        <v>1708.1</v>
      </c>
      <c r="J4273" s="8">
        <v>398.35</v>
      </c>
      <c r="K4273" s="12">
        <f>YEAR(Table2[[#This Row],[Order_Date]])</f>
        <v>2025</v>
      </c>
      <c r="L4273" s="12">
        <f>MONTH(Table2[[#This Row],[Order_Date]])</f>
        <v>7</v>
      </c>
      <c r="M4273" t="str">
        <f>TEXT(Table2[[#This Row],[Order_Date]],"mmm")</f>
        <v>Jul</v>
      </c>
      <c r="N4273" t="str">
        <f>TEXT(Table2[[#This Row],[Order_Date]],"YYYY-MM")</f>
        <v>2025-07</v>
      </c>
      <c r="O4273" s="9">
        <f>IFERROR(Table2[[#This Row],[Profit]]/Table2[[#This Row],[Sales]],0)</f>
        <v>0.23321234119782216</v>
      </c>
      <c r="P4273" t="str">
        <f>_xlfn.XLOOKUP(Table2[[#This Row],[Product_ID]],Table4[Product_ID],Table4[Category],"Not Found")</f>
        <v>Technology</v>
      </c>
      <c r="Q4273" t="str">
        <f>_xlfn.XLOOKUP(Table2[[#This Row],[Product_ID]],Table4[Product_ID],Table4[Sub_Category],"Not Found")</f>
        <v>Accessories</v>
      </c>
      <c r="R4273" t="str">
        <f>_xlfn.XLOOKUP(Table2[[#This Row],[Customer_ID]],Table1[Customer_ID],Table1[Region],"Not Found")</f>
        <v>West</v>
      </c>
      <c r="S4273" t="str">
        <f>_xlfn.XLOOKUP(Table2[[#This Row],[Customer_ID]],Table1[Customer_ID],Table1[Segment],"Not Found")</f>
        <v>Corporate</v>
      </c>
      <c r="T4273" t="str">
        <f>_xlfn.XLOOKUP(Table2[[#This Row],[Product_ID]],Table4[Product_ID],Table4[Product_Name],"Not Found")</f>
        <v>Keyboard</v>
      </c>
    </row>
    <row r="4274" spans="1:20" x14ac:dyDescent="0.3">
      <c r="A4274" t="s">
        <v>4806</v>
      </c>
      <c r="B4274" s="4">
        <v>45483</v>
      </c>
      <c r="C4274" s="4">
        <v>45487</v>
      </c>
      <c r="D4274" t="s">
        <v>542</v>
      </c>
      <c r="E4274" t="s">
        <v>71</v>
      </c>
      <c r="F4274" s="8">
        <v>1</v>
      </c>
      <c r="G4274" s="10">
        <v>0.2</v>
      </c>
      <c r="H4274" t="s">
        <v>13</v>
      </c>
      <c r="I4274" s="8">
        <v>639.20000000000005</v>
      </c>
      <c r="J4274" s="8">
        <v>157.43</v>
      </c>
      <c r="K4274" s="12">
        <f>YEAR(Table2[[#This Row],[Order_Date]])</f>
        <v>2024</v>
      </c>
      <c r="L4274" s="12">
        <f>MONTH(Table2[[#This Row],[Order_Date]])</f>
        <v>7</v>
      </c>
      <c r="M4274" t="str">
        <f>TEXT(Table2[[#This Row],[Order_Date]],"mmm")</f>
        <v>Jul</v>
      </c>
      <c r="N4274" t="str">
        <f>TEXT(Table2[[#This Row],[Order_Date]],"YYYY-MM")</f>
        <v>2024-07</v>
      </c>
      <c r="O4274" s="9">
        <f>IFERROR(Table2[[#This Row],[Profit]]/Table2[[#This Row],[Sales]],0)</f>
        <v>0.24629224030037547</v>
      </c>
      <c r="P4274" t="str">
        <f>_xlfn.XLOOKUP(Table2[[#This Row],[Product_ID]],Table4[Product_ID],Table4[Category],"Not Found")</f>
        <v>Home</v>
      </c>
      <c r="Q4274" t="str">
        <f>_xlfn.XLOOKUP(Table2[[#This Row],[Product_ID]],Table4[Product_ID],Table4[Sub_Category],"Not Found")</f>
        <v>Storage</v>
      </c>
      <c r="R4274" t="str">
        <f>_xlfn.XLOOKUP(Table2[[#This Row],[Customer_ID]],Table1[Customer_ID],Table1[Region],"Not Found")</f>
        <v>West</v>
      </c>
      <c r="S4274" t="str">
        <f>_xlfn.XLOOKUP(Table2[[#This Row],[Customer_ID]],Table1[Customer_ID],Table1[Segment],"Not Found")</f>
        <v>Home Office</v>
      </c>
      <c r="T4274" t="str">
        <f>_xlfn.XLOOKUP(Table2[[#This Row],[Product_ID]],Table4[Product_ID],Table4[Product_Name],"Not Found")</f>
        <v>Storage Box</v>
      </c>
    </row>
    <row r="4275" spans="1:20" x14ac:dyDescent="0.3">
      <c r="A4275" t="s">
        <v>4807</v>
      </c>
      <c r="B4275" s="4">
        <v>45296</v>
      </c>
      <c r="C4275" s="4">
        <v>45298</v>
      </c>
      <c r="D4275" t="s">
        <v>1806</v>
      </c>
      <c r="E4275" t="s">
        <v>20</v>
      </c>
      <c r="F4275" s="8">
        <v>2</v>
      </c>
      <c r="G4275" s="10">
        <v>0.15</v>
      </c>
      <c r="H4275" t="s">
        <v>17</v>
      </c>
      <c r="I4275" s="8">
        <v>11898.3</v>
      </c>
      <c r="J4275" s="8">
        <v>2100.08</v>
      </c>
      <c r="K4275" s="12">
        <f>YEAR(Table2[[#This Row],[Order_Date]])</f>
        <v>2024</v>
      </c>
      <c r="L4275" s="12">
        <f>MONTH(Table2[[#This Row],[Order_Date]])</f>
        <v>1</v>
      </c>
      <c r="M4275" t="str">
        <f>TEXT(Table2[[#This Row],[Order_Date]],"mmm")</f>
        <v>Jan</v>
      </c>
      <c r="N4275" t="str">
        <f>TEXT(Table2[[#This Row],[Order_Date]],"YYYY-MM")</f>
        <v>2024-01</v>
      </c>
      <c r="O4275" s="9">
        <f>IFERROR(Table2[[#This Row],[Profit]]/Table2[[#This Row],[Sales]],0)</f>
        <v>0.17650252557087986</v>
      </c>
      <c r="P4275" t="str">
        <f>_xlfn.XLOOKUP(Table2[[#This Row],[Product_ID]],Table4[Product_ID],Table4[Category],"Not Found")</f>
        <v>Furniture</v>
      </c>
      <c r="Q4275" t="str">
        <f>_xlfn.XLOOKUP(Table2[[#This Row],[Product_ID]],Table4[Product_ID],Table4[Sub_Category],"Not Found")</f>
        <v>Furniture</v>
      </c>
      <c r="R4275" t="str">
        <f>_xlfn.XLOOKUP(Table2[[#This Row],[Customer_ID]],Table1[Customer_ID],Table1[Region],"Not Found")</f>
        <v>South</v>
      </c>
      <c r="S4275" t="str">
        <f>_xlfn.XLOOKUP(Table2[[#This Row],[Customer_ID]],Table1[Customer_ID],Table1[Segment],"Not Found")</f>
        <v>Home Office</v>
      </c>
      <c r="T4275" t="str">
        <f>_xlfn.XLOOKUP(Table2[[#This Row],[Product_ID]],Table4[Product_ID],Table4[Product_Name],"Not Found")</f>
        <v>Office Chair</v>
      </c>
    </row>
    <row r="4276" spans="1:20" x14ac:dyDescent="0.3">
      <c r="A4276" t="s">
        <v>4808</v>
      </c>
      <c r="B4276" s="4">
        <v>45528</v>
      </c>
      <c r="C4276" s="4">
        <v>45530</v>
      </c>
      <c r="D4276" t="s">
        <v>795</v>
      </c>
      <c r="E4276" t="s">
        <v>96</v>
      </c>
      <c r="F4276" s="8">
        <v>2</v>
      </c>
      <c r="G4276" s="10">
        <v>0</v>
      </c>
      <c r="H4276" t="s">
        <v>17</v>
      </c>
      <c r="I4276" s="8">
        <v>1998</v>
      </c>
      <c r="J4276" s="8">
        <v>596.32000000000005</v>
      </c>
      <c r="K4276" s="12">
        <f>YEAR(Table2[[#This Row],[Order_Date]])</f>
        <v>2024</v>
      </c>
      <c r="L4276" s="12">
        <f>MONTH(Table2[[#This Row],[Order_Date]])</f>
        <v>8</v>
      </c>
      <c r="M4276" t="str">
        <f>TEXT(Table2[[#This Row],[Order_Date]],"mmm")</f>
        <v>Aug</v>
      </c>
      <c r="N4276" t="str">
        <f>TEXT(Table2[[#This Row],[Order_Date]],"YYYY-MM")</f>
        <v>2024-08</v>
      </c>
      <c r="O4276" s="9">
        <f>IFERROR(Table2[[#This Row],[Profit]]/Table2[[#This Row],[Sales]],0)</f>
        <v>0.29845845845845848</v>
      </c>
      <c r="P4276" t="str">
        <f>_xlfn.XLOOKUP(Table2[[#This Row],[Product_ID]],Table4[Product_ID],Table4[Category],"Not Found")</f>
        <v>Home</v>
      </c>
      <c r="Q4276" t="str">
        <f>_xlfn.XLOOKUP(Table2[[#This Row],[Product_ID]],Table4[Product_ID],Table4[Sub_Category],"Not Found")</f>
        <v>Lighting</v>
      </c>
      <c r="R4276" t="str">
        <f>_xlfn.XLOOKUP(Table2[[#This Row],[Customer_ID]],Table1[Customer_ID],Table1[Region],"Not Found")</f>
        <v>West</v>
      </c>
      <c r="S4276" t="str">
        <f>_xlfn.XLOOKUP(Table2[[#This Row],[Customer_ID]],Table1[Customer_ID],Table1[Segment],"Not Found")</f>
        <v>Consumer</v>
      </c>
      <c r="T4276" t="str">
        <f>_xlfn.XLOOKUP(Table2[[#This Row],[Product_ID]],Table4[Product_ID],Table4[Product_Name],"Not Found")</f>
        <v>LED Strip Light</v>
      </c>
    </row>
    <row r="4277" spans="1:20" x14ac:dyDescent="0.3">
      <c r="A4277" t="s">
        <v>4809</v>
      </c>
      <c r="B4277" s="4">
        <v>45984</v>
      </c>
      <c r="C4277" s="4">
        <v>45985</v>
      </c>
      <c r="D4277" t="s">
        <v>174</v>
      </c>
      <c r="E4277" t="s">
        <v>116</v>
      </c>
      <c r="F4277" s="8">
        <v>1</v>
      </c>
      <c r="G4277" s="10">
        <v>0.2</v>
      </c>
      <c r="H4277" t="s">
        <v>13</v>
      </c>
      <c r="I4277" s="8">
        <v>319.2</v>
      </c>
      <c r="J4277" s="8">
        <v>77.13</v>
      </c>
      <c r="K4277" s="12">
        <f>YEAR(Table2[[#This Row],[Order_Date]])</f>
        <v>2025</v>
      </c>
      <c r="L4277" s="12">
        <f>MONTH(Table2[[#This Row],[Order_Date]])</f>
        <v>11</v>
      </c>
      <c r="M4277" t="str">
        <f>TEXT(Table2[[#This Row],[Order_Date]],"mmm")</f>
        <v>Nov</v>
      </c>
      <c r="N4277" t="str">
        <f>TEXT(Table2[[#This Row],[Order_Date]],"YYYY-MM")</f>
        <v>2025-11</v>
      </c>
      <c r="O4277" s="9">
        <f>IFERROR(Table2[[#This Row],[Profit]]/Table2[[#This Row],[Sales]],0)</f>
        <v>0.24163533834586465</v>
      </c>
      <c r="P4277" t="str">
        <f>_xlfn.XLOOKUP(Table2[[#This Row],[Product_ID]],Table4[Product_ID],Table4[Category],"Not Found")</f>
        <v>Technology</v>
      </c>
      <c r="Q4277" t="str">
        <f>_xlfn.XLOOKUP(Table2[[#This Row],[Product_ID]],Table4[Product_ID],Table4[Sub_Category],"Not Found")</f>
        <v>Accessories</v>
      </c>
      <c r="R4277" t="str">
        <f>_xlfn.XLOOKUP(Table2[[#This Row],[Customer_ID]],Table1[Customer_ID],Table1[Region],"Not Found")</f>
        <v>South</v>
      </c>
      <c r="S4277" t="str">
        <f>_xlfn.XLOOKUP(Table2[[#This Row],[Customer_ID]],Table1[Customer_ID],Table1[Segment],"Not Found")</f>
        <v>Home Office</v>
      </c>
      <c r="T4277" t="str">
        <f>_xlfn.XLOOKUP(Table2[[#This Row],[Product_ID]],Table4[Product_ID],Table4[Product_Name],"Not Found")</f>
        <v>Mobile Holder</v>
      </c>
    </row>
    <row r="4278" spans="1:20" x14ac:dyDescent="0.3">
      <c r="A4278" t="s">
        <v>4810</v>
      </c>
      <c r="B4278" s="4">
        <v>45602</v>
      </c>
      <c r="C4278" s="4">
        <v>45605</v>
      </c>
      <c r="D4278" t="s">
        <v>446</v>
      </c>
      <c r="E4278" t="s">
        <v>76</v>
      </c>
      <c r="F4278" s="8">
        <v>1</v>
      </c>
      <c r="G4278" s="10">
        <v>0.05</v>
      </c>
      <c r="H4278" t="s">
        <v>21</v>
      </c>
      <c r="I4278" s="8">
        <v>854.05</v>
      </c>
      <c r="J4278" s="8">
        <v>219.47</v>
      </c>
      <c r="K4278" s="12">
        <f>YEAR(Table2[[#This Row],[Order_Date]])</f>
        <v>2024</v>
      </c>
      <c r="L4278" s="12">
        <f>MONTH(Table2[[#This Row],[Order_Date]])</f>
        <v>11</v>
      </c>
      <c r="M4278" t="str">
        <f>TEXT(Table2[[#This Row],[Order_Date]],"mmm")</f>
        <v>Nov</v>
      </c>
      <c r="N4278" t="str">
        <f>TEXT(Table2[[#This Row],[Order_Date]],"YYYY-MM")</f>
        <v>2024-11</v>
      </c>
      <c r="O4278" s="9">
        <f>IFERROR(Table2[[#This Row],[Profit]]/Table2[[#This Row],[Sales]],0)</f>
        <v>0.25697558690943156</v>
      </c>
      <c r="P4278" t="str">
        <f>_xlfn.XLOOKUP(Table2[[#This Row],[Product_ID]],Table4[Product_ID],Table4[Category],"Not Found")</f>
        <v>Home</v>
      </c>
      <c r="Q4278" t="str">
        <f>_xlfn.XLOOKUP(Table2[[#This Row],[Product_ID]],Table4[Product_ID],Table4[Sub_Category],"Not Found")</f>
        <v>Decor</v>
      </c>
      <c r="R4278" t="str">
        <f>_xlfn.XLOOKUP(Table2[[#This Row],[Customer_ID]],Table1[Customer_ID],Table1[Region],"Not Found")</f>
        <v>East</v>
      </c>
      <c r="S4278" t="str">
        <f>_xlfn.XLOOKUP(Table2[[#This Row],[Customer_ID]],Table1[Customer_ID],Table1[Segment],"Not Found")</f>
        <v>Corporate</v>
      </c>
      <c r="T4278" t="str">
        <f>_xlfn.XLOOKUP(Table2[[#This Row],[Product_ID]],Table4[Product_ID],Table4[Product_Name],"Not Found")</f>
        <v>Wall Clock</v>
      </c>
    </row>
    <row r="4279" spans="1:20" x14ac:dyDescent="0.3">
      <c r="A4279" t="s">
        <v>4811</v>
      </c>
      <c r="B4279" s="4">
        <v>45840</v>
      </c>
      <c r="C4279" s="4">
        <v>45844</v>
      </c>
      <c r="D4279" t="s">
        <v>320</v>
      </c>
      <c r="E4279" t="s">
        <v>12</v>
      </c>
      <c r="F4279" s="8">
        <v>1</v>
      </c>
      <c r="G4279" s="10">
        <v>0.1</v>
      </c>
      <c r="H4279" t="s">
        <v>13</v>
      </c>
      <c r="I4279" s="8">
        <v>539.1</v>
      </c>
      <c r="J4279" s="8">
        <v>101.65</v>
      </c>
      <c r="K4279" s="12">
        <f>YEAR(Table2[[#This Row],[Order_Date]])</f>
        <v>2025</v>
      </c>
      <c r="L4279" s="12">
        <f>MONTH(Table2[[#This Row],[Order_Date]])</f>
        <v>7</v>
      </c>
      <c r="M4279" t="str">
        <f>TEXT(Table2[[#This Row],[Order_Date]],"mmm")</f>
        <v>Jul</v>
      </c>
      <c r="N4279" t="str">
        <f>TEXT(Table2[[#This Row],[Order_Date]],"YYYY-MM")</f>
        <v>2025-07</v>
      </c>
      <c r="O4279" s="9">
        <f>IFERROR(Table2[[#This Row],[Profit]]/Table2[[#This Row],[Sales]],0)</f>
        <v>0.18855499907252829</v>
      </c>
      <c r="P4279" t="str">
        <f>_xlfn.XLOOKUP(Table2[[#This Row],[Product_ID]],Table4[Product_ID],Table4[Category],"Not Found")</f>
        <v>Home</v>
      </c>
      <c r="Q4279" t="str">
        <f>_xlfn.XLOOKUP(Table2[[#This Row],[Product_ID]],Table4[Product_ID],Table4[Sub_Category],"Not Found")</f>
        <v>Kitchen</v>
      </c>
      <c r="R4279" t="str">
        <f>_xlfn.XLOOKUP(Table2[[#This Row],[Customer_ID]],Table1[Customer_ID],Table1[Region],"Not Found")</f>
        <v>South</v>
      </c>
      <c r="S4279" t="str">
        <f>_xlfn.XLOOKUP(Table2[[#This Row],[Customer_ID]],Table1[Customer_ID],Table1[Segment],"Not Found")</f>
        <v>Corporate</v>
      </c>
      <c r="T4279" t="str">
        <f>_xlfn.XLOOKUP(Table2[[#This Row],[Product_ID]],Table4[Product_ID],Table4[Product_Name],"Not Found")</f>
        <v>Water Bottle</v>
      </c>
    </row>
    <row r="4280" spans="1:20" x14ac:dyDescent="0.3">
      <c r="A4280" t="s">
        <v>4812</v>
      </c>
      <c r="B4280" s="4">
        <v>45347</v>
      </c>
      <c r="C4280" s="4">
        <v>45352</v>
      </c>
      <c r="D4280" t="s">
        <v>604</v>
      </c>
      <c r="E4280" t="s">
        <v>76</v>
      </c>
      <c r="F4280" s="8">
        <v>4</v>
      </c>
      <c r="G4280" s="10">
        <v>0.1</v>
      </c>
      <c r="H4280" t="s">
        <v>17</v>
      </c>
      <c r="I4280" s="8">
        <v>3236.4</v>
      </c>
      <c r="J4280" s="8">
        <v>891.61</v>
      </c>
      <c r="K4280" s="12">
        <f>YEAR(Table2[[#This Row],[Order_Date]])</f>
        <v>2024</v>
      </c>
      <c r="L4280" s="12">
        <f>MONTH(Table2[[#This Row],[Order_Date]])</f>
        <v>2</v>
      </c>
      <c r="M4280" t="str">
        <f>TEXT(Table2[[#This Row],[Order_Date]],"mmm")</f>
        <v>Feb</v>
      </c>
      <c r="N4280" t="str">
        <f>TEXT(Table2[[#This Row],[Order_Date]],"YYYY-MM")</f>
        <v>2024-02</v>
      </c>
      <c r="O4280" s="9">
        <f>IFERROR(Table2[[#This Row],[Profit]]/Table2[[#This Row],[Sales]],0)</f>
        <v>0.27549437646768016</v>
      </c>
      <c r="P4280" t="str">
        <f>_xlfn.XLOOKUP(Table2[[#This Row],[Product_ID]],Table4[Product_ID],Table4[Category],"Not Found")</f>
        <v>Home</v>
      </c>
      <c r="Q4280" t="str">
        <f>_xlfn.XLOOKUP(Table2[[#This Row],[Product_ID]],Table4[Product_ID],Table4[Sub_Category],"Not Found")</f>
        <v>Decor</v>
      </c>
      <c r="R4280" t="str">
        <f>_xlfn.XLOOKUP(Table2[[#This Row],[Customer_ID]],Table1[Customer_ID],Table1[Region],"Not Found")</f>
        <v>West</v>
      </c>
      <c r="S4280" t="str">
        <f>_xlfn.XLOOKUP(Table2[[#This Row],[Customer_ID]],Table1[Customer_ID],Table1[Segment],"Not Found")</f>
        <v>Consumer</v>
      </c>
      <c r="T4280" t="str">
        <f>_xlfn.XLOOKUP(Table2[[#This Row],[Product_ID]],Table4[Product_ID],Table4[Product_Name],"Not Found")</f>
        <v>Wall Clock</v>
      </c>
    </row>
    <row r="4281" spans="1:20" x14ac:dyDescent="0.3">
      <c r="A4281" t="s">
        <v>4813</v>
      </c>
      <c r="B4281" s="4">
        <v>45734</v>
      </c>
      <c r="C4281" s="4">
        <v>45736</v>
      </c>
      <c r="D4281" t="s">
        <v>15</v>
      </c>
      <c r="E4281" t="s">
        <v>76</v>
      </c>
      <c r="F4281" s="8">
        <v>2</v>
      </c>
      <c r="G4281" s="10">
        <v>0.15</v>
      </c>
      <c r="H4281" t="s">
        <v>17</v>
      </c>
      <c r="I4281" s="8">
        <v>1528.3</v>
      </c>
      <c r="J4281" s="8">
        <v>421.73</v>
      </c>
      <c r="K4281" s="12">
        <f>YEAR(Table2[[#This Row],[Order_Date]])</f>
        <v>2025</v>
      </c>
      <c r="L4281" s="12">
        <f>MONTH(Table2[[#This Row],[Order_Date]])</f>
        <v>3</v>
      </c>
      <c r="M4281" t="str">
        <f>TEXT(Table2[[#This Row],[Order_Date]],"mmm")</f>
        <v>Mar</v>
      </c>
      <c r="N4281" t="str">
        <f>TEXT(Table2[[#This Row],[Order_Date]],"YYYY-MM")</f>
        <v>2025-03</v>
      </c>
      <c r="O4281" s="9">
        <f>IFERROR(Table2[[#This Row],[Profit]]/Table2[[#This Row],[Sales]],0)</f>
        <v>0.27594713079892691</v>
      </c>
      <c r="P4281" t="str">
        <f>_xlfn.XLOOKUP(Table2[[#This Row],[Product_ID]],Table4[Product_ID],Table4[Category],"Not Found")</f>
        <v>Home</v>
      </c>
      <c r="Q4281" t="str">
        <f>_xlfn.XLOOKUP(Table2[[#This Row],[Product_ID]],Table4[Product_ID],Table4[Sub_Category],"Not Found")</f>
        <v>Decor</v>
      </c>
      <c r="R4281" t="str">
        <f>_xlfn.XLOOKUP(Table2[[#This Row],[Customer_ID]],Table1[Customer_ID],Table1[Region],"Not Found")</f>
        <v>East</v>
      </c>
      <c r="S4281" t="str">
        <f>_xlfn.XLOOKUP(Table2[[#This Row],[Customer_ID]],Table1[Customer_ID],Table1[Segment],"Not Found")</f>
        <v>Corporate</v>
      </c>
      <c r="T4281" t="str">
        <f>_xlfn.XLOOKUP(Table2[[#This Row],[Product_ID]],Table4[Product_ID],Table4[Product_Name],"Not Found")</f>
        <v>Wall Clock</v>
      </c>
    </row>
    <row r="4282" spans="1:20" x14ac:dyDescent="0.3">
      <c r="A4282" t="s">
        <v>4814</v>
      </c>
      <c r="B4282" s="4">
        <v>45528</v>
      </c>
      <c r="C4282" s="4">
        <v>45533</v>
      </c>
      <c r="D4282" t="s">
        <v>159</v>
      </c>
      <c r="E4282" t="s">
        <v>96</v>
      </c>
      <c r="F4282" s="8">
        <v>1</v>
      </c>
      <c r="G4282" s="10">
        <v>0.15</v>
      </c>
      <c r="H4282" t="s">
        <v>13</v>
      </c>
      <c r="I4282" s="8">
        <v>849.15</v>
      </c>
      <c r="J4282" s="8">
        <v>193.86</v>
      </c>
      <c r="K4282" s="12">
        <f>YEAR(Table2[[#This Row],[Order_Date]])</f>
        <v>2024</v>
      </c>
      <c r="L4282" s="12">
        <f>MONTH(Table2[[#This Row],[Order_Date]])</f>
        <v>8</v>
      </c>
      <c r="M4282" t="str">
        <f>TEXT(Table2[[#This Row],[Order_Date]],"mmm")</f>
        <v>Aug</v>
      </c>
      <c r="N4282" t="str">
        <f>TEXT(Table2[[#This Row],[Order_Date]],"YYYY-MM")</f>
        <v>2024-08</v>
      </c>
      <c r="O4282" s="9">
        <f>IFERROR(Table2[[#This Row],[Profit]]/Table2[[#This Row],[Sales]],0)</f>
        <v>0.22829888712241656</v>
      </c>
      <c r="P4282" t="str">
        <f>_xlfn.XLOOKUP(Table2[[#This Row],[Product_ID]],Table4[Product_ID],Table4[Category],"Not Found")</f>
        <v>Home</v>
      </c>
      <c r="Q4282" t="str">
        <f>_xlfn.XLOOKUP(Table2[[#This Row],[Product_ID]],Table4[Product_ID],Table4[Sub_Category],"Not Found")</f>
        <v>Lighting</v>
      </c>
      <c r="R4282" t="str">
        <f>_xlfn.XLOOKUP(Table2[[#This Row],[Customer_ID]],Table1[Customer_ID],Table1[Region],"Not Found")</f>
        <v>South</v>
      </c>
      <c r="S4282" t="str">
        <f>_xlfn.XLOOKUP(Table2[[#This Row],[Customer_ID]],Table1[Customer_ID],Table1[Segment],"Not Found")</f>
        <v>Home Office</v>
      </c>
      <c r="T4282" t="str">
        <f>_xlfn.XLOOKUP(Table2[[#This Row],[Product_ID]],Table4[Product_ID],Table4[Product_Name],"Not Found")</f>
        <v>LED Strip Light</v>
      </c>
    </row>
    <row r="4283" spans="1:20" x14ac:dyDescent="0.3">
      <c r="A4283" t="s">
        <v>4815</v>
      </c>
      <c r="B4283" s="4">
        <v>45488</v>
      </c>
      <c r="C4283" s="4">
        <v>45493</v>
      </c>
      <c r="D4283" t="s">
        <v>441</v>
      </c>
      <c r="E4283" t="s">
        <v>20</v>
      </c>
      <c r="F4283" s="8">
        <v>2</v>
      </c>
      <c r="G4283" s="10">
        <v>0</v>
      </c>
      <c r="H4283" t="s">
        <v>13</v>
      </c>
      <c r="I4283" s="8">
        <v>13998</v>
      </c>
      <c r="J4283" s="8">
        <v>2630.55</v>
      </c>
      <c r="K4283" s="12">
        <f>YEAR(Table2[[#This Row],[Order_Date]])</f>
        <v>2024</v>
      </c>
      <c r="L4283" s="12">
        <f>MONTH(Table2[[#This Row],[Order_Date]])</f>
        <v>7</v>
      </c>
      <c r="M4283" t="str">
        <f>TEXT(Table2[[#This Row],[Order_Date]],"mmm")</f>
        <v>Jul</v>
      </c>
      <c r="N4283" t="str">
        <f>TEXT(Table2[[#This Row],[Order_Date]],"YYYY-MM")</f>
        <v>2024-07</v>
      </c>
      <c r="O4283" s="9">
        <f>IFERROR(Table2[[#This Row],[Profit]]/Table2[[#This Row],[Sales]],0)</f>
        <v>0.18792327475353623</v>
      </c>
      <c r="P4283" t="str">
        <f>_xlfn.XLOOKUP(Table2[[#This Row],[Product_ID]],Table4[Product_ID],Table4[Category],"Not Found")</f>
        <v>Furniture</v>
      </c>
      <c r="Q4283" t="str">
        <f>_xlfn.XLOOKUP(Table2[[#This Row],[Product_ID]],Table4[Product_ID],Table4[Sub_Category],"Not Found")</f>
        <v>Furniture</v>
      </c>
      <c r="R4283" t="str">
        <f>_xlfn.XLOOKUP(Table2[[#This Row],[Customer_ID]],Table1[Customer_ID],Table1[Region],"Not Found")</f>
        <v>East</v>
      </c>
      <c r="S4283" t="str">
        <f>_xlfn.XLOOKUP(Table2[[#This Row],[Customer_ID]],Table1[Customer_ID],Table1[Segment],"Not Found")</f>
        <v>Consumer</v>
      </c>
      <c r="T4283" t="str">
        <f>_xlfn.XLOOKUP(Table2[[#This Row],[Product_ID]],Table4[Product_ID],Table4[Product_Name],"Not Found")</f>
        <v>Office Chair</v>
      </c>
    </row>
    <row r="4284" spans="1:20" x14ac:dyDescent="0.3">
      <c r="A4284" t="s">
        <v>4816</v>
      </c>
      <c r="B4284" s="4">
        <v>45876</v>
      </c>
      <c r="C4284" s="4">
        <v>45879</v>
      </c>
      <c r="D4284" t="s">
        <v>161</v>
      </c>
      <c r="E4284" t="s">
        <v>81</v>
      </c>
      <c r="F4284" s="8">
        <v>1</v>
      </c>
      <c r="G4284" s="10">
        <v>0.1</v>
      </c>
      <c r="H4284" t="s">
        <v>30</v>
      </c>
      <c r="I4284" s="8">
        <v>719.1</v>
      </c>
      <c r="J4284" s="8">
        <v>176.41</v>
      </c>
      <c r="K4284" s="12">
        <f>YEAR(Table2[[#This Row],[Order_Date]])</f>
        <v>2025</v>
      </c>
      <c r="L4284" s="12">
        <f>MONTH(Table2[[#This Row],[Order_Date]])</f>
        <v>8</v>
      </c>
      <c r="M4284" t="str">
        <f>TEXT(Table2[[#This Row],[Order_Date]],"mmm")</f>
        <v>Aug</v>
      </c>
      <c r="N4284" t="str">
        <f>TEXT(Table2[[#This Row],[Order_Date]],"YYYY-MM")</f>
        <v>2025-08</v>
      </c>
      <c r="O4284" s="9">
        <f>IFERROR(Table2[[#This Row],[Profit]]/Table2[[#This Row],[Sales]],0)</f>
        <v>0.24532053956334304</v>
      </c>
      <c r="P4284" t="str">
        <f>_xlfn.XLOOKUP(Table2[[#This Row],[Product_ID]],Table4[Product_ID],Table4[Category],"Not Found")</f>
        <v>Home</v>
      </c>
      <c r="Q4284" t="str">
        <f>_xlfn.XLOOKUP(Table2[[#This Row],[Product_ID]],Table4[Product_ID],Table4[Sub_Category],"Not Found")</f>
        <v>Kitchen</v>
      </c>
      <c r="R4284" t="str">
        <f>_xlfn.XLOOKUP(Table2[[#This Row],[Customer_ID]],Table1[Customer_ID],Table1[Region],"Not Found")</f>
        <v>West</v>
      </c>
      <c r="S4284" t="str">
        <f>_xlfn.XLOOKUP(Table2[[#This Row],[Customer_ID]],Table1[Customer_ID],Table1[Segment],"Not Found")</f>
        <v>Corporate</v>
      </c>
      <c r="T4284" t="str">
        <f>_xlfn.XLOOKUP(Table2[[#This Row],[Product_ID]],Table4[Product_ID],Table4[Product_Name],"Not Found")</f>
        <v>Travel Mug</v>
      </c>
    </row>
    <row r="4285" spans="1:20" x14ac:dyDescent="0.3">
      <c r="A4285" t="s">
        <v>4817</v>
      </c>
      <c r="B4285" s="4">
        <v>45862</v>
      </c>
      <c r="C4285" s="4">
        <v>45867</v>
      </c>
      <c r="D4285" t="s">
        <v>735</v>
      </c>
      <c r="E4285" t="s">
        <v>35</v>
      </c>
      <c r="F4285" s="8">
        <v>1</v>
      </c>
      <c r="G4285" s="10">
        <v>0.05</v>
      </c>
      <c r="H4285" t="s">
        <v>30</v>
      </c>
      <c r="I4285" s="8">
        <v>1519.05</v>
      </c>
      <c r="J4285" s="8">
        <v>427.1</v>
      </c>
      <c r="K4285" s="12">
        <f>YEAR(Table2[[#This Row],[Order_Date]])</f>
        <v>2025</v>
      </c>
      <c r="L4285" s="12">
        <f>MONTH(Table2[[#This Row],[Order_Date]])</f>
        <v>7</v>
      </c>
      <c r="M4285" t="str">
        <f>TEXT(Table2[[#This Row],[Order_Date]],"mmm")</f>
        <v>Jul</v>
      </c>
      <c r="N4285" t="str">
        <f>TEXT(Table2[[#This Row],[Order_Date]],"YYYY-MM")</f>
        <v>2025-07</v>
      </c>
      <c r="O4285" s="9">
        <f>IFERROR(Table2[[#This Row],[Profit]]/Table2[[#This Row],[Sales]],0)</f>
        <v>0.28116256871070738</v>
      </c>
      <c r="P4285" t="str">
        <f>_xlfn.XLOOKUP(Table2[[#This Row],[Product_ID]],Table4[Product_ID],Table4[Category],"Not Found")</f>
        <v>Lifestyle</v>
      </c>
      <c r="Q4285" t="str">
        <f>_xlfn.XLOOKUP(Table2[[#This Row],[Product_ID]],Table4[Product_ID],Table4[Sub_Category],"Not Found")</f>
        <v>Bags</v>
      </c>
      <c r="R4285" t="str">
        <f>_xlfn.XLOOKUP(Table2[[#This Row],[Customer_ID]],Table1[Customer_ID],Table1[Region],"Not Found")</f>
        <v>West</v>
      </c>
      <c r="S4285" t="str">
        <f>_xlfn.XLOOKUP(Table2[[#This Row],[Customer_ID]],Table1[Customer_ID],Table1[Segment],"Not Found")</f>
        <v>Home Office</v>
      </c>
      <c r="T4285" t="str">
        <f>_xlfn.XLOOKUP(Table2[[#This Row],[Product_ID]],Table4[Product_ID],Table4[Product_Name],"Not Found")</f>
        <v>Backpack</v>
      </c>
    </row>
    <row r="4286" spans="1:20" x14ac:dyDescent="0.3">
      <c r="A4286" t="s">
        <v>4818</v>
      </c>
      <c r="B4286" s="4">
        <v>45805</v>
      </c>
      <c r="C4286" s="4">
        <v>45809</v>
      </c>
      <c r="D4286" t="s">
        <v>87</v>
      </c>
      <c r="E4286" t="s">
        <v>81</v>
      </c>
      <c r="F4286" s="8">
        <v>2</v>
      </c>
      <c r="G4286" s="10">
        <v>0.05</v>
      </c>
      <c r="H4286" t="s">
        <v>30</v>
      </c>
      <c r="I4286" s="8">
        <v>1518.1</v>
      </c>
      <c r="J4286" s="8">
        <v>401.32</v>
      </c>
      <c r="K4286" s="12">
        <f>YEAR(Table2[[#This Row],[Order_Date]])</f>
        <v>2025</v>
      </c>
      <c r="L4286" s="12">
        <f>MONTH(Table2[[#This Row],[Order_Date]])</f>
        <v>5</v>
      </c>
      <c r="M4286" t="str">
        <f>TEXT(Table2[[#This Row],[Order_Date]],"mmm")</f>
        <v>May</v>
      </c>
      <c r="N4286" t="str">
        <f>TEXT(Table2[[#This Row],[Order_Date]],"YYYY-MM")</f>
        <v>2025-05</v>
      </c>
      <c r="O4286" s="9">
        <f>IFERROR(Table2[[#This Row],[Profit]]/Table2[[#This Row],[Sales]],0)</f>
        <v>0.26435676174165074</v>
      </c>
      <c r="P4286" t="str">
        <f>_xlfn.XLOOKUP(Table2[[#This Row],[Product_ID]],Table4[Product_ID],Table4[Category],"Not Found")</f>
        <v>Home</v>
      </c>
      <c r="Q4286" t="str">
        <f>_xlfn.XLOOKUP(Table2[[#This Row],[Product_ID]],Table4[Product_ID],Table4[Sub_Category],"Not Found")</f>
        <v>Kitchen</v>
      </c>
      <c r="R4286" t="str">
        <f>_xlfn.XLOOKUP(Table2[[#This Row],[Customer_ID]],Table1[Customer_ID],Table1[Region],"Not Found")</f>
        <v>South</v>
      </c>
      <c r="S4286" t="str">
        <f>_xlfn.XLOOKUP(Table2[[#This Row],[Customer_ID]],Table1[Customer_ID],Table1[Segment],"Not Found")</f>
        <v>Consumer</v>
      </c>
      <c r="T4286" t="str">
        <f>_xlfn.XLOOKUP(Table2[[#This Row],[Product_ID]],Table4[Product_ID],Table4[Product_Name],"Not Found")</f>
        <v>Travel Mug</v>
      </c>
    </row>
    <row r="4287" spans="1:20" x14ac:dyDescent="0.3">
      <c r="A4287" t="s">
        <v>4819</v>
      </c>
      <c r="B4287" s="4">
        <v>45740</v>
      </c>
      <c r="C4287" s="4">
        <v>45743</v>
      </c>
      <c r="D4287" t="s">
        <v>265</v>
      </c>
      <c r="E4287" t="s">
        <v>29</v>
      </c>
      <c r="F4287" s="8">
        <v>3</v>
      </c>
      <c r="G4287" s="10">
        <v>0.05</v>
      </c>
      <c r="H4287" t="s">
        <v>30</v>
      </c>
      <c r="I4287" s="8">
        <v>1137.1500000000001</v>
      </c>
      <c r="J4287" s="8">
        <v>275.38</v>
      </c>
      <c r="K4287" s="12">
        <f>YEAR(Table2[[#This Row],[Order_Date]])</f>
        <v>2025</v>
      </c>
      <c r="L4287" s="12">
        <f>MONTH(Table2[[#This Row],[Order_Date]])</f>
        <v>3</v>
      </c>
      <c r="M4287" t="str">
        <f>TEXT(Table2[[#This Row],[Order_Date]],"mmm")</f>
        <v>Mar</v>
      </c>
      <c r="N4287" t="str">
        <f>TEXT(Table2[[#This Row],[Order_Date]],"YYYY-MM")</f>
        <v>2025-03</v>
      </c>
      <c r="O4287" s="9">
        <f>IFERROR(Table2[[#This Row],[Profit]]/Table2[[#This Row],[Sales]],0)</f>
        <v>0.24216682056017233</v>
      </c>
      <c r="P4287" t="str">
        <f>_xlfn.XLOOKUP(Table2[[#This Row],[Product_ID]],Table4[Product_ID],Table4[Category],"Not Found")</f>
        <v>Office</v>
      </c>
      <c r="Q4287" t="str">
        <f>_xlfn.XLOOKUP(Table2[[#This Row],[Product_ID]],Table4[Product_ID],Table4[Sub_Category],"Not Found")</f>
        <v>Paper</v>
      </c>
      <c r="R4287" t="str">
        <f>_xlfn.XLOOKUP(Table2[[#This Row],[Customer_ID]],Table1[Customer_ID],Table1[Region],"Not Found")</f>
        <v>South</v>
      </c>
      <c r="S4287" t="str">
        <f>_xlfn.XLOOKUP(Table2[[#This Row],[Customer_ID]],Table1[Customer_ID],Table1[Segment],"Not Found")</f>
        <v>Consumer</v>
      </c>
      <c r="T4287" t="str">
        <f>_xlfn.XLOOKUP(Table2[[#This Row],[Product_ID]],Table4[Product_ID],Table4[Product_Name],"Not Found")</f>
        <v>Notebook Set</v>
      </c>
    </row>
    <row r="4288" spans="1:20" x14ac:dyDescent="0.3">
      <c r="A4288" t="s">
        <v>4820</v>
      </c>
      <c r="B4288" s="4">
        <v>45651</v>
      </c>
      <c r="C4288" s="4">
        <v>45656</v>
      </c>
      <c r="D4288" t="s">
        <v>1107</v>
      </c>
      <c r="E4288" t="s">
        <v>68</v>
      </c>
      <c r="F4288" s="8">
        <v>1</v>
      </c>
      <c r="G4288" s="10">
        <v>0.05</v>
      </c>
      <c r="H4288" t="s">
        <v>13</v>
      </c>
      <c r="I4288" s="8">
        <v>1234.05</v>
      </c>
      <c r="J4288" s="8">
        <v>396.58</v>
      </c>
      <c r="K4288" s="12">
        <f>YEAR(Table2[[#This Row],[Order_Date]])</f>
        <v>2024</v>
      </c>
      <c r="L4288" s="12">
        <f>MONTH(Table2[[#This Row],[Order_Date]])</f>
        <v>12</v>
      </c>
      <c r="M4288" t="str">
        <f>TEXT(Table2[[#This Row],[Order_Date]],"mmm")</f>
        <v>Dec</v>
      </c>
      <c r="N4288" t="str">
        <f>TEXT(Table2[[#This Row],[Order_Date]],"YYYY-MM")</f>
        <v>2024-12</v>
      </c>
      <c r="O4288" s="9">
        <f>IFERROR(Table2[[#This Row],[Profit]]/Table2[[#This Row],[Sales]],0)</f>
        <v>0.32136461245492481</v>
      </c>
      <c r="P4288" t="str">
        <f>_xlfn.XLOOKUP(Table2[[#This Row],[Product_ID]],Table4[Product_ID],Table4[Category],"Not Found")</f>
        <v>Home</v>
      </c>
      <c r="Q4288" t="str">
        <f>_xlfn.XLOOKUP(Table2[[#This Row],[Product_ID]],Table4[Product_ID],Table4[Sub_Category],"Not Found")</f>
        <v>Lighting</v>
      </c>
      <c r="R4288" t="str">
        <f>_xlfn.XLOOKUP(Table2[[#This Row],[Customer_ID]],Table1[Customer_ID],Table1[Region],"Not Found")</f>
        <v>North</v>
      </c>
      <c r="S4288" t="str">
        <f>_xlfn.XLOOKUP(Table2[[#This Row],[Customer_ID]],Table1[Customer_ID],Table1[Segment],"Not Found")</f>
        <v>Corporate</v>
      </c>
      <c r="T4288" t="str">
        <f>_xlfn.XLOOKUP(Table2[[#This Row],[Product_ID]],Table4[Product_ID],Table4[Product_Name],"Not Found")</f>
        <v>Table Lamp</v>
      </c>
    </row>
    <row r="4289" spans="1:20" x14ac:dyDescent="0.3">
      <c r="A4289" t="s">
        <v>4821</v>
      </c>
      <c r="B4289" s="4">
        <v>45991</v>
      </c>
      <c r="C4289" s="4">
        <v>45994</v>
      </c>
      <c r="D4289" t="s">
        <v>1471</v>
      </c>
      <c r="E4289" t="s">
        <v>26</v>
      </c>
      <c r="F4289" s="8">
        <v>3</v>
      </c>
      <c r="G4289" s="10">
        <v>0.05</v>
      </c>
      <c r="H4289" t="s">
        <v>13</v>
      </c>
      <c r="I4289" s="8">
        <v>2562.15</v>
      </c>
      <c r="J4289" s="8">
        <v>611.30999999999995</v>
      </c>
      <c r="K4289" s="12">
        <f>YEAR(Table2[[#This Row],[Order_Date]])</f>
        <v>2025</v>
      </c>
      <c r="L4289" s="12">
        <f>MONTH(Table2[[#This Row],[Order_Date]])</f>
        <v>11</v>
      </c>
      <c r="M4289" t="str">
        <f>TEXT(Table2[[#This Row],[Order_Date]],"mmm")</f>
        <v>Nov</v>
      </c>
      <c r="N4289" t="str">
        <f>TEXT(Table2[[#This Row],[Order_Date]],"YYYY-MM")</f>
        <v>2025-11</v>
      </c>
      <c r="O4289" s="9">
        <f>IFERROR(Table2[[#This Row],[Profit]]/Table2[[#This Row],[Sales]],0)</f>
        <v>0.23859258825595689</v>
      </c>
      <c r="P4289" t="str">
        <f>_xlfn.XLOOKUP(Table2[[#This Row],[Product_ID]],Table4[Product_ID],Table4[Category],"Not Found")</f>
        <v>Technology</v>
      </c>
      <c r="Q4289" t="str">
        <f>_xlfn.XLOOKUP(Table2[[#This Row],[Product_ID]],Table4[Product_ID],Table4[Sub_Category],"Not Found")</f>
        <v>Accessories</v>
      </c>
      <c r="R4289" t="str">
        <f>_xlfn.XLOOKUP(Table2[[#This Row],[Customer_ID]],Table1[Customer_ID],Table1[Region],"Not Found")</f>
        <v>South</v>
      </c>
      <c r="S4289" t="str">
        <f>_xlfn.XLOOKUP(Table2[[#This Row],[Customer_ID]],Table1[Customer_ID],Table1[Segment],"Not Found")</f>
        <v>Consumer</v>
      </c>
      <c r="T4289" t="str">
        <f>_xlfn.XLOOKUP(Table2[[#This Row],[Product_ID]],Table4[Product_ID],Table4[Product_Name],"Not Found")</f>
        <v>Keyboard</v>
      </c>
    </row>
    <row r="4290" spans="1:20" x14ac:dyDescent="0.3">
      <c r="A4290" t="s">
        <v>4822</v>
      </c>
      <c r="B4290" s="4">
        <v>45321</v>
      </c>
      <c r="C4290" s="4">
        <v>45325</v>
      </c>
      <c r="D4290" t="s">
        <v>1279</v>
      </c>
      <c r="E4290" t="s">
        <v>29</v>
      </c>
      <c r="F4290" s="8">
        <v>1</v>
      </c>
      <c r="G4290" s="10">
        <v>0</v>
      </c>
      <c r="H4290" t="s">
        <v>13</v>
      </c>
      <c r="I4290" s="8">
        <v>399</v>
      </c>
      <c r="J4290" s="8">
        <v>110.19</v>
      </c>
      <c r="K4290" s="12">
        <f>YEAR(Table2[[#This Row],[Order_Date]])</f>
        <v>2024</v>
      </c>
      <c r="L4290" s="12">
        <f>MONTH(Table2[[#This Row],[Order_Date]])</f>
        <v>1</v>
      </c>
      <c r="M4290" t="str">
        <f>TEXT(Table2[[#This Row],[Order_Date]],"mmm")</f>
        <v>Jan</v>
      </c>
      <c r="N4290" t="str">
        <f>TEXT(Table2[[#This Row],[Order_Date]],"YYYY-MM")</f>
        <v>2024-01</v>
      </c>
      <c r="O4290" s="9">
        <f>IFERROR(Table2[[#This Row],[Profit]]/Table2[[#This Row],[Sales]],0)</f>
        <v>0.27616541353383456</v>
      </c>
      <c r="P4290" t="str">
        <f>_xlfn.XLOOKUP(Table2[[#This Row],[Product_ID]],Table4[Product_ID],Table4[Category],"Not Found")</f>
        <v>Office</v>
      </c>
      <c r="Q4290" t="str">
        <f>_xlfn.XLOOKUP(Table2[[#This Row],[Product_ID]],Table4[Product_ID],Table4[Sub_Category],"Not Found")</f>
        <v>Paper</v>
      </c>
      <c r="R4290" t="str">
        <f>_xlfn.XLOOKUP(Table2[[#This Row],[Customer_ID]],Table1[Customer_ID],Table1[Region],"Not Found")</f>
        <v>East</v>
      </c>
      <c r="S4290" t="str">
        <f>_xlfn.XLOOKUP(Table2[[#This Row],[Customer_ID]],Table1[Customer_ID],Table1[Segment],"Not Found")</f>
        <v>Consumer</v>
      </c>
      <c r="T4290" t="str">
        <f>_xlfn.XLOOKUP(Table2[[#This Row],[Product_ID]],Table4[Product_ID],Table4[Product_Name],"Not Found")</f>
        <v>Notebook Set</v>
      </c>
    </row>
    <row r="4291" spans="1:20" x14ac:dyDescent="0.3">
      <c r="A4291" t="s">
        <v>4823</v>
      </c>
      <c r="B4291" s="4">
        <v>45399</v>
      </c>
      <c r="C4291" s="4">
        <v>45401</v>
      </c>
      <c r="D4291" t="s">
        <v>210</v>
      </c>
      <c r="E4291" t="s">
        <v>76</v>
      </c>
      <c r="F4291" s="8">
        <v>1</v>
      </c>
      <c r="G4291" s="10">
        <v>0.1</v>
      </c>
      <c r="H4291" t="s">
        <v>21</v>
      </c>
      <c r="I4291" s="8">
        <v>809.1</v>
      </c>
      <c r="J4291" s="8">
        <v>229.43</v>
      </c>
      <c r="K4291" s="12">
        <f>YEAR(Table2[[#This Row],[Order_Date]])</f>
        <v>2024</v>
      </c>
      <c r="L4291" s="12">
        <f>MONTH(Table2[[#This Row],[Order_Date]])</f>
        <v>4</v>
      </c>
      <c r="M4291" t="str">
        <f>TEXT(Table2[[#This Row],[Order_Date]],"mmm")</f>
        <v>Apr</v>
      </c>
      <c r="N4291" t="str">
        <f>TEXT(Table2[[#This Row],[Order_Date]],"YYYY-MM")</f>
        <v>2024-04</v>
      </c>
      <c r="O4291" s="9">
        <f>IFERROR(Table2[[#This Row],[Profit]]/Table2[[#This Row],[Sales]],0)</f>
        <v>0.28356198244963537</v>
      </c>
      <c r="P4291" t="str">
        <f>_xlfn.XLOOKUP(Table2[[#This Row],[Product_ID]],Table4[Product_ID],Table4[Category],"Not Found")</f>
        <v>Home</v>
      </c>
      <c r="Q4291" t="str">
        <f>_xlfn.XLOOKUP(Table2[[#This Row],[Product_ID]],Table4[Product_ID],Table4[Sub_Category],"Not Found")</f>
        <v>Decor</v>
      </c>
      <c r="R4291" t="str">
        <f>_xlfn.XLOOKUP(Table2[[#This Row],[Customer_ID]],Table1[Customer_ID],Table1[Region],"Not Found")</f>
        <v>East</v>
      </c>
      <c r="S4291" t="str">
        <f>_xlfn.XLOOKUP(Table2[[#This Row],[Customer_ID]],Table1[Customer_ID],Table1[Segment],"Not Found")</f>
        <v>Home Office</v>
      </c>
      <c r="T4291" t="str">
        <f>_xlfn.XLOOKUP(Table2[[#This Row],[Product_ID]],Table4[Product_ID],Table4[Product_Name],"Not Found")</f>
        <v>Wall Clock</v>
      </c>
    </row>
    <row r="4292" spans="1:20" x14ac:dyDescent="0.3">
      <c r="A4292" t="s">
        <v>4824</v>
      </c>
      <c r="B4292" s="4">
        <v>45893</v>
      </c>
      <c r="C4292" s="4">
        <v>45894</v>
      </c>
      <c r="D4292" t="s">
        <v>405</v>
      </c>
      <c r="E4292" t="s">
        <v>50</v>
      </c>
      <c r="F4292" s="8">
        <v>5</v>
      </c>
      <c r="G4292" s="10">
        <v>0.1</v>
      </c>
      <c r="H4292" t="s">
        <v>21</v>
      </c>
      <c r="I4292" s="8">
        <v>2245.5</v>
      </c>
      <c r="J4292" s="8">
        <v>555.61</v>
      </c>
      <c r="K4292" s="12">
        <f>YEAR(Table2[[#This Row],[Order_Date]])</f>
        <v>2025</v>
      </c>
      <c r="L4292" s="12">
        <f>MONTH(Table2[[#This Row],[Order_Date]])</f>
        <v>8</v>
      </c>
      <c r="M4292" t="str">
        <f>TEXT(Table2[[#This Row],[Order_Date]],"mmm")</f>
        <v>Aug</v>
      </c>
      <c r="N4292" t="str">
        <f>TEXT(Table2[[#This Row],[Order_Date]],"YYYY-MM")</f>
        <v>2025-08</v>
      </c>
      <c r="O4292" s="9">
        <f>IFERROR(Table2[[#This Row],[Profit]]/Table2[[#This Row],[Sales]],0)</f>
        <v>0.24743264306390558</v>
      </c>
      <c r="P4292" t="str">
        <f>_xlfn.XLOOKUP(Table2[[#This Row],[Product_ID]],Table4[Product_ID],Table4[Category],"Not Found")</f>
        <v>Technology</v>
      </c>
      <c r="Q4292" t="str">
        <f>_xlfn.XLOOKUP(Table2[[#This Row],[Product_ID]],Table4[Product_ID],Table4[Sub_Category],"Not Found")</f>
        <v>Accessories</v>
      </c>
      <c r="R4292" t="str">
        <f>_xlfn.XLOOKUP(Table2[[#This Row],[Customer_ID]],Table1[Customer_ID],Table1[Region],"Not Found")</f>
        <v>West</v>
      </c>
      <c r="S4292" t="str">
        <f>_xlfn.XLOOKUP(Table2[[#This Row],[Customer_ID]],Table1[Customer_ID],Table1[Segment],"Not Found")</f>
        <v>Consumer</v>
      </c>
      <c r="T4292" t="str">
        <f>_xlfn.XLOOKUP(Table2[[#This Row],[Product_ID]],Table4[Product_ID],Table4[Product_Name],"Not Found")</f>
        <v>Wireless Mouse</v>
      </c>
    </row>
    <row r="4293" spans="1:20" x14ac:dyDescent="0.3">
      <c r="A4293" t="s">
        <v>4825</v>
      </c>
      <c r="B4293" s="4">
        <v>46008</v>
      </c>
      <c r="C4293" s="4">
        <v>46011</v>
      </c>
      <c r="D4293" t="s">
        <v>390</v>
      </c>
      <c r="E4293" t="s">
        <v>12</v>
      </c>
      <c r="F4293" s="8">
        <v>2</v>
      </c>
      <c r="G4293" s="10">
        <v>0.05</v>
      </c>
      <c r="H4293" t="s">
        <v>17</v>
      </c>
      <c r="I4293" s="8">
        <v>1138.0999999999999</v>
      </c>
      <c r="J4293" s="8">
        <v>254.86</v>
      </c>
      <c r="K4293" s="12">
        <f>YEAR(Table2[[#This Row],[Order_Date]])</f>
        <v>2025</v>
      </c>
      <c r="L4293" s="12">
        <f>MONTH(Table2[[#This Row],[Order_Date]])</f>
        <v>12</v>
      </c>
      <c r="M4293" t="str">
        <f>TEXT(Table2[[#This Row],[Order_Date]],"mmm")</f>
        <v>Dec</v>
      </c>
      <c r="N4293" t="str">
        <f>TEXT(Table2[[#This Row],[Order_Date]],"YYYY-MM")</f>
        <v>2025-12</v>
      </c>
      <c r="O4293" s="9">
        <f>IFERROR(Table2[[#This Row],[Profit]]/Table2[[#This Row],[Sales]],0)</f>
        <v>0.22393462788858626</v>
      </c>
      <c r="P4293" t="str">
        <f>_xlfn.XLOOKUP(Table2[[#This Row],[Product_ID]],Table4[Product_ID],Table4[Category],"Not Found")</f>
        <v>Home</v>
      </c>
      <c r="Q4293" t="str">
        <f>_xlfn.XLOOKUP(Table2[[#This Row],[Product_ID]],Table4[Product_ID],Table4[Sub_Category],"Not Found")</f>
        <v>Kitchen</v>
      </c>
      <c r="R4293" t="str">
        <f>_xlfn.XLOOKUP(Table2[[#This Row],[Customer_ID]],Table1[Customer_ID],Table1[Region],"Not Found")</f>
        <v>West</v>
      </c>
      <c r="S4293" t="str">
        <f>_xlfn.XLOOKUP(Table2[[#This Row],[Customer_ID]],Table1[Customer_ID],Table1[Segment],"Not Found")</f>
        <v>Consumer</v>
      </c>
      <c r="T4293" t="str">
        <f>_xlfn.XLOOKUP(Table2[[#This Row],[Product_ID]],Table4[Product_ID],Table4[Product_Name],"Not Found")</f>
        <v>Water Bottle</v>
      </c>
    </row>
    <row r="4294" spans="1:20" x14ac:dyDescent="0.3">
      <c r="A4294" t="s">
        <v>4826</v>
      </c>
      <c r="B4294" s="4">
        <v>45736</v>
      </c>
      <c r="C4294" s="4">
        <v>45737</v>
      </c>
      <c r="D4294" t="s">
        <v>1457</v>
      </c>
      <c r="E4294" t="s">
        <v>81</v>
      </c>
      <c r="F4294" s="8">
        <v>3</v>
      </c>
      <c r="G4294" s="10">
        <v>0.2</v>
      </c>
      <c r="H4294" t="s">
        <v>30</v>
      </c>
      <c r="I4294" s="8">
        <v>1917.6</v>
      </c>
      <c r="J4294" s="8">
        <v>445.5</v>
      </c>
      <c r="K4294" s="12">
        <f>YEAR(Table2[[#This Row],[Order_Date]])</f>
        <v>2025</v>
      </c>
      <c r="L4294" s="12">
        <f>MONTH(Table2[[#This Row],[Order_Date]])</f>
        <v>3</v>
      </c>
      <c r="M4294" t="str">
        <f>TEXT(Table2[[#This Row],[Order_Date]],"mmm")</f>
        <v>Mar</v>
      </c>
      <c r="N4294" t="str">
        <f>TEXT(Table2[[#This Row],[Order_Date]],"YYYY-MM")</f>
        <v>2025-03</v>
      </c>
      <c r="O4294" s="9">
        <f>IFERROR(Table2[[#This Row],[Profit]]/Table2[[#This Row],[Sales]],0)</f>
        <v>0.23232165206508137</v>
      </c>
      <c r="P4294" t="str">
        <f>_xlfn.XLOOKUP(Table2[[#This Row],[Product_ID]],Table4[Product_ID],Table4[Category],"Not Found")</f>
        <v>Home</v>
      </c>
      <c r="Q4294" t="str">
        <f>_xlfn.XLOOKUP(Table2[[#This Row],[Product_ID]],Table4[Product_ID],Table4[Sub_Category],"Not Found")</f>
        <v>Kitchen</v>
      </c>
      <c r="R4294" t="str">
        <f>_xlfn.XLOOKUP(Table2[[#This Row],[Customer_ID]],Table1[Customer_ID],Table1[Region],"Not Found")</f>
        <v>West</v>
      </c>
      <c r="S4294" t="str">
        <f>_xlfn.XLOOKUP(Table2[[#This Row],[Customer_ID]],Table1[Customer_ID],Table1[Segment],"Not Found")</f>
        <v>Home Office</v>
      </c>
      <c r="T4294" t="str">
        <f>_xlfn.XLOOKUP(Table2[[#This Row],[Product_ID]],Table4[Product_ID],Table4[Product_Name],"Not Found")</f>
        <v>Travel Mug</v>
      </c>
    </row>
    <row r="4295" spans="1:20" x14ac:dyDescent="0.3">
      <c r="A4295" t="s">
        <v>4827</v>
      </c>
      <c r="B4295" s="4">
        <v>45729</v>
      </c>
      <c r="C4295" s="4">
        <v>45731</v>
      </c>
      <c r="D4295" t="s">
        <v>978</v>
      </c>
      <c r="E4295" t="s">
        <v>71</v>
      </c>
      <c r="F4295" s="8">
        <v>3</v>
      </c>
      <c r="G4295" s="10">
        <v>0</v>
      </c>
      <c r="H4295" t="s">
        <v>17</v>
      </c>
      <c r="I4295" s="8">
        <v>2397</v>
      </c>
      <c r="J4295" s="8">
        <v>407.35</v>
      </c>
      <c r="K4295" s="12">
        <f>YEAR(Table2[[#This Row],[Order_Date]])</f>
        <v>2025</v>
      </c>
      <c r="L4295" s="12">
        <f>MONTH(Table2[[#This Row],[Order_Date]])</f>
        <v>3</v>
      </c>
      <c r="M4295" t="str">
        <f>TEXT(Table2[[#This Row],[Order_Date]],"mmm")</f>
        <v>Mar</v>
      </c>
      <c r="N4295" t="str">
        <f>TEXT(Table2[[#This Row],[Order_Date]],"YYYY-MM")</f>
        <v>2025-03</v>
      </c>
      <c r="O4295" s="9">
        <f>IFERROR(Table2[[#This Row],[Profit]]/Table2[[#This Row],[Sales]],0)</f>
        <v>0.16994159365874009</v>
      </c>
      <c r="P4295" t="str">
        <f>_xlfn.XLOOKUP(Table2[[#This Row],[Product_ID]],Table4[Product_ID],Table4[Category],"Not Found")</f>
        <v>Home</v>
      </c>
      <c r="Q4295" t="str">
        <f>_xlfn.XLOOKUP(Table2[[#This Row],[Product_ID]],Table4[Product_ID],Table4[Sub_Category],"Not Found")</f>
        <v>Storage</v>
      </c>
      <c r="R4295" t="str">
        <f>_xlfn.XLOOKUP(Table2[[#This Row],[Customer_ID]],Table1[Customer_ID],Table1[Region],"Not Found")</f>
        <v>South</v>
      </c>
      <c r="S4295" t="str">
        <f>_xlfn.XLOOKUP(Table2[[#This Row],[Customer_ID]],Table1[Customer_ID],Table1[Segment],"Not Found")</f>
        <v>Consumer</v>
      </c>
      <c r="T4295" t="str">
        <f>_xlfn.XLOOKUP(Table2[[#This Row],[Product_ID]],Table4[Product_ID],Table4[Product_Name],"Not Found")</f>
        <v>Storage Box</v>
      </c>
    </row>
    <row r="4296" spans="1:20" x14ac:dyDescent="0.3">
      <c r="A4296" t="s">
        <v>4828</v>
      </c>
      <c r="B4296" s="4">
        <v>45897</v>
      </c>
      <c r="C4296" s="4">
        <v>45901</v>
      </c>
      <c r="D4296" t="s">
        <v>769</v>
      </c>
      <c r="E4296" t="s">
        <v>71</v>
      </c>
      <c r="F4296" s="8">
        <v>4</v>
      </c>
      <c r="G4296" s="10">
        <v>0.05</v>
      </c>
      <c r="H4296" t="s">
        <v>13</v>
      </c>
      <c r="I4296" s="8">
        <v>3036.2</v>
      </c>
      <c r="J4296" s="8">
        <v>645.12</v>
      </c>
      <c r="K4296" s="12">
        <f>YEAR(Table2[[#This Row],[Order_Date]])</f>
        <v>2025</v>
      </c>
      <c r="L4296" s="12">
        <f>MONTH(Table2[[#This Row],[Order_Date]])</f>
        <v>8</v>
      </c>
      <c r="M4296" t="str">
        <f>TEXT(Table2[[#This Row],[Order_Date]],"mmm")</f>
        <v>Aug</v>
      </c>
      <c r="N4296" t="str">
        <f>TEXT(Table2[[#This Row],[Order_Date]],"YYYY-MM")</f>
        <v>2025-08</v>
      </c>
      <c r="O4296" s="9">
        <f>IFERROR(Table2[[#This Row],[Profit]]/Table2[[#This Row],[Sales]],0)</f>
        <v>0.21247612146762401</v>
      </c>
      <c r="P4296" t="str">
        <f>_xlfn.XLOOKUP(Table2[[#This Row],[Product_ID]],Table4[Product_ID],Table4[Category],"Not Found")</f>
        <v>Home</v>
      </c>
      <c r="Q4296" t="str">
        <f>_xlfn.XLOOKUP(Table2[[#This Row],[Product_ID]],Table4[Product_ID],Table4[Sub_Category],"Not Found")</f>
        <v>Storage</v>
      </c>
      <c r="R4296" t="str">
        <f>_xlfn.XLOOKUP(Table2[[#This Row],[Customer_ID]],Table1[Customer_ID],Table1[Region],"Not Found")</f>
        <v>West</v>
      </c>
      <c r="S4296" t="str">
        <f>_xlfn.XLOOKUP(Table2[[#This Row],[Customer_ID]],Table1[Customer_ID],Table1[Segment],"Not Found")</f>
        <v>Consumer</v>
      </c>
      <c r="T4296" t="str">
        <f>_xlfn.XLOOKUP(Table2[[#This Row],[Product_ID]],Table4[Product_ID],Table4[Product_Name],"Not Found")</f>
        <v>Storage Box</v>
      </c>
    </row>
    <row r="4297" spans="1:20" x14ac:dyDescent="0.3">
      <c r="A4297" t="s">
        <v>4829</v>
      </c>
      <c r="B4297" s="4">
        <v>45748</v>
      </c>
      <c r="C4297" s="4">
        <v>45750</v>
      </c>
      <c r="D4297" t="s">
        <v>85</v>
      </c>
      <c r="E4297" t="s">
        <v>35</v>
      </c>
      <c r="F4297" s="8">
        <v>1</v>
      </c>
      <c r="G4297" s="10">
        <v>0.05</v>
      </c>
      <c r="H4297" t="s">
        <v>13</v>
      </c>
      <c r="I4297" s="8">
        <v>1519.05</v>
      </c>
      <c r="J4297" s="8">
        <v>491.17</v>
      </c>
      <c r="K4297" s="12">
        <f>YEAR(Table2[[#This Row],[Order_Date]])</f>
        <v>2025</v>
      </c>
      <c r="L4297" s="12">
        <f>MONTH(Table2[[#This Row],[Order_Date]])</f>
        <v>4</v>
      </c>
      <c r="M4297" t="str">
        <f>TEXT(Table2[[#This Row],[Order_Date]],"mmm")</f>
        <v>Apr</v>
      </c>
      <c r="N4297" t="str">
        <f>TEXT(Table2[[#This Row],[Order_Date]],"YYYY-MM")</f>
        <v>2025-04</v>
      </c>
      <c r="O4297" s="9">
        <f>IFERROR(Table2[[#This Row],[Profit]]/Table2[[#This Row],[Sales]],0)</f>
        <v>0.32334024554820451</v>
      </c>
      <c r="P4297" t="str">
        <f>_xlfn.XLOOKUP(Table2[[#This Row],[Product_ID]],Table4[Product_ID],Table4[Category],"Not Found")</f>
        <v>Lifestyle</v>
      </c>
      <c r="Q4297" t="str">
        <f>_xlfn.XLOOKUP(Table2[[#This Row],[Product_ID]],Table4[Product_ID],Table4[Sub_Category],"Not Found")</f>
        <v>Bags</v>
      </c>
      <c r="R4297" t="str">
        <f>_xlfn.XLOOKUP(Table2[[#This Row],[Customer_ID]],Table1[Customer_ID],Table1[Region],"Not Found")</f>
        <v>West</v>
      </c>
      <c r="S4297" t="str">
        <f>_xlfn.XLOOKUP(Table2[[#This Row],[Customer_ID]],Table1[Customer_ID],Table1[Segment],"Not Found")</f>
        <v>Consumer</v>
      </c>
      <c r="T4297" t="str">
        <f>_xlfn.XLOOKUP(Table2[[#This Row],[Product_ID]],Table4[Product_ID],Table4[Product_Name],"Not Found")</f>
        <v>Backpack</v>
      </c>
    </row>
    <row r="4298" spans="1:20" x14ac:dyDescent="0.3">
      <c r="A4298" t="s">
        <v>4830</v>
      </c>
      <c r="B4298" s="4">
        <v>45906</v>
      </c>
      <c r="C4298" s="4">
        <v>45907</v>
      </c>
      <c r="D4298" t="s">
        <v>95</v>
      </c>
      <c r="E4298" t="s">
        <v>81</v>
      </c>
      <c r="F4298" s="8">
        <v>1</v>
      </c>
      <c r="G4298" s="10">
        <v>0</v>
      </c>
      <c r="H4298" t="s">
        <v>13</v>
      </c>
      <c r="I4298" s="8">
        <v>799</v>
      </c>
      <c r="J4298" s="8">
        <v>204.88</v>
      </c>
      <c r="K4298" s="12">
        <f>YEAR(Table2[[#This Row],[Order_Date]])</f>
        <v>2025</v>
      </c>
      <c r="L4298" s="12">
        <f>MONTH(Table2[[#This Row],[Order_Date]])</f>
        <v>9</v>
      </c>
      <c r="M4298" t="str">
        <f>TEXT(Table2[[#This Row],[Order_Date]],"mmm")</f>
        <v>Sep</v>
      </c>
      <c r="N4298" t="str">
        <f>TEXT(Table2[[#This Row],[Order_Date]],"YYYY-MM")</f>
        <v>2025-09</v>
      </c>
      <c r="O4298" s="9">
        <f>IFERROR(Table2[[#This Row],[Profit]]/Table2[[#This Row],[Sales]],0)</f>
        <v>0.25642052565707135</v>
      </c>
      <c r="P4298" t="str">
        <f>_xlfn.XLOOKUP(Table2[[#This Row],[Product_ID]],Table4[Product_ID],Table4[Category],"Not Found")</f>
        <v>Home</v>
      </c>
      <c r="Q4298" t="str">
        <f>_xlfn.XLOOKUP(Table2[[#This Row],[Product_ID]],Table4[Product_ID],Table4[Sub_Category],"Not Found")</f>
        <v>Kitchen</v>
      </c>
      <c r="R4298" t="str">
        <f>_xlfn.XLOOKUP(Table2[[#This Row],[Customer_ID]],Table1[Customer_ID],Table1[Region],"Not Found")</f>
        <v>East</v>
      </c>
      <c r="S4298" t="str">
        <f>_xlfn.XLOOKUP(Table2[[#This Row],[Customer_ID]],Table1[Customer_ID],Table1[Segment],"Not Found")</f>
        <v>Corporate</v>
      </c>
      <c r="T4298" t="str">
        <f>_xlfn.XLOOKUP(Table2[[#This Row],[Product_ID]],Table4[Product_ID],Table4[Product_Name],"Not Found")</f>
        <v>Travel Mug</v>
      </c>
    </row>
    <row r="4299" spans="1:20" x14ac:dyDescent="0.3">
      <c r="A4299" t="s">
        <v>4831</v>
      </c>
      <c r="B4299" s="4">
        <v>45989</v>
      </c>
      <c r="C4299" s="4">
        <v>45993</v>
      </c>
      <c r="D4299" t="s">
        <v>704</v>
      </c>
      <c r="E4299" t="s">
        <v>40</v>
      </c>
      <c r="F4299" s="8">
        <v>3</v>
      </c>
      <c r="G4299" s="10">
        <v>0</v>
      </c>
      <c r="H4299" t="s">
        <v>13</v>
      </c>
      <c r="I4299" s="8">
        <v>4497</v>
      </c>
      <c r="J4299" s="8">
        <v>911.71</v>
      </c>
      <c r="K4299" s="12">
        <f>YEAR(Table2[[#This Row],[Order_Date]])</f>
        <v>2025</v>
      </c>
      <c r="L4299" s="12">
        <f>MONTH(Table2[[#This Row],[Order_Date]])</f>
        <v>11</v>
      </c>
      <c r="M4299" t="str">
        <f>TEXT(Table2[[#This Row],[Order_Date]],"mmm")</f>
        <v>Nov</v>
      </c>
      <c r="N4299" t="str">
        <f>TEXT(Table2[[#This Row],[Order_Date]],"YYYY-MM")</f>
        <v>2025-11</v>
      </c>
      <c r="O4299" s="9">
        <f>IFERROR(Table2[[#This Row],[Profit]]/Table2[[#This Row],[Sales]],0)</f>
        <v>0.20273738047587281</v>
      </c>
      <c r="P4299" t="str">
        <f>_xlfn.XLOOKUP(Table2[[#This Row],[Product_ID]],Table4[Product_ID],Table4[Category],"Not Found")</f>
        <v>Technology</v>
      </c>
      <c r="Q4299" t="str">
        <f>_xlfn.XLOOKUP(Table2[[#This Row],[Product_ID]],Table4[Product_ID],Table4[Sub_Category],"Not Found")</f>
        <v>Accessories</v>
      </c>
      <c r="R4299" t="str">
        <f>_xlfn.XLOOKUP(Table2[[#This Row],[Customer_ID]],Table1[Customer_ID],Table1[Region],"Not Found")</f>
        <v>West</v>
      </c>
      <c r="S4299" t="str">
        <f>_xlfn.XLOOKUP(Table2[[#This Row],[Customer_ID]],Table1[Customer_ID],Table1[Segment],"Not Found")</f>
        <v>Consumer</v>
      </c>
      <c r="T4299" t="str">
        <f>_xlfn.XLOOKUP(Table2[[#This Row],[Product_ID]],Table4[Product_ID],Table4[Product_Name],"Not Found")</f>
        <v>Power Bank</v>
      </c>
    </row>
    <row r="4300" spans="1:20" x14ac:dyDescent="0.3">
      <c r="A4300" t="s">
        <v>4832</v>
      </c>
      <c r="B4300" s="4">
        <v>45987</v>
      </c>
      <c r="C4300" s="4">
        <v>45992</v>
      </c>
      <c r="D4300" t="s">
        <v>548</v>
      </c>
      <c r="E4300" t="s">
        <v>200</v>
      </c>
      <c r="F4300" s="8">
        <v>2</v>
      </c>
      <c r="G4300" s="10">
        <v>0.15</v>
      </c>
      <c r="H4300" t="s">
        <v>13</v>
      </c>
      <c r="I4300" s="8">
        <v>1868.3</v>
      </c>
      <c r="J4300" s="8">
        <v>545.82000000000005</v>
      </c>
      <c r="K4300" s="12">
        <f>YEAR(Table2[[#This Row],[Order_Date]])</f>
        <v>2025</v>
      </c>
      <c r="L4300" s="12">
        <f>MONTH(Table2[[#This Row],[Order_Date]])</f>
        <v>11</v>
      </c>
      <c r="M4300" t="str">
        <f>TEXT(Table2[[#This Row],[Order_Date]],"mmm")</f>
        <v>Nov</v>
      </c>
      <c r="N4300" t="str">
        <f>TEXT(Table2[[#This Row],[Order_Date]],"YYYY-MM")</f>
        <v>2025-11</v>
      </c>
      <c r="O4300" s="9">
        <f>IFERROR(Table2[[#This Row],[Profit]]/Table2[[#This Row],[Sales]],0)</f>
        <v>0.29214794197933952</v>
      </c>
      <c r="P4300" t="str">
        <f>_xlfn.XLOOKUP(Table2[[#This Row],[Product_ID]],Table4[Product_ID],Table4[Category],"Not Found")</f>
        <v>Office</v>
      </c>
      <c r="Q4300" t="str">
        <f>_xlfn.XLOOKUP(Table2[[#This Row],[Product_ID]],Table4[Product_ID],Table4[Sub_Category],"Not Found")</f>
        <v>Office Supplies</v>
      </c>
      <c r="R4300" t="str">
        <f>_xlfn.XLOOKUP(Table2[[#This Row],[Customer_ID]],Table1[Customer_ID],Table1[Region],"Not Found")</f>
        <v>South</v>
      </c>
      <c r="S4300" t="str">
        <f>_xlfn.XLOOKUP(Table2[[#This Row],[Customer_ID]],Table1[Customer_ID],Table1[Segment],"Not Found")</f>
        <v>Consumer</v>
      </c>
      <c r="T4300" t="str">
        <f>_xlfn.XLOOKUP(Table2[[#This Row],[Product_ID]],Table4[Product_ID],Table4[Product_Name],"Not Found")</f>
        <v>Laptop Stand</v>
      </c>
    </row>
    <row r="4301" spans="1:20" x14ac:dyDescent="0.3">
      <c r="A4301" t="s">
        <v>4833</v>
      </c>
      <c r="B4301" s="4">
        <v>45786</v>
      </c>
      <c r="C4301" s="4">
        <v>45791</v>
      </c>
      <c r="D4301" t="s">
        <v>2216</v>
      </c>
      <c r="E4301" t="s">
        <v>50</v>
      </c>
      <c r="F4301" s="8">
        <v>2</v>
      </c>
      <c r="G4301" s="10">
        <v>0.05</v>
      </c>
      <c r="H4301" t="s">
        <v>21</v>
      </c>
      <c r="I4301" s="8">
        <v>948.1</v>
      </c>
      <c r="J4301" s="8">
        <v>190.93</v>
      </c>
      <c r="K4301" s="12">
        <f>YEAR(Table2[[#This Row],[Order_Date]])</f>
        <v>2025</v>
      </c>
      <c r="L4301" s="12">
        <f>MONTH(Table2[[#This Row],[Order_Date]])</f>
        <v>5</v>
      </c>
      <c r="M4301" t="str">
        <f>TEXT(Table2[[#This Row],[Order_Date]],"mmm")</f>
        <v>May</v>
      </c>
      <c r="N4301" t="str">
        <f>TEXT(Table2[[#This Row],[Order_Date]],"YYYY-MM")</f>
        <v>2025-05</v>
      </c>
      <c r="O4301" s="9">
        <f>IFERROR(Table2[[#This Row],[Profit]]/Table2[[#This Row],[Sales]],0)</f>
        <v>0.20138171079000106</v>
      </c>
      <c r="P4301" t="str">
        <f>_xlfn.XLOOKUP(Table2[[#This Row],[Product_ID]],Table4[Product_ID],Table4[Category],"Not Found")</f>
        <v>Technology</v>
      </c>
      <c r="Q4301" t="str">
        <f>_xlfn.XLOOKUP(Table2[[#This Row],[Product_ID]],Table4[Product_ID],Table4[Sub_Category],"Not Found")</f>
        <v>Accessories</v>
      </c>
      <c r="R4301" t="str">
        <f>_xlfn.XLOOKUP(Table2[[#This Row],[Customer_ID]],Table1[Customer_ID],Table1[Region],"Not Found")</f>
        <v>East</v>
      </c>
      <c r="S4301" t="str">
        <f>_xlfn.XLOOKUP(Table2[[#This Row],[Customer_ID]],Table1[Customer_ID],Table1[Segment],"Not Found")</f>
        <v>Consumer</v>
      </c>
      <c r="T4301" t="str">
        <f>_xlfn.XLOOKUP(Table2[[#This Row],[Product_ID]],Table4[Product_ID],Table4[Product_Name],"Not Found")</f>
        <v>Wireless Mouse</v>
      </c>
    </row>
    <row r="4302" spans="1:20" x14ac:dyDescent="0.3">
      <c r="A4302" t="s">
        <v>4834</v>
      </c>
      <c r="B4302" s="4">
        <v>45965</v>
      </c>
      <c r="C4302" s="4">
        <v>45968</v>
      </c>
      <c r="D4302" t="s">
        <v>269</v>
      </c>
      <c r="E4302" t="s">
        <v>65</v>
      </c>
      <c r="F4302" s="8">
        <v>1</v>
      </c>
      <c r="G4302" s="10">
        <v>0.05</v>
      </c>
      <c r="H4302" t="s">
        <v>13</v>
      </c>
      <c r="I4302" s="8">
        <v>664.05</v>
      </c>
      <c r="J4302" s="8">
        <v>152.21</v>
      </c>
      <c r="K4302" s="12">
        <f>YEAR(Table2[[#This Row],[Order_Date]])</f>
        <v>2025</v>
      </c>
      <c r="L4302" s="12">
        <f>MONTH(Table2[[#This Row],[Order_Date]])</f>
        <v>11</v>
      </c>
      <c r="M4302" t="str">
        <f>TEXT(Table2[[#This Row],[Order_Date]],"mmm")</f>
        <v>Nov</v>
      </c>
      <c r="N4302" t="str">
        <f>TEXT(Table2[[#This Row],[Order_Date]],"YYYY-MM")</f>
        <v>2025-11</v>
      </c>
      <c r="O4302" s="9">
        <f>IFERROR(Table2[[#This Row],[Profit]]/Table2[[#This Row],[Sales]],0)</f>
        <v>0.22921466757021311</v>
      </c>
      <c r="P4302" t="str">
        <f>_xlfn.XLOOKUP(Table2[[#This Row],[Product_ID]],Table4[Product_ID],Table4[Category],"Not Found")</f>
        <v>Office</v>
      </c>
      <c r="Q4302" t="str">
        <f>_xlfn.XLOOKUP(Table2[[#This Row],[Product_ID]],Table4[Product_ID],Table4[Sub_Category],"Not Found")</f>
        <v>Storage</v>
      </c>
      <c r="R4302" t="str">
        <f>_xlfn.XLOOKUP(Table2[[#This Row],[Customer_ID]],Table1[Customer_ID],Table1[Region],"Not Found")</f>
        <v>West</v>
      </c>
      <c r="S4302" t="str">
        <f>_xlfn.XLOOKUP(Table2[[#This Row],[Customer_ID]],Table1[Customer_ID],Table1[Segment],"Not Found")</f>
        <v>Consumer</v>
      </c>
      <c r="T4302" t="str">
        <f>_xlfn.XLOOKUP(Table2[[#This Row],[Product_ID]],Table4[Product_ID],Table4[Product_Name],"Not Found")</f>
        <v>Desk Organizer</v>
      </c>
    </row>
    <row r="4303" spans="1:20" x14ac:dyDescent="0.3">
      <c r="A4303" t="s">
        <v>4835</v>
      </c>
      <c r="B4303" s="4">
        <v>45538</v>
      </c>
      <c r="C4303" s="4">
        <v>45543</v>
      </c>
      <c r="D4303" t="s">
        <v>1285</v>
      </c>
      <c r="E4303" t="s">
        <v>99</v>
      </c>
      <c r="F4303" s="8">
        <v>1</v>
      </c>
      <c r="G4303" s="10">
        <v>0.05</v>
      </c>
      <c r="H4303" t="s">
        <v>21</v>
      </c>
      <c r="I4303" s="8">
        <v>236.55</v>
      </c>
      <c r="J4303" s="8">
        <v>58.4</v>
      </c>
      <c r="K4303" s="12">
        <f>YEAR(Table2[[#This Row],[Order_Date]])</f>
        <v>2024</v>
      </c>
      <c r="L4303" s="12">
        <f>MONTH(Table2[[#This Row],[Order_Date]])</f>
        <v>9</v>
      </c>
      <c r="M4303" t="str">
        <f>TEXT(Table2[[#This Row],[Order_Date]],"mmm")</f>
        <v>Sep</v>
      </c>
      <c r="N4303" t="str">
        <f>TEXT(Table2[[#This Row],[Order_Date]],"YYYY-MM")</f>
        <v>2024-09</v>
      </c>
      <c r="O4303" s="9">
        <f>IFERROR(Table2[[#This Row],[Profit]]/Table2[[#This Row],[Sales]],0)</f>
        <v>0.24688226590572815</v>
      </c>
      <c r="P4303" t="str">
        <f>_xlfn.XLOOKUP(Table2[[#This Row],[Product_ID]],Table4[Product_ID],Table4[Category],"Not Found")</f>
        <v>Office</v>
      </c>
      <c r="Q4303" t="str">
        <f>_xlfn.XLOOKUP(Table2[[#This Row],[Product_ID]],Table4[Product_ID],Table4[Sub_Category],"Not Found")</f>
        <v>Paper</v>
      </c>
      <c r="R4303" t="str">
        <f>_xlfn.XLOOKUP(Table2[[#This Row],[Customer_ID]],Table1[Customer_ID],Table1[Region],"Not Found")</f>
        <v>East</v>
      </c>
      <c r="S4303" t="str">
        <f>_xlfn.XLOOKUP(Table2[[#This Row],[Customer_ID]],Table1[Customer_ID],Table1[Segment],"Not Found")</f>
        <v>Consumer</v>
      </c>
      <c r="T4303" t="str">
        <f>_xlfn.XLOOKUP(Table2[[#This Row],[Product_ID]],Table4[Product_ID],Table4[Product_Name],"Not Found")</f>
        <v>Pen Set</v>
      </c>
    </row>
    <row r="4304" spans="1:20" x14ac:dyDescent="0.3">
      <c r="A4304" t="s">
        <v>4836</v>
      </c>
      <c r="B4304" s="4">
        <v>45834</v>
      </c>
      <c r="C4304" s="4">
        <v>45835</v>
      </c>
      <c r="D4304" t="s">
        <v>15</v>
      </c>
      <c r="E4304" t="s">
        <v>96</v>
      </c>
      <c r="F4304" s="8">
        <v>2</v>
      </c>
      <c r="G4304" s="10">
        <v>0.15</v>
      </c>
      <c r="H4304" t="s">
        <v>17</v>
      </c>
      <c r="I4304" s="8">
        <v>1698.3</v>
      </c>
      <c r="J4304" s="8">
        <v>-158.88</v>
      </c>
      <c r="K4304" s="12">
        <f>YEAR(Table2[[#This Row],[Order_Date]])</f>
        <v>2025</v>
      </c>
      <c r="L4304" s="12">
        <f>MONTH(Table2[[#This Row],[Order_Date]])</f>
        <v>6</v>
      </c>
      <c r="M4304" t="str">
        <f>TEXT(Table2[[#This Row],[Order_Date]],"mmm")</f>
        <v>Jun</v>
      </c>
      <c r="N4304" t="str">
        <f>TEXT(Table2[[#This Row],[Order_Date]],"YYYY-MM")</f>
        <v>2025-06</v>
      </c>
      <c r="O4304" s="9">
        <f>IFERROR(Table2[[#This Row],[Profit]]/Table2[[#This Row],[Sales]],0)</f>
        <v>-9.3552375905317078E-2</v>
      </c>
      <c r="P4304" t="str">
        <f>_xlfn.XLOOKUP(Table2[[#This Row],[Product_ID]],Table4[Product_ID],Table4[Category],"Not Found")</f>
        <v>Home</v>
      </c>
      <c r="Q4304" t="str">
        <f>_xlfn.XLOOKUP(Table2[[#This Row],[Product_ID]],Table4[Product_ID],Table4[Sub_Category],"Not Found")</f>
        <v>Lighting</v>
      </c>
      <c r="R4304" t="str">
        <f>_xlfn.XLOOKUP(Table2[[#This Row],[Customer_ID]],Table1[Customer_ID],Table1[Region],"Not Found")</f>
        <v>East</v>
      </c>
      <c r="S4304" t="str">
        <f>_xlfn.XLOOKUP(Table2[[#This Row],[Customer_ID]],Table1[Customer_ID],Table1[Segment],"Not Found")</f>
        <v>Corporate</v>
      </c>
      <c r="T4304" t="str">
        <f>_xlfn.XLOOKUP(Table2[[#This Row],[Product_ID]],Table4[Product_ID],Table4[Product_Name],"Not Found")</f>
        <v>LED Strip Light</v>
      </c>
    </row>
    <row r="4305" spans="1:20" x14ac:dyDescent="0.3">
      <c r="A4305" t="s">
        <v>4837</v>
      </c>
      <c r="B4305" s="4">
        <v>45855</v>
      </c>
      <c r="C4305" s="4">
        <v>45860</v>
      </c>
      <c r="D4305" t="s">
        <v>674</v>
      </c>
      <c r="E4305" t="s">
        <v>12</v>
      </c>
      <c r="F4305" s="8">
        <v>1</v>
      </c>
      <c r="G4305" s="10">
        <v>0.05</v>
      </c>
      <c r="H4305" t="s">
        <v>30</v>
      </c>
      <c r="I4305" s="8">
        <v>569.04999999999995</v>
      </c>
      <c r="J4305" s="8">
        <v>139.24</v>
      </c>
      <c r="K4305" s="12">
        <f>YEAR(Table2[[#This Row],[Order_Date]])</f>
        <v>2025</v>
      </c>
      <c r="L4305" s="12">
        <f>MONTH(Table2[[#This Row],[Order_Date]])</f>
        <v>7</v>
      </c>
      <c r="M4305" t="str">
        <f>TEXT(Table2[[#This Row],[Order_Date]],"mmm")</f>
        <v>Jul</v>
      </c>
      <c r="N4305" t="str">
        <f>TEXT(Table2[[#This Row],[Order_Date]],"YYYY-MM")</f>
        <v>2025-07</v>
      </c>
      <c r="O4305" s="9">
        <f>IFERROR(Table2[[#This Row],[Profit]]/Table2[[#This Row],[Sales]],0)</f>
        <v>0.24468851594763205</v>
      </c>
      <c r="P4305" t="str">
        <f>_xlfn.XLOOKUP(Table2[[#This Row],[Product_ID]],Table4[Product_ID],Table4[Category],"Not Found")</f>
        <v>Home</v>
      </c>
      <c r="Q4305" t="str">
        <f>_xlfn.XLOOKUP(Table2[[#This Row],[Product_ID]],Table4[Product_ID],Table4[Sub_Category],"Not Found")</f>
        <v>Kitchen</v>
      </c>
      <c r="R4305" t="str">
        <f>_xlfn.XLOOKUP(Table2[[#This Row],[Customer_ID]],Table1[Customer_ID],Table1[Region],"Not Found")</f>
        <v>East</v>
      </c>
      <c r="S4305" t="str">
        <f>_xlfn.XLOOKUP(Table2[[#This Row],[Customer_ID]],Table1[Customer_ID],Table1[Segment],"Not Found")</f>
        <v>Home Office</v>
      </c>
      <c r="T4305" t="str">
        <f>_xlfn.XLOOKUP(Table2[[#This Row],[Product_ID]],Table4[Product_ID],Table4[Product_Name],"Not Found")</f>
        <v>Water Bottle</v>
      </c>
    </row>
    <row r="4306" spans="1:20" x14ac:dyDescent="0.3">
      <c r="A4306" t="s">
        <v>4838</v>
      </c>
      <c r="B4306" s="4">
        <v>45879</v>
      </c>
      <c r="C4306" s="4">
        <v>45882</v>
      </c>
      <c r="D4306" t="s">
        <v>2204</v>
      </c>
      <c r="E4306" t="s">
        <v>26</v>
      </c>
      <c r="F4306" s="8">
        <v>1</v>
      </c>
      <c r="G4306" s="10">
        <v>0.15</v>
      </c>
      <c r="H4306" t="s">
        <v>21</v>
      </c>
      <c r="I4306" s="8">
        <v>764.15</v>
      </c>
      <c r="J4306" s="8">
        <v>165.59</v>
      </c>
      <c r="K4306" s="12">
        <f>YEAR(Table2[[#This Row],[Order_Date]])</f>
        <v>2025</v>
      </c>
      <c r="L4306" s="12">
        <f>MONTH(Table2[[#This Row],[Order_Date]])</f>
        <v>8</v>
      </c>
      <c r="M4306" t="str">
        <f>TEXT(Table2[[#This Row],[Order_Date]],"mmm")</f>
        <v>Aug</v>
      </c>
      <c r="N4306" t="str">
        <f>TEXT(Table2[[#This Row],[Order_Date]],"YYYY-MM")</f>
        <v>2025-08</v>
      </c>
      <c r="O4306" s="9">
        <f>IFERROR(Table2[[#This Row],[Profit]]/Table2[[#This Row],[Sales]],0)</f>
        <v>0.21669829222011386</v>
      </c>
      <c r="P4306" t="str">
        <f>_xlfn.XLOOKUP(Table2[[#This Row],[Product_ID]],Table4[Product_ID],Table4[Category],"Not Found")</f>
        <v>Technology</v>
      </c>
      <c r="Q4306" t="str">
        <f>_xlfn.XLOOKUP(Table2[[#This Row],[Product_ID]],Table4[Product_ID],Table4[Sub_Category],"Not Found")</f>
        <v>Accessories</v>
      </c>
      <c r="R4306" t="str">
        <f>_xlfn.XLOOKUP(Table2[[#This Row],[Customer_ID]],Table1[Customer_ID],Table1[Region],"Not Found")</f>
        <v>North</v>
      </c>
      <c r="S4306" t="str">
        <f>_xlfn.XLOOKUP(Table2[[#This Row],[Customer_ID]],Table1[Customer_ID],Table1[Segment],"Not Found")</f>
        <v>Consumer</v>
      </c>
      <c r="T4306" t="str">
        <f>_xlfn.XLOOKUP(Table2[[#This Row],[Product_ID]],Table4[Product_ID],Table4[Product_Name],"Not Found")</f>
        <v>Keyboard</v>
      </c>
    </row>
    <row r="4307" spans="1:20" x14ac:dyDescent="0.3">
      <c r="A4307" t="s">
        <v>4839</v>
      </c>
      <c r="B4307" s="4">
        <v>45730</v>
      </c>
      <c r="C4307" s="4">
        <v>45734</v>
      </c>
      <c r="D4307" t="s">
        <v>1171</v>
      </c>
      <c r="E4307" t="s">
        <v>116</v>
      </c>
      <c r="F4307" s="8">
        <v>1</v>
      </c>
      <c r="G4307" s="10">
        <v>0</v>
      </c>
      <c r="H4307" t="s">
        <v>30</v>
      </c>
      <c r="I4307" s="8">
        <v>399</v>
      </c>
      <c r="J4307" s="8">
        <v>95.09</v>
      </c>
      <c r="K4307" s="12">
        <f>YEAR(Table2[[#This Row],[Order_Date]])</f>
        <v>2025</v>
      </c>
      <c r="L4307" s="12">
        <f>MONTH(Table2[[#This Row],[Order_Date]])</f>
        <v>3</v>
      </c>
      <c r="M4307" t="str">
        <f>TEXT(Table2[[#This Row],[Order_Date]],"mmm")</f>
        <v>Mar</v>
      </c>
      <c r="N4307" t="str">
        <f>TEXT(Table2[[#This Row],[Order_Date]],"YYYY-MM")</f>
        <v>2025-03</v>
      </c>
      <c r="O4307" s="9">
        <f>IFERROR(Table2[[#This Row],[Profit]]/Table2[[#This Row],[Sales]],0)</f>
        <v>0.23832080200501254</v>
      </c>
      <c r="P4307" t="str">
        <f>_xlfn.XLOOKUP(Table2[[#This Row],[Product_ID]],Table4[Product_ID],Table4[Category],"Not Found")</f>
        <v>Technology</v>
      </c>
      <c r="Q4307" t="str">
        <f>_xlfn.XLOOKUP(Table2[[#This Row],[Product_ID]],Table4[Product_ID],Table4[Sub_Category],"Not Found")</f>
        <v>Accessories</v>
      </c>
      <c r="R4307" t="str">
        <f>_xlfn.XLOOKUP(Table2[[#This Row],[Customer_ID]],Table1[Customer_ID],Table1[Region],"Not Found")</f>
        <v>South</v>
      </c>
      <c r="S4307" t="str">
        <f>_xlfn.XLOOKUP(Table2[[#This Row],[Customer_ID]],Table1[Customer_ID],Table1[Segment],"Not Found")</f>
        <v>Corporate</v>
      </c>
      <c r="T4307" t="str">
        <f>_xlfn.XLOOKUP(Table2[[#This Row],[Product_ID]],Table4[Product_ID],Table4[Product_Name],"Not Found")</f>
        <v>Mobile Holder</v>
      </c>
    </row>
    <row r="4308" spans="1:20" x14ac:dyDescent="0.3">
      <c r="A4308" t="s">
        <v>4840</v>
      </c>
      <c r="B4308" s="4">
        <v>45569</v>
      </c>
      <c r="C4308" s="4">
        <v>45574</v>
      </c>
      <c r="D4308" t="s">
        <v>1204</v>
      </c>
      <c r="E4308" t="s">
        <v>65</v>
      </c>
      <c r="F4308" s="8">
        <v>1</v>
      </c>
      <c r="G4308" s="10">
        <v>0.05</v>
      </c>
      <c r="H4308" t="s">
        <v>13</v>
      </c>
      <c r="I4308" s="8">
        <v>664.05</v>
      </c>
      <c r="J4308" s="8">
        <v>208.68</v>
      </c>
      <c r="K4308" s="12">
        <f>YEAR(Table2[[#This Row],[Order_Date]])</f>
        <v>2024</v>
      </c>
      <c r="L4308" s="12">
        <f>MONTH(Table2[[#This Row],[Order_Date]])</f>
        <v>10</v>
      </c>
      <c r="M4308" t="str">
        <f>TEXT(Table2[[#This Row],[Order_Date]],"mmm")</f>
        <v>Oct</v>
      </c>
      <c r="N4308" t="str">
        <f>TEXT(Table2[[#This Row],[Order_Date]],"YYYY-MM")</f>
        <v>2024-10</v>
      </c>
      <c r="O4308" s="9">
        <f>IFERROR(Table2[[#This Row],[Profit]]/Table2[[#This Row],[Sales]],0)</f>
        <v>0.31425344477072514</v>
      </c>
      <c r="P4308" t="str">
        <f>_xlfn.XLOOKUP(Table2[[#This Row],[Product_ID]],Table4[Product_ID],Table4[Category],"Not Found")</f>
        <v>Office</v>
      </c>
      <c r="Q4308" t="str">
        <f>_xlfn.XLOOKUP(Table2[[#This Row],[Product_ID]],Table4[Product_ID],Table4[Sub_Category],"Not Found")</f>
        <v>Storage</v>
      </c>
      <c r="R4308" t="str">
        <f>_xlfn.XLOOKUP(Table2[[#This Row],[Customer_ID]],Table1[Customer_ID],Table1[Region],"Not Found")</f>
        <v>North</v>
      </c>
      <c r="S4308" t="str">
        <f>_xlfn.XLOOKUP(Table2[[#This Row],[Customer_ID]],Table1[Customer_ID],Table1[Segment],"Not Found")</f>
        <v>Consumer</v>
      </c>
      <c r="T4308" t="str">
        <f>_xlfn.XLOOKUP(Table2[[#This Row],[Product_ID]],Table4[Product_ID],Table4[Product_Name],"Not Found")</f>
        <v>Desk Organizer</v>
      </c>
    </row>
    <row r="4309" spans="1:20" x14ac:dyDescent="0.3">
      <c r="A4309" t="s">
        <v>4841</v>
      </c>
      <c r="B4309" s="4">
        <v>45843</v>
      </c>
      <c r="C4309" s="4">
        <v>45846</v>
      </c>
      <c r="D4309" t="s">
        <v>115</v>
      </c>
      <c r="E4309" t="s">
        <v>76</v>
      </c>
      <c r="F4309" s="8">
        <v>3</v>
      </c>
      <c r="G4309" s="10">
        <v>0</v>
      </c>
      <c r="H4309" t="s">
        <v>13</v>
      </c>
      <c r="I4309" s="8">
        <v>2697</v>
      </c>
      <c r="J4309" s="8">
        <v>652.92999999999995</v>
      </c>
      <c r="K4309" s="12">
        <f>YEAR(Table2[[#This Row],[Order_Date]])</f>
        <v>2025</v>
      </c>
      <c r="L4309" s="12">
        <f>MONTH(Table2[[#This Row],[Order_Date]])</f>
        <v>7</v>
      </c>
      <c r="M4309" t="str">
        <f>TEXT(Table2[[#This Row],[Order_Date]],"mmm")</f>
        <v>Jul</v>
      </c>
      <c r="N4309" t="str">
        <f>TEXT(Table2[[#This Row],[Order_Date]],"YYYY-MM")</f>
        <v>2025-07</v>
      </c>
      <c r="O4309" s="9">
        <f>IFERROR(Table2[[#This Row],[Profit]]/Table2[[#This Row],[Sales]],0)</f>
        <v>0.24209492028179458</v>
      </c>
      <c r="P4309" t="str">
        <f>_xlfn.XLOOKUP(Table2[[#This Row],[Product_ID]],Table4[Product_ID],Table4[Category],"Not Found")</f>
        <v>Home</v>
      </c>
      <c r="Q4309" t="str">
        <f>_xlfn.XLOOKUP(Table2[[#This Row],[Product_ID]],Table4[Product_ID],Table4[Sub_Category],"Not Found")</f>
        <v>Decor</v>
      </c>
      <c r="R4309" t="str">
        <f>_xlfn.XLOOKUP(Table2[[#This Row],[Customer_ID]],Table1[Customer_ID],Table1[Region],"Not Found")</f>
        <v>North</v>
      </c>
      <c r="S4309" t="str">
        <f>_xlfn.XLOOKUP(Table2[[#This Row],[Customer_ID]],Table1[Customer_ID],Table1[Segment],"Not Found")</f>
        <v>Consumer</v>
      </c>
      <c r="T4309" t="str">
        <f>_xlfn.XLOOKUP(Table2[[#This Row],[Product_ID]],Table4[Product_ID],Table4[Product_Name],"Not Found")</f>
        <v>Wall Clock</v>
      </c>
    </row>
    <row r="4310" spans="1:20" x14ac:dyDescent="0.3">
      <c r="A4310" t="s">
        <v>4842</v>
      </c>
      <c r="B4310" s="4">
        <v>45904</v>
      </c>
      <c r="C4310" s="4">
        <v>45909</v>
      </c>
      <c r="D4310" t="s">
        <v>848</v>
      </c>
      <c r="E4310" t="s">
        <v>65</v>
      </c>
      <c r="F4310" s="8">
        <v>2</v>
      </c>
      <c r="G4310" s="10">
        <v>0.1</v>
      </c>
      <c r="H4310" t="s">
        <v>17</v>
      </c>
      <c r="I4310" s="8">
        <v>1258.2</v>
      </c>
      <c r="J4310" s="8">
        <v>401.15</v>
      </c>
      <c r="K4310" s="12">
        <f>YEAR(Table2[[#This Row],[Order_Date]])</f>
        <v>2025</v>
      </c>
      <c r="L4310" s="12">
        <f>MONTH(Table2[[#This Row],[Order_Date]])</f>
        <v>9</v>
      </c>
      <c r="M4310" t="str">
        <f>TEXT(Table2[[#This Row],[Order_Date]],"mmm")</f>
        <v>Sep</v>
      </c>
      <c r="N4310" t="str">
        <f>TEXT(Table2[[#This Row],[Order_Date]],"YYYY-MM")</f>
        <v>2025-09</v>
      </c>
      <c r="O4310" s="9">
        <f>IFERROR(Table2[[#This Row],[Profit]]/Table2[[#This Row],[Sales]],0)</f>
        <v>0.31882848513749801</v>
      </c>
      <c r="P4310" t="str">
        <f>_xlfn.XLOOKUP(Table2[[#This Row],[Product_ID]],Table4[Product_ID],Table4[Category],"Not Found")</f>
        <v>Office</v>
      </c>
      <c r="Q4310" t="str">
        <f>_xlfn.XLOOKUP(Table2[[#This Row],[Product_ID]],Table4[Product_ID],Table4[Sub_Category],"Not Found")</f>
        <v>Storage</v>
      </c>
      <c r="R4310" t="str">
        <f>_xlfn.XLOOKUP(Table2[[#This Row],[Customer_ID]],Table1[Customer_ID],Table1[Region],"Not Found")</f>
        <v>South</v>
      </c>
      <c r="S4310" t="str">
        <f>_xlfn.XLOOKUP(Table2[[#This Row],[Customer_ID]],Table1[Customer_ID],Table1[Segment],"Not Found")</f>
        <v>Home Office</v>
      </c>
      <c r="T4310" t="str">
        <f>_xlfn.XLOOKUP(Table2[[#This Row],[Product_ID]],Table4[Product_ID],Table4[Product_Name],"Not Found")</f>
        <v>Desk Organizer</v>
      </c>
    </row>
    <row r="4311" spans="1:20" x14ac:dyDescent="0.3">
      <c r="A4311" t="s">
        <v>4843</v>
      </c>
      <c r="B4311" s="4">
        <v>45402</v>
      </c>
      <c r="C4311" s="4">
        <v>45407</v>
      </c>
      <c r="D4311" t="s">
        <v>1394</v>
      </c>
      <c r="E4311" t="s">
        <v>96</v>
      </c>
      <c r="F4311" s="8">
        <v>1</v>
      </c>
      <c r="G4311" s="10">
        <v>0.1</v>
      </c>
      <c r="H4311" t="s">
        <v>13</v>
      </c>
      <c r="I4311" s="8">
        <v>899.1</v>
      </c>
      <c r="J4311" s="8">
        <v>217.85</v>
      </c>
      <c r="K4311" s="12">
        <f>YEAR(Table2[[#This Row],[Order_Date]])</f>
        <v>2024</v>
      </c>
      <c r="L4311" s="12">
        <f>MONTH(Table2[[#This Row],[Order_Date]])</f>
        <v>4</v>
      </c>
      <c r="M4311" t="str">
        <f>TEXT(Table2[[#This Row],[Order_Date]],"mmm")</f>
        <v>Apr</v>
      </c>
      <c r="N4311" t="str">
        <f>TEXT(Table2[[#This Row],[Order_Date]],"YYYY-MM")</f>
        <v>2024-04</v>
      </c>
      <c r="O4311" s="9">
        <f>IFERROR(Table2[[#This Row],[Profit]]/Table2[[#This Row],[Sales]],0)</f>
        <v>0.24229785340896451</v>
      </c>
      <c r="P4311" t="str">
        <f>_xlfn.XLOOKUP(Table2[[#This Row],[Product_ID]],Table4[Product_ID],Table4[Category],"Not Found")</f>
        <v>Home</v>
      </c>
      <c r="Q4311" t="str">
        <f>_xlfn.XLOOKUP(Table2[[#This Row],[Product_ID]],Table4[Product_ID],Table4[Sub_Category],"Not Found")</f>
        <v>Lighting</v>
      </c>
      <c r="R4311" t="str">
        <f>_xlfn.XLOOKUP(Table2[[#This Row],[Customer_ID]],Table1[Customer_ID],Table1[Region],"Not Found")</f>
        <v>North</v>
      </c>
      <c r="S4311" t="str">
        <f>_xlfn.XLOOKUP(Table2[[#This Row],[Customer_ID]],Table1[Customer_ID],Table1[Segment],"Not Found")</f>
        <v>Corporate</v>
      </c>
      <c r="T4311" t="str">
        <f>_xlfn.XLOOKUP(Table2[[#This Row],[Product_ID]],Table4[Product_ID],Table4[Product_Name],"Not Found")</f>
        <v>LED Strip Light</v>
      </c>
    </row>
    <row r="4312" spans="1:20" x14ac:dyDescent="0.3">
      <c r="A4312" t="s">
        <v>4844</v>
      </c>
      <c r="B4312" s="4">
        <v>45676</v>
      </c>
      <c r="C4312" s="4">
        <v>45677</v>
      </c>
      <c r="D4312" t="s">
        <v>1182</v>
      </c>
      <c r="E4312" t="s">
        <v>71</v>
      </c>
      <c r="F4312" s="8">
        <v>1</v>
      </c>
      <c r="G4312" s="10">
        <v>0.05</v>
      </c>
      <c r="H4312" t="s">
        <v>17</v>
      </c>
      <c r="I4312" s="8">
        <v>759.05</v>
      </c>
      <c r="J4312" s="8">
        <v>189.48</v>
      </c>
      <c r="K4312" s="12">
        <f>YEAR(Table2[[#This Row],[Order_Date]])</f>
        <v>2025</v>
      </c>
      <c r="L4312" s="12">
        <f>MONTH(Table2[[#This Row],[Order_Date]])</f>
        <v>1</v>
      </c>
      <c r="M4312" t="str">
        <f>TEXT(Table2[[#This Row],[Order_Date]],"mmm")</f>
        <v>Jan</v>
      </c>
      <c r="N4312" t="str">
        <f>TEXT(Table2[[#This Row],[Order_Date]],"YYYY-MM")</f>
        <v>2025-01</v>
      </c>
      <c r="O4312" s="9">
        <f>IFERROR(Table2[[#This Row],[Profit]]/Table2[[#This Row],[Sales]],0)</f>
        <v>0.24962782425400171</v>
      </c>
      <c r="P4312" t="str">
        <f>_xlfn.XLOOKUP(Table2[[#This Row],[Product_ID]],Table4[Product_ID],Table4[Category],"Not Found")</f>
        <v>Home</v>
      </c>
      <c r="Q4312" t="str">
        <f>_xlfn.XLOOKUP(Table2[[#This Row],[Product_ID]],Table4[Product_ID],Table4[Sub_Category],"Not Found")</f>
        <v>Storage</v>
      </c>
      <c r="R4312" t="str">
        <f>_xlfn.XLOOKUP(Table2[[#This Row],[Customer_ID]],Table1[Customer_ID],Table1[Region],"Not Found")</f>
        <v>East</v>
      </c>
      <c r="S4312" t="str">
        <f>_xlfn.XLOOKUP(Table2[[#This Row],[Customer_ID]],Table1[Customer_ID],Table1[Segment],"Not Found")</f>
        <v>Consumer</v>
      </c>
      <c r="T4312" t="str">
        <f>_xlfn.XLOOKUP(Table2[[#This Row],[Product_ID]],Table4[Product_ID],Table4[Product_Name],"Not Found")</f>
        <v>Storage Box</v>
      </c>
    </row>
    <row r="4313" spans="1:20" x14ac:dyDescent="0.3">
      <c r="A4313" t="s">
        <v>4845</v>
      </c>
      <c r="B4313" s="4">
        <v>45482</v>
      </c>
      <c r="C4313" s="4">
        <v>45485</v>
      </c>
      <c r="D4313" t="s">
        <v>907</v>
      </c>
      <c r="E4313" t="s">
        <v>40</v>
      </c>
      <c r="F4313" s="8">
        <v>2</v>
      </c>
      <c r="G4313" s="10">
        <v>0</v>
      </c>
      <c r="H4313" t="s">
        <v>13</v>
      </c>
      <c r="I4313" s="8">
        <v>2998</v>
      </c>
      <c r="J4313" s="8">
        <v>608.99</v>
      </c>
      <c r="K4313" s="12">
        <f>YEAR(Table2[[#This Row],[Order_Date]])</f>
        <v>2024</v>
      </c>
      <c r="L4313" s="12">
        <f>MONTH(Table2[[#This Row],[Order_Date]])</f>
        <v>7</v>
      </c>
      <c r="M4313" t="str">
        <f>TEXT(Table2[[#This Row],[Order_Date]],"mmm")</f>
        <v>Jul</v>
      </c>
      <c r="N4313" t="str">
        <f>TEXT(Table2[[#This Row],[Order_Date]],"YYYY-MM")</f>
        <v>2024-07</v>
      </c>
      <c r="O4313" s="9">
        <f>IFERROR(Table2[[#This Row],[Profit]]/Table2[[#This Row],[Sales]],0)</f>
        <v>0.20313208805870581</v>
      </c>
      <c r="P4313" t="str">
        <f>_xlfn.XLOOKUP(Table2[[#This Row],[Product_ID]],Table4[Product_ID],Table4[Category],"Not Found")</f>
        <v>Technology</v>
      </c>
      <c r="Q4313" t="str">
        <f>_xlfn.XLOOKUP(Table2[[#This Row],[Product_ID]],Table4[Product_ID],Table4[Sub_Category],"Not Found")</f>
        <v>Accessories</v>
      </c>
      <c r="R4313" t="str">
        <f>_xlfn.XLOOKUP(Table2[[#This Row],[Customer_ID]],Table1[Customer_ID],Table1[Region],"Not Found")</f>
        <v>West</v>
      </c>
      <c r="S4313" t="str">
        <f>_xlfn.XLOOKUP(Table2[[#This Row],[Customer_ID]],Table1[Customer_ID],Table1[Segment],"Not Found")</f>
        <v>Consumer</v>
      </c>
      <c r="T4313" t="str">
        <f>_xlfn.XLOOKUP(Table2[[#This Row],[Product_ID]],Table4[Product_ID],Table4[Product_Name],"Not Found")</f>
        <v>Power Bank</v>
      </c>
    </row>
    <row r="4314" spans="1:20" x14ac:dyDescent="0.3">
      <c r="A4314" t="s">
        <v>4846</v>
      </c>
      <c r="B4314" s="4">
        <v>45781</v>
      </c>
      <c r="C4314" s="4">
        <v>45784</v>
      </c>
      <c r="D4314" t="s">
        <v>322</v>
      </c>
      <c r="E4314" t="s">
        <v>76</v>
      </c>
      <c r="F4314" s="8">
        <v>1</v>
      </c>
      <c r="G4314" s="10">
        <v>0.05</v>
      </c>
      <c r="H4314" t="s">
        <v>17</v>
      </c>
      <c r="I4314" s="8">
        <v>854.05</v>
      </c>
      <c r="J4314" s="8">
        <v>236.5</v>
      </c>
      <c r="K4314" s="12">
        <f>YEAR(Table2[[#This Row],[Order_Date]])</f>
        <v>2025</v>
      </c>
      <c r="L4314" s="12">
        <f>MONTH(Table2[[#This Row],[Order_Date]])</f>
        <v>5</v>
      </c>
      <c r="M4314" t="str">
        <f>TEXT(Table2[[#This Row],[Order_Date]],"mmm")</f>
        <v>May</v>
      </c>
      <c r="N4314" t="str">
        <f>TEXT(Table2[[#This Row],[Order_Date]],"YYYY-MM")</f>
        <v>2025-05</v>
      </c>
      <c r="O4314" s="9">
        <f>IFERROR(Table2[[#This Row],[Profit]]/Table2[[#This Row],[Sales]],0)</f>
        <v>0.27691587143609858</v>
      </c>
      <c r="P4314" t="str">
        <f>_xlfn.XLOOKUP(Table2[[#This Row],[Product_ID]],Table4[Product_ID],Table4[Category],"Not Found")</f>
        <v>Home</v>
      </c>
      <c r="Q4314" t="str">
        <f>_xlfn.XLOOKUP(Table2[[#This Row],[Product_ID]],Table4[Product_ID],Table4[Sub_Category],"Not Found")</f>
        <v>Decor</v>
      </c>
      <c r="R4314" t="str">
        <f>_xlfn.XLOOKUP(Table2[[#This Row],[Customer_ID]],Table1[Customer_ID],Table1[Region],"Not Found")</f>
        <v>South</v>
      </c>
      <c r="S4314" t="str">
        <f>_xlfn.XLOOKUP(Table2[[#This Row],[Customer_ID]],Table1[Customer_ID],Table1[Segment],"Not Found")</f>
        <v>Consumer</v>
      </c>
      <c r="T4314" t="str">
        <f>_xlfn.XLOOKUP(Table2[[#This Row],[Product_ID]],Table4[Product_ID],Table4[Product_Name],"Not Found")</f>
        <v>Wall Clock</v>
      </c>
    </row>
    <row r="4315" spans="1:20" x14ac:dyDescent="0.3">
      <c r="A4315" t="s">
        <v>4847</v>
      </c>
      <c r="B4315" s="4">
        <v>45985</v>
      </c>
      <c r="C4315" s="4">
        <v>45987</v>
      </c>
      <c r="D4315" t="s">
        <v>607</v>
      </c>
      <c r="E4315" t="s">
        <v>99</v>
      </c>
      <c r="F4315" s="8">
        <v>3</v>
      </c>
      <c r="G4315" s="10">
        <v>0</v>
      </c>
      <c r="H4315" t="s">
        <v>30</v>
      </c>
      <c r="I4315" s="8">
        <v>747</v>
      </c>
      <c r="J4315" s="8">
        <v>173.03</v>
      </c>
      <c r="K4315" s="12">
        <f>YEAR(Table2[[#This Row],[Order_Date]])</f>
        <v>2025</v>
      </c>
      <c r="L4315" s="12">
        <f>MONTH(Table2[[#This Row],[Order_Date]])</f>
        <v>11</v>
      </c>
      <c r="M4315" t="str">
        <f>TEXT(Table2[[#This Row],[Order_Date]],"mmm")</f>
        <v>Nov</v>
      </c>
      <c r="N4315" t="str">
        <f>TEXT(Table2[[#This Row],[Order_Date]],"YYYY-MM")</f>
        <v>2025-11</v>
      </c>
      <c r="O4315" s="9">
        <f>IFERROR(Table2[[#This Row],[Profit]]/Table2[[#This Row],[Sales]],0)</f>
        <v>0.23163319946452476</v>
      </c>
      <c r="P4315" t="str">
        <f>_xlfn.XLOOKUP(Table2[[#This Row],[Product_ID]],Table4[Product_ID],Table4[Category],"Not Found")</f>
        <v>Office</v>
      </c>
      <c r="Q4315" t="str">
        <f>_xlfn.XLOOKUP(Table2[[#This Row],[Product_ID]],Table4[Product_ID],Table4[Sub_Category],"Not Found")</f>
        <v>Paper</v>
      </c>
      <c r="R4315" t="str">
        <f>_xlfn.XLOOKUP(Table2[[#This Row],[Customer_ID]],Table1[Customer_ID],Table1[Region],"Not Found")</f>
        <v>West</v>
      </c>
      <c r="S4315" t="str">
        <f>_xlfn.XLOOKUP(Table2[[#This Row],[Customer_ID]],Table1[Customer_ID],Table1[Segment],"Not Found")</f>
        <v>Home Office</v>
      </c>
      <c r="T4315" t="str">
        <f>_xlfn.XLOOKUP(Table2[[#This Row],[Product_ID]],Table4[Product_ID],Table4[Product_Name],"Not Found")</f>
        <v>Pen Set</v>
      </c>
    </row>
    <row r="4316" spans="1:20" x14ac:dyDescent="0.3">
      <c r="A4316" t="s">
        <v>4848</v>
      </c>
      <c r="B4316" s="4">
        <v>45717</v>
      </c>
      <c r="C4316" s="4">
        <v>45719</v>
      </c>
      <c r="D4316" t="s">
        <v>681</v>
      </c>
      <c r="E4316" t="s">
        <v>40</v>
      </c>
      <c r="F4316" s="8">
        <v>3</v>
      </c>
      <c r="G4316" s="10">
        <v>0.05</v>
      </c>
      <c r="H4316" t="s">
        <v>13</v>
      </c>
      <c r="I4316" s="8">
        <v>4272.1499999999996</v>
      </c>
      <c r="J4316" s="8">
        <v>974.11</v>
      </c>
      <c r="K4316" s="12">
        <f>YEAR(Table2[[#This Row],[Order_Date]])</f>
        <v>2025</v>
      </c>
      <c r="L4316" s="12">
        <f>MONTH(Table2[[#This Row],[Order_Date]])</f>
        <v>3</v>
      </c>
      <c r="M4316" t="str">
        <f>TEXT(Table2[[#This Row],[Order_Date]],"mmm")</f>
        <v>Mar</v>
      </c>
      <c r="N4316" t="str">
        <f>TEXT(Table2[[#This Row],[Order_Date]],"YYYY-MM")</f>
        <v>2025-03</v>
      </c>
      <c r="O4316" s="9">
        <f>IFERROR(Table2[[#This Row],[Profit]]/Table2[[#This Row],[Sales]],0)</f>
        <v>0.22801399763585081</v>
      </c>
      <c r="P4316" t="str">
        <f>_xlfn.XLOOKUP(Table2[[#This Row],[Product_ID]],Table4[Product_ID],Table4[Category],"Not Found")</f>
        <v>Technology</v>
      </c>
      <c r="Q4316" t="str">
        <f>_xlfn.XLOOKUP(Table2[[#This Row],[Product_ID]],Table4[Product_ID],Table4[Sub_Category],"Not Found")</f>
        <v>Accessories</v>
      </c>
      <c r="R4316" t="str">
        <f>_xlfn.XLOOKUP(Table2[[#This Row],[Customer_ID]],Table1[Customer_ID],Table1[Region],"Not Found")</f>
        <v>South</v>
      </c>
      <c r="S4316" t="str">
        <f>_xlfn.XLOOKUP(Table2[[#This Row],[Customer_ID]],Table1[Customer_ID],Table1[Segment],"Not Found")</f>
        <v>Home Office</v>
      </c>
      <c r="T4316" t="str">
        <f>_xlfn.XLOOKUP(Table2[[#This Row],[Product_ID]],Table4[Product_ID],Table4[Product_Name],"Not Found")</f>
        <v>Power Bank</v>
      </c>
    </row>
    <row r="4317" spans="1:20" x14ac:dyDescent="0.3">
      <c r="A4317" t="s">
        <v>4849</v>
      </c>
      <c r="B4317" s="4">
        <v>45696</v>
      </c>
      <c r="C4317" s="4">
        <v>45699</v>
      </c>
      <c r="D4317" t="s">
        <v>751</v>
      </c>
      <c r="E4317" t="s">
        <v>20</v>
      </c>
      <c r="F4317" s="8">
        <v>3</v>
      </c>
      <c r="G4317" s="10">
        <v>0.15</v>
      </c>
      <c r="H4317" t="s">
        <v>30</v>
      </c>
      <c r="I4317" s="8">
        <v>17847.45</v>
      </c>
      <c r="J4317" s="8">
        <v>3582.49</v>
      </c>
      <c r="K4317" s="12">
        <f>YEAR(Table2[[#This Row],[Order_Date]])</f>
        <v>2025</v>
      </c>
      <c r="L4317" s="12">
        <f>MONTH(Table2[[#This Row],[Order_Date]])</f>
        <v>2</v>
      </c>
      <c r="M4317" t="str">
        <f>TEXT(Table2[[#This Row],[Order_Date]],"mmm")</f>
        <v>Feb</v>
      </c>
      <c r="N4317" t="str">
        <f>TEXT(Table2[[#This Row],[Order_Date]],"YYYY-MM")</f>
        <v>2025-02</v>
      </c>
      <c r="O4317" s="9">
        <f>IFERROR(Table2[[#This Row],[Profit]]/Table2[[#This Row],[Sales]],0)</f>
        <v>0.20072839537300846</v>
      </c>
      <c r="P4317" t="str">
        <f>_xlfn.XLOOKUP(Table2[[#This Row],[Product_ID]],Table4[Product_ID],Table4[Category],"Not Found")</f>
        <v>Furniture</v>
      </c>
      <c r="Q4317" t="str">
        <f>_xlfn.XLOOKUP(Table2[[#This Row],[Product_ID]],Table4[Product_ID],Table4[Sub_Category],"Not Found")</f>
        <v>Furniture</v>
      </c>
      <c r="R4317" t="str">
        <f>_xlfn.XLOOKUP(Table2[[#This Row],[Customer_ID]],Table1[Customer_ID],Table1[Region],"Not Found")</f>
        <v>East</v>
      </c>
      <c r="S4317" t="str">
        <f>_xlfn.XLOOKUP(Table2[[#This Row],[Customer_ID]],Table1[Customer_ID],Table1[Segment],"Not Found")</f>
        <v>Home Office</v>
      </c>
      <c r="T4317" t="str">
        <f>_xlfn.XLOOKUP(Table2[[#This Row],[Product_ID]],Table4[Product_ID],Table4[Product_Name],"Not Found")</f>
        <v>Office Chair</v>
      </c>
    </row>
    <row r="4318" spans="1:20" x14ac:dyDescent="0.3">
      <c r="A4318" t="s">
        <v>4850</v>
      </c>
      <c r="B4318" s="4">
        <v>45626</v>
      </c>
      <c r="C4318" s="4">
        <v>45627</v>
      </c>
      <c r="D4318" t="s">
        <v>907</v>
      </c>
      <c r="E4318" t="s">
        <v>58</v>
      </c>
      <c r="F4318" s="8">
        <v>2</v>
      </c>
      <c r="G4318" s="10">
        <v>0.1</v>
      </c>
      <c r="H4318" t="s">
        <v>13</v>
      </c>
      <c r="I4318" s="8">
        <v>3598.2</v>
      </c>
      <c r="J4318" s="8">
        <v>920.72</v>
      </c>
      <c r="K4318" s="12">
        <f>YEAR(Table2[[#This Row],[Order_Date]])</f>
        <v>2024</v>
      </c>
      <c r="L4318" s="12">
        <f>MONTH(Table2[[#This Row],[Order_Date]])</f>
        <v>11</v>
      </c>
      <c r="M4318" t="str">
        <f>TEXT(Table2[[#This Row],[Order_Date]],"mmm")</f>
        <v>Nov</v>
      </c>
      <c r="N4318" t="str">
        <f>TEXT(Table2[[#This Row],[Order_Date]],"YYYY-MM")</f>
        <v>2024-11</v>
      </c>
      <c r="O4318" s="9">
        <f>IFERROR(Table2[[#This Row],[Profit]]/Table2[[#This Row],[Sales]],0)</f>
        <v>0.25588349730420767</v>
      </c>
      <c r="P4318" t="str">
        <f>_xlfn.XLOOKUP(Table2[[#This Row],[Product_ID]],Table4[Product_ID],Table4[Category],"Not Found")</f>
        <v>Technology</v>
      </c>
      <c r="Q4318" t="str">
        <f>_xlfn.XLOOKUP(Table2[[#This Row],[Product_ID]],Table4[Product_ID],Table4[Sub_Category],"Not Found")</f>
        <v>Audio</v>
      </c>
      <c r="R4318" t="str">
        <f>_xlfn.XLOOKUP(Table2[[#This Row],[Customer_ID]],Table1[Customer_ID],Table1[Region],"Not Found")</f>
        <v>West</v>
      </c>
      <c r="S4318" t="str">
        <f>_xlfn.XLOOKUP(Table2[[#This Row],[Customer_ID]],Table1[Customer_ID],Table1[Segment],"Not Found")</f>
        <v>Consumer</v>
      </c>
      <c r="T4318" t="str">
        <f>_xlfn.XLOOKUP(Table2[[#This Row],[Product_ID]],Table4[Product_ID],Table4[Product_Name],"Not Found")</f>
        <v>Bluetooth Speaker</v>
      </c>
    </row>
    <row r="4319" spans="1:20" x14ac:dyDescent="0.3">
      <c r="A4319" t="s">
        <v>4851</v>
      </c>
      <c r="B4319" s="4">
        <v>45500</v>
      </c>
      <c r="C4319" s="4">
        <v>45505</v>
      </c>
      <c r="D4319" t="s">
        <v>168</v>
      </c>
      <c r="E4319" t="s">
        <v>81</v>
      </c>
      <c r="F4319" s="8">
        <v>1</v>
      </c>
      <c r="G4319" s="10">
        <v>0</v>
      </c>
      <c r="H4319" t="s">
        <v>13</v>
      </c>
      <c r="I4319" s="8">
        <v>799</v>
      </c>
      <c r="J4319" s="8">
        <v>215.03</v>
      </c>
      <c r="K4319" s="12">
        <f>YEAR(Table2[[#This Row],[Order_Date]])</f>
        <v>2024</v>
      </c>
      <c r="L4319" s="12">
        <f>MONTH(Table2[[#This Row],[Order_Date]])</f>
        <v>7</v>
      </c>
      <c r="M4319" t="str">
        <f>TEXT(Table2[[#This Row],[Order_Date]],"mmm")</f>
        <v>Jul</v>
      </c>
      <c r="N4319" t="str">
        <f>TEXT(Table2[[#This Row],[Order_Date]],"YYYY-MM")</f>
        <v>2024-07</v>
      </c>
      <c r="O4319" s="9">
        <f>IFERROR(Table2[[#This Row],[Profit]]/Table2[[#This Row],[Sales]],0)</f>
        <v>0.26912390488110138</v>
      </c>
      <c r="P4319" t="str">
        <f>_xlfn.XLOOKUP(Table2[[#This Row],[Product_ID]],Table4[Product_ID],Table4[Category],"Not Found")</f>
        <v>Home</v>
      </c>
      <c r="Q4319" t="str">
        <f>_xlfn.XLOOKUP(Table2[[#This Row],[Product_ID]],Table4[Product_ID],Table4[Sub_Category],"Not Found")</f>
        <v>Kitchen</v>
      </c>
      <c r="R4319" t="str">
        <f>_xlfn.XLOOKUP(Table2[[#This Row],[Customer_ID]],Table1[Customer_ID],Table1[Region],"Not Found")</f>
        <v>West</v>
      </c>
      <c r="S4319" t="str">
        <f>_xlfn.XLOOKUP(Table2[[#This Row],[Customer_ID]],Table1[Customer_ID],Table1[Segment],"Not Found")</f>
        <v>Home Office</v>
      </c>
      <c r="T4319" t="str">
        <f>_xlfn.XLOOKUP(Table2[[#This Row],[Product_ID]],Table4[Product_ID],Table4[Product_Name],"Not Found")</f>
        <v>Travel Mug</v>
      </c>
    </row>
    <row r="4320" spans="1:20" x14ac:dyDescent="0.3">
      <c r="A4320" t="s">
        <v>4852</v>
      </c>
      <c r="B4320" s="4">
        <v>45313</v>
      </c>
      <c r="C4320" s="4">
        <v>45317</v>
      </c>
      <c r="D4320" t="s">
        <v>674</v>
      </c>
      <c r="E4320" t="s">
        <v>26</v>
      </c>
      <c r="F4320" s="8">
        <v>2</v>
      </c>
      <c r="G4320" s="10">
        <v>0.2</v>
      </c>
      <c r="H4320" t="s">
        <v>17</v>
      </c>
      <c r="I4320" s="8">
        <v>1438.4</v>
      </c>
      <c r="J4320" s="8">
        <v>270.13</v>
      </c>
      <c r="K4320" s="12">
        <f>YEAR(Table2[[#This Row],[Order_Date]])</f>
        <v>2024</v>
      </c>
      <c r="L4320" s="12">
        <f>MONTH(Table2[[#This Row],[Order_Date]])</f>
        <v>1</v>
      </c>
      <c r="M4320" t="str">
        <f>TEXT(Table2[[#This Row],[Order_Date]],"mmm")</f>
        <v>Jan</v>
      </c>
      <c r="N4320" t="str">
        <f>TEXT(Table2[[#This Row],[Order_Date]],"YYYY-MM")</f>
        <v>2024-01</v>
      </c>
      <c r="O4320" s="9">
        <f>IFERROR(Table2[[#This Row],[Profit]]/Table2[[#This Row],[Sales]],0)</f>
        <v>0.18779894327030031</v>
      </c>
      <c r="P4320" t="str">
        <f>_xlfn.XLOOKUP(Table2[[#This Row],[Product_ID]],Table4[Product_ID],Table4[Category],"Not Found")</f>
        <v>Technology</v>
      </c>
      <c r="Q4320" t="str">
        <f>_xlfn.XLOOKUP(Table2[[#This Row],[Product_ID]],Table4[Product_ID],Table4[Sub_Category],"Not Found")</f>
        <v>Accessories</v>
      </c>
      <c r="R4320" t="str">
        <f>_xlfn.XLOOKUP(Table2[[#This Row],[Customer_ID]],Table1[Customer_ID],Table1[Region],"Not Found")</f>
        <v>East</v>
      </c>
      <c r="S4320" t="str">
        <f>_xlfn.XLOOKUP(Table2[[#This Row],[Customer_ID]],Table1[Customer_ID],Table1[Segment],"Not Found")</f>
        <v>Home Office</v>
      </c>
      <c r="T4320" t="str">
        <f>_xlfn.XLOOKUP(Table2[[#This Row],[Product_ID]],Table4[Product_ID],Table4[Product_Name],"Not Found")</f>
        <v>Keyboard</v>
      </c>
    </row>
    <row r="4321" spans="1:20" x14ac:dyDescent="0.3">
      <c r="A4321" t="s">
        <v>4853</v>
      </c>
      <c r="B4321" s="4">
        <v>45969</v>
      </c>
      <c r="C4321" s="4">
        <v>45974</v>
      </c>
      <c r="D4321" t="s">
        <v>109</v>
      </c>
      <c r="E4321" t="s">
        <v>35</v>
      </c>
      <c r="F4321" s="8">
        <v>1</v>
      </c>
      <c r="G4321" s="10">
        <v>0.15</v>
      </c>
      <c r="H4321" t="s">
        <v>21</v>
      </c>
      <c r="I4321" s="8">
        <v>1359.15</v>
      </c>
      <c r="J4321" s="8">
        <v>435.2</v>
      </c>
      <c r="K4321" s="12">
        <f>YEAR(Table2[[#This Row],[Order_Date]])</f>
        <v>2025</v>
      </c>
      <c r="L4321" s="12">
        <f>MONTH(Table2[[#This Row],[Order_Date]])</f>
        <v>11</v>
      </c>
      <c r="M4321" t="str">
        <f>TEXT(Table2[[#This Row],[Order_Date]],"mmm")</f>
        <v>Nov</v>
      </c>
      <c r="N4321" t="str">
        <f>TEXT(Table2[[#This Row],[Order_Date]],"YYYY-MM")</f>
        <v>2025-11</v>
      </c>
      <c r="O4321" s="9">
        <f>IFERROR(Table2[[#This Row],[Profit]]/Table2[[#This Row],[Sales]],0)</f>
        <v>0.3202001250781738</v>
      </c>
      <c r="P4321" t="str">
        <f>_xlfn.XLOOKUP(Table2[[#This Row],[Product_ID]],Table4[Product_ID],Table4[Category],"Not Found")</f>
        <v>Lifestyle</v>
      </c>
      <c r="Q4321" t="str">
        <f>_xlfn.XLOOKUP(Table2[[#This Row],[Product_ID]],Table4[Product_ID],Table4[Sub_Category],"Not Found")</f>
        <v>Bags</v>
      </c>
      <c r="R4321" t="str">
        <f>_xlfn.XLOOKUP(Table2[[#This Row],[Customer_ID]],Table1[Customer_ID],Table1[Region],"Not Found")</f>
        <v>East</v>
      </c>
      <c r="S4321" t="str">
        <f>_xlfn.XLOOKUP(Table2[[#This Row],[Customer_ID]],Table1[Customer_ID],Table1[Segment],"Not Found")</f>
        <v>Consumer</v>
      </c>
      <c r="T4321" t="str">
        <f>_xlfn.XLOOKUP(Table2[[#This Row],[Product_ID]],Table4[Product_ID],Table4[Product_Name],"Not Found")</f>
        <v>Backpack</v>
      </c>
    </row>
    <row r="4322" spans="1:20" x14ac:dyDescent="0.3">
      <c r="A4322" t="s">
        <v>4854</v>
      </c>
      <c r="B4322" s="4">
        <v>45902</v>
      </c>
      <c r="C4322" s="4">
        <v>45906</v>
      </c>
      <c r="D4322" t="s">
        <v>2075</v>
      </c>
      <c r="E4322" t="s">
        <v>71</v>
      </c>
      <c r="F4322" s="8">
        <v>1</v>
      </c>
      <c r="G4322" s="10">
        <v>0.05</v>
      </c>
      <c r="H4322" t="s">
        <v>21</v>
      </c>
      <c r="I4322" s="8">
        <v>759.05</v>
      </c>
      <c r="J4322" s="8">
        <v>209.42</v>
      </c>
      <c r="K4322" s="12">
        <f>YEAR(Table2[[#This Row],[Order_Date]])</f>
        <v>2025</v>
      </c>
      <c r="L4322" s="12">
        <f>MONTH(Table2[[#This Row],[Order_Date]])</f>
        <v>9</v>
      </c>
      <c r="M4322" t="str">
        <f>TEXT(Table2[[#This Row],[Order_Date]],"mmm")</f>
        <v>Sep</v>
      </c>
      <c r="N4322" t="str">
        <f>TEXT(Table2[[#This Row],[Order_Date]],"YYYY-MM")</f>
        <v>2025-09</v>
      </c>
      <c r="O4322" s="9">
        <f>IFERROR(Table2[[#This Row],[Profit]]/Table2[[#This Row],[Sales]],0)</f>
        <v>0.27589750345827019</v>
      </c>
      <c r="P4322" t="str">
        <f>_xlfn.XLOOKUP(Table2[[#This Row],[Product_ID]],Table4[Product_ID],Table4[Category],"Not Found")</f>
        <v>Home</v>
      </c>
      <c r="Q4322" t="str">
        <f>_xlfn.XLOOKUP(Table2[[#This Row],[Product_ID]],Table4[Product_ID],Table4[Sub_Category],"Not Found")</f>
        <v>Storage</v>
      </c>
      <c r="R4322" t="str">
        <f>_xlfn.XLOOKUP(Table2[[#This Row],[Customer_ID]],Table1[Customer_ID],Table1[Region],"Not Found")</f>
        <v>West</v>
      </c>
      <c r="S4322" t="str">
        <f>_xlfn.XLOOKUP(Table2[[#This Row],[Customer_ID]],Table1[Customer_ID],Table1[Segment],"Not Found")</f>
        <v>Consumer</v>
      </c>
      <c r="T4322" t="str">
        <f>_xlfn.XLOOKUP(Table2[[#This Row],[Product_ID]],Table4[Product_ID],Table4[Product_Name],"Not Found")</f>
        <v>Storage Box</v>
      </c>
    </row>
    <row r="4323" spans="1:20" x14ac:dyDescent="0.3">
      <c r="A4323" t="s">
        <v>4855</v>
      </c>
      <c r="B4323" s="4">
        <v>45499</v>
      </c>
      <c r="C4323" s="4">
        <v>45500</v>
      </c>
      <c r="D4323" t="s">
        <v>305</v>
      </c>
      <c r="E4323" t="s">
        <v>29</v>
      </c>
      <c r="F4323" s="8">
        <v>1</v>
      </c>
      <c r="G4323" s="10">
        <v>0.05</v>
      </c>
      <c r="H4323" t="s">
        <v>21</v>
      </c>
      <c r="I4323" s="8">
        <v>379.05</v>
      </c>
      <c r="J4323" s="8">
        <v>114.74</v>
      </c>
      <c r="K4323" s="12">
        <f>YEAR(Table2[[#This Row],[Order_Date]])</f>
        <v>2024</v>
      </c>
      <c r="L4323" s="12">
        <f>MONTH(Table2[[#This Row],[Order_Date]])</f>
        <v>7</v>
      </c>
      <c r="M4323" t="str">
        <f>TEXT(Table2[[#This Row],[Order_Date]],"mmm")</f>
        <v>Jul</v>
      </c>
      <c r="N4323" t="str">
        <f>TEXT(Table2[[#This Row],[Order_Date]],"YYYY-MM")</f>
        <v>2024-07</v>
      </c>
      <c r="O4323" s="9">
        <f>IFERROR(Table2[[#This Row],[Profit]]/Table2[[#This Row],[Sales]],0)</f>
        <v>0.30270412874290986</v>
      </c>
      <c r="P4323" t="str">
        <f>_xlfn.XLOOKUP(Table2[[#This Row],[Product_ID]],Table4[Product_ID],Table4[Category],"Not Found")</f>
        <v>Office</v>
      </c>
      <c r="Q4323" t="str">
        <f>_xlfn.XLOOKUP(Table2[[#This Row],[Product_ID]],Table4[Product_ID],Table4[Sub_Category],"Not Found")</f>
        <v>Paper</v>
      </c>
      <c r="R4323" t="str">
        <f>_xlfn.XLOOKUP(Table2[[#This Row],[Customer_ID]],Table1[Customer_ID],Table1[Region],"Not Found")</f>
        <v>South</v>
      </c>
      <c r="S4323" t="str">
        <f>_xlfn.XLOOKUP(Table2[[#This Row],[Customer_ID]],Table1[Customer_ID],Table1[Segment],"Not Found")</f>
        <v>Consumer</v>
      </c>
      <c r="T4323" t="str">
        <f>_xlfn.XLOOKUP(Table2[[#This Row],[Product_ID]],Table4[Product_ID],Table4[Product_Name],"Not Found")</f>
        <v>Notebook Set</v>
      </c>
    </row>
    <row r="4324" spans="1:20" x14ac:dyDescent="0.3">
      <c r="A4324" t="s">
        <v>4856</v>
      </c>
      <c r="B4324" s="4">
        <v>45299</v>
      </c>
      <c r="C4324" s="4">
        <v>45301</v>
      </c>
      <c r="D4324" t="s">
        <v>95</v>
      </c>
      <c r="E4324" t="s">
        <v>71</v>
      </c>
      <c r="F4324" s="8">
        <v>1</v>
      </c>
      <c r="G4324" s="10">
        <v>0.15</v>
      </c>
      <c r="H4324" t="s">
        <v>13</v>
      </c>
      <c r="I4324" s="8">
        <v>679.15</v>
      </c>
      <c r="J4324" s="8">
        <v>164.1</v>
      </c>
      <c r="K4324" s="12">
        <f>YEAR(Table2[[#This Row],[Order_Date]])</f>
        <v>2024</v>
      </c>
      <c r="L4324" s="12">
        <f>MONTH(Table2[[#This Row],[Order_Date]])</f>
        <v>1</v>
      </c>
      <c r="M4324" t="str">
        <f>TEXT(Table2[[#This Row],[Order_Date]],"mmm")</f>
        <v>Jan</v>
      </c>
      <c r="N4324" t="str">
        <f>TEXT(Table2[[#This Row],[Order_Date]],"YYYY-MM")</f>
        <v>2024-01</v>
      </c>
      <c r="O4324" s="9">
        <f>IFERROR(Table2[[#This Row],[Profit]]/Table2[[#This Row],[Sales]],0)</f>
        <v>0.24162556136346905</v>
      </c>
      <c r="P4324" t="str">
        <f>_xlfn.XLOOKUP(Table2[[#This Row],[Product_ID]],Table4[Product_ID],Table4[Category],"Not Found")</f>
        <v>Home</v>
      </c>
      <c r="Q4324" t="str">
        <f>_xlfn.XLOOKUP(Table2[[#This Row],[Product_ID]],Table4[Product_ID],Table4[Sub_Category],"Not Found")</f>
        <v>Storage</v>
      </c>
      <c r="R4324" t="str">
        <f>_xlfn.XLOOKUP(Table2[[#This Row],[Customer_ID]],Table1[Customer_ID],Table1[Region],"Not Found")</f>
        <v>East</v>
      </c>
      <c r="S4324" t="str">
        <f>_xlfn.XLOOKUP(Table2[[#This Row],[Customer_ID]],Table1[Customer_ID],Table1[Segment],"Not Found")</f>
        <v>Corporate</v>
      </c>
      <c r="T4324" t="str">
        <f>_xlfn.XLOOKUP(Table2[[#This Row],[Product_ID]],Table4[Product_ID],Table4[Product_Name],"Not Found")</f>
        <v>Storage Box</v>
      </c>
    </row>
    <row r="4325" spans="1:20" x14ac:dyDescent="0.3">
      <c r="A4325" t="s">
        <v>4857</v>
      </c>
      <c r="B4325" s="4">
        <v>45993</v>
      </c>
      <c r="C4325" s="4">
        <v>45996</v>
      </c>
      <c r="D4325" t="s">
        <v>275</v>
      </c>
      <c r="E4325" t="s">
        <v>26</v>
      </c>
      <c r="F4325" s="8">
        <v>1</v>
      </c>
      <c r="G4325" s="10">
        <v>0.1</v>
      </c>
      <c r="H4325" t="s">
        <v>13</v>
      </c>
      <c r="I4325" s="8">
        <v>809.1</v>
      </c>
      <c r="J4325" s="8">
        <v>173.68</v>
      </c>
      <c r="K4325" s="12">
        <f>YEAR(Table2[[#This Row],[Order_Date]])</f>
        <v>2025</v>
      </c>
      <c r="L4325" s="12">
        <f>MONTH(Table2[[#This Row],[Order_Date]])</f>
        <v>12</v>
      </c>
      <c r="M4325" t="str">
        <f>TEXT(Table2[[#This Row],[Order_Date]],"mmm")</f>
        <v>Dec</v>
      </c>
      <c r="N4325" t="str">
        <f>TEXT(Table2[[#This Row],[Order_Date]],"YYYY-MM")</f>
        <v>2025-12</v>
      </c>
      <c r="O4325" s="9">
        <f>IFERROR(Table2[[#This Row],[Profit]]/Table2[[#This Row],[Sales]],0)</f>
        <v>0.21465826226671611</v>
      </c>
      <c r="P4325" t="str">
        <f>_xlfn.XLOOKUP(Table2[[#This Row],[Product_ID]],Table4[Product_ID],Table4[Category],"Not Found")</f>
        <v>Technology</v>
      </c>
      <c r="Q4325" t="str">
        <f>_xlfn.XLOOKUP(Table2[[#This Row],[Product_ID]],Table4[Product_ID],Table4[Sub_Category],"Not Found")</f>
        <v>Accessories</v>
      </c>
      <c r="R4325" t="str">
        <f>_xlfn.XLOOKUP(Table2[[#This Row],[Customer_ID]],Table1[Customer_ID],Table1[Region],"Not Found")</f>
        <v>South</v>
      </c>
      <c r="S4325" t="str">
        <f>_xlfn.XLOOKUP(Table2[[#This Row],[Customer_ID]],Table1[Customer_ID],Table1[Segment],"Not Found")</f>
        <v>Home Office</v>
      </c>
      <c r="T4325" t="str">
        <f>_xlfn.XLOOKUP(Table2[[#This Row],[Product_ID]],Table4[Product_ID],Table4[Product_Name],"Not Found")</f>
        <v>Keyboard</v>
      </c>
    </row>
    <row r="4326" spans="1:20" x14ac:dyDescent="0.3">
      <c r="A4326" t="s">
        <v>4858</v>
      </c>
      <c r="B4326" s="4">
        <v>45978</v>
      </c>
      <c r="C4326" s="4">
        <v>45979</v>
      </c>
      <c r="D4326" t="s">
        <v>1873</v>
      </c>
      <c r="E4326" t="s">
        <v>35</v>
      </c>
      <c r="F4326" s="8">
        <v>1</v>
      </c>
      <c r="G4326" s="10">
        <v>0.05</v>
      </c>
      <c r="H4326" t="s">
        <v>13</v>
      </c>
      <c r="I4326" s="8">
        <v>1519.05</v>
      </c>
      <c r="J4326" s="8">
        <v>508.66</v>
      </c>
      <c r="K4326" s="12">
        <f>YEAR(Table2[[#This Row],[Order_Date]])</f>
        <v>2025</v>
      </c>
      <c r="L4326" s="12">
        <f>MONTH(Table2[[#This Row],[Order_Date]])</f>
        <v>11</v>
      </c>
      <c r="M4326" t="str">
        <f>TEXT(Table2[[#This Row],[Order_Date]],"mmm")</f>
        <v>Nov</v>
      </c>
      <c r="N4326" t="str">
        <f>TEXT(Table2[[#This Row],[Order_Date]],"YYYY-MM")</f>
        <v>2025-11</v>
      </c>
      <c r="O4326" s="9">
        <f>IFERROR(Table2[[#This Row],[Profit]]/Table2[[#This Row],[Sales]],0)</f>
        <v>0.33485402060498343</v>
      </c>
      <c r="P4326" t="str">
        <f>_xlfn.XLOOKUP(Table2[[#This Row],[Product_ID]],Table4[Product_ID],Table4[Category],"Not Found")</f>
        <v>Lifestyle</v>
      </c>
      <c r="Q4326" t="str">
        <f>_xlfn.XLOOKUP(Table2[[#This Row],[Product_ID]],Table4[Product_ID],Table4[Sub_Category],"Not Found")</f>
        <v>Bags</v>
      </c>
      <c r="R4326" t="str">
        <f>_xlfn.XLOOKUP(Table2[[#This Row],[Customer_ID]],Table1[Customer_ID],Table1[Region],"Not Found")</f>
        <v>West</v>
      </c>
      <c r="S4326" t="str">
        <f>_xlfn.XLOOKUP(Table2[[#This Row],[Customer_ID]],Table1[Customer_ID],Table1[Segment],"Not Found")</f>
        <v>Consumer</v>
      </c>
      <c r="T4326" t="str">
        <f>_xlfn.XLOOKUP(Table2[[#This Row],[Product_ID]],Table4[Product_ID],Table4[Product_Name],"Not Found")</f>
        <v>Backpack</v>
      </c>
    </row>
    <row r="4327" spans="1:20" x14ac:dyDescent="0.3">
      <c r="A4327" t="s">
        <v>4859</v>
      </c>
      <c r="B4327" s="4">
        <v>45820</v>
      </c>
      <c r="C4327" s="4">
        <v>45824</v>
      </c>
      <c r="D4327" t="s">
        <v>1219</v>
      </c>
      <c r="E4327" t="s">
        <v>58</v>
      </c>
      <c r="F4327" s="8">
        <v>2</v>
      </c>
      <c r="G4327" s="10">
        <v>0.1</v>
      </c>
      <c r="H4327" t="s">
        <v>13</v>
      </c>
      <c r="I4327" s="8">
        <v>3598.2</v>
      </c>
      <c r="J4327" s="8">
        <v>791.87</v>
      </c>
      <c r="K4327" s="12">
        <f>YEAR(Table2[[#This Row],[Order_Date]])</f>
        <v>2025</v>
      </c>
      <c r="L4327" s="12">
        <f>MONTH(Table2[[#This Row],[Order_Date]])</f>
        <v>6</v>
      </c>
      <c r="M4327" t="str">
        <f>TEXT(Table2[[#This Row],[Order_Date]],"mmm")</f>
        <v>Jun</v>
      </c>
      <c r="N4327" t="str">
        <f>TEXT(Table2[[#This Row],[Order_Date]],"YYYY-MM")</f>
        <v>2025-06</v>
      </c>
      <c r="O4327" s="9">
        <f>IFERROR(Table2[[#This Row],[Profit]]/Table2[[#This Row],[Sales]],0)</f>
        <v>0.22007392585181482</v>
      </c>
      <c r="P4327" t="str">
        <f>_xlfn.XLOOKUP(Table2[[#This Row],[Product_ID]],Table4[Product_ID],Table4[Category],"Not Found")</f>
        <v>Technology</v>
      </c>
      <c r="Q4327" t="str">
        <f>_xlfn.XLOOKUP(Table2[[#This Row],[Product_ID]],Table4[Product_ID],Table4[Sub_Category],"Not Found")</f>
        <v>Audio</v>
      </c>
      <c r="R4327" t="str">
        <f>_xlfn.XLOOKUP(Table2[[#This Row],[Customer_ID]],Table1[Customer_ID],Table1[Region],"Not Found")</f>
        <v>South</v>
      </c>
      <c r="S4327" t="str">
        <f>_xlfn.XLOOKUP(Table2[[#This Row],[Customer_ID]],Table1[Customer_ID],Table1[Segment],"Not Found")</f>
        <v>Consumer</v>
      </c>
      <c r="T4327" t="str">
        <f>_xlfn.XLOOKUP(Table2[[#This Row],[Product_ID]],Table4[Product_ID],Table4[Product_Name],"Not Found")</f>
        <v>Bluetooth Speaker</v>
      </c>
    </row>
    <row r="4328" spans="1:20" x14ac:dyDescent="0.3">
      <c r="A4328" t="s">
        <v>4860</v>
      </c>
      <c r="B4328" s="4">
        <v>45893</v>
      </c>
      <c r="C4328" s="4">
        <v>45896</v>
      </c>
      <c r="D4328" t="s">
        <v>103</v>
      </c>
      <c r="E4328" t="s">
        <v>50</v>
      </c>
      <c r="F4328" s="8">
        <v>5</v>
      </c>
      <c r="G4328" s="10">
        <v>0</v>
      </c>
      <c r="H4328" t="s">
        <v>30</v>
      </c>
      <c r="I4328" s="8">
        <v>2495</v>
      </c>
      <c r="J4328" s="8">
        <v>465.59</v>
      </c>
      <c r="K4328" s="12">
        <f>YEAR(Table2[[#This Row],[Order_Date]])</f>
        <v>2025</v>
      </c>
      <c r="L4328" s="12">
        <f>MONTH(Table2[[#This Row],[Order_Date]])</f>
        <v>8</v>
      </c>
      <c r="M4328" t="str">
        <f>TEXT(Table2[[#This Row],[Order_Date]],"mmm")</f>
        <v>Aug</v>
      </c>
      <c r="N4328" t="str">
        <f>TEXT(Table2[[#This Row],[Order_Date]],"YYYY-MM")</f>
        <v>2025-08</v>
      </c>
      <c r="O4328" s="9">
        <f>IFERROR(Table2[[#This Row],[Profit]]/Table2[[#This Row],[Sales]],0)</f>
        <v>0.18660921843687373</v>
      </c>
      <c r="P4328" t="str">
        <f>_xlfn.XLOOKUP(Table2[[#This Row],[Product_ID]],Table4[Product_ID],Table4[Category],"Not Found")</f>
        <v>Technology</v>
      </c>
      <c r="Q4328" t="str">
        <f>_xlfn.XLOOKUP(Table2[[#This Row],[Product_ID]],Table4[Product_ID],Table4[Sub_Category],"Not Found")</f>
        <v>Accessories</v>
      </c>
      <c r="R4328" t="str">
        <f>_xlfn.XLOOKUP(Table2[[#This Row],[Customer_ID]],Table1[Customer_ID],Table1[Region],"Not Found")</f>
        <v>West</v>
      </c>
      <c r="S4328" t="str">
        <f>_xlfn.XLOOKUP(Table2[[#This Row],[Customer_ID]],Table1[Customer_ID],Table1[Segment],"Not Found")</f>
        <v>Consumer</v>
      </c>
      <c r="T4328" t="str">
        <f>_xlfn.XLOOKUP(Table2[[#This Row],[Product_ID]],Table4[Product_ID],Table4[Product_Name],"Not Found")</f>
        <v>Wireless Mouse</v>
      </c>
    </row>
    <row r="4329" spans="1:20" x14ac:dyDescent="0.3">
      <c r="A4329" t="s">
        <v>4861</v>
      </c>
      <c r="B4329" s="4">
        <v>45944</v>
      </c>
      <c r="C4329" s="4">
        <v>45948</v>
      </c>
      <c r="D4329" t="s">
        <v>339</v>
      </c>
      <c r="E4329" t="s">
        <v>99</v>
      </c>
      <c r="F4329" s="8">
        <v>1</v>
      </c>
      <c r="G4329" s="10">
        <v>0.15</v>
      </c>
      <c r="H4329" t="s">
        <v>30</v>
      </c>
      <c r="I4329" s="8">
        <v>211.65</v>
      </c>
      <c r="J4329" s="8">
        <v>56.23</v>
      </c>
      <c r="K4329" s="12">
        <f>YEAR(Table2[[#This Row],[Order_Date]])</f>
        <v>2025</v>
      </c>
      <c r="L4329" s="12">
        <f>MONTH(Table2[[#This Row],[Order_Date]])</f>
        <v>10</v>
      </c>
      <c r="M4329" t="str">
        <f>TEXT(Table2[[#This Row],[Order_Date]],"mmm")</f>
        <v>Oct</v>
      </c>
      <c r="N4329" t="str">
        <f>TEXT(Table2[[#This Row],[Order_Date]],"YYYY-MM")</f>
        <v>2025-10</v>
      </c>
      <c r="O4329" s="9">
        <f>IFERROR(Table2[[#This Row],[Profit]]/Table2[[#This Row],[Sales]],0)</f>
        <v>0.26567446255610677</v>
      </c>
      <c r="P4329" t="str">
        <f>_xlfn.XLOOKUP(Table2[[#This Row],[Product_ID]],Table4[Product_ID],Table4[Category],"Not Found")</f>
        <v>Office</v>
      </c>
      <c r="Q4329" t="str">
        <f>_xlfn.XLOOKUP(Table2[[#This Row],[Product_ID]],Table4[Product_ID],Table4[Sub_Category],"Not Found")</f>
        <v>Paper</v>
      </c>
      <c r="R4329" t="str">
        <f>_xlfn.XLOOKUP(Table2[[#This Row],[Customer_ID]],Table1[Customer_ID],Table1[Region],"Not Found")</f>
        <v>North</v>
      </c>
      <c r="S4329" t="str">
        <f>_xlfn.XLOOKUP(Table2[[#This Row],[Customer_ID]],Table1[Customer_ID],Table1[Segment],"Not Found")</f>
        <v>Corporate</v>
      </c>
      <c r="T4329" t="str">
        <f>_xlfn.XLOOKUP(Table2[[#This Row],[Product_ID]],Table4[Product_ID],Table4[Product_Name],"Not Found")</f>
        <v>Pen Set</v>
      </c>
    </row>
    <row r="4330" spans="1:20" x14ac:dyDescent="0.3">
      <c r="A4330" t="s">
        <v>4862</v>
      </c>
      <c r="B4330" s="4">
        <v>45948</v>
      </c>
      <c r="C4330" s="4">
        <v>45953</v>
      </c>
      <c r="D4330" t="s">
        <v>1948</v>
      </c>
      <c r="E4330" t="s">
        <v>71</v>
      </c>
      <c r="F4330" s="8">
        <v>2</v>
      </c>
      <c r="G4330" s="10">
        <v>0.05</v>
      </c>
      <c r="H4330" t="s">
        <v>13</v>
      </c>
      <c r="I4330" s="8">
        <v>1518.1</v>
      </c>
      <c r="J4330" s="8">
        <v>458.77</v>
      </c>
      <c r="K4330" s="12">
        <f>YEAR(Table2[[#This Row],[Order_Date]])</f>
        <v>2025</v>
      </c>
      <c r="L4330" s="12">
        <f>MONTH(Table2[[#This Row],[Order_Date]])</f>
        <v>10</v>
      </c>
      <c r="M4330" t="str">
        <f>TEXT(Table2[[#This Row],[Order_Date]],"mmm")</f>
        <v>Oct</v>
      </c>
      <c r="N4330" t="str">
        <f>TEXT(Table2[[#This Row],[Order_Date]],"YYYY-MM")</f>
        <v>2025-10</v>
      </c>
      <c r="O4330" s="9">
        <f>IFERROR(Table2[[#This Row],[Profit]]/Table2[[#This Row],[Sales]],0)</f>
        <v>0.30220011856926421</v>
      </c>
      <c r="P4330" t="str">
        <f>_xlfn.XLOOKUP(Table2[[#This Row],[Product_ID]],Table4[Product_ID],Table4[Category],"Not Found")</f>
        <v>Home</v>
      </c>
      <c r="Q4330" t="str">
        <f>_xlfn.XLOOKUP(Table2[[#This Row],[Product_ID]],Table4[Product_ID],Table4[Sub_Category],"Not Found")</f>
        <v>Storage</v>
      </c>
      <c r="R4330" t="str">
        <f>_xlfn.XLOOKUP(Table2[[#This Row],[Customer_ID]],Table1[Customer_ID],Table1[Region],"Not Found")</f>
        <v>South</v>
      </c>
      <c r="S4330" t="str">
        <f>_xlfn.XLOOKUP(Table2[[#This Row],[Customer_ID]],Table1[Customer_ID],Table1[Segment],"Not Found")</f>
        <v>Consumer</v>
      </c>
      <c r="T4330" t="str">
        <f>_xlfn.XLOOKUP(Table2[[#This Row],[Product_ID]],Table4[Product_ID],Table4[Product_Name],"Not Found")</f>
        <v>Storage Box</v>
      </c>
    </row>
    <row r="4331" spans="1:20" x14ac:dyDescent="0.3">
      <c r="A4331" t="s">
        <v>4863</v>
      </c>
      <c r="B4331" s="4">
        <v>45457</v>
      </c>
      <c r="C4331" s="4">
        <v>45462</v>
      </c>
      <c r="D4331" t="s">
        <v>57</v>
      </c>
      <c r="E4331" t="s">
        <v>29</v>
      </c>
      <c r="F4331" s="8">
        <v>1</v>
      </c>
      <c r="G4331" s="10">
        <v>0.1</v>
      </c>
      <c r="H4331" t="s">
        <v>21</v>
      </c>
      <c r="I4331" s="8">
        <v>359.1</v>
      </c>
      <c r="J4331" s="8">
        <v>83.66</v>
      </c>
      <c r="K4331" s="12">
        <f>YEAR(Table2[[#This Row],[Order_Date]])</f>
        <v>2024</v>
      </c>
      <c r="L4331" s="12">
        <f>MONTH(Table2[[#This Row],[Order_Date]])</f>
        <v>6</v>
      </c>
      <c r="M4331" t="str">
        <f>TEXT(Table2[[#This Row],[Order_Date]],"mmm")</f>
        <v>Jun</v>
      </c>
      <c r="N4331" t="str">
        <f>TEXT(Table2[[#This Row],[Order_Date]],"YYYY-MM")</f>
        <v>2024-06</v>
      </c>
      <c r="O4331" s="9">
        <f>IFERROR(Table2[[#This Row],[Profit]]/Table2[[#This Row],[Sales]],0)</f>
        <v>0.23297131718184347</v>
      </c>
      <c r="P4331" t="str">
        <f>_xlfn.XLOOKUP(Table2[[#This Row],[Product_ID]],Table4[Product_ID],Table4[Category],"Not Found")</f>
        <v>Office</v>
      </c>
      <c r="Q4331" t="str">
        <f>_xlfn.XLOOKUP(Table2[[#This Row],[Product_ID]],Table4[Product_ID],Table4[Sub_Category],"Not Found")</f>
        <v>Paper</v>
      </c>
      <c r="R4331" t="str">
        <f>_xlfn.XLOOKUP(Table2[[#This Row],[Customer_ID]],Table1[Customer_ID],Table1[Region],"Not Found")</f>
        <v>North</v>
      </c>
      <c r="S4331" t="str">
        <f>_xlfn.XLOOKUP(Table2[[#This Row],[Customer_ID]],Table1[Customer_ID],Table1[Segment],"Not Found")</f>
        <v>Home Office</v>
      </c>
      <c r="T4331" t="str">
        <f>_xlfn.XLOOKUP(Table2[[#This Row],[Product_ID]],Table4[Product_ID],Table4[Product_Name],"Not Found")</f>
        <v>Notebook Set</v>
      </c>
    </row>
    <row r="4332" spans="1:20" x14ac:dyDescent="0.3">
      <c r="A4332" t="s">
        <v>4864</v>
      </c>
      <c r="B4332" s="4">
        <v>45787</v>
      </c>
      <c r="C4332" s="4">
        <v>45792</v>
      </c>
      <c r="D4332" t="s">
        <v>15</v>
      </c>
      <c r="E4332" t="s">
        <v>16</v>
      </c>
      <c r="F4332" s="8">
        <v>4</v>
      </c>
      <c r="G4332" s="10">
        <v>0</v>
      </c>
      <c r="H4332" t="s">
        <v>17</v>
      </c>
      <c r="I4332" s="8">
        <v>5196</v>
      </c>
      <c r="J4332" s="8">
        <v>1379.59</v>
      </c>
      <c r="K4332" s="12">
        <f>YEAR(Table2[[#This Row],[Order_Date]])</f>
        <v>2025</v>
      </c>
      <c r="L4332" s="12">
        <f>MONTH(Table2[[#This Row],[Order_Date]])</f>
        <v>5</v>
      </c>
      <c r="M4332" t="str">
        <f>TEXT(Table2[[#This Row],[Order_Date]],"mmm")</f>
        <v>May</v>
      </c>
      <c r="N4332" t="str">
        <f>TEXT(Table2[[#This Row],[Order_Date]],"YYYY-MM")</f>
        <v>2025-05</v>
      </c>
      <c r="O4332" s="9">
        <f>IFERROR(Table2[[#This Row],[Profit]]/Table2[[#This Row],[Sales]],0)</f>
        <v>0.26551000769822941</v>
      </c>
      <c r="P4332" t="str">
        <f>_xlfn.XLOOKUP(Table2[[#This Row],[Product_ID]],Table4[Product_ID],Table4[Category],"Not Found")</f>
        <v>Technology</v>
      </c>
      <c r="Q4332" t="str">
        <f>_xlfn.XLOOKUP(Table2[[#This Row],[Product_ID]],Table4[Product_ID],Table4[Sub_Category],"Not Found")</f>
        <v>Accessories</v>
      </c>
      <c r="R4332" t="str">
        <f>_xlfn.XLOOKUP(Table2[[#This Row],[Customer_ID]],Table1[Customer_ID],Table1[Region],"Not Found")</f>
        <v>East</v>
      </c>
      <c r="S4332" t="str">
        <f>_xlfn.XLOOKUP(Table2[[#This Row],[Customer_ID]],Table1[Customer_ID],Table1[Segment],"Not Found")</f>
        <v>Corporate</v>
      </c>
      <c r="T4332" t="str">
        <f>_xlfn.XLOOKUP(Table2[[#This Row],[Product_ID]],Table4[Product_ID],Table4[Product_Name],"Not Found")</f>
        <v>USB-C Hub</v>
      </c>
    </row>
    <row r="4333" spans="1:20" x14ac:dyDescent="0.3">
      <c r="A4333" t="s">
        <v>4865</v>
      </c>
      <c r="B4333" s="4">
        <v>45881</v>
      </c>
      <c r="C4333" s="4">
        <v>45884</v>
      </c>
      <c r="D4333" t="s">
        <v>325</v>
      </c>
      <c r="E4333" t="s">
        <v>45</v>
      </c>
      <c r="F4333" s="8">
        <v>1</v>
      </c>
      <c r="G4333" s="10">
        <v>0</v>
      </c>
      <c r="H4333" t="s">
        <v>13</v>
      </c>
      <c r="I4333" s="8">
        <v>2499</v>
      </c>
      <c r="J4333" s="8">
        <v>551.89</v>
      </c>
      <c r="K4333" s="12">
        <f>YEAR(Table2[[#This Row],[Order_Date]])</f>
        <v>2025</v>
      </c>
      <c r="L4333" s="12">
        <f>MONTH(Table2[[#This Row],[Order_Date]])</f>
        <v>8</v>
      </c>
      <c r="M4333" t="str">
        <f>TEXT(Table2[[#This Row],[Order_Date]],"mmm")</f>
        <v>Aug</v>
      </c>
      <c r="N4333" t="str">
        <f>TEXT(Table2[[#This Row],[Order_Date]],"YYYY-MM")</f>
        <v>2025-08</v>
      </c>
      <c r="O4333" s="9">
        <f>IFERROR(Table2[[#This Row],[Profit]]/Table2[[#This Row],[Sales]],0)</f>
        <v>0.22084433773509404</v>
      </c>
      <c r="P4333" t="str">
        <f>_xlfn.XLOOKUP(Table2[[#This Row],[Product_ID]],Table4[Product_ID],Table4[Category],"Not Found")</f>
        <v>Technology</v>
      </c>
      <c r="Q4333" t="str">
        <f>_xlfn.XLOOKUP(Table2[[#This Row],[Product_ID]],Table4[Product_ID],Table4[Sub_Category],"Not Found")</f>
        <v>Audio</v>
      </c>
      <c r="R4333" t="str">
        <f>_xlfn.XLOOKUP(Table2[[#This Row],[Customer_ID]],Table1[Customer_ID],Table1[Region],"Not Found")</f>
        <v>South</v>
      </c>
      <c r="S4333" t="str">
        <f>_xlfn.XLOOKUP(Table2[[#This Row],[Customer_ID]],Table1[Customer_ID],Table1[Segment],"Not Found")</f>
        <v>Consumer</v>
      </c>
      <c r="T4333" t="str">
        <f>_xlfn.XLOOKUP(Table2[[#This Row],[Product_ID]],Table4[Product_ID],Table4[Product_Name],"Not Found")</f>
        <v>Headphones</v>
      </c>
    </row>
    <row r="4334" spans="1:20" x14ac:dyDescent="0.3">
      <c r="A4334" t="s">
        <v>4866</v>
      </c>
      <c r="B4334" s="4">
        <v>45720</v>
      </c>
      <c r="C4334" s="4">
        <v>45722</v>
      </c>
      <c r="D4334" t="s">
        <v>283</v>
      </c>
      <c r="E4334" t="s">
        <v>40</v>
      </c>
      <c r="F4334" s="8">
        <v>3</v>
      </c>
      <c r="G4334" s="10">
        <v>0.05</v>
      </c>
      <c r="H4334" t="s">
        <v>13</v>
      </c>
      <c r="I4334" s="8">
        <v>4272.1499999999996</v>
      </c>
      <c r="J4334" s="8">
        <v>741.66</v>
      </c>
      <c r="K4334" s="12">
        <f>YEAR(Table2[[#This Row],[Order_Date]])</f>
        <v>2025</v>
      </c>
      <c r="L4334" s="12">
        <f>MONTH(Table2[[#This Row],[Order_Date]])</f>
        <v>3</v>
      </c>
      <c r="M4334" t="str">
        <f>TEXT(Table2[[#This Row],[Order_Date]],"mmm")</f>
        <v>Mar</v>
      </c>
      <c r="N4334" t="str">
        <f>TEXT(Table2[[#This Row],[Order_Date]],"YYYY-MM")</f>
        <v>2025-03</v>
      </c>
      <c r="O4334" s="9">
        <f>IFERROR(Table2[[#This Row],[Profit]]/Table2[[#This Row],[Sales]],0)</f>
        <v>0.17360345493486887</v>
      </c>
      <c r="P4334" t="str">
        <f>_xlfn.XLOOKUP(Table2[[#This Row],[Product_ID]],Table4[Product_ID],Table4[Category],"Not Found")</f>
        <v>Technology</v>
      </c>
      <c r="Q4334" t="str">
        <f>_xlfn.XLOOKUP(Table2[[#This Row],[Product_ID]],Table4[Product_ID],Table4[Sub_Category],"Not Found")</f>
        <v>Accessories</v>
      </c>
      <c r="R4334" t="str">
        <f>_xlfn.XLOOKUP(Table2[[#This Row],[Customer_ID]],Table1[Customer_ID],Table1[Region],"Not Found")</f>
        <v>West</v>
      </c>
      <c r="S4334" t="str">
        <f>_xlfn.XLOOKUP(Table2[[#This Row],[Customer_ID]],Table1[Customer_ID],Table1[Segment],"Not Found")</f>
        <v>Consumer</v>
      </c>
      <c r="T4334" t="str">
        <f>_xlfn.XLOOKUP(Table2[[#This Row],[Product_ID]],Table4[Product_ID],Table4[Product_Name],"Not Found")</f>
        <v>Power Bank</v>
      </c>
    </row>
    <row r="4335" spans="1:20" x14ac:dyDescent="0.3">
      <c r="A4335" t="s">
        <v>4867</v>
      </c>
      <c r="B4335" s="4">
        <v>45454</v>
      </c>
      <c r="C4335" s="4">
        <v>45456</v>
      </c>
      <c r="D4335" t="s">
        <v>275</v>
      </c>
      <c r="E4335" t="s">
        <v>29</v>
      </c>
      <c r="F4335" s="8">
        <v>1</v>
      </c>
      <c r="G4335" s="10">
        <v>0.05</v>
      </c>
      <c r="H4335" t="s">
        <v>17</v>
      </c>
      <c r="I4335" s="8">
        <v>379.05</v>
      </c>
      <c r="J4335" s="8">
        <v>116.64</v>
      </c>
      <c r="K4335" s="12">
        <f>YEAR(Table2[[#This Row],[Order_Date]])</f>
        <v>2024</v>
      </c>
      <c r="L4335" s="12">
        <f>MONTH(Table2[[#This Row],[Order_Date]])</f>
        <v>6</v>
      </c>
      <c r="M4335" t="str">
        <f>TEXT(Table2[[#This Row],[Order_Date]],"mmm")</f>
        <v>Jun</v>
      </c>
      <c r="N4335" t="str">
        <f>TEXT(Table2[[#This Row],[Order_Date]],"YYYY-MM")</f>
        <v>2024-06</v>
      </c>
      <c r="O4335" s="9">
        <f>IFERROR(Table2[[#This Row],[Profit]]/Table2[[#This Row],[Sales]],0)</f>
        <v>0.30771666007123072</v>
      </c>
      <c r="P4335" t="str">
        <f>_xlfn.XLOOKUP(Table2[[#This Row],[Product_ID]],Table4[Product_ID],Table4[Category],"Not Found")</f>
        <v>Office</v>
      </c>
      <c r="Q4335" t="str">
        <f>_xlfn.XLOOKUP(Table2[[#This Row],[Product_ID]],Table4[Product_ID],Table4[Sub_Category],"Not Found")</f>
        <v>Paper</v>
      </c>
      <c r="R4335" t="str">
        <f>_xlfn.XLOOKUP(Table2[[#This Row],[Customer_ID]],Table1[Customer_ID],Table1[Region],"Not Found")</f>
        <v>South</v>
      </c>
      <c r="S4335" t="str">
        <f>_xlfn.XLOOKUP(Table2[[#This Row],[Customer_ID]],Table1[Customer_ID],Table1[Segment],"Not Found")</f>
        <v>Home Office</v>
      </c>
      <c r="T4335" t="str">
        <f>_xlfn.XLOOKUP(Table2[[#This Row],[Product_ID]],Table4[Product_ID],Table4[Product_Name],"Not Found")</f>
        <v>Notebook Set</v>
      </c>
    </row>
    <row r="4336" spans="1:20" x14ac:dyDescent="0.3">
      <c r="A4336" t="s">
        <v>4868</v>
      </c>
      <c r="B4336" s="4">
        <v>45657</v>
      </c>
      <c r="C4336" s="4">
        <v>45661</v>
      </c>
      <c r="D4336" t="s">
        <v>85</v>
      </c>
      <c r="E4336" t="s">
        <v>40</v>
      </c>
      <c r="F4336" s="8">
        <v>3</v>
      </c>
      <c r="G4336" s="10">
        <v>0.1</v>
      </c>
      <c r="H4336" t="s">
        <v>17</v>
      </c>
      <c r="I4336" s="8">
        <v>4047.3</v>
      </c>
      <c r="J4336" s="8">
        <v>789.6</v>
      </c>
      <c r="K4336" s="12">
        <f>YEAR(Table2[[#This Row],[Order_Date]])</f>
        <v>2024</v>
      </c>
      <c r="L4336" s="12">
        <f>MONTH(Table2[[#This Row],[Order_Date]])</f>
        <v>12</v>
      </c>
      <c r="M4336" t="str">
        <f>TEXT(Table2[[#This Row],[Order_Date]],"mmm")</f>
        <v>Dec</v>
      </c>
      <c r="N4336" t="str">
        <f>TEXT(Table2[[#This Row],[Order_Date]],"YYYY-MM")</f>
        <v>2024-12</v>
      </c>
      <c r="O4336" s="9">
        <f>IFERROR(Table2[[#This Row],[Profit]]/Table2[[#This Row],[Sales]],0)</f>
        <v>0.19509302497961603</v>
      </c>
      <c r="P4336" t="str">
        <f>_xlfn.XLOOKUP(Table2[[#This Row],[Product_ID]],Table4[Product_ID],Table4[Category],"Not Found")</f>
        <v>Technology</v>
      </c>
      <c r="Q4336" t="str">
        <f>_xlfn.XLOOKUP(Table2[[#This Row],[Product_ID]],Table4[Product_ID],Table4[Sub_Category],"Not Found")</f>
        <v>Accessories</v>
      </c>
      <c r="R4336" t="str">
        <f>_xlfn.XLOOKUP(Table2[[#This Row],[Customer_ID]],Table1[Customer_ID],Table1[Region],"Not Found")</f>
        <v>West</v>
      </c>
      <c r="S4336" t="str">
        <f>_xlfn.XLOOKUP(Table2[[#This Row],[Customer_ID]],Table1[Customer_ID],Table1[Segment],"Not Found")</f>
        <v>Consumer</v>
      </c>
      <c r="T4336" t="str">
        <f>_xlfn.XLOOKUP(Table2[[#This Row],[Product_ID]],Table4[Product_ID],Table4[Product_Name],"Not Found")</f>
        <v>Power Bank</v>
      </c>
    </row>
    <row r="4337" spans="1:20" x14ac:dyDescent="0.3">
      <c r="A4337" t="s">
        <v>4869</v>
      </c>
      <c r="B4337" s="4">
        <v>45817</v>
      </c>
      <c r="C4337" s="4">
        <v>45819</v>
      </c>
      <c r="D4337" t="s">
        <v>180</v>
      </c>
      <c r="E4337" t="s">
        <v>40</v>
      </c>
      <c r="F4337" s="8">
        <v>1</v>
      </c>
      <c r="G4337" s="10">
        <v>0</v>
      </c>
      <c r="H4337" t="s">
        <v>13</v>
      </c>
      <c r="I4337" s="8">
        <v>1499</v>
      </c>
      <c r="J4337" s="8">
        <v>334.7</v>
      </c>
      <c r="K4337" s="12">
        <f>YEAR(Table2[[#This Row],[Order_Date]])</f>
        <v>2025</v>
      </c>
      <c r="L4337" s="12">
        <f>MONTH(Table2[[#This Row],[Order_Date]])</f>
        <v>6</v>
      </c>
      <c r="M4337" t="str">
        <f>TEXT(Table2[[#This Row],[Order_Date]],"mmm")</f>
        <v>Jun</v>
      </c>
      <c r="N4337" t="str">
        <f>TEXT(Table2[[#This Row],[Order_Date]],"YYYY-MM")</f>
        <v>2025-06</v>
      </c>
      <c r="O4337" s="9">
        <f>IFERROR(Table2[[#This Row],[Profit]]/Table2[[#This Row],[Sales]],0)</f>
        <v>0.22328218812541695</v>
      </c>
      <c r="P4337" t="str">
        <f>_xlfn.XLOOKUP(Table2[[#This Row],[Product_ID]],Table4[Product_ID],Table4[Category],"Not Found")</f>
        <v>Technology</v>
      </c>
      <c r="Q4337" t="str">
        <f>_xlfn.XLOOKUP(Table2[[#This Row],[Product_ID]],Table4[Product_ID],Table4[Sub_Category],"Not Found")</f>
        <v>Accessories</v>
      </c>
      <c r="R4337" t="str">
        <f>_xlfn.XLOOKUP(Table2[[#This Row],[Customer_ID]],Table1[Customer_ID],Table1[Region],"Not Found")</f>
        <v>South</v>
      </c>
      <c r="S4337" t="str">
        <f>_xlfn.XLOOKUP(Table2[[#This Row],[Customer_ID]],Table1[Customer_ID],Table1[Segment],"Not Found")</f>
        <v>Consumer</v>
      </c>
      <c r="T4337" t="str">
        <f>_xlfn.XLOOKUP(Table2[[#This Row],[Product_ID]],Table4[Product_ID],Table4[Product_Name],"Not Found")</f>
        <v>Power Bank</v>
      </c>
    </row>
    <row r="4338" spans="1:20" x14ac:dyDescent="0.3">
      <c r="A4338" t="s">
        <v>4870</v>
      </c>
      <c r="B4338" s="4">
        <v>45530</v>
      </c>
      <c r="C4338" s="4">
        <v>45532</v>
      </c>
      <c r="D4338" t="s">
        <v>671</v>
      </c>
      <c r="E4338" t="s">
        <v>58</v>
      </c>
      <c r="F4338" s="8">
        <v>1</v>
      </c>
      <c r="G4338" s="10">
        <v>0</v>
      </c>
      <c r="H4338" t="s">
        <v>30</v>
      </c>
      <c r="I4338" s="8">
        <v>1999</v>
      </c>
      <c r="J4338" s="8">
        <v>311.23</v>
      </c>
      <c r="K4338" s="12">
        <f>YEAR(Table2[[#This Row],[Order_Date]])</f>
        <v>2024</v>
      </c>
      <c r="L4338" s="12">
        <f>MONTH(Table2[[#This Row],[Order_Date]])</f>
        <v>8</v>
      </c>
      <c r="M4338" t="str">
        <f>TEXT(Table2[[#This Row],[Order_Date]],"mmm")</f>
        <v>Aug</v>
      </c>
      <c r="N4338" t="str">
        <f>TEXT(Table2[[#This Row],[Order_Date]],"YYYY-MM")</f>
        <v>2024-08</v>
      </c>
      <c r="O4338" s="9">
        <f>IFERROR(Table2[[#This Row],[Profit]]/Table2[[#This Row],[Sales]],0)</f>
        <v>0.15569284642321163</v>
      </c>
      <c r="P4338" t="str">
        <f>_xlfn.XLOOKUP(Table2[[#This Row],[Product_ID]],Table4[Product_ID],Table4[Category],"Not Found")</f>
        <v>Technology</v>
      </c>
      <c r="Q4338" t="str">
        <f>_xlfn.XLOOKUP(Table2[[#This Row],[Product_ID]],Table4[Product_ID],Table4[Sub_Category],"Not Found")</f>
        <v>Audio</v>
      </c>
      <c r="R4338" t="str">
        <f>_xlfn.XLOOKUP(Table2[[#This Row],[Customer_ID]],Table1[Customer_ID],Table1[Region],"Not Found")</f>
        <v>South</v>
      </c>
      <c r="S4338" t="str">
        <f>_xlfn.XLOOKUP(Table2[[#This Row],[Customer_ID]],Table1[Customer_ID],Table1[Segment],"Not Found")</f>
        <v>Consumer</v>
      </c>
      <c r="T4338" t="str">
        <f>_xlfn.XLOOKUP(Table2[[#This Row],[Product_ID]],Table4[Product_ID],Table4[Product_Name],"Not Found")</f>
        <v>Bluetooth Speaker</v>
      </c>
    </row>
    <row r="4339" spans="1:20" x14ac:dyDescent="0.3">
      <c r="A4339" t="s">
        <v>4871</v>
      </c>
      <c r="B4339" s="4">
        <v>45363</v>
      </c>
      <c r="C4339" s="4">
        <v>45367</v>
      </c>
      <c r="D4339" t="s">
        <v>480</v>
      </c>
      <c r="E4339" t="s">
        <v>200</v>
      </c>
      <c r="F4339" s="8">
        <v>1</v>
      </c>
      <c r="G4339" s="10">
        <v>0.05</v>
      </c>
      <c r="H4339" t="s">
        <v>17</v>
      </c>
      <c r="I4339" s="8">
        <v>1044.05</v>
      </c>
      <c r="J4339" s="8">
        <v>341.5</v>
      </c>
      <c r="K4339" s="12">
        <f>YEAR(Table2[[#This Row],[Order_Date]])</f>
        <v>2024</v>
      </c>
      <c r="L4339" s="12">
        <f>MONTH(Table2[[#This Row],[Order_Date]])</f>
        <v>3</v>
      </c>
      <c r="M4339" t="str">
        <f>TEXT(Table2[[#This Row],[Order_Date]],"mmm")</f>
        <v>Mar</v>
      </c>
      <c r="N4339" t="str">
        <f>TEXT(Table2[[#This Row],[Order_Date]],"YYYY-MM")</f>
        <v>2024-03</v>
      </c>
      <c r="O4339" s="9">
        <f>IFERROR(Table2[[#This Row],[Profit]]/Table2[[#This Row],[Sales]],0)</f>
        <v>0.3270916143862842</v>
      </c>
      <c r="P4339" t="str">
        <f>_xlfn.XLOOKUP(Table2[[#This Row],[Product_ID]],Table4[Product_ID],Table4[Category],"Not Found")</f>
        <v>Office</v>
      </c>
      <c r="Q4339" t="str">
        <f>_xlfn.XLOOKUP(Table2[[#This Row],[Product_ID]],Table4[Product_ID],Table4[Sub_Category],"Not Found")</f>
        <v>Office Supplies</v>
      </c>
      <c r="R4339" t="str">
        <f>_xlfn.XLOOKUP(Table2[[#This Row],[Customer_ID]],Table1[Customer_ID],Table1[Region],"Not Found")</f>
        <v>South</v>
      </c>
      <c r="S4339" t="str">
        <f>_xlfn.XLOOKUP(Table2[[#This Row],[Customer_ID]],Table1[Customer_ID],Table1[Segment],"Not Found")</f>
        <v>Corporate</v>
      </c>
      <c r="T4339" t="str">
        <f>_xlfn.XLOOKUP(Table2[[#This Row],[Product_ID]],Table4[Product_ID],Table4[Product_Name],"Not Found")</f>
        <v>Laptop Stand</v>
      </c>
    </row>
    <row r="4340" spans="1:20" x14ac:dyDescent="0.3">
      <c r="A4340" t="s">
        <v>4872</v>
      </c>
      <c r="B4340" s="4">
        <v>45736</v>
      </c>
      <c r="C4340" s="4">
        <v>45740</v>
      </c>
      <c r="D4340" t="s">
        <v>176</v>
      </c>
      <c r="E4340" t="s">
        <v>116</v>
      </c>
      <c r="F4340" s="8">
        <v>1</v>
      </c>
      <c r="G4340" s="10">
        <v>0.1</v>
      </c>
      <c r="H4340" t="s">
        <v>13</v>
      </c>
      <c r="I4340" s="8">
        <v>359.1</v>
      </c>
      <c r="J4340" s="8">
        <v>75.31</v>
      </c>
      <c r="K4340" s="12">
        <f>YEAR(Table2[[#This Row],[Order_Date]])</f>
        <v>2025</v>
      </c>
      <c r="L4340" s="12">
        <f>MONTH(Table2[[#This Row],[Order_Date]])</f>
        <v>3</v>
      </c>
      <c r="M4340" t="str">
        <f>TEXT(Table2[[#This Row],[Order_Date]],"mmm")</f>
        <v>Mar</v>
      </c>
      <c r="N4340" t="str">
        <f>TEXT(Table2[[#This Row],[Order_Date]],"YYYY-MM")</f>
        <v>2025-03</v>
      </c>
      <c r="O4340" s="9">
        <f>IFERROR(Table2[[#This Row],[Profit]]/Table2[[#This Row],[Sales]],0)</f>
        <v>0.20971874129768867</v>
      </c>
      <c r="P4340" t="str">
        <f>_xlfn.XLOOKUP(Table2[[#This Row],[Product_ID]],Table4[Product_ID],Table4[Category],"Not Found")</f>
        <v>Technology</v>
      </c>
      <c r="Q4340" t="str">
        <f>_xlfn.XLOOKUP(Table2[[#This Row],[Product_ID]],Table4[Product_ID],Table4[Sub_Category],"Not Found")</f>
        <v>Accessories</v>
      </c>
      <c r="R4340" t="str">
        <f>_xlfn.XLOOKUP(Table2[[#This Row],[Customer_ID]],Table1[Customer_ID],Table1[Region],"Not Found")</f>
        <v>South</v>
      </c>
      <c r="S4340" t="str">
        <f>_xlfn.XLOOKUP(Table2[[#This Row],[Customer_ID]],Table1[Customer_ID],Table1[Segment],"Not Found")</f>
        <v>Home Office</v>
      </c>
      <c r="T4340" t="str">
        <f>_xlfn.XLOOKUP(Table2[[#This Row],[Product_ID]],Table4[Product_ID],Table4[Product_Name],"Not Found")</f>
        <v>Mobile Holder</v>
      </c>
    </row>
    <row r="4341" spans="1:20" x14ac:dyDescent="0.3">
      <c r="A4341" t="s">
        <v>4873</v>
      </c>
      <c r="B4341" s="4">
        <v>45946</v>
      </c>
      <c r="C4341" s="4">
        <v>45950</v>
      </c>
      <c r="D4341" t="s">
        <v>1879</v>
      </c>
      <c r="E4341" t="s">
        <v>200</v>
      </c>
      <c r="F4341" s="8">
        <v>3</v>
      </c>
      <c r="G4341" s="10">
        <v>0</v>
      </c>
      <c r="H4341" t="s">
        <v>13</v>
      </c>
      <c r="I4341" s="8">
        <v>3297</v>
      </c>
      <c r="J4341" s="8">
        <v>852.37</v>
      </c>
      <c r="K4341" s="12">
        <f>YEAR(Table2[[#This Row],[Order_Date]])</f>
        <v>2025</v>
      </c>
      <c r="L4341" s="12">
        <f>MONTH(Table2[[#This Row],[Order_Date]])</f>
        <v>10</v>
      </c>
      <c r="M4341" t="str">
        <f>TEXT(Table2[[#This Row],[Order_Date]],"mmm")</f>
        <v>Oct</v>
      </c>
      <c r="N4341" t="str">
        <f>TEXT(Table2[[#This Row],[Order_Date]],"YYYY-MM")</f>
        <v>2025-10</v>
      </c>
      <c r="O4341" s="9">
        <f>IFERROR(Table2[[#This Row],[Profit]]/Table2[[#This Row],[Sales]],0)</f>
        <v>0.25852896572641798</v>
      </c>
      <c r="P4341" t="str">
        <f>_xlfn.XLOOKUP(Table2[[#This Row],[Product_ID]],Table4[Product_ID],Table4[Category],"Not Found")</f>
        <v>Office</v>
      </c>
      <c r="Q4341" t="str">
        <f>_xlfn.XLOOKUP(Table2[[#This Row],[Product_ID]],Table4[Product_ID],Table4[Sub_Category],"Not Found")</f>
        <v>Office Supplies</v>
      </c>
      <c r="R4341" t="str">
        <f>_xlfn.XLOOKUP(Table2[[#This Row],[Customer_ID]],Table1[Customer_ID],Table1[Region],"Not Found")</f>
        <v>West</v>
      </c>
      <c r="S4341" t="str">
        <f>_xlfn.XLOOKUP(Table2[[#This Row],[Customer_ID]],Table1[Customer_ID],Table1[Segment],"Not Found")</f>
        <v>Consumer</v>
      </c>
      <c r="T4341" t="str">
        <f>_xlfn.XLOOKUP(Table2[[#This Row],[Product_ID]],Table4[Product_ID],Table4[Product_Name],"Not Found")</f>
        <v>Laptop Stand</v>
      </c>
    </row>
    <row r="4342" spans="1:20" x14ac:dyDescent="0.3">
      <c r="A4342" t="s">
        <v>4874</v>
      </c>
      <c r="B4342" s="4">
        <v>45800</v>
      </c>
      <c r="C4342" s="4">
        <v>45803</v>
      </c>
      <c r="D4342" t="s">
        <v>1441</v>
      </c>
      <c r="E4342" t="s">
        <v>16</v>
      </c>
      <c r="F4342" s="8">
        <v>2</v>
      </c>
      <c r="G4342" s="10">
        <v>0</v>
      </c>
      <c r="H4342" t="s">
        <v>21</v>
      </c>
      <c r="I4342" s="8">
        <v>2598</v>
      </c>
      <c r="J4342" s="8">
        <v>588.96</v>
      </c>
      <c r="K4342" s="12">
        <f>YEAR(Table2[[#This Row],[Order_Date]])</f>
        <v>2025</v>
      </c>
      <c r="L4342" s="12">
        <f>MONTH(Table2[[#This Row],[Order_Date]])</f>
        <v>5</v>
      </c>
      <c r="M4342" t="str">
        <f>TEXT(Table2[[#This Row],[Order_Date]],"mmm")</f>
        <v>May</v>
      </c>
      <c r="N4342" t="str">
        <f>TEXT(Table2[[#This Row],[Order_Date]],"YYYY-MM")</f>
        <v>2025-05</v>
      </c>
      <c r="O4342" s="9">
        <f>IFERROR(Table2[[#This Row],[Profit]]/Table2[[#This Row],[Sales]],0)</f>
        <v>0.22669745958429563</v>
      </c>
      <c r="P4342" t="str">
        <f>_xlfn.XLOOKUP(Table2[[#This Row],[Product_ID]],Table4[Product_ID],Table4[Category],"Not Found")</f>
        <v>Technology</v>
      </c>
      <c r="Q4342" t="str">
        <f>_xlfn.XLOOKUP(Table2[[#This Row],[Product_ID]],Table4[Product_ID],Table4[Sub_Category],"Not Found")</f>
        <v>Accessories</v>
      </c>
      <c r="R4342" t="str">
        <f>_xlfn.XLOOKUP(Table2[[#This Row],[Customer_ID]],Table1[Customer_ID],Table1[Region],"Not Found")</f>
        <v>East</v>
      </c>
      <c r="S4342" t="str">
        <f>_xlfn.XLOOKUP(Table2[[#This Row],[Customer_ID]],Table1[Customer_ID],Table1[Segment],"Not Found")</f>
        <v>Home Office</v>
      </c>
      <c r="T4342" t="str">
        <f>_xlfn.XLOOKUP(Table2[[#This Row],[Product_ID]],Table4[Product_ID],Table4[Product_Name],"Not Found")</f>
        <v>USB-C Hub</v>
      </c>
    </row>
    <row r="4343" spans="1:20" x14ac:dyDescent="0.3">
      <c r="A4343" t="s">
        <v>4875</v>
      </c>
      <c r="B4343" s="4">
        <v>45560</v>
      </c>
      <c r="C4343" s="4">
        <v>45564</v>
      </c>
      <c r="D4343" t="s">
        <v>487</v>
      </c>
      <c r="E4343" t="s">
        <v>29</v>
      </c>
      <c r="F4343" s="8">
        <v>1</v>
      </c>
      <c r="G4343" s="10">
        <v>0.15</v>
      </c>
      <c r="H4343" t="s">
        <v>17</v>
      </c>
      <c r="I4343" s="8">
        <v>339.15</v>
      </c>
      <c r="J4343" s="8">
        <v>105.47</v>
      </c>
      <c r="K4343" s="12">
        <f>YEAR(Table2[[#This Row],[Order_Date]])</f>
        <v>2024</v>
      </c>
      <c r="L4343" s="12">
        <f>MONTH(Table2[[#This Row],[Order_Date]])</f>
        <v>9</v>
      </c>
      <c r="M4343" t="str">
        <f>TEXT(Table2[[#This Row],[Order_Date]],"mmm")</f>
        <v>Sep</v>
      </c>
      <c r="N4343" t="str">
        <f>TEXT(Table2[[#This Row],[Order_Date]],"YYYY-MM")</f>
        <v>2024-09</v>
      </c>
      <c r="O4343" s="9">
        <f>IFERROR(Table2[[#This Row],[Profit]]/Table2[[#This Row],[Sales]],0)</f>
        <v>0.31098334070470296</v>
      </c>
      <c r="P4343" t="str">
        <f>_xlfn.XLOOKUP(Table2[[#This Row],[Product_ID]],Table4[Product_ID],Table4[Category],"Not Found")</f>
        <v>Office</v>
      </c>
      <c r="Q4343" t="str">
        <f>_xlfn.XLOOKUP(Table2[[#This Row],[Product_ID]],Table4[Product_ID],Table4[Sub_Category],"Not Found")</f>
        <v>Paper</v>
      </c>
      <c r="R4343" t="str">
        <f>_xlfn.XLOOKUP(Table2[[#This Row],[Customer_ID]],Table1[Customer_ID],Table1[Region],"Not Found")</f>
        <v>West</v>
      </c>
      <c r="S4343" t="str">
        <f>_xlfn.XLOOKUP(Table2[[#This Row],[Customer_ID]],Table1[Customer_ID],Table1[Segment],"Not Found")</f>
        <v>Corporate</v>
      </c>
      <c r="T4343" t="str">
        <f>_xlfn.XLOOKUP(Table2[[#This Row],[Product_ID]],Table4[Product_ID],Table4[Product_Name],"Not Found")</f>
        <v>Notebook Set</v>
      </c>
    </row>
    <row r="4344" spans="1:20" x14ac:dyDescent="0.3">
      <c r="A4344" t="s">
        <v>4876</v>
      </c>
      <c r="B4344" s="4">
        <v>45706</v>
      </c>
      <c r="C4344" s="4">
        <v>45709</v>
      </c>
      <c r="D4344" t="s">
        <v>1320</v>
      </c>
      <c r="E4344" t="s">
        <v>50</v>
      </c>
      <c r="F4344" s="8">
        <v>5</v>
      </c>
      <c r="G4344" s="10">
        <v>0</v>
      </c>
      <c r="H4344" t="s">
        <v>21</v>
      </c>
      <c r="I4344" s="8">
        <v>2495</v>
      </c>
      <c r="J4344" s="8">
        <v>532.41</v>
      </c>
      <c r="K4344" s="12">
        <f>YEAR(Table2[[#This Row],[Order_Date]])</f>
        <v>2025</v>
      </c>
      <c r="L4344" s="12">
        <f>MONTH(Table2[[#This Row],[Order_Date]])</f>
        <v>2</v>
      </c>
      <c r="M4344" t="str">
        <f>TEXT(Table2[[#This Row],[Order_Date]],"mmm")</f>
        <v>Feb</v>
      </c>
      <c r="N4344" t="str">
        <f>TEXT(Table2[[#This Row],[Order_Date]],"YYYY-MM")</f>
        <v>2025-02</v>
      </c>
      <c r="O4344" s="9">
        <f>IFERROR(Table2[[#This Row],[Profit]]/Table2[[#This Row],[Sales]],0)</f>
        <v>0.21339078156312624</v>
      </c>
      <c r="P4344" t="str">
        <f>_xlfn.XLOOKUP(Table2[[#This Row],[Product_ID]],Table4[Product_ID],Table4[Category],"Not Found")</f>
        <v>Technology</v>
      </c>
      <c r="Q4344" t="str">
        <f>_xlfn.XLOOKUP(Table2[[#This Row],[Product_ID]],Table4[Product_ID],Table4[Sub_Category],"Not Found")</f>
        <v>Accessories</v>
      </c>
      <c r="R4344" t="str">
        <f>_xlfn.XLOOKUP(Table2[[#This Row],[Customer_ID]],Table1[Customer_ID],Table1[Region],"Not Found")</f>
        <v>East</v>
      </c>
      <c r="S4344" t="str">
        <f>_xlfn.XLOOKUP(Table2[[#This Row],[Customer_ID]],Table1[Customer_ID],Table1[Segment],"Not Found")</f>
        <v>Corporate</v>
      </c>
      <c r="T4344" t="str">
        <f>_xlfn.XLOOKUP(Table2[[#This Row],[Product_ID]],Table4[Product_ID],Table4[Product_Name],"Not Found")</f>
        <v>Wireless Mouse</v>
      </c>
    </row>
    <row r="4345" spans="1:20" x14ac:dyDescent="0.3">
      <c r="A4345" t="s">
        <v>4877</v>
      </c>
      <c r="B4345" s="4">
        <v>45536</v>
      </c>
      <c r="C4345" s="4">
        <v>45539</v>
      </c>
      <c r="D4345" t="s">
        <v>609</v>
      </c>
      <c r="E4345" t="s">
        <v>50</v>
      </c>
      <c r="F4345" s="8">
        <v>2</v>
      </c>
      <c r="G4345" s="10">
        <v>0.15</v>
      </c>
      <c r="H4345" t="s">
        <v>13</v>
      </c>
      <c r="I4345" s="8">
        <v>848.3</v>
      </c>
      <c r="J4345" s="8">
        <v>211.97</v>
      </c>
      <c r="K4345" s="12">
        <f>YEAR(Table2[[#This Row],[Order_Date]])</f>
        <v>2024</v>
      </c>
      <c r="L4345" s="12">
        <f>MONTH(Table2[[#This Row],[Order_Date]])</f>
        <v>9</v>
      </c>
      <c r="M4345" t="str">
        <f>TEXT(Table2[[#This Row],[Order_Date]],"mmm")</f>
        <v>Sep</v>
      </c>
      <c r="N4345" t="str">
        <f>TEXT(Table2[[#This Row],[Order_Date]],"YYYY-MM")</f>
        <v>2024-09</v>
      </c>
      <c r="O4345" s="9">
        <f>IFERROR(Table2[[#This Row],[Profit]]/Table2[[#This Row],[Sales]],0)</f>
        <v>0.2498762230343039</v>
      </c>
      <c r="P4345" t="str">
        <f>_xlfn.XLOOKUP(Table2[[#This Row],[Product_ID]],Table4[Product_ID],Table4[Category],"Not Found")</f>
        <v>Technology</v>
      </c>
      <c r="Q4345" t="str">
        <f>_xlfn.XLOOKUP(Table2[[#This Row],[Product_ID]],Table4[Product_ID],Table4[Sub_Category],"Not Found")</f>
        <v>Accessories</v>
      </c>
      <c r="R4345" t="str">
        <f>_xlfn.XLOOKUP(Table2[[#This Row],[Customer_ID]],Table1[Customer_ID],Table1[Region],"Not Found")</f>
        <v>North</v>
      </c>
      <c r="S4345" t="str">
        <f>_xlfn.XLOOKUP(Table2[[#This Row],[Customer_ID]],Table1[Customer_ID],Table1[Segment],"Not Found")</f>
        <v>Consumer</v>
      </c>
      <c r="T4345" t="str">
        <f>_xlfn.XLOOKUP(Table2[[#This Row],[Product_ID]],Table4[Product_ID],Table4[Product_Name],"Not Found")</f>
        <v>Wireless Mouse</v>
      </c>
    </row>
    <row r="4346" spans="1:20" x14ac:dyDescent="0.3">
      <c r="A4346" t="s">
        <v>4878</v>
      </c>
      <c r="B4346" s="4">
        <v>45966</v>
      </c>
      <c r="C4346" s="4">
        <v>45969</v>
      </c>
      <c r="D4346" t="s">
        <v>926</v>
      </c>
      <c r="E4346" t="s">
        <v>71</v>
      </c>
      <c r="F4346" s="8">
        <v>4</v>
      </c>
      <c r="G4346" s="10">
        <v>0.05</v>
      </c>
      <c r="H4346" t="s">
        <v>13</v>
      </c>
      <c r="I4346" s="8">
        <v>3036.2</v>
      </c>
      <c r="J4346" s="8">
        <v>756.31</v>
      </c>
      <c r="K4346" s="12">
        <f>YEAR(Table2[[#This Row],[Order_Date]])</f>
        <v>2025</v>
      </c>
      <c r="L4346" s="12">
        <f>MONTH(Table2[[#This Row],[Order_Date]])</f>
        <v>11</v>
      </c>
      <c r="M4346" t="str">
        <f>TEXT(Table2[[#This Row],[Order_Date]],"mmm")</f>
        <v>Nov</v>
      </c>
      <c r="N4346" t="str">
        <f>TEXT(Table2[[#This Row],[Order_Date]],"YYYY-MM")</f>
        <v>2025-11</v>
      </c>
      <c r="O4346" s="9">
        <f>IFERROR(Table2[[#This Row],[Profit]]/Table2[[#This Row],[Sales]],0)</f>
        <v>0.24909755615572096</v>
      </c>
      <c r="P4346" t="str">
        <f>_xlfn.XLOOKUP(Table2[[#This Row],[Product_ID]],Table4[Product_ID],Table4[Category],"Not Found")</f>
        <v>Home</v>
      </c>
      <c r="Q4346" t="str">
        <f>_xlfn.XLOOKUP(Table2[[#This Row],[Product_ID]],Table4[Product_ID],Table4[Sub_Category],"Not Found")</f>
        <v>Storage</v>
      </c>
      <c r="R4346" t="str">
        <f>_xlfn.XLOOKUP(Table2[[#This Row],[Customer_ID]],Table1[Customer_ID],Table1[Region],"Not Found")</f>
        <v>North</v>
      </c>
      <c r="S4346" t="str">
        <f>_xlfn.XLOOKUP(Table2[[#This Row],[Customer_ID]],Table1[Customer_ID],Table1[Segment],"Not Found")</f>
        <v>Corporate</v>
      </c>
      <c r="T4346" t="str">
        <f>_xlfn.XLOOKUP(Table2[[#This Row],[Product_ID]],Table4[Product_ID],Table4[Product_Name],"Not Found")</f>
        <v>Storage Box</v>
      </c>
    </row>
    <row r="4347" spans="1:20" x14ac:dyDescent="0.3">
      <c r="A4347" t="s">
        <v>4879</v>
      </c>
      <c r="B4347" s="4">
        <v>45351</v>
      </c>
      <c r="C4347" s="4">
        <v>45355</v>
      </c>
      <c r="D4347" t="s">
        <v>1489</v>
      </c>
      <c r="E4347" t="s">
        <v>40</v>
      </c>
      <c r="F4347" s="8">
        <v>1</v>
      </c>
      <c r="G4347" s="10">
        <v>0.1</v>
      </c>
      <c r="H4347" t="s">
        <v>13</v>
      </c>
      <c r="I4347" s="8">
        <v>1349.1</v>
      </c>
      <c r="J4347" s="8">
        <v>300.95999999999998</v>
      </c>
      <c r="K4347" s="12">
        <f>YEAR(Table2[[#This Row],[Order_Date]])</f>
        <v>2024</v>
      </c>
      <c r="L4347" s="12">
        <f>MONTH(Table2[[#This Row],[Order_Date]])</f>
        <v>2</v>
      </c>
      <c r="M4347" t="str">
        <f>TEXT(Table2[[#This Row],[Order_Date]],"mmm")</f>
        <v>Feb</v>
      </c>
      <c r="N4347" t="str">
        <f>TEXT(Table2[[#This Row],[Order_Date]],"YYYY-MM")</f>
        <v>2024-02</v>
      </c>
      <c r="O4347" s="9">
        <f>IFERROR(Table2[[#This Row],[Profit]]/Table2[[#This Row],[Sales]],0)</f>
        <v>0.22308205470313541</v>
      </c>
      <c r="P4347" t="str">
        <f>_xlfn.XLOOKUP(Table2[[#This Row],[Product_ID]],Table4[Product_ID],Table4[Category],"Not Found")</f>
        <v>Technology</v>
      </c>
      <c r="Q4347" t="str">
        <f>_xlfn.XLOOKUP(Table2[[#This Row],[Product_ID]],Table4[Product_ID],Table4[Sub_Category],"Not Found")</f>
        <v>Accessories</v>
      </c>
      <c r="R4347" t="str">
        <f>_xlfn.XLOOKUP(Table2[[#This Row],[Customer_ID]],Table1[Customer_ID],Table1[Region],"Not Found")</f>
        <v>South</v>
      </c>
      <c r="S4347" t="str">
        <f>_xlfn.XLOOKUP(Table2[[#This Row],[Customer_ID]],Table1[Customer_ID],Table1[Segment],"Not Found")</f>
        <v>Consumer</v>
      </c>
      <c r="T4347" t="str">
        <f>_xlfn.XLOOKUP(Table2[[#This Row],[Product_ID]],Table4[Product_ID],Table4[Product_Name],"Not Found")</f>
        <v>Power Bank</v>
      </c>
    </row>
    <row r="4348" spans="1:20" x14ac:dyDescent="0.3">
      <c r="A4348" t="s">
        <v>4880</v>
      </c>
      <c r="B4348" s="4">
        <v>45297</v>
      </c>
      <c r="C4348" s="4">
        <v>45299</v>
      </c>
      <c r="D4348" t="s">
        <v>591</v>
      </c>
      <c r="E4348" t="s">
        <v>55</v>
      </c>
      <c r="F4348" s="8">
        <v>4</v>
      </c>
      <c r="G4348" s="10">
        <v>0</v>
      </c>
      <c r="H4348" t="s">
        <v>13</v>
      </c>
      <c r="I4348" s="8">
        <v>23996</v>
      </c>
      <c r="J4348" s="8">
        <v>3646.8</v>
      </c>
      <c r="K4348" s="12">
        <f>YEAR(Table2[[#This Row],[Order_Date]])</f>
        <v>2024</v>
      </c>
      <c r="L4348" s="12">
        <f>MONTH(Table2[[#This Row],[Order_Date]])</f>
        <v>1</v>
      </c>
      <c r="M4348" t="str">
        <f>TEXT(Table2[[#This Row],[Order_Date]],"mmm")</f>
        <v>Jan</v>
      </c>
      <c r="N4348" t="str">
        <f>TEXT(Table2[[#This Row],[Order_Date]],"YYYY-MM")</f>
        <v>2024-01</v>
      </c>
      <c r="O4348" s="9">
        <f>IFERROR(Table2[[#This Row],[Profit]]/Table2[[#This Row],[Sales]],0)</f>
        <v>0.15197532922153692</v>
      </c>
      <c r="P4348" t="str">
        <f>_xlfn.XLOOKUP(Table2[[#This Row],[Product_ID]],Table4[Product_ID],Table4[Category],"Not Found")</f>
        <v>Furniture</v>
      </c>
      <c r="Q4348" t="str">
        <f>_xlfn.XLOOKUP(Table2[[#This Row],[Product_ID]],Table4[Product_ID],Table4[Sub_Category],"Not Found")</f>
        <v>Furniture</v>
      </c>
      <c r="R4348" t="str">
        <f>_xlfn.XLOOKUP(Table2[[#This Row],[Customer_ID]],Table1[Customer_ID],Table1[Region],"Not Found")</f>
        <v>East</v>
      </c>
      <c r="S4348" t="str">
        <f>_xlfn.XLOOKUP(Table2[[#This Row],[Customer_ID]],Table1[Customer_ID],Table1[Segment],"Not Found")</f>
        <v>Corporate</v>
      </c>
      <c r="T4348" t="str">
        <f>_xlfn.XLOOKUP(Table2[[#This Row],[Product_ID]],Table4[Product_ID],Table4[Product_Name],"Not Found")</f>
        <v>Study Table</v>
      </c>
    </row>
    <row r="4349" spans="1:20" x14ac:dyDescent="0.3">
      <c r="A4349" t="s">
        <v>4881</v>
      </c>
      <c r="B4349" s="4">
        <v>46000</v>
      </c>
      <c r="C4349" s="4">
        <v>46002</v>
      </c>
      <c r="D4349" t="s">
        <v>881</v>
      </c>
      <c r="E4349" t="s">
        <v>71</v>
      </c>
      <c r="F4349" s="8">
        <v>1</v>
      </c>
      <c r="G4349" s="10">
        <v>0.1</v>
      </c>
      <c r="H4349" t="s">
        <v>17</v>
      </c>
      <c r="I4349" s="8">
        <v>719.1</v>
      </c>
      <c r="J4349" s="8">
        <v>206.37</v>
      </c>
      <c r="K4349" s="12">
        <f>YEAR(Table2[[#This Row],[Order_Date]])</f>
        <v>2025</v>
      </c>
      <c r="L4349" s="12">
        <f>MONTH(Table2[[#This Row],[Order_Date]])</f>
        <v>12</v>
      </c>
      <c r="M4349" t="str">
        <f>TEXT(Table2[[#This Row],[Order_Date]],"mmm")</f>
        <v>Dec</v>
      </c>
      <c r="N4349" t="str">
        <f>TEXT(Table2[[#This Row],[Order_Date]],"YYYY-MM")</f>
        <v>2025-12</v>
      </c>
      <c r="O4349" s="9">
        <f>IFERROR(Table2[[#This Row],[Profit]]/Table2[[#This Row],[Sales]],0)</f>
        <v>0.28698372966207758</v>
      </c>
      <c r="P4349" t="str">
        <f>_xlfn.XLOOKUP(Table2[[#This Row],[Product_ID]],Table4[Product_ID],Table4[Category],"Not Found")</f>
        <v>Home</v>
      </c>
      <c r="Q4349" t="str">
        <f>_xlfn.XLOOKUP(Table2[[#This Row],[Product_ID]],Table4[Product_ID],Table4[Sub_Category],"Not Found")</f>
        <v>Storage</v>
      </c>
      <c r="R4349" t="str">
        <f>_xlfn.XLOOKUP(Table2[[#This Row],[Customer_ID]],Table1[Customer_ID],Table1[Region],"Not Found")</f>
        <v>South</v>
      </c>
      <c r="S4349" t="str">
        <f>_xlfn.XLOOKUP(Table2[[#This Row],[Customer_ID]],Table1[Customer_ID],Table1[Segment],"Not Found")</f>
        <v>Home Office</v>
      </c>
      <c r="T4349" t="str">
        <f>_xlfn.XLOOKUP(Table2[[#This Row],[Product_ID]],Table4[Product_ID],Table4[Product_Name],"Not Found")</f>
        <v>Storage Box</v>
      </c>
    </row>
    <row r="4350" spans="1:20" x14ac:dyDescent="0.3">
      <c r="A4350" t="s">
        <v>4882</v>
      </c>
      <c r="B4350" s="4">
        <v>45861</v>
      </c>
      <c r="C4350" s="4">
        <v>45865</v>
      </c>
      <c r="D4350" t="s">
        <v>591</v>
      </c>
      <c r="E4350" t="s">
        <v>58</v>
      </c>
      <c r="F4350" s="8">
        <v>2</v>
      </c>
      <c r="G4350" s="10">
        <v>0</v>
      </c>
      <c r="H4350" t="s">
        <v>13</v>
      </c>
      <c r="I4350" s="8">
        <v>3998</v>
      </c>
      <c r="J4350" s="8">
        <v>973.37</v>
      </c>
      <c r="K4350" s="12">
        <f>YEAR(Table2[[#This Row],[Order_Date]])</f>
        <v>2025</v>
      </c>
      <c r="L4350" s="12">
        <f>MONTH(Table2[[#This Row],[Order_Date]])</f>
        <v>7</v>
      </c>
      <c r="M4350" t="str">
        <f>TEXT(Table2[[#This Row],[Order_Date]],"mmm")</f>
        <v>Jul</v>
      </c>
      <c r="N4350" t="str">
        <f>TEXT(Table2[[#This Row],[Order_Date]],"YYYY-MM")</f>
        <v>2025-07</v>
      </c>
      <c r="O4350" s="9">
        <f>IFERROR(Table2[[#This Row],[Profit]]/Table2[[#This Row],[Sales]],0)</f>
        <v>0.24346423211605803</v>
      </c>
      <c r="P4350" t="str">
        <f>_xlfn.XLOOKUP(Table2[[#This Row],[Product_ID]],Table4[Product_ID],Table4[Category],"Not Found")</f>
        <v>Technology</v>
      </c>
      <c r="Q4350" t="str">
        <f>_xlfn.XLOOKUP(Table2[[#This Row],[Product_ID]],Table4[Product_ID],Table4[Sub_Category],"Not Found")</f>
        <v>Audio</v>
      </c>
      <c r="R4350" t="str">
        <f>_xlfn.XLOOKUP(Table2[[#This Row],[Customer_ID]],Table1[Customer_ID],Table1[Region],"Not Found")</f>
        <v>East</v>
      </c>
      <c r="S4350" t="str">
        <f>_xlfn.XLOOKUP(Table2[[#This Row],[Customer_ID]],Table1[Customer_ID],Table1[Segment],"Not Found")</f>
        <v>Corporate</v>
      </c>
      <c r="T4350" t="str">
        <f>_xlfn.XLOOKUP(Table2[[#This Row],[Product_ID]],Table4[Product_ID],Table4[Product_Name],"Not Found")</f>
        <v>Bluetooth Speaker</v>
      </c>
    </row>
    <row r="4351" spans="1:20" x14ac:dyDescent="0.3">
      <c r="A4351" t="s">
        <v>4883</v>
      </c>
      <c r="B4351" s="4">
        <v>45698</v>
      </c>
      <c r="C4351" s="4">
        <v>45700</v>
      </c>
      <c r="D4351" t="s">
        <v>907</v>
      </c>
      <c r="E4351" t="s">
        <v>40</v>
      </c>
      <c r="F4351" s="8">
        <v>1</v>
      </c>
      <c r="G4351" s="10">
        <v>0.05</v>
      </c>
      <c r="H4351" t="s">
        <v>13</v>
      </c>
      <c r="I4351" s="8">
        <v>1424.05</v>
      </c>
      <c r="J4351" s="8">
        <v>340.65</v>
      </c>
      <c r="K4351" s="12">
        <f>YEAR(Table2[[#This Row],[Order_Date]])</f>
        <v>2025</v>
      </c>
      <c r="L4351" s="12">
        <f>MONTH(Table2[[#This Row],[Order_Date]])</f>
        <v>2</v>
      </c>
      <c r="M4351" t="str">
        <f>TEXT(Table2[[#This Row],[Order_Date]],"mmm")</f>
        <v>Feb</v>
      </c>
      <c r="N4351" t="str">
        <f>TEXT(Table2[[#This Row],[Order_Date]],"YYYY-MM")</f>
        <v>2025-02</v>
      </c>
      <c r="O4351" s="9">
        <f>IFERROR(Table2[[#This Row],[Profit]]/Table2[[#This Row],[Sales]],0)</f>
        <v>0.2392121063164917</v>
      </c>
      <c r="P4351" t="str">
        <f>_xlfn.XLOOKUP(Table2[[#This Row],[Product_ID]],Table4[Product_ID],Table4[Category],"Not Found")</f>
        <v>Technology</v>
      </c>
      <c r="Q4351" t="str">
        <f>_xlfn.XLOOKUP(Table2[[#This Row],[Product_ID]],Table4[Product_ID],Table4[Sub_Category],"Not Found")</f>
        <v>Accessories</v>
      </c>
      <c r="R4351" t="str">
        <f>_xlfn.XLOOKUP(Table2[[#This Row],[Customer_ID]],Table1[Customer_ID],Table1[Region],"Not Found")</f>
        <v>West</v>
      </c>
      <c r="S4351" t="str">
        <f>_xlfn.XLOOKUP(Table2[[#This Row],[Customer_ID]],Table1[Customer_ID],Table1[Segment],"Not Found")</f>
        <v>Consumer</v>
      </c>
      <c r="T4351" t="str">
        <f>_xlfn.XLOOKUP(Table2[[#This Row],[Product_ID]],Table4[Product_ID],Table4[Product_Name],"Not Found")</f>
        <v>Power Bank</v>
      </c>
    </row>
    <row r="4352" spans="1:20" x14ac:dyDescent="0.3">
      <c r="A4352" t="s">
        <v>4884</v>
      </c>
      <c r="B4352" s="4">
        <v>45508</v>
      </c>
      <c r="C4352" s="4">
        <v>45512</v>
      </c>
      <c r="D4352" t="s">
        <v>2075</v>
      </c>
      <c r="E4352" t="s">
        <v>35</v>
      </c>
      <c r="F4352" s="8">
        <v>2</v>
      </c>
      <c r="G4352" s="10">
        <v>0</v>
      </c>
      <c r="H4352" t="s">
        <v>13</v>
      </c>
      <c r="I4352" s="8">
        <v>3198</v>
      </c>
      <c r="J4352" s="8">
        <v>1078.82</v>
      </c>
      <c r="K4352" s="12">
        <f>YEAR(Table2[[#This Row],[Order_Date]])</f>
        <v>2024</v>
      </c>
      <c r="L4352" s="12">
        <f>MONTH(Table2[[#This Row],[Order_Date]])</f>
        <v>8</v>
      </c>
      <c r="M4352" t="str">
        <f>TEXT(Table2[[#This Row],[Order_Date]],"mmm")</f>
        <v>Aug</v>
      </c>
      <c r="N4352" t="str">
        <f>TEXT(Table2[[#This Row],[Order_Date]],"YYYY-MM")</f>
        <v>2024-08</v>
      </c>
      <c r="O4352" s="9">
        <f>IFERROR(Table2[[#This Row],[Profit]]/Table2[[#This Row],[Sales]],0)</f>
        <v>0.33734208880550343</v>
      </c>
      <c r="P4352" t="str">
        <f>_xlfn.XLOOKUP(Table2[[#This Row],[Product_ID]],Table4[Product_ID],Table4[Category],"Not Found")</f>
        <v>Lifestyle</v>
      </c>
      <c r="Q4352" t="str">
        <f>_xlfn.XLOOKUP(Table2[[#This Row],[Product_ID]],Table4[Product_ID],Table4[Sub_Category],"Not Found")</f>
        <v>Bags</v>
      </c>
      <c r="R4352" t="str">
        <f>_xlfn.XLOOKUP(Table2[[#This Row],[Customer_ID]],Table1[Customer_ID],Table1[Region],"Not Found")</f>
        <v>West</v>
      </c>
      <c r="S4352" t="str">
        <f>_xlfn.XLOOKUP(Table2[[#This Row],[Customer_ID]],Table1[Customer_ID],Table1[Segment],"Not Found")</f>
        <v>Consumer</v>
      </c>
      <c r="T4352" t="str">
        <f>_xlfn.XLOOKUP(Table2[[#This Row],[Product_ID]],Table4[Product_ID],Table4[Product_Name],"Not Found")</f>
        <v>Backpack</v>
      </c>
    </row>
    <row r="4353" spans="1:20" x14ac:dyDescent="0.3">
      <c r="A4353" t="s">
        <v>4885</v>
      </c>
      <c r="B4353" s="4">
        <v>45317</v>
      </c>
      <c r="C4353" s="4">
        <v>45320</v>
      </c>
      <c r="D4353" t="s">
        <v>513</v>
      </c>
      <c r="E4353" t="s">
        <v>50</v>
      </c>
      <c r="F4353" s="8">
        <v>2</v>
      </c>
      <c r="G4353" s="10">
        <v>0.1</v>
      </c>
      <c r="H4353" t="s">
        <v>17</v>
      </c>
      <c r="I4353" s="8">
        <v>898.2</v>
      </c>
      <c r="J4353" s="8">
        <v>164.62</v>
      </c>
      <c r="K4353" s="12">
        <f>YEAR(Table2[[#This Row],[Order_Date]])</f>
        <v>2024</v>
      </c>
      <c r="L4353" s="12">
        <f>MONTH(Table2[[#This Row],[Order_Date]])</f>
        <v>1</v>
      </c>
      <c r="M4353" t="str">
        <f>TEXT(Table2[[#This Row],[Order_Date]],"mmm")</f>
        <v>Jan</v>
      </c>
      <c r="N4353" t="str">
        <f>TEXT(Table2[[#This Row],[Order_Date]],"YYYY-MM")</f>
        <v>2024-01</v>
      </c>
      <c r="O4353" s="9">
        <f>IFERROR(Table2[[#This Row],[Profit]]/Table2[[#This Row],[Sales]],0)</f>
        <v>0.18327766644399909</v>
      </c>
      <c r="P4353" t="str">
        <f>_xlfn.XLOOKUP(Table2[[#This Row],[Product_ID]],Table4[Product_ID],Table4[Category],"Not Found")</f>
        <v>Technology</v>
      </c>
      <c r="Q4353" t="str">
        <f>_xlfn.XLOOKUP(Table2[[#This Row],[Product_ID]],Table4[Product_ID],Table4[Sub_Category],"Not Found")</f>
        <v>Accessories</v>
      </c>
      <c r="R4353" t="str">
        <f>_xlfn.XLOOKUP(Table2[[#This Row],[Customer_ID]],Table1[Customer_ID],Table1[Region],"Not Found")</f>
        <v>North</v>
      </c>
      <c r="S4353" t="str">
        <f>_xlfn.XLOOKUP(Table2[[#This Row],[Customer_ID]],Table1[Customer_ID],Table1[Segment],"Not Found")</f>
        <v>Corporate</v>
      </c>
      <c r="T4353" t="str">
        <f>_xlfn.XLOOKUP(Table2[[#This Row],[Product_ID]],Table4[Product_ID],Table4[Product_Name],"Not Found")</f>
        <v>Wireless Mouse</v>
      </c>
    </row>
    <row r="4354" spans="1:20" x14ac:dyDescent="0.3">
      <c r="A4354" t="s">
        <v>4886</v>
      </c>
      <c r="B4354" s="4">
        <v>45296</v>
      </c>
      <c r="C4354" s="4">
        <v>45301</v>
      </c>
      <c r="D4354" t="s">
        <v>942</v>
      </c>
      <c r="E4354" t="s">
        <v>40</v>
      </c>
      <c r="F4354" s="8">
        <v>1</v>
      </c>
      <c r="G4354" s="10">
        <v>0.15</v>
      </c>
      <c r="H4354" t="s">
        <v>21</v>
      </c>
      <c r="I4354" s="8">
        <v>1274.1500000000001</v>
      </c>
      <c r="J4354" s="8">
        <v>283.49</v>
      </c>
      <c r="K4354" s="12">
        <f>YEAR(Table2[[#This Row],[Order_Date]])</f>
        <v>2024</v>
      </c>
      <c r="L4354" s="12">
        <f>MONTH(Table2[[#This Row],[Order_Date]])</f>
        <v>1</v>
      </c>
      <c r="M4354" t="str">
        <f>TEXT(Table2[[#This Row],[Order_Date]],"mmm")</f>
        <v>Jan</v>
      </c>
      <c r="N4354" t="str">
        <f>TEXT(Table2[[#This Row],[Order_Date]],"YYYY-MM")</f>
        <v>2024-01</v>
      </c>
      <c r="O4354" s="9">
        <f>IFERROR(Table2[[#This Row],[Profit]]/Table2[[#This Row],[Sales]],0)</f>
        <v>0.2224934269905427</v>
      </c>
      <c r="P4354" t="str">
        <f>_xlfn.XLOOKUP(Table2[[#This Row],[Product_ID]],Table4[Product_ID],Table4[Category],"Not Found")</f>
        <v>Technology</v>
      </c>
      <c r="Q4354" t="str">
        <f>_xlfn.XLOOKUP(Table2[[#This Row],[Product_ID]],Table4[Product_ID],Table4[Sub_Category],"Not Found")</f>
        <v>Accessories</v>
      </c>
      <c r="R4354" t="str">
        <f>_xlfn.XLOOKUP(Table2[[#This Row],[Customer_ID]],Table1[Customer_ID],Table1[Region],"Not Found")</f>
        <v>South</v>
      </c>
      <c r="S4354" t="str">
        <f>_xlfn.XLOOKUP(Table2[[#This Row],[Customer_ID]],Table1[Customer_ID],Table1[Segment],"Not Found")</f>
        <v>Consumer</v>
      </c>
      <c r="T4354" t="str">
        <f>_xlfn.XLOOKUP(Table2[[#This Row],[Product_ID]],Table4[Product_ID],Table4[Product_Name],"Not Found")</f>
        <v>Power Bank</v>
      </c>
    </row>
    <row r="4355" spans="1:20" x14ac:dyDescent="0.3">
      <c r="A4355" t="s">
        <v>4887</v>
      </c>
      <c r="B4355" s="4">
        <v>45823</v>
      </c>
      <c r="C4355" s="4">
        <v>45824</v>
      </c>
      <c r="D4355" t="s">
        <v>150</v>
      </c>
      <c r="E4355" t="s">
        <v>20</v>
      </c>
      <c r="F4355" s="8">
        <v>5</v>
      </c>
      <c r="G4355" s="10">
        <v>0.05</v>
      </c>
      <c r="H4355" t="s">
        <v>21</v>
      </c>
      <c r="I4355" s="8">
        <v>33245.25</v>
      </c>
      <c r="J4355" s="8">
        <v>7274.24</v>
      </c>
      <c r="K4355" s="12">
        <f>YEAR(Table2[[#This Row],[Order_Date]])</f>
        <v>2025</v>
      </c>
      <c r="L4355" s="12">
        <f>MONTH(Table2[[#This Row],[Order_Date]])</f>
        <v>6</v>
      </c>
      <c r="M4355" t="str">
        <f>TEXT(Table2[[#This Row],[Order_Date]],"mmm")</f>
        <v>Jun</v>
      </c>
      <c r="N4355" t="str">
        <f>TEXT(Table2[[#This Row],[Order_Date]],"YYYY-MM")</f>
        <v>2025-06</v>
      </c>
      <c r="O4355" s="9">
        <f>IFERROR(Table2[[#This Row],[Profit]]/Table2[[#This Row],[Sales]],0)</f>
        <v>0.21880539325166753</v>
      </c>
      <c r="P4355" t="str">
        <f>_xlfn.XLOOKUP(Table2[[#This Row],[Product_ID]],Table4[Product_ID],Table4[Category],"Not Found")</f>
        <v>Furniture</v>
      </c>
      <c r="Q4355" t="str">
        <f>_xlfn.XLOOKUP(Table2[[#This Row],[Product_ID]],Table4[Product_ID],Table4[Sub_Category],"Not Found")</f>
        <v>Furniture</v>
      </c>
      <c r="R4355" t="str">
        <f>_xlfn.XLOOKUP(Table2[[#This Row],[Customer_ID]],Table1[Customer_ID],Table1[Region],"Not Found")</f>
        <v>North</v>
      </c>
      <c r="S4355" t="str">
        <f>_xlfn.XLOOKUP(Table2[[#This Row],[Customer_ID]],Table1[Customer_ID],Table1[Segment],"Not Found")</f>
        <v>Corporate</v>
      </c>
      <c r="T4355" t="str">
        <f>_xlfn.XLOOKUP(Table2[[#This Row],[Product_ID]],Table4[Product_ID],Table4[Product_Name],"Not Found")</f>
        <v>Office Chair</v>
      </c>
    </row>
    <row r="4356" spans="1:20" x14ac:dyDescent="0.3">
      <c r="A4356" t="s">
        <v>4888</v>
      </c>
      <c r="B4356" s="4">
        <v>45681</v>
      </c>
      <c r="C4356" s="4">
        <v>45685</v>
      </c>
      <c r="D4356" t="s">
        <v>1489</v>
      </c>
      <c r="E4356" t="s">
        <v>65</v>
      </c>
      <c r="F4356" s="8">
        <v>5</v>
      </c>
      <c r="G4356" s="10">
        <v>0</v>
      </c>
      <c r="H4356" t="s">
        <v>21</v>
      </c>
      <c r="I4356" s="8">
        <v>3495</v>
      </c>
      <c r="J4356" s="8">
        <v>974.31</v>
      </c>
      <c r="K4356" s="12">
        <f>YEAR(Table2[[#This Row],[Order_Date]])</f>
        <v>2025</v>
      </c>
      <c r="L4356" s="12">
        <f>MONTH(Table2[[#This Row],[Order_Date]])</f>
        <v>1</v>
      </c>
      <c r="M4356" t="str">
        <f>TEXT(Table2[[#This Row],[Order_Date]],"mmm")</f>
        <v>Jan</v>
      </c>
      <c r="N4356" t="str">
        <f>TEXT(Table2[[#This Row],[Order_Date]],"YYYY-MM")</f>
        <v>2025-01</v>
      </c>
      <c r="O4356" s="9">
        <f>IFERROR(Table2[[#This Row],[Profit]]/Table2[[#This Row],[Sales]],0)</f>
        <v>0.27877253218884118</v>
      </c>
      <c r="P4356" t="str">
        <f>_xlfn.XLOOKUP(Table2[[#This Row],[Product_ID]],Table4[Product_ID],Table4[Category],"Not Found")</f>
        <v>Office</v>
      </c>
      <c r="Q4356" t="str">
        <f>_xlfn.XLOOKUP(Table2[[#This Row],[Product_ID]],Table4[Product_ID],Table4[Sub_Category],"Not Found")</f>
        <v>Storage</v>
      </c>
      <c r="R4356" t="str">
        <f>_xlfn.XLOOKUP(Table2[[#This Row],[Customer_ID]],Table1[Customer_ID],Table1[Region],"Not Found")</f>
        <v>South</v>
      </c>
      <c r="S4356" t="str">
        <f>_xlfn.XLOOKUP(Table2[[#This Row],[Customer_ID]],Table1[Customer_ID],Table1[Segment],"Not Found")</f>
        <v>Consumer</v>
      </c>
      <c r="T4356" t="str">
        <f>_xlfn.XLOOKUP(Table2[[#This Row],[Product_ID]],Table4[Product_ID],Table4[Product_Name],"Not Found")</f>
        <v>Desk Organizer</v>
      </c>
    </row>
    <row r="4357" spans="1:20" x14ac:dyDescent="0.3">
      <c r="A4357" t="s">
        <v>4889</v>
      </c>
      <c r="B4357" s="4">
        <v>46001</v>
      </c>
      <c r="C4357" s="4">
        <v>46004</v>
      </c>
      <c r="D4357" t="s">
        <v>335</v>
      </c>
      <c r="E4357" t="s">
        <v>76</v>
      </c>
      <c r="F4357" s="8">
        <v>4</v>
      </c>
      <c r="G4357" s="10">
        <v>0.1</v>
      </c>
      <c r="H4357" t="s">
        <v>17</v>
      </c>
      <c r="I4357" s="8">
        <v>3236.4</v>
      </c>
      <c r="J4357" s="8">
        <v>825.83</v>
      </c>
      <c r="K4357" s="12">
        <f>YEAR(Table2[[#This Row],[Order_Date]])</f>
        <v>2025</v>
      </c>
      <c r="L4357" s="12">
        <f>MONTH(Table2[[#This Row],[Order_Date]])</f>
        <v>12</v>
      </c>
      <c r="M4357" t="str">
        <f>TEXT(Table2[[#This Row],[Order_Date]],"mmm")</f>
        <v>Dec</v>
      </c>
      <c r="N4357" t="str">
        <f>TEXT(Table2[[#This Row],[Order_Date]],"YYYY-MM")</f>
        <v>2025-12</v>
      </c>
      <c r="O4357" s="9">
        <f>IFERROR(Table2[[#This Row],[Profit]]/Table2[[#This Row],[Sales]],0)</f>
        <v>0.25516932394018044</v>
      </c>
      <c r="P4357" t="str">
        <f>_xlfn.XLOOKUP(Table2[[#This Row],[Product_ID]],Table4[Product_ID],Table4[Category],"Not Found")</f>
        <v>Home</v>
      </c>
      <c r="Q4357" t="str">
        <f>_xlfn.XLOOKUP(Table2[[#This Row],[Product_ID]],Table4[Product_ID],Table4[Sub_Category],"Not Found")</f>
        <v>Decor</v>
      </c>
      <c r="R4357" t="str">
        <f>_xlfn.XLOOKUP(Table2[[#This Row],[Customer_ID]],Table1[Customer_ID],Table1[Region],"Not Found")</f>
        <v>South</v>
      </c>
      <c r="S4357" t="str">
        <f>_xlfn.XLOOKUP(Table2[[#This Row],[Customer_ID]],Table1[Customer_ID],Table1[Segment],"Not Found")</f>
        <v>Corporate</v>
      </c>
      <c r="T4357" t="str">
        <f>_xlfn.XLOOKUP(Table2[[#This Row],[Product_ID]],Table4[Product_ID],Table4[Product_Name],"Not Found")</f>
        <v>Wall Clock</v>
      </c>
    </row>
    <row r="4358" spans="1:20" x14ac:dyDescent="0.3">
      <c r="A4358" t="s">
        <v>4890</v>
      </c>
      <c r="B4358" s="4">
        <v>45862</v>
      </c>
      <c r="C4358" s="4">
        <v>45867</v>
      </c>
      <c r="D4358" t="s">
        <v>607</v>
      </c>
      <c r="E4358" t="s">
        <v>16</v>
      </c>
      <c r="F4358" s="8">
        <v>5</v>
      </c>
      <c r="G4358" s="10">
        <v>0.15</v>
      </c>
      <c r="H4358" t="s">
        <v>13</v>
      </c>
      <c r="I4358" s="8">
        <v>5520.75</v>
      </c>
      <c r="J4358" s="8">
        <v>1237.58</v>
      </c>
      <c r="K4358" s="12">
        <f>YEAR(Table2[[#This Row],[Order_Date]])</f>
        <v>2025</v>
      </c>
      <c r="L4358" s="12">
        <f>MONTH(Table2[[#This Row],[Order_Date]])</f>
        <v>7</v>
      </c>
      <c r="M4358" t="str">
        <f>TEXT(Table2[[#This Row],[Order_Date]],"mmm")</f>
        <v>Jul</v>
      </c>
      <c r="N4358" t="str">
        <f>TEXT(Table2[[#This Row],[Order_Date]],"YYYY-MM")</f>
        <v>2025-07</v>
      </c>
      <c r="O4358" s="9">
        <f>IFERROR(Table2[[#This Row],[Profit]]/Table2[[#This Row],[Sales]],0)</f>
        <v>0.22416881764253044</v>
      </c>
      <c r="P4358" t="str">
        <f>_xlfn.XLOOKUP(Table2[[#This Row],[Product_ID]],Table4[Product_ID],Table4[Category],"Not Found")</f>
        <v>Technology</v>
      </c>
      <c r="Q4358" t="str">
        <f>_xlfn.XLOOKUP(Table2[[#This Row],[Product_ID]],Table4[Product_ID],Table4[Sub_Category],"Not Found")</f>
        <v>Accessories</v>
      </c>
      <c r="R4358" t="str">
        <f>_xlfn.XLOOKUP(Table2[[#This Row],[Customer_ID]],Table1[Customer_ID],Table1[Region],"Not Found")</f>
        <v>West</v>
      </c>
      <c r="S4358" t="str">
        <f>_xlfn.XLOOKUP(Table2[[#This Row],[Customer_ID]],Table1[Customer_ID],Table1[Segment],"Not Found")</f>
        <v>Home Office</v>
      </c>
      <c r="T4358" t="str">
        <f>_xlfn.XLOOKUP(Table2[[#This Row],[Product_ID]],Table4[Product_ID],Table4[Product_Name],"Not Found")</f>
        <v>USB-C Hub</v>
      </c>
    </row>
    <row r="4359" spans="1:20" x14ac:dyDescent="0.3">
      <c r="A4359" t="s">
        <v>4891</v>
      </c>
      <c r="B4359" s="4">
        <v>45739</v>
      </c>
      <c r="C4359" s="4">
        <v>45742</v>
      </c>
      <c r="D4359" t="s">
        <v>1084</v>
      </c>
      <c r="E4359" t="s">
        <v>68</v>
      </c>
      <c r="F4359" s="8">
        <v>3</v>
      </c>
      <c r="G4359" s="10">
        <v>0.1</v>
      </c>
      <c r="H4359" t="s">
        <v>21</v>
      </c>
      <c r="I4359" s="8">
        <v>3507.3</v>
      </c>
      <c r="J4359" s="8">
        <v>934.88</v>
      </c>
      <c r="K4359" s="12">
        <f>YEAR(Table2[[#This Row],[Order_Date]])</f>
        <v>2025</v>
      </c>
      <c r="L4359" s="12">
        <f>MONTH(Table2[[#This Row],[Order_Date]])</f>
        <v>3</v>
      </c>
      <c r="M4359" t="str">
        <f>TEXT(Table2[[#This Row],[Order_Date]],"mmm")</f>
        <v>Mar</v>
      </c>
      <c r="N4359" t="str">
        <f>TEXT(Table2[[#This Row],[Order_Date]],"YYYY-MM")</f>
        <v>2025-03</v>
      </c>
      <c r="O4359" s="9">
        <f>IFERROR(Table2[[#This Row],[Profit]]/Table2[[#This Row],[Sales]],0)</f>
        <v>0.26655261882359649</v>
      </c>
      <c r="P4359" t="str">
        <f>_xlfn.XLOOKUP(Table2[[#This Row],[Product_ID]],Table4[Product_ID],Table4[Category],"Not Found")</f>
        <v>Home</v>
      </c>
      <c r="Q4359" t="str">
        <f>_xlfn.XLOOKUP(Table2[[#This Row],[Product_ID]],Table4[Product_ID],Table4[Sub_Category],"Not Found")</f>
        <v>Lighting</v>
      </c>
      <c r="R4359" t="str">
        <f>_xlfn.XLOOKUP(Table2[[#This Row],[Customer_ID]],Table1[Customer_ID],Table1[Region],"Not Found")</f>
        <v>North</v>
      </c>
      <c r="S4359" t="str">
        <f>_xlfn.XLOOKUP(Table2[[#This Row],[Customer_ID]],Table1[Customer_ID],Table1[Segment],"Not Found")</f>
        <v>Consumer</v>
      </c>
      <c r="T4359" t="str">
        <f>_xlfn.XLOOKUP(Table2[[#This Row],[Product_ID]],Table4[Product_ID],Table4[Product_Name],"Not Found")</f>
        <v>Table Lamp</v>
      </c>
    </row>
    <row r="4360" spans="1:20" x14ac:dyDescent="0.3">
      <c r="A4360" t="s">
        <v>4892</v>
      </c>
      <c r="B4360" s="4">
        <v>45437</v>
      </c>
      <c r="C4360" s="4">
        <v>45438</v>
      </c>
      <c r="D4360" t="s">
        <v>1441</v>
      </c>
      <c r="E4360" t="s">
        <v>65</v>
      </c>
      <c r="F4360" s="8">
        <v>5</v>
      </c>
      <c r="G4360" s="10">
        <v>0.15</v>
      </c>
      <c r="H4360" t="s">
        <v>13</v>
      </c>
      <c r="I4360" s="8">
        <v>2970.75</v>
      </c>
      <c r="J4360" s="8">
        <v>631.80999999999995</v>
      </c>
      <c r="K4360" s="12">
        <f>YEAR(Table2[[#This Row],[Order_Date]])</f>
        <v>2024</v>
      </c>
      <c r="L4360" s="12">
        <f>MONTH(Table2[[#This Row],[Order_Date]])</f>
        <v>5</v>
      </c>
      <c r="M4360" t="str">
        <f>TEXT(Table2[[#This Row],[Order_Date]],"mmm")</f>
        <v>May</v>
      </c>
      <c r="N4360" t="str">
        <f>TEXT(Table2[[#This Row],[Order_Date]],"YYYY-MM")</f>
        <v>2024-05</v>
      </c>
      <c r="O4360" s="9">
        <f>IFERROR(Table2[[#This Row],[Profit]]/Table2[[#This Row],[Sales]],0)</f>
        <v>0.21267693343431793</v>
      </c>
      <c r="P4360" t="str">
        <f>_xlfn.XLOOKUP(Table2[[#This Row],[Product_ID]],Table4[Product_ID],Table4[Category],"Not Found")</f>
        <v>Office</v>
      </c>
      <c r="Q4360" t="str">
        <f>_xlfn.XLOOKUP(Table2[[#This Row],[Product_ID]],Table4[Product_ID],Table4[Sub_Category],"Not Found")</f>
        <v>Storage</v>
      </c>
      <c r="R4360" t="str">
        <f>_xlfn.XLOOKUP(Table2[[#This Row],[Customer_ID]],Table1[Customer_ID],Table1[Region],"Not Found")</f>
        <v>East</v>
      </c>
      <c r="S4360" t="str">
        <f>_xlfn.XLOOKUP(Table2[[#This Row],[Customer_ID]],Table1[Customer_ID],Table1[Segment],"Not Found")</f>
        <v>Home Office</v>
      </c>
      <c r="T4360" t="str">
        <f>_xlfn.XLOOKUP(Table2[[#This Row],[Product_ID]],Table4[Product_ID],Table4[Product_Name],"Not Found")</f>
        <v>Desk Organizer</v>
      </c>
    </row>
    <row r="4361" spans="1:20" x14ac:dyDescent="0.3">
      <c r="A4361" t="s">
        <v>4893</v>
      </c>
      <c r="B4361" s="4">
        <v>45679</v>
      </c>
      <c r="C4361" s="4">
        <v>45681</v>
      </c>
      <c r="D4361" t="s">
        <v>407</v>
      </c>
      <c r="E4361" t="s">
        <v>16</v>
      </c>
      <c r="F4361" s="8">
        <v>3</v>
      </c>
      <c r="G4361" s="10">
        <v>0.05</v>
      </c>
      <c r="H4361" t="s">
        <v>21</v>
      </c>
      <c r="I4361" s="8">
        <v>3702.15</v>
      </c>
      <c r="J4361" s="8">
        <v>829.9</v>
      </c>
      <c r="K4361" s="12">
        <f>YEAR(Table2[[#This Row],[Order_Date]])</f>
        <v>2025</v>
      </c>
      <c r="L4361" s="12">
        <f>MONTH(Table2[[#This Row],[Order_Date]])</f>
        <v>1</v>
      </c>
      <c r="M4361" t="str">
        <f>TEXT(Table2[[#This Row],[Order_Date]],"mmm")</f>
        <v>Jan</v>
      </c>
      <c r="N4361" t="str">
        <f>TEXT(Table2[[#This Row],[Order_Date]],"YYYY-MM")</f>
        <v>2025-01</v>
      </c>
      <c r="O4361" s="9">
        <f>IFERROR(Table2[[#This Row],[Profit]]/Table2[[#This Row],[Sales]],0)</f>
        <v>0.2241670380724714</v>
      </c>
      <c r="P4361" t="str">
        <f>_xlfn.XLOOKUP(Table2[[#This Row],[Product_ID]],Table4[Product_ID],Table4[Category],"Not Found")</f>
        <v>Technology</v>
      </c>
      <c r="Q4361" t="str">
        <f>_xlfn.XLOOKUP(Table2[[#This Row],[Product_ID]],Table4[Product_ID],Table4[Sub_Category],"Not Found")</f>
        <v>Accessories</v>
      </c>
      <c r="R4361" t="str">
        <f>_xlfn.XLOOKUP(Table2[[#This Row],[Customer_ID]],Table1[Customer_ID],Table1[Region],"Not Found")</f>
        <v>West</v>
      </c>
      <c r="S4361" t="str">
        <f>_xlfn.XLOOKUP(Table2[[#This Row],[Customer_ID]],Table1[Customer_ID],Table1[Segment],"Not Found")</f>
        <v>Consumer</v>
      </c>
      <c r="T4361" t="str">
        <f>_xlfn.XLOOKUP(Table2[[#This Row],[Product_ID]],Table4[Product_ID],Table4[Product_Name],"Not Found")</f>
        <v>USB-C Hub</v>
      </c>
    </row>
    <row r="4362" spans="1:20" x14ac:dyDescent="0.3">
      <c r="A4362" t="s">
        <v>4894</v>
      </c>
      <c r="B4362" s="4">
        <v>45540</v>
      </c>
      <c r="C4362" s="4">
        <v>45542</v>
      </c>
      <c r="D4362" t="s">
        <v>1311</v>
      </c>
      <c r="E4362" t="s">
        <v>71</v>
      </c>
      <c r="F4362" s="8">
        <v>1</v>
      </c>
      <c r="G4362" s="10">
        <v>0</v>
      </c>
      <c r="H4362" t="s">
        <v>21</v>
      </c>
      <c r="I4362" s="8">
        <v>799</v>
      </c>
      <c r="J4362" s="8">
        <v>210.85</v>
      </c>
      <c r="K4362" s="12">
        <f>YEAR(Table2[[#This Row],[Order_Date]])</f>
        <v>2024</v>
      </c>
      <c r="L4362" s="12">
        <f>MONTH(Table2[[#This Row],[Order_Date]])</f>
        <v>9</v>
      </c>
      <c r="M4362" t="str">
        <f>TEXT(Table2[[#This Row],[Order_Date]],"mmm")</f>
        <v>Sep</v>
      </c>
      <c r="N4362" t="str">
        <f>TEXT(Table2[[#This Row],[Order_Date]],"YYYY-MM")</f>
        <v>2024-09</v>
      </c>
      <c r="O4362" s="9">
        <f>IFERROR(Table2[[#This Row],[Profit]]/Table2[[#This Row],[Sales]],0)</f>
        <v>0.26389236545682104</v>
      </c>
      <c r="P4362" t="str">
        <f>_xlfn.XLOOKUP(Table2[[#This Row],[Product_ID]],Table4[Product_ID],Table4[Category],"Not Found")</f>
        <v>Home</v>
      </c>
      <c r="Q4362" t="str">
        <f>_xlfn.XLOOKUP(Table2[[#This Row],[Product_ID]],Table4[Product_ID],Table4[Sub_Category],"Not Found")</f>
        <v>Storage</v>
      </c>
      <c r="R4362" t="str">
        <f>_xlfn.XLOOKUP(Table2[[#This Row],[Customer_ID]],Table1[Customer_ID],Table1[Region],"Not Found")</f>
        <v>South</v>
      </c>
      <c r="S4362" t="str">
        <f>_xlfn.XLOOKUP(Table2[[#This Row],[Customer_ID]],Table1[Customer_ID],Table1[Segment],"Not Found")</f>
        <v>Home Office</v>
      </c>
      <c r="T4362" t="str">
        <f>_xlfn.XLOOKUP(Table2[[#This Row],[Product_ID]],Table4[Product_ID],Table4[Product_Name],"Not Found")</f>
        <v>Storage Box</v>
      </c>
    </row>
    <row r="4363" spans="1:20" x14ac:dyDescent="0.3">
      <c r="A4363" t="s">
        <v>4895</v>
      </c>
      <c r="B4363" s="4">
        <v>45817</v>
      </c>
      <c r="C4363" s="4">
        <v>45820</v>
      </c>
      <c r="D4363" t="s">
        <v>15</v>
      </c>
      <c r="E4363" t="s">
        <v>26</v>
      </c>
      <c r="F4363" s="8">
        <v>3</v>
      </c>
      <c r="G4363" s="10">
        <v>0</v>
      </c>
      <c r="H4363" t="s">
        <v>17</v>
      </c>
      <c r="I4363" s="8">
        <v>2697</v>
      </c>
      <c r="J4363" s="8">
        <v>630.41</v>
      </c>
      <c r="K4363" s="12">
        <f>YEAR(Table2[[#This Row],[Order_Date]])</f>
        <v>2025</v>
      </c>
      <c r="L4363" s="12">
        <f>MONTH(Table2[[#This Row],[Order_Date]])</f>
        <v>6</v>
      </c>
      <c r="M4363" t="str">
        <f>TEXT(Table2[[#This Row],[Order_Date]],"mmm")</f>
        <v>Jun</v>
      </c>
      <c r="N4363" t="str">
        <f>TEXT(Table2[[#This Row],[Order_Date]],"YYYY-MM")</f>
        <v>2025-06</v>
      </c>
      <c r="O4363" s="9">
        <f>IFERROR(Table2[[#This Row],[Profit]]/Table2[[#This Row],[Sales]],0)</f>
        <v>0.23374490174267704</v>
      </c>
      <c r="P4363" t="str">
        <f>_xlfn.XLOOKUP(Table2[[#This Row],[Product_ID]],Table4[Product_ID],Table4[Category],"Not Found")</f>
        <v>Technology</v>
      </c>
      <c r="Q4363" t="str">
        <f>_xlfn.XLOOKUP(Table2[[#This Row],[Product_ID]],Table4[Product_ID],Table4[Sub_Category],"Not Found")</f>
        <v>Accessories</v>
      </c>
      <c r="R4363" t="str">
        <f>_xlfn.XLOOKUP(Table2[[#This Row],[Customer_ID]],Table1[Customer_ID],Table1[Region],"Not Found")</f>
        <v>East</v>
      </c>
      <c r="S4363" t="str">
        <f>_xlfn.XLOOKUP(Table2[[#This Row],[Customer_ID]],Table1[Customer_ID],Table1[Segment],"Not Found")</f>
        <v>Corporate</v>
      </c>
      <c r="T4363" t="str">
        <f>_xlfn.XLOOKUP(Table2[[#This Row],[Product_ID]],Table4[Product_ID],Table4[Product_Name],"Not Found")</f>
        <v>Keyboard</v>
      </c>
    </row>
    <row r="4364" spans="1:20" x14ac:dyDescent="0.3">
      <c r="A4364" t="s">
        <v>4896</v>
      </c>
      <c r="B4364" s="4">
        <v>45753</v>
      </c>
      <c r="C4364" s="4">
        <v>45754</v>
      </c>
      <c r="D4364" t="s">
        <v>1808</v>
      </c>
      <c r="E4364" t="s">
        <v>58</v>
      </c>
      <c r="F4364" s="8">
        <v>4</v>
      </c>
      <c r="G4364" s="10">
        <v>0.1</v>
      </c>
      <c r="H4364" t="s">
        <v>13</v>
      </c>
      <c r="I4364" s="8">
        <v>7196.4</v>
      </c>
      <c r="J4364" s="8">
        <v>1986.26</v>
      </c>
      <c r="K4364" s="12">
        <f>YEAR(Table2[[#This Row],[Order_Date]])</f>
        <v>2025</v>
      </c>
      <c r="L4364" s="12">
        <f>MONTH(Table2[[#This Row],[Order_Date]])</f>
        <v>4</v>
      </c>
      <c r="M4364" t="str">
        <f>TEXT(Table2[[#This Row],[Order_Date]],"mmm")</f>
        <v>Apr</v>
      </c>
      <c r="N4364" t="str">
        <f>TEXT(Table2[[#This Row],[Order_Date]],"YYYY-MM")</f>
        <v>2025-04</v>
      </c>
      <c r="O4364" s="9">
        <f>IFERROR(Table2[[#This Row],[Profit]]/Table2[[#This Row],[Sales]],0)</f>
        <v>0.27600744816852874</v>
      </c>
      <c r="P4364" t="str">
        <f>_xlfn.XLOOKUP(Table2[[#This Row],[Product_ID]],Table4[Product_ID],Table4[Category],"Not Found")</f>
        <v>Technology</v>
      </c>
      <c r="Q4364" t="str">
        <f>_xlfn.XLOOKUP(Table2[[#This Row],[Product_ID]],Table4[Product_ID],Table4[Sub_Category],"Not Found")</f>
        <v>Audio</v>
      </c>
      <c r="R4364" t="str">
        <f>_xlfn.XLOOKUP(Table2[[#This Row],[Customer_ID]],Table1[Customer_ID],Table1[Region],"Not Found")</f>
        <v>West</v>
      </c>
      <c r="S4364" t="str">
        <f>_xlfn.XLOOKUP(Table2[[#This Row],[Customer_ID]],Table1[Customer_ID],Table1[Segment],"Not Found")</f>
        <v>Consumer</v>
      </c>
      <c r="T4364" t="str">
        <f>_xlfn.XLOOKUP(Table2[[#This Row],[Product_ID]],Table4[Product_ID],Table4[Product_Name],"Not Found")</f>
        <v>Bluetooth Speaker</v>
      </c>
    </row>
    <row r="4365" spans="1:20" x14ac:dyDescent="0.3">
      <c r="A4365" t="s">
        <v>4897</v>
      </c>
      <c r="B4365" s="4">
        <v>45304</v>
      </c>
      <c r="C4365" s="4">
        <v>45307</v>
      </c>
      <c r="D4365" t="s">
        <v>712</v>
      </c>
      <c r="E4365" t="s">
        <v>116</v>
      </c>
      <c r="F4365" s="8">
        <v>2</v>
      </c>
      <c r="G4365" s="10">
        <v>0.05</v>
      </c>
      <c r="H4365" t="s">
        <v>30</v>
      </c>
      <c r="I4365" s="8">
        <v>758.1</v>
      </c>
      <c r="J4365" s="8">
        <v>151.26</v>
      </c>
      <c r="K4365" s="12">
        <f>YEAR(Table2[[#This Row],[Order_Date]])</f>
        <v>2024</v>
      </c>
      <c r="L4365" s="12">
        <f>MONTH(Table2[[#This Row],[Order_Date]])</f>
        <v>1</v>
      </c>
      <c r="M4365" t="str">
        <f>TEXT(Table2[[#This Row],[Order_Date]],"mmm")</f>
        <v>Jan</v>
      </c>
      <c r="N4365" t="str">
        <f>TEXT(Table2[[#This Row],[Order_Date]],"YYYY-MM")</f>
        <v>2024-01</v>
      </c>
      <c r="O4365" s="9">
        <f>IFERROR(Table2[[#This Row],[Profit]]/Table2[[#This Row],[Sales]],0)</f>
        <v>0.19952512861100116</v>
      </c>
      <c r="P4365" t="str">
        <f>_xlfn.XLOOKUP(Table2[[#This Row],[Product_ID]],Table4[Product_ID],Table4[Category],"Not Found")</f>
        <v>Technology</v>
      </c>
      <c r="Q4365" t="str">
        <f>_xlfn.XLOOKUP(Table2[[#This Row],[Product_ID]],Table4[Product_ID],Table4[Sub_Category],"Not Found")</f>
        <v>Accessories</v>
      </c>
      <c r="R4365" t="str">
        <f>_xlfn.XLOOKUP(Table2[[#This Row],[Customer_ID]],Table1[Customer_ID],Table1[Region],"Not Found")</f>
        <v>East</v>
      </c>
      <c r="S4365" t="str">
        <f>_xlfn.XLOOKUP(Table2[[#This Row],[Customer_ID]],Table1[Customer_ID],Table1[Segment],"Not Found")</f>
        <v>Consumer</v>
      </c>
      <c r="T4365" t="str">
        <f>_xlfn.XLOOKUP(Table2[[#This Row],[Product_ID]],Table4[Product_ID],Table4[Product_Name],"Not Found")</f>
        <v>Mobile Holder</v>
      </c>
    </row>
    <row r="4366" spans="1:20" x14ac:dyDescent="0.3">
      <c r="A4366" t="s">
        <v>4898</v>
      </c>
      <c r="B4366" s="4">
        <v>45675</v>
      </c>
      <c r="C4366" s="4">
        <v>45677</v>
      </c>
      <c r="D4366" t="s">
        <v>604</v>
      </c>
      <c r="E4366" t="s">
        <v>76</v>
      </c>
      <c r="F4366" s="8">
        <v>1</v>
      </c>
      <c r="G4366" s="10">
        <v>0</v>
      </c>
      <c r="H4366" t="s">
        <v>21</v>
      </c>
      <c r="I4366" s="8">
        <v>899</v>
      </c>
      <c r="J4366" s="8">
        <v>276.60000000000002</v>
      </c>
      <c r="K4366" s="12">
        <f>YEAR(Table2[[#This Row],[Order_Date]])</f>
        <v>2025</v>
      </c>
      <c r="L4366" s="12">
        <f>MONTH(Table2[[#This Row],[Order_Date]])</f>
        <v>1</v>
      </c>
      <c r="M4366" t="str">
        <f>TEXT(Table2[[#This Row],[Order_Date]],"mmm")</f>
        <v>Jan</v>
      </c>
      <c r="N4366" t="str">
        <f>TEXT(Table2[[#This Row],[Order_Date]],"YYYY-MM")</f>
        <v>2025-01</v>
      </c>
      <c r="O4366" s="9">
        <f>IFERROR(Table2[[#This Row],[Profit]]/Table2[[#This Row],[Sales]],0)</f>
        <v>0.30767519466073417</v>
      </c>
      <c r="P4366" t="str">
        <f>_xlfn.XLOOKUP(Table2[[#This Row],[Product_ID]],Table4[Product_ID],Table4[Category],"Not Found")</f>
        <v>Home</v>
      </c>
      <c r="Q4366" t="str">
        <f>_xlfn.XLOOKUP(Table2[[#This Row],[Product_ID]],Table4[Product_ID],Table4[Sub_Category],"Not Found")</f>
        <v>Decor</v>
      </c>
      <c r="R4366" t="str">
        <f>_xlfn.XLOOKUP(Table2[[#This Row],[Customer_ID]],Table1[Customer_ID],Table1[Region],"Not Found")</f>
        <v>West</v>
      </c>
      <c r="S4366" t="str">
        <f>_xlfn.XLOOKUP(Table2[[#This Row],[Customer_ID]],Table1[Customer_ID],Table1[Segment],"Not Found")</f>
        <v>Consumer</v>
      </c>
      <c r="T4366" t="str">
        <f>_xlfn.XLOOKUP(Table2[[#This Row],[Product_ID]],Table4[Product_ID],Table4[Product_Name],"Not Found")</f>
        <v>Wall Clock</v>
      </c>
    </row>
    <row r="4367" spans="1:20" x14ac:dyDescent="0.3">
      <c r="A4367" t="s">
        <v>4899</v>
      </c>
      <c r="B4367" s="4">
        <v>45847</v>
      </c>
      <c r="C4367" s="4">
        <v>45850</v>
      </c>
      <c r="D4367" t="s">
        <v>542</v>
      </c>
      <c r="E4367" t="s">
        <v>26</v>
      </c>
      <c r="F4367" s="8">
        <v>1</v>
      </c>
      <c r="G4367" s="10">
        <v>0</v>
      </c>
      <c r="H4367" t="s">
        <v>21</v>
      </c>
      <c r="I4367" s="8">
        <v>899</v>
      </c>
      <c r="J4367" s="8">
        <v>186.37</v>
      </c>
      <c r="K4367" s="12">
        <f>YEAR(Table2[[#This Row],[Order_Date]])</f>
        <v>2025</v>
      </c>
      <c r="L4367" s="12">
        <f>MONTH(Table2[[#This Row],[Order_Date]])</f>
        <v>7</v>
      </c>
      <c r="M4367" t="str">
        <f>TEXT(Table2[[#This Row],[Order_Date]],"mmm")</f>
        <v>Jul</v>
      </c>
      <c r="N4367" t="str">
        <f>TEXT(Table2[[#This Row],[Order_Date]],"YYYY-MM")</f>
        <v>2025-07</v>
      </c>
      <c r="O4367" s="9">
        <f>IFERROR(Table2[[#This Row],[Profit]]/Table2[[#This Row],[Sales]],0)</f>
        <v>0.20730812013348165</v>
      </c>
      <c r="P4367" t="str">
        <f>_xlfn.XLOOKUP(Table2[[#This Row],[Product_ID]],Table4[Product_ID],Table4[Category],"Not Found")</f>
        <v>Technology</v>
      </c>
      <c r="Q4367" t="str">
        <f>_xlfn.XLOOKUP(Table2[[#This Row],[Product_ID]],Table4[Product_ID],Table4[Sub_Category],"Not Found")</f>
        <v>Accessories</v>
      </c>
      <c r="R4367" t="str">
        <f>_xlfn.XLOOKUP(Table2[[#This Row],[Customer_ID]],Table1[Customer_ID],Table1[Region],"Not Found")</f>
        <v>West</v>
      </c>
      <c r="S4367" t="str">
        <f>_xlfn.XLOOKUP(Table2[[#This Row],[Customer_ID]],Table1[Customer_ID],Table1[Segment],"Not Found")</f>
        <v>Home Office</v>
      </c>
      <c r="T4367" t="str">
        <f>_xlfn.XLOOKUP(Table2[[#This Row],[Product_ID]],Table4[Product_ID],Table4[Product_Name],"Not Found")</f>
        <v>Keyboard</v>
      </c>
    </row>
    <row r="4368" spans="1:20" x14ac:dyDescent="0.3">
      <c r="A4368" t="s">
        <v>4900</v>
      </c>
      <c r="B4368" s="4">
        <v>45690</v>
      </c>
      <c r="C4368" s="4">
        <v>45695</v>
      </c>
      <c r="D4368" t="s">
        <v>501</v>
      </c>
      <c r="E4368" t="s">
        <v>81</v>
      </c>
      <c r="F4368" s="8">
        <v>3</v>
      </c>
      <c r="G4368" s="10">
        <v>0.05</v>
      </c>
      <c r="H4368" t="s">
        <v>13</v>
      </c>
      <c r="I4368" s="8">
        <v>2277.15</v>
      </c>
      <c r="J4368" s="8">
        <v>461.77</v>
      </c>
      <c r="K4368" s="12">
        <f>YEAR(Table2[[#This Row],[Order_Date]])</f>
        <v>2025</v>
      </c>
      <c r="L4368" s="12">
        <f>MONTH(Table2[[#This Row],[Order_Date]])</f>
        <v>2</v>
      </c>
      <c r="M4368" t="str">
        <f>TEXT(Table2[[#This Row],[Order_Date]],"mmm")</f>
        <v>Feb</v>
      </c>
      <c r="N4368" t="str">
        <f>TEXT(Table2[[#This Row],[Order_Date]],"YYYY-MM")</f>
        <v>2025-02</v>
      </c>
      <c r="O4368" s="9">
        <f>IFERROR(Table2[[#This Row],[Profit]]/Table2[[#This Row],[Sales]],0)</f>
        <v>0.20278418198186327</v>
      </c>
      <c r="P4368" t="str">
        <f>_xlfn.XLOOKUP(Table2[[#This Row],[Product_ID]],Table4[Product_ID],Table4[Category],"Not Found")</f>
        <v>Home</v>
      </c>
      <c r="Q4368" t="str">
        <f>_xlfn.XLOOKUP(Table2[[#This Row],[Product_ID]],Table4[Product_ID],Table4[Sub_Category],"Not Found")</f>
        <v>Kitchen</v>
      </c>
      <c r="R4368" t="str">
        <f>_xlfn.XLOOKUP(Table2[[#This Row],[Customer_ID]],Table1[Customer_ID],Table1[Region],"Not Found")</f>
        <v>West</v>
      </c>
      <c r="S4368" t="str">
        <f>_xlfn.XLOOKUP(Table2[[#This Row],[Customer_ID]],Table1[Customer_ID],Table1[Segment],"Not Found")</f>
        <v>Consumer</v>
      </c>
      <c r="T4368" t="str">
        <f>_xlfn.XLOOKUP(Table2[[#This Row],[Product_ID]],Table4[Product_ID],Table4[Product_Name],"Not Found")</f>
        <v>Travel Mug</v>
      </c>
    </row>
    <row r="4369" spans="1:20" x14ac:dyDescent="0.3">
      <c r="A4369" t="s">
        <v>4901</v>
      </c>
      <c r="B4369" s="4">
        <v>45310</v>
      </c>
      <c r="C4369" s="4">
        <v>45311</v>
      </c>
      <c r="D4369" t="s">
        <v>585</v>
      </c>
      <c r="E4369" t="s">
        <v>16</v>
      </c>
      <c r="F4369" s="8">
        <v>4</v>
      </c>
      <c r="G4369" s="10">
        <v>0</v>
      </c>
      <c r="H4369" t="s">
        <v>13</v>
      </c>
      <c r="I4369" s="8">
        <v>5196</v>
      </c>
      <c r="J4369" s="8">
        <v>1416.92</v>
      </c>
      <c r="K4369" s="12">
        <f>YEAR(Table2[[#This Row],[Order_Date]])</f>
        <v>2024</v>
      </c>
      <c r="L4369" s="12">
        <f>MONTH(Table2[[#This Row],[Order_Date]])</f>
        <v>1</v>
      </c>
      <c r="M4369" t="str">
        <f>TEXT(Table2[[#This Row],[Order_Date]],"mmm")</f>
        <v>Jan</v>
      </c>
      <c r="N4369" t="str">
        <f>TEXT(Table2[[#This Row],[Order_Date]],"YYYY-MM")</f>
        <v>2024-01</v>
      </c>
      <c r="O4369" s="9">
        <f>IFERROR(Table2[[#This Row],[Profit]]/Table2[[#This Row],[Sales]],0)</f>
        <v>0.27269438029253273</v>
      </c>
      <c r="P4369" t="str">
        <f>_xlfn.XLOOKUP(Table2[[#This Row],[Product_ID]],Table4[Product_ID],Table4[Category],"Not Found")</f>
        <v>Technology</v>
      </c>
      <c r="Q4369" t="str">
        <f>_xlfn.XLOOKUP(Table2[[#This Row],[Product_ID]],Table4[Product_ID],Table4[Sub_Category],"Not Found")</f>
        <v>Accessories</v>
      </c>
      <c r="R4369" t="str">
        <f>_xlfn.XLOOKUP(Table2[[#This Row],[Customer_ID]],Table1[Customer_ID],Table1[Region],"Not Found")</f>
        <v>East</v>
      </c>
      <c r="S4369" t="str">
        <f>_xlfn.XLOOKUP(Table2[[#This Row],[Customer_ID]],Table1[Customer_ID],Table1[Segment],"Not Found")</f>
        <v>Consumer</v>
      </c>
      <c r="T4369" t="str">
        <f>_xlfn.XLOOKUP(Table2[[#This Row],[Product_ID]],Table4[Product_ID],Table4[Product_Name],"Not Found")</f>
        <v>USB-C Hub</v>
      </c>
    </row>
    <row r="4370" spans="1:20" x14ac:dyDescent="0.3">
      <c r="A4370" t="s">
        <v>4902</v>
      </c>
      <c r="B4370" s="4">
        <v>45866</v>
      </c>
      <c r="C4370" s="4">
        <v>45868</v>
      </c>
      <c r="D4370" t="s">
        <v>1854</v>
      </c>
      <c r="E4370" t="s">
        <v>55</v>
      </c>
      <c r="F4370" s="8">
        <v>1</v>
      </c>
      <c r="G4370" s="10">
        <v>0</v>
      </c>
      <c r="H4370" t="s">
        <v>13</v>
      </c>
      <c r="I4370" s="8">
        <v>5999</v>
      </c>
      <c r="J4370" s="8">
        <v>1300.8499999999999</v>
      </c>
      <c r="K4370" s="12">
        <f>YEAR(Table2[[#This Row],[Order_Date]])</f>
        <v>2025</v>
      </c>
      <c r="L4370" s="12">
        <f>MONTH(Table2[[#This Row],[Order_Date]])</f>
        <v>7</v>
      </c>
      <c r="M4370" t="str">
        <f>TEXT(Table2[[#This Row],[Order_Date]],"mmm")</f>
        <v>Jul</v>
      </c>
      <c r="N4370" t="str">
        <f>TEXT(Table2[[#This Row],[Order_Date]],"YYYY-MM")</f>
        <v>2025-07</v>
      </c>
      <c r="O4370" s="9">
        <f>IFERROR(Table2[[#This Row],[Profit]]/Table2[[#This Row],[Sales]],0)</f>
        <v>0.21684447407901317</v>
      </c>
      <c r="P4370" t="str">
        <f>_xlfn.XLOOKUP(Table2[[#This Row],[Product_ID]],Table4[Product_ID],Table4[Category],"Not Found")</f>
        <v>Furniture</v>
      </c>
      <c r="Q4370" t="str">
        <f>_xlfn.XLOOKUP(Table2[[#This Row],[Product_ID]],Table4[Product_ID],Table4[Sub_Category],"Not Found")</f>
        <v>Furniture</v>
      </c>
      <c r="R4370" t="str">
        <f>_xlfn.XLOOKUP(Table2[[#This Row],[Customer_ID]],Table1[Customer_ID],Table1[Region],"Not Found")</f>
        <v>East</v>
      </c>
      <c r="S4370" t="str">
        <f>_xlfn.XLOOKUP(Table2[[#This Row],[Customer_ID]],Table1[Customer_ID],Table1[Segment],"Not Found")</f>
        <v>Home Office</v>
      </c>
      <c r="T4370" t="str">
        <f>_xlfn.XLOOKUP(Table2[[#This Row],[Product_ID]],Table4[Product_ID],Table4[Product_Name],"Not Found")</f>
        <v>Study Table</v>
      </c>
    </row>
    <row r="4371" spans="1:20" x14ac:dyDescent="0.3">
      <c r="A4371" t="s">
        <v>4903</v>
      </c>
      <c r="B4371" s="4">
        <v>45782</v>
      </c>
      <c r="C4371" s="4">
        <v>45785</v>
      </c>
      <c r="D4371" t="s">
        <v>387</v>
      </c>
      <c r="E4371" t="s">
        <v>35</v>
      </c>
      <c r="F4371" s="8">
        <v>1</v>
      </c>
      <c r="G4371" s="10">
        <v>0.15</v>
      </c>
      <c r="H4371" t="s">
        <v>13</v>
      </c>
      <c r="I4371" s="8">
        <v>1359.15</v>
      </c>
      <c r="J4371" s="8">
        <v>414.22</v>
      </c>
      <c r="K4371" s="12">
        <f>YEAR(Table2[[#This Row],[Order_Date]])</f>
        <v>2025</v>
      </c>
      <c r="L4371" s="12">
        <f>MONTH(Table2[[#This Row],[Order_Date]])</f>
        <v>5</v>
      </c>
      <c r="M4371" t="str">
        <f>TEXT(Table2[[#This Row],[Order_Date]],"mmm")</f>
        <v>May</v>
      </c>
      <c r="N4371" t="str">
        <f>TEXT(Table2[[#This Row],[Order_Date]],"YYYY-MM")</f>
        <v>2025-05</v>
      </c>
      <c r="O4371" s="9">
        <f>IFERROR(Table2[[#This Row],[Profit]]/Table2[[#This Row],[Sales]],0)</f>
        <v>0.30476400691608724</v>
      </c>
      <c r="P4371" t="str">
        <f>_xlfn.XLOOKUP(Table2[[#This Row],[Product_ID]],Table4[Product_ID],Table4[Category],"Not Found")</f>
        <v>Lifestyle</v>
      </c>
      <c r="Q4371" t="str">
        <f>_xlfn.XLOOKUP(Table2[[#This Row],[Product_ID]],Table4[Product_ID],Table4[Sub_Category],"Not Found")</f>
        <v>Bags</v>
      </c>
      <c r="R4371" t="str">
        <f>_xlfn.XLOOKUP(Table2[[#This Row],[Customer_ID]],Table1[Customer_ID],Table1[Region],"Not Found")</f>
        <v>East</v>
      </c>
      <c r="S4371" t="str">
        <f>_xlfn.XLOOKUP(Table2[[#This Row],[Customer_ID]],Table1[Customer_ID],Table1[Segment],"Not Found")</f>
        <v>Consumer</v>
      </c>
      <c r="T4371" t="str">
        <f>_xlfn.XLOOKUP(Table2[[#This Row],[Product_ID]],Table4[Product_ID],Table4[Product_Name],"Not Found")</f>
        <v>Backpack</v>
      </c>
    </row>
    <row r="4372" spans="1:20" x14ac:dyDescent="0.3">
      <c r="A4372" t="s">
        <v>4904</v>
      </c>
      <c r="B4372" s="4">
        <v>45710</v>
      </c>
      <c r="C4372" s="4">
        <v>45711</v>
      </c>
      <c r="D4372" t="s">
        <v>771</v>
      </c>
      <c r="E4372" t="s">
        <v>20</v>
      </c>
      <c r="F4372" s="8">
        <v>1</v>
      </c>
      <c r="G4372" s="10">
        <v>0</v>
      </c>
      <c r="H4372" t="s">
        <v>17</v>
      </c>
      <c r="I4372" s="8">
        <v>6999</v>
      </c>
      <c r="J4372" s="8">
        <v>1116.4000000000001</v>
      </c>
      <c r="K4372" s="12">
        <f>YEAR(Table2[[#This Row],[Order_Date]])</f>
        <v>2025</v>
      </c>
      <c r="L4372" s="12">
        <f>MONTH(Table2[[#This Row],[Order_Date]])</f>
        <v>2</v>
      </c>
      <c r="M4372" t="str">
        <f>TEXT(Table2[[#This Row],[Order_Date]],"mmm")</f>
        <v>Feb</v>
      </c>
      <c r="N4372" t="str">
        <f>TEXT(Table2[[#This Row],[Order_Date]],"YYYY-MM")</f>
        <v>2025-02</v>
      </c>
      <c r="O4372" s="9">
        <f>IFERROR(Table2[[#This Row],[Profit]]/Table2[[#This Row],[Sales]],0)</f>
        <v>0.15950850121445923</v>
      </c>
      <c r="P4372" t="str">
        <f>_xlfn.XLOOKUP(Table2[[#This Row],[Product_ID]],Table4[Product_ID],Table4[Category],"Not Found")</f>
        <v>Furniture</v>
      </c>
      <c r="Q4372" t="str">
        <f>_xlfn.XLOOKUP(Table2[[#This Row],[Product_ID]],Table4[Product_ID],Table4[Sub_Category],"Not Found")</f>
        <v>Furniture</v>
      </c>
      <c r="R4372" t="str">
        <f>_xlfn.XLOOKUP(Table2[[#This Row],[Customer_ID]],Table1[Customer_ID],Table1[Region],"Not Found")</f>
        <v>West</v>
      </c>
      <c r="S4372" t="str">
        <f>_xlfn.XLOOKUP(Table2[[#This Row],[Customer_ID]],Table1[Customer_ID],Table1[Segment],"Not Found")</f>
        <v>Consumer</v>
      </c>
      <c r="T4372" t="str">
        <f>_xlfn.XLOOKUP(Table2[[#This Row],[Product_ID]],Table4[Product_ID],Table4[Product_Name],"Not Found")</f>
        <v>Office Chair</v>
      </c>
    </row>
    <row r="4373" spans="1:20" x14ac:dyDescent="0.3">
      <c r="A4373" t="s">
        <v>4905</v>
      </c>
      <c r="B4373" s="4">
        <v>45628</v>
      </c>
      <c r="C4373" s="4">
        <v>45631</v>
      </c>
      <c r="D4373" t="s">
        <v>407</v>
      </c>
      <c r="E4373" t="s">
        <v>68</v>
      </c>
      <c r="F4373" s="8">
        <v>2</v>
      </c>
      <c r="G4373" s="10">
        <v>0</v>
      </c>
      <c r="H4373" t="s">
        <v>21</v>
      </c>
      <c r="I4373" s="8">
        <v>2598</v>
      </c>
      <c r="J4373" s="8">
        <v>630.52</v>
      </c>
      <c r="K4373" s="12">
        <f>YEAR(Table2[[#This Row],[Order_Date]])</f>
        <v>2024</v>
      </c>
      <c r="L4373" s="12">
        <f>MONTH(Table2[[#This Row],[Order_Date]])</f>
        <v>12</v>
      </c>
      <c r="M4373" t="str">
        <f>TEXT(Table2[[#This Row],[Order_Date]],"mmm")</f>
        <v>Dec</v>
      </c>
      <c r="N4373" t="str">
        <f>TEXT(Table2[[#This Row],[Order_Date]],"YYYY-MM")</f>
        <v>2024-12</v>
      </c>
      <c r="O4373" s="9">
        <f>IFERROR(Table2[[#This Row],[Profit]]/Table2[[#This Row],[Sales]],0)</f>
        <v>0.24269438029253271</v>
      </c>
      <c r="P4373" t="str">
        <f>_xlfn.XLOOKUP(Table2[[#This Row],[Product_ID]],Table4[Product_ID],Table4[Category],"Not Found")</f>
        <v>Home</v>
      </c>
      <c r="Q4373" t="str">
        <f>_xlfn.XLOOKUP(Table2[[#This Row],[Product_ID]],Table4[Product_ID],Table4[Sub_Category],"Not Found")</f>
        <v>Lighting</v>
      </c>
      <c r="R4373" t="str">
        <f>_xlfn.XLOOKUP(Table2[[#This Row],[Customer_ID]],Table1[Customer_ID],Table1[Region],"Not Found")</f>
        <v>West</v>
      </c>
      <c r="S4373" t="str">
        <f>_xlfn.XLOOKUP(Table2[[#This Row],[Customer_ID]],Table1[Customer_ID],Table1[Segment],"Not Found")</f>
        <v>Consumer</v>
      </c>
      <c r="T4373" t="str">
        <f>_xlfn.XLOOKUP(Table2[[#This Row],[Product_ID]],Table4[Product_ID],Table4[Product_Name],"Not Found")</f>
        <v>Table Lamp</v>
      </c>
    </row>
    <row r="4374" spans="1:20" x14ac:dyDescent="0.3">
      <c r="A4374" t="s">
        <v>4906</v>
      </c>
      <c r="B4374" s="4">
        <v>45710</v>
      </c>
      <c r="C4374" s="4">
        <v>45712</v>
      </c>
      <c r="D4374" t="s">
        <v>1946</v>
      </c>
      <c r="E4374" t="s">
        <v>65</v>
      </c>
      <c r="F4374" s="8">
        <v>1</v>
      </c>
      <c r="G4374" s="10">
        <v>0.1</v>
      </c>
      <c r="H4374" t="s">
        <v>13</v>
      </c>
      <c r="I4374" s="8">
        <v>629.1</v>
      </c>
      <c r="J4374" s="8">
        <v>181.77</v>
      </c>
      <c r="K4374" s="12">
        <f>YEAR(Table2[[#This Row],[Order_Date]])</f>
        <v>2025</v>
      </c>
      <c r="L4374" s="12">
        <f>MONTH(Table2[[#This Row],[Order_Date]])</f>
        <v>2</v>
      </c>
      <c r="M4374" t="str">
        <f>TEXT(Table2[[#This Row],[Order_Date]],"mmm")</f>
        <v>Feb</v>
      </c>
      <c r="N4374" t="str">
        <f>TEXT(Table2[[#This Row],[Order_Date]],"YYYY-MM")</f>
        <v>2025-02</v>
      </c>
      <c r="O4374" s="9">
        <f>IFERROR(Table2[[#This Row],[Profit]]/Table2[[#This Row],[Sales]],0)</f>
        <v>0.28893657606103956</v>
      </c>
      <c r="P4374" t="str">
        <f>_xlfn.XLOOKUP(Table2[[#This Row],[Product_ID]],Table4[Product_ID],Table4[Category],"Not Found")</f>
        <v>Office</v>
      </c>
      <c r="Q4374" t="str">
        <f>_xlfn.XLOOKUP(Table2[[#This Row],[Product_ID]],Table4[Product_ID],Table4[Sub_Category],"Not Found")</f>
        <v>Storage</v>
      </c>
      <c r="R4374" t="str">
        <f>_xlfn.XLOOKUP(Table2[[#This Row],[Customer_ID]],Table1[Customer_ID],Table1[Region],"Not Found")</f>
        <v>North</v>
      </c>
      <c r="S4374" t="str">
        <f>_xlfn.XLOOKUP(Table2[[#This Row],[Customer_ID]],Table1[Customer_ID],Table1[Segment],"Not Found")</f>
        <v>Consumer</v>
      </c>
      <c r="T4374" t="str">
        <f>_xlfn.XLOOKUP(Table2[[#This Row],[Product_ID]],Table4[Product_ID],Table4[Product_Name],"Not Found")</f>
        <v>Desk Organizer</v>
      </c>
    </row>
    <row r="4375" spans="1:20" x14ac:dyDescent="0.3">
      <c r="A4375" t="s">
        <v>4907</v>
      </c>
      <c r="B4375" s="4">
        <v>45903</v>
      </c>
      <c r="C4375" s="4">
        <v>45904</v>
      </c>
      <c r="D4375" t="s">
        <v>424</v>
      </c>
      <c r="E4375" t="s">
        <v>16</v>
      </c>
      <c r="F4375" s="8">
        <v>2</v>
      </c>
      <c r="G4375" s="10">
        <v>0.15</v>
      </c>
      <c r="H4375" t="s">
        <v>17</v>
      </c>
      <c r="I4375" s="8">
        <v>2208.3000000000002</v>
      </c>
      <c r="J4375" s="8">
        <v>593.08000000000004</v>
      </c>
      <c r="K4375" s="12">
        <f>YEAR(Table2[[#This Row],[Order_Date]])</f>
        <v>2025</v>
      </c>
      <c r="L4375" s="12">
        <f>MONTH(Table2[[#This Row],[Order_Date]])</f>
        <v>9</v>
      </c>
      <c r="M4375" t="str">
        <f>TEXT(Table2[[#This Row],[Order_Date]],"mmm")</f>
        <v>Sep</v>
      </c>
      <c r="N4375" t="str">
        <f>TEXT(Table2[[#This Row],[Order_Date]],"YYYY-MM")</f>
        <v>2025-09</v>
      </c>
      <c r="O4375" s="9">
        <f>IFERROR(Table2[[#This Row],[Profit]]/Table2[[#This Row],[Sales]],0)</f>
        <v>0.26856858216727797</v>
      </c>
      <c r="P4375" t="str">
        <f>_xlfn.XLOOKUP(Table2[[#This Row],[Product_ID]],Table4[Product_ID],Table4[Category],"Not Found")</f>
        <v>Technology</v>
      </c>
      <c r="Q4375" t="str">
        <f>_xlfn.XLOOKUP(Table2[[#This Row],[Product_ID]],Table4[Product_ID],Table4[Sub_Category],"Not Found")</f>
        <v>Accessories</v>
      </c>
      <c r="R4375" t="str">
        <f>_xlfn.XLOOKUP(Table2[[#This Row],[Customer_ID]],Table1[Customer_ID],Table1[Region],"Not Found")</f>
        <v>South</v>
      </c>
      <c r="S4375" t="str">
        <f>_xlfn.XLOOKUP(Table2[[#This Row],[Customer_ID]],Table1[Customer_ID],Table1[Segment],"Not Found")</f>
        <v>Home Office</v>
      </c>
      <c r="T4375" t="str">
        <f>_xlfn.XLOOKUP(Table2[[#This Row],[Product_ID]],Table4[Product_ID],Table4[Product_Name],"Not Found")</f>
        <v>USB-C Hub</v>
      </c>
    </row>
    <row r="4376" spans="1:20" x14ac:dyDescent="0.3">
      <c r="A4376" t="s">
        <v>4908</v>
      </c>
      <c r="B4376" s="4">
        <v>45966</v>
      </c>
      <c r="C4376" s="4">
        <v>45968</v>
      </c>
      <c r="D4376" t="s">
        <v>1258</v>
      </c>
      <c r="E4376" t="s">
        <v>35</v>
      </c>
      <c r="F4376" s="8">
        <v>4</v>
      </c>
      <c r="G4376" s="10">
        <v>0.1</v>
      </c>
      <c r="H4376" t="s">
        <v>13</v>
      </c>
      <c r="I4376" s="8">
        <v>5756.4</v>
      </c>
      <c r="J4376" s="8">
        <v>1461.74</v>
      </c>
      <c r="K4376" s="12">
        <f>YEAR(Table2[[#This Row],[Order_Date]])</f>
        <v>2025</v>
      </c>
      <c r="L4376" s="12">
        <f>MONTH(Table2[[#This Row],[Order_Date]])</f>
        <v>11</v>
      </c>
      <c r="M4376" t="str">
        <f>TEXT(Table2[[#This Row],[Order_Date]],"mmm")</f>
        <v>Nov</v>
      </c>
      <c r="N4376" t="str">
        <f>TEXT(Table2[[#This Row],[Order_Date]],"YYYY-MM")</f>
        <v>2025-11</v>
      </c>
      <c r="O4376" s="9">
        <f>IFERROR(Table2[[#This Row],[Profit]]/Table2[[#This Row],[Sales]],0)</f>
        <v>0.25393301368911125</v>
      </c>
      <c r="P4376" t="str">
        <f>_xlfn.XLOOKUP(Table2[[#This Row],[Product_ID]],Table4[Product_ID],Table4[Category],"Not Found")</f>
        <v>Lifestyle</v>
      </c>
      <c r="Q4376" t="str">
        <f>_xlfn.XLOOKUP(Table2[[#This Row],[Product_ID]],Table4[Product_ID],Table4[Sub_Category],"Not Found")</f>
        <v>Bags</v>
      </c>
      <c r="R4376" t="str">
        <f>_xlfn.XLOOKUP(Table2[[#This Row],[Customer_ID]],Table1[Customer_ID],Table1[Region],"Not Found")</f>
        <v>East</v>
      </c>
      <c r="S4376" t="str">
        <f>_xlfn.XLOOKUP(Table2[[#This Row],[Customer_ID]],Table1[Customer_ID],Table1[Segment],"Not Found")</f>
        <v>Consumer</v>
      </c>
      <c r="T4376" t="str">
        <f>_xlfn.XLOOKUP(Table2[[#This Row],[Product_ID]],Table4[Product_ID],Table4[Product_Name],"Not Found")</f>
        <v>Backpack</v>
      </c>
    </row>
    <row r="4377" spans="1:20" x14ac:dyDescent="0.3">
      <c r="A4377" t="s">
        <v>4909</v>
      </c>
      <c r="B4377" s="4">
        <v>45413</v>
      </c>
      <c r="C4377" s="4">
        <v>45418</v>
      </c>
      <c r="D4377" t="s">
        <v>307</v>
      </c>
      <c r="E4377" t="s">
        <v>76</v>
      </c>
      <c r="F4377" s="8">
        <v>2</v>
      </c>
      <c r="G4377" s="10">
        <v>0</v>
      </c>
      <c r="H4377" t="s">
        <v>13</v>
      </c>
      <c r="I4377" s="8">
        <v>1798</v>
      </c>
      <c r="J4377" s="8">
        <v>436.27</v>
      </c>
      <c r="K4377" s="12">
        <f>YEAR(Table2[[#This Row],[Order_Date]])</f>
        <v>2024</v>
      </c>
      <c r="L4377" s="12">
        <f>MONTH(Table2[[#This Row],[Order_Date]])</f>
        <v>5</v>
      </c>
      <c r="M4377" t="str">
        <f>TEXT(Table2[[#This Row],[Order_Date]],"mmm")</f>
        <v>May</v>
      </c>
      <c r="N4377" t="str">
        <f>TEXT(Table2[[#This Row],[Order_Date]],"YYYY-MM")</f>
        <v>2024-05</v>
      </c>
      <c r="O4377" s="9">
        <f>IFERROR(Table2[[#This Row],[Profit]]/Table2[[#This Row],[Sales]],0)</f>
        <v>0.24264182424916572</v>
      </c>
      <c r="P4377" t="str">
        <f>_xlfn.XLOOKUP(Table2[[#This Row],[Product_ID]],Table4[Product_ID],Table4[Category],"Not Found")</f>
        <v>Home</v>
      </c>
      <c r="Q4377" t="str">
        <f>_xlfn.XLOOKUP(Table2[[#This Row],[Product_ID]],Table4[Product_ID],Table4[Sub_Category],"Not Found")</f>
        <v>Decor</v>
      </c>
      <c r="R4377" t="str">
        <f>_xlfn.XLOOKUP(Table2[[#This Row],[Customer_ID]],Table1[Customer_ID],Table1[Region],"Not Found")</f>
        <v>West</v>
      </c>
      <c r="S4377" t="str">
        <f>_xlfn.XLOOKUP(Table2[[#This Row],[Customer_ID]],Table1[Customer_ID],Table1[Segment],"Not Found")</f>
        <v>Corporate</v>
      </c>
      <c r="T4377" t="str">
        <f>_xlfn.XLOOKUP(Table2[[#This Row],[Product_ID]],Table4[Product_ID],Table4[Product_Name],"Not Found")</f>
        <v>Wall Clock</v>
      </c>
    </row>
    <row r="4378" spans="1:20" x14ac:dyDescent="0.3">
      <c r="A4378" t="s">
        <v>4910</v>
      </c>
      <c r="B4378" s="4">
        <v>45723</v>
      </c>
      <c r="C4378" s="4">
        <v>45728</v>
      </c>
      <c r="D4378" t="s">
        <v>70</v>
      </c>
      <c r="E4378" t="s">
        <v>45</v>
      </c>
      <c r="F4378" s="8">
        <v>1</v>
      </c>
      <c r="G4378" s="10">
        <v>0.15</v>
      </c>
      <c r="H4378" t="s">
        <v>30</v>
      </c>
      <c r="I4378" s="8">
        <v>2124.15</v>
      </c>
      <c r="J4378" s="8">
        <v>447.73</v>
      </c>
      <c r="K4378" s="12">
        <f>YEAR(Table2[[#This Row],[Order_Date]])</f>
        <v>2025</v>
      </c>
      <c r="L4378" s="12">
        <f>MONTH(Table2[[#This Row],[Order_Date]])</f>
        <v>3</v>
      </c>
      <c r="M4378" t="str">
        <f>TEXT(Table2[[#This Row],[Order_Date]],"mmm")</f>
        <v>Mar</v>
      </c>
      <c r="N4378" t="str">
        <f>TEXT(Table2[[#This Row],[Order_Date]],"YYYY-MM")</f>
        <v>2025-03</v>
      </c>
      <c r="O4378" s="9">
        <f>IFERROR(Table2[[#This Row],[Profit]]/Table2[[#This Row],[Sales]],0)</f>
        <v>0.21078078290139585</v>
      </c>
      <c r="P4378" t="str">
        <f>_xlfn.XLOOKUP(Table2[[#This Row],[Product_ID]],Table4[Product_ID],Table4[Category],"Not Found")</f>
        <v>Technology</v>
      </c>
      <c r="Q4378" t="str">
        <f>_xlfn.XLOOKUP(Table2[[#This Row],[Product_ID]],Table4[Product_ID],Table4[Sub_Category],"Not Found")</f>
        <v>Audio</v>
      </c>
      <c r="R4378" t="str">
        <f>_xlfn.XLOOKUP(Table2[[#This Row],[Customer_ID]],Table1[Customer_ID],Table1[Region],"Not Found")</f>
        <v>South</v>
      </c>
      <c r="S4378" t="str">
        <f>_xlfn.XLOOKUP(Table2[[#This Row],[Customer_ID]],Table1[Customer_ID],Table1[Segment],"Not Found")</f>
        <v>Consumer</v>
      </c>
      <c r="T4378" t="str">
        <f>_xlfn.XLOOKUP(Table2[[#This Row],[Product_ID]],Table4[Product_ID],Table4[Product_Name],"Not Found")</f>
        <v>Headphones</v>
      </c>
    </row>
    <row r="4379" spans="1:20" x14ac:dyDescent="0.3">
      <c r="A4379" t="s">
        <v>4911</v>
      </c>
      <c r="B4379" s="4">
        <v>45335</v>
      </c>
      <c r="C4379" s="4">
        <v>45339</v>
      </c>
      <c r="D4379" t="s">
        <v>289</v>
      </c>
      <c r="E4379" t="s">
        <v>200</v>
      </c>
      <c r="F4379" s="8">
        <v>4</v>
      </c>
      <c r="G4379" s="10">
        <v>0.05</v>
      </c>
      <c r="H4379" t="s">
        <v>21</v>
      </c>
      <c r="I4379" s="8">
        <v>4176.2</v>
      </c>
      <c r="J4379" s="8">
        <v>1098.5</v>
      </c>
      <c r="K4379" s="12">
        <f>YEAR(Table2[[#This Row],[Order_Date]])</f>
        <v>2024</v>
      </c>
      <c r="L4379" s="12">
        <f>MONTH(Table2[[#This Row],[Order_Date]])</f>
        <v>2</v>
      </c>
      <c r="M4379" t="str">
        <f>TEXT(Table2[[#This Row],[Order_Date]],"mmm")</f>
        <v>Feb</v>
      </c>
      <c r="N4379" t="str">
        <f>TEXT(Table2[[#This Row],[Order_Date]],"YYYY-MM")</f>
        <v>2024-02</v>
      </c>
      <c r="O4379" s="9">
        <f>IFERROR(Table2[[#This Row],[Profit]]/Table2[[#This Row],[Sales]],0)</f>
        <v>0.26303816867008284</v>
      </c>
      <c r="P4379" t="str">
        <f>_xlfn.XLOOKUP(Table2[[#This Row],[Product_ID]],Table4[Product_ID],Table4[Category],"Not Found")</f>
        <v>Office</v>
      </c>
      <c r="Q4379" t="str">
        <f>_xlfn.XLOOKUP(Table2[[#This Row],[Product_ID]],Table4[Product_ID],Table4[Sub_Category],"Not Found")</f>
        <v>Office Supplies</v>
      </c>
      <c r="R4379" t="str">
        <f>_xlfn.XLOOKUP(Table2[[#This Row],[Customer_ID]],Table1[Customer_ID],Table1[Region],"Not Found")</f>
        <v>West</v>
      </c>
      <c r="S4379" t="str">
        <f>_xlfn.XLOOKUP(Table2[[#This Row],[Customer_ID]],Table1[Customer_ID],Table1[Segment],"Not Found")</f>
        <v>Consumer</v>
      </c>
      <c r="T4379" t="str">
        <f>_xlfn.XLOOKUP(Table2[[#This Row],[Product_ID]],Table4[Product_ID],Table4[Product_Name],"Not Found")</f>
        <v>Laptop Stand</v>
      </c>
    </row>
    <row r="4380" spans="1:20" x14ac:dyDescent="0.3">
      <c r="A4380" t="s">
        <v>4912</v>
      </c>
      <c r="B4380" s="4">
        <v>45608</v>
      </c>
      <c r="C4380" s="4">
        <v>45609</v>
      </c>
      <c r="D4380" t="s">
        <v>1258</v>
      </c>
      <c r="E4380" t="s">
        <v>20</v>
      </c>
      <c r="F4380" s="8">
        <v>2</v>
      </c>
      <c r="G4380" s="10">
        <v>0.05</v>
      </c>
      <c r="H4380" t="s">
        <v>17</v>
      </c>
      <c r="I4380" s="8">
        <v>13298.1</v>
      </c>
      <c r="J4380" s="8">
        <v>2092.15</v>
      </c>
      <c r="K4380" s="12">
        <f>YEAR(Table2[[#This Row],[Order_Date]])</f>
        <v>2024</v>
      </c>
      <c r="L4380" s="12">
        <f>MONTH(Table2[[#This Row],[Order_Date]])</f>
        <v>11</v>
      </c>
      <c r="M4380" t="str">
        <f>TEXT(Table2[[#This Row],[Order_Date]],"mmm")</f>
        <v>Nov</v>
      </c>
      <c r="N4380" t="str">
        <f>TEXT(Table2[[#This Row],[Order_Date]],"YYYY-MM")</f>
        <v>2024-11</v>
      </c>
      <c r="O4380" s="9">
        <f>IFERROR(Table2[[#This Row],[Profit]]/Table2[[#This Row],[Sales]],0)</f>
        <v>0.15732698656199007</v>
      </c>
      <c r="P4380" t="str">
        <f>_xlfn.XLOOKUP(Table2[[#This Row],[Product_ID]],Table4[Product_ID],Table4[Category],"Not Found")</f>
        <v>Furniture</v>
      </c>
      <c r="Q4380" t="str">
        <f>_xlfn.XLOOKUP(Table2[[#This Row],[Product_ID]],Table4[Product_ID],Table4[Sub_Category],"Not Found")</f>
        <v>Furniture</v>
      </c>
      <c r="R4380" t="str">
        <f>_xlfn.XLOOKUP(Table2[[#This Row],[Customer_ID]],Table1[Customer_ID],Table1[Region],"Not Found")</f>
        <v>East</v>
      </c>
      <c r="S4380" t="str">
        <f>_xlfn.XLOOKUP(Table2[[#This Row],[Customer_ID]],Table1[Customer_ID],Table1[Segment],"Not Found")</f>
        <v>Consumer</v>
      </c>
      <c r="T4380" t="str">
        <f>_xlfn.XLOOKUP(Table2[[#This Row],[Product_ID]],Table4[Product_ID],Table4[Product_Name],"Not Found")</f>
        <v>Office Chair</v>
      </c>
    </row>
    <row r="4381" spans="1:20" x14ac:dyDescent="0.3">
      <c r="A4381" t="s">
        <v>4913</v>
      </c>
      <c r="B4381" s="4">
        <v>45672</v>
      </c>
      <c r="C4381" s="4">
        <v>45677</v>
      </c>
      <c r="D4381" t="s">
        <v>1336</v>
      </c>
      <c r="E4381" t="s">
        <v>96</v>
      </c>
      <c r="F4381" s="8">
        <v>1</v>
      </c>
      <c r="G4381" s="10">
        <v>0.1</v>
      </c>
      <c r="H4381" t="s">
        <v>13</v>
      </c>
      <c r="I4381" s="8">
        <v>899.1</v>
      </c>
      <c r="J4381" s="8">
        <v>275.35000000000002</v>
      </c>
      <c r="K4381" s="12">
        <f>YEAR(Table2[[#This Row],[Order_Date]])</f>
        <v>2025</v>
      </c>
      <c r="L4381" s="12">
        <f>MONTH(Table2[[#This Row],[Order_Date]])</f>
        <v>1</v>
      </c>
      <c r="M4381" t="str">
        <f>TEXT(Table2[[#This Row],[Order_Date]],"mmm")</f>
        <v>Jan</v>
      </c>
      <c r="N4381" t="str">
        <f>TEXT(Table2[[#This Row],[Order_Date]],"YYYY-MM")</f>
        <v>2025-01</v>
      </c>
      <c r="O4381" s="9">
        <f>IFERROR(Table2[[#This Row],[Profit]]/Table2[[#This Row],[Sales]],0)</f>
        <v>0.30625069513958403</v>
      </c>
      <c r="P4381" t="str">
        <f>_xlfn.XLOOKUP(Table2[[#This Row],[Product_ID]],Table4[Product_ID],Table4[Category],"Not Found")</f>
        <v>Home</v>
      </c>
      <c r="Q4381" t="str">
        <f>_xlfn.XLOOKUP(Table2[[#This Row],[Product_ID]],Table4[Product_ID],Table4[Sub_Category],"Not Found")</f>
        <v>Lighting</v>
      </c>
      <c r="R4381" t="str">
        <f>_xlfn.XLOOKUP(Table2[[#This Row],[Customer_ID]],Table1[Customer_ID],Table1[Region],"Not Found")</f>
        <v>West</v>
      </c>
      <c r="S4381" t="str">
        <f>_xlfn.XLOOKUP(Table2[[#This Row],[Customer_ID]],Table1[Customer_ID],Table1[Segment],"Not Found")</f>
        <v>Home Office</v>
      </c>
      <c r="T4381" t="str">
        <f>_xlfn.XLOOKUP(Table2[[#This Row],[Product_ID]],Table4[Product_ID],Table4[Product_Name],"Not Found")</f>
        <v>LED Strip Light</v>
      </c>
    </row>
    <row r="4382" spans="1:20" x14ac:dyDescent="0.3">
      <c r="A4382" t="s">
        <v>4914</v>
      </c>
      <c r="B4382" s="4">
        <v>45436</v>
      </c>
      <c r="C4382" s="4">
        <v>45440</v>
      </c>
      <c r="D4382" t="s">
        <v>309</v>
      </c>
      <c r="E4382" t="s">
        <v>29</v>
      </c>
      <c r="F4382" s="8">
        <v>2</v>
      </c>
      <c r="G4382" s="10">
        <v>0.1</v>
      </c>
      <c r="H4382" t="s">
        <v>13</v>
      </c>
      <c r="I4382" s="8">
        <v>718.2</v>
      </c>
      <c r="J4382" s="8">
        <v>180.94</v>
      </c>
      <c r="K4382" s="12">
        <f>YEAR(Table2[[#This Row],[Order_Date]])</f>
        <v>2024</v>
      </c>
      <c r="L4382" s="12">
        <f>MONTH(Table2[[#This Row],[Order_Date]])</f>
        <v>5</v>
      </c>
      <c r="M4382" t="str">
        <f>TEXT(Table2[[#This Row],[Order_Date]],"mmm")</f>
        <v>May</v>
      </c>
      <c r="N4382" t="str">
        <f>TEXT(Table2[[#This Row],[Order_Date]],"YYYY-MM")</f>
        <v>2024-05</v>
      </c>
      <c r="O4382" s="9">
        <f>IFERROR(Table2[[#This Row],[Profit]]/Table2[[#This Row],[Sales]],0)</f>
        <v>0.25193539404065718</v>
      </c>
      <c r="P4382" t="str">
        <f>_xlfn.XLOOKUP(Table2[[#This Row],[Product_ID]],Table4[Product_ID],Table4[Category],"Not Found")</f>
        <v>Office</v>
      </c>
      <c r="Q4382" t="str">
        <f>_xlfn.XLOOKUP(Table2[[#This Row],[Product_ID]],Table4[Product_ID],Table4[Sub_Category],"Not Found")</f>
        <v>Paper</v>
      </c>
      <c r="R4382" t="str">
        <f>_xlfn.XLOOKUP(Table2[[#This Row],[Customer_ID]],Table1[Customer_ID],Table1[Region],"Not Found")</f>
        <v>South</v>
      </c>
      <c r="S4382" t="str">
        <f>_xlfn.XLOOKUP(Table2[[#This Row],[Customer_ID]],Table1[Customer_ID],Table1[Segment],"Not Found")</f>
        <v>Corporate</v>
      </c>
      <c r="T4382" t="str">
        <f>_xlfn.XLOOKUP(Table2[[#This Row],[Product_ID]],Table4[Product_ID],Table4[Product_Name],"Not Found")</f>
        <v>Notebook Set</v>
      </c>
    </row>
    <row r="4383" spans="1:20" x14ac:dyDescent="0.3">
      <c r="A4383" t="s">
        <v>4915</v>
      </c>
      <c r="B4383" s="4">
        <v>45618</v>
      </c>
      <c r="C4383" s="4">
        <v>45619</v>
      </c>
      <c r="D4383" t="s">
        <v>616</v>
      </c>
      <c r="E4383" t="s">
        <v>76</v>
      </c>
      <c r="F4383" s="8">
        <v>2</v>
      </c>
      <c r="G4383" s="10">
        <v>0.05</v>
      </c>
      <c r="H4383" t="s">
        <v>13</v>
      </c>
      <c r="I4383" s="8">
        <v>1708.1</v>
      </c>
      <c r="J4383" s="8">
        <v>435.08</v>
      </c>
      <c r="K4383" s="12">
        <f>YEAR(Table2[[#This Row],[Order_Date]])</f>
        <v>2024</v>
      </c>
      <c r="L4383" s="12">
        <f>MONTH(Table2[[#This Row],[Order_Date]])</f>
        <v>11</v>
      </c>
      <c r="M4383" t="str">
        <f>TEXT(Table2[[#This Row],[Order_Date]],"mmm")</f>
        <v>Nov</v>
      </c>
      <c r="N4383" t="str">
        <f>TEXT(Table2[[#This Row],[Order_Date]],"YYYY-MM")</f>
        <v>2024-11</v>
      </c>
      <c r="O4383" s="9">
        <f>IFERROR(Table2[[#This Row],[Profit]]/Table2[[#This Row],[Sales]],0)</f>
        <v>0.25471576605585156</v>
      </c>
      <c r="P4383" t="str">
        <f>_xlfn.XLOOKUP(Table2[[#This Row],[Product_ID]],Table4[Product_ID],Table4[Category],"Not Found")</f>
        <v>Home</v>
      </c>
      <c r="Q4383" t="str">
        <f>_xlfn.XLOOKUP(Table2[[#This Row],[Product_ID]],Table4[Product_ID],Table4[Sub_Category],"Not Found")</f>
        <v>Decor</v>
      </c>
      <c r="R4383" t="str">
        <f>_xlfn.XLOOKUP(Table2[[#This Row],[Customer_ID]],Table1[Customer_ID],Table1[Region],"Not Found")</f>
        <v>South</v>
      </c>
      <c r="S4383" t="str">
        <f>_xlfn.XLOOKUP(Table2[[#This Row],[Customer_ID]],Table1[Customer_ID],Table1[Segment],"Not Found")</f>
        <v>Corporate</v>
      </c>
      <c r="T4383" t="str">
        <f>_xlfn.XLOOKUP(Table2[[#This Row],[Product_ID]],Table4[Product_ID],Table4[Product_Name],"Not Found")</f>
        <v>Wall Clock</v>
      </c>
    </row>
    <row r="4384" spans="1:20" x14ac:dyDescent="0.3">
      <c r="A4384" t="s">
        <v>4916</v>
      </c>
      <c r="B4384" s="4">
        <v>45654</v>
      </c>
      <c r="C4384" s="4">
        <v>45656</v>
      </c>
      <c r="D4384" t="s">
        <v>579</v>
      </c>
      <c r="E4384" t="s">
        <v>99</v>
      </c>
      <c r="F4384" s="8">
        <v>3</v>
      </c>
      <c r="G4384" s="10">
        <v>0.15</v>
      </c>
      <c r="H4384" t="s">
        <v>13</v>
      </c>
      <c r="I4384" s="8">
        <v>634.95000000000005</v>
      </c>
      <c r="J4384" s="8">
        <v>151.56</v>
      </c>
      <c r="K4384" s="12">
        <f>YEAR(Table2[[#This Row],[Order_Date]])</f>
        <v>2024</v>
      </c>
      <c r="L4384" s="12">
        <f>MONTH(Table2[[#This Row],[Order_Date]])</f>
        <v>12</v>
      </c>
      <c r="M4384" t="str">
        <f>TEXT(Table2[[#This Row],[Order_Date]],"mmm")</f>
        <v>Dec</v>
      </c>
      <c r="N4384" t="str">
        <f>TEXT(Table2[[#This Row],[Order_Date]],"YYYY-MM")</f>
        <v>2024-12</v>
      </c>
      <c r="O4384" s="9">
        <f>IFERROR(Table2[[#This Row],[Profit]]/Table2[[#This Row],[Sales]],0)</f>
        <v>0.23869596031183557</v>
      </c>
      <c r="P4384" t="str">
        <f>_xlfn.XLOOKUP(Table2[[#This Row],[Product_ID]],Table4[Product_ID],Table4[Category],"Not Found")</f>
        <v>Office</v>
      </c>
      <c r="Q4384" t="str">
        <f>_xlfn.XLOOKUP(Table2[[#This Row],[Product_ID]],Table4[Product_ID],Table4[Sub_Category],"Not Found")</f>
        <v>Paper</v>
      </c>
      <c r="R4384" t="str">
        <f>_xlfn.XLOOKUP(Table2[[#This Row],[Customer_ID]],Table1[Customer_ID],Table1[Region],"Not Found")</f>
        <v>West</v>
      </c>
      <c r="S4384" t="str">
        <f>_xlfn.XLOOKUP(Table2[[#This Row],[Customer_ID]],Table1[Customer_ID],Table1[Segment],"Not Found")</f>
        <v>Consumer</v>
      </c>
      <c r="T4384" t="str">
        <f>_xlfn.XLOOKUP(Table2[[#This Row],[Product_ID]],Table4[Product_ID],Table4[Product_Name],"Not Found")</f>
        <v>Pen Set</v>
      </c>
    </row>
    <row r="4385" spans="1:20" x14ac:dyDescent="0.3">
      <c r="A4385" t="s">
        <v>4917</v>
      </c>
      <c r="B4385" s="4">
        <v>45341</v>
      </c>
      <c r="C4385" s="4">
        <v>45344</v>
      </c>
      <c r="D4385" t="s">
        <v>883</v>
      </c>
      <c r="E4385" t="s">
        <v>26</v>
      </c>
      <c r="F4385" s="8">
        <v>4</v>
      </c>
      <c r="G4385" s="10">
        <v>0.1</v>
      </c>
      <c r="H4385" t="s">
        <v>13</v>
      </c>
      <c r="I4385" s="8">
        <v>3236.4</v>
      </c>
      <c r="J4385" s="8">
        <v>810.33</v>
      </c>
      <c r="K4385" s="12">
        <f>YEAR(Table2[[#This Row],[Order_Date]])</f>
        <v>2024</v>
      </c>
      <c r="L4385" s="12">
        <f>MONTH(Table2[[#This Row],[Order_Date]])</f>
        <v>2</v>
      </c>
      <c r="M4385" t="str">
        <f>TEXT(Table2[[#This Row],[Order_Date]],"mmm")</f>
        <v>Feb</v>
      </c>
      <c r="N4385" t="str">
        <f>TEXT(Table2[[#This Row],[Order_Date]],"YYYY-MM")</f>
        <v>2024-02</v>
      </c>
      <c r="O4385" s="9">
        <f>IFERROR(Table2[[#This Row],[Profit]]/Table2[[#This Row],[Sales]],0)</f>
        <v>0.25038005190952911</v>
      </c>
      <c r="P4385" t="str">
        <f>_xlfn.XLOOKUP(Table2[[#This Row],[Product_ID]],Table4[Product_ID],Table4[Category],"Not Found")</f>
        <v>Technology</v>
      </c>
      <c r="Q4385" t="str">
        <f>_xlfn.XLOOKUP(Table2[[#This Row],[Product_ID]],Table4[Product_ID],Table4[Sub_Category],"Not Found")</f>
        <v>Accessories</v>
      </c>
      <c r="R4385" t="str">
        <f>_xlfn.XLOOKUP(Table2[[#This Row],[Customer_ID]],Table1[Customer_ID],Table1[Region],"Not Found")</f>
        <v>East</v>
      </c>
      <c r="S4385" t="str">
        <f>_xlfn.XLOOKUP(Table2[[#This Row],[Customer_ID]],Table1[Customer_ID],Table1[Segment],"Not Found")</f>
        <v>Corporate</v>
      </c>
      <c r="T4385" t="str">
        <f>_xlfn.XLOOKUP(Table2[[#This Row],[Product_ID]],Table4[Product_ID],Table4[Product_Name],"Not Found")</f>
        <v>Keyboard</v>
      </c>
    </row>
    <row r="4386" spans="1:20" x14ac:dyDescent="0.3">
      <c r="A4386" t="s">
        <v>4918</v>
      </c>
      <c r="B4386" s="4">
        <v>45356</v>
      </c>
      <c r="C4386" s="4">
        <v>45359</v>
      </c>
      <c r="D4386" t="s">
        <v>643</v>
      </c>
      <c r="E4386" t="s">
        <v>55</v>
      </c>
      <c r="F4386" s="8">
        <v>1</v>
      </c>
      <c r="G4386" s="10">
        <v>0.15</v>
      </c>
      <c r="H4386" t="s">
        <v>21</v>
      </c>
      <c r="I4386" s="8">
        <v>5099.1499999999996</v>
      </c>
      <c r="J4386" s="8">
        <v>829.87</v>
      </c>
      <c r="K4386" s="12">
        <f>YEAR(Table2[[#This Row],[Order_Date]])</f>
        <v>2024</v>
      </c>
      <c r="L4386" s="12">
        <f>MONTH(Table2[[#This Row],[Order_Date]])</f>
        <v>3</v>
      </c>
      <c r="M4386" t="str">
        <f>TEXT(Table2[[#This Row],[Order_Date]],"mmm")</f>
        <v>Mar</v>
      </c>
      <c r="N4386" t="str">
        <f>TEXT(Table2[[#This Row],[Order_Date]],"YYYY-MM")</f>
        <v>2024-03</v>
      </c>
      <c r="O4386" s="9">
        <f>IFERROR(Table2[[#This Row],[Profit]]/Table2[[#This Row],[Sales]],0)</f>
        <v>0.16274673229852035</v>
      </c>
      <c r="P4386" t="str">
        <f>_xlfn.XLOOKUP(Table2[[#This Row],[Product_ID]],Table4[Product_ID],Table4[Category],"Not Found")</f>
        <v>Furniture</v>
      </c>
      <c r="Q4386" t="str">
        <f>_xlfn.XLOOKUP(Table2[[#This Row],[Product_ID]],Table4[Product_ID],Table4[Sub_Category],"Not Found")</f>
        <v>Furniture</v>
      </c>
      <c r="R4386" t="str">
        <f>_xlfn.XLOOKUP(Table2[[#This Row],[Customer_ID]],Table1[Customer_ID],Table1[Region],"Not Found")</f>
        <v>South</v>
      </c>
      <c r="S4386" t="str">
        <f>_xlfn.XLOOKUP(Table2[[#This Row],[Customer_ID]],Table1[Customer_ID],Table1[Segment],"Not Found")</f>
        <v>Consumer</v>
      </c>
      <c r="T4386" t="str">
        <f>_xlfn.XLOOKUP(Table2[[#This Row],[Product_ID]],Table4[Product_ID],Table4[Product_Name],"Not Found")</f>
        <v>Study Table</v>
      </c>
    </row>
    <row r="4387" spans="1:20" x14ac:dyDescent="0.3">
      <c r="A4387" t="s">
        <v>4919</v>
      </c>
      <c r="B4387" s="4">
        <v>45646</v>
      </c>
      <c r="C4387" s="4">
        <v>45648</v>
      </c>
      <c r="D4387" t="s">
        <v>2433</v>
      </c>
      <c r="E4387" t="s">
        <v>116</v>
      </c>
      <c r="F4387" s="8">
        <v>1</v>
      </c>
      <c r="G4387" s="10">
        <v>0.05</v>
      </c>
      <c r="H4387" t="s">
        <v>13</v>
      </c>
      <c r="I4387" s="8">
        <v>379.05</v>
      </c>
      <c r="J4387" s="8">
        <v>-30.58</v>
      </c>
      <c r="K4387" s="12">
        <f>YEAR(Table2[[#This Row],[Order_Date]])</f>
        <v>2024</v>
      </c>
      <c r="L4387" s="12">
        <f>MONTH(Table2[[#This Row],[Order_Date]])</f>
        <v>12</v>
      </c>
      <c r="M4387" t="str">
        <f>TEXT(Table2[[#This Row],[Order_Date]],"mmm")</f>
        <v>Dec</v>
      </c>
      <c r="N4387" t="str">
        <f>TEXT(Table2[[#This Row],[Order_Date]],"YYYY-MM")</f>
        <v>2024-12</v>
      </c>
      <c r="O4387" s="9">
        <f>IFERROR(Table2[[#This Row],[Profit]]/Table2[[#This Row],[Sales]],0)</f>
        <v>-8.0675372642131635E-2</v>
      </c>
      <c r="P4387" t="str">
        <f>_xlfn.XLOOKUP(Table2[[#This Row],[Product_ID]],Table4[Product_ID],Table4[Category],"Not Found")</f>
        <v>Technology</v>
      </c>
      <c r="Q4387" t="str">
        <f>_xlfn.XLOOKUP(Table2[[#This Row],[Product_ID]],Table4[Product_ID],Table4[Sub_Category],"Not Found")</f>
        <v>Accessories</v>
      </c>
      <c r="R4387" t="str">
        <f>_xlfn.XLOOKUP(Table2[[#This Row],[Customer_ID]],Table1[Customer_ID],Table1[Region],"Not Found")</f>
        <v>North</v>
      </c>
      <c r="S4387" t="str">
        <f>_xlfn.XLOOKUP(Table2[[#This Row],[Customer_ID]],Table1[Customer_ID],Table1[Segment],"Not Found")</f>
        <v>Consumer</v>
      </c>
      <c r="T4387" t="str">
        <f>_xlfn.XLOOKUP(Table2[[#This Row],[Product_ID]],Table4[Product_ID],Table4[Product_Name],"Not Found")</f>
        <v>Mobile Holder</v>
      </c>
    </row>
    <row r="4388" spans="1:20" x14ac:dyDescent="0.3">
      <c r="A4388" t="s">
        <v>4920</v>
      </c>
      <c r="B4388" s="4">
        <v>45455</v>
      </c>
      <c r="C4388" s="4">
        <v>45460</v>
      </c>
      <c r="D4388" t="s">
        <v>661</v>
      </c>
      <c r="E4388" t="s">
        <v>20</v>
      </c>
      <c r="F4388" s="8">
        <v>1</v>
      </c>
      <c r="G4388" s="10">
        <v>0</v>
      </c>
      <c r="H4388" t="s">
        <v>13</v>
      </c>
      <c r="I4388" s="8">
        <v>6999</v>
      </c>
      <c r="J4388" s="8">
        <v>1498.26</v>
      </c>
      <c r="K4388" s="12">
        <f>YEAR(Table2[[#This Row],[Order_Date]])</f>
        <v>2024</v>
      </c>
      <c r="L4388" s="12">
        <f>MONTH(Table2[[#This Row],[Order_Date]])</f>
        <v>6</v>
      </c>
      <c r="M4388" t="str">
        <f>TEXT(Table2[[#This Row],[Order_Date]],"mmm")</f>
        <v>Jun</v>
      </c>
      <c r="N4388" t="str">
        <f>TEXT(Table2[[#This Row],[Order_Date]],"YYYY-MM")</f>
        <v>2024-06</v>
      </c>
      <c r="O4388" s="9">
        <f>IFERROR(Table2[[#This Row],[Profit]]/Table2[[#This Row],[Sales]],0)</f>
        <v>0.21406772396056578</v>
      </c>
      <c r="P4388" t="str">
        <f>_xlfn.XLOOKUP(Table2[[#This Row],[Product_ID]],Table4[Product_ID],Table4[Category],"Not Found")</f>
        <v>Furniture</v>
      </c>
      <c r="Q4388" t="str">
        <f>_xlfn.XLOOKUP(Table2[[#This Row],[Product_ID]],Table4[Product_ID],Table4[Sub_Category],"Not Found")</f>
        <v>Furniture</v>
      </c>
      <c r="R4388" t="str">
        <f>_xlfn.XLOOKUP(Table2[[#This Row],[Customer_ID]],Table1[Customer_ID],Table1[Region],"Not Found")</f>
        <v>South</v>
      </c>
      <c r="S4388" t="str">
        <f>_xlfn.XLOOKUP(Table2[[#This Row],[Customer_ID]],Table1[Customer_ID],Table1[Segment],"Not Found")</f>
        <v>Corporate</v>
      </c>
      <c r="T4388" t="str">
        <f>_xlfn.XLOOKUP(Table2[[#This Row],[Product_ID]],Table4[Product_ID],Table4[Product_Name],"Not Found")</f>
        <v>Office Chair</v>
      </c>
    </row>
    <row r="4389" spans="1:20" x14ac:dyDescent="0.3">
      <c r="A4389" t="s">
        <v>4921</v>
      </c>
      <c r="B4389" s="4">
        <v>45432</v>
      </c>
      <c r="C4389" s="4">
        <v>45435</v>
      </c>
      <c r="D4389" t="s">
        <v>478</v>
      </c>
      <c r="E4389" t="s">
        <v>29</v>
      </c>
      <c r="F4389" s="8">
        <v>2</v>
      </c>
      <c r="G4389" s="10">
        <v>0.05</v>
      </c>
      <c r="H4389" t="s">
        <v>17</v>
      </c>
      <c r="I4389" s="8">
        <v>758.1</v>
      </c>
      <c r="J4389" s="8">
        <v>197.55</v>
      </c>
      <c r="K4389" s="12">
        <f>YEAR(Table2[[#This Row],[Order_Date]])</f>
        <v>2024</v>
      </c>
      <c r="L4389" s="12">
        <f>MONTH(Table2[[#This Row],[Order_Date]])</f>
        <v>5</v>
      </c>
      <c r="M4389" t="str">
        <f>TEXT(Table2[[#This Row],[Order_Date]],"mmm")</f>
        <v>May</v>
      </c>
      <c r="N4389" t="str">
        <f>TEXT(Table2[[#This Row],[Order_Date]],"YYYY-MM")</f>
        <v>2024-05</v>
      </c>
      <c r="O4389" s="9">
        <f>IFERROR(Table2[[#This Row],[Profit]]/Table2[[#This Row],[Sales]],0)</f>
        <v>0.26058567471309857</v>
      </c>
      <c r="P4389" t="str">
        <f>_xlfn.XLOOKUP(Table2[[#This Row],[Product_ID]],Table4[Product_ID],Table4[Category],"Not Found")</f>
        <v>Office</v>
      </c>
      <c r="Q4389" t="str">
        <f>_xlfn.XLOOKUP(Table2[[#This Row],[Product_ID]],Table4[Product_ID],Table4[Sub_Category],"Not Found")</f>
        <v>Paper</v>
      </c>
      <c r="R4389" t="str">
        <f>_xlfn.XLOOKUP(Table2[[#This Row],[Customer_ID]],Table1[Customer_ID],Table1[Region],"Not Found")</f>
        <v>East</v>
      </c>
      <c r="S4389" t="str">
        <f>_xlfn.XLOOKUP(Table2[[#This Row],[Customer_ID]],Table1[Customer_ID],Table1[Segment],"Not Found")</f>
        <v>Consumer</v>
      </c>
      <c r="T4389" t="str">
        <f>_xlfn.XLOOKUP(Table2[[#This Row],[Product_ID]],Table4[Product_ID],Table4[Product_Name],"Not Found")</f>
        <v>Notebook Set</v>
      </c>
    </row>
    <row r="4390" spans="1:20" x14ac:dyDescent="0.3">
      <c r="A4390" t="s">
        <v>4922</v>
      </c>
      <c r="B4390" s="4">
        <v>45419</v>
      </c>
      <c r="C4390" s="4">
        <v>45421</v>
      </c>
      <c r="D4390" t="s">
        <v>834</v>
      </c>
      <c r="E4390" t="s">
        <v>50</v>
      </c>
      <c r="F4390" s="8">
        <v>3</v>
      </c>
      <c r="G4390" s="10">
        <v>0</v>
      </c>
      <c r="H4390" t="s">
        <v>30</v>
      </c>
      <c r="I4390" s="8">
        <v>1497</v>
      </c>
      <c r="J4390" s="8">
        <v>398</v>
      </c>
      <c r="K4390" s="12">
        <f>YEAR(Table2[[#This Row],[Order_Date]])</f>
        <v>2024</v>
      </c>
      <c r="L4390" s="12">
        <f>MONTH(Table2[[#This Row],[Order_Date]])</f>
        <v>5</v>
      </c>
      <c r="M4390" t="str">
        <f>TEXT(Table2[[#This Row],[Order_Date]],"mmm")</f>
        <v>May</v>
      </c>
      <c r="N4390" t="str">
        <f>TEXT(Table2[[#This Row],[Order_Date]],"YYYY-MM")</f>
        <v>2024-05</v>
      </c>
      <c r="O4390" s="9">
        <f>IFERROR(Table2[[#This Row],[Profit]]/Table2[[#This Row],[Sales]],0)</f>
        <v>0.26586506346025385</v>
      </c>
      <c r="P4390" t="str">
        <f>_xlfn.XLOOKUP(Table2[[#This Row],[Product_ID]],Table4[Product_ID],Table4[Category],"Not Found")</f>
        <v>Technology</v>
      </c>
      <c r="Q4390" t="str">
        <f>_xlfn.XLOOKUP(Table2[[#This Row],[Product_ID]],Table4[Product_ID],Table4[Sub_Category],"Not Found")</f>
        <v>Accessories</v>
      </c>
      <c r="R4390" t="str">
        <f>_xlfn.XLOOKUP(Table2[[#This Row],[Customer_ID]],Table1[Customer_ID],Table1[Region],"Not Found")</f>
        <v>West</v>
      </c>
      <c r="S4390" t="str">
        <f>_xlfn.XLOOKUP(Table2[[#This Row],[Customer_ID]],Table1[Customer_ID],Table1[Segment],"Not Found")</f>
        <v>Corporate</v>
      </c>
      <c r="T4390" t="str">
        <f>_xlfn.XLOOKUP(Table2[[#This Row],[Product_ID]],Table4[Product_ID],Table4[Product_Name],"Not Found")</f>
        <v>Wireless Mouse</v>
      </c>
    </row>
    <row r="4391" spans="1:20" x14ac:dyDescent="0.3">
      <c r="A4391" t="s">
        <v>4923</v>
      </c>
      <c r="B4391" s="4">
        <v>45689</v>
      </c>
      <c r="C4391" s="4">
        <v>45693</v>
      </c>
      <c r="D4391" t="s">
        <v>174</v>
      </c>
      <c r="E4391" t="s">
        <v>40</v>
      </c>
      <c r="F4391" s="8">
        <v>1</v>
      </c>
      <c r="G4391" s="10">
        <v>0</v>
      </c>
      <c r="H4391" t="s">
        <v>30</v>
      </c>
      <c r="I4391" s="8">
        <v>1499</v>
      </c>
      <c r="J4391" s="8">
        <v>386.92</v>
      </c>
      <c r="K4391" s="12">
        <f>YEAR(Table2[[#This Row],[Order_Date]])</f>
        <v>2025</v>
      </c>
      <c r="L4391" s="12">
        <f>MONTH(Table2[[#This Row],[Order_Date]])</f>
        <v>2</v>
      </c>
      <c r="M4391" t="str">
        <f>TEXT(Table2[[#This Row],[Order_Date]],"mmm")</f>
        <v>Feb</v>
      </c>
      <c r="N4391" t="str">
        <f>TEXT(Table2[[#This Row],[Order_Date]],"YYYY-MM")</f>
        <v>2025-02</v>
      </c>
      <c r="O4391" s="9">
        <f>IFERROR(Table2[[#This Row],[Profit]]/Table2[[#This Row],[Sales]],0)</f>
        <v>0.25811874583055372</v>
      </c>
      <c r="P4391" t="str">
        <f>_xlfn.XLOOKUP(Table2[[#This Row],[Product_ID]],Table4[Product_ID],Table4[Category],"Not Found")</f>
        <v>Technology</v>
      </c>
      <c r="Q4391" t="str">
        <f>_xlfn.XLOOKUP(Table2[[#This Row],[Product_ID]],Table4[Product_ID],Table4[Sub_Category],"Not Found")</f>
        <v>Accessories</v>
      </c>
      <c r="R4391" t="str">
        <f>_xlfn.XLOOKUP(Table2[[#This Row],[Customer_ID]],Table1[Customer_ID],Table1[Region],"Not Found")</f>
        <v>South</v>
      </c>
      <c r="S4391" t="str">
        <f>_xlfn.XLOOKUP(Table2[[#This Row],[Customer_ID]],Table1[Customer_ID],Table1[Segment],"Not Found")</f>
        <v>Home Office</v>
      </c>
      <c r="T4391" t="str">
        <f>_xlfn.XLOOKUP(Table2[[#This Row],[Product_ID]],Table4[Product_ID],Table4[Product_Name],"Not Found")</f>
        <v>Power Bank</v>
      </c>
    </row>
    <row r="4392" spans="1:20" x14ac:dyDescent="0.3">
      <c r="A4392" t="s">
        <v>4924</v>
      </c>
      <c r="B4392" s="4">
        <v>45754</v>
      </c>
      <c r="C4392" s="4">
        <v>45758</v>
      </c>
      <c r="D4392" t="s">
        <v>373</v>
      </c>
      <c r="E4392" t="s">
        <v>76</v>
      </c>
      <c r="F4392" s="8">
        <v>1</v>
      </c>
      <c r="G4392" s="10">
        <v>0.1</v>
      </c>
      <c r="H4392" t="s">
        <v>21</v>
      </c>
      <c r="I4392" s="8">
        <v>809.1</v>
      </c>
      <c r="J4392" s="8">
        <v>199.12</v>
      </c>
      <c r="K4392" s="12">
        <f>YEAR(Table2[[#This Row],[Order_Date]])</f>
        <v>2025</v>
      </c>
      <c r="L4392" s="12">
        <f>MONTH(Table2[[#This Row],[Order_Date]])</f>
        <v>4</v>
      </c>
      <c r="M4392" t="str">
        <f>TEXT(Table2[[#This Row],[Order_Date]],"mmm")</f>
        <v>Apr</v>
      </c>
      <c r="N4392" t="str">
        <f>TEXT(Table2[[#This Row],[Order_Date]],"YYYY-MM")</f>
        <v>2025-04</v>
      </c>
      <c r="O4392" s="9">
        <f>IFERROR(Table2[[#This Row],[Profit]]/Table2[[#This Row],[Sales]],0)</f>
        <v>0.24610060561117292</v>
      </c>
      <c r="P4392" t="str">
        <f>_xlfn.XLOOKUP(Table2[[#This Row],[Product_ID]],Table4[Product_ID],Table4[Category],"Not Found")</f>
        <v>Home</v>
      </c>
      <c r="Q4392" t="str">
        <f>_xlfn.XLOOKUP(Table2[[#This Row],[Product_ID]],Table4[Product_ID],Table4[Sub_Category],"Not Found")</f>
        <v>Decor</v>
      </c>
      <c r="R4392" t="str">
        <f>_xlfn.XLOOKUP(Table2[[#This Row],[Customer_ID]],Table1[Customer_ID],Table1[Region],"Not Found")</f>
        <v>South</v>
      </c>
      <c r="S4392" t="str">
        <f>_xlfn.XLOOKUP(Table2[[#This Row],[Customer_ID]],Table1[Customer_ID],Table1[Segment],"Not Found")</f>
        <v>Home Office</v>
      </c>
      <c r="T4392" t="str">
        <f>_xlfn.XLOOKUP(Table2[[#This Row],[Product_ID]],Table4[Product_ID],Table4[Product_Name],"Not Found")</f>
        <v>Wall Clock</v>
      </c>
    </row>
    <row r="4393" spans="1:20" x14ac:dyDescent="0.3">
      <c r="A4393" t="s">
        <v>4925</v>
      </c>
      <c r="B4393" s="4">
        <v>45478</v>
      </c>
      <c r="C4393" s="4">
        <v>45480</v>
      </c>
      <c r="D4393" t="s">
        <v>337</v>
      </c>
      <c r="E4393" t="s">
        <v>116</v>
      </c>
      <c r="F4393" s="8">
        <v>4</v>
      </c>
      <c r="G4393" s="10">
        <v>0.1</v>
      </c>
      <c r="H4393" t="s">
        <v>13</v>
      </c>
      <c r="I4393" s="8">
        <v>1436.4</v>
      </c>
      <c r="J4393" s="8">
        <v>335.92</v>
      </c>
      <c r="K4393" s="12">
        <f>YEAR(Table2[[#This Row],[Order_Date]])</f>
        <v>2024</v>
      </c>
      <c r="L4393" s="12">
        <f>MONTH(Table2[[#This Row],[Order_Date]])</f>
        <v>7</v>
      </c>
      <c r="M4393" t="str">
        <f>TEXT(Table2[[#This Row],[Order_Date]],"mmm")</f>
        <v>Jul</v>
      </c>
      <c r="N4393" t="str">
        <f>TEXT(Table2[[#This Row],[Order_Date]],"YYYY-MM")</f>
        <v>2024-07</v>
      </c>
      <c r="O4393" s="9">
        <f>IFERROR(Table2[[#This Row],[Profit]]/Table2[[#This Row],[Sales]],0)</f>
        <v>0.23386243386243386</v>
      </c>
      <c r="P4393" t="str">
        <f>_xlfn.XLOOKUP(Table2[[#This Row],[Product_ID]],Table4[Product_ID],Table4[Category],"Not Found")</f>
        <v>Technology</v>
      </c>
      <c r="Q4393" t="str">
        <f>_xlfn.XLOOKUP(Table2[[#This Row],[Product_ID]],Table4[Product_ID],Table4[Sub_Category],"Not Found")</f>
        <v>Accessories</v>
      </c>
      <c r="R4393" t="str">
        <f>_xlfn.XLOOKUP(Table2[[#This Row],[Customer_ID]],Table1[Customer_ID],Table1[Region],"Not Found")</f>
        <v>East</v>
      </c>
      <c r="S4393" t="str">
        <f>_xlfn.XLOOKUP(Table2[[#This Row],[Customer_ID]],Table1[Customer_ID],Table1[Segment],"Not Found")</f>
        <v>Home Office</v>
      </c>
      <c r="T4393" t="str">
        <f>_xlfn.XLOOKUP(Table2[[#This Row],[Product_ID]],Table4[Product_ID],Table4[Product_Name],"Not Found")</f>
        <v>Mobile Holder</v>
      </c>
    </row>
    <row r="4394" spans="1:20" x14ac:dyDescent="0.3">
      <c r="A4394" t="s">
        <v>4926</v>
      </c>
      <c r="B4394" s="4">
        <v>46011</v>
      </c>
      <c r="C4394" s="4">
        <v>46012</v>
      </c>
      <c r="D4394" t="s">
        <v>435</v>
      </c>
      <c r="E4394" t="s">
        <v>81</v>
      </c>
      <c r="F4394" s="8">
        <v>4</v>
      </c>
      <c r="G4394" s="10">
        <v>0</v>
      </c>
      <c r="H4394" t="s">
        <v>13</v>
      </c>
      <c r="I4394" s="8">
        <v>3196</v>
      </c>
      <c r="J4394" s="8">
        <v>809.58</v>
      </c>
      <c r="K4394" s="12">
        <f>YEAR(Table2[[#This Row],[Order_Date]])</f>
        <v>2025</v>
      </c>
      <c r="L4394" s="12">
        <f>MONTH(Table2[[#This Row],[Order_Date]])</f>
        <v>12</v>
      </c>
      <c r="M4394" t="str">
        <f>TEXT(Table2[[#This Row],[Order_Date]],"mmm")</f>
        <v>Dec</v>
      </c>
      <c r="N4394" t="str">
        <f>TEXT(Table2[[#This Row],[Order_Date]],"YYYY-MM")</f>
        <v>2025-12</v>
      </c>
      <c r="O4394" s="9">
        <f>IFERROR(Table2[[#This Row],[Profit]]/Table2[[#This Row],[Sales]],0)</f>
        <v>0.25331038798498123</v>
      </c>
      <c r="P4394" t="str">
        <f>_xlfn.XLOOKUP(Table2[[#This Row],[Product_ID]],Table4[Product_ID],Table4[Category],"Not Found")</f>
        <v>Home</v>
      </c>
      <c r="Q4394" t="str">
        <f>_xlfn.XLOOKUP(Table2[[#This Row],[Product_ID]],Table4[Product_ID],Table4[Sub_Category],"Not Found")</f>
        <v>Kitchen</v>
      </c>
      <c r="R4394" t="str">
        <f>_xlfn.XLOOKUP(Table2[[#This Row],[Customer_ID]],Table1[Customer_ID],Table1[Region],"Not Found")</f>
        <v>East</v>
      </c>
      <c r="S4394" t="str">
        <f>_xlfn.XLOOKUP(Table2[[#This Row],[Customer_ID]],Table1[Customer_ID],Table1[Segment],"Not Found")</f>
        <v>Consumer</v>
      </c>
      <c r="T4394" t="str">
        <f>_xlfn.XLOOKUP(Table2[[#This Row],[Product_ID]],Table4[Product_ID],Table4[Product_Name],"Not Found")</f>
        <v>Travel Mug</v>
      </c>
    </row>
    <row r="4395" spans="1:20" x14ac:dyDescent="0.3">
      <c r="A4395" t="s">
        <v>4927</v>
      </c>
      <c r="B4395" s="4">
        <v>45481</v>
      </c>
      <c r="C4395" s="4">
        <v>45486</v>
      </c>
      <c r="D4395" t="s">
        <v>485</v>
      </c>
      <c r="E4395" t="s">
        <v>26</v>
      </c>
      <c r="F4395" s="8">
        <v>1</v>
      </c>
      <c r="G4395" s="10">
        <v>0.05</v>
      </c>
      <c r="H4395" t="s">
        <v>21</v>
      </c>
      <c r="I4395" s="8">
        <v>854.05</v>
      </c>
      <c r="J4395" s="8">
        <v>-19.170000000000002</v>
      </c>
      <c r="K4395" s="12">
        <f>YEAR(Table2[[#This Row],[Order_Date]])</f>
        <v>2024</v>
      </c>
      <c r="L4395" s="12">
        <f>MONTH(Table2[[#This Row],[Order_Date]])</f>
        <v>7</v>
      </c>
      <c r="M4395" t="str">
        <f>TEXT(Table2[[#This Row],[Order_Date]],"mmm")</f>
        <v>Jul</v>
      </c>
      <c r="N4395" t="str">
        <f>TEXT(Table2[[#This Row],[Order_Date]],"YYYY-MM")</f>
        <v>2024-07</v>
      </c>
      <c r="O4395" s="9">
        <f>IFERROR(Table2[[#This Row],[Profit]]/Table2[[#This Row],[Sales]],0)</f>
        <v>-2.2445992623382708E-2</v>
      </c>
      <c r="P4395" t="str">
        <f>_xlfn.XLOOKUP(Table2[[#This Row],[Product_ID]],Table4[Product_ID],Table4[Category],"Not Found")</f>
        <v>Technology</v>
      </c>
      <c r="Q4395" t="str">
        <f>_xlfn.XLOOKUP(Table2[[#This Row],[Product_ID]],Table4[Product_ID],Table4[Sub_Category],"Not Found")</f>
        <v>Accessories</v>
      </c>
      <c r="R4395" t="str">
        <f>_xlfn.XLOOKUP(Table2[[#This Row],[Customer_ID]],Table1[Customer_ID],Table1[Region],"Not Found")</f>
        <v>East</v>
      </c>
      <c r="S4395" t="str">
        <f>_xlfn.XLOOKUP(Table2[[#This Row],[Customer_ID]],Table1[Customer_ID],Table1[Segment],"Not Found")</f>
        <v>Consumer</v>
      </c>
      <c r="T4395" t="str">
        <f>_xlfn.XLOOKUP(Table2[[#This Row],[Product_ID]],Table4[Product_ID],Table4[Product_Name],"Not Found")</f>
        <v>Keyboard</v>
      </c>
    </row>
    <row r="4396" spans="1:20" x14ac:dyDescent="0.3">
      <c r="A4396" t="s">
        <v>4928</v>
      </c>
      <c r="B4396" s="4">
        <v>45679</v>
      </c>
      <c r="C4396" s="4">
        <v>45684</v>
      </c>
      <c r="D4396" t="s">
        <v>1630</v>
      </c>
      <c r="E4396" t="s">
        <v>68</v>
      </c>
      <c r="F4396" s="8">
        <v>3</v>
      </c>
      <c r="G4396" s="10">
        <v>0</v>
      </c>
      <c r="H4396" t="s">
        <v>21</v>
      </c>
      <c r="I4396" s="8">
        <v>3897</v>
      </c>
      <c r="J4396" s="8">
        <v>1168.3900000000001</v>
      </c>
      <c r="K4396" s="12">
        <f>YEAR(Table2[[#This Row],[Order_Date]])</f>
        <v>2025</v>
      </c>
      <c r="L4396" s="12">
        <f>MONTH(Table2[[#This Row],[Order_Date]])</f>
        <v>1</v>
      </c>
      <c r="M4396" t="str">
        <f>TEXT(Table2[[#This Row],[Order_Date]],"mmm")</f>
        <v>Jan</v>
      </c>
      <c r="N4396" t="str">
        <f>TEXT(Table2[[#This Row],[Order_Date]],"YYYY-MM")</f>
        <v>2025-01</v>
      </c>
      <c r="O4396" s="9">
        <f>IFERROR(Table2[[#This Row],[Profit]]/Table2[[#This Row],[Sales]],0)</f>
        <v>0.29981780857069545</v>
      </c>
      <c r="P4396" t="str">
        <f>_xlfn.XLOOKUP(Table2[[#This Row],[Product_ID]],Table4[Product_ID],Table4[Category],"Not Found")</f>
        <v>Home</v>
      </c>
      <c r="Q4396" t="str">
        <f>_xlfn.XLOOKUP(Table2[[#This Row],[Product_ID]],Table4[Product_ID],Table4[Sub_Category],"Not Found")</f>
        <v>Lighting</v>
      </c>
      <c r="R4396" t="str">
        <f>_xlfn.XLOOKUP(Table2[[#This Row],[Customer_ID]],Table1[Customer_ID],Table1[Region],"Not Found")</f>
        <v>West</v>
      </c>
      <c r="S4396" t="str">
        <f>_xlfn.XLOOKUP(Table2[[#This Row],[Customer_ID]],Table1[Customer_ID],Table1[Segment],"Not Found")</f>
        <v>Consumer</v>
      </c>
      <c r="T4396" t="str">
        <f>_xlfn.XLOOKUP(Table2[[#This Row],[Product_ID]],Table4[Product_ID],Table4[Product_Name],"Not Found")</f>
        <v>Table Lamp</v>
      </c>
    </row>
    <row r="4397" spans="1:20" x14ac:dyDescent="0.3">
      <c r="A4397" t="s">
        <v>4929</v>
      </c>
      <c r="B4397" s="4">
        <v>45720</v>
      </c>
      <c r="C4397" s="4">
        <v>45722</v>
      </c>
      <c r="D4397" t="s">
        <v>54</v>
      </c>
      <c r="E4397" t="s">
        <v>96</v>
      </c>
      <c r="F4397" s="8">
        <v>2</v>
      </c>
      <c r="G4397" s="10">
        <v>0.15</v>
      </c>
      <c r="H4397" t="s">
        <v>17</v>
      </c>
      <c r="I4397" s="8">
        <v>1698.3</v>
      </c>
      <c r="J4397" s="8">
        <v>409.37</v>
      </c>
      <c r="K4397" s="12">
        <f>YEAR(Table2[[#This Row],[Order_Date]])</f>
        <v>2025</v>
      </c>
      <c r="L4397" s="12">
        <f>MONTH(Table2[[#This Row],[Order_Date]])</f>
        <v>3</v>
      </c>
      <c r="M4397" t="str">
        <f>TEXT(Table2[[#This Row],[Order_Date]],"mmm")</f>
        <v>Mar</v>
      </c>
      <c r="N4397" t="str">
        <f>TEXT(Table2[[#This Row],[Order_Date]],"YYYY-MM")</f>
        <v>2025-03</v>
      </c>
      <c r="O4397" s="9">
        <f>IFERROR(Table2[[#This Row],[Profit]]/Table2[[#This Row],[Sales]],0)</f>
        <v>0.2410469292822234</v>
      </c>
      <c r="P4397" t="str">
        <f>_xlfn.XLOOKUP(Table2[[#This Row],[Product_ID]],Table4[Product_ID],Table4[Category],"Not Found")</f>
        <v>Home</v>
      </c>
      <c r="Q4397" t="str">
        <f>_xlfn.XLOOKUP(Table2[[#This Row],[Product_ID]],Table4[Product_ID],Table4[Sub_Category],"Not Found")</f>
        <v>Lighting</v>
      </c>
      <c r="R4397" t="str">
        <f>_xlfn.XLOOKUP(Table2[[#This Row],[Customer_ID]],Table1[Customer_ID],Table1[Region],"Not Found")</f>
        <v>North</v>
      </c>
      <c r="S4397" t="str">
        <f>_xlfn.XLOOKUP(Table2[[#This Row],[Customer_ID]],Table1[Customer_ID],Table1[Segment],"Not Found")</f>
        <v>Consumer</v>
      </c>
      <c r="T4397" t="str">
        <f>_xlfn.XLOOKUP(Table2[[#This Row],[Product_ID]],Table4[Product_ID],Table4[Product_Name],"Not Found")</f>
        <v>LED Strip Light</v>
      </c>
    </row>
    <row r="4398" spans="1:20" x14ac:dyDescent="0.3">
      <c r="A4398" t="s">
        <v>4930</v>
      </c>
      <c r="B4398" s="4">
        <v>45575</v>
      </c>
      <c r="C4398" s="4">
        <v>45578</v>
      </c>
      <c r="D4398" t="s">
        <v>712</v>
      </c>
      <c r="E4398" t="s">
        <v>68</v>
      </c>
      <c r="F4398" s="8">
        <v>1</v>
      </c>
      <c r="G4398" s="10">
        <v>0</v>
      </c>
      <c r="H4398" t="s">
        <v>13</v>
      </c>
      <c r="I4398" s="8">
        <v>1299</v>
      </c>
      <c r="J4398" s="8">
        <v>325.82</v>
      </c>
      <c r="K4398" s="12">
        <f>YEAR(Table2[[#This Row],[Order_Date]])</f>
        <v>2024</v>
      </c>
      <c r="L4398" s="12">
        <f>MONTH(Table2[[#This Row],[Order_Date]])</f>
        <v>10</v>
      </c>
      <c r="M4398" t="str">
        <f>TEXT(Table2[[#This Row],[Order_Date]],"mmm")</f>
        <v>Oct</v>
      </c>
      <c r="N4398" t="str">
        <f>TEXT(Table2[[#This Row],[Order_Date]],"YYYY-MM")</f>
        <v>2024-10</v>
      </c>
      <c r="O4398" s="9">
        <f>IFERROR(Table2[[#This Row],[Profit]]/Table2[[#This Row],[Sales]],0)</f>
        <v>0.25082371054657426</v>
      </c>
      <c r="P4398" t="str">
        <f>_xlfn.XLOOKUP(Table2[[#This Row],[Product_ID]],Table4[Product_ID],Table4[Category],"Not Found")</f>
        <v>Home</v>
      </c>
      <c r="Q4398" t="str">
        <f>_xlfn.XLOOKUP(Table2[[#This Row],[Product_ID]],Table4[Product_ID],Table4[Sub_Category],"Not Found")</f>
        <v>Lighting</v>
      </c>
      <c r="R4398" t="str">
        <f>_xlfn.XLOOKUP(Table2[[#This Row],[Customer_ID]],Table1[Customer_ID],Table1[Region],"Not Found")</f>
        <v>East</v>
      </c>
      <c r="S4398" t="str">
        <f>_xlfn.XLOOKUP(Table2[[#This Row],[Customer_ID]],Table1[Customer_ID],Table1[Segment],"Not Found")</f>
        <v>Consumer</v>
      </c>
      <c r="T4398" t="str">
        <f>_xlfn.XLOOKUP(Table2[[#This Row],[Product_ID]],Table4[Product_ID],Table4[Product_Name],"Not Found")</f>
        <v>Table Lamp</v>
      </c>
    </row>
    <row r="4399" spans="1:20" x14ac:dyDescent="0.3">
      <c r="A4399" t="s">
        <v>4931</v>
      </c>
      <c r="B4399" s="4">
        <v>45528</v>
      </c>
      <c r="C4399" s="4">
        <v>45533</v>
      </c>
      <c r="D4399" t="s">
        <v>1480</v>
      </c>
      <c r="E4399" t="s">
        <v>96</v>
      </c>
      <c r="F4399" s="8">
        <v>1</v>
      </c>
      <c r="G4399" s="10">
        <v>0.1</v>
      </c>
      <c r="H4399" t="s">
        <v>13</v>
      </c>
      <c r="I4399" s="8">
        <v>899.1</v>
      </c>
      <c r="J4399" s="8">
        <v>225.97</v>
      </c>
      <c r="K4399" s="12">
        <f>YEAR(Table2[[#This Row],[Order_Date]])</f>
        <v>2024</v>
      </c>
      <c r="L4399" s="12">
        <f>MONTH(Table2[[#This Row],[Order_Date]])</f>
        <v>8</v>
      </c>
      <c r="M4399" t="str">
        <f>TEXT(Table2[[#This Row],[Order_Date]],"mmm")</f>
        <v>Aug</v>
      </c>
      <c r="N4399" t="str">
        <f>TEXT(Table2[[#This Row],[Order_Date]],"YYYY-MM")</f>
        <v>2024-08</v>
      </c>
      <c r="O4399" s="9">
        <f>IFERROR(Table2[[#This Row],[Profit]]/Table2[[#This Row],[Sales]],0)</f>
        <v>0.25132910688466242</v>
      </c>
      <c r="P4399" t="str">
        <f>_xlfn.XLOOKUP(Table2[[#This Row],[Product_ID]],Table4[Product_ID],Table4[Category],"Not Found")</f>
        <v>Home</v>
      </c>
      <c r="Q4399" t="str">
        <f>_xlfn.XLOOKUP(Table2[[#This Row],[Product_ID]],Table4[Product_ID],Table4[Sub_Category],"Not Found")</f>
        <v>Lighting</v>
      </c>
      <c r="R4399" t="str">
        <f>_xlfn.XLOOKUP(Table2[[#This Row],[Customer_ID]],Table1[Customer_ID],Table1[Region],"Not Found")</f>
        <v>East</v>
      </c>
      <c r="S4399" t="str">
        <f>_xlfn.XLOOKUP(Table2[[#This Row],[Customer_ID]],Table1[Customer_ID],Table1[Segment],"Not Found")</f>
        <v>Corporate</v>
      </c>
      <c r="T4399" t="str">
        <f>_xlfn.XLOOKUP(Table2[[#This Row],[Product_ID]],Table4[Product_ID],Table4[Product_Name],"Not Found")</f>
        <v>LED Strip Light</v>
      </c>
    </row>
    <row r="4400" spans="1:20" x14ac:dyDescent="0.3">
      <c r="A4400" t="s">
        <v>4932</v>
      </c>
      <c r="B4400" s="4">
        <v>45485</v>
      </c>
      <c r="C4400" s="4">
        <v>45490</v>
      </c>
      <c r="D4400" t="s">
        <v>1242</v>
      </c>
      <c r="E4400" t="s">
        <v>29</v>
      </c>
      <c r="F4400" s="8">
        <v>1</v>
      </c>
      <c r="G4400" s="10">
        <v>0.1</v>
      </c>
      <c r="H4400" t="s">
        <v>21</v>
      </c>
      <c r="I4400" s="8">
        <v>359.1</v>
      </c>
      <c r="J4400" s="8">
        <v>97.71</v>
      </c>
      <c r="K4400" s="12">
        <f>YEAR(Table2[[#This Row],[Order_Date]])</f>
        <v>2024</v>
      </c>
      <c r="L4400" s="12">
        <f>MONTH(Table2[[#This Row],[Order_Date]])</f>
        <v>7</v>
      </c>
      <c r="M4400" t="str">
        <f>TEXT(Table2[[#This Row],[Order_Date]],"mmm")</f>
        <v>Jul</v>
      </c>
      <c r="N4400" t="str">
        <f>TEXT(Table2[[#This Row],[Order_Date]],"YYYY-MM")</f>
        <v>2024-07</v>
      </c>
      <c r="O4400" s="9">
        <f>IFERROR(Table2[[#This Row],[Profit]]/Table2[[#This Row],[Sales]],0)</f>
        <v>0.27209690893901417</v>
      </c>
      <c r="P4400" t="str">
        <f>_xlfn.XLOOKUP(Table2[[#This Row],[Product_ID]],Table4[Product_ID],Table4[Category],"Not Found")</f>
        <v>Office</v>
      </c>
      <c r="Q4400" t="str">
        <f>_xlfn.XLOOKUP(Table2[[#This Row],[Product_ID]],Table4[Product_ID],Table4[Sub_Category],"Not Found")</f>
        <v>Paper</v>
      </c>
      <c r="R4400" t="str">
        <f>_xlfn.XLOOKUP(Table2[[#This Row],[Customer_ID]],Table1[Customer_ID],Table1[Region],"Not Found")</f>
        <v>North</v>
      </c>
      <c r="S4400" t="str">
        <f>_xlfn.XLOOKUP(Table2[[#This Row],[Customer_ID]],Table1[Customer_ID],Table1[Segment],"Not Found")</f>
        <v>Home Office</v>
      </c>
      <c r="T4400" t="str">
        <f>_xlfn.XLOOKUP(Table2[[#This Row],[Product_ID]],Table4[Product_ID],Table4[Product_Name],"Not Found")</f>
        <v>Notebook Set</v>
      </c>
    </row>
    <row r="4401" spans="1:20" x14ac:dyDescent="0.3">
      <c r="A4401" t="s">
        <v>4933</v>
      </c>
      <c r="B4401" s="4">
        <v>45578</v>
      </c>
      <c r="C4401" s="4">
        <v>45582</v>
      </c>
      <c r="D4401" t="s">
        <v>1093</v>
      </c>
      <c r="E4401" t="s">
        <v>65</v>
      </c>
      <c r="F4401" s="8">
        <v>1</v>
      </c>
      <c r="G4401" s="10">
        <v>0.05</v>
      </c>
      <c r="H4401" t="s">
        <v>13</v>
      </c>
      <c r="I4401" s="8">
        <v>664.05</v>
      </c>
      <c r="J4401" s="8">
        <v>200.8</v>
      </c>
      <c r="K4401" s="12">
        <f>YEAR(Table2[[#This Row],[Order_Date]])</f>
        <v>2024</v>
      </c>
      <c r="L4401" s="12">
        <f>MONTH(Table2[[#This Row],[Order_Date]])</f>
        <v>10</v>
      </c>
      <c r="M4401" t="str">
        <f>TEXT(Table2[[#This Row],[Order_Date]],"mmm")</f>
        <v>Oct</v>
      </c>
      <c r="N4401" t="str">
        <f>TEXT(Table2[[#This Row],[Order_Date]],"YYYY-MM")</f>
        <v>2024-10</v>
      </c>
      <c r="O4401" s="9">
        <f>IFERROR(Table2[[#This Row],[Profit]]/Table2[[#This Row],[Sales]],0)</f>
        <v>0.30238686845870044</v>
      </c>
      <c r="P4401" t="str">
        <f>_xlfn.XLOOKUP(Table2[[#This Row],[Product_ID]],Table4[Product_ID],Table4[Category],"Not Found")</f>
        <v>Office</v>
      </c>
      <c r="Q4401" t="str">
        <f>_xlfn.XLOOKUP(Table2[[#This Row],[Product_ID]],Table4[Product_ID],Table4[Sub_Category],"Not Found")</f>
        <v>Storage</v>
      </c>
      <c r="R4401" t="str">
        <f>_xlfn.XLOOKUP(Table2[[#This Row],[Customer_ID]],Table1[Customer_ID],Table1[Region],"Not Found")</f>
        <v>West</v>
      </c>
      <c r="S4401" t="str">
        <f>_xlfn.XLOOKUP(Table2[[#This Row],[Customer_ID]],Table1[Customer_ID],Table1[Segment],"Not Found")</f>
        <v>Home Office</v>
      </c>
      <c r="T4401" t="str">
        <f>_xlfn.XLOOKUP(Table2[[#This Row],[Product_ID]],Table4[Product_ID],Table4[Product_Name],"Not Found")</f>
        <v>Desk Organizer</v>
      </c>
    </row>
    <row r="4402" spans="1:20" x14ac:dyDescent="0.3">
      <c r="A4402" t="s">
        <v>4934</v>
      </c>
      <c r="B4402" s="4">
        <v>45427</v>
      </c>
      <c r="C4402" s="4">
        <v>45431</v>
      </c>
      <c r="D4402" t="s">
        <v>820</v>
      </c>
      <c r="E4402" t="s">
        <v>20</v>
      </c>
      <c r="F4402" s="8">
        <v>2</v>
      </c>
      <c r="G4402" s="10">
        <v>0</v>
      </c>
      <c r="H4402" t="s">
        <v>17</v>
      </c>
      <c r="I4402" s="8">
        <v>13998</v>
      </c>
      <c r="J4402" s="8">
        <v>2471.98</v>
      </c>
      <c r="K4402" s="12">
        <f>YEAR(Table2[[#This Row],[Order_Date]])</f>
        <v>2024</v>
      </c>
      <c r="L4402" s="12">
        <f>MONTH(Table2[[#This Row],[Order_Date]])</f>
        <v>5</v>
      </c>
      <c r="M4402" t="str">
        <f>TEXT(Table2[[#This Row],[Order_Date]],"mmm")</f>
        <v>May</v>
      </c>
      <c r="N4402" t="str">
        <f>TEXT(Table2[[#This Row],[Order_Date]],"YYYY-MM")</f>
        <v>2024-05</v>
      </c>
      <c r="O4402" s="9">
        <f>IFERROR(Table2[[#This Row],[Profit]]/Table2[[#This Row],[Sales]],0)</f>
        <v>0.17659522788969853</v>
      </c>
      <c r="P4402" t="str">
        <f>_xlfn.XLOOKUP(Table2[[#This Row],[Product_ID]],Table4[Product_ID],Table4[Category],"Not Found")</f>
        <v>Furniture</v>
      </c>
      <c r="Q4402" t="str">
        <f>_xlfn.XLOOKUP(Table2[[#This Row],[Product_ID]],Table4[Product_ID],Table4[Sub_Category],"Not Found")</f>
        <v>Furniture</v>
      </c>
      <c r="R4402" t="str">
        <f>_xlfn.XLOOKUP(Table2[[#This Row],[Customer_ID]],Table1[Customer_ID],Table1[Region],"Not Found")</f>
        <v>North</v>
      </c>
      <c r="S4402" t="str">
        <f>_xlfn.XLOOKUP(Table2[[#This Row],[Customer_ID]],Table1[Customer_ID],Table1[Segment],"Not Found")</f>
        <v>Corporate</v>
      </c>
      <c r="T4402" t="str">
        <f>_xlfn.XLOOKUP(Table2[[#This Row],[Product_ID]],Table4[Product_ID],Table4[Product_Name],"Not Found")</f>
        <v>Office Chair</v>
      </c>
    </row>
    <row r="4403" spans="1:20" x14ac:dyDescent="0.3">
      <c r="A4403" t="s">
        <v>4935</v>
      </c>
      <c r="B4403" s="4">
        <v>45462</v>
      </c>
      <c r="C4403" s="4">
        <v>45466</v>
      </c>
      <c r="D4403" t="s">
        <v>850</v>
      </c>
      <c r="E4403" t="s">
        <v>65</v>
      </c>
      <c r="F4403" s="8">
        <v>1</v>
      </c>
      <c r="G4403" s="10">
        <v>0.05</v>
      </c>
      <c r="H4403" t="s">
        <v>30</v>
      </c>
      <c r="I4403" s="8">
        <v>664.05</v>
      </c>
      <c r="J4403" s="8">
        <v>174.01</v>
      </c>
      <c r="K4403" s="12">
        <f>YEAR(Table2[[#This Row],[Order_Date]])</f>
        <v>2024</v>
      </c>
      <c r="L4403" s="12">
        <f>MONTH(Table2[[#This Row],[Order_Date]])</f>
        <v>6</v>
      </c>
      <c r="M4403" t="str">
        <f>TEXT(Table2[[#This Row],[Order_Date]],"mmm")</f>
        <v>Jun</v>
      </c>
      <c r="N4403" t="str">
        <f>TEXT(Table2[[#This Row],[Order_Date]],"YYYY-MM")</f>
        <v>2024-06</v>
      </c>
      <c r="O4403" s="9">
        <f>IFERROR(Table2[[#This Row],[Profit]]/Table2[[#This Row],[Sales]],0)</f>
        <v>0.26204352081921545</v>
      </c>
      <c r="P4403" t="str">
        <f>_xlfn.XLOOKUP(Table2[[#This Row],[Product_ID]],Table4[Product_ID],Table4[Category],"Not Found")</f>
        <v>Office</v>
      </c>
      <c r="Q4403" t="str">
        <f>_xlfn.XLOOKUP(Table2[[#This Row],[Product_ID]],Table4[Product_ID],Table4[Sub_Category],"Not Found")</f>
        <v>Storage</v>
      </c>
      <c r="R4403" t="str">
        <f>_xlfn.XLOOKUP(Table2[[#This Row],[Customer_ID]],Table1[Customer_ID],Table1[Region],"Not Found")</f>
        <v>East</v>
      </c>
      <c r="S4403" t="str">
        <f>_xlfn.XLOOKUP(Table2[[#This Row],[Customer_ID]],Table1[Customer_ID],Table1[Segment],"Not Found")</f>
        <v>Consumer</v>
      </c>
      <c r="T4403" t="str">
        <f>_xlfn.XLOOKUP(Table2[[#This Row],[Product_ID]],Table4[Product_ID],Table4[Product_Name],"Not Found")</f>
        <v>Desk Organizer</v>
      </c>
    </row>
    <row r="4404" spans="1:20" x14ac:dyDescent="0.3">
      <c r="A4404" t="s">
        <v>4936</v>
      </c>
      <c r="B4404" s="4">
        <v>45450</v>
      </c>
      <c r="C4404" s="4">
        <v>45455</v>
      </c>
      <c r="D4404" t="s">
        <v>267</v>
      </c>
      <c r="E4404" t="s">
        <v>200</v>
      </c>
      <c r="F4404" s="8">
        <v>1</v>
      </c>
      <c r="G4404" s="10">
        <v>0.1</v>
      </c>
      <c r="H4404" t="s">
        <v>21</v>
      </c>
      <c r="I4404" s="8">
        <v>989.1</v>
      </c>
      <c r="J4404" s="8">
        <v>-23.15</v>
      </c>
      <c r="K4404" s="12">
        <f>YEAR(Table2[[#This Row],[Order_Date]])</f>
        <v>2024</v>
      </c>
      <c r="L4404" s="12">
        <f>MONTH(Table2[[#This Row],[Order_Date]])</f>
        <v>6</v>
      </c>
      <c r="M4404" t="str">
        <f>TEXT(Table2[[#This Row],[Order_Date]],"mmm")</f>
        <v>Jun</v>
      </c>
      <c r="N4404" t="str">
        <f>TEXT(Table2[[#This Row],[Order_Date]],"YYYY-MM")</f>
        <v>2024-06</v>
      </c>
      <c r="O4404" s="9">
        <f>IFERROR(Table2[[#This Row],[Profit]]/Table2[[#This Row],[Sales]],0)</f>
        <v>-2.3405115761803659E-2</v>
      </c>
      <c r="P4404" t="str">
        <f>_xlfn.XLOOKUP(Table2[[#This Row],[Product_ID]],Table4[Product_ID],Table4[Category],"Not Found")</f>
        <v>Office</v>
      </c>
      <c r="Q4404" t="str">
        <f>_xlfn.XLOOKUP(Table2[[#This Row],[Product_ID]],Table4[Product_ID],Table4[Sub_Category],"Not Found")</f>
        <v>Office Supplies</v>
      </c>
      <c r="R4404" t="str">
        <f>_xlfn.XLOOKUP(Table2[[#This Row],[Customer_ID]],Table1[Customer_ID],Table1[Region],"Not Found")</f>
        <v>West</v>
      </c>
      <c r="S4404" t="str">
        <f>_xlfn.XLOOKUP(Table2[[#This Row],[Customer_ID]],Table1[Customer_ID],Table1[Segment],"Not Found")</f>
        <v>Corporate</v>
      </c>
      <c r="T4404" t="str">
        <f>_xlfn.XLOOKUP(Table2[[#This Row],[Product_ID]],Table4[Product_ID],Table4[Product_Name],"Not Found")</f>
        <v>Laptop Stand</v>
      </c>
    </row>
    <row r="4405" spans="1:20" x14ac:dyDescent="0.3">
      <c r="A4405" t="s">
        <v>4937</v>
      </c>
      <c r="B4405" s="4">
        <v>45492</v>
      </c>
      <c r="C4405" s="4">
        <v>45497</v>
      </c>
      <c r="D4405" t="s">
        <v>976</v>
      </c>
      <c r="E4405" t="s">
        <v>99</v>
      </c>
      <c r="F4405" s="8">
        <v>2</v>
      </c>
      <c r="G4405" s="10">
        <v>0.1</v>
      </c>
      <c r="H4405" t="s">
        <v>13</v>
      </c>
      <c r="I4405" s="8">
        <v>448.2</v>
      </c>
      <c r="J4405" s="8">
        <v>151.58000000000001</v>
      </c>
      <c r="K4405" s="12">
        <f>YEAR(Table2[[#This Row],[Order_Date]])</f>
        <v>2024</v>
      </c>
      <c r="L4405" s="12">
        <f>MONTH(Table2[[#This Row],[Order_Date]])</f>
        <v>7</v>
      </c>
      <c r="M4405" t="str">
        <f>TEXT(Table2[[#This Row],[Order_Date]],"mmm")</f>
        <v>Jul</v>
      </c>
      <c r="N4405" t="str">
        <f>TEXT(Table2[[#This Row],[Order_Date]],"YYYY-MM")</f>
        <v>2024-07</v>
      </c>
      <c r="O4405" s="9">
        <f>IFERROR(Table2[[#This Row],[Profit]]/Table2[[#This Row],[Sales]],0)</f>
        <v>0.33819723337795632</v>
      </c>
      <c r="P4405" t="str">
        <f>_xlfn.XLOOKUP(Table2[[#This Row],[Product_ID]],Table4[Product_ID],Table4[Category],"Not Found")</f>
        <v>Office</v>
      </c>
      <c r="Q4405" t="str">
        <f>_xlfn.XLOOKUP(Table2[[#This Row],[Product_ID]],Table4[Product_ID],Table4[Sub_Category],"Not Found")</f>
        <v>Paper</v>
      </c>
      <c r="R4405" t="str">
        <f>_xlfn.XLOOKUP(Table2[[#This Row],[Customer_ID]],Table1[Customer_ID],Table1[Region],"Not Found")</f>
        <v>West</v>
      </c>
      <c r="S4405" t="str">
        <f>_xlfn.XLOOKUP(Table2[[#This Row],[Customer_ID]],Table1[Customer_ID],Table1[Segment],"Not Found")</f>
        <v>Corporate</v>
      </c>
      <c r="T4405" t="str">
        <f>_xlfn.XLOOKUP(Table2[[#This Row],[Product_ID]],Table4[Product_ID],Table4[Product_Name],"Not Found")</f>
        <v>Pen Set</v>
      </c>
    </row>
    <row r="4406" spans="1:20" x14ac:dyDescent="0.3">
      <c r="A4406" t="s">
        <v>4938</v>
      </c>
      <c r="B4406" s="4">
        <v>45778</v>
      </c>
      <c r="C4406" s="4">
        <v>45783</v>
      </c>
      <c r="D4406" t="s">
        <v>1652</v>
      </c>
      <c r="E4406" t="s">
        <v>12</v>
      </c>
      <c r="F4406" s="8">
        <v>1</v>
      </c>
      <c r="G4406" s="10">
        <v>0.1</v>
      </c>
      <c r="H4406" t="s">
        <v>13</v>
      </c>
      <c r="I4406" s="8">
        <v>539.1</v>
      </c>
      <c r="J4406" s="8">
        <v>135.88999999999999</v>
      </c>
      <c r="K4406" s="12">
        <f>YEAR(Table2[[#This Row],[Order_Date]])</f>
        <v>2025</v>
      </c>
      <c r="L4406" s="12">
        <f>MONTH(Table2[[#This Row],[Order_Date]])</f>
        <v>5</v>
      </c>
      <c r="M4406" t="str">
        <f>TEXT(Table2[[#This Row],[Order_Date]],"mmm")</f>
        <v>May</v>
      </c>
      <c r="N4406" t="str">
        <f>TEXT(Table2[[#This Row],[Order_Date]],"YYYY-MM")</f>
        <v>2025-05</v>
      </c>
      <c r="O4406" s="9">
        <f>IFERROR(Table2[[#This Row],[Profit]]/Table2[[#This Row],[Sales]],0)</f>
        <v>0.25206826191801146</v>
      </c>
      <c r="P4406" t="str">
        <f>_xlfn.XLOOKUP(Table2[[#This Row],[Product_ID]],Table4[Product_ID],Table4[Category],"Not Found")</f>
        <v>Home</v>
      </c>
      <c r="Q4406" t="str">
        <f>_xlfn.XLOOKUP(Table2[[#This Row],[Product_ID]],Table4[Product_ID],Table4[Sub_Category],"Not Found")</f>
        <v>Kitchen</v>
      </c>
      <c r="R4406" t="str">
        <f>_xlfn.XLOOKUP(Table2[[#This Row],[Customer_ID]],Table1[Customer_ID],Table1[Region],"Not Found")</f>
        <v>North</v>
      </c>
      <c r="S4406" t="str">
        <f>_xlfn.XLOOKUP(Table2[[#This Row],[Customer_ID]],Table1[Customer_ID],Table1[Segment],"Not Found")</f>
        <v>Consumer</v>
      </c>
      <c r="T4406" t="str">
        <f>_xlfn.XLOOKUP(Table2[[#This Row],[Product_ID]],Table4[Product_ID],Table4[Product_Name],"Not Found")</f>
        <v>Water Bottle</v>
      </c>
    </row>
    <row r="4407" spans="1:20" x14ac:dyDescent="0.3">
      <c r="A4407" t="s">
        <v>4939</v>
      </c>
      <c r="B4407" s="4">
        <v>45848</v>
      </c>
      <c r="C4407" s="4">
        <v>45851</v>
      </c>
      <c r="D4407" t="s">
        <v>1687</v>
      </c>
      <c r="E4407" t="s">
        <v>12</v>
      </c>
      <c r="F4407" s="8">
        <v>2</v>
      </c>
      <c r="G4407" s="10">
        <v>0.1</v>
      </c>
      <c r="H4407" t="s">
        <v>13</v>
      </c>
      <c r="I4407" s="8">
        <v>1078.2</v>
      </c>
      <c r="J4407" s="8">
        <v>330.87</v>
      </c>
      <c r="K4407" s="12">
        <f>YEAR(Table2[[#This Row],[Order_Date]])</f>
        <v>2025</v>
      </c>
      <c r="L4407" s="12">
        <f>MONTH(Table2[[#This Row],[Order_Date]])</f>
        <v>7</v>
      </c>
      <c r="M4407" t="str">
        <f>TEXT(Table2[[#This Row],[Order_Date]],"mmm")</f>
        <v>Jul</v>
      </c>
      <c r="N4407" t="str">
        <f>TEXT(Table2[[#This Row],[Order_Date]],"YYYY-MM")</f>
        <v>2025-07</v>
      </c>
      <c r="O4407" s="9">
        <f>IFERROR(Table2[[#This Row],[Profit]]/Table2[[#This Row],[Sales]],0)</f>
        <v>0.30687256538675567</v>
      </c>
      <c r="P4407" t="str">
        <f>_xlfn.XLOOKUP(Table2[[#This Row],[Product_ID]],Table4[Product_ID],Table4[Category],"Not Found")</f>
        <v>Home</v>
      </c>
      <c r="Q4407" t="str">
        <f>_xlfn.XLOOKUP(Table2[[#This Row],[Product_ID]],Table4[Product_ID],Table4[Sub_Category],"Not Found")</f>
        <v>Kitchen</v>
      </c>
      <c r="R4407" t="str">
        <f>_xlfn.XLOOKUP(Table2[[#This Row],[Customer_ID]],Table1[Customer_ID],Table1[Region],"Not Found")</f>
        <v>West</v>
      </c>
      <c r="S4407" t="str">
        <f>_xlfn.XLOOKUP(Table2[[#This Row],[Customer_ID]],Table1[Customer_ID],Table1[Segment],"Not Found")</f>
        <v>Consumer</v>
      </c>
      <c r="T4407" t="str">
        <f>_xlfn.XLOOKUP(Table2[[#This Row],[Product_ID]],Table4[Product_ID],Table4[Product_Name],"Not Found")</f>
        <v>Water Bottle</v>
      </c>
    </row>
    <row r="4408" spans="1:20" x14ac:dyDescent="0.3">
      <c r="A4408" t="s">
        <v>4940</v>
      </c>
      <c r="B4408" s="4">
        <v>45874</v>
      </c>
      <c r="C4408" s="4">
        <v>45877</v>
      </c>
      <c r="D4408" t="s">
        <v>89</v>
      </c>
      <c r="E4408" t="s">
        <v>50</v>
      </c>
      <c r="F4408" s="8">
        <v>1</v>
      </c>
      <c r="G4408" s="10">
        <v>0</v>
      </c>
      <c r="H4408" t="s">
        <v>17</v>
      </c>
      <c r="I4408" s="8">
        <v>499</v>
      </c>
      <c r="J4408" s="8">
        <v>93.08</v>
      </c>
      <c r="K4408" s="12">
        <f>YEAR(Table2[[#This Row],[Order_Date]])</f>
        <v>2025</v>
      </c>
      <c r="L4408" s="12">
        <f>MONTH(Table2[[#This Row],[Order_Date]])</f>
        <v>8</v>
      </c>
      <c r="M4408" t="str">
        <f>TEXT(Table2[[#This Row],[Order_Date]],"mmm")</f>
        <v>Aug</v>
      </c>
      <c r="N4408" t="str">
        <f>TEXT(Table2[[#This Row],[Order_Date]],"YYYY-MM")</f>
        <v>2025-08</v>
      </c>
      <c r="O4408" s="9">
        <f>IFERROR(Table2[[#This Row],[Profit]]/Table2[[#This Row],[Sales]],0)</f>
        <v>0.18653306613226453</v>
      </c>
      <c r="P4408" t="str">
        <f>_xlfn.XLOOKUP(Table2[[#This Row],[Product_ID]],Table4[Product_ID],Table4[Category],"Not Found")</f>
        <v>Technology</v>
      </c>
      <c r="Q4408" t="str">
        <f>_xlfn.XLOOKUP(Table2[[#This Row],[Product_ID]],Table4[Product_ID],Table4[Sub_Category],"Not Found")</f>
        <v>Accessories</v>
      </c>
      <c r="R4408" t="str">
        <f>_xlfn.XLOOKUP(Table2[[#This Row],[Customer_ID]],Table1[Customer_ID],Table1[Region],"Not Found")</f>
        <v>North</v>
      </c>
      <c r="S4408" t="str">
        <f>_xlfn.XLOOKUP(Table2[[#This Row],[Customer_ID]],Table1[Customer_ID],Table1[Segment],"Not Found")</f>
        <v>Home Office</v>
      </c>
      <c r="T4408" t="str">
        <f>_xlfn.XLOOKUP(Table2[[#This Row],[Product_ID]],Table4[Product_ID],Table4[Product_Name],"Not Found")</f>
        <v>Wireless Mouse</v>
      </c>
    </row>
    <row r="4409" spans="1:20" x14ac:dyDescent="0.3">
      <c r="A4409" t="s">
        <v>4941</v>
      </c>
      <c r="B4409" s="4">
        <v>45795</v>
      </c>
      <c r="C4409" s="4">
        <v>45798</v>
      </c>
      <c r="D4409" t="s">
        <v>337</v>
      </c>
      <c r="E4409" t="s">
        <v>99</v>
      </c>
      <c r="F4409" s="8">
        <v>2</v>
      </c>
      <c r="G4409" s="10">
        <v>0</v>
      </c>
      <c r="H4409" t="s">
        <v>17</v>
      </c>
      <c r="I4409" s="8">
        <v>498</v>
      </c>
      <c r="J4409" s="8">
        <v>128.19</v>
      </c>
      <c r="K4409" s="12">
        <f>YEAR(Table2[[#This Row],[Order_Date]])</f>
        <v>2025</v>
      </c>
      <c r="L4409" s="12">
        <f>MONTH(Table2[[#This Row],[Order_Date]])</f>
        <v>5</v>
      </c>
      <c r="M4409" t="str">
        <f>TEXT(Table2[[#This Row],[Order_Date]],"mmm")</f>
        <v>May</v>
      </c>
      <c r="N4409" t="str">
        <f>TEXT(Table2[[#This Row],[Order_Date]],"YYYY-MM")</f>
        <v>2025-05</v>
      </c>
      <c r="O4409" s="9">
        <f>IFERROR(Table2[[#This Row],[Profit]]/Table2[[#This Row],[Sales]],0)</f>
        <v>0.25740963855421684</v>
      </c>
      <c r="P4409" t="str">
        <f>_xlfn.XLOOKUP(Table2[[#This Row],[Product_ID]],Table4[Product_ID],Table4[Category],"Not Found")</f>
        <v>Office</v>
      </c>
      <c r="Q4409" t="str">
        <f>_xlfn.XLOOKUP(Table2[[#This Row],[Product_ID]],Table4[Product_ID],Table4[Sub_Category],"Not Found")</f>
        <v>Paper</v>
      </c>
      <c r="R4409" t="str">
        <f>_xlfn.XLOOKUP(Table2[[#This Row],[Customer_ID]],Table1[Customer_ID],Table1[Region],"Not Found")</f>
        <v>East</v>
      </c>
      <c r="S4409" t="str">
        <f>_xlfn.XLOOKUP(Table2[[#This Row],[Customer_ID]],Table1[Customer_ID],Table1[Segment],"Not Found")</f>
        <v>Home Office</v>
      </c>
      <c r="T4409" t="str">
        <f>_xlfn.XLOOKUP(Table2[[#This Row],[Product_ID]],Table4[Product_ID],Table4[Product_Name],"Not Found")</f>
        <v>Pen Set</v>
      </c>
    </row>
    <row r="4410" spans="1:20" x14ac:dyDescent="0.3">
      <c r="A4410" t="s">
        <v>4942</v>
      </c>
      <c r="B4410" s="4">
        <v>45662</v>
      </c>
      <c r="C4410" s="4">
        <v>45663</v>
      </c>
      <c r="D4410" t="s">
        <v>891</v>
      </c>
      <c r="E4410" t="s">
        <v>58</v>
      </c>
      <c r="F4410" s="8">
        <v>5</v>
      </c>
      <c r="G4410" s="10">
        <v>0.15</v>
      </c>
      <c r="H4410" t="s">
        <v>13</v>
      </c>
      <c r="I4410" s="8">
        <v>8495.75</v>
      </c>
      <c r="J4410" s="8">
        <v>1725.38</v>
      </c>
      <c r="K4410" s="12">
        <f>YEAR(Table2[[#This Row],[Order_Date]])</f>
        <v>2025</v>
      </c>
      <c r="L4410" s="12">
        <f>MONTH(Table2[[#This Row],[Order_Date]])</f>
        <v>1</v>
      </c>
      <c r="M4410" t="str">
        <f>TEXT(Table2[[#This Row],[Order_Date]],"mmm")</f>
        <v>Jan</v>
      </c>
      <c r="N4410" t="str">
        <f>TEXT(Table2[[#This Row],[Order_Date]],"YYYY-MM")</f>
        <v>2025-01</v>
      </c>
      <c r="O4410" s="9">
        <f>IFERROR(Table2[[#This Row],[Profit]]/Table2[[#This Row],[Sales]],0)</f>
        <v>0.20308742606597419</v>
      </c>
      <c r="P4410" t="str">
        <f>_xlfn.XLOOKUP(Table2[[#This Row],[Product_ID]],Table4[Product_ID],Table4[Category],"Not Found")</f>
        <v>Technology</v>
      </c>
      <c r="Q4410" t="str">
        <f>_xlfn.XLOOKUP(Table2[[#This Row],[Product_ID]],Table4[Product_ID],Table4[Sub_Category],"Not Found")</f>
        <v>Audio</v>
      </c>
      <c r="R4410" t="str">
        <f>_xlfn.XLOOKUP(Table2[[#This Row],[Customer_ID]],Table1[Customer_ID],Table1[Region],"Not Found")</f>
        <v>North</v>
      </c>
      <c r="S4410" t="str">
        <f>_xlfn.XLOOKUP(Table2[[#This Row],[Customer_ID]],Table1[Customer_ID],Table1[Segment],"Not Found")</f>
        <v>Home Office</v>
      </c>
      <c r="T4410" t="str">
        <f>_xlfn.XLOOKUP(Table2[[#This Row],[Product_ID]],Table4[Product_ID],Table4[Product_Name],"Not Found")</f>
        <v>Bluetooth Speaker</v>
      </c>
    </row>
    <row r="4411" spans="1:20" x14ac:dyDescent="0.3">
      <c r="A4411" t="s">
        <v>4943</v>
      </c>
      <c r="B4411" s="4">
        <v>45394</v>
      </c>
      <c r="C4411" s="4">
        <v>45399</v>
      </c>
      <c r="D4411" t="s">
        <v>365</v>
      </c>
      <c r="E4411" t="s">
        <v>58</v>
      </c>
      <c r="F4411" s="8">
        <v>1</v>
      </c>
      <c r="G4411" s="10">
        <v>0.1</v>
      </c>
      <c r="H4411" t="s">
        <v>13</v>
      </c>
      <c r="I4411" s="8">
        <v>1799.1</v>
      </c>
      <c r="J4411" s="8">
        <v>390.63</v>
      </c>
      <c r="K4411" s="12">
        <f>YEAR(Table2[[#This Row],[Order_Date]])</f>
        <v>2024</v>
      </c>
      <c r="L4411" s="12">
        <f>MONTH(Table2[[#This Row],[Order_Date]])</f>
        <v>4</v>
      </c>
      <c r="M4411" t="str">
        <f>TEXT(Table2[[#This Row],[Order_Date]],"mmm")</f>
        <v>Apr</v>
      </c>
      <c r="N4411" t="str">
        <f>TEXT(Table2[[#This Row],[Order_Date]],"YYYY-MM")</f>
        <v>2024-04</v>
      </c>
      <c r="O4411" s="9">
        <f>IFERROR(Table2[[#This Row],[Profit]]/Table2[[#This Row],[Sales]],0)</f>
        <v>0.21712522928130734</v>
      </c>
      <c r="P4411" t="str">
        <f>_xlfn.XLOOKUP(Table2[[#This Row],[Product_ID]],Table4[Product_ID],Table4[Category],"Not Found")</f>
        <v>Technology</v>
      </c>
      <c r="Q4411" t="str">
        <f>_xlfn.XLOOKUP(Table2[[#This Row],[Product_ID]],Table4[Product_ID],Table4[Sub_Category],"Not Found")</f>
        <v>Audio</v>
      </c>
      <c r="R4411" t="str">
        <f>_xlfn.XLOOKUP(Table2[[#This Row],[Customer_ID]],Table1[Customer_ID],Table1[Region],"Not Found")</f>
        <v>West</v>
      </c>
      <c r="S4411" t="str">
        <f>_xlfn.XLOOKUP(Table2[[#This Row],[Customer_ID]],Table1[Customer_ID],Table1[Segment],"Not Found")</f>
        <v>Consumer</v>
      </c>
      <c r="T4411" t="str">
        <f>_xlfn.XLOOKUP(Table2[[#This Row],[Product_ID]],Table4[Product_ID],Table4[Product_Name],"Not Found")</f>
        <v>Bluetooth Speaker</v>
      </c>
    </row>
    <row r="4412" spans="1:20" x14ac:dyDescent="0.3">
      <c r="A4412" t="s">
        <v>4944</v>
      </c>
      <c r="B4412" s="4">
        <v>45416</v>
      </c>
      <c r="C4412" s="4">
        <v>45421</v>
      </c>
      <c r="D4412" t="s">
        <v>478</v>
      </c>
      <c r="E4412" t="s">
        <v>58</v>
      </c>
      <c r="F4412" s="8">
        <v>2</v>
      </c>
      <c r="G4412" s="10">
        <v>0.1</v>
      </c>
      <c r="H4412" t="s">
        <v>13</v>
      </c>
      <c r="I4412" s="8">
        <v>3598.2</v>
      </c>
      <c r="J4412" s="8">
        <v>701.62</v>
      </c>
      <c r="K4412" s="12">
        <f>YEAR(Table2[[#This Row],[Order_Date]])</f>
        <v>2024</v>
      </c>
      <c r="L4412" s="12">
        <f>MONTH(Table2[[#This Row],[Order_Date]])</f>
        <v>5</v>
      </c>
      <c r="M4412" t="str">
        <f>TEXT(Table2[[#This Row],[Order_Date]],"mmm")</f>
        <v>May</v>
      </c>
      <c r="N4412" t="str">
        <f>TEXT(Table2[[#This Row],[Order_Date]],"YYYY-MM")</f>
        <v>2024-05</v>
      </c>
      <c r="O4412" s="9">
        <f>IFERROR(Table2[[#This Row],[Profit]]/Table2[[#This Row],[Sales]],0)</f>
        <v>0.19499194041465179</v>
      </c>
      <c r="P4412" t="str">
        <f>_xlfn.XLOOKUP(Table2[[#This Row],[Product_ID]],Table4[Product_ID],Table4[Category],"Not Found")</f>
        <v>Technology</v>
      </c>
      <c r="Q4412" t="str">
        <f>_xlfn.XLOOKUP(Table2[[#This Row],[Product_ID]],Table4[Product_ID],Table4[Sub_Category],"Not Found")</f>
        <v>Audio</v>
      </c>
      <c r="R4412" t="str">
        <f>_xlfn.XLOOKUP(Table2[[#This Row],[Customer_ID]],Table1[Customer_ID],Table1[Region],"Not Found")</f>
        <v>East</v>
      </c>
      <c r="S4412" t="str">
        <f>_xlfn.XLOOKUP(Table2[[#This Row],[Customer_ID]],Table1[Customer_ID],Table1[Segment],"Not Found")</f>
        <v>Consumer</v>
      </c>
      <c r="T4412" t="str">
        <f>_xlfn.XLOOKUP(Table2[[#This Row],[Product_ID]],Table4[Product_ID],Table4[Product_Name],"Not Found")</f>
        <v>Bluetooth Speaker</v>
      </c>
    </row>
    <row r="4413" spans="1:20" x14ac:dyDescent="0.3">
      <c r="A4413" t="s">
        <v>4945</v>
      </c>
      <c r="B4413" s="4">
        <v>45604</v>
      </c>
      <c r="C4413" s="4">
        <v>45606</v>
      </c>
      <c r="D4413" t="s">
        <v>204</v>
      </c>
      <c r="E4413" t="s">
        <v>12</v>
      </c>
      <c r="F4413" s="8">
        <v>1</v>
      </c>
      <c r="G4413" s="10">
        <v>0.1</v>
      </c>
      <c r="H4413" t="s">
        <v>30</v>
      </c>
      <c r="I4413" s="8">
        <v>539.1</v>
      </c>
      <c r="J4413" s="8">
        <v>132.35</v>
      </c>
      <c r="K4413" s="12">
        <f>YEAR(Table2[[#This Row],[Order_Date]])</f>
        <v>2024</v>
      </c>
      <c r="L4413" s="12">
        <f>MONTH(Table2[[#This Row],[Order_Date]])</f>
        <v>11</v>
      </c>
      <c r="M4413" t="str">
        <f>TEXT(Table2[[#This Row],[Order_Date]],"mmm")</f>
        <v>Nov</v>
      </c>
      <c r="N4413" t="str">
        <f>TEXT(Table2[[#This Row],[Order_Date]],"YYYY-MM")</f>
        <v>2024-11</v>
      </c>
      <c r="O4413" s="9">
        <f>IFERROR(Table2[[#This Row],[Profit]]/Table2[[#This Row],[Sales]],0)</f>
        <v>0.245501762196253</v>
      </c>
      <c r="P4413" t="str">
        <f>_xlfn.XLOOKUP(Table2[[#This Row],[Product_ID]],Table4[Product_ID],Table4[Category],"Not Found")</f>
        <v>Home</v>
      </c>
      <c r="Q4413" t="str">
        <f>_xlfn.XLOOKUP(Table2[[#This Row],[Product_ID]],Table4[Product_ID],Table4[Sub_Category],"Not Found")</f>
        <v>Kitchen</v>
      </c>
      <c r="R4413" t="str">
        <f>_xlfn.XLOOKUP(Table2[[#This Row],[Customer_ID]],Table1[Customer_ID],Table1[Region],"Not Found")</f>
        <v>South</v>
      </c>
      <c r="S4413" t="str">
        <f>_xlfn.XLOOKUP(Table2[[#This Row],[Customer_ID]],Table1[Customer_ID],Table1[Segment],"Not Found")</f>
        <v>Consumer</v>
      </c>
      <c r="T4413" t="str">
        <f>_xlfn.XLOOKUP(Table2[[#This Row],[Product_ID]],Table4[Product_ID],Table4[Product_Name],"Not Found")</f>
        <v>Water Bottle</v>
      </c>
    </row>
    <row r="4414" spans="1:20" x14ac:dyDescent="0.3">
      <c r="A4414" t="s">
        <v>4946</v>
      </c>
      <c r="B4414" s="4">
        <v>45749</v>
      </c>
      <c r="C4414" s="4">
        <v>45751</v>
      </c>
      <c r="D4414" t="s">
        <v>421</v>
      </c>
      <c r="E4414" t="s">
        <v>26</v>
      </c>
      <c r="F4414" s="8">
        <v>3</v>
      </c>
      <c r="G4414" s="10">
        <v>0.05</v>
      </c>
      <c r="H4414" t="s">
        <v>21</v>
      </c>
      <c r="I4414" s="8">
        <v>2562.15</v>
      </c>
      <c r="J4414" s="8">
        <v>581.72</v>
      </c>
      <c r="K4414" s="12">
        <f>YEAR(Table2[[#This Row],[Order_Date]])</f>
        <v>2025</v>
      </c>
      <c r="L4414" s="12">
        <f>MONTH(Table2[[#This Row],[Order_Date]])</f>
        <v>4</v>
      </c>
      <c r="M4414" t="str">
        <f>TEXT(Table2[[#This Row],[Order_Date]],"mmm")</f>
        <v>Apr</v>
      </c>
      <c r="N4414" t="str">
        <f>TEXT(Table2[[#This Row],[Order_Date]],"YYYY-MM")</f>
        <v>2025-04</v>
      </c>
      <c r="O4414" s="9">
        <f>IFERROR(Table2[[#This Row],[Profit]]/Table2[[#This Row],[Sales]],0)</f>
        <v>0.227043693772808</v>
      </c>
      <c r="P4414" t="str">
        <f>_xlfn.XLOOKUP(Table2[[#This Row],[Product_ID]],Table4[Product_ID],Table4[Category],"Not Found")</f>
        <v>Technology</v>
      </c>
      <c r="Q4414" t="str">
        <f>_xlfn.XLOOKUP(Table2[[#This Row],[Product_ID]],Table4[Product_ID],Table4[Sub_Category],"Not Found")</f>
        <v>Accessories</v>
      </c>
      <c r="R4414" t="str">
        <f>_xlfn.XLOOKUP(Table2[[#This Row],[Customer_ID]],Table1[Customer_ID],Table1[Region],"Not Found")</f>
        <v>West</v>
      </c>
      <c r="S4414" t="str">
        <f>_xlfn.XLOOKUP(Table2[[#This Row],[Customer_ID]],Table1[Customer_ID],Table1[Segment],"Not Found")</f>
        <v>Consumer</v>
      </c>
      <c r="T4414" t="str">
        <f>_xlfn.XLOOKUP(Table2[[#This Row],[Product_ID]],Table4[Product_ID],Table4[Product_Name],"Not Found")</f>
        <v>Keyboard</v>
      </c>
    </row>
    <row r="4415" spans="1:20" x14ac:dyDescent="0.3">
      <c r="A4415" t="s">
        <v>4947</v>
      </c>
      <c r="B4415" s="4">
        <v>45521</v>
      </c>
      <c r="C4415" s="4">
        <v>45522</v>
      </c>
      <c r="D4415" t="s">
        <v>111</v>
      </c>
      <c r="E4415" t="s">
        <v>65</v>
      </c>
      <c r="F4415" s="8">
        <v>3</v>
      </c>
      <c r="G4415" s="10">
        <v>0</v>
      </c>
      <c r="H4415" t="s">
        <v>13</v>
      </c>
      <c r="I4415" s="8">
        <v>2097</v>
      </c>
      <c r="J4415" s="8">
        <v>660.93</v>
      </c>
      <c r="K4415" s="12">
        <f>YEAR(Table2[[#This Row],[Order_Date]])</f>
        <v>2024</v>
      </c>
      <c r="L4415" s="12">
        <f>MONTH(Table2[[#This Row],[Order_Date]])</f>
        <v>8</v>
      </c>
      <c r="M4415" t="str">
        <f>TEXT(Table2[[#This Row],[Order_Date]],"mmm")</f>
        <v>Aug</v>
      </c>
      <c r="N4415" t="str">
        <f>TEXT(Table2[[#This Row],[Order_Date]],"YYYY-MM")</f>
        <v>2024-08</v>
      </c>
      <c r="O4415" s="9">
        <f>IFERROR(Table2[[#This Row],[Profit]]/Table2[[#This Row],[Sales]],0)</f>
        <v>0.31517882689556509</v>
      </c>
      <c r="P4415" t="str">
        <f>_xlfn.XLOOKUP(Table2[[#This Row],[Product_ID]],Table4[Product_ID],Table4[Category],"Not Found")</f>
        <v>Office</v>
      </c>
      <c r="Q4415" t="str">
        <f>_xlfn.XLOOKUP(Table2[[#This Row],[Product_ID]],Table4[Product_ID],Table4[Sub_Category],"Not Found")</f>
        <v>Storage</v>
      </c>
      <c r="R4415" t="str">
        <f>_xlfn.XLOOKUP(Table2[[#This Row],[Customer_ID]],Table1[Customer_ID],Table1[Region],"Not Found")</f>
        <v>East</v>
      </c>
      <c r="S4415" t="str">
        <f>_xlfn.XLOOKUP(Table2[[#This Row],[Customer_ID]],Table1[Customer_ID],Table1[Segment],"Not Found")</f>
        <v>Consumer</v>
      </c>
      <c r="T4415" t="str">
        <f>_xlfn.XLOOKUP(Table2[[#This Row],[Product_ID]],Table4[Product_ID],Table4[Product_Name],"Not Found")</f>
        <v>Desk Organizer</v>
      </c>
    </row>
    <row r="4416" spans="1:20" x14ac:dyDescent="0.3">
      <c r="A4416" t="s">
        <v>4948</v>
      </c>
      <c r="B4416" s="4">
        <v>45949</v>
      </c>
      <c r="C4416" s="4">
        <v>45951</v>
      </c>
      <c r="D4416" t="s">
        <v>952</v>
      </c>
      <c r="E4416" t="s">
        <v>58</v>
      </c>
      <c r="F4416" s="8">
        <v>1</v>
      </c>
      <c r="G4416" s="10">
        <v>0.1</v>
      </c>
      <c r="H4416" t="s">
        <v>30</v>
      </c>
      <c r="I4416" s="8">
        <v>1799.1</v>
      </c>
      <c r="J4416" s="8">
        <v>311.24</v>
      </c>
      <c r="K4416" s="12">
        <f>YEAR(Table2[[#This Row],[Order_Date]])</f>
        <v>2025</v>
      </c>
      <c r="L4416" s="12">
        <f>MONTH(Table2[[#This Row],[Order_Date]])</f>
        <v>10</v>
      </c>
      <c r="M4416" t="str">
        <f>TEXT(Table2[[#This Row],[Order_Date]],"mmm")</f>
        <v>Oct</v>
      </c>
      <c r="N4416" t="str">
        <f>TEXT(Table2[[#This Row],[Order_Date]],"YYYY-MM")</f>
        <v>2025-10</v>
      </c>
      <c r="O4416" s="9">
        <f>IFERROR(Table2[[#This Row],[Profit]]/Table2[[#This Row],[Sales]],0)</f>
        <v>0.17299760991606916</v>
      </c>
      <c r="P4416" t="str">
        <f>_xlfn.XLOOKUP(Table2[[#This Row],[Product_ID]],Table4[Product_ID],Table4[Category],"Not Found")</f>
        <v>Technology</v>
      </c>
      <c r="Q4416" t="str">
        <f>_xlfn.XLOOKUP(Table2[[#This Row],[Product_ID]],Table4[Product_ID],Table4[Sub_Category],"Not Found")</f>
        <v>Audio</v>
      </c>
      <c r="R4416" t="str">
        <f>_xlfn.XLOOKUP(Table2[[#This Row],[Customer_ID]],Table1[Customer_ID],Table1[Region],"Not Found")</f>
        <v>West</v>
      </c>
      <c r="S4416" t="str">
        <f>_xlfn.XLOOKUP(Table2[[#This Row],[Customer_ID]],Table1[Customer_ID],Table1[Segment],"Not Found")</f>
        <v>Corporate</v>
      </c>
      <c r="T4416" t="str">
        <f>_xlfn.XLOOKUP(Table2[[#This Row],[Product_ID]],Table4[Product_ID],Table4[Product_Name],"Not Found")</f>
        <v>Bluetooth Speaker</v>
      </c>
    </row>
    <row r="4417" spans="1:20" x14ac:dyDescent="0.3">
      <c r="A4417" t="s">
        <v>4949</v>
      </c>
      <c r="B4417" s="4">
        <v>45488</v>
      </c>
      <c r="C4417" s="4">
        <v>45491</v>
      </c>
      <c r="D4417" t="s">
        <v>410</v>
      </c>
      <c r="E4417" t="s">
        <v>40</v>
      </c>
      <c r="F4417" s="8">
        <v>2</v>
      </c>
      <c r="G4417" s="10">
        <v>0.15</v>
      </c>
      <c r="H4417" t="s">
        <v>17</v>
      </c>
      <c r="I4417" s="8">
        <v>2548.3000000000002</v>
      </c>
      <c r="J4417" s="8">
        <v>643.48</v>
      </c>
      <c r="K4417" s="12">
        <f>YEAR(Table2[[#This Row],[Order_Date]])</f>
        <v>2024</v>
      </c>
      <c r="L4417" s="12">
        <f>MONTH(Table2[[#This Row],[Order_Date]])</f>
        <v>7</v>
      </c>
      <c r="M4417" t="str">
        <f>TEXT(Table2[[#This Row],[Order_Date]],"mmm")</f>
        <v>Jul</v>
      </c>
      <c r="N4417" t="str">
        <f>TEXT(Table2[[#This Row],[Order_Date]],"YYYY-MM")</f>
        <v>2024-07</v>
      </c>
      <c r="O4417" s="9">
        <f>IFERROR(Table2[[#This Row],[Profit]]/Table2[[#This Row],[Sales]],0)</f>
        <v>0.25251344033277084</v>
      </c>
      <c r="P4417" t="str">
        <f>_xlfn.XLOOKUP(Table2[[#This Row],[Product_ID]],Table4[Product_ID],Table4[Category],"Not Found")</f>
        <v>Technology</v>
      </c>
      <c r="Q4417" t="str">
        <f>_xlfn.XLOOKUP(Table2[[#This Row],[Product_ID]],Table4[Product_ID],Table4[Sub_Category],"Not Found")</f>
        <v>Accessories</v>
      </c>
      <c r="R4417" t="str">
        <f>_xlfn.XLOOKUP(Table2[[#This Row],[Customer_ID]],Table1[Customer_ID],Table1[Region],"Not Found")</f>
        <v>North</v>
      </c>
      <c r="S4417" t="str">
        <f>_xlfn.XLOOKUP(Table2[[#This Row],[Customer_ID]],Table1[Customer_ID],Table1[Segment],"Not Found")</f>
        <v>Consumer</v>
      </c>
      <c r="T4417" t="str">
        <f>_xlfn.XLOOKUP(Table2[[#This Row],[Product_ID]],Table4[Product_ID],Table4[Product_Name],"Not Found")</f>
        <v>Power Bank</v>
      </c>
    </row>
    <row r="4418" spans="1:20" x14ac:dyDescent="0.3">
      <c r="A4418" t="s">
        <v>4950</v>
      </c>
      <c r="B4418" s="4">
        <v>45714</v>
      </c>
      <c r="C4418" s="4">
        <v>45715</v>
      </c>
      <c r="D4418" t="s">
        <v>1279</v>
      </c>
      <c r="E4418" t="s">
        <v>16</v>
      </c>
      <c r="F4418" s="8">
        <v>1</v>
      </c>
      <c r="G4418" s="10">
        <v>0.05</v>
      </c>
      <c r="H4418" t="s">
        <v>21</v>
      </c>
      <c r="I4418" s="8">
        <v>1234.05</v>
      </c>
      <c r="J4418" s="8">
        <v>303.39999999999998</v>
      </c>
      <c r="K4418" s="12">
        <f>YEAR(Table2[[#This Row],[Order_Date]])</f>
        <v>2025</v>
      </c>
      <c r="L4418" s="12">
        <f>MONTH(Table2[[#This Row],[Order_Date]])</f>
        <v>2</v>
      </c>
      <c r="M4418" t="str">
        <f>TEXT(Table2[[#This Row],[Order_Date]],"mmm")</f>
        <v>Feb</v>
      </c>
      <c r="N4418" t="str">
        <f>TEXT(Table2[[#This Row],[Order_Date]],"YYYY-MM")</f>
        <v>2025-02</v>
      </c>
      <c r="O4418" s="9">
        <f>IFERROR(Table2[[#This Row],[Profit]]/Table2[[#This Row],[Sales]],0)</f>
        <v>0.24585713706900045</v>
      </c>
      <c r="P4418" t="str">
        <f>_xlfn.XLOOKUP(Table2[[#This Row],[Product_ID]],Table4[Product_ID],Table4[Category],"Not Found")</f>
        <v>Technology</v>
      </c>
      <c r="Q4418" t="str">
        <f>_xlfn.XLOOKUP(Table2[[#This Row],[Product_ID]],Table4[Product_ID],Table4[Sub_Category],"Not Found")</f>
        <v>Accessories</v>
      </c>
      <c r="R4418" t="str">
        <f>_xlfn.XLOOKUP(Table2[[#This Row],[Customer_ID]],Table1[Customer_ID],Table1[Region],"Not Found")</f>
        <v>East</v>
      </c>
      <c r="S4418" t="str">
        <f>_xlfn.XLOOKUP(Table2[[#This Row],[Customer_ID]],Table1[Customer_ID],Table1[Segment],"Not Found")</f>
        <v>Consumer</v>
      </c>
      <c r="T4418" t="str">
        <f>_xlfn.XLOOKUP(Table2[[#This Row],[Product_ID]],Table4[Product_ID],Table4[Product_Name],"Not Found")</f>
        <v>USB-C Hub</v>
      </c>
    </row>
    <row r="4419" spans="1:20" x14ac:dyDescent="0.3">
      <c r="A4419" t="s">
        <v>4951</v>
      </c>
      <c r="B4419" s="4">
        <v>45863</v>
      </c>
      <c r="C4419" s="4">
        <v>45864</v>
      </c>
      <c r="D4419" t="s">
        <v>1003</v>
      </c>
      <c r="E4419" t="s">
        <v>200</v>
      </c>
      <c r="F4419" s="8">
        <v>4</v>
      </c>
      <c r="G4419" s="10">
        <v>0</v>
      </c>
      <c r="H4419" t="s">
        <v>17</v>
      </c>
      <c r="I4419" s="8">
        <v>4396</v>
      </c>
      <c r="J4419" s="8">
        <v>1080.99</v>
      </c>
      <c r="K4419" s="12">
        <f>YEAR(Table2[[#This Row],[Order_Date]])</f>
        <v>2025</v>
      </c>
      <c r="L4419" s="12">
        <f>MONTH(Table2[[#This Row],[Order_Date]])</f>
        <v>7</v>
      </c>
      <c r="M4419" t="str">
        <f>TEXT(Table2[[#This Row],[Order_Date]],"mmm")</f>
        <v>Jul</v>
      </c>
      <c r="N4419" t="str">
        <f>TEXT(Table2[[#This Row],[Order_Date]],"YYYY-MM")</f>
        <v>2025-07</v>
      </c>
      <c r="O4419" s="9">
        <f>IFERROR(Table2[[#This Row],[Profit]]/Table2[[#This Row],[Sales]],0)</f>
        <v>0.24590309372156507</v>
      </c>
      <c r="P4419" t="str">
        <f>_xlfn.XLOOKUP(Table2[[#This Row],[Product_ID]],Table4[Product_ID],Table4[Category],"Not Found")</f>
        <v>Office</v>
      </c>
      <c r="Q4419" t="str">
        <f>_xlfn.XLOOKUP(Table2[[#This Row],[Product_ID]],Table4[Product_ID],Table4[Sub_Category],"Not Found")</f>
        <v>Office Supplies</v>
      </c>
      <c r="R4419" t="str">
        <f>_xlfn.XLOOKUP(Table2[[#This Row],[Customer_ID]],Table1[Customer_ID],Table1[Region],"Not Found")</f>
        <v>West</v>
      </c>
      <c r="S4419" t="str">
        <f>_xlfn.XLOOKUP(Table2[[#This Row],[Customer_ID]],Table1[Customer_ID],Table1[Segment],"Not Found")</f>
        <v>Consumer</v>
      </c>
      <c r="T4419" t="str">
        <f>_xlfn.XLOOKUP(Table2[[#This Row],[Product_ID]],Table4[Product_ID],Table4[Product_Name],"Not Found")</f>
        <v>Laptop Stand</v>
      </c>
    </row>
    <row r="4420" spans="1:20" x14ac:dyDescent="0.3">
      <c r="A4420" t="s">
        <v>4952</v>
      </c>
      <c r="B4420" s="4">
        <v>45901</v>
      </c>
      <c r="C4420" s="4">
        <v>45902</v>
      </c>
      <c r="D4420" t="s">
        <v>1652</v>
      </c>
      <c r="E4420" t="s">
        <v>40</v>
      </c>
      <c r="F4420" s="8">
        <v>1</v>
      </c>
      <c r="G4420" s="10">
        <v>0</v>
      </c>
      <c r="H4420" t="s">
        <v>21</v>
      </c>
      <c r="I4420" s="8">
        <v>1499</v>
      </c>
      <c r="J4420" s="8">
        <v>288.41000000000003</v>
      </c>
      <c r="K4420" s="12">
        <f>YEAR(Table2[[#This Row],[Order_Date]])</f>
        <v>2025</v>
      </c>
      <c r="L4420" s="12">
        <f>MONTH(Table2[[#This Row],[Order_Date]])</f>
        <v>9</v>
      </c>
      <c r="M4420" t="str">
        <f>TEXT(Table2[[#This Row],[Order_Date]],"mmm")</f>
        <v>Sep</v>
      </c>
      <c r="N4420" t="str">
        <f>TEXT(Table2[[#This Row],[Order_Date]],"YYYY-MM")</f>
        <v>2025-09</v>
      </c>
      <c r="O4420" s="9">
        <f>IFERROR(Table2[[#This Row],[Profit]]/Table2[[#This Row],[Sales]],0)</f>
        <v>0.19240160106737828</v>
      </c>
      <c r="P4420" t="str">
        <f>_xlfn.XLOOKUP(Table2[[#This Row],[Product_ID]],Table4[Product_ID],Table4[Category],"Not Found")</f>
        <v>Technology</v>
      </c>
      <c r="Q4420" t="str">
        <f>_xlfn.XLOOKUP(Table2[[#This Row],[Product_ID]],Table4[Product_ID],Table4[Sub_Category],"Not Found")</f>
        <v>Accessories</v>
      </c>
      <c r="R4420" t="str">
        <f>_xlfn.XLOOKUP(Table2[[#This Row],[Customer_ID]],Table1[Customer_ID],Table1[Region],"Not Found")</f>
        <v>North</v>
      </c>
      <c r="S4420" t="str">
        <f>_xlfn.XLOOKUP(Table2[[#This Row],[Customer_ID]],Table1[Customer_ID],Table1[Segment],"Not Found")</f>
        <v>Consumer</v>
      </c>
      <c r="T4420" t="str">
        <f>_xlfn.XLOOKUP(Table2[[#This Row],[Product_ID]],Table4[Product_ID],Table4[Product_Name],"Not Found")</f>
        <v>Power Bank</v>
      </c>
    </row>
    <row r="4421" spans="1:20" x14ac:dyDescent="0.3">
      <c r="A4421" t="s">
        <v>4953</v>
      </c>
      <c r="B4421" s="4">
        <v>45462</v>
      </c>
      <c r="C4421" s="4">
        <v>45466</v>
      </c>
      <c r="D4421" t="s">
        <v>565</v>
      </c>
      <c r="E4421" t="s">
        <v>16</v>
      </c>
      <c r="F4421" s="8">
        <v>3</v>
      </c>
      <c r="G4421" s="10">
        <v>0</v>
      </c>
      <c r="H4421" t="s">
        <v>13</v>
      </c>
      <c r="I4421" s="8">
        <v>3897</v>
      </c>
      <c r="J4421" s="8">
        <v>906.24</v>
      </c>
      <c r="K4421" s="12">
        <f>YEAR(Table2[[#This Row],[Order_Date]])</f>
        <v>2024</v>
      </c>
      <c r="L4421" s="12">
        <f>MONTH(Table2[[#This Row],[Order_Date]])</f>
        <v>6</v>
      </c>
      <c r="M4421" t="str">
        <f>TEXT(Table2[[#This Row],[Order_Date]],"mmm")</f>
        <v>Jun</v>
      </c>
      <c r="N4421" t="str">
        <f>TEXT(Table2[[#This Row],[Order_Date]],"YYYY-MM")</f>
        <v>2024-06</v>
      </c>
      <c r="O4421" s="9">
        <f>IFERROR(Table2[[#This Row],[Profit]]/Table2[[#This Row],[Sales]],0)</f>
        <v>0.23254811393379524</v>
      </c>
      <c r="P4421" t="str">
        <f>_xlfn.XLOOKUP(Table2[[#This Row],[Product_ID]],Table4[Product_ID],Table4[Category],"Not Found")</f>
        <v>Technology</v>
      </c>
      <c r="Q4421" t="str">
        <f>_xlfn.XLOOKUP(Table2[[#This Row],[Product_ID]],Table4[Product_ID],Table4[Sub_Category],"Not Found")</f>
        <v>Accessories</v>
      </c>
      <c r="R4421" t="str">
        <f>_xlfn.XLOOKUP(Table2[[#This Row],[Customer_ID]],Table1[Customer_ID],Table1[Region],"Not Found")</f>
        <v>West</v>
      </c>
      <c r="S4421" t="str">
        <f>_xlfn.XLOOKUP(Table2[[#This Row],[Customer_ID]],Table1[Customer_ID],Table1[Segment],"Not Found")</f>
        <v>Consumer</v>
      </c>
      <c r="T4421" t="str">
        <f>_xlfn.XLOOKUP(Table2[[#This Row],[Product_ID]],Table4[Product_ID],Table4[Product_Name],"Not Found")</f>
        <v>USB-C Hub</v>
      </c>
    </row>
    <row r="4422" spans="1:20" x14ac:dyDescent="0.3">
      <c r="A4422" t="s">
        <v>4954</v>
      </c>
      <c r="B4422" s="4">
        <v>45673</v>
      </c>
      <c r="C4422" s="4">
        <v>45675</v>
      </c>
      <c r="D4422" t="s">
        <v>197</v>
      </c>
      <c r="E4422" t="s">
        <v>58</v>
      </c>
      <c r="F4422" s="8">
        <v>1</v>
      </c>
      <c r="G4422" s="10">
        <v>0.05</v>
      </c>
      <c r="H4422" t="s">
        <v>17</v>
      </c>
      <c r="I4422" s="8">
        <v>1899.05</v>
      </c>
      <c r="J4422" s="8">
        <v>375.92</v>
      </c>
      <c r="K4422" s="12">
        <f>YEAR(Table2[[#This Row],[Order_Date]])</f>
        <v>2025</v>
      </c>
      <c r="L4422" s="12">
        <f>MONTH(Table2[[#This Row],[Order_Date]])</f>
        <v>1</v>
      </c>
      <c r="M4422" t="str">
        <f>TEXT(Table2[[#This Row],[Order_Date]],"mmm")</f>
        <v>Jan</v>
      </c>
      <c r="N4422" t="str">
        <f>TEXT(Table2[[#This Row],[Order_Date]],"YYYY-MM")</f>
        <v>2025-01</v>
      </c>
      <c r="O4422" s="9">
        <f>IFERROR(Table2[[#This Row],[Profit]]/Table2[[#This Row],[Sales]],0)</f>
        <v>0.1979516073826387</v>
      </c>
      <c r="P4422" t="str">
        <f>_xlfn.XLOOKUP(Table2[[#This Row],[Product_ID]],Table4[Product_ID],Table4[Category],"Not Found")</f>
        <v>Technology</v>
      </c>
      <c r="Q4422" t="str">
        <f>_xlfn.XLOOKUP(Table2[[#This Row],[Product_ID]],Table4[Product_ID],Table4[Sub_Category],"Not Found")</f>
        <v>Audio</v>
      </c>
      <c r="R4422" t="str">
        <f>_xlfn.XLOOKUP(Table2[[#This Row],[Customer_ID]],Table1[Customer_ID],Table1[Region],"Not Found")</f>
        <v>North</v>
      </c>
      <c r="S4422" t="str">
        <f>_xlfn.XLOOKUP(Table2[[#This Row],[Customer_ID]],Table1[Customer_ID],Table1[Segment],"Not Found")</f>
        <v>Home Office</v>
      </c>
      <c r="T4422" t="str">
        <f>_xlfn.XLOOKUP(Table2[[#This Row],[Product_ID]],Table4[Product_ID],Table4[Product_Name],"Not Found")</f>
        <v>Bluetooth Speaker</v>
      </c>
    </row>
    <row r="4423" spans="1:20" x14ac:dyDescent="0.3">
      <c r="A4423" t="s">
        <v>4955</v>
      </c>
      <c r="B4423" s="4">
        <v>45464</v>
      </c>
      <c r="C4423" s="4">
        <v>45469</v>
      </c>
      <c r="D4423" t="s">
        <v>489</v>
      </c>
      <c r="E4423" t="s">
        <v>55</v>
      </c>
      <c r="F4423" s="8">
        <v>2</v>
      </c>
      <c r="G4423" s="10">
        <v>0.2</v>
      </c>
      <c r="H4423" t="s">
        <v>21</v>
      </c>
      <c r="I4423" s="8">
        <v>9598.4</v>
      </c>
      <c r="J4423" s="8">
        <v>2188.29</v>
      </c>
      <c r="K4423" s="12">
        <f>YEAR(Table2[[#This Row],[Order_Date]])</f>
        <v>2024</v>
      </c>
      <c r="L4423" s="12">
        <f>MONTH(Table2[[#This Row],[Order_Date]])</f>
        <v>6</v>
      </c>
      <c r="M4423" t="str">
        <f>TEXT(Table2[[#This Row],[Order_Date]],"mmm")</f>
        <v>Jun</v>
      </c>
      <c r="N4423" t="str">
        <f>TEXT(Table2[[#This Row],[Order_Date]],"YYYY-MM")</f>
        <v>2024-06</v>
      </c>
      <c r="O4423" s="9">
        <f>IFERROR(Table2[[#This Row],[Profit]]/Table2[[#This Row],[Sales]],0)</f>
        <v>0.22798487247874646</v>
      </c>
      <c r="P4423" t="str">
        <f>_xlfn.XLOOKUP(Table2[[#This Row],[Product_ID]],Table4[Product_ID],Table4[Category],"Not Found")</f>
        <v>Furniture</v>
      </c>
      <c r="Q4423" t="str">
        <f>_xlfn.XLOOKUP(Table2[[#This Row],[Product_ID]],Table4[Product_ID],Table4[Sub_Category],"Not Found")</f>
        <v>Furniture</v>
      </c>
      <c r="R4423" t="str">
        <f>_xlfn.XLOOKUP(Table2[[#This Row],[Customer_ID]],Table1[Customer_ID],Table1[Region],"Not Found")</f>
        <v>West</v>
      </c>
      <c r="S4423" t="str">
        <f>_xlfn.XLOOKUP(Table2[[#This Row],[Customer_ID]],Table1[Customer_ID],Table1[Segment],"Not Found")</f>
        <v>Corporate</v>
      </c>
      <c r="T4423" t="str">
        <f>_xlfn.XLOOKUP(Table2[[#This Row],[Product_ID]],Table4[Product_ID],Table4[Product_Name],"Not Found")</f>
        <v>Study Table</v>
      </c>
    </row>
    <row r="4424" spans="1:20" x14ac:dyDescent="0.3">
      <c r="A4424" t="s">
        <v>4956</v>
      </c>
      <c r="B4424" s="4">
        <v>45954</v>
      </c>
      <c r="C4424" s="4">
        <v>45958</v>
      </c>
      <c r="D4424" t="s">
        <v>797</v>
      </c>
      <c r="E4424" t="s">
        <v>20</v>
      </c>
      <c r="F4424" s="8">
        <v>5</v>
      </c>
      <c r="G4424" s="10">
        <v>0.1</v>
      </c>
      <c r="H4424" t="s">
        <v>13</v>
      </c>
      <c r="I4424" s="8">
        <v>31495.5</v>
      </c>
      <c r="J4424" s="8">
        <v>5661.9</v>
      </c>
      <c r="K4424" s="12">
        <f>YEAR(Table2[[#This Row],[Order_Date]])</f>
        <v>2025</v>
      </c>
      <c r="L4424" s="12">
        <f>MONTH(Table2[[#This Row],[Order_Date]])</f>
        <v>10</v>
      </c>
      <c r="M4424" t="str">
        <f>TEXT(Table2[[#This Row],[Order_Date]],"mmm")</f>
        <v>Oct</v>
      </c>
      <c r="N4424" t="str">
        <f>TEXT(Table2[[#This Row],[Order_Date]],"YYYY-MM")</f>
        <v>2025-10</v>
      </c>
      <c r="O4424" s="9">
        <f>IFERROR(Table2[[#This Row],[Profit]]/Table2[[#This Row],[Sales]],0)</f>
        <v>0.17976853836262321</v>
      </c>
      <c r="P4424" t="str">
        <f>_xlfn.XLOOKUP(Table2[[#This Row],[Product_ID]],Table4[Product_ID],Table4[Category],"Not Found")</f>
        <v>Furniture</v>
      </c>
      <c r="Q4424" t="str">
        <f>_xlfn.XLOOKUP(Table2[[#This Row],[Product_ID]],Table4[Product_ID],Table4[Sub_Category],"Not Found")</f>
        <v>Furniture</v>
      </c>
      <c r="R4424" t="str">
        <f>_xlfn.XLOOKUP(Table2[[#This Row],[Customer_ID]],Table1[Customer_ID],Table1[Region],"Not Found")</f>
        <v>West</v>
      </c>
      <c r="S4424" t="str">
        <f>_xlfn.XLOOKUP(Table2[[#This Row],[Customer_ID]],Table1[Customer_ID],Table1[Segment],"Not Found")</f>
        <v>Consumer</v>
      </c>
      <c r="T4424" t="str">
        <f>_xlfn.XLOOKUP(Table2[[#This Row],[Product_ID]],Table4[Product_ID],Table4[Product_Name],"Not Found")</f>
        <v>Office Chair</v>
      </c>
    </row>
    <row r="4425" spans="1:20" x14ac:dyDescent="0.3">
      <c r="A4425" t="s">
        <v>4957</v>
      </c>
      <c r="B4425" s="4">
        <v>45744</v>
      </c>
      <c r="C4425" s="4">
        <v>45747</v>
      </c>
      <c r="D4425" t="s">
        <v>1627</v>
      </c>
      <c r="E4425" t="s">
        <v>40</v>
      </c>
      <c r="F4425" s="8">
        <v>3</v>
      </c>
      <c r="G4425" s="10">
        <v>0.15</v>
      </c>
      <c r="H4425" t="s">
        <v>13</v>
      </c>
      <c r="I4425" s="8">
        <v>3822.45</v>
      </c>
      <c r="J4425" s="8">
        <v>679.1</v>
      </c>
      <c r="K4425" s="12">
        <f>YEAR(Table2[[#This Row],[Order_Date]])</f>
        <v>2025</v>
      </c>
      <c r="L4425" s="12">
        <f>MONTH(Table2[[#This Row],[Order_Date]])</f>
        <v>3</v>
      </c>
      <c r="M4425" t="str">
        <f>TEXT(Table2[[#This Row],[Order_Date]],"mmm")</f>
        <v>Mar</v>
      </c>
      <c r="N4425" t="str">
        <f>TEXT(Table2[[#This Row],[Order_Date]],"YYYY-MM")</f>
        <v>2025-03</v>
      </c>
      <c r="O4425" s="9">
        <f>IFERROR(Table2[[#This Row],[Profit]]/Table2[[#This Row],[Sales]],0)</f>
        <v>0.17766092427631494</v>
      </c>
      <c r="P4425" t="str">
        <f>_xlfn.XLOOKUP(Table2[[#This Row],[Product_ID]],Table4[Product_ID],Table4[Category],"Not Found")</f>
        <v>Technology</v>
      </c>
      <c r="Q4425" t="str">
        <f>_xlfn.XLOOKUP(Table2[[#This Row],[Product_ID]],Table4[Product_ID],Table4[Sub_Category],"Not Found")</f>
        <v>Accessories</v>
      </c>
      <c r="R4425" t="str">
        <f>_xlfn.XLOOKUP(Table2[[#This Row],[Customer_ID]],Table1[Customer_ID],Table1[Region],"Not Found")</f>
        <v>South</v>
      </c>
      <c r="S4425" t="str">
        <f>_xlfn.XLOOKUP(Table2[[#This Row],[Customer_ID]],Table1[Customer_ID],Table1[Segment],"Not Found")</f>
        <v>Consumer</v>
      </c>
      <c r="T4425" t="str">
        <f>_xlfn.XLOOKUP(Table2[[#This Row],[Product_ID]],Table4[Product_ID],Table4[Product_Name],"Not Found")</f>
        <v>Power Bank</v>
      </c>
    </row>
    <row r="4426" spans="1:20" x14ac:dyDescent="0.3">
      <c r="A4426" t="s">
        <v>4958</v>
      </c>
      <c r="B4426" s="4">
        <v>45641</v>
      </c>
      <c r="C4426" s="4">
        <v>45645</v>
      </c>
      <c r="D4426" t="s">
        <v>289</v>
      </c>
      <c r="E4426" t="s">
        <v>99</v>
      </c>
      <c r="F4426" s="8">
        <v>1</v>
      </c>
      <c r="G4426" s="10">
        <v>0.1</v>
      </c>
      <c r="H4426" t="s">
        <v>13</v>
      </c>
      <c r="I4426" s="8">
        <v>224.1</v>
      </c>
      <c r="J4426" s="8">
        <v>53.99</v>
      </c>
      <c r="K4426" s="12">
        <f>YEAR(Table2[[#This Row],[Order_Date]])</f>
        <v>2024</v>
      </c>
      <c r="L4426" s="12">
        <f>MONTH(Table2[[#This Row],[Order_Date]])</f>
        <v>12</v>
      </c>
      <c r="M4426" t="str">
        <f>TEXT(Table2[[#This Row],[Order_Date]],"mmm")</f>
        <v>Dec</v>
      </c>
      <c r="N4426" t="str">
        <f>TEXT(Table2[[#This Row],[Order_Date]],"YYYY-MM")</f>
        <v>2024-12</v>
      </c>
      <c r="O4426" s="9">
        <f>IFERROR(Table2[[#This Row],[Profit]]/Table2[[#This Row],[Sales]],0)</f>
        <v>0.24091923248549757</v>
      </c>
      <c r="P4426" t="str">
        <f>_xlfn.XLOOKUP(Table2[[#This Row],[Product_ID]],Table4[Product_ID],Table4[Category],"Not Found")</f>
        <v>Office</v>
      </c>
      <c r="Q4426" t="str">
        <f>_xlfn.XLOOKUP(Table2[[#This Row],[Product_ID]],Table4[Product_ID],Table4[Sub_Category],"Not Found")</f>
        <v>Paper</v>
      </c>
      <c r="R4426" t="str">
        <f>_xlfn.XLOOKUP(Table2[[#This Row],[Customer_ID]],Table1[Customer_ID],Table1[Region],"Not Found")</f>
        <v>West</v>
      </c>
      <c r="S4426" t="str">
        <f>_xlfn.XLOOKUP(Table2[[#This Row],[Customer_ID]],Table1[Customer_ID],Table1[Segment],"Not Found")</f>
        <v>Consumer</v>
      </c>
      <c r="T4426" t="str">
        <f>_xlfn.XLOOKUP(Table2[[#This Row],[Product_ID]],Table4[Product_ID],Table4[Product_Name],"Not Found")</f>
        <v>Pen Set</v>
      </c>
    </row>
    <row r="4427" spans="1:20" x14ac:dyDescent="0.3">
      <c r="A4427" t="s">
        <v>4959</v>
      </c>
      <c r="B4427" s="4">
        <v>45925</v>
      </c>
      <c r="C4427" s="4">
        <v>45928</v>
      </c>
      <c r="D4427" t="s">
        <v>248</v>
      </c>
      <c r="E4427" t="s">
        <v>68</v>
      </c>
      <c r="F4427" s="8">
        <v>2</v>
      </c>
      <c r="G4427" s="10">
        <v>0.05</v>
      </c>
      <c r="H4427" t="s">
        <v>13</v>
      </c>
      <c r="I4427" s="8">
        <v>2468.1</v>
      </c>
      <c r="J4427" s="8">
        <v>488.31</v>
      </c>
      <c r="K4427" s="12">
        <f>YEAR(Table2[[#This Row],[Order_Date]])</f>
        <v>2025</v>
      </c>
      <c r="L4427" s="12">
        <f>MONTH(Table2[[#This Row],[Order_Date]])</f>
        <v>9</v>
      </c>
      <c r="M4427" t="str">
        <f>TEXT(Table2[[#This Row],[Order_Date]],"mmm")</f>
        <v>Sep</v>
      </c>
      <c r="N4427" t="str">
        <f>TEXT(Table2[[#This Row],[Order_Date]],"YYYY-MM")</f>
        <v>2025-09</v>
      </c>
      <c r="O4427" s="9">
        <f>IFERROR(Table2[[#This Row],[Profit]]/Table2[[#This Row],[Sales]],0)</f>
        <v>0.19784854746566186</v>
      </c>
      <c r="P4427" t="str">
        <f>_xlfn.XLOOKUP(Table2[[#This Row],[Product_ID]],Table4[Product_ID],Table4[Category],"Not Found")</f>
        <v>Home</v>
      </c>
      <c r="Q4427" t="str">
        <f>_xlfn.XLOOKUP(Table2[[#This Row],[Product_ID]],Table4[Product_ID],Table4[Sub_Category],"Not Found")</f>
        <v>Lighting</v>
      </c>
      <c r="R4427" t="str">
        <f>_xlfn.XLOOKUP(Table2[[#This Row],[Customer_ID]],Table1[Customer_ID],Table1[Region],"Not Found")</f>
        <v>North</v>
      </c>
      <c r="S4427" t="str">
        <f>_xlfn.XLOOKUP(Table2[[#This Row],[Customer_ID]],Table1[Customer_ID],Table1[Segment],"Not Found")</f>
        <v>Corporate</v>
      </c>
      <c r="T4427" t="str">
        <f>_xlfn.XLOOKUP(Table2[[#This Row],[Product_ID]],Table4[Product_ID],Table4[Product_Name],"Not Found")</f>
        <v>Table Lamp</v>
      </c>
    </row>
    <row r="4428" spans="1:20" x14ac:dyDescent="0.3">
      <c r="A4428" t="s">
        <v>4960</v>
      </c>
      <c r="B4428" s="4">
        <v>45785</v>
      </c>
      <c r="C4428" s="4">
        <v>45790</v>
      </c>
      <c r="D4428" t="s">
        <v>210</v>
      </c>
      <c r="E4428" t="s">
        <v>200</v>
      </c>
      <c r="F4428" s="8">
        <v>1</v>
      </c>
      <c r="G4428" s="10">
        <v>0.2</v>
      </c>
      <c r="H4428" t="s">
        <v>13</v>
      </c>
      <c r="I4428" s="8">
        <v>879.2</v>
      </c>
      <c r="J4428" s="8">
        <v>242.95</v>
      </c>
      <c r="K4428" s="12">
        <f>YEAR(Table2[[#This Row],[Order_Date]])</f>
        <v>2025</v>
      </c>
      <c r="L4428" s="12">
        <f>MONTH(Table2[[#This Row],[Order_Date]])</f>
        <v>5</v>
      </c>
      <c r="M4428" t="str">
        <f>TEXT(Table2[[#This Row],[Order_Date]],"mmm")</f>
        <v>May</v>
      </c>
      <c r="N4428" t="str">
        <f>TEXT(Table2[[#This Row],[Order_Date]],"YYYY-MM")</f>
        <v>2025-05</v>
      </c>
      <c r="O4428" s="9">
        <f>IFERROR(Table2[[#This Row],[Profit]]/Table2[[#This Row],[Sales]],0)</f>
        <v>0.2763307552320291</v>
      </c>
      <c r="P4428" t="str">
        <f>_xlfn.XLOOKUP(Table2[[#This Row],[Product_ID]],Table4[Product_ID],Table4[Category],"Not Found")</f>
        <v>Office</v>
      </c>
      <c r="Q4428" t="str">
        <f>_xlfn.XLOOKUP(Table2[[#This Row],[Product_ID]],Table4[Product_ID],Table4[Sub_Category],"Not Found")</f>
        <v>Office Supplies</v>
      </c>
      <c r="R4428" t="str">
        <f>_xlfn.XLOOKUP(Table2[[#This Row],[Customer_ID]],Table1[Customer_ID],Table1[Region],"Not Found")</f>
        <v>East</v>
      </c>
      <c r="S4428" t="str">
        <f>_xlfn.XLOOKUP(Table2[[#This Row],[Customer_ID]],Table1[Customer_ID],Table1[Segment],"Not Found")</f>
        <v>Home Office</v>
      </c>
      <c r="T4428" t="str">
        <f>_xlfn.XLOOKUP(Table2[[#This Row],[Product_ID]],Table4[Product_ID],Table4[Product_Name],"Not Found")</f>
        <v>Laptop Stand</v>
      </c>
    </row>
    <row r="4429" spans="1:20" x14ac:dyDescent="0.3">
      <c r="A4429" t="s">
        <v>4961</v>
      </c>
      <c r="B4429" s="4">
        <v>45911</v>
      </c>
      <c r="C4429" s="4">
        <v>45916</v>
      </c>
      <c r="D4429" t="s">
        <v>285</v>
      </c>
      <c r="E4429" t="s">
        <v>96</v>
      </c>
      <c r="F4429" s="8">
        <v>1</v>
      </c>
      <c r="G4429" s="10">
        <v>0.05</v>
      </c>
      <c r="H4429" t="s">
        <v>17</v>
      </c>
      <c r="I4429" s="8">
        <v>949.05</v>
      </c>
      <c r="J4429" s="8">
        <v>235.36</v>
      </c>
      <c r="K4429" s="12">
        <f>YEAR(Table2[[#This Row],[Order_Date]])</f>
        <v>2025</v>
      </c>
      <c r="L4429" s="12">
        <f>MONTH(Table2[[#This Row],[Order_Date]])</f>
        <v>9</v>
      </c>
      <c r="M4429" t="str">
        <f>TEXT(Table2[[#This Row],[Order_Date]],"mmm")</f>
        <v>Sep</v>
      </c>
      <c r="N4429" t="str">
        <f>TEXT(Table2[[#This Row],[Order_Date]],"YYYY-MM")</f>
        <v>2025-09</v>
      </c>
      <c r="O4429" s="9">
        <f>IFERROR(Table2[[#This Row],[Profit]]/Table2[[#This Row],[Sales]],0)</f>
        <v>0.2479953637848375</v>
      </c>
      <c r="P4429" t="str">
        <f>_xlfn.XLOOKUP(Table2[[#This Row],[Product_ID]],Table4[Product_ID],Table4[Category],"Not Found")</f>
        <v>Home</v>
      </c>
      <c r="Q4429" t="str">
        <f>_xlfn.XLOOKUP(Table2[[#This Row],[Product_ID]],Table4[Product_ID],Table4[Sub_Category],"Not Found")</f>
        <v>Lighting</v>
      </c>
      <c r="R4429" t="str">
        <f>_xlfn.XLOOKUP(Table2[[#This Row],[Customer_ID]],Table1[Customer_ID],Table1[Region],"Not Found")</f>
        <v>West</v>
      </c>
      <c r="S4429" t="str">
        <f>_xlfn.XLOOKUP(Table2[[#This Row],[Customer_ID]],Table1[Customer_ID],Table1[Segment],"Not Found")</f>
        <v>Home Office</v>
      </c>
      <c r="T4429" t="str">
        <f>_xlfn.XLOOKUP(Table2[[#This Row],[Product_ID]],Table4[Product_ID],Table4[Product_Name],"Not Found")</f>
        <v>LED Strip Light</v>
      </c>
    </row>
    <row r="4430" spans="1:20" x14ac:dyDescent="0.3">
      <c r="A4430" t="s">
        <v>4962</v>
      </c>
      <c r="B4430" s="4">
        <v>45295</v>
      </c>
      <c r="C4430" s="4">
        <v>45297</v>
      </c>
      <c r="D4430" t="s">
        <v>704</v>
      </c>
      <c r="E4430" t="s">
        <v>58</v>
      </c>
      <c r="F4430" s="8">
        <v>1</v>
      </c>
      <c r="G4430" s="10">
        <v>0.15</v>
      </c>
      <c r="H4430" t="s">
        <v>13</v>
      </c>
      <c r="I4430" s="8">
        <v>1699.15</v>
      </c>
      <c r="J4430" s="8">
        <v>404.31</v>
      </c>
      <c r="K4430" s="12">
        <f>YEAR(Table2[[#This Row],[Order_Date]])</f>
        <v>2024</v>
      </c>
      <c r="L4430" s="12">
        <f>MONTH(Table2[[#This Row],[Order_Date]])</f>
        <v>1</v>
      </c>
      <c r="M4430" t="str">
        <f>TEXT(Table2[[#This Row],[Order_Date]],"mmm")</f>
        <v>Jan</v>
      </c>
      <c r="N4430" t="str">
        <f>TEXT(Table2[[#This Row],[Order_Date]],"YYYY-MM")</f>
        <v>2024-01</v>
      </c>
      <c r="O4430" s="9">
        <f>IFERROR(Table2[[#This Row],[Profit]]/Table2[[#This Row],[Sales]],0)</f>
        <v>0.23794838595768472</v>
      </c>
      <c r="P4430" t="str">
        <f>_xlfn.XLOOKUP(Table2[[#This Row],[Product_ID]],Table4[Product_ID],Table4[Category],"Not Found")</f>
        <v>Technology</v>
      </c>
      <c r="Q4430" t="str">
        <f>_xlfn.XLOOKUP(Table2[[#This Row],[Product_ID]],Table4[Product_ID],Table4[Sub_Category],"Not Found")</f>
        <v>Audio</v>
      </c>
      <c r="R4430" t="str">
        <f>_xlfn.XLOOKUP(Table2[[#This Row],[Customer_ID]],Table1[Customer_ID],Table1[Region],"Not Found")</f>
        <v>West</v>
      </c>
      <c r="S4430" t="str">
        <f>_xlfn.XLOOKUP(Table2[[#This Row],[Customer_ID]],Table1[Customer_ID],Table1[Segment],"Not Found")</f>
        <v>Consumer</v>
      </c>
      <c r="T4430" t="str">
        <f>_xlfn.XLOOKUP(Table2[[#This Row],[Product_ID]],Table4[Product_ID],Table4[Product_Name],"Not Found")</f>
        <v>Bluetooth Speaker</v>
      </c>
    </row>
    <row r="4431" spans="1:20" x14ac:dyDescent="0.3">
      <c r="A4431" t="s">
        <v>4963</v>
      </c>
      <c r="B4431" s="4">
        <v>45384</v>
      </c>
      <c r="C4431" s="4">
        <v>45388</v>
      </c>
      <c r="D4431" t="s">
        <v>254</v>
      </c>
      <c r="E4431" t="s">
        <v>45</v>
      </c>
      <c r="F4431" s="8">
        <v>1</v>
      </c>
      <c r="G4431" s="10">
        <v>0.1</v>
      </c>
      <c r="H4431" t="s">
        <v>13</v>
      </c>
      <c r="I4431" s="8">
        <v>2249.1</v>
      </c>
      <c r="J4431" s="8">
        <v>594.21</v>
      </c>
      <c r="K4431" s="12">
        <f>YEAR(Table2[[#This Row],[Order_Date]])</f>
        <v>2024</v>
      </c>
      <c r="L4431" s="12">
        <f>MONTH(Table2[[#This Row],[Order_Date]])</f>
        <v>4</v>
      </c>
      <c r="M4431" t="str">
        <f>TEXT(Table2[[#This Row],[Order_Date]],"mmm")</f>
        <v>Apr</v>
      </c>
      <c r="N4431" t="str">
        <f>TEXT(Table2[[#This Row],[Order_Date]],"YYYY-MM")</f>
        <v>2024-04</v>
      </c>
      <c r="O4431" s="9">
        <f>IFERROR(Table2[[#This Row],[Profit]]/Table2[[#This Row],[Sales]],0)</f>
        <v>0.26419901293850878</v>
      </c>
      <c r="P4431" t="str">
        <f>_xlfn.XLOOKUP(Table2[[#This Row],[Product_ID]],Table4[Product_ID],Table4[Category],"Not Found")</f>
        <v>Technology</v>
      </c>
      <c r="Q4431" t="str">
        <f>_xlfn.XLOOKUP(Table2[[#This Row],[Product_ID]],Table4[Product_ID],Table4[Sub_Category],"Not Found")</f>
        <v>Audio</v>
      </c>
      <c r="R4431" t="str">
        <f>_xlfn.XLOOKUP(Table2[[#This Row],[Customer_ID]],Table1[Customer_ID],Table1[Region],"Not Found")</f>
        <v>North</v>
      </c>
      <c r="S4431" t="str">
        <f>_xlfn.XLOOKUP(Table2[[#This Row],[Customer_ID]],Table1[Customer_ID],Table1[Segment],"Not Found")</f>
        <v>Consumer</v>
      </c>
      <c r="T4431" t="str">
        <f>_xlfn.XLOOKUP(Table2[[#This Row],[Product_ID]],Table4[Product_ID],Table4[Product_Name],"Not Found")</f>
        <v>Headphones</v>
      </c>
    </row>
    <row r="4432" spans="1:20" x14ac:dyDescent="0.3">
      <c r="A4432" t="s">
        <v>4964</v>
      </c>
      <c r="B4432" s="4">
        <v>45297</v>
      </c>
      <c r="C4432" s="4">
        <v>45302</v>
      </c>
      <c r="D4432" t="s">
        <v>354</v>
      </c>
      <c r="E4432" t="s">
        <v>58</v>
      </c>
      <c r="F4432" s="8">
        <v>2</v>
      </c>
      <c r="G4432" s="10">
        <v>0</v>
      </c>
      <c r="H4432" t="s">
        <v>30</v>
      </c>
      <c r="I4432" s="8">
        <v>3998</v>
      </c>
      <c r="J4432" s="8">
        <v>881.26</v>
      </c>
      <c r="K4432" s="12">
        <f>YEAR(Table2[[#This Row],[Order_Date]])</f>
        <v>2024</v>
      </c>
      <c r="L4432" s="12">
        <f>MONTH(Table2[[#This Row],[Order_Date]])</f>
        <v>1</v>
      </c>
      <c r="M4432" t="str">
        <f>TEXT(Table2[[#This Row],[Order_Date]],"mmm")</f>
        <v>Jan</v>
      </c>
      <c r="N4432" t="str">
        <f>TEXT(Table2[[#This Row],[Order_Date]],"YYYY-MM")</f>
        <v>2024-01</v>
      </c>
      <c r="O4432" s="9">
        <f>IFERROR(Table2[[#This Row],[Profit]]/Table2[[#This Row],[Sales]],0)</f>
        <v>0.22042521260630316</v>
      </c>
      <c r="P4432" t="str">
        <f>_xlfn.XLOOKUP(Table2[[#This Row],[Product_ID]],Table4[Product_ID],Table4[Category],"Not Found")</f>
        <v>Technology</v>
      </c>
      <c r="Q4432" t="str">
        <f>_xlfn.XLOOKUP(Table2[[#This Row],[Product_ID]],Table4[Product_ID],Table4[Sub_Category],"Not Found")</f>
        <v>Audio</v>
      </c>
      <c r="R4432" t="str">
        <f>_xlfn.XLOOKUP(Table2[[#This Row],[Customer_ID]],Table1[Customer_ID],Table1[Region],"Not Found")</f>
        <v>South</v>
      </c>
      <c r="S4432" t="str">
        <f>_xlfn.XLOOKUP(Table2[[#This Row],[Customer_ID]],Table1[Customer_ID],Table1[Segment],"Not Found")</f>
        <v>Consumer</v>
      </c>
      <c r="T4432" t="str">
        <f>_xlfn.XLOOKUP(Table2[[#This Row],[Product_ID]],Table4[Product_ID],Table4[Product_Name],"Not Found")</f>
        <v>Bluetooth Speaker</v>
      </c>
    </row>
    <row r="4433" spans="1:20" x14ac:dyDescent="0.3">
      <c r="A4433" t="s">
        <v>4965</v>
      </c>
      <c r="B4433" s="4">
        <v>45579</v>
      </c>
      <c r="C4433" s="4">
        <v>45582</v>
      </c>
      <c r="D4433" t="s">
        <v>513</v>
      </c>
      <c r="E4433" t="s">
        <v>58</v>
      </c>
      <c r="F4433" s="8">
        <v>1</v>
      </c>
      <c r="G4433" s="10">
        <v>0.05</v>
      </c>
      <c r="H4433" t="s">
        <v>17</v>
      </c>
      <c r="I4433" s="8">
        <v>1899.05</v>
      </c>
      <c r="J4433" s="8">
        <v>502.02</v>
      </c>
      <c r="K4433" s="12">
        <f>YEAR(Table2[[#This Row],[Order_Date]])</f>
        <v>2024</v>
      </c>
      <c r="L4433" s="12">
        <f>MONTH(Table2[[#This Row],[Order_Date]])</f>
        <v>10</v>
      </c>
      <c r="M4433" t="str">
        <f>TEXT(Table2[[#This Row],[Order_Date]],"mmm")</f>
        <v>Oct</v>
      </c>
      <c r="N4433" t="str">
        <f>TEXT(Table2[[#This Row],[Order_Date]],"YYYY-MM")</f>
        <v>2024-10</v>
      </c>
      <c r="O4433" s="9">
        <f>IFERROR(Table2[[#This Row],[Profit]]/Table2[[#This Row],[Sales]],0)</f>
        <v>0.26435322924620203</v>
      </c>
      <c r="P4433" t="str">
        <f>_xlfn.XLOOKUP(Table2[[#This Row],[Product_ID]],Table4[Product_ID],Table4[Category],"Not Found")</f>
        <v>Technology</v>
      </c>
      <c r="Q4433" t="str">
        <f>_xlfn.XLOOKUP(Table2[[#This Row],[Product_ID]],Table4[Product_ID],Table4[Sub_Category],"Not Found")</f>
        <v>Audio</v>
      </c>
      <c r="R4433" t="str">
        <f>_xlfn.XLOOKUP(Table2[[#This Row],[Customer_ID]],Table1[Customer_ID],Table1[Region],"Not Found")</f>
        <v>North</v>
      </c>
      <c r="S4433" t="str">
        <f>_xlfn.XLOOKUP(Table2[[#This Row],[Customer_ID]],Table1[Customer_ID],Table1[Segment],"Not Found")</f>
        <v>Corporate</v>
      </c>
      <c r="T4433" t="str">
        <f>_xlfn.XLOOKUP(Table2[[#This Row],[Product_ID]],Table4[Product_ID],Table4[Product_Name],"Not Found")</f>
        <v>Bluetooth Speaker</v>
      </c>
    </row>
    <row r="4434" spans="1:20" x14ac:dyDescent="0.3">
      <c r="A4434" t="s">
        <v>4966</v>
      </c>
      <c r="B4434" s="4">
        <v>45909</v>
      </c>
      <c r="C4434" s="4">
        <v>45914</v>
      </c>
      <c r="D4434" t="s">
        <v>2216</v>
      </c>
      <c r="E4434" t="s">
        <v>12</v>
      </c>
      <c r="F4434" s="8">
        <v>2</v>
      </c>
      <c r="G4434" s="10">
        <v>0.05</v>
      </c>
      <c r="H4434" t="s">
        <v>13</v>
      </c>
      <c r="I4434" s="8">
        <v>1138.0999999999999</v>
      </c>
      <c r="J4434" s="8">
        <v>255.48</v>
      </c>
      <c r="K4434" s="12">
        <f>YEAR(Table2[[#This Row],[Order_Date]])</f>
        <v>2025</v>
      </c>
      <c r="L4434" s="12">
        <f>MONTH(Table2[[#This Row],[Order_Date]])</f>
        <v>9</v>
      </c>
      <c r="M4434" t="str">
        <f>TEXT(Table2[[#This Row],[Order_Date]],"mmm")</f>
        <v>Sep</v>
      </c>
      <c r="N4434" t="str">
        <f>TEXT(Table2[[#This Row],[Order_Date]],"YYYY-MM")</f>
        <v>2025-09</v>
      </c>
      <c r="O4434" s="9">
        <f>IFERROR(Table2[[#This Row],[Profit]]/Table2[[#This Row],[Sales]],0)</f>
        <v>0.22447939548370091</v>
      </c>
      <c r="P4434" t="str">
        <f>_xlfn.XLOOKUP(Table2[[#This Row],[Product_ID]],Table4[Product_ID],Table4[Category],"Not Found")</f>
        <v>Home</v>
      </c>
      <c r="Q4434" t="str">
        <f>_xlfn.XLOOKUP(Table2[[#This Row],[Product_ID]],Table4[Product_ID],Table4[Sub_Category],"Not Found")</f>
        <v>Kitchen</v>
      </c>
      <c r="R4434" t="str">
        <f>_xlfn.XLOOKUP(Table2[[#This Row],[Customer_ID]],Table1[Customer_ID],Table1[Region],"Not Found")</f>
        <v>East</v>
      </c>
      <c r="S4434" t="str">
        <f>_xlfn.XLOOKUP(Table2[[#This Row],[Customer_ID]],Table1[Customer_ID],Table1[Segment],"Not Found")</f>
        <v>Consumer</v>
      </c>
      <c r="T4434" t="str">
        <f>_xlfn.XLOOKUP(Table2[[#This Row],[Product_ID]],Table4[Product_ID],Table4[Product_Name],"Not Found")</f>
        <v>Water Bottle</v>
      </c>
    </row>
    <row r="4435" spans="1:20" x14ac:dyDescent="0.3">
      <c r="A4435" t="s">
        <v>4967</v>
      </c>
      <c r="B4435" s="4">
        <v>45437</v>
      </c>
      <c r="C4435" s="4">
        <v>45439</v>
      </c>
      <c r="D4435" t="s">
        <v>460</v>
      </c>
      <c r="E4435" t="s">
        <v>35</v>
      </c>
      <c r="F4435" s="8">
        <v>1</v>
      </c>
      <c r="G4435" s="10">
        <v>0</v>
      </c>
      <c r="H4435" t="s">
        <v>13</v>
      </c>
      <c r="I4435" s="8">
        <v>1599</v>
      </c>
      <c r="J4435" s="8">
        <v>397.31</v>
      </c>
      <c r="K4435" s="12">
        <f>YEAR(Table2[[#This Row],[Order_Date]])</f>
        <v>2024</v>
      </c>
      <c r="L4435" s="12">
        <f>MONTH(Table2[[#This Row],[Order_Date]])</f>
        <v>5</v>
      </c>
      <c r="M4435" t="str">
        <f>TEXT(Table2[[#This Row],[Order_Date]],"mmm")</f>
        <v>May</v>
      </c>
      <c r="N4435" t="str">
        <f>TEXT(Table2[[#This Row],[Order_Date]],"YYYY-MM")</f>
        <v>2024-05</v>
      </c>
      <c r="O4435" s="9">
        <f>IFERROR(Table2[[#This Row],[Profit]]/Table2[[#This Row],[Sales]],0)</f>
        <v>0.24847404627892433</v>
      </c>
      <c r="P4435" t="str">
        <f>_xlfn.XLOOKUP(Table2[[#This Row],[Product_ID]],Table4[Product_ID],Table4[Category],"Not Found")</f>
        <v>Lifestyle</v>
      </c>
      <c r="Q4435" t="str">
        <f>_xlfn.XLOOKUP(Table2[[#This Row],[Product_ID]],Table4[Product_ID],Table4[Sub_Category],"Not Found")</f>
        <v>Bags</v>
      </c>
      <c r="R4435" t="str">
        <f>_xlfn.XLOOKUP(Table2[[#This Row],[Customer_ID]],Table1[Customer_ID],Table1[Region],"Not Found")</f>
        <v>South</v>
      </c>
      <c r="S4435" t="str">
        <f>_xlfn.XLOOKUP(Table2[[#This Row],[Customer_ID]],Table1[Customer_ID],Table1[Segment],"Not Found")</f>
        <v>Consumer</v>
      </c>
      <c r="T4435" t="str">
        <f>_xlfn.XLOOKUP(Table2[[#This Row],[Product_ID]],Table4[Product_ID],Table4[Product_Name],"Not Found")</f>
        <v>Backpack</v>
      </c>
    </row>
    <row r="4436" spans="1:20" x14ac:dyDescent="0.3">
      <c r="A4436" t="s">
        <v>4968</v>
      </c>
      <c r="B4436" s="4">
        <v>45715</v>
      </c>
      <c r="C4436" s="4">
        <v>45718</v>
      </c>
      <c r="D4436" t="s">
        <v>812</v>
      </c>
      <c r="E4436" t="s">
        <v>71</v>
      </c>
      <c r="F4436" s="8">
        <v>1</v>
      </c>
      <c r="G4436" s="10">
        <v>0.05</v>
      </c>
      <c r="H4436" t="s">
        <v>21</v>
      </c>
      <c r="I4436" s="8">
        <v>759.05</v>
      </c>
      <c r="J4436" s="8">
        <v>210.84</v>
      </c>
      <c r="K4436" s="12">
        <f>YEAR(Table2[[#This Row],[Order_Date]])</f>
        <v>2025</v>
      </c>
      <c r="L4436" s="12">
        <f>MONTH(Table2[[#This Row],[Order_Date]])</f>
        <v>2</v>
      </c>
      <c r="M4436" t="str">
        <f>TEXT(Table2[[#This Row],[Order_Date]],"mmm")</f>
        <v>Feb</v>
      </c>
      <c r="N4436" t="str">
        <f>TEXT(Table2[[#This Row],[Order_Date]],"YYYY-MM")</f>
        <v>2025-02</v>
      </c>
      <c r="O4436" s="9">
        <f>IFERROR(Table2[[#This Row],[Profit]]/Table2[[#This Row],[Sales]],0)</f>
        <v>0.27776826296027934</v>
      </c>
      <c r="P4436" t="str">
        <f>_xlfn.XLOOKUP(Table2[[#This Row],[Product_ID]],Table4[Product_ID],Table4[Category],"Not Found")</f>
        <v>Home</v>
      </c>
      <c r="Q4436" t="str">
        <f>_xlfn.XLOOKUP(Table2[[#This Row],[Product_ID]],Table4[Product_ID],Table4[Sub_Category],"Not Found")</f>
        <v>Storage</v>
      </c>
      <c r="R4436" t="str">
        <f>_xlfn.XLOOKUP(Table2[[#This Row],[Customer_ID]],Table1[Customer_ID],Table1[Region],"Not Found")</f>
        <v>East</v>
      </c>
      <c r="S4436" t="str">
        <f>_xlfn.XLOOKUP(Table2[[#This Row],[Customer_ID]],Table1[Customer_ID],Table1[Segment],"Not Found")</f>
        <v>Consumer</v>
      </c>
      <c r="T4436" t="str">
        <f>_xlfn.XLOOKUP(Table2[[#This Row],[Product_ID]],Table4[Product_ID],Table4[Product_Name],"Not Found")</f>
        <v>Storage Box</v>
      </c>
    </row>
    <row r="4437" spans="1:20" x14ac:dyDescent="0.3">
      <c r="A4437" t="s">
        <v>4969</v>
      </c>
      <c r="B4437" s="4">
        <v>45899</v>
      </c>
      <c r="C4437" s="4">
        <v>45900</v>
      </c>
      <c r="D4437" t="s">
        <v>54</v>
      </c>
      <c r="E4437" t="s">
        <v>68</v>
      </c>
      <c r="F4437" s="8">
        <v>2</v>
      </c>
      <c r="G4437" s="10">
        <v>0.15</v>
      </c>
      <c r="H4437" t="s">
        <v>21</v>
      </c>
      <c r="I4437" s="8">
        <v>2208.3000000000002</v>
      </c>
      <c r="J4437" s="8">
        <v>608.09</v>
      </c>
      <c r="K4437" s="12">
        <f>YEAR(Table2[[#This Row],[Order_Date]])</f>
        <v>2025</v>
      </c>
      <c r="L4437" s="12">
        <f>MONTH(Table2[[#This Row],[Order_Date]])</f>
        <v>8</v>
      </c>
      <c r="M4437" t="str">
        <f>TEXT(Table2[[#This Row],[Order_Date]],"mmm")</f>
        <v>Aug</v>
      </c>
      <c r="N4437" t="str">
        <f>TEXT(Table2[[#This Row],[Order_Date]],"YYYY-MM")</f>
        <v>2025-08</v>
      </c>
      <c r="O4437" s="9">
        <f>IFERROR(Table2[[#This Row],[Profit]]/Table2[[#This Row],[Sales]],0)</f>
        <v>0.27536566589684369</v>
      </c>
      <c r="P4437" t="str">
        <f>_xlfn.XLOOKUP(Table2[[#This Row],[Product_ID]],Table4[Product_ID],Table4[Category],"Not Found")</f>
        <v>Home</v>
      </c>
      <c r="Q4437" t="str">
        <f>_xlfn.XLOOKUP(Table2[[#This Row],[Product_ID]],Table4[Product_ID],Table4[Sub_Category],"Not Found")</f>
        <v>Lighting</v>
      </c>
      <c r="R4437" t="str">
        <f>_xlfn.XLOOKUP(Table2[[#This Row],[Customer_ID]],Table1[Customer_ID],Table1[Region],"Not Found")</f>
        <v>North</v>
      </c>
      <c r="S4437" t="str">
        <f>_xlfn.XLOOKUP(Table2[[#This Row],[Customer_ID]],Table1[Customer_ID],Table1[Segment],"Not Found")</f>
        <v>Consumer</v>
      </c>
      <c r="T4437" t="str">
        <f>_xlfn.XLOOKUP(Table2[[#This Row],[Product_ID]],Table4[Product_ID],Table4[Product_Name],"Not Found")</f>
        <v>Table Lamp</v>
      </c>
    </row>
    <row r="4438" spans="1:20" x14ac:dyDescent="0.3">
      <c r="A4438" t="s">
        <v>4970</v>
      </c>
      <c r="B4438" s="4">
        <v>45748</v>
      </c>
      <c r="C4438" s="4">
        <v>45750</v>
      </c>
      <c r="D4438" t="s">
        <v>1948</v>
      </c>
      <c r="E4438" t="s">
        <v>26</v>
      </c>
      <c r="F4438" s="8">
        <v>1</v>
      </c>
      <c r="G4438" s="10">
        <v>0.1</v>
      </c>
      <c r="H4438" t="s">
        <v>13</v>
      </c>
      <c r="I4438" s="8">
        <v>809.1</v>
      </c>
      <c r="J4438" s="8">
        <v>185.17</v>
      </c>
      <c r="K4438" s="12">
        <f>YEAR(Table2[[#This Row],[Order_Date]])</f>
        <v>2025</v>
      </c>
      <c r="L4438" s="12">
        <f>MONTH(Table2[[#This Row],[Order_Date]])</f>
        <v>4</v>
      </c>
      <c r="M4438" t="str">
        <f>TEXT(Table2[[#This Row],[Order_Date]],"mmm")</f>
        <v>Apr</v>
      </c>
      <c r="N4438" t="str">
        <f>TEXT(Table2[[#This Row],[Order_Date]],"YYYY-MM")</f>
        <v>2025-04</v>
      </c>
      <c r="O4438" s="9">
        <f>IFERROR(Table2[[#This Row],[Profit]]/Table2[[#This Row],[Sales]],0)</f>
        <v>0.22885922630082806</v>
      </c>
      <c r="P4438" t="str">
        <f>_xlfn.XLOOKUP(Table2[[#This Row],[Product_ID]],Table4[Product_ID],Table4[Category],"Not Found")</f>
        <v>Technology</v>
      </c>
      <c r="Q4438" t="str">
        <f>_xlfn.XLOOKUP(Table2[[#This Row],[Product_ID]],Table4[Product_ID],Table4[Sub_Category],"Not Found")</f>
        <v>Accessories</v>
      </c>
      <c r="R4438" t="str">
        <f>_xlfn.XLOOKUP(Table2[[#This Row],[Customer_ID]],Table1[Customer_ID],Table1[Region],"Not Found")</f>
        <v>South</v>
      </c>
      <c r="S4438" t="str">
        <f>_xlfn.XLOOKUP(Table2[[#This Row],[Customer_ID]],Table1[Customer_ID],Table1[Segment],"Not Found")</f>
        <v>Consumer</v>
      </c>
      <c r="T4438" t="str">
        <f>_xlfn.XLOOKUP(Table2[[#This Row],[Product_ID]],Table4[Product_ID],Table4[Product_Name],"Not Found")</f>
        <v>Keyboard</v>
      </c>
    </row>
    <row r="4439" spans="1:20" x14ac:dyDescent="0.3">
      <c r="A4439" t="s">
        <v>4971</v>
      </c>
      <c r="B4439" s="4">
        <v>45493</v>
      </c>
      <c r="C4439" s="4">
        <v>45495</v>
      </c>
      <c r="D4439" t="s">
        <v>3972</v>
      </c>
      <c r="E4439" t="s">
        <v>71</v>
      </c>
      <c r="F4439" s="8">
        <v>1</v>
      </c>
      <c r="G4439" s="10">
        <v>0</v>
      </c>
      <c r="H4439" t="s">
        <v>30</v>
      </c>
      <c r="I4439" s="8">
        <v>799</v>
      </c>
      <c r="J4439" s="8">
        <v>218.8</v>
      </c>
      <c r="K4439" s="12">
        <f>YEAR(Table2[[#This Row],[Order_Date]])</f>
        <v>2024</v>
      </c>
      <c r="L4439" s="12">
        <f>MONTH(Table2[[#This Row],[Order_Date]])</f>
        <v>7</v>
      </c>
      <c r="M4439" t="str">
        <f>TEXT(Table2[[#This Row],[Order_Date]],"mmm")</f>
        <v>Jul</v>
      </c>
      <c r="N4439" t="str">
        <f>TEXT(Table2[[#This Row],[Order_Date]],"YYYY-MM")</f>
        <v>2024-07</v>
      </c>
      <c r="O4439" s="9">
        <f>IFERROR(Table2[[#This Row],[Profit]]/Table2[[#This Row],[Sales]],0)</f>
        <v>0.27384230287859829</v>
      </c>
      <c r="P4439" t="str">
        <f>_xlfn.XLOOKUP(Table2[[#This Row],[Product_ID]],Table4[Product_ID],Table4[Category],"Not Found")</f>
        <v>Home</v>
      </c>
      <c r="Q4439" t="str">
        <f>_xlfn.XLOOKUP(Table2[[#This Row],[Product_ID]],Table4[Product_ID],Table4[Sub_Category],"Not Found")</f>
        <v>Storage</v>
      </c>
      <c r="R4439" t="str">
        <f>_xlfn.XLOOKUP(Table2[[#This Row],[Customer_ID]],Table1[Customer_ID],Table1[Region],"Not Found")</f>
        <v>North</v>
      </c>
      <c r="S4439" t="str">
        <f>_xlfn.XLOOKUP(Table2[[#This Row],[Customer_ID]],Table1[Customer_ID],Table1[Segment],"Not Found")</f>
        <v>Consumer</v>
      </c>
      <c r="T4439" t="str">
        <f>_xlfn.XLOOKUP(Table2[[#This Row],[Product_ID]],Table4[Product_ID],Table4[Product_Name],"Not Found")</f>
        <v>Storage Box</v>
      </c>
    </row>
    <row r="4440" spans="1:20" x14ac:dyDescent="0.3">
      <c r="A4440" t="s">
        <v>4972</v>
      </c>
      <c r="B4440" s="4">
        <v>45503</v>
      </c>
      <c r="C4440" s="4">
        <v>45504</v>
      </c>
      <c r="D4440" t="s">
        <v>616</v>
      </c>
      <c r="E4440" t="s">
        <v>200</v>
      </c>
      <c r="F4440" s="8">
        <v>1</v>
      </c>
      <c r="G4440" s="10">
        <v>0.05</v>
      </c>
      <c r="H4440" t="s">
        <v>21</v>
      </c>
      <c r="I4440" s="8">
        <v>1044.05</v>
      </c>
      <c r="J4440" s="8">
        <v>207.97</v>
      </c>
      <c r="K4440" s="12">
        <f>YEAR(Table2[[#This Row],[Order_Date]])</f>
        <v>2024</v>
      </c>
      <c r="L4440" s="12">
        <f>MONTH(Table2[[#This Row],[Order_Date]])</f>
        <v>7</v>
      </c>
      <c r="M4440" t="str">
        <f>TEXT(Table2[[#This Row],[Order_Date]],"mmm")</f>
        <v>Jul</v>
      </c>
      <c r="N4440" t="str">
        <f>TEXT(Table2[[#This Row],[Order_Date]],"YYYY-MM")</f>
        <v>2024-07</v>
      </c>
      <c r="O4440" s="9">
        <f>IFERROR(Table2[[#This Row],[Profit]]/Table2[[#This Row],[Sales]],0)</f>
        <v>0.1991954408313778</v>
      </c>
      <c r="P4440" t="str">
        <f>_xlfn.XLOOKUP(Table2[[#This Row],[Product_ID]],Table4[Product_ID],Table4[Category],"Not Found")</f>
        <v>Office</v>
      </c>
      <c r="Q4440" t="str">
        <f>_xlfn.XLOOKUP(Table2[[#This Row],[Product_ID]],Table4[Product_ID],Table4[Sub_Category],"Not Found")</f>
        <v>Office Supplies</v>
      </c>
      <c r="R4440" t="str">
        <f>_xlfn.XLOOKUP(Table2[[#This Row],[Customer_ID]],Table1[Customer_ID],Table1[Region],"Not Found")</f>
        <v>South</v>
      </c>
      <c r="S4440" t="str">
        <f>_xlfn.XLOOKUP(Table2[[#This Row],[Customer_ID]],Table1[Customer_ID],Table1[Segment],"Not Found")</f>
        <v>Corporate</v>
      </c>
      <c r="T4440" t="str">
        <f>_xlfn.XLOOKUP(Table2[[#This Row],[Product_ID]],Table4[Product_ID],Table4[Product_Name],"Not Found")</f>
        <v>Laptop Stand</v>
      </c>
    </row>
    <row r="4441" spans="1:20" x14ac:dyDescent="0.3">
      <c r="A4441" t="s">
        <v>4973</v>
      </c>
      <c r="B4441" s="4">
        <v>45297</v>
      </c>
      <c r="C4441" s="4">
        <v>45302</v>
      </c>
      <c r="D4441" t="s">
        <v>223</v>
      </c>
      <c r="E4441" t="s">
        <v>68</v>
      </c>
      <c r="F4441" s="8">
        <v>2</v>
      </c>
      <c r="G4441" s="10">
        <v>0.1</v>
      </c>
      <c r="H4441" t="s">
        <v>21</v>
      </c>
      <c r="I4441" s="8">
        <v>2338.1999999999998</v>
      </c>
      <c r="J4441" s="8">
        <v>546.13</v>
      </c>
      <c r="K4441" s="12">
        <f>YEAR(Table2[[#This Row],[Order_Date]])</f>
        <v>2024</v>
      </c>
      <c r="L4441" s="12">
        <f>MONTH(Table2[[#This Row],[Order_Date]])</f>
        <v>1</v>
      </c>
      <c r="M4441" t="str">
        <f>TEXT(Table2[[#This Row],[Order_Date]],"mmm")</f>
        <v>Jan</v>
      </c>
      <c r="N4441" t="str">
        <f>TEXT(Table2[[#This Row],[Order_Date]],"YYYY-MM")</f>
        <v>2024-01</v>
      </c>
      <c r="O4441" s="9">
        <f>IFERROR(Table2[[#This Row],[Profit]]/Table2[[#This Row],[Sales]],0)</f>
        <v>0.23356855700966558</v>
      </c>
      <c r="P4441" t="str">
        <f>_xlfn.XLOOKUP(Table2[[#This Row],[Product_ID]],Table4[Product_ID],Table4[Category],"Not Found")</f>
        <v>Home</v>
      </c>
      <c r="Q4441" t="str">
        <f>_xlfn.XLOOKUP(Table2[[#This Row],[Product_ID]],Table4[Product_ID],Table4[Sub_Category],"Not Found")</f>
        <v>Lighting</v>
      </c>
      <c r="R4441" t="str">
        <f>_xlfn.XLOOKUP(Table2[[#This Row],[Customer_ID]],Table1[Customer_ID],Table1[Region],"Not Found")</f>
        <v>North</v>
      </c>
      <c r="S4441" t="str">
        <f>_xlfn.XLOOKUP(Table2[[#This Row],[Customer_ID]],Table1[Customer_ID],Table1[Segment],"Not Found")</f>
        <v>Home Office</v>
      </c>
      <c r="T4441" t="str">
        <f>_xlfn.XLOOKUP(Table2[[#This Row],[Product_ID]],Table4[Product_ID],Table4[Product_Name],"Not Found")</f>
        <v>Table Lamp</v>
      </c>
    </row>
    <row r="4442" spans="1:20" x14ac:dyDescent="0.3">
      <c r="A4442" t="s">
        <v>4974</v>
      </c>
      <c r="B4442" s="4">
        <v>45915</v>
      </c>
      <c r="C4442" s="4">
        <v>45917</v>
      </c>
      <c r="D4442" t="s">
        <v>565</v>
      </c>
      <c r="E4442" t="s">
        <v>58</v>
      </c>
      <c r="F4442" s="8">
        <v>2</v>
      </c>
      <c r="G4442" s="10">
        <v>0.05</v>
      </c>
      <c r="H4442" t="s">
        <v>13</v>
      </c>
      <c r="I4442" s="8">
        <v>3798.1</v>
      </c>
      <c r="J4442" s="8">
        <v>984.31</v>
      </c>
      <c r="K4442" s="12">
        <f>YEAR(Table2[[#This Row],[Order_Date]])</f>
        <v>2025</v>
      </c>
      <c r="L4442" s="12">
        <f>MONTH(Table2[[#This Row],[Order_Date]])</f>
        <v>9</v>
      </c>
      <c r="M4442" t="str">
        <f>TEXT(Table2[[#This Row],[Order_Date]],"mmm")</f>
        <v>Sep</v>
      </c>
      <c r="N4442" t="str">
        <f>TEXT(Table2[[#This Row],[Order_Date]],"YYYY-MM")</f>
        <v>2025-09</v>
      </c>
      <c r="O4442" s="9">
        <f>IFERROR(Table2[[#This Row],[Profit]]/Table2[[#This Row],[Sales]],0)</f>
        <v>0.25915852663173689</v>
      </c>
      <c r="P4442" t="str">
        <f>_xlfn.XLOOKUP(Table2[[#This Row],[Product_ID]],Table4[Product_ID],Table4[Category],"Not Found")</f>
        <v>Technology</v>
      </c>
      <c r="Q4442" t="str">
        <f>_xlfn.XLOOKUP(Table2[[#This Row],[Product_ID]],Table4[Product_ID],Table4[Sub_Category],"Not Found")</f>
        <v>Audio</v>
      </c>
      <c r="R4442" t="str">
        <f>_xlfn.XLOOKUP(Table2[[#This Row],[Customer_ID]],Table1[Customer_ID],Table1[Region],"Not Found")</f>
        <v>West</v>
      </c>
      <c r="S4442" t="str">
        <f>_xlfn.XLOOKUP(Table2[[#This Row],[Customer_ID]],Table1[Customer_ID],Table1[Segment],"Not Found")</f>
        <v>Consumer</v>
      </c>
      <c r="T4442" t="str">
        <f>_xlfn.XLOOKUP(Table2[[#This Row],[Product_ID]],Table4[Product_ID],Table4[Product_Name],"Not Found")</f>
        <v>Bluetooth Speaker</v>
      </c>
    </row>
    <row r="4443" spans="1:20" x14ac:dyDescent="0.3">
      <c r="A4443" t="s">
        <v>4975</v>
      </c>
      <c r="B4443" s="4">
        <v>45667</v>
      </c>
      <c r="C4443" s="4">
        <v>45668</v>
      </c>
      <c r="D4443" t="s">
        <v>335</v>
      </c>
      <c r="E4443" t="s">
        <v>200</v>
      </c>
      <c r="F4443" s="8">
        <v>1</v>
      </c>
      <c r="G4443" s="10">
        <v>0.05</v>
      </c>
      <c r="H4443" t="s">
        <v>13</v>
      </c>
      <c r="I4443" s="8">
        <v>1044.05</v>
      </c>
      <c r="J4443" s="8">
        <v>282.89999999999998</v>
      </c>
      <c r="K4443" s="12">
        <f>YEAR(Table2[[#This Row],[Order_Date]])</f>
        <v>2025</v>
      </c>
      <c r="L4443" s="12">
        <f>MONTH(Table2[[#This Row],[Order_Date]])</f>
        <v>1</v>
      </c>
      <c r="M4443" t="str">
        <f>TEXT(Table2[[#This Row],[Order_Date]],"mmm")</f>
        <v>Jan</v>
      </c>
      <c r="N4443" t="str">
        <f>TEXT(Table2[[#This Row],[Order_Date]],"YYYY-MM")</f>
        <v>2025-01</v>
      </c>
      <c r="O4443" s="9">
        <f>IFERROR(Table2[[#This Row],[Profit]]/Table2[[#This Row],[Sales]],0)</f>
        <v>0.27096403428954552</v>
      </c>
      <c r="P4443" t="str">
        <f>_xlfn.XLOOKUP(Table2[[#This Row],[Product_ID]],Table4[Product_ID],Table4[Category],"Not Found")</f>
        <v>Office</v>
      </c>
      <c r="Q4443" t="str">
        <f>_xlfn.XLOOKUP(Table2[[#This Row],[Product_ID]],Table4[Product_ID],Table4[Sub_Category],"Not Found")</f>
        <v>Office Supplies</v>
      </c>
      <c r="R4443" t="str">
        <f>_xlfn.XLOOKUP(Table2[[#This Row],[Customer_ID]],Table1[Customer_ID],Table1[Region],"Not Found")</f>
        <v>South</v>
      </c>
      <c r="S4443" t="str">
        <f>_xlfn.XLOOKUP(Table2[[#This Row],[Customer_ID]],Table1[Customer_ID],Table1[Segment],"Not Found")</f>
        <v>Corporate</v>
      </c>
      <c r="T4443" t="str">
        <f>_xlfn.XLOOKUP(Table2[[#This Row],[Product_ID]],Table4[Product_ID],Table4[Product_Name],"Not Found")</f>
        <v>Laptop Stand</v>
      </c>
    </row>
    <row r="4444" spans="1:20" x14ac:dyDescent="0.3">
      <c r="A4444" t="s">
        <v>4976</v>
      </c>
      <c r="B4444" s="4">
        <v>45738</v>
      </c>
      <c r="C4444" s="4">
        <v>45739</v>
      </c>
      <c r="D4444" t="s">
        <v>2884</v>
      </c>
      <c r="E4444" t="s">
        <v>35</v>
      </c>
      <c r="F4444" s="8">
        <v>1</v>
      </c>
      <c r="G4444" s="10">
        <v>0.1</v>
      </c>
      <c r="H4444" t="s">
        <v>13</v>
      </c>
      <c r="I4444" s="8">
        <v>1439.1</v>
      </c>
      <c r="J4444" s="8">
        <v>464.49</v>
      </c>
      <c r="K4444" s="12">
        <f>YEAR(Table2[[#This Row],[Order_Date]])</f>
        <v>2025</v>
      </c>
      <c r="L4444" s="12">
        <f>MONTH(Table2[[#This Row],[Order_Date]])</f>
        <v>3</v>
      </c>
      <c r="M4444" t="str">
        <f>TEXT(Table2[[#This Row],[Order_Date]],"mmm")</f>
        <v>Mar</v>
      </c>
      <c r="N4444" t="str">
        <f>TEXT(Table2[[#This Row],[Order_Date]],"YYYY-MM")</f>
        <v>2025-03</v>
      </c>
      <c r="O4444" s="9">
        <f>IFERROR(Table2[[#This Row],[Profit]]/Table2[[#This Row],[Sales]],0)</f>
        <v>0.32276422764227647</v>
      </c>
      <c r="P4444" t="str">
        <f>_xlfn.XLOOKUP(Table2[[#This Row],[Product_ID]],Table4[Product_ID],Table4[Category],"Not Found")</f>
        <v>Lifestyle</v>
      </c>
      <c r="Q4444" t="str">
        <f>_xlfn.XLOOKUP(Table2[[#This Row],[Product_ID]],Table4[Product_ID],Table4[Sub_Category],"Not Found")</f>
        <v>Bags</v>
      </c>
      <c r="R4444" t="str">
        <f>_xlfn.XLOOKUP(Table2[[#This Row],[Customer_ID]],Table1[Customer_ID],Table1[Region],"Not Found")</f>
        <v>North</v>
      </c>
      <c r="S4444" t="str">
        <f>_xlfn.XLOOKUP(Table2[[#This Row],[Customer_ID]],Table1[Customer_ID],Table1[Segment],"Not Found")</f>
        <v>Corporate</v>
      </c>
      <c r="T4444" t="str">
        <f>_xlfn.XLOOKUP(Table2[[#This Row],[Product_ID]],Table4[Product_ID],Table4[Product_Name],"Not Found")</f>
        <v>Backpack</v>
      </c>
    </row>
    <row r="4445" spans="1:20" x14ac:dyDescent="0.3">
      <c r="A4445" t="s">
        <v>4977</v>
      </c>
      <c r="B4445" s="4">
        <v>45397</v>
      </c>
      <c r="C4445" s="4">
        <v>45399</v>
      </c>
      <c r="D4445" t="s">
        <v>390</v>
      </c>
      <c r="E4445" t="s">
        <v>40</v>
      </c>
      <c r="F4445" s="8">
        <v>3</v>
      </c>
      <c r="G4445" s="10">
        <v>0.05</v>
      </c>
      <c r="H4445" t="s">
        <v>13</v>
      </c>
      <c r="I4445" s="8">
        <v>4272.1499999999996</v>
      </c>
      <c r="J4445" s="8">
        <v>1329.04</v>
      </c>
      <c r="K4445" s="12">
        <f>YEAR(Table2[[#This Row],[Order_Date]])</f>
        <v>2024</v>
      </c>
      <c r="L4445" s="12">
        <f>MONTH(Table2[[#This Row],[Order_Date]])</f>
        <v>4</v>
      </c>
      <c r="M4445" t="str">
        <f>TEXT(Table2[[#This Row],[Order_Date]],"mmm")</f>
        <v>Apr</v>
      </c>
      <c r="N4445" t="str">
        <f>TEXT(Table2[[#This Row],[Order_Date]],"YYYY-MM")</f>
        <v>2024-04</v>
      </c>
      <c r="O4445" s="9">
        <f>IFERROR(Table2[[#This Row],[Profit]]/Table2[[#This Row],[Sales]],0)</f>
        <v>0.31109394567138327</v>
      </c>
      <c r="P4445" t="str">
        <f>_xlfn.XLOOKUP(Table2[[#This Row],[Product_ID]],Table4[Product_ID],Table4[Category],"Not Found")</f>
        <v>Technology</v>
      </c>
      <c r="Q4445" t="str">
        <f>_xlfn.XLOOKUP(Table2[[#This Row],[Product_ID]],Table4[Product_ID],Table4[Sub_Category],"Not Found")</f>
        <v>Accessories</v>
      </c>
      <c r="R4445" t="str">
        <f>_xlfn.XLOOKUP(Table2[[#This Row],[Customer_ID]],Table1[Customer_ID],Table1[Region],"Not Found")</f>
        <v>West</v>
      </c>
      <c r="S4445" t="str">
        <f>_xlfn.XLOOKUP(Table2[[#This Row],[Customer_ID]],Table1[Customer_ID],Table1[Segment],"Not Found")</f>
        <v>Consumer</v>
      </c>
      <c r="T4445" t="str">
        <f>_xlfn.XLOOKUP(Table2[[#This Row],[Product_ID]],Table4[Product_ID],Table4[Product_Name],"Not Found")</f>
        <v>Power Bank</v>
      </c>
    </row>
    <row r="4446" spans="1:20" x14ac:dyDescent="0.3">
      <c r="A4446" t="s">
        <v>4978</v>
      </c>
      <c r="B4446" s="4">
        <v>45942</v>
      </c>
      <c r="C4446" s="4">
        <v>45946</v>
      </c>
      <c r="D4446" t="s">
        <v>523</v>
      </c>
      <c r="E4446" t="s">
        <v>40</v>
      </c>
      <c r="F4446" s="8">
        <v>5</v>
      </c>
      <c r="G4446" s="10">
        <v>0</v>
      </c>
      <c r="H4446" t="s">
        <v>13</v>
      </c>
      <c r="I4446" s="8">
        <v>7495</v>
      </c>
      <c r="J4446" s="8">
        <v>1917.07</v>
      </c>
      <c r="K4446" s="12">
        <f>YEAR(Table2[[#This Row],[Order_Date]])</f>
        <v>2025</v>
      </c>
      <c r="L4446" s="12">
        <f>MONTH(Table2[[#This Row],[Order_Date]])</f>
        <v>10</v>
      </c>
      <c r="M4446" t="str">
        <f>TEXT(Table2[[#This Row],[Order_Date]],"mmm")</f>
        <v>Oct</v>
      </c>
      <c r="N4446" t="str">
        <f>TEXT(Table2[[#This Row],[Order_Date]],"YYYY-MM")</f>
        <v>2025-10</v>
      </c>
      <c r="O4446" s="9">
        <f>IFERROR(Table2[[#This Row],[Profit]]/Table2[[#This Row],[Sales]],0)</f>
        <v>0.2557798532354903</v>
      </c>
      <c r="P4446" t="str">
        <f>_xlfn.XLOOKUP(Table2[[#This Row],[Product_ID]],Table4[Product_ID],Table4[Category],"Not Found")</f>
        <v>Technology</v>
      </c>
      <c r="Q4446" t="str">
        <f>_xlfn.XLOOKUP(Table2[[#This Row],[Product_ID]],Table4[Product_ID],Table4[Sub_Category],"Not Found")</f>
        <v>Accessories</v>
      </c>
      <c r="R4446" t="str">
        <f>_xlfn.XLOOKUP(Table2[[#This Row],[Customer_ID]],Table1[Customer_ID],Table1[Region],"Not Found")</f>
        <v>West</v>
      </c>
      <c r="S4446" t="str">
        <f>_xlfn.XLOOKUP(Table2[[#This Row],[Customer_ID]],Table1[Customer_ID],Table1[Segment],"Not Found")</f>
        <v>Corporate</v>
      </c>
      <c r="T4446" t="str">
        <f>_xlfn.XLOOKUP(Table2[[#This Row],[Product_ID]],Table4[Product_ID],Table4[Product_Name],"Not Found")</f>
        <v>Power Bank</v>
      </c>
    </row>
    <row r="4447" spans="1:20" x14ac:dyDescent="0.3">
      <c r="A4447" t="s">
        <v>4979</v>
      </c>
      <c r="B4447" s="4">
        <v>45692</v>
      </c>
      <c r="C4447" s="4">
        <v>45694</v>
      </c>
      <c r="D4447" t="s">
        <v>1093</v>
      </c>
      <c r="E4447" t="s">
        <v>26</v>
      </c>
      <c r="F4447" s="8">
        <v>1</v>
      </c>
      <c r="G4447" s="10">
        <v>0.05</v>
      </c>
      <c r="H4447" t="s">
        <v>13</v>
      </c>
      <c r="I4447" s="8">
        <v>854.05</v>
      </c>
      <c r="J4447" s="8">
        <v>177.13</v>
      </c>
      <c r="K4447" s="12">
        <f>YEAR(Table2[[#This Row],[Order_Date]])</f>
        <v>2025</v>
      </c>
      <c r="L4447" s="12">
        <f>MONTH(Table2[[#This Row],[Order_Date]])</f>
        <v>2</v>
      </c>
      <c r="M4447" t="str">
        <f>TEXT(Table2[[#This Row],[Order_Date]],"mmm")</f>
        <v>Feb</v>
      </c>
      <c r="N4447" t="str">
        <f>TEXT(Table2[[#This Row],[Order_Date]],"YYYY-MM")</f>
        <v>2025-02</v>
      </c>
      <c r="O4447" s="9">
        <f>IFERROR(Table2[[#This Row],[Profit]]/Table2[[#This Row],[Sales]],0)</f>
        <v>0.20740003512674904</v>
      </c>
      <c r="P4447" t="str">
        <f>_xlfn.XLOOKUP(Table2[[#This Row],[Product_ID]],Table4[Product_ID],Table4[Category],"Not Found")</f>
        <v>Technology</v>
      </c>
      <c r="Q4447" t="str">
        <f>_xlfn.XLOOKUP(Table2[[#This Row],[Product_ID]],Table4[Product_ID],Table4[Sub_Category],"Not Found")</f>
        <v>Accessories</v>
      </c>
      <c r="R4447" t="str">
        <f>_xlfn.XLOOKUP(Table2[[#This Row],[Customer_ID]],Table1[Customer_ID],Table1[Region],"Not Found")</f>
        <v>West</v>
      </c>
      <c r="S4447" t="str">
        <f>_xlfn.XLOOKUP(Table2[[#This Row],[Customer_ID]],Table1[Customer_ID],Table1[Segment],"Not Found")</f>
        <v>Home Office</v>
      </c>
      <c r="T4447" t="str">
        <f>_xlfn.XLOOKUP(Table2[[#This Row],[Product_ID]],Table4[Product_ID],Table4[Product_Name],"Not Found")</f>
        <v>Keyboard</v>
      </c>
    </row>
    <row r="4448" spans="1:20" x14ac:dyDescent="0.3">
      <c r="A4448" t="s">
        <v>4980</v>
      </c>
      <c r="B4448" s="4">
        <v>45387</v>
      </c>
      <c r="C4448" s="4">
        <v>45391</v>
      </c>
      <c r="D4448" t="s">
        <v>1788</v>
      </c>
      <c r="E4448" t="s">
        <v>29</v>
      </c>
      <c r="F4448" s="8">
        <v>2</v>
      </c>
      <c r="G4448" s="10">
        <v>0.05</v>
      </c>
      <c r="H4448" t="s">
        <v>21</v>
      </c>
      <c r="I4448" s="8">
        <v>758.1</v>
      </c>
      <c r="J4448" s="8">
        <v>165.4</v>
      </c>
      <c r="K4448" s="12">
        <f>YEAR(Table2[[#This Row],[Order_Date]])</f>
        <v>2024</v>
      </c>
      <c r="L4448" s="12">
        <f>MONTH(Table2[[#This Row],[Order_Date]])</f>
        <v>4</v>
      </c>
      <c r="M4448" t="str">
        <f>TEXT(Table2[[#This Row],[Order_Date]],"mmm")</f>
        <v>Apr</v>
      </c>
      <c r="N4448" t="str">
        <f>TEXT(Table2[[#This Row],[Order_Date]],"YYYY-MM")</f>
        <v>2024-04</v>
      </c>
      <c r="O4448" s="9">
        <f>IFERROR(Table2[[#This Row],[Profit]]/Table2[[#This Row],[Sales]],0)</f>
        <v>0.21817702150112123</v>
      </c>
      <c r="P4448" t="str">
        <f>_xlfn.XLOOKUP(Table2[[#This Row],[Product_ID]],Table4[Product_ID],Table4[Category],"Not Found")</f>
        <v>Office</v>
      </c>
      <c r="Q4448" t="str">
        <f>_xlfn.XLOOKUP(Table2[[#This Row],[Product_ID]],Table4[Product_ID],Table4[Sub_Category],"Not Found")</f>
        <v>Paper</v>
      </c>
      <c r="R4448" t="str">
        <f>_xlfn.XLOOKUP(Table2[[#This Row],[Customer_ID]],Table1[Customer_ID],Table1[Region],"Not Found")</f>
        <v>East</v>
      </c>
      <c r="S4448" t="str">
        <f>_xlfn.XLOOKUP(Table2[[#This Row],[Customer_ID]],Table1[Customer_ID],Table1[Segment],"Not Found")</f>
        <v>Consumer</v>
      </c>
      <c r="T4448" t="str">
        <f>_xlfn.XLOOKUP(Table2[[#This Row],[Product_ID]],Table4[Product_ID],Table4[Product_Name],"Not Found")</f>
        <v>Notebook Set</v>
      </c>
    </row>
    <row r="4449" spans="1:20" x14ac:dyDescent="0.3">
      <c r="A4449" t="s">
        <v>4981</v>
      </c>
      <c r="B4449" s="4">
        <v>45679</v>
      </c>
      <c r="C4449" s="4">
        <v>45684</v>
      </c>
      <c r="D4449" t="s">
        <v>275</v>
      </c>
      <c r="E4449" t="s">
        <v>200</v>
      </c>
      <c r="F4449" s="8">
        <v>1</v>
      </c>
      <c r="G4449" s="10">
        <v>0</v>
      </c>
      <c r="H4449" t="s">
        <v>13</v>
      </c>
      <c r="I4449" s="8">
        <v>1099</v>
      </c>
      <c r="J4449" s="8">
        <v>335.26</v>
      </c>
      <c r="K4449" s="12">
        <f>YEAR(Table2[[#This Row],[Order_Date]])</f>
        <v>2025</v>
      </c>
      <c r="L4449" s="12">
        <f>MONTH(Table2[[#This Row],[Order_Date]])</f>
        <v>1</v>
      </c>
      <c r="M4449" t="str">
        <f>TEXT(Table2[[#This Row],[Order_Date]],"mmm")</f>
        <v>Jan</v>
      </c>
      <c r="N4449" t="str">
        <f>TEXT(Table2[[#This Row],[Order_Date]],"YYYY-MM")</f>
        <v>2025-01</v>
      </c>
      <c r="O4449" s="9">
        <f>IFERROR(Table2[[#This Row],[Profit]]/Table2[[#This Row],[Sales]],0)</f>
        <v>0.30505914467697909</v>
      </c>
      <c r="P4449" t="str">
        <f>_xlfn.XLOOKUP(Table2[[#This Row],[Product_ID]],Table4[Product_ID],Table4[Category],"Not Found")</f>
        <v>Office</v>
      </c>
      <c r="Q4449" t="str">
        <f>_xlfn.XLOOKUP(Table2[[#This Row],[Product_ID]],Table4[Product_ID],Table4[Sub_Category],"Not Found")</f>
        <v>Office Supplies</v>
      </c>
      <c r="R4449" t="str">
        <f>_xlfn.XLOOKUP(Table2[[#This Row],[Customer_ID]],Table1[Customer_ID],Table1[Region],"Not Found")</f>
        <v>South</v>
      </c>
      <c r="S4449" t="str">
        <f>_xlfn.XLOOKUP(Table2[[#This Row],[Customer_ID]],Table1[Customer_ID],Table1[Segment],"Not Found")</f>
        <v>Home Office</v>
      </c>
      <c r="T4449" t="str">
        <f>_xlfn.XLOOKUP(Table2[[#This Row],[Product_ID]],Table4[Product_ID],Table4[Product_Name],"Not Found")</f>
        <v>Laptop Stand</v>
      </c>
    </row>
    <row r="4450" spans="1:20" x14ac:dyDescent="0.3">
      <c r="A4450" t="s">
        <v>4982</v>
      </c>
      <c r="B4450" s="4">
        <v>45743</v>
      </c>
      <c r="C4450" s="4">
        <v>45744</v>
      </c>
      <c r="D4450" t="s">
        <v>1359</v>
      </c>
      <c r="E4450" t="s">
        <v>71</v>
      </c>
      <c r="F4450" s="8">
        <v>1</v>
      </c>
      <c r="G4450" s="10">
        <v>0</v>
      </c>
      <c r="H4450" t="s">
        <v>13</v>
      </c>
      <c r="I4450" s="8">
        <v>799</v>
      </c>
      <c r="J4450" s="8">
        <v>143.16999999999999</v>
      </c>
      <c r="K4450" s="12">
        <f>YEAR(Table2[[#This Row],[Order_Date]])</f>
        <v>2025</v>
      </c>
      <c r="L4450" s="12">
        <f>MONTH(Table2[[#This Row],[Order_Date]])</f>
        <v>3</v>
      </c>
      <c r="M4450" t="str">
        <f>TEXT(Table2[[#This Row],[Order_Date]],"mmm")</f>
        <v>Mar</v>
      </c>
      <c r="N4450" t="str">
        <f>TEXT(Table2[[#This Row],[Order_Date]],"YYYY-MM")</f>
        <v>2025-03</v>
      </c>
      <c r="O4450" s="9">
        <f>IFERROR(Table2[[#This Row],[Profit]]/Table2[[#This Row],[Sales]],0)</f>
        <v>0.17918648310387983</v>
      </c>
      <c r="P4450" t="str">
        <f>_xlfn.XLOOKUP(Table2[[#This Row],[Product_ID]],Table4[Product_ID],Table4[Category],"Not Found")</f>
        <v>Home</v>
      </c>
      <c r="Q4450" t="str">
        <f>_xlfn.XLOOKUP(Table2[[#This Row],[Product_ID]],Table4[Product_ID],Table4[Sub_Category],"Not Found")</f>
        <v>Storage</v>
      </c>
      <c r="R4450" t="str">
        <f>_xlfn.XLOOKUP(Table2[[#This Row],[Customer_ID]],Table1[Customer_ID],Table1[Region],"Not Found")</f>
        <v>East</v>
      </c>
      <c r="S4450" t="str">
        <f>_xlfn.XLOOKUP(Table2[[#This Row],[Customer_ID]],Table1[Customer_ID],Table1[Segment],"Not Found")</f>
        <v>Consumer</v>
      </c>
      <c r="T4450" t="str">
        <f>_xlfn.XLOOKUP(Table2[[#This Row],[Product_ID]],Table4[Product_ID],Table4[Product_Name],"Not Found")</f>
        <v>Storage Box</v>
      </c>
    </row>
    <row r="4451" spans="1:20" x14ac:dyDescent="0.3">
      <c r="A4451" t="s">
        <v>4983</v>
      </c>
      <c r="B4451" s="4">
        <v>45707</v>
      </c>
      <c r="C4451" s="4">
        <v>45710</v>
      </c>
      <c r="D4451" t="s">
        <v>375</v>
      </c>
      <c r="E4451" t="s">
        <v>20</v>
      </c>
      <c r="F4451" s="8">
        <v>1</v>
      </c>
      <c r="G4451" s="10">
        <v>0.05</v>
      </c>
      <c r="H4451" t="s">
        <v>30</v>
      </c>
      <c r="I4451" s="8">
        <v>6649.05</v>
      </c>
      <c r="J4451" s="8">
        <v>1013.02</v>
      </c>
      <c r="K4451" s="12">
        <f>YEAR(Table2[[#This Row],[Order_Date]])</f>
        <v>2025</v>
      </c>
      <c r="L4451" s="12">
        <f>MONTH(Table2[[#This Row],[Order_Date]])</f>
        <v>2</v>
      </c>
      <c r="M4451" t="str">
        <f>TEXT(Table2[[#This Row],[Order_Date]],"mmm")</f>
        <v>Feb</v>
      </c>
      <c r="N4451" t="str">
        <f>TEXT(Table2[[#This Row],[Order_Date]],"YYYY-MM")</f>
        <v>2025-02</v>
      </c>
      <c r="O4451" s="9">
        <f>IFERROR(Table2[[#This Row],[Profit]]/Table2[[#This Row],[Sales]],0)</f>
        <v>0.15235559967213361</v>
      </c>
      <c r="P4451" t="str">
        <f>_xlfn.XLOOKUP(Table2[[#This Row],[Product_ID]],Table4[Product_ID],Table4[Category],"Not Found")</f>
        <v>Furniture</v>
      </c>
      <c r="Q4451" t="str">
        <f>_xlfn.XLOOKUP(Table2[[#This Row],[Product_ID]],Table4[Product_ID],Table4[Sub_Category],"Not Found")</f>
        <v>Furniture</v>
      </c>
      <c r="R4451" t="str">
        <f>_xlfn.XLOOKUP(Table2[[#This Row],[Customer_ID]],Table1[Customer_ID],Table1[Region],"Not Found")</f>
        <v>West</v>
      </c>
      <c r="S4451" t="str">
        <f>_xlfn.XLOOKUP(Table2[[#This Row],[Customer_ID]],Table1[Customer_ID],Table1[Segment],"Not Found")</f>
        <v>Corporate</v>
      </c>
      <c r="T4451" t="str">
        <f>_xlfn.XLOOKUP(Table2[[#This Row],[Product_ID]],Table4[Product_ID],Table4[Product_Name],"Not Found")</f>
        <v>Office Chair</v>
      </c>
    </row>
    <row r="4452" spans="1:20" x14ac:dyDescent="0.3">
      <c r="A4452" t="s">
        <v>4984</v>
      </c>
      <c r="B4452" s="4">
        <v>46017</v>
      </c>
      <c r="C4452" s="4">
        <v>46019</v>
      </c>
      <c r="D4452" t="s">
        <v>938</v>
      </c>
      <c r="E4452" t="s">
        <v>65</v>
      </c>
      <c r="F4452" s="8">
        <v>2</v>
      </c>
      <c r="G4452" s="10">
        <v>0.15</v>
      </c>
      <c r="H4452" t="s">
        <v>13</v>
      </c>
      <c r="I4452" s="8">
        <v>1188.3</v>
      </c>
      <c r="J4452" s="8">
        <v>301.94</v>
      </c>
      <c r="K4452" s="12">
        <f>YEAR(Table2[[#This Row],[Order_Date]])</f>
        <v>2025</v>
      </c>
      <c r="L4452" s="12">
        <f>MONTH(Table2[[#This Row],[Order_Date]])</f>
        <v>12</v>
      </c>
      <c r="M4452" t="str">
        <f>TEXT(Table2[[#This Row],[Order_Date]],"mmm")</f>
        <v>Dec</v>
      </c>
      <c r="N4452" t="str">
        <f>TEXT(Table2[[#This Row],[Order_Date]],"YYYY-MM")</f>
        <v>2025-12</v>
      </c>
      <c r="O4452" s="9">
        <f>IFERROR(Table2[[#This Row],[Profit]]/Table2[[#This Row],[Sales]],0)</f>
        <v>0.25409408398552558</v>
      </c>
      <c r="P4452" t="str">
        <f>_xlfn.XLOOKUP(Table2[[#This Row],[Product_ID]],Table4[Product_ID],Table4[Category],"Not Found")</f>
        <v>Office</v>
      </c>
      <c r="Q4452" t="str">
        <f>_xlfn.XLOOKUP(Table2[[#This Row],[Product_ID]],Table4[Product_ID],Table4[Sub_Category],"Not Found")</f>
        <v>Storage</v>
      </c>
      <c r="R4452" t="str">
        <f>_xlfn.XLOOKUP(Table2[[#This Row],[Customer_ID]],Table1[Customer_ID],Table1[Region],"Not Found")</f>
        <v>South</v>
      </c>
      <c r="S4452" t="str">
        <f>_xlfn.XLOOKUP(Table2[[#This Row],[Customer_ID]],Table1[Customer_ID],Table1[Segment],"Not Found")</f>
        <v>Consumer</v>
      </c>
      <c r="T4452" t="str">
        <f>_xlfn.XLOOKUP(Table2[[#This Row],[Product_ID]],Table4[Product_ID],Table4[Product_Name],"Not Found")</f>
        <v>Desk Organizer</v>
      </c>
    </row>
    <row r="4453" spans="1:20" x14ac:dyDescent="0.3">
      <c r="A4453" t="s">
        <v>4985</v>
      </c>
      <c r="B4453" s="4">
        <v>45795</v>
      </c>
      <c r="C4453" s="4">
        <v>45798</v>
      </c>
      <c r="D4453" t="s">
        <v>317</v>
      </c>
      <c r="E4453" t="s">
        <v>96</v>
      </c>
      <c r="F4453" s="8">
        <v>1</v>
      </c>
      <c r="G4453" s="10">
        <v>0.1</v>
      </c>
      <c r="H4453" t="s">
        <v>17</v>
      </c>
      <c r="I4453" s="8">
        <v>899.1</v>
      </c>
      <c r="J4453" s="8">
        <v>220.98</v>
      </c>
      <c r="K4453" s="12">
        <f>YEAR(Table2[[#This Row],[Order_Date]])</f>
        <v>2025</v>
      </c>
      <c r="L4453" s="12">
        <f>MONTH(Table2[[#This Row],[Order_Date]])</f>
        <v>5</v>
      </c>
      <c r="M4453" t="str">
        <f>TEXT(Table2[[#This Row],[Order_Date]],"mmm")</f>
        <v>May</v>
      </c>
      <c r="N4453" t="str">
        <f>TEXT(Table2[[#This Row],[Order_Date]],"YYYY-MM")</f>
        <v>2025-05</v>
      </c>
      <c r="O4453" s="9">
        <f>IFERROR(Table2[[#This Row],[Profit]]/Table2[[#This Row],[Sales]],0)</f>
        <v>0.2457791124457791</v>
      </c>
      <c r="P4453" t="str">
        <f>_xlfn.XLOOKUP(Table2[[#This Row],[Product_ID]],Table4[Product_ID],Table4[Category],"Not Found")</f>
        <v>Home</v>
      </c>
      <c r="Q4453" t="str">
        <f>_xlfn.XLOOKUP(Table2[[#This Row],[Product_ID]],Table4[Product_ID],Table4[Sub_Category],"Not Found")</f>
        <v>Lighting</v>
      </c>
      <c r="R4453" t="str">
        <f>_xlfn.XLOOKUP(Table2[[#This Row],[Customer_ID]],Table1[Customer_ID],Table1[Region],"Not Found")</f>
        <v>East</v>
      </c>
      <c r="S4453" t="str">
        <f>_xlfn.XLOOKUP(Table2[[#This Row],[Customer_ID]],Table1[Customer_ID],Table1[Segment],"Not Found")</f>
        <v>Home Office</v>
      </c>
      <c r="T4453" t="str">
        <f>_xlfn.XLOOKUP(Table2[[#This Row],[Product_ID]],Table4[Product_ID],Table4[Product_Name],"Not Found")</f>
        <v>LED Strip Light</v>
      </c>
    </row>
    <row r="4454" spans="1:20" x14ac:dyDescent="0.3">
      <c r="A4454" t="s">
        <v>4986</v>
      </c>
      <c r="B4454" s="4">
        <v>45745</v>
      </c>
      <c r="C4454" s="4">
        <v>45750</v>
      </c>
      <c r="D4454" t="s">
        <v>52</v>
      </c>
      <c r="E4454" t="s">
        <v>76</v>
      </c>
      <c r="F4454" s="8">
        <v>4</v>
      </c>
      <c r="G4454" s="10">
        <v>0.1</v>
      </c>
      <c r="H4454" t="s">
        <v>17</v>
      </c>
      <c r="I4454" s="8">
        <v>3236.4</v>
      </c>
      <c r="J4454" s="8">
        <v>840.25</v>
      </c>
      <c r="K4454" s="12">
        <f>YEAR(Table2[[#This Row],[Order_Date]])</f>
        <v>2025</v>
      </c>
      <c r="L4454" s="12">
        <f>MONTH(Table2[[#This Row],[Order_Date]])</f>
        <v>3</v>
      </c>
      <c r="M4454" t="str">
        <f>TEXT(Table2[[#This Row],[Order_Date]],"mmm")</f>
        <v>Mar</v>
      </c>
      <c r="N4454" t="str">
        <f>TEXT(Table2[[#This Row],[Order_Date]],"YYYY-MM")</f>
        <v>2025-03</v>
      </c>
      <c r="O4454" s="9">
        <f>IFERROR(Table2[[#This Row],[Profit]]/Table2[[#This Row],[Sales]],0)</f>
        <v>0.2596248918551477</v>
      </c>
      <c r="P4454" t="str">
        <f>_xlfn.XLOOKUP(Table2[[#This Row],[Product_ID]],Table4[Product_ID],Table4[Category],"Not Found")</f>
        <v>Home</v>
      </c>
      <c r="Q4454" t="str">
        <f>_xlfn.XLOOKUP(Table2[[#This Row],[Product_ID]],Table4[Product_ID],Table4[Sub_Category],"Not Found")</f>
        <v>Decor</v>
      </c>
      <c r="R4454" t="str">
        <f>_xlfn.XLOOKUP(Table2[[#This Row],[Customer_ID]],Table1[Customer_ID],Table1[Region],"Not Found")</f>
        <v>East</v>
      </c>
      <c r="S4454" t="str">
        <f>_xlfn.XLOOKUP(Table2[[#This Row],[Customer_ID]],Table1[Customer_ID],Table1[Segment],"Not Found")</f>
        <v>Corporate</v>
      </c>
      <c r="T4454" t="str">
        <f>_xlfn.XLOOKUP(Table2[[#This Row],[Product_ID]],Table4[Product_ID],Table4[Product_Name],"Not Found")</f>
        <v>Wall Clock</v>
      </c>
    </row>
    <row r="4455" spans="1:20" x14ac:dyDescent="0.3">
      <c r="A4455" t="s">
        <v>4987</v>
      </c>
      <c r="B4455" s="4">
        <v>45582</v>
      </c>
      <c r="C4455" s="4">
        <v>45584</v>
      </c>
      <c r="D4455" t="s">
        <v>433</v>
      </c>
      <c r="E4455" t="s">
        <v>116</v>
      </c>
      <c r="F4455" s="8">
        <v>2</v>
      </c>
      <c r="G4455" s="10">
        <v>0.05</v>
      </c>
      <c r="H4455" t="s">
        <v>30</v>
      </c>
      <c r="I4455" s="8">
        <v>758.1</v>
      </c>
      <c r="J4455" s="8">
        <v>143.88999999999999</v>
      </c>
      <c r="K4455" s="12">
        <f>YEAR(Table2[[#This Row],[Order_Date]])</f>
        <v>2024</v>
      </c>
      <c r="L4455" s="12">
        <f>MONTH(Table2[[#This Row],[Order_Date]])</f>
        <v>10</v>
      </c>
      <c r="M4455" t="str">
        <f>TEXT(Table2[[#This Row],[Order_Date]],"mmm")</f>
        <v>Oct</v>
      </c>
      <c r="N4455" t="str">
        <f>TEXT(Table2[[#This Row],[Order_Date]],"YYYY-MM")</f>
        <v>2024-10</v>
      </c>
      <c r="O4455" s="9">
        <f>IFERROR(Table2[[#This Row],[Profit]]/Table2[[#This Row],[Sales]],0)</f>
        <v>0.18980345600844215</v>
      </c>
      <c r="P4455" t="str">
        <f>_xlfn.XLOOKUP(Table2[[#This Row],[Product_ID]],Table4[Product_ID],Table4[Category],"Not Found")</f>
        <v>Technology</v>
      </c>
      <c r="Q4455" t="str">
        <f>_xlfn.XLOOKUP(Table2[[#This Row],[Product_ID]],Table4[Product_ID],Table4[Sub_Category],"Not Found")</f>
        <v>Accessories</v>
      </c>
      <c r="R4455" t="str">
        <f>_xlfn.XLOOKUP(Table2[[#This Row],[Customer_ID]],Table1[Customer_ID],Table1[Region],"Not Found")</f>
        <v>West</v>
      </c>
      <c r="S4455" t="str">
        <f>_xlfn.XLOOKUP(Table2[[#This Row],[Customer_ID]],Table1[Customer_ID],Table1[Segment],"Not Found")</f>
        <v>Consumer</v>
      </c>
      <c r="T4455" t="str">
        <f>_xlfn.XLOOKUP(Table2[[#This Row],[Product_ID]],Table4[Product_ID],Table4[Product_Name],"Not Found")</f>
        <v>Mobile Holder</v>
      </c>
    </row>
    <row r="4456" spans="1:20" x14ac:dyDescent="0.3">
      <c r="A4456" t="s">
        <v>4988</v>
      </c>
      <c r="B4456" s="4">
        <v>45825</v>
      </c>
      <c r="C4456" s="4">
        <v>45828</v>
      </c>
      <c r="D4456" t="s">
        <v>1498</v>
      </c>
      <c r="E4456" t="s">
        <v>12</v>
      </c>
      <c r="F4456" s="8">
        <v>1</v>
      </c>
      <c r="G4456" s="10">
        <v>0</v>
      </c>
      <c r="H4456" t="s">
        <v>21</v>
      </c>
      <c r="I4456" s="8">
        <v>599</v>
      </c>
      <c r="J4456" s="8">
        <v>171.82</v>
      </c>
      <c r="K4456" s="12">
        <f>YEAR(Table2[[#This Row],[Order_Date]])</f>
        <v>2025</v>
      </c>
      <c r="L4456" s="12">
        <f>MONTH(Table2[[#This Row],[Order_Date]])</f>
        <v>6</v>
      </c>
      <c r="M4456" t="str">
        <f>TEXT(Table2[[#This Row],[Order_Date]],"mmm")</f>
        <v>Jun</v>
      </c>
      <c r="N4456" t="str">
        <f>TEXT(Table2[[#This Row],[Order_Date]],"YYYY-MM")</f>
        <v>2025-06</v>
      </c>
      <c r="O4456" s="9">
        <f>IFERROR(Table2[[#This Row],[Profit]]/Table2[[#This Row],[Sales]],0)</f>
        <v>0.28684474123539233</v>
      </c>
      <c r="P4456" t="str">
        <f>_xlfn.XLOOKUP(Table2[[#This Row],[Product_ID]],Table4[Product_ID],Table4[Category],"Not Found")</f>
        <v>Home</v>
      </c>
      <c r="Q4456" t="str">
        <f>_xlfn.XLOOKUP(Table2[[#This Row],[Product_ID]],Table4[Product_ID],Table4[Sub_Category],"Not Found")</f>
        <v>Kitchen</v>
      </c>
      <c r="R4456" t="str">
        <f>_xlfn.XLOOKUP(Table2[[#This Row],[Customer_ID]],Table1[Customer_ID],Table1[Region],"Not Found")</f>
        <v>West</v>
      </c>
      <c r="S4456" t="str">
        <f>_xlfn.XLOOKUP(Table2[[#This Row],[Customer_ID]],Table1[Customer_ID],Table1[Segment],"Not Found")</f>
        <v>Home Office</v>
      </c>
      <c r="T4456" t="str">
        <f>_xlfn.XLOOKUP(Table2[[#This Row],[Product_ID]],Table4[Product_ID],Table4[Product_Name],"Not Found")</f>
        <v>Water Bottle</v>
      </c>
    </row>
    <row r="4457" spans="1:20" x14ac:dyDescent="0.3">
      <c r="A4457" t="s">
        <v>4989</v>
      </c>
      <c r="B4457" s="4">
        <v>45484</v>
      </c>
      <c r="C4457" s="4">
        <v>45489</v>
      </c>
      <c r="D4457" t="s">
        <v>585</v>
      </c>
      <c r="E4457" t="s">
        <v>200</v>
      </c>
      <c r="F4457" s="8">
        <v>3</v>
      </c>
      <c r="G4457" s="10">
        <v>0</v>
      </c>
      <c r="H4457" t="s">
        <v>17</v>
      </c>
      <c r="I4457" s="8">
        <v>3297</v>
      </c>
      <c r="J4457" s="8">
        <v>1086.82</v>
      </c>
      <c r="K4457" s="12">
        <f>YEAR(Table2[[#This Row],[Order_Date]])</f>
        <v>2024</v>
      </c>
      <c r="L4457" s="12">
        <f>MONTH(Table2[[#This Row],[Order_Date]])</f>
        <v>7</v>
      </c>
      <c r="M4457" t="str">
        <f>TEXT(Table2[[#This Row],[Order_Date]],"mmm")</f>
        <v>Jul</v>
      </c>
      <c r="N4457" t="str">
        <f>TEXT(Table2[[#This Row],[Order_Date]],"YYYY-MM")</f>
        <v>2024-07</v>
      </c>
      <c r="O4457" s="9">
        <f>IFERROR(Table2[[#This Row],[Profit]]/Table2[[#This Row],[Sales]],0)</f>
        <v>0.32963906581740976</v>
      </c>
      <c r="P4457" t="str">
        <f>_xlfn.XLOOKUP(Table2[[#This Row],[Product_ID]],Table4[Product_ID],Table4[Category],"Not Found")</f>
        <v>Office</v>
      </c>
      <c r="Q4457" t="str">
        <f>_xlfn.XLOOKUP(Table2[[#This Row],[Product_ID]],Table4[Product_ID],Table4[Sub_Category],"Not Found")</f>
        <v>Office Supplies</v>
      </c>
      <c r="R4457" t="str">
        <f>_xlfn.XLOOKUP(Table2[[#This Row],[Customer_ID]],Table1[Customer_ID],Table1[Region],"Not Found")</f>
        <v>East</v>
      </c>
      <c r="S4457" t="str">
        <f>_xlfn.XLOOKUP(Table2[[#This Row],[Customer_ID]],Table1[Customer_ID],Table1[Segment],"Not Found")</f>
        <v>Consumer</v>
      </c>
      <c r="T4457" t="str">
        <f>_xlfn.XLOOKUP(Table2[[#This Row],[Product_ID]],Table4[Product_ID],Table4[Product_Name],"Not Found")</f>
        <v>Laptop Stand</v>
      </c>
    </row>
    <row r="4458" spans="1:20" x14ac:dyDescent="0.3">
      <c r="A4458" t="s">
        <v>4990</v>
      </c>
      <c r="B4458" s="4">
        <v>45441</v>
      </c>
      <c r="C4458" s="4">
        <v>45445</v>
      </c>
      <c r="D4458" t="s">
        <v>403</v>
      </c>
      <c r="E4458" t="s">
        <v>55</v>
      </c>
      <c r="F4458" s="8">
        <v>1</v>
      </c>
      <c r="G4458" s="10">
        <v>0.1</v>
      </c>
      <c r="H4458" t="s">
        <v>30</v>
      </c>
      <c r="I4458" s="8">
        <v>5399.1</v>
      </c>
      <c r="J4458" s="8">
        <v>926.07</v>
      </c>
      <c r="K4458" s="12">
        <f>YEAR(Table2[[#This Row],[Order_Date]])</f>
        <v>2024</v>
      </c>
      <c r="L4458" s="12">
        <f>MONTH(Table2[[#This Row],[Order_Date]])</f>
        <v>5</v>
      </c>
      <c r="M4458" t="str">
        <f>TEXT(Table2[[#This Row],[Order_Date]],"mmm")</f>
        <v>May</v>
      </c>
      <c r="N4458" t="str">
        <f>TEXT(Table2[[#This Row],[Order_Date]],"YYYY-MM")</f>
        <v>2024-05</v>
      </c>
      <c r="O4458" s="9">
        <f>IFERROR(Table2[[#This Row],[Profit]]/Table2[[#This Row],[Sales]],0)</f>
        <v>0.17152303161638049</v>
      </c>
      <c r="P4458" t="str">
        <f>_xlfn.XLOOKUP(Table2[[#This Row],[Product_ID]],Table4[Product_ID],Table4[Category],"Not Found")</f>
        <v>Furniture</v>
      </c>
      <c r="Q4458" t="str">
        <f>_xlfn.XLOOKUP(Table2[[#This Row],[Product_ID]],Table4[Product_ID],Table4[Sub_Category],"Not Found")</f>
        <v>Furniture</v>
      </c>
      <c r="R4458" t="str">
        <f>_xlfn.XLOOKUP(Table2[[#This Row],[Customer_ID]],Table1[Customer_ID],Table1[Region],"Not Found")</f>
        <v>South</v>
      </c>
      <c r="S4458" t="str">
        <f>_xlfn.XLOOKUP(Table2[[#This Row],[Customer_ID]],Table1[Customer_ID],Table1[Segment],"Not Found")</f>
        <v>Home Office</v>
      </c>
      <c r="T4458" t="str">
        <f>_xlfn.XLOOKUP(Table2[[#This Row],[Product_ID]],Table4[Product_ID],Table4[Product_Name],"Not Found")</f>
        <v>Study Table</v>
      </c>
    </row>
    <row r="4459" spans="1:20" x14ac:dyDescent="0.3">
      <c r="A4459" t="s">
        <v>4991</v>
      </c>
      <c r="B4459" s="4">
        <v>45806</v>
      </c>
      <c r="C4459" s="4">
        <v>45811</v>
      </c>
      <c r="D4459" t="s">
        <v>170</v>
      </c>
      <c r="E4459" t="s">
        <v>55</v>
      </c>
      <c r="F4459" s="8">
        <v>1</v>
      </c>
      <c r="G4459" s="10">
        <v>0.05</v>
      </c>
      <c r="H4459" t="s">
        <v>17</v>
      </c>
      <c r="I4459" s="8">
        <v>5699.05</v>
      </c>
      <c r="J4459" s="8">
        <v>1239.6300000000001</v>
      </c>
      <c r="K4459" s="12">
        <f>YEAR(Table2[[#This Row],[Order_Date]])</f>
        <v>2025</v>
      </c>
      <c r="L4459" s="12">
        <f>MONTH(Table2[[#This Row],[Order_Date]])</f>
        <v>5</v>
      </c>
      <c r="M4459" t="str">
        <f>TEXT(Table2[[#This Row],[Order_Date]],"mmm")</f>
        <v>May</v>
      </c>
      <c r="N4459" t="str">
        <f>TEXT(Table2[[#This Row],[Order_Date]],"YYYY-MM")</f>
        <v>2025-05</v>
      </c>
      <c r="O4459" s="9">
        <f>IFERROR(Table2[[#This Row],[Profit]]/Table2[[#This Row],[Sales]],0)</f>
        <v>0.21751519990173801</v>
      </c>
      <c r="P4459" t="str">
        <f>_xlfn.XLOOKUP(Table2[[#This Row],[Product_ID]],Table4[Product_ID],Table4[Category],"Not Found")</f>
        <v>Furniture</v>
      </c>
      <c r="Q4459" t="str">
        <f>_xlfn.XLOOKUP(Table2[[#This Row],[Product_ID]],Table4[Product_ID],Table4[Sub_Category],"Not Found")</f>
        <v>Furniture</v>
      </c>
      <c r="R4459" t="str">
        <f>_xlfn.XLOOKUP(Table2[[#This Row],[Customer_ID]],Table1[Customer_ID],Table1[Region],"Not Found")</f>
        <v>South</v>
      </c>
      <c r="S4459" t="str">
        <f>_xlfn.XLOOKUP(Table2[[#This Row],[Customer_ID]],Table1[Customer_ID],Table1[Segment],"Not Found")</f>
        <v>Home Office</v>
      </c>
      <c r="T4459" t="str">
        <f>_xlfn.XLOOKUP(Table2[[#This Row],[Product_ID]],Table4[Product_ID],Table4[Product_Name],"Not Found")</f>
        <v>Study Table</v>
      </c>
    </row>
    <row r="4460" spans="1:20" x14ac:dyDescent="0.3">
      <c r="A4460" t="s">
        <v>4992</v>
      </c>
      <c r="B4460" s="4">
        <v>45684</v>
      </c>
      <c r="C4460" s="4">
        <v>45686</v>
      </c>
      <c r="D4460" t="s">
        <v>446</v>
      </c>
      <c r="E4460" t="s">
        <v>26</v>
      </c>
      <c r="F4460" s="8">
        <v>1</v>
      </c>
      <c r="G4460" s="10">
        <v>0.05</v>
      </c>
      <c r="H4460" t="s">
        <v>17</v>
      </c>
      <c r="I4460" s="8">
        <v>854.05</v>
      </c>
      <c r="J4460" s="8">
        <v>167.26</v>
      </c>
      <c r="K4460" s="12">
        <f>YEAR(Table2[[#This Row],[Order_Date]])</f>
        <v>2025</v>
      </c>
      <c r="L4460" s="12">
        <f>MONTH(Table2[[#This Row],[Order_Date]])</f>
        <v>1</v>
      </c>
      <c r="M4460" t="str">
        <f>TEXT(Table2[[#This Row],[Order_Date]],"mmm")</f>
        <v>Jan</v>
      </c>
      <c r="N4460" t="str">
        <f>TEXT(Table2[[#This Row],[Order_Date]],"YYYY-MM")</f>
        <v>2025-01</v>
      </c>
      <c r="O4460" s="9">
        <f>IFERROR(Table2[[#This Row],[Profit]]/Table2[[#This Row],[Sales]],0)</f>
        <v>0.19584333469937357</v>
      </c>
      <c r="P4460" t="str">
        <f>_xlfn.XLOOKUP(Table2[[#This Row],[Product_ID]],Table4[Product_ID],Table4[Category],"Not Found")</f>
        <v>Technology</v>
      </c>
      <c r="Q4460" t="str">
        <f>_xlfn.XLOOKUP(Table2[[#This Row],[Product_ID]],Table4[Product_ID],Table4[Sub_Category],"Not Found")</f>
        <v>Accessories</v>
      </c>
      <c r="R4460" t="str">
        <f>_xlfn.XLOOKUP(Table2[[#This Row],[Customer_ID]],Table1[Customer_ID],Table1[Region],"Not Found")</f>
        <v>East</v>
      </c>
      <c r="S4460" t="str">
        <f>_xlfn.XLOOKUP(Table2[[#This Row],[Customer_ID]],Table1[Customer_ID],Table1[Segment],"Not Found")</f>
        <v>Corporate</v>
      </c>
      <c r="T4460" t="str">
        <f>_xlfn.XLOOKUP(Table2[[#This Row],[Product_ID]],Table4[Product_ID],Table4[Product_Name],"Not Found")</f>
        <v>Keyboard</v>
      </c>
    </row>
    <row r="4461" spans="1:20" x14ac:dyDescent="0.3">
      <c r="A4461" t="s">
        <v>4993</v>
      </c>
      <c r="B4461" s="4">
        <v>45607</v>
      </c>
      <c r="C4461" s="4">
        <v>45609</v>
      </c>
      <c r="D4461" t="s">
        <v>544</v>
      </c>
      <c r="E4461" t="s">
        <v>71</v>
      </c>
      <c r="F4461" s="8">
        <v>1</v>
      </c>
      <c r="G4461" s="10">
        <v>0</v>
      </c>
      <c r="H4461" t="s">
        <v>13</v>
      </c>
      <c r="I4461" s="8">
        <v>799</v>
      </c>
      <c r="J4461" s="8">
        <v>170.77</v>
      </c>
      <c r="K4461" s="12">
        <f>YEAR(Table2[[#This Row],[Order_Date]])</f>
        <v>2024</v>
      </c>
      <c r="L4461" s="12">
        <f>MONTH(Table2[[#This Row],[Order_Date]])</f>
        <v>11</v>
      </c>
      <c r="M4461" t="str">
        <f>TEXT(Table2[[#This Row],[Order_Date]],"mmm")</f>
        <v>Nov</v>
      </c>
      <c r="N4461" t="str">
        <f>TEXT(Table2[[#This Row],[Order_Date]],"YYYY-MM")</f>
        <v>2024-11</v>
      </c>
      <c r="O4461" s="9">
        <f>IFERROR(Table2[[#This Row],[Profit]]/Table2[[#This Row],[Sales]],0)</f>
        <v>0.213729662077597</v>
      </c>
      <c r="P4461" t="str">
        <f>_xlfn.XLOOKUP(Table2[[#This Row],[Product_ID]],Table4[Product_ID],Table4[Category],"Not Found")</f>
        <v>Home</v>
      </c>
      <c r="Q4461" t="str">
        <f>_xlfn.XLOOKUP(Table2[[#This Row],[Product_ID]],Table4[Product_ID],Table4[Sub_Category],"Not Found")</f>
        <v>Storage</v>
      </c>
      <c r="R4461" t="str">
        <f>_xlfn.XLOOKUP(Table2[[#This Row],[Customer_ID]],Table1[Customer_ID],Table1[Region],"Not Found")</f>
        <v>South</v>
      </c>
      <c r="S4461" t="str">
        <f>_xlfn.XLOOKUP(Table2[[#This Row],[Customer_ID]],Table1[Customer_ID],Table1[Segment],"Not Found")</f>
        <v>Corporate</v>
      </c>
      <c r="T4461" t="str">
        <f>_xlfn.XLOOKUP(Table2[[#This Row],[Product_ID]],Table4[Product_ID],Table4[Product_Name],"Not Found")</f>
        <v>Storage Box</v>
      </c>
    </row>
    <row r="4462" spans="1:20" x14ac:dyDescent="0.3">
      <c r="A4462" t="s">
        <v>4994</v>
      </c>
      <c r="B4462" s="4">
        <v>45367</v>
      </c>
      <c r="C4462" s="4">
        <v>45369</v>
      </c>
      <c r="D4462" t="s">
        <v>763</v>
      </c>
      <c r="E4462" t="s">
        <v>12</v>
      </c>
      <c r="F4462" s="8">
        <v>1</v>
      </c>
      <c r="G4462" s="10">
        <v>0.15</v>
      </c>
      <c r="H4462" t="s">
        <v>17</v>
      </c>
      <c r="I4462" s="8">
        <v>509.15</v>
      </c>
      <c r="J4462" s="8">
        <v>146.54</v>
      </c>
      <c r="K4462" s="12">
        <f>YEAR(Table2[[#This Row],[Order_Date]])</f>
        <v>2024</v>
      </c>
      <c r="L4462" s="12">
        <f>MONTH(Table2[[#This Row],[Order_Date]])</f>
        <v>3</v>
      </c>
      <c r="M4462" t="str">
        <f>TEXT(Table2[[#This Row],[Order_Date]],"mmm")</f>
        <v>Mar</v>
      </c>
      <c r="N4462" t="str">
        <f>TEXT(Table2[[#This Row],[Order_Date]],"YYYY-MM")</f>
        <v>2024-03</v>
      </c>
      <c r="O4462" s="9">
        <f>IFERROR(Table2[[#This Row],[Profit]]/Table2[[#This Row],[Sales]],0)</f>
        <v>0.28781302170283807</v>
      </c>
      <c r="P4462" t="str">
        <f>_xlfn.XLOOKUP(Table2[[#This Row],[Product_ID]],Table4[Product_ID],Table4[Category],"Not Found")</f>
        <v>Home</v>
      </c>
      <c r="Q4462" t="str">
        <f>_xlfn.XLOOKUP(Table2[[#This Row],[Product_ID]],Table4[Product_ID],Table4[Sub_Category],"Not Found")</f>
        <v>Kitchen</v>
      </c>
      <c r="R4462" t="str">
        <f>_xlfn.XLOOKUP(Table2[[#This Row],[Customer_ID]],Table1[Customer_ID],Table1[Region],"Not Found")</f>
        <v>South</v>
      </c>
      <c r="S4462" t="str">
        <f>_xlfn.XLOOKUP(Table2[[#This Row],[Customer_ID]],Table1[Customer_ID],Table1[Segment],"Not Found")</f>
        <v>Consumer</v>
      </c>
      <c r="T4462" t="str">
        <f>_xlfn.XLOOKUP(Table2[[#This Row],[Product_ID]],Table4[Product_ID],Table4[Product_Name],"Not Found")</f>
        <v>Water Bottle</v>
      </c>
    </row>
    <row r="4463" spans="1:20" x14ac:dyDescent="0.3">
      <c r="A4463" t="s">
        <v>4995</v>
      </c>
      <c r="B4463" s="4">
        <v>45890</v>
      </c>
      <c r="C4463" s="4">
        <v>45895</v>
      </c>
      <c r="D4463" t="s">
        <v>787</v>
      </c>
      <c r="E4463" t="s">
        <v>40</v>
      </c>
      <c r="F4463" s="8">
        <v>1</v>
      </c>
      <c r="G4463" s="10">
        <v>0.15</v>
      </c>
      <c r="H4463" t="s">
        <v>17</v>
      </c>
      <c r="I4463" s="8">
        <v>1274.1500000000001</v>
      </c>
      <c r="J4463" s="8">
        <v>292.18</v>
      </c>
      <c r="K4463" s="12">
        <f>YEAR(Table2[[#This Row],[Order_Date]])</f>
        <v>2025</v>
      </c>
      <c r="L4463" s="12">
        <f>MONTH(Table2[[#This Row],[Order_Date]])</f>
        <v>8</v>
      </c>
      <c r="M4463" t="str">
        <f>TEXT(Table2[[#This Row],[Order_Date]],"mmm")</f>
        <v>Aug</v>
      </c>
      <c r="N4463" t="str">
        <f>TEXT(Table2[[#This Row],[Order_Date]],"YYYY-MM")</f>
        <v>2025-08</v>
      </c>
      <c r="O4463" s="9">
        <f>IFERROR(Table2[[#This Row],[Profit]]/Table2[[#This Row],[Sales]],0)</f>
        <v>0.2293136600871169</v>
      </c>
      <c r="P4463" t="str">
        <f>_xlfn.XLOOKUP(Table2[[#This Row],[Product_ID]],Table4[Product_ID],Table4[Category],"Not Found")</f>
        <v>Technology</v>
      </c>
      <c r="Q4463" t="str">
        <f>_xlfn.XLOOKUP(Table2[[#This Row],[Product_ID]],Table4[Product_ID],Table4[Sub_Category],"Not Found")</f>
        <v>Accessories</v>
      </c>
      <c r="R4463" t="str">
        <f>_xlfn.XLOOKUP(Table2[[#This Row],[Customer_ID]],Table1[Customer_ID],Table1[Region],"Not Found")</f>
        <v>South</v>
      </c>
      <c r="S4463" t="str">
        <f>_xlfn.XLOOKUP(Table2[[#This Row],[Customer_ID]],Table1[Customer_ID],Table1[Segment],"Not Found")</f>
        <v>Home Office</v>
      </c>
      <c r="T4463" t="str">
        <f>_xlfn.XLOOKUP(Table2[[#This Row],[Product_ID]],Table4[Product_ID],Table4[Product_Name],"Not Found")</f>
        <v>Power Bank</v>
      </c>
    </row>
    <row r="4464" spans="1:20" x14ac:dyDescent="0.3">
      <c r="A4464" t="s">
        <v>4996</v>
      </c>
      <c r="B4464" s="4">
        <v>45561</v>
      </c>
      <c r="C4464" s="4">
        <v>45563</v>
      </c>
      <c r="D4464" t="s">
        <v>1186</v>
      </c>
      <c r="E4464" t="s">
        <v>20</v>
      </c>
      <c r="F4464" s="8">
        <v>1</v>
      </c>
      <c r="G4464" s="10">
        <v>0</v>
      </c>
      <c r="H4464" t="s">
        <v>17</v>
      </c>
      <c r="I4464" s="8">
        <v>6999</v>
      </c>
      <c r="J4464" s="8">
        <v>1355.96</v>
      </c>
      <c r="K4464" s="12">
        <f>YEAR(Table2[[#This Row],[Order_Date]])</f>
        <v>2024</v>
      </c>
      <c r="L4464" s="12">
        <f>MONTH(Table2[[#This Row],[Order_Date]])</f>
        <v>9</v>
      </c>
      <c r="M4464" t="str">
        <f>TEXT(Table2[[#This Row],[Order_Date]],"mmm")</f>
        <v>Sep</v>
      </c>
      <c r="N4464" t="str">
        <f>TEXT(Table2[[#This Row],[Order_Date]],"YYYY-MM")</f>
        <v>2024-09</v>
      </c>
      <c r="O4464" s="9">
        <f>IFERROR(Table2[[#This Row],[Profit]]/Table2[[#This Row],[Sales]],0)</f>
        <v>0.19373624803543363</v>
      </c>
      <c r="P4464" t="str">
        <f>_xlfn.XLOOKUP(Table2[[#This Row],[Product_ID]],Table4[Product_ID],Table4[Category],"Not Found")</f>
        <v>Furniture</v>
      </c>
      <c r="Q4464" t="str">
        <f>_xlfn.XLOOKUP(Table2[[#This Row],[Product_ID]],Table4[Product_ID],Table4[Sub_Category],"Not Found")</f>
        <v>Furniture</v>
      </c>
      <c r="R4464" t="str">
        <f>_xlfn.XLOOKUP(Table2[[#This Row],[Customer_ID]],Table1[Customer_ID],Table1[Region],"Not Found")</f>
        <v>South</v>
      </c>
      <c r="S4464" t="str">
        <f>_xlfn.XLOOKUP(Table2[[#This Row],[Customer_ID]],Table1[Customer_ID],Table1[Segment],"Not Found")</f>
        <v>Home Office</v>
      </c>
      <c r="T4464" t="str">
        <f>_xlfn.XLOOKUP(Table2[[#This Row],[Product_ID]],Table4[Product_ID],Table4[Product_Name],"Not Found")</f>
        <v>Office Chair</v>
      </c>
    </row>
    <row r="4465" spans="1:20" x14ac:dyDescent="0.3">
      <c r="A4465" t="s">
        <v>4997</v>
      </c>
      <c r="B4465" s="4">
        <v>45516</v>
      </c>
      <c r="C4465" s="4">
        <v>45521</v>
      </c>
      <c r="D4465" t="s">
        <v>87</v>
      </c>
      <c r="E4465" t="s">
        <v>12</v>
      </c>
      <c r="F4465" s="8">
        <v>1</v>
      </c>
      <c r="G4465" s="10">
        <v>0.1</v>
      </c>
      <c r="H4465" t="s">
        <v>17</v>
      </c>
      <c r="I4465" s="8">
        <v>539.1</v>
      </c>
      <c r="J4465" s="8">
        <v>169.5</v>
      </c>
      <c r="K4465" s="12">
        <f>YEAR(Table2[[#This Row],[Order_Date]])</f>
        <v>2024</v>
      </c>
      <c r="L4465" s="12">
        <f>MONTH(Table2[[#This Row],[Order_Date]])</f>
        <v>8</v>
      </c>
      <c r="M4465" t="str">
        <f>TEXT(Table2[[#This Row],[Order_Date]],"mmm")</f>
        <v>Aug</v>
      </c>
      <c r="N4465" t="str">
        <f>TEXT(Table2[[#This Row],[Order_Date]],"YYYY-MM")</f>
        <v>2024-08</v>
      </c>
      <c r="O4465" s="9">
        <f>IFERROR(Table2[[#This Row],[Profit]]/Table2[[#This Row],[Sales]],0)</f>
        <v>0.31441291040623259</v>
      </c>
      <c r="P4465" t="str">
        <f>_xlfn.XLOOKUP(Table2[[#This Row],[Product_ID]],Table4[Product_ID],Table4[Category],"Not Found")</f>
        <v>Home</v>
      </c>
      <c r="Q4465" t="str">
        <f>_xlfn.XLOOKUP(Table2[[#This Row],[Product_ID]],Table4[Product_ID],Table4[Sub_Category],"Not Found")</f>
        <v>Kitchen</v>
      </c>
      <c r="R4465" t="str">
        <f>_xlfn.XLOOKUP(Table2[[#This Row],[Customer_ID]],Table1[Customer_ID],Table1[Region],"Not Found")</f>
        <v>South</v>
      </c>
      <c r="S4465" t="str">
        <f>_xlfn.XLOOKUP(Table2[[#This Row],[Customer_ID]],Table1[Customer_ID],Table1[Segment],"Not Found")</f>
        <v>Consumer</v>
      </c>
      <c r="T4465" t="str">
        <f>_xlfn.XLOOKUP(Table2[[#This Row],[Product_ID]],Table4[Product_ID],Table4[Product_Name],"Not Found")</f>
        <v>Water Bottle</v>
      </c>
    </row>
    <row r="4466" spans="1:20" x14ac:dyDescent="0.3">
      <c r="A4466" t="s">
        <v>4998</v>
      </c>
      <c r="B4466" s="4">
        <v>45821</v>
      </c>
      <c r="C4466" s="4">
        <v>45822</v>
      </c>
      <c r="D4466" t="s">
        <v>2126</v>
      </c>
      <c r="E4466" t="s">
        <v>20</v>
      </c>
      <c r="F4466" s="8">
        <v>5</v>
      </c>
      <c r="G4466" s="10">
        <v>0</v>
      </c>
      <c r="H4466" t="s">
        <v>13</v>
      </c>
      <c r="I4466" s="8">
        <v>34995</v>
      </c>
      <c r="J4466" s="8">
        <v>7115.32</v>
      </c>
      <c r="K4466" s="12">
        <f>YEAR(Table2[[#This Row],[Order_Date]])</f>
        <v>2025</v>
      </c>
      <c r="L4466" s="12">
        <f>MONTH(Table2[[#This Row],[Order_Date]])</f>
        <v>6</v>
      </c>
      <c r="M4466" t="str">
        <f>TEXT(Table2[[#This Row],[Order_Date]],"mmm")</f>
        <v>Jun</v>
      </c>
      <c r="N4466" t="str">
        <f>TEXT(Table2[[#This Row],[Order_Date]],"YYYY-MM")</f>
        <v>2025-06</v>
      </c>
      <c r="O4466" s="9">
        <f>IFERROR(Table2[[#This Row],[Profit]]/Table2[[#This Row],[Sales]],0)</f>
        <v>0.20332390341477352</v>
      </c>
      <c r="P4466" t="str">
        <f>_xlfn.XLOOKUP(Table2[[#This Row],[Product_ID]],Table4[Product_ID],Table4[Category],"Not Found")</f>
        <v>Furniture</v>
      </c>
      <c r="Q4466" t="str">
        <f>_xlfn.XLOOKUP(Table2[[#This Row],[Product_ID]],Table4[Product_ID],Table4[Sub_Category],"Not Found")</f>
        <v>Furniture</v>
      </c>
      <c r="R4466" t="str">
        <f>_xlfn.XLOOKUP(Table2[[#This Row],[Customer_ID]],Table1[Customer_ID],Table1[Region],"Not Found")</f>
        <v>West</v>
      </c>
      <c r="S4466" t="str">
        <f>_xlfn.XLOOKUP(Table2[[#This Row],[Customer_ID]],Table1[Customer_ID],Table1[Segment],"Not Found")</f>
        <v>Consumer</v>
      </c>
      <c r="T4466" t="str">
        <f>_xlfn.XLOOKUP(Table2[[#This Row],[Product_ID]],Table4[Product_ID],Table4[Product_Name],"Not Found")</f>
        <v>Office Chair</v>
      </c>
    </row>
    <row r="4467" spans="1:20" x14ac:dyDescent="0.3">
      <c r="A4467" t="s">
        <v>4999</v>
      </c>
      <c r="B4467" s="4">
        <v>45404</v>
      </c>
      <c r="C4467" s="4">
        <v>45405</v>
      </c>
      <c r="D4467" t="s">
        <v>130</v>
      </c>
      <c r="E4467" t="s">
        <v>12</v>
      </c>
      <c r="F4467" s="8">
        <v>1</v>
      </c>
      <c r="G4467" s="10">
        <v>0.05</v>
      </c>
      <c r="H4467" t="s">
        <v>13</v>
      </c>
      <c r="I4467" s="8">
        <v>569.04999999999995</v>
      </c>
      <c r="J4467" s="8">
        <v>190.11</v>
      </c>
      <c r="K4467" s="12">
        <f>YEAR(Table2[[#This Row],[Order_Date]])</f>
        <v>2024</v>
      </c>
      <c r="L4467" s="12">
        <f>MONTH(Table2[[#This Row],[Order_Date]])</f>
        <v>4</v>
      </c>
      <c r="M4467" t="str">
        <f>TEXT(Table2[[#This Row],[Order_Date]],"mmm")</f>
        <v>Apr</v>
      </c>
      <c r="N4467" t="str">
        <f>TEXT(Table2[[#This Row],[Order_Date]],"YYYY-MM")</f>
        <v>2024-04</v>
      </c>
      <c r="O4467" s="9">
        <f>IFERROR(Table2[[#This Row],[Profit]]/Table2[[#This Row],[Sales]],0)</f>
        <v>0.33408312099112564</v>
      </c>
      <c r="P4467" t="str">
        <f>_xlfn.XLOOKUP(Table2[[#This Row],[Product_ID]],Table4[Product_ID],Table4[Category],"Not Found")</f>
        <v>Home</v>
      </c>
      <c r="Q4467" t="str">
        <f>_xlfn.XLOOKUP(Table2[[#This Row],[Product_ID]],Table4[Product_ID],Table4[Sub_Category],"Not Found")</f>
        <v>Kitchen</v>
      </c>
      <c r="R4467" t="str">
        <f>_xlfn.XLOOKUP(Table2[[#This Row],[Customer_ID]],Table1[Customer_ID],Table1[Region],"Not Found")</f>
        <v>East</v>
      </c>
      <c r="S4467" t="str">
        <f>_xlfn.XLOOKUP(Table2[[#This Row],[Customer_ID]],Table1[Customer_ID],Table1[Segment],"Not Found")</f>
        <v>Consumer</v>
      </c>
      <c r="T4467" t="str">
        <f>_xlfn.XLOOKUP(Table2[[#This Row],[Product_ID]],Table4[Product_ID],Table4[Product_Name],"Not Found")</f>
        <v>Water Bottle</v>
      </c>
    </row>
    <row r="4468" spans="1:20" x14ac:dyDescent="0.3">
      <c r="A4468" t="s">
        <v>5000</v>
      </c>
      <c r="B4468" s="4">
        <v>45542</v>
      </c>
      <c r="C4468" s="4">
        <v>45543</v>
      </c>
      <c r="D4468" t="s">
        <v>1171</v>
      </c>
      <c r="E4468" t="s">
        <v>45</v>
      </c>
      <c r="F4468" s="8">
        <v>1</v>
      </c>
      <c r="G4468" s="10">
        <v>0</v>
      </c>
      <c r="H4468" t="s">
        <v>21</v>
      </c>
      <c r="I4468" s="8">
        <v>2499</v>
      </c>
      <c r="J4468" s="8">
        <v>557.92999999999995</v>
      </c>
      <c r="K4468" s="12">
        <f>YEAR(Table2[[#This Row],[Order_Date]])</f>
        <v>2024</v>
      </c>
      <c r="L4468" s="12">
        <f>MONTH(Table2[[#This Row],[Order_Date]])</f>
        <v>9</v>
      </c>
      <c r="M4468" t="str">
        <f>TEXT(Table2[[#This Row],[Order_Date]],"mmm")</f>
        <v>Sep</v>
      </c>
      <c r="N4468" t="str">
        <f>TEXT(Table2[[#This Row],[Order_Date]],"YYYY-MM")</f>
        <v>2024-09</v>
      </c>
      <c r="O4468" s="9">
        <f>IFERROR(Table2[[#This Row],[Profit]]/Table2[[#This Row],[Sales]],0)</f>
        <v>0.2232613045218087</v>
      </c>
      <c r="P4468" t="str">
        <f>_xlfn.XLOOKUP(Table2[[#This Row],[Product_ID]],Table4[Product_ID],Table4[Category],"Not Found")</f>
        <v>Technology</v>
      </c>
      <c r="Q4468" t="str">
        <f>_xlfn.XLOOKUP(Table2[[#This Row],[Product_ID]],Table4[Product_ID],Table4[Sub_Category],"Not Found")</f>
        <v>Audio</v>
      </c>
      <c r="R4468" t="str">
        <f>_xlfn.XLOOKUP(Table2[[#This Row],[Customer_ID]],Table1[Customer_ID],Table1[Region],"Not Found")</f>
        <v>South</v>
      </c>
      <c r="S4468" t="str">
        <f>_xlfn.XLOOKUP(Table2[[#This Row],[Customer_ID]],Table1[Customer_ID],Table1[Segment],"Not Found")</f>
        <v>Corporate</v>
      </c>
      <c r="T4468" t="str">
        <f>_xlfn.XLOOKUP(Table2[[#This Row],[Product_ID]],Table4[Product_ID],Table4[Product_Name],"Not Found")</f>
        <v>Headphones</v>
      </c>
    </row>
    <row r="4469" spans="1:20" x14ac:dyDescent="0.3">
      <c r="A4469" t="s">
        <v>5001</v>
      </c>
      <c r="B4469" s="4">
        <v>45524</v>
      </c>
      <c r="C4469" s="4">
        <v>45527</v>
      </c>
      <c r="D4469" t="s">
        <v>384</v>
      </c>
      <c r="E4469" t="s">
        <v>71</v>
      </c>
      <c r="F4469" s="8">
        <v>5</v>
      </c>
      <c r="G4469" s="10">
        <v>0</v>
      </c>
      <c r="H4469" t="s">
        <v>13</v>
      </c>
      <c r="I4469" s="8">
        <v>3995</v>
      </c>
      <c r="J4469" s="8">
        <v>1210.0999999999999</v>
      </c>
      <c r="K4469" s="12">
        <f>YEAR(Table2[[#This Row],[Order_Date]])</f>
        <v>2024</v>
      </c>
      <c r="L4469" s="12">
        <f>MONTH(Table2[[#This Row],[Order_Date]])</f>
        <v>8</v>
      </c>
      <c r="M4469" t="str">
        <f>TEXT(Table2[[#This Row],[Order_Date]],"mmm")</f>
        <v>Aug</v>
      </c>
      <c r="N4469" t="str">
        <f>TEXT(Table2[[#This Row],[Order_Date]],"YYYY-MM")</f>
        <v>2024-08</v>
      </c>
      <c r="O4469" s="9">
        <f>IFERROR(Table2[[#This Row],[Profit]]/Table2[[#This Row],[Sales]],0)</f>
        <v>0.30290362953692113</v>
      </c>
      <c r="P4469" t="str">
        <f>_xlfn.XLOOKUP(Table2[[#This Row],[Product_ID]],Table4[Product_ID],Table4[Category],"Not Found")</f>
        <v>Home</v>
      </c>
      <c r="Q4469" t="str">
        <f>_xlfn.XLOOKUP(Table2[[#This Row],[Product_ID]],Table4[Product_ID],Table4[Sub_Category],"Not Found")</f>
        <v>Storage</v>
      </c>
      <c r="R4469" t="str">
        <f>_xlfn.XLOOKUP(Table2[[#This Row],[Customer_ID]],Table1[Customer_ID],Table1[Region],"Not Found")</f>
        <v>North</v>
      </c>
      <c r="S4469" t="str">
        <f>_xlfn.XLOOKUP(Table2[[#This Row],[Customer_ID]],Table1[Customer_ID],Table1[Segment],"Not Found")</f>
        <v>Corporate</v>
      </c>
      <c r="T4469" t="str">
        <f>_xlfn.XLOOKUP(Table2[[#This Row],[Product_ID]],Table4[Product_ID],Table4[Product_Name],"Not Found")</f>
        <v>Storage Box</v>
      </c>
    </row>
    <row r="4470" spans="1:20" x14ac:dyDescent="0.3">
      <c r="A4470" t="s">
        <v>5002</v>
      </c>
      <c r="B4470" s="4">
        <v>46005</v>
      </c>
      <c r="C4470" s="4">
        <v>46006</v>
      </c>
      <c r="D4470" t="s">
        <v>661</v>
      </c>
      <c r="E4470" t="s">
        <v>45</v>
      </c>
      <c r="F4470" s="8">
        <v>2</v>
      </c>
      <c r="G4470" s="10">
        <v>0</v>
      </c>
      <c r="H4470" t="s">
        <v>13</v>
      </c>
      <c r="I4470" s="8">
        <v>4998</v>
      </c>
      <c r="J4470" s="8">
        <v>1090.6199999999999</v>
      </c>
      <c r="K4470" s="12">
        <f>YEAR(Table2[[#This Row],[Order_Date]])</f>
        <v>2025</v>
      </c>
      <c r="L4470" s="12">
        <f>MONTH(Table2[[#This Row],[Order_Date]])</f>
        <v>12</v>
      </c>
      <c r="M4470" t="str">
        <f>TEXT(Table2[[#This Row],[Order_Date]],"mmm")</f>
        <v>Dec</v>
      </c>
      <c r="N4470" t="str">
        <f>TEXT(Table2[[#This Row],[Order_Date]],"YYYY-MM")</f>
        <v>2025-12</v>
      </c>
      <c r="O4470" s="9">
        <f>IFERROR(Table2[[#This Row],[Profit]]/Table2[[#This Row],[Sales]],0)</f>
        <v>0.2182112845138055</v>
      </c>
      <c r="P4470" t="str">
        <f>_xlfn.XLOOKUP(Table2[[#This Row],[Product_ID]],Table4[Product_ID],Table4[Category],"Not Found")</f>
        <v>Technology</v>
      </c>
      <c r="Q4470" t="str">
        <f>_xlfn.XLOOKUP(Table2[[#This Row],[Product_ID]],Table4[Product_ID],Table4[Sub_Category],"Not Found")</f>
        <v>Audio</v>
      </c>
      <c r="R4470" t="str">
        <f>_xlfn.XLOOKUP(Table2[[#This Row],[Customer_ID]],Table1[Customer_ID],Table1[Region],"Not Found")</f>
        <v>South</v>
      </c>
      <c r="S4470" t="str">
        <f>_xlfn.XLOOKUP(Table2[[#This Row],[Customer_ID]],Table1[Customer_ID],Table1[Segment],"Not Found")</f>
        <v>Corporate</v>
      </c>
      <c r="T4470" t="str">
        <f>_xlfn.XLOOKUP(Table2[[#This Row],[Product_ID]],Table4[Product_ID],Table4[Product_Name],"Not Found")</f>
        <v>Headphones</v>
      </c>
    </row>
    <row r="4471" spans="1:20" x14ac:dyDescent="0.3">
      <c r="A4471" t="s">
        <v>5003</v>
      </c>
      <c r="B4471" s="4">
        <v>45374</v>
      </c>
      <c r="C4471" s="4">
        <v>45375</v>
      </c>
      <c r="D4471" t="s">
        <v>648</v>
      </c>
      <c r="E4471" t="s">
        <v>20</v>
      </c>
      <c r="F4471" s="8">
        <v>2</v>
      </c>
      <c r="G4471" s="10">
        <v>0.15</v>
      </c>
      <c r="H4471" t="s">
        <v>17</v>
      </c>
      <c r="I4471" s="8">
        <v>11898.3</v>
      </c>
      <c r="J4471" s="8">
        <v>1661.23</v>
      </c>
      <c r="K4471" s="12">
        <f>YEAR(Table2[[#This Row],[Order_Date]])</f>
        <v>2024</v>
      </c>
      <c r="L4471" s="12">
        <f>MONTH(Table2[[#This Row],[Order_Date]])</f>
        <v>3</v>
      </c>
      <c r="M4471" t="str">
        <f>TEXT(Table2[[#This Row],[Order_Date]],"mmm")</f>
        <v>Mar</v>
      </c>
      <c r="N4471" t="str">
        <f>TEXT(Table2[[#This Row],[Order_Date]],"YYYY-MM")</f>
        <v>2024-03</v>
      </c>
      <c r="O4471" s="9">
        <f>IFERROR(Table2[[#This Row],[Profit]]/Table2[[#This Row],[Sales]],0)</f>
        <v>0.13961910525032989</v>
      </c>
      <c r="P4471" t="str">
        <f>_xlfn.XLOOKUP(Table2[[#This Row],[Product_ID]],Table4[Product_ID],Table4[Category],"Not Found")</f>
        <v>Furniture</v>
      </c>
      <c r="Q4471" t="str">
        <f>_xlfn.XLOOKUP(Table2[[#This Row],[Product_ID]],Table4[Product_ID],Table4[Sub_Category],"Not Found")</f>
        <v>Furniture</v>
      </c>
      <c r="R4471" t="str">
        <f>_xlfn.XLOOKUP(Table2[[#This Row],[Customer_ID]],Table1[Customer_ID],Table1[Region],"Not Found")</f>
        <v>North</v>
      </c>
      <c r="S4471" t="str">
        <f>_xlfn.XLOOKUP(Table2[[#This Row],[Customer_ID]],Table1[Customer_ID],Table1[Segment],"Not Found")</f>
        <v>Consumer</v>
      </c>
      <c r="T4471" t="str">
        <f>_xlfn.XLOOKUP(Table2[[#This Row],[Product_ID]],Table4[Product_ID],Table4[Product_Name],"Not Found")</f>
        <v>Office Chair</v>
      </c>
    </row>
    <row r="4472" spans="1:20" x14ac:dyDescent="0.3">
      <c r="A4472" t="s">
        <v>5004</v>
      </c>
      <c r="B4472" s="4">
        <v>45416</v>
      </c>
      <c r="C4472" s="4">
        <v>45421</v>
      </c>
      <c r="D4472" t="s">
        <v>534</v>
      </c>
      <c r="E4472" t="s">
        <v>29</v>
      </c>
      <c r="F4472" s="8">
        <v>1</v>
      </c>
      <c r="G4472" s="10">
        <v>0.1</v>
      </c>
      <c r="H4472" t="s">
        <v>30</v>
      </c>
      <c r="I4472" s="8">
        <v>359.1</v>
      </c>
      <c r="J4472" s="8">
        <v>111.01</v>
      </c>
      <c r="K4472" s="12">
        <f>YEAR(Table2[[#This Row],[Order_Date]])</f>
        <v>2024</v>
      </c>
      <c r="L4472" s="12">
        <f>MONTH(Table2[[#This Row],[Order_Date]])</f>
        <v>5</v>
      </c>
      <c r="M4472" t="str">
        <f>TEXT(Table2[[#This Row],[Order_Date]],"mmm")</f>
        <v>May</v>
      </c>
      <c r="N4472" t="str">
        <f>TEXT(Table2[[#This Row],[Order_Date]],"YYYY-MM")</f>
        <v>2024-05</v>
      </c>
      <c r="O4472" s="9">
        <f>IFERROR(Table2[[#This Row],[Profit]]/Table2[[#This Row],[Sales]],0)</f>
        <v>0.30913394597605126</v>
      </c>
      <c r="P4472" t="str">
        <f>_xlfn.XLOOKUP(Table2[[#This Row],[Product_ID]],Table4[Product_ID],Table4[Category],"Not Found")</f>
        <v>Office</v>
      </c>
      <c r="Q4472" t="str">
        <f>_xlfn.XLOOKUP(Table2[[#This Row],[Product_ID]],Table4[Product_ID],Table4[Sub_Category],"Not Found")</f>
        <v>Paper</v>
      </c>
      <c r="R4472" t="str">
        <f>_xlfn.XLOOKUP(Table2[[#This Row],[Customer_ID]],Table1[Customer_ID],Table1[Region],"Not Found")</f>
        <v>North</v>
      </c>
      <c r="S4472" t="str">
        <f>_xlfn.XLOOKUP(Table2[[#This Row],[Customer_ID]],Table1[Customer_ID],Table1[Segment],"Not Found")</f>
        <v>Consumer</v>
      </c>
      <c r="T4472" t="str">
        <f>_xlfn.XLOOKUP(Table2[[#This Row],[Product_ID]],Table4[Product_ID],Table4[Product_Name],"Not Found")</f>
        <v>Notebook Set</v>
      </c>
    </row>
    <row r="4473" spans="1:20" x14ac:dyDescent="0.3">
      <c r="A4473" t="s">
        <v>5005</v>
      </c>
      <c r="B4473" s="4">
        <v>45466</v>
      </c>
      <c r="C4473" s="4">
        <v>45471</v>
      </c>
      <c r="D4473" t="s">
        <v>878</v>
      </c>
      <c r="E4473" t="s">
        <v>200</v>
      </c>
      <c r="F4473" s="8">
        <v>2</v>
      </c>
      <c r="G4473" s="10">
        <v>0</v>
      </c>
      <c r="H4473" t="s">
        <v>13</v>
      </c>
      <c r="I4473" s="8">
        <v>2198</v>
      </c>
      <c r="J4473" s="8">
        <v>612.61</v>
      </c>
      <c r="K4473" s="12">
        <f>YEAR(Table2[[#This Row],[Order_Date]])</f>
        <v>2024</v>
      </c>
      <c r="L4473" s="12">
        <f>MONTH(Table2[[#This Row],[Order_Date]])</f>
        <v>6</v>
      </c>
      <c r="M4473" t="str">
        <f>TEXT(Table2[[#This Row],[Order_Date]],"mmm")</f>
        <v>Jun</v>
      </c>
      <c r="N4473" t="str">
        <f>TEXT(Table2[[#This Row],[Order_Date]],"YYYY-MM")</f>
        <v>2024-06</v>
      </c>
      <c r="O4473" s="9">
        <f>IFERROR(Table2[[#This Row],[Profit]]/Table2[[#This Row],[Sales]],0)</f>
        <v>0.27871246587807097</v>
      </c>
      <c r="P4473" t="str">
        <f>_xlfn.XLOOKUP(Table2[[#This Row],[Product_ID]],Table4[Product_ID],Table4[Category],"Not Found")</f>
        <v>Office</v>
      </c>
      <c r="Q4473" t="str">
        <f>_xlfn.XLOOKUP(Table2[[#This Row],[Product_ID]],Table4[Product_ID],Table4[Sub_Category],"Not Found")</f>
        <v>Office Supplies</v>
      </c>
      <c r="R4473" t="str">
        <f>_xlfn.XLOOKUP(Table2[[#This Row],[Customer_ID]],Table1[Customer_ID],Table1[Region],"Not Found")</f>
        <v>South</v>
      </c>
      <c r="S4473" t="str">
        <f>_xlfn.XLOOKUP(Table2[[#This Row],[Customer_ID]],Table1[Customer_ID],Table1[Segment],"Not Found")</f>
        <v>Consumer</v>
      </c>
      <c r="T4473" t="str">
        <f>_xlfn.XLOOKUP(Table2[[#This Row],[Product_ID]],Table4[Product_ID],Table4[Product_Name],"Not Found")</f>
        <v>Laptop Stand</v>
      </c>
    </row>
    <row r="4474" spans="1:20" x14ac:dyDescent="0.3">
      <c r="A4474" t="s">
        <v>5006</v>
      </c>
      <c r="B4474" s="4">
        <v>45360</v>
      </c>
      <c r="C4474" s="4">
        <v>45362</v>
      </c>
      <c r="D4474" t="s">
        <v>1416</v>
      </c>
      <c r="E4474" t="s">
        <v>29</v>
      </c>
      <c r="F4474" s="8">
        <v>1</v>
      </c>
      <c r="G4474" s="10">
        <v>0.05</v>
      </c>
      <c r="H4474" t="s">
        <v>17</v>
      </c>
      <c r="I4474" s="8">
        <v>379.05</v>
      </c>
      <c r="J4474" s="8">
        <v>133.65</v>
      </c>
      <c r="K4474" s="12">
        <f>YEAR(Table2[[#This Row],[Order_Date]])</f>
        <v>2024</v>
      </c>
      <c r="L4474" s="12">
        <f>MONTH(Table2[[#This Row],[Order_Date]])</f>
        <v>3</v>
      </c>
      <c r="M4474" t="str">
        <f>TEXT(Table2[[#This Row],[Order_Date]],"mmm")</f>
        <v>Mar</v>
      </c>
      <c r="N4474" t="str">
        <f>TEXT(Table2[[#This Row],[Order_Date]],"YYYY-MM")</f>
        <v>2024-03</v>
      </c>
      <c r="O4474" s="9">
        <f>IFERROR(Table2[[#This Row],[Profit]]/Table2[[#This Row],[Sales]],0)</f>
        <v>0.35259200633161852</v>
      </c>
      <c r="P4474" t="str">
        <f>_xlfn.XLOOKUP(Table2[[#This Row],[Product_ID]],Table4[Product_ID],Table4[Category],"Not Found")</f>
        <v>Office</v>
      </c>
      <c r="Q4474" t="str">
        <f>_xlfn.XLOOKUP(Table2[[#This Row],[Product_ID]],Table4[Product_ID],Table4[Sub_Category],"Not Found")</f>
        <v>Paper</v>
      </c>
      <c r="R4474" t="str">
        <f>_xlfn.XLOOKUP(Table2[[#This Row],[Customer_ID]],Table1[Customer_ID],Table1[Region],"Not Found")</f>
        <v>North</v>
      </c>
      <c r="S4474" t="str">
        <f>_xlfn.XLOOKUP(Table2[[#This Row],[Customer_ID]],Table1[Customer_ID],Table1[Segment],"Not Found")</f>
        <v>Corporate</v>
      </c>
      <c r="T4474" t="str">
        <f>_xlfn.XLOOKUP(Table2[[#This Row],[Product_ID]],Table4[Product_ID],Table4[Product_Name],"Not Found")</f>
        <v>Notebook Set</v>
      </c>
    </row>
    <row r="4475" spans="1:20" x14ac:dyDescent="0.3">
      <c r="A4475" t="s">
        <v>5007</v>
      </c>
      <c r="B4475" s="4">
        <v>45338</v>
      </c>
      <c r="C4475" s="4">
        <v>45340</v>
      </c>
      <c r="D4475" t="s">
        <v>303</v>
      </c>
      <c r="E4475" t="s">
        <v>16</v>
      </c>
      <c r="F4475" s="8">
        <v>2</v>
      </c>
      <c r="G4475" s="10">
        <v>0</v>
      </c>
      <c r="H4475" t="s">
        <v>13</v>
      </c>
      <c r="I4475" s="8">
        <v>2598</v>
      </c>
      <c r="J4475" s="8">
        <v>-167.29</v>
      </c>
      <c r="K4475" s="12">
        <f>YEAR(Table2[[#This Row],[Order_Date]])</f>
        <v>2024</v>
      </c>
      <c r="L4475" s="12">
        <f>MONTH(Table2[[#This Row],[Order_Date]])</f>
        <v>2</v>
      </c>
      <c r="M4475" t="str">
        <f>TEXT(Table2[[#This Row],[Order_Date]],"mmm")</f>
        <v>Feb</v>
      </c>
      <c r="N4475" t="str">
        <f>TEXT(Table2[[#This Row],[Order_Date]],"YYYY-MM")</f>
        <v>2024-02</v>
      </c>
      <c r="O4475" s="9">
        <f>IFERROR(Table2[[#This Row],[Profit]]/Table2[[#This Row],[Sales]],0)</f>
        <v>-6.4391839876828325E-2</v>
      </c>
      <c r="P4475" t="str">
        <f>_xlfn.XLOOKUP(Table2[[#This Row],[Product_ID]],Table4[Product_ID],Table4[Category],"Not Found")</f>
        <v>Technology</v>
      </c>
      <c r="Q4475" t="str">
        <f>_xlfn.XLOOKUP(Table2[[#This Row],[Product_ID]],Table4[Product_ID],Table4[Sub_Category],"Not Found")</f>
        <v>Accessories</v>
      </c>
      <c r="R4475" t="str">
        <f>_xlfn.XLOOKUP(Table2[[#This Row],[Customer_ID]],Table1[Customer_ID],Table1[Region],"Not Found")</f>
        <v>West</v>
      </c>
      <c r="S4475" t="str">
        <f>_xlfn.XLOOKUP(Table2[[#This Row],[Customer_ID]],Table1[Customer_ID],Table1[Segment],"Not Found")</f>
        <v>Home Office</v>
      </c>
      <c r="T4475" t="str">
        <f>_xlfn.XLOOKUP(Table2[[#This Row],[Product_ID]],Table4[Product_ID],Table4[Product_Name],"Not Found")</f>
        <v>USB-C Hub</v>
      </c>
    </row>
    <row r="4476" spans="1:20" x14ac:dyDescent="0.3">
      <c r="A4476" t="s">
        <v>5008</v>
      </c>
      <c r="B4476" s="4">
        <v>45547</v>
      </c>
      <c r="C4476" s="4">
        <v>45549</v>
      </c>
      <c r="D4476" t="s">
        <v>289</v>
      </c>
      <c r="E4476" t="s">
        <v>65</v>
      </c>
      <c r="F4476" s="8">
        <v>5</v>
      </c>
      <c r="G4476" s="10">
        <v>0</v>
      </c>
      <c r="H4476" t="s">
        <v>13</v>
      </c>
      <c r="I4476" s="8">
        <v>3495</v>
      </c>
      <c r="J4476" s="8">
        <v>1095.03</v>
      </c>
      <c r="K4476" s="12">
        <f>YEAR(Table2[[#This Row],[Order_Date]])</f>
        <v>2024</v>
      </c>
      <c r="L4476" s="12">
        <f>MONTH(Table2[[#This Row],[Order_Date]])</f>
        <v>9</v>
      </c>
      <c r="M4476" t="str">
        <f>TEXT(Table2[[#This Row],[Order_Date]],"mmm")</f>
        <v>Sep</v>
      </c>
      <c r="N4476" t="str">
        <f>TEXT(Table2[[#This Row],[Order_Date]],"YYYY-MM")</f>
        <v>2024-09</v>
      </c>
      <c r="O4476" s="9">
        <f>IFERROR(Table2[[#This Row],[Profit]]/Table2[[#This Row],[Sales]],0)</f>
        <v>0.31331330472103003</v>
      </c>
      <c r="P4476" t="str">
        <f>_xlfn.XLOOKUP(Table2[[#This Row],[Product_ID]],Table4[Product_ID],Table4[Category],"Not Found")</f>
        <v>Office</v>
      </c>
      <c r="Q4476" t="str">
        <f>_xlfn.XLOOKUP(Table2[[#This Row],[Product_ID]],Table4[Product_ID],Table4[Sub_Category],"Not Found")</f>
        <v>Storage</v>
      </c>
      <c r="R4476" t="str">
        <f>_xlfn.XLOOKUP(Table2[[#This Row],[Customer_ID]],Table1[Customer_ID],Table1[Region],"Not Found")</f>
        <v>West</v>
      </c>
      <c r="S4476" t="str">
        <f>_xlfn.XLOOKUP(Table2[[#This Row],[Customer_ID]],Table1[Customer_ID],Table1[Segment],"Not Found")</f>
        <v>Consumer</v>
      </c>
      <c r="T4476" t="str">
        <f>_xlfn.XLOOKUP(Table2[[#This Row],[Product_ID]],Table4[Product_ID],Table4[Product_Name],"Not Found")</f>
        <v>Desk Organizer</v>
      </c>
    </row>
    <row r="4477" spans="1:20" x14ac:dyDescent="0.3">
      <c r="A4477" t="s">
        <v>5009</v>
      </c>
      <c r="B4477" s="4">
        <v>46018</v>
      </c>
      <c r="C4477" s="4">
        <v>46023</v>
      </c>
      <c r="D4477" t="s">
        <v>696</v>
      </c>
      <c r="E4477" t="s">
        <v>29</v>
      </c>
      <c r="F4477" s="8">
        <v>2</v>
      </c>
      <c r="G4477" s="10">
        <v>0.15</v>
      </c>
      <c r="H4477" t="s">
        <v>13</v>
      </c>
      <c r="I4477" s="8">
        <v>678.3</v>
      </c>
      <c r="J4477" s="8">
        <v>152.69</v>
      </c>
      <c r="K4477" s="12">
        <f>YEAR(Table2[[#This Row],[Order_Date]])</f>
        <v>2025</v>
      </c>
      <c r="L4477" s="12">
        <f>MONTH(Table2[[#This Row],[Order_Date]])</f>
        <v>12</v>
      </c>
      <c r="M4477" t="str">
        <f>TEXT(Table2[[#This Row],[Order_Date]],"mmm")</f>
        <v>Dec</v>
      </c>
      <c r="N4477" t="str">
        <f>TEXT(Table2[[#This Row],[Order_Date]],"YYYY-MM")</f>
        <v>2025-12</v>
      </c>
      <c r="O4477" s="9">
        <f>IFERROR(Table2[[#This Row],[Profit]]/Table2[[#This Row],[Sales]],0)</f>
        <v>0.22510688485920685</v>
      </c>
      <c r="P4477" t="str">
        <f>_xlfn.XLOOKUP(Table2[[#This Row],[Product_ID]],Table4[Product_ID],Table4[Category],"Not Found")</f>
        <v>Office</v>
      </c>
      <c r="Q4477" t="str">
        <f>_xlfn.XLOOKUP(Table2[[#This Row],[Product_ID]],Table4[Product_ID],Table4[Sub_Category],"Not Found")</f>
        <v>Paper</v>
      </c>
      <c r="R4477" t="str">
        <f>_xlfn.XLOOKUP(Table2[[#This Row],[Customer_ID]],Table1[Customer_ID],Table1[Region],"Not Found")</f>
        <v>East</v>
      </c>
      <c r="S4477" t="str">
        <f>_xlfn.XLOOKUP(Table2[[#This Row],[Customer_ID]],Table1[Customer_ID],Table1[Segment],"Not Found")</f>
        <v>Home Office</v>
      </c>
      <c r="T4477" t="str">
        <f>_xlfn.XLOOKUP(Table2[[#This Row],[Product_ID]],Table4[Product_ID],Table4[Product_Name],"Not Found")</f>
        <v>Notebook Set</v>
      </c>
    </row>
    <row r="4478" spans="1:20" x14ac:dyDescent="0.3">
      <c r="A4478" t="s">
        <v>5010</v>
      </c>
      <c r="B4478" s="4">
        <v>45321</v>
      </c>
      <c r="C4478" s="4">
        <v>45326</v>
      </c>
      <c r="D4478" t="s">
        <v>480</v>
      </c>
      <c r="E4478" t="s">
        <v>50</v>
      </c>
      <c r="F4478" s="8">
        <v>1</v>
      </c>
      <c r="G4478" s="10">
        <v>0</v>
      </c>
      <c r="H4478" t="s">
        <v>17</v>
      </c>
      <c r="I4478" s="8">
        <v>499</v>
      </c>
      <c r="J4478" s="8">
        <v>122.44</v>
      </c>
      <c r="K4478" s="12">
        <f>YEAR(Table2[[#This Row],[Order_Date]])</f>
        <v>2024</v>
      </c>
      <c r="L4478" s="12">
        <f>MONTH(Table2[[#This Row],[Order_Date]])</f>
        <v>1</v>
      </c>
      <c r="M4478" t="str">
        <f>TEXT(Table2[[#This Row],[Order_Date]],"mmm")</f>
        <v>Jan</v>
      </c>
      <c r="N4478" t="str">
        <f>TEXT(Table2[[#This Row],[Order_Date]],"YYYY-MM")</f>
        <v>2024-01</v>
      </c>
      <c r="O4478" s="9">
        <f>IFERROR(Table2[[#This Row],[Profit]]/Table2[[#This Row],[Sales]],0)</f>
        <v>0.24537074148296592</v>
      </c>
      <c r="P4478" t="str">
        <f>_xlfn.XLOOKUP(Table2[[#This Row],[Product_ID]],Table4[Product_ID],Table4[Category],"Not Found")</f>
        <v>Technology</v>
      </c>
      <c r="Q4478" t="str">
        <f>_xlfn.XLOOKUP(Table2[[#This Row],[Product_ID]],Table4[Product_ID],Table4[Sub_Category],"Not Found")</f>
        <v>Accessories</v>
      </c>
      <c r="R4478" t="str">
        <f>_xlfn.XLOOKUP(Table2[[#This Row],[Customer_ID]],Table1[Customer_ID],Table1[Region],"Not Found")</f>
        <v>South</v>
      </c>
      <c r="S4478" t="str">
        <f>_xlfn.XLOOKUP(Table2[[#This Row],[Customer_ID]],Table1[Customer_ID],Table1[Segment],"Not Found")</f>
        <v>Corporate</v>
      </c>
      <c r="T4478" t="str">
        <f>_xlfn.XLOOKUP(Table2[[#This Row],[Product_ID]],Table4[Product_ID],Table4[Product_Name],"Not Found")</f>
        <v>Wireless Mouse</v>
      </c>
    </row>
    <row r="4479" spans="1:20" x14ac:dyDescent="0.3">
      <c r="A4479" t="s">
        <v>5011</v>
      </c>
      <c r="B4479" s="4">
        <v>45572</v>
      </c>
      <c r="C4479" s="4">
        <v>45573</v>
      </c>
      <c r="D4479" t="s">
        <v>189</v>
      </c>
      <c r="E4479" t="s">
        <v>200</v>
      </c>
      <c r="F4479" s="8">
        <v>2</v>
      </c>
      <c r="G4479" s="10">
        <v>0.1</v>
      </c>
      <c r="H4479" t="s">
        <v>21</v>
      </c>
      <c r="I4479" s="8">
        <v>1978.2</v>
      </c>
      <c r="J4479" s="8">
        <v>549.01</v>
      </c>
      <c r="K4479" s="12">
        <f>YEAR(Table2[[#This Row],[Order_Date]])</f>
        <v>2024</v>
      </c>
      <c r="L4479" s="12">
        <f>MONTH(Table2[[#This Row],[Order_Date]])</f>
        <v>10</v>
      </c>
      <c r="M4479" t="str">
        <f>TEXT(Table2[[#This Row],[Order_Date]],"mmm")</f>
        <v>Oct</v>
      </c>
      <c r="N4479" t="str">
        <f>TEXT(Table2[[#This Row],[Order_Date]],"YYYY-MM")</f>
        <v>2024-10</v>
      </c>
      <c r="O4479" s="9">
        <f>IFERROR(Table2[[#This Row],[Profit]]/Table2[[#This Row],[Sales]],0)</f>
        <v>0.27753007784854916</v>
      </c>
      <c r="P4479" t="str">
        <f>_xlfn.XLOOKUP(Table2[[#This Row],[Product_ID]],Table4[Product_ID],Table4[Category],"Not Found")</f>
        <v>Office</v>
      </c>
      <c r="Q4479" t="str">
        <f>_xlfn.XLOOKUP(Table2[[#This Row],[Product_ID]],Table4[Product_ID],Table4[Sub_Category],"Not Found")</f>
        <v>Office Supplies</v>
      </c>
      <c r="R4479" t="str">
        <f>_xlfn.XLOOKUP(Table2[[#This Row],[Customer_ID]],Table1[Customer_ID],Table1[Region],"Not Found")</f>
        <v>West</v>
      </c>
      <c r="S4479" t="str">
        <f>_xlfn.XLOOKUP(Table2[[#This Row],[Customer_ID]],Table1[Customer_ID],Table1[Segment],"Not Found")</f>
        <v>Consumer</v>
      </c>
      <c r="T4479" t="str">
        <f>_xlfn.XLOOKUP(Table2[[#This Row],[Product_ID]],Table4[Product_ID],Table4[Product_Name],"Not Found")</f>
        <v>Laptop Stand</v>
      </c>
    </row>
    <row r="4480" spans="1:20" x14ac:dyDescent="0.3">
      <c r="A4480" t="s">
        <v>5012</v>
      </c>
      <c r="B4480" s="4">
        <v>45528</v>
      </c>
      <c r="C4480" s="4">
        <v>45532</v>
      </c>
      <c r="D4480" t="s">
        <v>1771</v>
      </c>
      <c r="E4480" t="s">
        <v>116</v>
      </c>
      <c r="F4480" s="8">
        <v>2</v>
      </c>
      <c r="G4480" s="10">
        <v>0.05</v>
      </c>
      <c r="H4480" t="s">
        <v>13</v>
      </c>
      <c r="I4480" s="8">
        <v>758.1</v>
      </c>
      <c r="J4480" s="8">
        <v>146.19</v>
      </c>
      <c r="K4480" s="12">
        <f>YEAR(Table2[[#This Row],[Order_Date]])</f>
        <v>2024</v>
      </c>
      <c r="L4480" s="12">
        <f>MONTH(Table2[[#This Row],[Order_Date]])</f>
        <v>8</v>
      </c>
      <c r="M4480" t="str">
        <f>TEXT(Table2[[#This Row],[Order_Date]],"mmm")</f>
        <v>Aug</v>
      </c>
      <c r="N4480" t="str">
        <f>TEXT(Table2[[#This Row],[Order_Date]],"YYYY-MM")</f>
        <v>2024-08</v>
      </c>
      <c r="O4480" s="9">
        <f>IFERROR(Table2[[#This Row],[Profit]]/Table2[[#This Row],[Sales]],0)</f>
        <v>0.1928373565492679</v>
      </c>
      <c r="P4480" t="str">
        <f>_xlfn.XLOOKUP(Table2[[#This Row],[Product_ID]],Table4[Product_ID],Table4[Category],"Not Found")</f>
        <v>Technology</v>
      </c>
      <c r="Q4480" t="str">
        <f>_xlfn.XLOOKUP(Table2[[#This Row],[Product_ID]],Table4[Product_ID],Table4[Sub_Category],"Not Found")</f>
        <v>Accessories</v>
      </c>
      <c r="R4480" t="str">
        <f>_xlfn.XLOOKUP(Table2[[#This Row],[Customer_ID]],Table1[Customer_ID],Table1[Region],"Not Found")</f>
        <v>North</v>
      </c>
      <c r="S4480" t="str">
        <f>_xlfn.XLOOKUP(Table2[[#This Row],[Customer_ID]],Table1[Customer_ID],Table1[Segment],"Not Found")</f>
        <v>Consumer</v>
      </c>
      <c r="T4480" t="str">
        <f>_xlfn.XLOOKUP(Table2[[#This Row],[Product_ID]],Table4[Product_ID],Table4[Product_Name],"Not Found")</f>
        <v>Mobile Holder</v>
      </c>
    </row>
    <row r="4481" spans="1:20" x14ac:dyDescent="0.3">
      <c r="A4481" t="s">
        <v>5013</v>
      </c>
      <c r="B4481" s="4">
        <v>45539</v>
      </c>
      <c r="C4481" s="4">
        <v>45544</v>
      </c>
      <c r="D4481" t="s">
        <v>327</v>
      </c>
      <c r="E4481" t="s">
        <v>26</v>
      </c>
      <c r="F4481" s="8">
        <v>2</v>
      </c>
      <c r="G4481" s="10">
        <v>0</v>
      </c>
      <c r="H4481" t="s">
        <v>21</v>
      </c>
      <c r="I4481" s="8">
        <v>1798</v>
      </c>
      <c r="J4481" s="8">
        <v>483.95</v>
      </c>
      <c r="K4481" s="12">
        <f>YEAR(Table2[[#This Row],[Order_Date]])</f>
        <v>2024</v>
      </c>
      <c r="L4481" s="12">
        <f>MONTH(Table2[[#This Row],[Order_Date]])</f>
        <v>9</v>
      </c>
      <c r="M4481" t="str">
        <f>TEXT(Table2[[#This Row],[Order_Date]],"mmm")</f>
        <v>Sep</v>
      </c>
      <c r="N4481" t="str">
        <f>TEXT(Table2[[#This Row],[Order_Date]],"YYYY-MM")</f>
        <v>2024-09</v>
      </c>
      <c r="O4481" s="9">
        <f>IFERROR(Table2[[#This Row],[Profit]]/Table2[[#This Row],[Sales]],0)</f>
        <v>0.26916017797552838</v>
      </c>
      <c r="P4481" t="str">
        <f>_xlfn.XLOOKUP(Table2[[#This Row],[Product_ID]],Table4[Product_ID],Table4[Category],"Not Found")</f>
        <v>Technology</v>
      </c>
      <c r="Q4481" t="str">
        <f>_xlfn.XLOOKUP(Table2[[#This Row],[Product_ID]],Table4[Product_ID],Table4[Sub_Category],"Not Found")</f>
        <v>Accessories</v>
      </c>
      <c r="R4481" t="str">
        <f>_xlfn.XLOOKUP(Table2[[#This Row],[Customer_ID]],Table1[Customer_ID],Table1[Region],"Not Found")</f>
        <v>South</v>
      </c>
      <c r="S4481" t="str">
        <f>_xlfn.XLOOKUP(Table2[[#This Row],[Customer_ID]],Table1[Customer_ID],Table1[Segment],"Not Found")</f>
        <v>Home Office</v>
      </c>
      <c r="T4481" t="str">
        <f>_xlfn.XLOOKUP(Table2[[#This Row],[Product_ID]],Table4[Product_ID],Table4[Product_Name],"Not Found")</f>
        <v>Keyboard</v>
      </c>
    </row>
    <row r="4482" spans="1:20" x14ac:dyDescent="0.3">
      <c r="A4482" t="s">
        <v>5014</v>
      </c>
      <c r="B4482" s="4">
        <v>45659</v>
      </c>
      <c r="C4482" s="4">
        <v>45663</v>
      </c>
      <c r="D4482" t="s">
        <v>3972</v>
      </c>
      <c r="E4482" t="s">
        <v>71</v>
      </c>
      <c r="F4482" s="8">
        <v>2</v>
      </c>
      <c r="G4482" s="10">
        <v>0.05</v>
      </c>
      <c r="H4482" t="s">
        <v>17</v>
      </c>
      <c r="I4482" s="8">
        <v>1518.1</v>
      </c>
      <c r="J4482" s="8">
        <v>310.83999999999997</v>
      </c>
      <c r="K4482" s="12">
        <f>YEAR(Table2[[#This Row],[Order_Date]])</f>
        <v>2025</v>
      </c>
      <c r="L4482" s="12">
        <f>MONTH(Table2[[#This Row],[Order_Date]])</f>
        <v>1</v>
      </c>
      <c r="M4482" t="str">
        <f>TEXT(Table2[[#This Row],[Order_Date]],"mmm")</f>
        <v>Jan</v>
      </c>
      <c r="N4482" t="str">
        <f>TEXT(Table2[[#This Row],[Order_Date]],"YYYY-MM")</f>
        <v>2025-01</v>
      </c>
      <c r="O4482" s="9">
        <f>IFERROR(Table2[[#This Row],[Profit]]/Table2[[#This Row],[Sales]],0)</f>
        <v>0.20475594493116395</v>
      </c>
      <c r="P4482" t="str">
        <f>_xlfn.XLOOKUP(Table2[[#This Row],[Product_ID]],Table4[Product_ID],Table4[Category],"Not Found")</f>
        <v>Home</v>
      </c>
      <c r="Q4482" t="str">
        <f>_xlfn.XLOOKUP(Table2[[#This Row],[Product_ID]],Table4[Product_ID],Table4[Sub_Category],"Not Found")</f>
        <v>Storage</v>
      </c>
      <c r="R4482" t="str">
        <f>_xlfn.XLOOKUP(Table2[[#This Row],[Customer_ID]],Table1[Customer_ID],Table1[Region],"Not Found")</f>
        <v>North</v>
      </c>
      <c r="S4482" t="str">
        <f>_xlfn.XLOOKUP(Table2[[#This Row],[Customer_ID]],Table1[Customer_ID],Table1[Segment],"Not Found")</f>
        <v>Consumer</v>
      </c>
      <c r="T4482" t="str">
        <f>_xlfn.XLOOKUP(Table2[[#This Row],[Product_ID]],Table4[Product_ID],Table4[Product_Name],"Not Found")</f>
        <v>Storage Box</v>
      </c>
    </row>
    <row r="4483" spans="1:20" x14ac:dyDescent="0.3">
      <c r="A4483" t="s">
        <v>5015</v>
      </c>
      <c r="B4483" s="4">
        <v>45786</v>
      </c>
      <c r="C4483" s="4">
        <v>45791</v>
      </c>
      <c r="D4483" t="s">
        <v>240</v>
      </c>
      <c r="E4483" t="s">
        <v>96</v>
      </c>
      <c r="F4483" s="8">
        <v>2</v>
      </c>
      <c r="G4483" s="10">
        <v>0.15</v>
      </c>
      <c r="H4483" t="s">
        <v>13</v>
      </c>
      <c r="I4483" s="8">
        <v>1698.3</v>
      </c>
      <c r="J4483" s="8">
        <v>445.68</v>
      </c>
      <c r="K4483" s="12">
        <f>YEAR(Table2[[#This Row],[Order_Date]])</f>
        <v>2025</v>
      </c>
      <c r="L4483" s="12">
        <f>MONTH(Table2[[#This Row],[Order_Date]])</f>
        <v>5</v>
      </c>
      <c r="M4483" t="str">
        <f>TEXT(Table2[[#This Row],[Order_Date]],"mmm")</f>
        <v>May</v>
      </c>
      <c r="N4483" t="str">
        <f>TEXT(Table2[[#This Row],[Order_Date]],"YYYY-MM")</f>
        <v>2025-05</v>
      </c>
      <c r="O4483" s="9">
        <f>IFERROR(Table2[[#This Row],[Profit]]/Table2[[#This Row],[Sales]],0)</f>
        <v>0.2624271330153683</v>
      </c>
      <c r="P4483" t="str">
        <f>_xlfn.XLOOKUP(Table2[[#This Row],[Product_ID]],Table4[Product_ID],Table4[Category],"Not Found")</f>
        <v>Home</v>
      </c>
      <c r="Q4483" t="str">
        <f>_xlfn.XLOOKUP(Table2[[#This Row],[Product_ID]],Table4[Product_ID],Table4[Sub_Category],"Not Found")</f>
        <v>Lighting</v>
      </c>
      <c r="R4483" t="str">
        <f>_xlfn.XLOOKUP(Table2[[#This Row],[Customer_ID]],Table1[Customer_ID],Table1[Region],"Not Found")</f>
        <v>South</v>
      </c>
      <c r="S4483" t="str">
        <f>_xlfn.XLOOKUP(Table2[[#This Row],[Customer_ID]],Table1[Customer_ID],Table1[Segment],"Not Found")</f>
        <v>Consumer</v>
      </c>
      <c r="T4483" t="str">
        <f>_xlfn.XLOOKUP(Table2[[#This Row],[Product_ID]],Table4[Product_ID],Table4[Product_Name],"Not Found")</f>
        <v>LED Strip Light</v>
      </c>
    </row>
    <row r="4484" spans="1:20" x14ac:dyDescent="0.3">
      <c r="A4484" t="s">
        <v>5016</v>
      </c>
      <c r="B4484" s="4">
        <v>45316</v>
      </c>
      <c r="C4484" s="4">
        <v>45321</v>
      </c>
      <c r="D4484" t="s">
        <v>591</v>
      </c>
      <c r="E4484" t="s">
        <v>65</v>
      </c>
      <c r="F4484" s="8">
        <v>2</v>
      </c>
      <c r="G4484" s="10">
        <v>0.1</v>
      </c>
      <c r="H4484" t="s">
        <v>17</v>
      </c>
      <c r="I4484" s="8">
        <v>1258.2</v>
      </c>
      <c r="J4484" s="8">
        <v>325.25</v>
      </c>
      <c r="K4484" s="12">
        <f>YEAR(Table2[[#This Row],[Order_Date]])</f>
        <v>2024</v>
      </c>
      <c r="L4484" s="12">
        <f>MONTH(Table2[[#This Row],[Order_Date]])</f>
        <v>1</v>
      </c>
      <c r="M4484" t="str">
        <f>TEXT(Table2[[#This Row],[Order_Date]],"mmm")</f>
        <v>Jan</v>
      </c>
      <c r="N4484" t="str">
        <f>TEXT(Table2[[#This Row],[Order_Date]],"YYYY-MM")</f>
        <v>2024-01</v>
      </c>
      <c r="O4484" s="9">
        <f>IFERROR(Table2[[#This Row],[Profit]]/Table2[[#This Row],[Sales]],0)</f>
        <v>0.25850421236687332</v>
      </c>
      <c r="P4484" t="str">
        <f>_xlfn.XLOOKUP(Table2[[#This Row],[Product_ID]],Table4[Product_ID],Table4[Category],"Not Found")</f>
        <v>Office</v>
      </c>
      <c r="Q4484" t="str">
        <f>_xlfn.XLOOKUP(Table2[[#This Row],[Product_ID]],Table4[Product_ID],Table4[Sub_Category],"Not Found")</f>
        <v>Storage</v>
      </c>
      <c r="R4484" t="str">
        <f>_xlfn.XLOOKUP(Table2[[#This Row],[Customer_ID]],Table1[Customer_ID],Table1[Region],"Not Found")</f>
        <v>East</v>
      </c>
      <c r="S4484" t="str">
        <f>_xlfn.XLOOKUP(Table2[[#This Row],[Customer_ID]],Table1[Customer_ID],Table1[Segment],"Not Found")</f>
        <v>Corporate</v>
      </c>
      <c r="T4484" t="str">
        <f>_xlfn.XLOOKUP(Table2[[#This Row],[Product_ID]],Table4[Product_ID],Table4[Product_Name],"Not Found")</f>
        <v>Desk Organizer</v>
      </c>
    </row>
    <row r="4485" spans="1:20" x14ac:dyDescent="0.3">
      <c r="A4485" t="s">
        <v>5017</v>
      </c>
      <c r="B4485" s="4">
        <v>45877</v>
      </c>
      <c r="C4485" s="4">
        <v>45880</v>
      </c>
      <c r="D4485" t="s">
        <v>1117</v>
      </c>
      <c r="E4485" t="s">
        <v>71</v>
      </c>
      <c r="F4485" s="8">
        <v>5</v>
      </c>
      <c r="G4485" s="10">
        <v>0</v>
      </c>
      <c r="H4485" t="s">
        <v>13</v>
      </c>
      <c r="I4485" s="8">
        <v>3995</v>
      </c>
      <c r="J4485" s="8">
        <v>1036.99</v>
      </c>
      <c r="K4485" s="12">
        <f>YEAR(Table2[[#This Row],[Order_Date]])</f>
        <v>2025</v>
      </c>
      <c r="L4485" s="12">
        <f>MONTH(Table2[[#This Row],[Order_Date]])</f>
        <v>8</v>
      </c>
      <c r="M4485" t="str">
        <f>TEXT(Table2[[#This Row],[Order_Date]],"mmm")</f>
        <v>Aug</v>
      </c>
      <c r="N4485" t="str">
        <f>TEXT(Table2[[#This Row],[Order_Date]],"YYYY-MM")</f>
        <v>2025-08</v>
      </c>
      <c r="O4485" s="9">
        <f>IFERROR(Table2[[#This Row],[Profit]]/Table2[[#This Row],[Sales]],0)</f>
        <v>0.25957196495619522</v>
      </c>
      <c r="P4485" t="str">
        <f>_xlfn.XLOOKUP(Table2[[#This Row],[Product_ID]],Table4[Product_ID],Table4[Category],"Not Found")</f>
        <v>Home</v>
      </c>
      <c r="Q4485" t="str">
        <f>_xlfn.XLOOKUP(Table2[[#This Row],[Product_ID]],Table4[Product_ID],Table4[Sub_Category],"Not Found")</f>
        <v>Storage</v>
      </c>
      <c r="R4485" t="str">
        <f>_xlfn.XLOOKUP(Table2[[#This Row],[Customer_ID]],Table1[Customer_ID],Table1[Region],"Not Found")</f>
        <v>West</v>
      </c>
      <c r="S4485" t="str">
        <f>_xlfn.XLOOKUP(Table2[[#This Row],[Customer_ID]],Table1[Customer_ID],Table1[Segment],"Not Found")</f>
        <v>Consumer</v>
      </c>
      <c r="T4485" t="str">
        <f>_xlfn.XLOOKUP(Table2[[#This Row],[Product_ID]],Table4[Product_ID],Table4[Product_Name],"Not Found")</f>
        <v>Storage Box</v>
      </c>
    </row>
    <row r="4486" spans="1:20" x14ac:dyDescent="0.3">
      <c r="A4486" t="s">
        <v>5018</v>
      </c>
      <c r="B4486" s="4">
        <v>46009</v>
      </c>
      <c r="C4486" s="4">
        <v>46013</v>
      </c>
      <c r="D4486" t="s">
        <v>1879</v>
      </c>
      <c r="E4486" t="s">
        <v>116</v>
      </c>
      <c r="F4486" s="8">
        <v>3</v>
      </c>
      <c r="G4486" s="10">
        <v>0.1</v>
      </c>
      <c r="H4486" t="s">
        <v>13</v>
      </c>
      <c r="I4486" s="8">
        <v>1077.3</v>
      </c>
      <c r="J4486" s="8">
        <v>226.46</v>
      </c>
      <c r="K4486" s="12">
        <f>YEAR(Table2[[#This Row],[Order_Date]])</f>
        <v>2025</v>
      </c>
      <c r="L4486" s="12">
        <f>MONTH(Table2[[#This Row],[Order_Date]])</f>
        <v>12</v>
      </c>
      <c r="M4486" t="str">
        <f>TEXT(Table2[[#This Row],[Order_Date]],"mmm")</f>
        <v>Dec</v>
      </c>
      <c r="N4486" t="str">
        <f>TEXT(Table2[[#This Row],[Order_Date]],"YYYY-MM")</f>
        <v>2025-12</v>
      </c>
      <c r="O4486" s="9">
        <f>IFERROR(Table2[[#This Row],[Profit]]/Table2[[#This Row],[Sales]],0)</f>
        <v>0.21021071196509794</v>
      </c>
      <c r="P4486" t="str">
        <f>_xlfn.XLOOKUP(Table2[[#This Row],[Product_ID]],Table4[Product_ID],Table4[Category],"Not Found")</f>
        <v>Technology</v>
      </c>
      <c r="Q4486" t="str">
        <f>_xlfn.XLOOKUP(Table2[[#This Row],[Product_ID]],Table4[Product_ID],Table4[Sub_Category],"Not Found")</f>
        <v>Accessories</v>
      </c>
      <c r="R4486" t="str">
        <f>_xlfn.XLOOKUP(Table2[[#This Row],[Customer_ID]],Table1[Customer_ID],Table1[Region],"Not Found")</f>
        <v>West</v>
      </c>
      <c r="S4486" t="str">
        <f>_xlfn.XLOOKUP(Table2[[#This Row],[Customer_ID]],Table1[Customer_ID],Table1[Segment],"Not Found")</f>
        <v>Consumer</v>
      </c>
      <c r="T4486" t="str">
        <f>_xlfn.XLOOKUP(Table2[[#This Row],[Product_ID]],Table4[Product_ID],Table4[Product_Name],"Not Found")</f>
        <v>Mobile Holder</v>
      </c>
    </row>
    <row r="4487" spans="1:20" x14ac:dyDescent="0.3">
      <c r="A4487" t="s">
        <v>5019</v>
      </c>
      <c r="B4487" s="4">
        <v>45781</v>
      </c>
      <c r="C4487" s="4">
        <v>45784</v>
      </c>
      <c r="D4487" t="s">
        <v>1731</v>
      </c>
      <c r="E4487" t="s">
        <v>116</v>
      </c>
      <c r="F4487" s="8">
        <v>1</v>
      </c>
      <c r="G4487" s="10">
        <v>0.15</v>
      </c>
      <c r="H4487" t="s">
        <v>21</v>
      </c>
      <c r="I4487" s="8">
        <v>339.15</v>
      </c>
      <c r="J4487" s="8">
        <v>72.47</v>
      </c>
      <c r="K4487" s="12">
        <f>YEAR(Table2[[#This Row],[Order_Date]])</f>
        <v>2025</v>
      </c>
      <c r="L4487" s="12">
        <f>MONTH(Table2[[#This Row],[Order_Date]])</f>
        <v>5</v>
      </c>
      <c r="M4487" t="str">
        <f>TEXT(Table2[[#This Row],[Order_Date]],"mmm")</f>
        <v>May</v>
      </c>
      <c r="N4487" t="str">
        <f>TEXT(Table2[[#This Row],[Order_Date]],"YYYY-MM")</f>
        <v>2025-05</v>
      </c>
      <c r="O4487" s="9">
        <f>IFERROR(Table2[[#This Row],[Profit]]/Table2[[#This Row],[Sales]],0)</f>
        <v>0.21368126197847562</v>
      </c>
      <c r="P4487" t="str">
        <f>_xlfn.XLOOKUP(Table2[[#This Row],[Product_ID]],Table4[Product_ID],Table4[Category],"Not Found")</f>
        <v>Technology</v>
      </c>
      <c r="Q4487" t="str">
        <f>_xlfn.XLOOKUP(Table2[[#This Row],[Product_ID]],Table4[Product_ID],Table4[Sub_Category],"Not Found")</f>
        <v>Accessories</v>
      </c>
      <c r="R4487" t="str">
        <f>_xlfn.XLOOKUP(Table2[[#This Row],[Customer_ID]],Table1[Customer_ID],Table1[Region],"Not Found")</f>
        <v>North</v>
      </c>
      <c r="S4487" t="str">
        <f>_xlfn.XLOOKUP(Table2[[#This Row],[Customer_ID]],Table1[Customer_ID],Table1[Segment],"Not Found")</f>
        <v>Corporate</v>
      </c>
      <c r="T4487" t="str">
        <f>_xlfn.XLOOKUP(Table2[[#This Row],[Product_ID]],Table4[Product_ID],Table4[Product_Name],"Not Found")</f>
        <v>Mobile Holder</v>
      </c>
    </row>
    <row r="4488" spans="1:20" x14ac:dyDescent="0.3">
      <c r="A4488" t="s">
        <v>5020</v>
      </c>
      <c r="B4488" s="4">
        <v>45785</v>
      </c>
      <c r="C4488" s="4">
        <v>45786</v>
      </c>
      <c r="D4488" t="s">
        <v>497</v>
      </c>
      <c r="E4488" t="s">
        <v>81</v>
      </c>
      <c r="F4488" s="8">
        <v>2</v>
      </c>
      <c r="G4488" s="10">
        <v>0</v>
      </c>
      <c r="H4488" t="s">
        <v>21</v>
      </c>
      <c r="I4488" s="8">
        <v>1598</v>
      </c>
      <c r="J4488" s="8">
        <v>402.73</v>
      </c>
      <c r="K4488" s="12">
        <f>YEAR(Table2[[#This Row],[Order_Date]])</f>
        <v>2025</v>
      </c>
      <c r="L4488" s="12">
        <f>MONTH(Table2[[#This Row],[Order_Date]])</f>
        <v>5</v>
      </c>
      <c r="M4488" t="str">
        <f>TEXT(Table2[[#This Row],[Order_Date]],"mmm")</f>
        <v>May</v>
      </c>
      <c r="N4488" t="str">
        <f>TEXT(Table2[[#This Row],[Order_Date]],"YYYY-MM")</f>
        <v>2025-05</v>
      </c>
      <c r="O4488" s="9">
        <f>IFERROR(Table2[[#This Row],[Profit]]/Table2[[#This Row],[Sales]],0)</f>
        <v>0.25202127659574469</v>
      </c>
      <c r="P4488" t="str">
        <f>_xlfn.XLOOKUP(Table2[[#This Row],[Product_ID]],Table4[Product_ID],Table4[Category],"Not Found")</f>
        <v>Home</v>
      </c>
      <c r="Q4488" t="str">
        <f>_xlfn.XLOOKUP(Table2[[#This Row],[Product_ID]],Table4[Product_ID],Table4[Sub_Category],"Not Found")</f>
        <v>Kitchen</v>
      </c>
      <c r="R4488" t="str">
        <f>_xlfn.XLOOKUP(Table2[[#This Row],[Customer_ID]],Table1[Customer_ID],Table1[Region],"Not Found")</f>
        <v>South</v>
      </c>
      <c r="S4488" t="str">
        <f>_xlfn.XLOOKUP(Table2[[#This Row],[Customer_ID]],Table1[Customer_ID],Table1[Segment],"Not Found")</f>
        <v>Consumer</v>
      </c>
      <c r="T4488" t="str">
        <f>_xlfn.XLOOKUP(Table2[[#This Row],[Product_ID]],Table4[Product_ID],Table4[Product_Name],"Not Found")</f>
        <v>Travel Mug</v>
      </c>
    </row>
    <row r="4489" spans="1:20" x14ac:dyDescent="0.3">
      <c r="A4489" t="s">
        <v>5021</v>
      </c>
      <c r="B4489" s="4">
        <v>45605</v>
      </c>
      <c r="C4489" s="4">
        <v>45608</v>
      </c>
      <c r="D4489" t="s">
        <v>1961</v>
      </c>
      <c r="E4489" t="s">
        <v>116</v>
      </c>
      <c r="F4489" s="8">
        <v>1</v>
      </c>
      <c r="G4489" s="10">
        <v>0</v>
      </c>
      <c r="H4489" t="s">
        <v>21</v>
      </c>
      <c r="I4489" s="8">
        <v>399</v>
      </c>
      <c r="J4489" s="8">
        <v>74.38</v>
      </c>
      <c r="K4489" s="12">
        <f>YEAR(Table2[[#This Row],[Order_Date]])</f>
        <v>2024</v>
      </c>
      <c r="L4489" s="12">
        <f>MONTH(Table2[[#This Row],[Order_Date]])</f>
        <v>11</v>
      </c>
      <c r="M4489" t="str">
        <f>TEXT(Table2[[#This Row],[Order_Date]],"mmm")</f>
        <v>Nov</v>
      </c>
      <c r="N4489" t="str">
        <f>TEXT(Table2[[#This Row],[Order_Date]],"YYYY-MM")</f>
        <v>2024-11</v>
      </c>
      <c r="O4489" s="9">
        <f>IFERROR(Table2[[#This Row],[Profit]]/Table2[[#This Row],[Sales]],0)</f>
        <v>0.18641604010025062</v>
      </c>
      <c r="P4489" t="str">
        <f>_xlfn.XLOOKUP(Table2[[#This Row],[Product_ID]],Table4[Product_ID],Table4[Category],"Not Found")</f>
        <v>Technology</v>
      </c>
      <c r="Q4489" t="str">
        <f>_xlfn.XLOOKUP(Table2[[#This Row],[Product_ID]],Table4[Product_ID],Table4[Sub_Category],"Not Found")</f>
        <v>Accessories</v>
      </c>
      <c r="R4489" t="str">
        <f>_xlfn.XLOOKUP(Table2[[#This Row],[Customer_ID]],Table1[Customer_ID],Table1[Region],"Not Found")</f>
        <v>North</v>
      </c>
      <c r="S4489" t="str">
        <f>_xlfn.XLOOKUP(Table2[[#This Row],[Customer_ID]],Table1[Customer_ID],Table1[Segment],"Not Found")</f>
        <v>Consumer</v>
      </c>
      <c r="T4489" t="str">
        <f>_xlfn.XLOOKUP(Table2[[#This Row],[Product_ID]],Table4[Product_ID],Table4[Product_Name],"Not Found")</f>
        <v>Mobile Holder</v>
      </c>
    </row>
    <row r="4490" spans="1:20" x14ac:dyDescent="0.3">
      <c r="A4490" t="s">
        <v>5022</v>
      </c>
      <c r="B4490" s="4">
        <v>45897</v>
      </c>
      <c r="C4490" s="4">
        <v>45900</v>
      </c>
      <c r="D4490" t="s">
        <v>392</v>
      </c>
      <c r="E4490" t="s">
        <v>35</v>
      </c>
      <c r="F4490" s="8">
        <v>3</v>
      </c>
      <c r="G4490" s="10">
        <v>0</v>
      </c>
      <c r="H4490" t="s">
        <v>13</v>
      </c>
      <c r="I4490" s="8">
        <v>4797</v>
      </c>
      <c r="J4490" s="8">
        <v>1611.56</v>
      </c>
      <c r="K4490" s="12">
        <f>YEAR(Table2[[#This Row],[Order_Date]])</f>
        <v>2025</v>
      </c>
      <c r="L4490" s="12">
        <f>MONTH(Table2[[#This Row],[Order_Date]])</f>
        <v>8</v>
      </c>
      <c r="M4490" t="str">
        <f>TEXT(Table2[[#This Row],[Order_Date]],"mmm")</f>
        <v>Aug</v>
      </c>
      <c r="N4490" t="str">
        <f>TEXT(Table2[[#This Row],[Order_Date]],"YYYY-MM")</f>
        <v>2025-08</v>
      </c>
      <c r="O4490" s="9">
        <f>IFERROR(Table2[[#This Row],[Profit]]/Table2[[#This Row],[Sales]],0)</f>
        <v>0.33595163643944131</v>
      </c>
      <c r="P4490" t="str">
        <f>_xlfn.XLOOKUP(Table2[[#This Row],[Product_ID]],Table4[Product_ID],Table4[Category],"Not Found")</f>
        <v>Lifestyle</v>
      </c>
      <c r="Q4490" t="str">
        <f>_xlfn.XLOOKUP(Table2[[#This Row],[Product_ID]],Table4[Product_ID],Table4[Sub_Category],"Not Found")</f>
        <v>Bags</v>
      </c>
      <c r="R4490" t="str">
        <f>_xlfn.XLOOKUP(Table2[[#This Row],[Customer_ID]],Table1[Customer_ID],Table1[Region],"Not Found")</f>
        <v>South</v>
      </c>
      <c r="S4490" t="str">
        <f>_xlfn.XLOOKUP(Table2[[#This Row],[Customer_ID]],Table1[Customer_ID],Table1[Segment],"Not Found")</f>
        <v>Consumer</v>
      </c>
      <c r="T4490" t="str">
        <f>_xlfn.XLOOKUP(Table2[[#This Row],[Product_ID]],Table4[Product_ID],Table4[Product_Name],"Not Found")</f>
        <v>Backpack</v>
      </c>
    </row>
    <row r="4491" spans="1:20" x14ac:dyDescent="0.3">
      <c r="A4491" t="s">
        <v>5023</v>
      </c>
      <c r="B4491" s="4">
        <v>45666</v>
      </c>
      <c r="C4491" s="4">
        <v>45667</v>
      </c>
      <c r="D4491" t="s">
        <v>506</v>
      </c>
      <c r="E4491" t="s">
        <v>99</v>
      </c>
      <c r="F4491" s="8">
        <v>1</v>
      </c>
      <c r="G4491" s="10">
        <v>0</v>
      </c>
      <c r="H4491" t="s">
        <v>13</v>
      </c>
      <c r="I4491" s="8">
        <v>249</v>
      </c>
      <c r="J4491" s="8">
        <v>75.52</v>
      </c>
      <c r="K4491" s="12">
        <f>YEAR(Table2[[#This Row],[Order_Date]])</f>
        <v>2025</v>
      </c>
      <c r="L4491" s="12">
        <f>MONTH(Table2[[#This Row],[Order_Date]])</f>
        <v>1</v>
      </c>
      <c r="M4491" t="str">
        <f>TEXT(Table2[[#This Row],[Order_Date]],"mmm")</f>
        <v>Jan</v>
      </c>
      <c r="N4491" t="str">
        <f>TEXT(Table2[[#This Row],[Order_Date]],"YYYY-MM")</f>
        <v>2025-01</v>
      </c>
      <c r="O4491" s="9">
        <f>IFERROR(Table2[[#This Row],[Profit]]/Table2[[#This Row],[Sales]],0)</f>
        <v>0.30329317269076306</v>
      </c>
      <c r="P4491" t="str">
        <f>_xlfn.XLOOKUP(Table2[[#This Row],[Product_ID]],Table4[Product_ID],Table4[Category],"Not Found")</f>
        <v>Office</v>
      </c>
      <c r="Q4491" t="str">
        <f>_xlfn.XLOOKUP(Table2[[#This Row],[Product_ID]],Table4[Product_ID],Table4[Sub_Category],"Not Found")</f>
        <v>Paper</v>
      </c>
      <c r="R4491" t="str">
        <f>_xlfn.XLOOKUP(Table2[[#This Row],[Customer_ID]],Table1[Customer_ID],Table1[Region],"Not Found")</f>
        <v>South</v>
      </c>
      <c r="S4491" t="str">
        <f>_xlfn.XLOOKUP(Table2[[#This Row],[Customer_ID]],Table1[Customer_ID],Table1[Segment],"Not Found")</f>
        <v>Consumer</v>
      </c>
      <c r="T4491" t="str">
        <f>_xlfn.XLOOKUP(Table2[[#This Row],[Product_ID]],Table4[Product_ID],Table4[Product_Name],"Not Found")</f>
        <v>Pen Set</v>
      </c>
    </row>
    <row r="4492" spans="1:20" x14ac:dyDescent="0.3">
      <c r="A4492" t="s">
        <v>5024</v>
      </c>
      <c r="B4492" s="4">
        <v>45930</v>
      </c>
      <c r="C4492" s="4">
        <v>45934</v>
      </c>
      <c r="D4492" t="s">
        <v>1457</v>
      </c>
      <c r="E4492" t="s">
        <v>116</v>
      </c>
      <c r="F4492" s="8">
        <v>2</v>
      </c>
      <c r="G4492" s="10">
        <v>0.1</v>
      </c>
      <c r="H4492" t="s">
        <v>21</v>
      </c>
      <c r="I4492" s="8">
        <v>718.2</v>
      </c>
      <c r="J4492" s="8">
        <v>133.16999999999999</v>
      </c>
      <c r="K4492" s="12">
        <f>YEAR(Table2[[#This Row],[Order_Date]])</f>
        <v>2025</v>
      </c>
      <c r="L4492" s="12">
        <f>MONTH(Table2[[#This Row],[Order_Date]])</f>
        <v>9</v>
      </c>
      <c r="M4492" t="str">
        <f>TEXT(Table2[[#This Row],[Order_Date]],"mmm")</f>
        <v>Sep</v>
      </c>
      <c r="N4492" t="str">
        <f>TEXT(Table2[[#This Row],[Order_Date]],"YYYY-MM")</f>
        <v>2025-09</v>
      </c>
      <c r="O4492" s="9">
        <f>IFERROR(Table2[[#This Row],[Profit]]/Table2[[#This Row],[Sales]],0)</f>
        <v>0.18542188805346696</v>
      </c>
      <c r="P4492" t="str">
        <f>_xlfn.XLOOKUP(Table2[[#This Row],[Product_ID]],Table4[Product_ID],Table4[Category],"Not Found")</f>
        <v>Technology</v>
      </c>
      <c r="Q4492" t="str">
        <f>_xlfn.XLOOKUP(Table2[[#This Row],[Product_ID]],Table4[Product_ID],Table4[Sub_Category],"Not Found")</f>
        <v>Accessories</v>
      </c>
      <c r="R4492" t="str">
        <f>_xlfn.XLOOKUP(Table2[[#This Row],[Customer_ID]],Table1[Customer_ID],Table1[Region],"Not Found")</f>
        <v>West</v>
      </c>
      <c r="S4492" t="str">
        <f>_xlfn.XLOOKUP(Table2[[#This Row],[Customer_ID]],Table1[Customer_ID],Table1[Segment],"Not Found")</f>
        <v>Home Office</v>
      </c>
      <c r="T4492" t="str">
        <f>_xlfn.XLOOKUP(Table2[[#This Row],[Product_ID]],Table4[Product_ID],Table4[Product_Name],"Not Found")</f>
        <v>Mobile Holder</v>
      </c>
    </row>
    <row r="4493" spans="1:20" x14ac:dyDescent="0.3">
      <c r="A4493" t="s">
        <v>5025</v>
      </c>
      <c r="B4493" s="4">
        <v>45316</v>
      </c>
      <c r="C4493" s="4">
        <v>45318</v>
      </c>
      <c r="D4493" t="s">
        <v>93</v>
      </c>
      <c r="E4493" t="s">
        <v>50</v>
      </c>
      <c r="F4493" s="8">
        <v>3</v>
      </c>
      <c r="G4493" s="10">
        <v>0</v>
      </c>
      <c r="H4493" t="s">
        <v>13</v>
      </c>
      <c r="I4493" s="8">
        <v>1497</v>
      </c>
      <c r="J4493" s="8">
        <v>403.29</v>
      </c>
      <c r="K4493" s="12">
        <f>YEAR(Table2[[#This Row],[Order_Date]])</f>
        <v>2024</v>
      </c>
      <c r="L4493" s="12">
        <f>MONTH(Table2[[#This Row],[Order_Date]])</f>
        <v>1</v>
      </c>
      <c r="M4493" t="str">
        <f>TEXT(Table2[[#This Row],[Order_Date]],"mmm")</f>
        <v>Jan</v>
      </c>
      <c r="N4493" t="str">
        <f>TEXT(Table2[[#This Row],[Order_Date]],"YYYY-MM")</f>
        <v>2024-01</v>
      </c>
      <c r="O4493" s="9">
        <f>IFERROR(Table2[[#This Row],[Profit]]/Table2[[#This Row],[Sales]],0)</f>
        <v>0.26939879759519042</v>
      </c>
      <c r="P4493" t="str">
        <f>_xlfn.XLOOKUP(Table2[[#This Row],[Product_ID]],Table4[Product_ID],Table4[Category],"Not Found")</f>
        <v>Technology</v>
      </c>
      <c r="Q4493" t="str">
        <f>_xlfn.XLOOKUP(Table2[[#This Row],[Product_ID]],Table4[Product_ID],Table4[Sub_Category],"Not Found")</f>
        <v>Accessories</v>
      </c>
      <c r="R4493" t="str">
        <f>_xlfn.XLOOKUP(Table2[[#This Row],[Customer_ID]],Table1[Customer_ID],Table1[Region],"Not Found")</f>
        <v>West</v>
      </c>
      <c r="S4493" t="str">
        <f>_xlfn.XLOOKUP(Table2[[#This Row],[Customer_ID]],Table1[Customer_ID],Table1[Segment],"Not Found")</f>
        <v>Corporate</v>
      </c>
      <c r="T4493" t="str">
        <f>_xlfn.XLOOKUP(Table2[[#This Row],[Product_ID]],Table4[Product_ID],Table4[Product_Name],"Not Found")</f>
        <v>Wireless Mouse</v>
      </c>
    </row>
    <row r="4494" spans="1:20" x14ac:dyDescent="0.3">
      <c r="A4494" t="s">
        <v>5026</v>
      </c>
      <c r="B4494" s="4">
        <v>45625</v>
      </c>
      <c r="C4494" s="4">
        <v>45630</v>
      </c>
      <c r="D4494" t="s">
        <v>150</v>
      </c>
      <c r="E4494" t="s">
        <v>116</v>
      </c>
      <c r="F4494" s="8">
        <v>1</v>
      </c>
      <c r="G4494" s="10">
        <v>0</v>
      </c>
      <c r="H4494" t="s">
        <v>21</v>
      </c>
      <c r="I4494" s="8">
        <v>399</v>
      </c>
      <c r="J4494" s="8">
        <v>98.41</v>
      </c>
      <c r="K4494" s="12">
        <f>YEAR(Table2[[#This Row],[Order_Date]])</f>
        <v>2024</v>
      </c>
      <c r="L4494" s="12">
        <f>MONTH(Table2[[#This Row],[Order_Date]])</f>
        <v>11</v>
      </c>
      <c r="M4494" t="str">
        <f>TEXT(Table2[[#This Row],[Order_Date]],"mmm")</f>
        <v>Nov</v>
      </c>
      <c r="N4494" t="str">
        <f>TEXT(Table2[[#This Row],[Order_Date]],"YYYY-MM")</f>
        <v>2024-11</v>
      </c>
      <c r="O4494" s="9">
        <f>IFERROR(Table2[[#This Row],[Profit]]/Table2[[#This Row],[Sales]],0)</f>
        <v>0.24664160401002505</v>
      </c>
      <c r="P4494" t="str">
        <f>_xlfn.XLOOKUP(Table2[[#This Row],[Product_ID]],Table4[Product_ID],Table4[Category],"Not Found")</f>
        <v>Technology</v>
      </c>
      <c r="Q4494" t="str">
        <f>_xlfn.XLOOKUP(Table2[[#This Row],[Product_ID]],Table4[Product_ID],Table4[Sub_Category],"Not Found")</f>
        <v>Accessories</v>
      </c>
      <c r="R4494" t="str">
        <f>_xlfn.XLOOKUP(Table2[[#This Row],[Customer_ID]],Table1[Customer_ID],Table1[Region],"Not Found")</f>
        <v>North</v>
      </c>
      <c r="S4494" t="str">
        <f>_xlfn.XLOOKUP(Table2[[#This Row],[Customer_ID]],Table1[Customer_ID],Table1[Segment],"Not Found")</f>
        <v>Corporate</v>
      </c>
      <c r="T4494" t="str">
        <f>_xlfn.XLOOKUP(Table2[[#This Row],[Product_ID]],Table4[Product_ID],Table4[Product_Name],"Not Found")</f>
        <v>Mobile Holder</v>
      </c>
    </row>
    <row r="4495" spans="1:20" x14ac:dyDescent="0.3">
      <c r="A4495" t="s">
        <v>5027</v>
      </c>
      <c r="B4495" s="4">
        <v>45646</v>
      </c>
      <c r="C4495" s="4">
        <v>45650</v>
      </c>
      <c r="D4495" t="s">
        <v>75</v>
      </c>
      <c r="E4495" t="s">
        <v>200</v>
      </c>
      <c r="F4495" s="8">
        <v>3</v>
      </c>
      <c r="G4495" s="10">
        <v>0</v>
      </c>
      <c r="H4495" t="s">
        <v>21</v>
      </c>
      <c r="I4495" s="8">
        <v>3297</v>
      </c>
      <c r="J4495" s="8">
        <v>934.92</v>
      </c>
      <c r="K4495" s="12">
        <f>YEAR(Table2[[#This Row],[Order_Date]])</f>
        <v>2024</v>
      </c>
      <c r="L4495" s="12">
        <f>MONTH(Table2[[#This Row],[Order_Date]])</f>
        <v>12</v>
      </c>
      <c r="M4495" t="str">
        <f>TEXT(Table2[[#This Row],[Order_Date]],"mmm")</f>
        <v>Dec</v>
      </c>
      <c r="N4495" t="str">
        <f>TEXT(Table2[[#This Row],[Order_Date]],"YYYY-MM")</f>
        <v>2024-12</v>
      </c>
      <c r="O4495" s="9">
        <f>IFERROR(Table2[[#This Row],[Profit]]/Table2[[#This Row],[Sales]],0)</f>
        <v>0.28356687898089172</v>
      </c>
      <c r="P4495" t="str">
        <f>_xlfn.XLOOKUP(Table2[[#This Row],[Product_ID]],Table4[Product_ID],Table4[Category],"Not Found")</f>
        <v>Office</v>
      </c>
      <c r="Q4495" t="str">
        <f>_xlfn.XLOOKUP(Table2[[#This Row],[Product_ID]],Table4[Product_ID],Table4[Sub_Category],"Not Found")</f>
        <v>Office Supplies</v>
      </c>
      <c r="R4495" t="str">
        <f>_xlfn.XLOOKUP(Table2[[#This Row],[Customer_ID]],Table1[Customer_ID],Table1[Region],"Not Found")</f>
        <v>South</v>
      </c>
      <c r="S4495" t="str">
        <f>_xlfn.XLOOKUP(Table2[[#This Row],[Customer_ID]],Table1[Customer_ID],Table1[Segment],"Not Found")</f>
        <v>Corporate</v>
      </c>
      <c r="T4495" t="str">
        <f>_xlfn.XLOOKUP(Table2[[#This Row],[Product_ID]],Table4[Product_ID],Table4[Product_Name],"Not Found")</f>
        <v>Laptop Stand</v>
      </c>
    </row>
    <row r="4496" spans="1:20" x14ac:dyDescent="0.3">
      <c r="A4496" t="s">
        <v>5028</v>
      </c>
      <c r="B4496" s="4">
        <v>45407</v>
      </c>
      <c r="C4496" s="4">
        <v>45408</v>
      </c>
      <c r="D4496" t="s">
        <v>39</v>
      </c>
      <c r="E4496" t="s">
        <v>68</v>
      </c>
      <c r="F4496" s="8">
        <v>2</v>
      </c>
      <c r="G4496" s="10">
        <v>0.05</v>
      </c>
      <c r="H4496" t="s">
        <v>21</v>
      </c>
      <c r="I4496" s="8">
        <v>2468.1</v>
      </c>
      <c r="J4496" s="8">
        <v>494.25</v>
      </c>
      <c r="K4496" s="12">
        <f>YEAR(Table2[[#This Row],[Order_Date]])</f>
        <v>2024</v>
      </c>
      <c r="L4496" s="12">
        <f>MONTH(Table2[[#This Row],[Order_Date]])</f>
        <v>4</v>
      </c>
      <c r="M4496" t="str">
        <f>TEXT(Table2[[#This Row],[Order_Date]],"mmm")</f>
        <v>Apr</v>
      </c>
      <c r="N4496" t="str">
        <f>TEXT(Table2[[#This Row],[Order_Date]],"YYYY-MM")</f>
        <v>2024-04</v>
      </c>
      <c r="O4496" s="9">
        <f>IFERROR(Table2[[#This Row],[Profit]]/Table2[[#This Row],[Sales]],0)</f>
        <v>0.20025525708034522</v>
      </c>
      <c r="P4496" t="str">
        <f>_xlfn.XLOOKUP(Table2[[#This Row],[Product_ID]],Table4[Product_ID],Table4[Category],"Not Found")</f>
        <v>Home</v>
      </c>
      <c r="Q4496" t="str">
        <f>_xlfn.XLOOKUP(Table2[[#This Row],[Product_ID]],Table4[Product_ID],Table4[Sub_Category],"Not Found")</f>
        <v>Lighting</v>
      </c>
      <c r="R4496" t="str">
        <f>_xlfn.XLOOKUP(Table2[[#This Row],[Customer_ID]],Table1[Customer_ID],Table1[Region],"Not Found")</f>
        <v>East</v>
      </c>
      <c r="S4496" t="str">
        <f>_xlfn.XLOOKUP(Table2[[#This Row],[Customer_ID]],Table1[Customer_ID],Table1[Segment],"Not Found")</f>
        <v>Consumer</v>
      </c>
      <c r="T4496" t="str">
        <f>_xlfn.XLOOKUP(Table2[[#This Row],[Product_ID]],Table4[Product_ID],Table4[Product_Name],"Not Found")</f>
        <v>Table Lamp</v>
      </c>
    </row>
    <row r="4497" spans="1:20" x14ac:dyDescent="0.3">
      <c r="A4497" t="s">
        <v>5029</v>
      </c>
      <c r="B4497" s="4">
        <v>45339</v>
      </c>
      <c r="C4497" s="4">
        <v>45342</v>
      </c>
      <c r="D4497" t="s">
        <v>1873</v>
      </c>
      <c r="E4497" t="s">
        <v>45</v>
      </c>
      <c r="F4497" s="8">
        <v>1</v>
      </c>
      <c r="G4497" s="10">
        <v>0.05</v>
      </c>
      <c r="H4497" t="s">
        <v>13</v>
      </c>
      <c r="I4497" s="8">
        <v>2374.0500000000002</v>
      </c>
      <c r="J4497" s="8">
        <v>468.67</v>
      </c>
      <c r="K4497" s="12">
        <f>YEAR(Table2[[#This Row],[Order_Date]])</f>
        <v>2024</v>
      </c>
      <c r="L4497" s="12">
        <f>MONTH(Table2[[#This Row],[Order_Date]])</f>
        <v>2</v>
      </c>
      <c r="M4497" t="str">
        <f>TEXT(Table2[[#This Row],[Order_Date]],"mmm")</f>
        <v>Feb</v>
      </c>
      <c r="N4497" t="str">
        <f>TEXT(Table2[[#This Row],[Order_Date]],"YYYY-MM")</f>
        <v>2024-02</v>
      </c>
      <c r="O4497" s="9">
        <f>IFERROR(Table2[[#This Row],[Profit]]/Table2[[#This Row],[Sales]],0)</f>
        <v>0.19741370232303446</v>
      </c>
      <c r="P4497" t="str">
        <f>_xlfn.XLOOKUP(Table2[[#This Row],[Product_ID]],Table4[Product_ID],Table4[Category],"Not Found")</f>
        <v>Technology</v>
      </c>
      <c r="Q4497" t="str">
        <f>_xlfn.XLOOKUP(Table2[[#This Row],[Product_ID]],Table4[Product_ID],Table4[Sub_Category],"Not Found")</f>
        <v>Audio</v>
      </c>
      <c r="R4497" t="str">
        <f>_xlfn.XLOOKUP(Table2[[#This Row],[Customer_ID]],Table1[Customer_ID],Table1[Region],"Not Found")</f>
        <v>West</v>
      </c>
      <c r="S4497" t="str">
        <f>_xlfn.XLOOKUP(Table2[[#This Row],[Customer_ID]],Table1[Customer_ID],Table1[Segment],"Not Found")</f>
        <v>Consumer</v>
      </c>
      <c r="T4497" t="str">
        <f>_xlfn.XLOOKUP(Table2[[#This Row],[Product_ID]],Table4[Product_ID],Table4[Product_Name],"Not Found")</f>
        <v>Headphones</v>
      </c>
    </row>
    <row r="4498" spans="1:20" x14ac:dyDescent="0.3">
      <c r="A4498" t="s">
        <v>5030</v>
      </c>
      <c r="B4498" s="4">
        <v>45390</v>
      </c>
      <c r="C4498" s="4">
        <v>45392</v>
      </c>
      <c r="D4498" t="s">
        <v>184</v>
      </c>
      <c r="E4498" t="s">
        <v>81</v>
      </c>
      <c r="F4498" s="8">
        <v>1</v>
      </c>
      <c r="G4498" s="10">
        <v>0.1</v>
      </c>
      <c r="H4498" t="s">
        <v>30</v>
      </c>
      <c r="I4498" s="8">
        <v>719.1</v>
      </c>
      <c r="J4498" s="8">
        <v>132.28</v>
      </c>
      <c r="K4498" s="12">
        <f>YEAR(Table2[[#This Row],[Order_Date]])</f>
        <v>2024</v>
      </c>
      <c r="L4498" s="12">
        <f>MONTH(Table2[[#This Row],[Order_Date]])</f>
        <v>4</v>
      </c>
      <c r="M4498" t="str">
        <f>TEXT(Table2[[#This Row],[Order_Date]],"mmm")</f>
        <v>Apr</v>
      </c>
      <c r="N4498" t="str">
        <f>TEXT(Table2[[#This Row],[Order_Date]],"YYYY-MM")</f>
        <v>2024-04</v>
      </c>
      <c r="O4498" s="9">
        <f>IFERROR(Table2[[#This Row],[Profit]]/Table2[[#This Row],[Sales]],0)</f>
        <v>0.18395216242525378</v>
      </c>
      <c r="P4498" t="str">
        <f>_xlfn.XLOOKUP(Table2[[#This Row],[Product_ID]],Table4[Product_ID],Table4[Category],"Not Found")</f>
        <v>Home</v>
      </c>
      <c r="Q4498" t="str">
        <f>_xlfn.XLOOKUP(Table2[[#This Row],[Product_ID]],Table4[Product_ID],Table4[Sub_Category],"Not Found")</f>
        <v>Kitchen</v>
      </c>
      <c r="R4498" t="str">
        <f>_xlfn.XLOOKUP(Table2[[#This Row],[Customer_ID]],Table1[Customer_ID],Table1[Region],"Not Found")</f>
        <v>North</v>
      </c>
      <c r="S4498" t="str">
        <f>_xlfn.XLOOKUP(Table2[[#This Row],[Customer_ID]],Table1[Customer_ID],Table1[Segment],"Not Found")</f>
        <v>Corporate</v>
      </c>
      <c r="T4498" t="str">
        <f>_xlfn.XLOOKUP(Table2[[#This Row],[Product_ID]],Table4[Product_ID],Table4[Product_Name],"Not Found")</f>
        <v>Travel Mug</v>
      </c>
    </row>
    <row r="4499" spans="1:20" x14ac:dyDescent="0.3">
      <c r="A4499" t="s">
        <v>5031</v>
      </c>
      <c r="B4499" s="4">
        <v>45750</v>
      </c>
      <c r="C4499" s="4">
        <v>45753</v>
      </c>
      <c r="D4499" t="s">
        <v>1429</v>
      </c>
      <c r="E4499" t="s">
        <v>68</v>
      </c>
      <c r="F4499" s="8">
        <v>4</v>
      </c>
      <c r="G4499" s="10">
        <v>0</v>
      </c>
      <c r="H4499" t="s">
        <v>17</v>
      </c>
      <c r="I4499" s="8">
        <v>5196</v>
      </c>
      <c r="J4499" s="8">
        <v>1331.72</v>
      </c>
      <c r="K4499" s="12">
        <f>YEAR(Table2[[#This Row],[Order_Date]])</f>
        <v>2025</v>
      </c>
      <c r="L4499" s="12">
        <f>MONTH(Table2[[#This Row],[Order_Date]])</f>
        <v>4</v>
      </c>
      <c r="M4499" t="str">
        <f>TEXT(Table2[[#This Row],[Order_Date]],"mmm")</f>
        <v>Apr</v>
      </c>
      <c r="N4499" t="str">
        <f>TEXT(Table2[[#This Row],[Order_Date]],"YYYY-MM")</f>
        <v>2025-04</v>
      </c>
      <c r="O4499" s="9">
        <f>IFERROR(Table2[[#This Row],[Profit]]/Table2[[#This Row],[Sales]],0)</f>
        <v>0.25629715165511935</v>
      </c>
      <c r="P4499" t="str">
        <f>_xlfn.XLOOKUP(Table2[[#This Row],[Product_ID]],Table4[Product_ID],Table4[Category],"Not Found")</f>
        <v>Home</v>
      </c>
      <c r="Q4499" t="str">
        <f>_xlfn.XLOOKUP(Table2[[#This Row],[Product_ID]],Table4[Product_ID],Table4[Sub_Category],"Not Found")</f>
        <v>Lighting</v>
      </c>
      <c r="R4499" t="str">
        <f>_xlfn.XLOOKUP(Table2[[#This Row],[Customer_ID]],Table1[Customer_ID],Table1[Region],"Not Found")</f>
        <v>North</v>
      </c>
      <c r="S4499" t="str">
        <f>_xlfn.XLOOKUP(Table2[[#This Row],[Customer_ID]],Table1[Customer_ID],Table1[Segment],"Not Found")</f>
        <v>Corporate</v>
      </c>
      <c r="T4499" t="str">
        <f>_xlfn.XLOOKUP(Table2[[#This Row],[Product_ID]],Table4[Product_ID],Table4[Product_Name],"Not Found")</f>
        <v>Table Lamp</v>
      </c>
    </row>
    <row r="4500" spans="1:20" x14ac:dyDescent="0.3">
      <c r="A4500" t="s">
        <v>5032</v>
      </c>
      <c r="B4500" s="4">
        <v>45814</v>
      </c>
      <c r="C4500" s="4">
        <v>45819</v>
      </c>
      <c r="D4500" t="s">
        <v>42</v>
      </c>
      <c r="E4500" t="s">
        <v>29</v>
      </c>
      <c r="F4500" s="8">
        <v>1</v>
      </c>
      <c r="G4500" s="10">
        <v>0.05</v>
      </c>
      <c r="H4500" t="s">
        <v>17</v>
      </c>
      <c r="I4500" s="8">
        <v>379.05</v>
      </c>
      <c r="J4500" s="8">
        <v>117.37</v>
      </c>
      <c r="K4500" s="12">
        <f>YEAR(Table2[[#This Row],[Order_Date]])</f>
        <v>2025</v>
      </c>
      <c r="L4500" s="12">
        <f>MONTH(Table2[[#This Row],[Order_Date]])</f>
        <v>6</v>
      </c>
      <c r="M4500" t="str">
        <f>TEXT(Table2[[#This Row],[Order_Date]],"mmm")</f>
        <v>Jun</v>
      </c>
      <c r="N4500" t="str">
        <f>TEXT(Table2[[#This Row],[Order_Date]],"YYYY-MM")</f>
        <v>2025-06</v>
      </c>
      <c r="O4500" s="9">
        <f>IFERROR(Table2[[#This Row],[Profit]]/Table2[[#This Row],[Sales]],0)</f>
        <v>0.30964252737105924</v>
      </c>
      <c r="P4500" t="str">
        <f>_xlfn.XLOOKUP(Table2[[#This Row],[Product_ID]],Table4[Product_ID],Table4[Category],"Not Found")</f>
        <v>Office</v>
      </c>
      <c r="Q4500" t="str">
        <f>_xlfn.XLOOKUP(Table2[[#This Row],[Product_ID]],Table4[Product_ID],Table4[Sub_Category],"Not Found")</f>
        <v>Paper</v>
      </c>
      <c r="R4500" t="str">
        <f>_xlfn.XLOOKUP(Table2[[#This Row],[Customer_ID]],Table1[Customer_ID],Table1[Region],"Not Found")</f>
        <v>South</v>
      </c>
      <c r="S4500" t="str">
        <f>_xlfn.XLOOKUP(Table2[[#This Row],[Customer_ID]],Table1[Customer_ID],Table1[Segment],"Not Found")</f>
        <v>Corporate</v>
      </c>
      <c r="T4500" t="str">
        <f>_xlfn.XLOOKUP(Table2[[#This Row],[Product_ID]],Table4[Product_ID],Table4[Product_Name],"Not Found")</f>
        <v>Notebook Set</v>
      </c>
    </row>
    <row r="4501" spans="1:20" x14ac:dyDescent="0.3">
      <c r="A4501" t="s">
        <v>5033</v>
      </c>
      <c r="B4501" s="4">
        <v>45888</v>
      </c>
      <c r="C4501" s="4">
        <v>45889</v>
      </c>
      <c r="D4501" t="s">
        <v>894</v>
      </c>
      <c r="E4501" t="s">
        <v>55</v>
      </c>
      <c r="F4501" s="8">
        <v>2</v>
      </c>
      <c r="G4501" s="10">
        <v>0</v>
      </c>
      <c r="H4501" t="s">
        <v>17</v>
      </c>
      <c r="I4501" s="8">
        <v>11998</v>
      </c>
      <c r="J4501" s="8">
        <v>1855.86</v>
      </c>
      <c r="K4501" s="12">
        <f>YEAR(Table2[[#This Row],[Order_Date]])</f>
        <v>2025</v>
      </c>
      <c r="L4501" s="12">
        <f>MONTH(Table2[[#This Row],[Order_Date]])</f>
        <v>8</v>
      </c>
      <c r="M4501" t="str">
        <f>TEXT(Table2[[#This Row],[Order_Date]],"mmm")</f>
        <v>Aug</v>
      </c>
      <c r="N4501" t="str">
        <f>TEXT(Table2[[#This Row],[Order_Date]],"YYYY-MM")</f>
        <v>2025-08</v>
      </c>
      <c r="O4501" s="9">
        <f>IFERROR(Table2[[#This Row],[Profit]]/Table2[[#This Row],[Sales]],0)</f>
        <v>0.15468078013002165</v>
      </c>
      <c r="P4501" t="str">
        <f>_xlfn.XLOOKUP(Table2[[#This Row],[Product_ID]],Table4[Product_ID],Table4[Category],"Not Found")</f>
        <v>Furniture</v>
      </c>
      <c r="Q4501" t="str">
        <f>_xlfn.XLOOKUP(Table2[[#This Row],[Product_ID]],Table4[Product_ID],Table4[Sub_Category],"Not Found")</f>
        <v>Furniture</v>
      </c>
      <c r="R4501" t="str">
        <f>_xlfn.XLOOKUP(Table2[[#This Row],[Customer_ID]],Table1[Customer_ID],Table1[Region],"Not Found")</f>
        <v>West</v>
      </c>
      <c r="S4501" t="str">
        <f>_xlfn.XLOOKUP(Table2[[#This Row],[Customer_ID]],Table1[Customer_ID],Table1[Segment],"Not Found")</f>
        <v>Home Office</v>
      </c>
      <c r="T4501" t="str">
        <f>_xlfn.XLOOKUP(Table2[[#This Row],[Product_ID]],Table4[Product_ID],Table4[Product_Name],"Not Found")</f>
        <v>Study Table</v>
      </c>
    </row>
    <row r="4502" spans="1:20" x14ac:dyDescent="0.3">
      <c r="A4502" t="s">
        <v>5034</v>
      </c>
      <c r="B4502" s="4">
        <v>45696</v>
      </c>
      <c r="C4502" s="4">
        <v>45698</v>
      </c>
      <c r="D4502" t="s">
        <v>178</v>
      </c>
      <c r="E4502" t="s">
        <v>76</v>
      </c>
      <c r="F4502" s="8">
        <v>2</v>
      </c>
      <c r="G4502" s="10">
        <v>0.15</v>
      </c>
      <c r="H4502" t="s">
        <v>13</v>
      </c>
      <c r="I4502" s="8">
        <v>1528.3</v>
      </c>
      <c r="J4502" s="8">
        <v>382.39</v>
      </c>
      <c r="K4502" s="12">
        <f>YEAR(Table2[[#This Row],[Order_Date]])</f>
        <v>2025</v>
      </c>
      <c r="L4502" s="12">
        <f>MONTH(Table2[[#This Row],[Order_Date]])</f>
        <v>2</v>
      </c>
      <c r="M4502" t="str">
        <f>TEXT(Table2[[#This Row],[Order_Date]],"mmm")</f>
        <v>Feb</v>
      </c>
      <c r="N4502" t="str">
        <f>TEXT(Table2[[#This Row],[Order_Date]],"YYYY-MM")</f>
        <v>2025-02</v>
      </c>
      <c r="O4502" s="9">
        <f>IFERROR(Table2[[#This Row],[Profit]]/Table2[[#This Row],[Sales]],0)</f>
        <v>0.25020611136556958</v>
      </c>
      <c r="P4502" t="str">
        <f>_xlfn.XLOOKUP(Table2[[#This Row],[Product_ID]],Table4[Product_ID],Table4[Category],"Not Found")</f>
        <v>Home</v>
      </c>
      <c r="Q4502" t="str">
        <f>_xlfn.XLOOKUP(Table2[[#This Row],[Product_ID]],Table4[Product_ID],Table4[Sub_Category],"Not Found")</f>
        <v>Decor</v>
      </c>
      <c r="R4502" t="str">
        <f>_xlfn.XLOOKUP(Table2[[#This Row],[Customer_ID]],Table1[Customer_ID],Table1[Region],"Not Found")</f>
        <v>South</v>
      </c>
      <c r="S4502" t="str">
        <f>_xlfn.XLOOKUP(Table2[[#This Row],[Customer_ID]],Table1[Customer_ID],Table1[Segment],"Not Found")</f>
        <v>Consumer</v>
      </c>
      <c r="T4502" t="str">
        <f>_xlfn.XLOOKUP(Table2[[#This Row],[Product_ID]],Table4[Product_ID],Table4[Product_Name],"Not Found")</f>
        <v>Wall Clock</v>
      </c>
    </row>
    <row r="4503" spans="1:20" x14ac:dyDescent="0.3">
      <c r="A4503" t="s">
        <v>5035</v>
      </c>
      <c r="B4503" s="4">
        <v>45505</v>
      </c>
      <c r="C4503" s="4">
        <v>45509</v>
      </c>
      <c r="D4503" t="s">
        <v>761</v>
      </c>
      <c r="E4503" t="s">
        <v>55</v>
      </c>
      <c r="F4503" s="8">
        <v>4</v>
      </c>
      <c r="G4503" s="10">
        <v>0.05</v>
      </c>
      <c r="H4503" t="s">
        <v>13</v>
      </c>
      <c r="I4503" s="8">
        <v>22796.2</v>
      </c>
      <c r="J4503" s="8">
        <v>4895.25</v>
      </c>
      <c r="K4503" s="12">
        <f>YEAR(Table2[[#This Row],[Order_Date]])</f>
        <v>2024</v>
      </c>
      <c r="L4503" s="12">
        <f>MONTH(Table2[[#This Row],[Order_Date]])</f>
        <v>8</v>
      </c>
      <c r="M4503" t="str">
        <f>TEXT(Table2[[#This Row],[Order_Date]],"mmm")</f>
        <v>Aug</v>
      </c>
      <c r="N4503" t="str">
        <f>TEXT(Table2[[#This Row],[Order_Date]],"YYYY-MM")</f>
        <v>2024-08</v>
      </c>
      <c r="O4503" s="9">
        <f>IFERROR(Table2[[#This Row],[Profit]]/Table2[[#This Row],[Sales]],0)</f>
        <v>0.21473973732464183</v>
      </c>
      <c r="P4503" t="str">
        <f>_xlfn.XLOOKUP(Table2[[#This Row],[Product_ID]],Table4[Product_ID],Table4[Category],"Not Found")</f>
        <v>Furniture</v>
      </c>
      <c r="Q4503" t="str">
        <f>_xlfn.XLOOKUP(Table2[[#This Row],[Product_ID]],Table4[Product_ID],Table4[Sub_Category],"Not Found")</f>
        <v>Furniture</v>
      </c>
      <c r="R4503" t="str">
        <f>_xlfn.XLOOKUP(Table2[[#This Row],[Customer_ID]],Table1[Customer_ID],Table1[Region],"Not Found")</f>
        <v>South</v>
      </c>
      <c r="S4503" t="str">
        <f>_xlfn.XLOOKUP(Table2[[#This Row],[Customer_ID]],Table1[Customer_ID],Table1[Segment],"Not Found")</f>
        <v>Home Office</v>
      </c>
      <c r="T4503" t="str">
        <f>_xlfn.XLOOKUP(Table2[[#This Row],[Product_ID]],Table4[Product_ID],Table4[Product_Name],"Not Found")</f>
        <v>Study Table</v>
      </c>
    </row>
    <row r="4504" spans="1:20" x14ac:dyDescent="0.3">
      <c r="A4504" t="s">
        <v>5036</v>
      </c>
      <c r="B4504" s="4">
        <v>45976</v>
      </c>
      <c r="C4504" s="4">
        <v>45980</v>
      </c>
      <c r="D4504" t="s">
        <v>618</v>
      </c>
      <c r="E4504" t="s">
        <v>12</v>
      </c>
      <c r="F4504" s="8">
        <v>2</v>
      </c>
      <c r="G4504" s="10">
        <v>0</v>
      </c>
      <c r="H4504" t="s">
        <v>21</v>
      </c>
      <c r="I4504" s="8">
        <v>1198</v>
      </c>
      <c r="J4504" s="8">
        <v>273.35000000000002</v>
      </c>
      <c r="K4504" s="12">
        <f>YEAR(Table2[[#This Row],[Order_Date]])</f>
        <v>2025</v>
      </c>
      <c r="L4504" s="12">
        <f>MONTH(Table2[[#This Row],[Order_Date]])</f>
        <v>11</v>
      </c>
      <c r="M4504" t="str">
        <f>TEXT(Table2[[#This Row],[Order_Date]],"mmm")</f>
        <v>Nov</v>
      </c>
      <c r="N4504" t="str">
        <f>TEXT(Table2[[#This Row],[Order_Date]],"YYYY-MM")</f>
        <v>2025-11</v>
      </c>
      <c r="O4504" s="9">
        <f>IFERROR(Table2[[#This Row],[Profit]]/Table2[[#This Row],[Sales]],0)</f>
        <v>0.22817195325542572</v>
      </c>
      <c r="P4504" t="str">
        <f>_xlfn.XLOOKUP(Table2[[#This Row],[Product_ID]],Table4[Product_ID],Table4[Category],"Not Found")</f>
        <v>Home</v>
      </c>
      <c r="Q4504" t="str">
        <f>_xlfn.XLOOKUP(Table2[[#This Row],[Product_ID]],Table4[Product_ID],Table4[Sub_Category],"Not Found")</f>
        <v>Kitchen</v>
      </c>
      <c r="R4504" t="str">
        <f>_xlfn.XLOOKUP(Table2[[#This Row],[Customer_ID]],Table1[Customer_ID],Table1[Region],"Not Found")</f>
        <v>West</v>
      </c>
      <c r="S4504" t="str">
        <f>_xlfn.XLOOKUP(Table2[[#This Row],[Customer_ID]],Table1[Customer_ID],Table1[Segment],"Not Found")</f>
        <v>Consumer</v>
      </c>
      <c r="T4504" t="str">
        <f>_xlfn.XLOOKUP(Table2[[#This Row],[Product_ID]],Table4[Product_ID],Table4[Product_Name],"Not Found")</f>
        <v>Water Bottle</v>
      </c>
    </row>
    <row r="4505" spans="1:20" x14ac:dyDescent="0.3">
      <c r="A4505" t="s">
        <v>5037</v>
      </c>
      <c r="B4505" s="4">
        <v>45794</v>
      </c>
      <c r="C4505" s="4">
        <v>45795</v>
      </c>
      <c r="D4505" t="s">
        <v>712</v>
      </c>
      <c r="E4505" t="s">
        <v>96</v>
      </c>
      <c r="F4505" s="8">
        <v>2</v>
      </c>
      <c r="G4505" s="10">
        <v>0</v>
      </c>
      <c r="H4505" t="s">
        <v>13</v>
      </c>
      <c r="I4505" s="8">
        <v>1998</v>
      </c>
      <c r="J4505" s="8">
        <v>538.49</v>
      </c>
      <c r="K4505" s="12">
        <f>YEAR(Table2[[#This Row],[Order_Date]])</f>
        <v>2025</v>
      </c>
      <c r="L4505" s="12">
        <f>MONTH(Table2[[#This Row],[Order_Date]])</f>
        <v>5</v>
      </c>
      <c r="M4505" t="str">
        <f>TEXT(Table2[[#This Row],[Order_Date]],"mmm")</f>
        <v>May</v>
      </c>
      <c r="N4505" t="str">
        <f>TEXT(Table2[[#This Row],[Order_Date]],"YYYY-MM")</f>
        <v>2025-05</v>
      </c>
      <c r="O4505" s="9">
        <f>IFERROR(Table2[[#This Row],[Profit]]/Table2[[#This Row],[Sales]],0)</f>
        <v>0.26951451451451452</v>
      </c>
      <c r="P4505" t="str">
        <f>_xlfn.XLOOKUP(Table2[[#This Row],[Product_ID]],Table4[Product_ID],Table4[Category],"Not Found")</f>
        <v>Home</v>
      </c>
      <c r="Q4505" t="str">
        <f>_xlfn.XLOOKUP(Table2[[#This Row],[Product_ID]],Table4[Product_ID],Table4[Sub_Category],"Not Found")</f>
        <v>Lighting</v>
      </c>
      <c r="R4505" t="str">
        <f>_xlfn.XLOOKUP(Table2[[#This Row],[Customer_ID]],Table1[Customer_ID],Table1[Region],"Not Found")</f>
        <v>East</v>
      </c>
      <c r="S4505" t="str">
        <f>_xlfn.XLOOKUP(Table2[[#This Row],[Customer_ID]],Table1[Customer_ID],Table1[Segment],"Not Found")</f>
        <v>Consumer</v>
      </c>
      <c r="T4505" t="str">
        <f>_xlfn.XLOOKUP(Table2[[#This Row],[Product_ID]],Table4[Product_ID],Table4[Product_Name],"Not Found")</f>
        <v>LED Strip Light</v>
      </c>
    </row>
    <row r="4506" spans="1:20" x14ac:dyDescent="0.3">
      <c r="A4506" t="s">
        <v>5038</v>
      </c>
      <c r="B4506" s="4">
        <v>46012</v>
      </c>
      <c r="C4506" s="4">
        <v>46013</v>
      </c>
      <c r="D4506" t="s">
        <v>1266</v>
      </c>
      <c r="E4506" t="s">
        <v>55</v>
      </c>
      <c r="F4506" s="8">
        <v>4</v>
      </c>
      <c r="G4506" s="10">
        <v>0</v>
      </c>
      <c r="H4506" t="s">
        <v>17</v>
      </c>
      <c r="I4506" s="8">
        <v>23996</v>
      </c>
      <c r="J4506" s="8">
        <v>6086.8</v>
      </c>
      <c r="K4506" s="12">
        <f>YEAR(Table2[[#This Row],[Order_Date]])</f>
        <v>2025</v>
      </c>
      <c r="L4506" s="12">
        <f>MONTH(Table2[[#This Row],[Order_Date]])</f>
        <v>12</v>
      </c>
      <c r="M4506" t="str">
        <f>TEXT(Table2[[#This Row],[Order_Date]],"mmm")</f>
        <v>Dec</v>
      </c>
      <c r="N4506" t="str">
        <f>TEXT(Table2[[#This Row],[Order_Date]],"YYYY-MM")</f>
        <v>2025-12</v>
      </c>
      <c r="O4506" s="9">
        <f>IFERROR(Table2[[#This Row],[Profit]]/Table2[[#This Row],[Sales]],0)</f>
        <v>0.2536589431571929</v>
      </c>
      <c r="P4506" t="str">
        <f>_xlfn.XLOOKUP(Table2[[#This Row],[Product_ID]],Table4[Product_ID],Table4[Category],"Not Found")</f>
        <v>Furniture</v>
      </c>
      <c r="Q4506" t="str">
        <f>_xlfn.XLOOKUP(Table2[[#This Row],[Product_ID]],Table4[Product_ID],Table4[Sub_Category],"Not Found")</f>
        <v>Furniture</v>
      </c>
      <c r="R4506" t="str">
        <f>_xlfn.XLOOKUP(Table2[[#This Row],[Customer_ID]],Table1[Customer_ID],Table1[Region],"Not Found")</f>
        <v>West</v>
      </c>
      <c r="S4506" t="str">
        <f>_xlfn.XLOOKUP(Table2[[#This Row],[Customer_ID]],Table1[Customer_ID],Table1[Segment],"Not Found")</f>
        <v>Consumer</v>
      </c>
      <c r="T4506" t="str">
        <f>_xlfn.XLOOKUP(Table2[[#This Row],[Product_ID]],Table4[Product_ID],Table4[Product_Name],"Not Found")</f>
        <v>Study Table</v>
      </c>
    </row>
    <row r="4507" spans="1:20" x14ac:dyDescent="0.3">
      <c r="A4507" t="s">
        <v>5039</v>
      </c>
      <c r="B4507" s="4">
        <v>45739</v>
      </c>
      <c r="C4507" s="4">
        <v>45742</v>
      </c>
      <c r="D4507" t="s">
        <v>812</v>
      </c>
      <c r="E4507" t="s">
        <v>116</v>
      </c>
      <c r="F4507" s="8">
        <v>3</v>
      </c>
      <c r="G4507" s="10">
        <v>0</v>
      </c>
      <c r="H4507" t="s">
        <v>17</v>
      </c>
      <c r="I4507" s="8">
        <v>1197</v>
      </c>
      <c r="J4507" s="8">
        <v>294.18</v>
      </c>
      <c r="K4507" s="12">
        <f>YEAR(Table2[[#This Row],[Order_Date]])</f>
        <v>2025</v>
      </c>
      <c r="L4507" s="12">
        <f>MONTH(Table2[[#This Row],[Order_Date]])</f>
        <v>3</v>
      </c>
      <c r="M4507" t="str">
        <f>TEXT(Table2[[#This Row],[Order_Date]],"mmm")</f>
        <v>Mar</v>
      </c>
      <c r="N4507" t="str">
        <f>TEXT(Table2[[#This Row],[Order_Date]],"YYYY-MM")</f>
        <v>2025-03</v>
      </c>
      <c r="O4507" s="9">
        <f>IFERROR(Table2[[#This Row],[Profit]]/Table2[[#This Row],[Sales]],0)</f>
        <v>0.24576441102756894</v>
      </c>
      <c r="P4507" t="str">
        <f>_xlfn.XLOOKUP(Table2[[#This Row],[Product_ID]],Table4[Product_ID],Table4[Category],"Not Found")</f>
        <v>Technology</v>
      </c>
      <c r="Q4507" t="str">
        <f>_xlfn.XLOOKUP(Table2[[#This Row],[Product_ID]],Table4[Product_ID],Table4[Sub_Category],"Not Found")</f>
        <v>Accessories</v>
      </c>
      <c r="R4507" t="str">
        <f>_xlfn.XLOOKUP(Table2[[#This Row],[Customer_ID]],Table1[Customer_ID],Table1[Region],"Not Found")</f>
        <v>East</v>
      </c>
      <c r="S4507" t="str">
        <f>_xlfn.XLOOKUP(Table2[[#This Row],[Customer_ID]],Table1[Customer_ID],Table1[Segment],"Not Found")</f>
        <v>Consumer</v>
      </c>
      <c r="T4507" t="str">
        <f>_xlfn.XLOOKUP(Table2[[#This Row],[Product_ID]],Table4[Product_ID],Table4[Product_Name],"Not Found")</f>
        <v>Mobile Holder</v>
      </c>
    </row>
    <row r="4508" spans="1:20" x14ac:dyDescent="0.3">
      <c r="A4508" t="s">
        <v>5040</v>
      </c>
      <c r="B4508" s="4">
        <v>45867</v>
      </c>
      <c r="C4508" s="4">
        <v>45869</v>
      </c>
      <c r="D4508" t="s">
        <v>32</v>
      </c>
      <c r="E4508" t="s">
        <v>99</v>
      </c>
      <c r="F4508" s="8">
        <v>2</v>
      </c>
      <c r="G4508" s="10">
        <v>0.1</v>
      </c>
      <c r="H4508" t="s">
        <v>13</v>
      </c>
      <c r="I4508" s="8">
        <v>448.2</v>
      </c>
      <c r="J4508" s="8">
        <v>109.32</v>
      </c>
      <c r="K4508" s="12">
        <f>YEAR(Table2[[#This Row],[Order_Date]])</f>
        <v>2025</v>
      </c>
      <c r="L4508" s="12">
        <f>MONTH(Table2[[#This Row],[Order_Date]])</f>
        <v>7</v>
      </c>
      <c r="M4508" t="str">
        <f>TEXT(Table2[[#This Row],[Order_Date]],"mmm")</f>
        <v>Jul</v>
      </c>
      <c r="N4508" t="str">
        <f>TEXT(Table2[[#This Row],[Order_Date]],"YYYY-MM")</f>
        <v>2025-07</v>
      </c>
      <c r="O4508" s="9">
        <f>IFERROR(Table2[[#This Row],[Profit]]/Table2[[#This Row],[Sales]],0)</f>
        <v>0.24390896921017402</v>
      </c>
      <c r="P4508" t="str">
        <f>_xlfn.XLOOKUP(Table2[[#This Row],[Product_ID]],Table4[Product_ID],Table4[Category],"Not Found")</f>
        <v>Office</v>
      </c>
      <c r="Q4508" t="str">
        <f>_xlfn.XLOOKUP(Table2[[#This Row],[Product_ID]],Table4[Product_ID],Table4[Sub_Category],"Not Found")</f>
        <v>Paper</v>
      </c>
      <c r="R4508" t="str">
        <f>_xlfn.XLOOKUP(Table2[[#This Row],[Customer_ID]],Table1[Customer_ID],Table1[Region],"Not Found")</f>
        <v>North</v>
      </c>
      <c r="S4508" t="str">
        <f>_xlfn.XLOOKUP(Table2[[#This Row],[Customer_ID]],Table1[Customer_ID],Table1[Segment],"Not Found")</f>
        <v>Home Office</v>
      </c>
      <c r="T4508" t="str">
        <f>_xlfn.XLOOKUP(Table2[[#This Row],[Product_ID]],Table4[Product_ID],Table4[Product_Name],"Not Found")</f>
        <v>Pen Set</v>
      </c>
    </row>
    <row r="4509" spans="1:20" x14ac:dyDescent="0.3">
      <c r="A4509" t="s">
        <v>5041</v>
      </c>
      <c r="B4509" s="4">
        <v>45549</v>
      </c>
      <c r="C4509" s="4">
        <v>45554</v>
      </c>
      <c r="D4509" t="s">
        <v>3086</v>
      </c>
      <c r="E4509" t="s">
        <v>81</v>
      </c>
      <c r="F4509" s="8">
        <v>1</v>
      </c>
      <c r="G4509" s="10">
        <v>0.1</v>
      </c>
      <c r="H4509" t="s">
        <v>17</v>
      </c>
      <c r="I4509" s="8">
        <v>719.1</v>
      </c>
      <c r="J4509" s="8">
        <v>179.14</v>
      </c>
      <c r="K4509" s="12">
        <f>YEAR(Table2[[#This Row],[Order_Date]])</f>
        <v>2024</v>
      </c>
      <c r="L4509" s="12">
        <f>MONTH(Table2[[#This Row],[Order_Date]])</f>
        <v>9</v>
      </c>
      <c r="M4509" t="str">
        <f>TEXT(Table2[[#This Row],[Order_Date]],"mmm")</f>
        <v>Sep</v>
      </c>
      <c r="N4509" t="str">
        <f>TEXT(Table2[[#This Row],[Order_Date]],"YYYY-MM")</f>
        <v>2024-09</v>
      </c>
      <c r="O4509" s="9">
        <f>IFERROR(Table2[[#This Row],[Profit]]/Table2[[#This Row],[Sales]],0)</f>
        <v>0.24911695174523707</v>
      </c>
      <c r="P4509" t="str">
        <f>_xlfn.XLOOKUP(Table2[[#This Row],[Product_ID]],Table4[Product_ID],Table4[Category],"Not Found")</f>
        <v>Home</v>
      </c>
      <c r="Q4509" t="str">
        <f>_xlfn.XLOOKUP(Table2[[#This Row],[Product_ID]],Table4[Product_ID],Table4[Sub_Category],"Not Found")</f>
        <v>Kitchen</v>
      </c>
      <c r="R4509" t="str">
        <f>_xlfn.XLOOKUP(Table2[[#This Row],[Customer_ID]],Table1[Customer_ID],Table1[Region],"Not Found")</f>
        <v>East</v>
      </c>
      <c r="S4509" t="str">
        <f>_xlfn.XLOOKUP(Table2[[#This Row],[Customer_ID]],Table1[Customer_ID],Table1[Segment],"Not Found")</f>
        <v>Consumer</v>
      </c>
      <c r="T4509" t="str">
        <f>_xlfn.XLOOKUP(Table2[[#This Row],[Product_ID]],Table4[Product_ID],Table4[Product_Name],"Not Found")</f>
        <v>Travel Mug</v>
      </c>
    </row>
    <row r="4510" spans="1:20" x14ac:dyDescent="0.3">
      <c r="A4510" t="s">
        <v>5042</v>
      </c>
      <c r="B4510" s="4">
        <v>45412</v>
      </c>
      <c r="C4510" s="4">
        <v>45413</v>
      </c>
      <c r="D4510" t="s">
        <v>503</v>
      </c>
      <c r="E4510" t="s">
        <v>99</v>
      </c>
      <c r="F4510" s="8">
        <v>1</v>
      </c>
      <c r="G4510" s="10">
        <v>0</v>
      </c>
      <c r="H4510" t="s">
        <v>30</v>
      </c>
      <c r="I4510" s="8">
        <v>249</v>
      </c>
      <c r="J4510" s="8">
        <v>76.03</v>
      </c>
      <c r="K4510" s="12">
        <f>YEAR(Table2[[#This Row],[Order_Date]])</f>
        <v>2024</v>
      </c>
      <c r="L4510" s="12">
        <f>MONTH(Table2[[#This Row],[Order_Date]])</f>
        <v>4</v>
      </c>
      <c r="M4510" t="str">
        <f>TEXT(Table2[[#This Row],[Order_Date]],"mmm")</f>
        <v>Apr</v>
      </c>
      <c r="N4510" t="str">
        <f>TEXT(Table2[[#This Row],[Order_Date]],"YYYY-MM")</f>
        <v>2024-04</v>
      </c>
      <c r="O4510" s="9">
        <f>IFERROR(Table2[[#This Row],[Profit]]/Table2[[#This Row],[Sales]],0)</f>
        <v>0.30534136546184737</v>
      </c>
      <c r="P4510" t="str">
        <f>_xlfn.XLOOKUP(Table2[[#This Row],[Product_ID]],Table4[Product_ID],Table4[Category],"Not Found")</f>
        <v>Office</v>
      </c>
      <c r="Q4510" t="str">
        <f>_xlfn.XLOOKUP(Table2[[#This Row],[Product_ID]],Table4[Product_ID],Table4[Sub_Category],"Not Found")</f>
        <v>Paper</v>
      </c>
      <c r="R4510" t="str">
        <f>_xlfn.XLOOKUP(Table2[[#This Row],[Customer_ID]],Table1[Customer_ID],Table1[Region],"Not Found")</f>
        <v>West</v>
      </c>
      <c r="S4510" t="str">
        <f>_xlfn.XLOOKUP(Table2[[#This Row],[Customer_ID]],Table1[Customer_ID],Table1[Segment],"Not Found")</f>
        <v>Corporate</v>
      </c>
      <c r="T4510" t="str">
        <f>_xlfn.XLOOKUP(Table2[[#This Row],[Product_ID]],Table4[Product_ID],Table4[Product_Name],"Not Found")</f>
        <v>Pen Set</v>
      </c>
    </row>
    <row r="4511" spans="1:20" x14ac:dyDescent="0.3">
      <c r="A4511" t="s">
        <v>5043</v>
      </c>
      <c r="B4511" s="4">
        <v>45345</v>
      </c>
      <c r="C4511" s="4">
        <v>45347</v>
      </c>
      <c r="D4511" t="s">
        <v>497</v>
      </c>
      <c r="E4511" t="s">
        <v>35</v>
      </c>
      <c r="F4511" s="8">
        <v>2</v>
      </c>
      <c r="G4511" s="10">
        <v>0.05</v>
      </c>
      <c r="H4511" t="s">
        <v>13</v>
      </c>
      <c r="I4511" s="8">
        <v>3038.1</v>
      </c>
      <c r="J4511" s="8">
        <v>964.58</v>
      </c>
      <c r="K4511" s="12">
        <f>YEAR(Table2[[#This Row],[Order_Date]])</f>
        <v>2024</v>
      </c>
      <c r="L4511" s="12">
        <f>MONTH(Table2[[#This Row],[Order_Date]])</f>
        <v>2</v>
      </c>
      <c r="M4511" t="str">
        <f>TEXT(Table2[[#This Row],[Order_Date]],"mmm")</f>
        <v>Feb</v>
      </c>
      <c r="N4511" t="str">
        <f>TEXT(Table2[[#This Row],[Order_Date]],"YYYY-MM")</f>
        <v>2024-02</v>
      </c>
      <c r="O4511" s="9">
        <f>IFERROR(Table2[[#This Row],[Profit]]/Table2[[#This Row],[Sales]],0)</f>
        <v>0.31749448668575758</v>
      </c>
      <c r="P4511" t="str">
        <f>_xlfn.XLOOKUP(Table2[[#This Row],[Product_ID]],Table4[Product_ID],Table4[Category],"Not Found")</f>
        <v>Lifestyle</v>
      </c>
      <c r="Q4511" t="str">
        <f>_xlfn.XLOOKUP(Table2[[#This Row],[Product_ID]],Table4[Product_ID],Table4[Sub_Category],"Not Found")</f>
        <v>Bags</v>
      </c>
      <c r="R4511" t="str">
        <f>_xlfn.XLOOKUP(Table2[[#This Row],[Customer_ID]],Table1[Customer_ID],Table1[Region],"Not Found")</f>
        <v>South</v>
      </c>
      <c r="S4511" t="str">
        <f>_xlfn.XLOOKUP(Table2[[#This Row],[Customer_ID]],Table1[Customer_ID],Table1[Segment],"Not Found")</f>
        <v>Consumer</v>
      </c>
      <c r="T4511" t="str">
        <f>_xlfn.XLOOKUP(Table2[[#This Row],[Product_ID]],Table4[Product_ID],Table4[Product_Name],"Not Found")</f>
        <v>Backpack</v>
      </c>
    </row>
    <row r="4512" spans="1:20" x14ac:dyDescent="0.3">
      <c r="A4512" t="s">
        <v>5044</v>
      </c>
      <c r="B4512" s="4">
        <v>45622</v>
      </c>
      <c r="C4512" s="4">
        <v>45623</v>
      </c>
      <c r="D4512" t="s">
        <v>1024</v>
      </c>
      <c r="E4512" t="s">
        <v>45</v>
      </c>
      <c r="F4512" s="8">
        <v>2</v>
      </c>
      <c r="G4512" s="10">
        <v>0.1</v>
      </c>
      <c r="H4512" t="s">
        <v>21</v>
      </c>
      <c r="I4512" s="8">
        <v>4498.2</v>
      </c>
      <c r="J4512" s="8">
        <v>820.72</v>
      </c>
      <c r="K4512" s="12">
        <f>YEAR(Table2[[#This Row],[Order_Date]])</f>
        <v>2024</v>
      </c>
      <c r="L4512" s="12">
        <f>MONTH(Table2[[#This Row],[Order_Date]])</f>
        <v>11</v>
      </c>
      <c r="M4512" t="str">
        <f>TEXT(Table2[[#This Row],[Order_Date]],"mmm")</f>
        <v>Nov</v>
      </c>
      <c r="N4512" t="str">
        <f>TEXT(Table2[[#This Row],[Order_Date]],"YYYY-MM")</f>
        <v>2024-11</v>
      </c>
      <c r="O4512" s="9">
        <f>IFERROR(Table2[[#This Row],[Profit]]/Table2[[#This Row],[Sales]],0)</f>
        <v>0.18245520430394382</v>
      </c>
      <c r="P4512" t="str">
        <f>_xlfn.XLOOKUP(Table2[[#This Row],[Product_ID]],Table4[Product_ID],Table4[Category],"Not Found")</f>
        <v>Technology</v>
      </c>
      <c r="Q4512" t="str">
        <f>_xlfn.XLOOKUP(Table2[[#This Row],[Product_ID]],Table4[Product_ID],Table4[Sub_Category],"Not Found")</f>
        <v>Audio</v>
      </c>
      <c r="R4512" t="str">
        <f>_xlfn.XLOOKUP(Table2[[#This Row],[Customer_ID]],Table1[Customer_ID],Table1[Region],"Not Found")</f>
        <v>North</v>
      </c>
      <c r="S4512" t="str">
        <f>_xlfn.XLOOKUP(Table2[[#This Row],[Customer_ID]],Table1[Customer_ID],Table1[Segment],"Not Found")</f>
        <v>Consumer</v>
      </c>
      <c r="T4512" t="str">
        <f>_xlfn.XLOOKUP(Table2[[#This Row],[Product_ID]],Table4[Product_ID],Table4[Product_Name],"Not Found")</f>
        <v>Headphones</v>
      </c>
    </row>
    <row r="4513" spans="1:20" x14ac:dyDescent="0.3">
      <c r="A4513" t="s">
        <v>5045</v>
      </c>
      <c r="B4513" s="4">
        <v>45532</v>
      </c>
      <c r="C4513" s="4">
        <v>45533</v>
      </c>
      <c r="D4513" t="s">
        <v>956</v>
      </c>
      <c r="E4513" t="s">
        <v>16</v>
      </c>
      <c r="F4513" s="8">
        <v>1</v>
      </c>
      <c r="G4513" s="10">
        <v>0.05</v>
      </c>
      <c r="H4513" t="s">
        <v>21</v>
      </c>
      <c r="I4513" s="8">
        <v>1234.05</v>
      </c>
      <c r="J4513" s="8">
        <v>290.43</v>
      </c>
      <c r="K4513" s="12">
        <f>YEAR(Table2[[#This Row],[Order_Date]])</f>
        <v>2024</v>
      </c>
      <c r="L4513" s="12">
        <f>MONTH(Table2[[#This Row],[Order_Date]])</f>
        <v>8</v>
      </c>
      <c r="M4513" t="str">
        <f>TEXT(Table2[[#This Row],[Order_Date]],"mmm")</f>
        <v>Aug</v>
      </c>
      <c r="N4513" t="str">
        <f>TEXT(Table2[[#This Row],[Order_Date]],"YYYY-MM")</f>
        <v>2024-08</v>
      </c>
      <c r="O4513" s="9">
        <f>IFERROR(Table2[[#This Row],[Profit]]/Table2[[#This Row],[Sales]],0)</f>
        <v>0.23534702807827884</v>
      </c>
      <c r="P4513" t="str">
        <f>_xlfn.XLOOKUP(Table2[[#This Row],[Product_ID]],Table4[Product_ID],Table4[Category],"Not Found")</f>
        <v>Technology</v>
      </c>
      <c r="Q4513" t="str">
        <f>_xlfn.XLOOKUP(Table2[[#This Row],[Product_ID]],Table4[Product_ID],Table4[Sub_Category],"Not Found")</f>
        <v>Accessories</v>
      </c>
      <c r="R4513" t="str">
        <f>_xlfn.XLOOKUP(Table2[[#This Row],[Customer_ID]],Table1[Customer_ID],Table1[Region],"Not Found")</f>
        <v>North</v>
      </c>
      <c r="S4513" t="str">
        <f>_xlfn.XLOOKUP(Table2[[#This Row],[Customer_ID]],Table1[Customer_ID],Table1[Segment],"Not Found")</f>
        <v>Corporate</v>
      </c>
      <c r="T4513" t="str">
        <f>_xlfn.XLOOKUP(Table2[[#This Row],[Product_ID]],Table4[Product_ID],Table4[Product_Name],"Not Found")</f>
        <v>USB-C Hub</v>
      </c>
    </row>
    <row r="4514" spans="1:20" x14ac:dyDescent="0.3">
      <c r="A4514" t="s">
        <v>5046</v>
      </c>
      <c r="B4514" s="4">
        <v>45821</v>
      </c>
      <c r="C4514" s="4">
        <v>45825</v>
      </c>
      <c r="D4514" t="s">
        <v>19</v>
      </c>
      <c r="E4514" t="s">
        <v>65</v>
      </c>
      <c r="F4514" s="8">
        <v>1</v>
      </c>
      <c r="G4514" s="10">
        <v>0</v>
      </c>
      <c r="H4514" t="s">
        <v>17</v>
      </c>
      <c r="I4514" s="8">
        <v>699</v>
      </c>
      <c r="J4514" s="8">
        <v>190.53</v>
      </c>
      <c r="K4514" s="12">
        <f>YEAR(Table2[[#This Row],[Order_Date]])</f>
        <v>2025</v>
      </c>
      <c r="L4514" s="12">
        <f>MONTH(Table2[[#This Row],[Order_Date]])</f>
        <v>6</v>
      </c>
      <c r="M4514" t="str">
        <f>TEXT(Table2[[#This Row],[Order_Date]],"mmm")</f>
        <v>Jun</v>
      </c>
      <c r="N4514" t="str">
        <f>TEXT(Table2[[#This Row],[Order_Date]],"YYYY-MM")</f>
        <v>2025-06</v>
      </c>
      <c r="O4514" s="9">
        <f>IFERROR(Table2[[#This Row],[Profit]]/Table2[[#This Row],[Sales]],0)</f>
        <v>0.27257510729613732</v>
      </c>
      <c r="P4514" t="str">
        <f>_xlfn.XLOOKUP(Table2[[#This Row],[Product_ID]],Table4[Product_ID],Table4[Category],"Not Found")</f>
        <v>Office</v>
      </c>
      <c r="Q4514" t="str">
        <f>_xlfn.XLOOKUP(Table2[[#This Row],[Product_ID]],Table4[Product_ID],Table4[Sub_Category],"Not Found")</f>
        <v>Storage</v>
      </c>
      <c r="R4514" t="str">
        <f>_xlfn.XLOOKUP(Table2[[#This Row],[Customer_ID]],Table1[Customer_ID],Table1[Region],"Not Found")</f>
        <v>West</v>
      </c>
      <c r="S4514" t="str">
        <f>_xlfn.XLOOKUP(Table2[[#This Row],[Customer_ID]],Table1[Customer_ID],Table1[Segment],"Not Found")</f>
        <v>Consumer</v>
      </c>
      <c r="T4514" t="str">
        <f>_xlfn.XLOOKUP(Table2[[#This Row],[Product_ID]],Table4[Product_ID],Table4[Product_Name],"Not Found")</f>
        <v>Desk Organizer</v>
      </c>
    </row>
    <row r="4515" spans="1:20" x14ac:dyDescent="0.3">
      <c r="A4515" t="s">
        <v>5047</v>
      </c>
      <c r="B4515" s="4">
        <v>45774</v>
      </c>
      <c r="C4515" s="4">
        <v>45776</v>
      </c>
      <c r="D4515" t="s">
        <v>1879</v>
      </c>
      <c r="E4515" t="s">
        <v>26</v>
      </c>
      <c r="F4515" s="8">
        <v>2</v>
      </c>
      <c r="G4515" s="10">
        <v>0</v>
      </c>
      <c r="H4515" t="s">
        <v>13</v>
      </c>
      <c r="I4515" s="8">
        <v>1798</v>
      </c>
      <c r="J4515" s="8">
        <v>366.91</v>
      </c>
      <c r="K4515" s="12">
        <f>YEAR(Table2[[#This Row],[Order_Date]])</f>
        <v>2025</v>
      </c>
      <c r="L4515" s="12">
        <f>MONTH(Table2[[#This Row],[Order_Date]])</f>
        <v>4</v>
      </c>
      <c r="M4515" t="str">
        <f>TEXT(Table2[[#This Row],[Order_Date]],"mmm")</f>
        <v>Apr</v>
      </c>
      <c r="N4515" t="str">
        <f>TEXT(Table2[[#This Row],[Order_Date]],"YYYY-MM")</f>
        <v>2025-04</v>
      </c>
      <c r="O4515" s="9">
        <f>IFERROR(Table2[[#This Row],[Profit]]/Table2[[#This Row],[Sales]],0)</f>
        <v>0.20406562847608456</v>
      </c>
      <c r="P4515" t="str">
        <f>_xlfn.XLOOKUP(Table2[[#This Row],[Product_ID]],Table4[Product_ID],Table4[Category],"Not Found")</f>
        <v>Technology</v>
      </c>
      <c r="Q4515" t="str">
        <f>_xlfn.XLOOKUP(Table2[[#This Row],[Product_ID]],Table4[Product_ID],Table4[Sub_Category],"Not Found")</f>
        <v>Accessories</v>
      </c>
      <c r="R4515" t="str">
        <f>_xlfn.XLOOKUP(Table2[[#This Row],[Customer_ID]],Table1[Customer_ID],Table1[Region],"Not Found")</f>
        <v>West</v>
      </c>
      <c r="S4515" t="str">
        <f>_xlfn.XLOOKUP(Table2[[#This Row],[Customer_ID]],Table1[Customer_ID],Table1[Segment],"Not Found")</f>
        <v>Consumer</v>
      </c>
      <c r="T4515" t="str">
        <f>_xlfn.XLOOKUP(Table2[[#This Row],[Product_ID]],Table4[Product_ID],Table4[Product_Name],"Not Found")</f>
        <v>Keyboard</v>
      </c>
    </row>
    <row r="4516" spans="1:20" x14ac:dyDescent="0.3">
      <c r="A4516" t="s">
        <v>5048</v>
      </c>
      <c r="B4516" s="4">
        <v>45478</v>
      </c>
      <c r="C4516" s="4">
        <v>45482</v>
      </c>
      <c r="D4516" t="s">
        <v>101</v>
      </c>
      <c r="E4516" t="s">
        <v>12</v>
      </c>
      <c r="F4516" s="8">
        <v>1</v>
      </c>
      <c r="G4516" s="10">
        <v>0.15</v>
      </c>
      <c r="H4516" t="s">
        <v>17</v>
      </c>
      <c r="I4516" s="8">
        <v>509.15</v>
      </c>
      <c r="J4516" s="8">
        <v>137.15</v>
      </c>
      <c r="K4516" s="12">
        <f>YEAR(Table2[[#This Row],[Order_Date]])</f>
        <v>2024</v>
      </c>
      <c r="L4516" s="12">
        <f>MONTH(Table2[[#This Row],[Order_Date]])</f>
        <v>7</v>
      </c>
      <c r="M4516" t="str">
        <f>TEXT(Table2[[#This Row],[Order_Date]],"mmm")</f>
        <v>Jul</v>
      </c>
      <c r="N4516" t="str">
        <f>TEXT(Table2[[#This Row],[Order_Date]],"YYYY-MM")</f>
        <v>2024-07</v>
      </c>
      <c r="O4516" s="9">
        <f>IFERROR(Table2[[#This Row],[Profit]]/Table2[[#This Row],[Sales]],0)</f>
        <v>0.26937051949327312</v>
      </c>
      <c r="P4516" t="str">
        <f>_xlfn.XLOOKUP(Table2[[#This Row],[Product_ID]],Table4[Product_ID],Table4[Category],"Not Found")</f>
        <v>Home</v>
      </c>
      <c r="Q4516" t="str">
        <f>_xlfn.XLOOKUP(Table2[[#This Row],[Product_ID]],Table4[Product_ID],Table4[Sub_Category],"Not Found")</f>
        <v>Kitchen</v>
      </c>
      <c r="R4516" t="str">
        <f>_xlfn.XLOOKUP(Table2[[#This Row],[Customer_ID]],Table1[Customer_ID],Table1[Region],"Not Found")</f>
        <v>South</v>
      </c>
      <c r="S4516" t="str">
        <f>_xlfn.XLOOKUP(Table2[[#This Row],[Customer_ID]],Table1[Customer_ID],Table1[Segment],"Not Found")</f>
        <v>Corporate</v>
      </c>
      <c r="T4516" t="str">
        <f>_xlfn.XLOOKUP(Table2[[#This Row],[Product_ID]],Table4[Product_ID],Table4[Product_Name],"Not Found")</f>
        <v>Water Bottle</v>
      </c>
    </row>
    <row r="4517" spans="1:20" x14ac:dyDescent="0.3">
      <c r="A4517" t="s">
        <v>5049</v>
      </c>
      <c r="B4517" s="4">
        <v>45947</v>
      </c>
      <c r="C4517" s="4">
        <v>45951</v>
      </c>
      <c r="D4517" t="s">
        <v>1090</v>
      </c>
      <c r="E4517" t="s">
        <v>29</v>
      </c>
      <c r="F4517" s="8">
        <v>1</v>
      </c>
      <c r="G4517" s="10">
        <v>0.1</v>
      </c>
      <c r="H4517" t="s">
        <v>30</v>
      </c>
      <c r="I4517" s="8">
        <v>359.1</v>
      </c>
      <c r="J4517" s="8">
        <v>122.72</v>
      </c>
      <c r="K4517" s="12">
        <f>YEAR(Table2[[#This Row],[Order_Date]])</f>
        <v>2025</v>
      </c>
      <c r="L4517" s="12">
        <f>MONTH(Table2[[#This Row],[Order_Date]])</f>
        <v>10</v>
      </c>
      <c r="M4517" t="str">
        <f>TEXT(Table2[[#This Row],[Order_Date]],"mmm")</f>
        <v>Oct</v>
      </c>
      <c r="N4517" t="str">
        <f>TEXT(Table2[[#This Row],[Order_Date]],"YYYY-MM")</f>
        <v>2025-10</v>
      </c>
      <c r="O4517" s="9">
        <f>IFERROR(Table2[[#This Row],[Profit]]/Table2[[#This Row],[Sales]],0)</f>
        <v>0.34174324700640485</v>
      </c>
      <c r="P4517" t="str">
        <f>_xlfn.XLOOKUP(Table2[[#This Row],[Product_ID]],Table4[Product_ID],Table4[Category],"Not Found")</f>
        <v>Office</v>
      </c>
      <c r="Q4517" t="str">
        <f>_xlfn.XLOOKUP(Table2[[#This Row],[Product_ID]],Table4[Product_ID],Table4[Sub_Category],"Not Found")</f>
        <v>Paper</v>
      </c>
      <c r="R4517" t="str">
        <f>_xlfn.XLOOKUP(Table2[[#This Row],[Customer_ID]],Table1[Customer_ID],Table1[Region],"Not Found")</f>
        <v>West</v>
      </c>
      <c r="S4517" t="str">
        <f>_xlfn.XLOOKUP(Table2[[#This Row],[Customer_ID]],Table1[Customer_ID],Table1[Segment],"Not Found")</f>
        <v>Consumer</v>
      </c>
      <c r="T4517" t="str">
        <f>_xlfn.XLOOKUP(Table2[[#This Row],[Product_ID]],Table4[Product_ID],Table4[Product_Name],"Not Found")</f>
        <v>Notebook Set</v>
      </c>
    </row>
    <row r="4518" spans="1:20" x14ac:dyDescent="0.3">
      <c r="A4518" t="s">
        <v>5050</v>
      </c>
      <c r="B4518" s="4">
        <v>45553</v>
      </c>
      <c r="C4518" s="4">
        <v>45555</v>
      </c>
      <c r="D4518" t="s">
        <v>910</v>
      </c>
      <c r="E4518" t="s">
        <v>81</v>
      </c>
      <c r="F4518" s="8">
        <v>1</v>
      </c>
      <c r="G4518" s="10">
        <v>0</v>
      </c>
      <c r="H4518" t="s">
        <v>13</v>
      </c>
      <c r="I4518" s="8">
        <v>799</v>
      </c>
      <c r="J4518" s="8">
        <v>-58.84</v>
      </c>
      <c r="K4518" s="12">
        <f>YEAR(Table2[[#This Row],[Order_Date]])</f>
        <v>2024</v>
      </c>
      <c r="L4518" s="12">
        <f>MONTH(Table2[[#This Row],[Order_Date]])</f>
        <v>9</v>
      </c>
      <c r="M4518" t="str">
        <f>TEXT(Table2[[#This Row],[Order_Date]],"mmm")</f>
        <v>Sep</v>
      </c>
      <c r="N4518" t="str">
        <f>TEXT(Table2[[#This Row],[Order_Date]],"YYYY-MM")</f>
        <v>2024-09</v>
      </c>
      <c r="O4518" s="9">
        <f>IFERROR(Table2[[#This Row],[Profit]]/Table2[[#This Row],[Sales]],0)</f>
        <v>-7.3642052565707133E-2</v>
      </c>
      <c r="P4518" t="str">
        <f>_xlfn.XLOOKUP(Table2[[#This Row],[Product_ID]],Table4[Product_ID],Table4[Category],"Not Found")</f>
        <v>Home</v>
      </c>
      <c r="Q4518" t="str">
        <f>_xlfn.XLOOKUP(Table2[[#This Row],[Product_ID]],Table4[Product_ID],Table4[Sub_Category],"Not Found")</f>
        <v>Kitchen</v>
      </c>
      <c r="R4518" t="str">
        <f>_xlfn.XLOOKUP(Table2[[#This Row],[Customer_ID]],Table1[Customer_ID],Table1[Region],"Not Found")</f>
        <v>East</v>
      </c>
      <c r="S4518" t="str">
        <f>_xlfn.XLOOKUP(Table2[[#This Row],[Customer_ID]],Table1[Customer_ID],Table1[Segment],"Not Found")</f>
        <v>Home Office</v>
      </c>
      <c r="T4518" t="str">
        <f>_xlfn.XLOOKUP(Table2[[#This Row],[Product_ID]],Table4[Product_ID],Table4[Product_Name],"Not Found")</f>
        <v>Travel Mug</v>
      </c>
    </row>
    <row r="4519" spans="1:20" x14ac:dyDescent="0.3">
      <c r="A4519" t="s">
        <v>5051</v>
      </c>
      <c r="B4519" s="4">
        <v>45655</v>
      </c>
      <c r="C4519" s="4">
        <v>45659</v>
      </c>
      <c r="D4519" t="s">
        <v>501</v>
      </c>
      <c r="E4519" t="s">
        <v>58</v>
      </c>
      <c r="F4519" s="8">
        <v>3</v>
      </c>
      <c r="G4519" s="10">
        <v>0</v>
      </c>
      <c r="H4519" t="s">
        <v>17</v>
      </c>
      <c r="I4519" s="8">
        <v>5997</v>
      </c>
      <c r="J4519" s="8">
        <v>1414.35</v>
      </c>
      <c r="K4519" s="12">
        <f>YEAR(Table2[[#This Row],[Order_Date]])</f>
        <v>2024</v>
      </c>
      <c r="L4519" s="12">
        <f>MONTH(Table2[[#This Row],[Order_Date]])</f>
        <v>12</v>
      </c>
      <c r="M4519" t="str">
        <f>TEXT(Table2[[#This Row],[Order_Date]],"mmm")</f>
        <v>Dec</v>
      </c>
      <c r="N4519" t="str">
        <f>TEXT(Table2[[#This Row],[Order_Date]],"YYYY-MM")</f>
        <v>2024-12</v>
      </c>
      <c r="O4519" s="9">
        <f>IFERROR(Table2[[#This Row],[Profit]]/Table2[[#This Row],[Sales]],0)</f>
        <v>0.23584292146073035</v>
      </c>
      <c r="P4519" t="str">
        <f>_xlfn.XLOOKUP(Table2[[#This Row],[Product_ID]],Table4[Product_ID],Table4[Category],"Not Found")</f>
        <v>Technology</v>
      </c>
      <c r="Q4519" t="str">
        <f>_xlfn.XLOOKUP(Table2[[#This Row],[Product_ID]],Table4[Product_ID],Table4[Sub_Category],"Not Found")</f>
        <v>Audio</v>
      </c>
      <c r="R4519" t="str">
        <f>_xlfn.XLOOKUP(Table2[[#This Row],[Customer_ID]],Table1[Customer_ID],Table1[Region],"Not Found")</f>
        <v>West</v>
      </c>
      <c r="S4519" t="str">
        <f>_xlfn.XLOOKUP(Table2[[#This Row],[Customer_ID]],Table1[Customer_ID],Table1[Segment],"Not Found")</f>
        <v>Consumer</v>
      </c>
      <c r="T4519" t="str">
        <f>_xlfn.XLOOKUP(Table2[[#This Row],[Product_ID]],Table4[Product_ID],Table4[Product_Name],"Not Found")</f>
        <v>Bluetooth Speaker</v>
      </c>
    </row>
    <row r="4520" spans="1:20" x14ac:dyDescent="0.3">
      <c r="A4520" t="s">
        <v>5052</v>
      </c>
      <c r="B4520" s="4">
        <v>45782</v>
      </c>
      <c r="C4520" s="4">
        <v>45785</v>
      </c>
      <c r="D4520" t="s">
        <v>315</v>
      </c>
      <c r="E4520" t="s">
        <v>116</v>
      </c>
      <c r="F4520" s="8">
        <v>2</v>
      </c>
      <c r="G4520" s="10">
        <v>0.1</v>
      </c>
      <c r="H4520" t="s">
        <v>30</v>
      </c>
      <c r="I4520" s="8">
        <v>718.2</v>
      </c>
      <c r="J4520" s="8">
        <v>155.97999999999999</v>
      </c>
      <c r="K4520" s="12">
        <f>YEAR(Table2[[#This Row],[Order_Date]])</f>
        <v>2025</v>
      </c>
      <c r="L4520" s="12">
        <f>MONTH(Table2[[#This Row],[Order_Date]])</f>
        <v>5</v>
      </c>
      <c r="M4520" t="str">
        <f>TEXT(Table2[[#This Row],[Order_Date]],"mmm")</f>
        <v>May</v>
      </c>
      <c r="N4520" t="str">
        <f>TEXT(Table2[[#This Row],[Order_Date]],"YYYY-MM")</f>
        <v>2025-05</v>
      </c>
      <c r="O4520" s="9">
        <f>IFERROR(Table2[[#This Row],[Profit]]/Table2[[#This Row],[Sales]],0)</f>
        <v>0.21718184349763295</v>
      </c>
      <c r="P4520" t="str">
        <f>_xlfn.XLOOKUP(Table2[[#This Row],[Product_ID]],Table4[Product_ID],Table4[Category],"Not Found")</f>
        <v>Technology</v>
      </c>
      <c r="Q4520" t="str">
        <f>_xlfn.XLOOKUP(Table2[[#This Row],[Product_ID]],Table4[Product_ID],Table4[Sub_Category],"Not Found")</f>
        <v>Accessories</v>
      </c>
      <c r="R4520" t="str">
        <f>_xlfn.XLOOKUP(Table2[[#This Row],[Customer_ID]],Table1[Customer_ID],Table1[Region],"Not Found")</f>
        <v>East</v>
      </c>
      <c r="S4520" t="str">
        <f>_xlfn.XLOOKUP(Table2[[#This Row],[Customer_ID]],Table1[Customer_ID],Table1[Segment],"Not Found")</f>
        <v>Home Office</v>
      </c>
      <c r="T4520" t="str">
        <f>_xlfn.XLOOKUP(Table2[[#This Row],[Product_ID]],Table4[Product_ID],Table4[Product_Name],"Not Found")</f>
        <v>Mobile Holder</v>
      </c>
    </row>
    <row r="4521" spans="1:20" x14ac:dyDescent="0.3">
      <c r="A4521" t="s">
        <v>5053</v>
      </c>
      <c r="B4521" s="4">
        <v>45722</v>
      </c>
      <c r="C4521" s="4">
        <v>45727</v>
      </c>
      <c r="D4521" t="s">
        <v>427</v>
      </c>
      <c r="E4521" t="s">
        <v>20</v>
      </c>
      <c r="F4521" s="8">
        <v>1</v>
      </c>
      <c r="G4521" s="10">
        <v>0.05</v>
      </c>
      <c r="H4521" t="s">
        <v>21</v>
      </c>
      <c r="I4521" s="8">
        <v>6649.05</v>
      </c>
      <c r="J4521" s="8">
        <v>1338.77</v>
      </c>
      <c r="K4521" s="12">
        <f>YEAR(Table2[[#This Row],[Order_Date]])</f>
        <v>2025</v>
      </c>
      <c r="L4521" s="12">
        <f>MONTH(Table2[[#This Row],[Order_Date]])</f>
        <v>3</v>
      </c>
      <c r="M4521" t="str">
        <f>TEXT(Table2[[#This Row],[Order_Date]],"mmm")</f>
        <v>Mar</v>
      </c>
      <c r="N4521" t="str">
        <f>TEXT(Table2[[#This Row],[Order_Date]],"YYYY-MM")</f>
        <v>2025-03</v>
      </c>
      <c r="O4521" s="9">
        <f>IFERROR(Table2[[#This Row],[Profit]]/Table2[[#This Row],[Sales]],0)</f>
        <v>0.20134756092975686</v>
      </c>
      <c r="P4521" t="str">
        <f>_xlfn.XLOOKUP(Table2[[#This Row],[Product_ID]],Table4[Product_ID],Table4[Category],"Not Found")</f>
        <v>Furniture</v>
      </c>
      <c r="Q4521" t="str">
        <f>_xlfn.XLOOKUP(Table2[[#This Row],[Product_ID]],Table4[Product_ID],Table4[Sub_Category],"Not Found")</f>
        <v>Furniture</v>
      </c>
      <c r="R4521" t="str">
        <f>_xlfn.XLOOKUP(Table2[[#This Row],[Customer_ID]],Table1[Customer_ID],Table1[Region],"Not Found")</f>
        <v>East</v>
      </c>
      <c r="S4521" t="str">
        <f>_xlfn.XLOOKUP(Table2[[#This Row],[Customer_ID]],Table1[Customer_ID],Table1[Segment],"Not Found")</f>
        <v>Corporate</v>
      </c>
      <c r="T4521" t="str">
        <f>_xlfn.XLOOKUP(Table2[[#This Row],[Product_ID]],Table4[Product_ID],Table4[Product_Name],"Not Found")</f>
        <v>Office Chair</v>
      </c>
    </row>
    <row r="4522" spans="1:20" x14ac:dyDescent="0.3">
      <c r="A4522" t="s">
        <v>5054</v>
      </c>
      <c r="B4522" s="4">
        <v>45530</v>
      </c>
      <c r="C4522" s="4">
        <v>45535</v>
      </c>
      <c r="D4522" t="s">
        <v>990</v>
      </c>
      <c r="E4522" t="s">
        <v>65</v>
      </c>
      <c r="F4522" s="8">
        <v>1</v>
      </c>
      <c r="G4522" s="10">
        <v>0.1</v>
      </c>
      <c r="H4522" t="s">
        <v>17</v>
      </c>
      <c r="I4522" s="8">
        <v>629.1</v>
      </c>
      <c r="J4522" s="8">
        <v>178.51</v>
      </c>
      <c r="K4522" s="12">
        <f>YEAR(Table2[[#This Row],[Order_Date]])</f>
        <v>2024</v>
      </c>
      <c r="L4522" s="12">
        <f>MONTH(Table2[[#This Row],[Order_Date]])</f>
        <v>8</v>
      </c>
      <c r="M4522" t="str">
        <f>TEXT(Table2[[#This Row],[Order_Date]],"mmm")</f>
        <v>Aug</v>
      </c>
      <c r="N4522" t="str">
        <f>TEXT(Table2[[#This Row],[Order_Date]],"YYYY-MM")</f>
        <v>2024-08</v>
      </c>
      <c r="O4522" s="9">
        <f>IFERROR(Table2[[#This Row],[Profit]]/Table2[[#This Row],[Sales]],0)</f>
        <v>0.2837545700206644</v>
      </c>
      <c r="P4522" t="str">
        <f>_xlfn.XLOOKUP(Table2[[#This Row],[Product_ID]],Table4[Product_ID],Table4[Category],"Not Found")</f>
        <v>Office</v>
      </c>
      <c r="Q4522" t="str">
        <f>_xlfn.XLOOKUP(Table2[[#This Row],[Product_ID]],Table4[Product_ID],Table4[Sub_Category],"Not Found")</f>
        <v>Storage</v>
      </c>
      <c r="R4522" t="str">
        <f>_xlfn.XLOOKUP(Table2[[#This Row],[Customer_ID]],Table1[Customer_ID],Table1[Region],"Not Found")</f>
        <v>South</v>
      </c>
      <c r="S4522" t="str">
        <f>_xlfn.XLOOKUP(Table2[[#This Row],[Customer_ID]],Table1[Customer_ID],Table1[Segment],"Not Found")</f>
        <v>Home Office</v>
      </c>
      <c r="T4522" t="str">
        <f>_xlfn.XLOOKUP(Table2[[#This Row],[Product_ID]],Table4[Product_ID],Table4[Product_Name],"Not Found")</f>
        <v>Desk Organizer</v>
      </c>
    </row>
    <row r="4523" spans="1:20" x14ac:dyDescent="0.3">
      <c r="A4523" t="s">
        <v>5055</v>
      </c>
      <c r="B4523" s="4">
        <v>45595</v>
      </c>
      <c r="C4523" s="4">
        <v>45598</v>
      </c>
      <c r="D4523" t="s">
        <v>28</v>
      </c>
      <c r="E4523" t="s">
        <v>20</v>
      </c>
      <c r="F4523" s="8">
        <v>2</v>
      </c>
      <c r="G4523" s="10">
        <v>0</v>
      </c>
      <c r="H4523" t="s">
        <v>30</v>
      </c>
      <c r="I4523" s="8">
        <v>13998</v>
      </c>
      <c r="J4523" s="8">
        <v>2236.73</v>
      </c>
      <c r="K4523" s="12">
        <f>YEAR(Table2[[#This Row],[Order_Date]])</f>
        <v>2024</v>
      </c>
      <c r="L4523" s="12">
        <f>MONTH(Table2[[#This Row],[Order_Date]])</f>
        <v>10</v>
      </c>
      <c r="M4523" t="str">
        <f>TEXT(Table2[[#This Row],[Order_Date]],"mmm")</f>
        <v>Oct</v>
      </c>
      <c r="N4523" t="str">
        <f>TEXT(Table2[[#This Row],[Order_Date]],"YYYY-MM")</f>
        <v>2024-10</v>
      </c>
      <c r="O4523" s="9">
        <f>IFERROR(Table2[[#This Row],[Profit]]/Table2[[#This Row],[Sales]],0)</f>
        <v>0.15978925560794399</v>
      </c>
      <c r="P4523" t="str">
        <f>_xlfn.XLOOKUP(Table2[[#This Row],[Product_ID]],Table4[Product_ID],Table4[Category],"Not Found")</f>
        <v>Furniture</v>
      </c>
      <c r="Q4523" t="str">
        <f>_xlfn.XLOOKUP(Table2[[#This Row],[Product_ID]],Table4[Product_ID],Table4[Sub_Category],"Not Found")</f>
        <v>Furniture</v>
      </c>
      <c r="R4523" t="str">
        <f>_xlfn.XLOOKUP(Table2[[#This Row],[Customer_ID]],Table1[Customer_ID],Table1[Region],"Not Found")</f>
        <v>West</v>
      </c>
      <c r="S4523" t="str">
        <f>_xlfn.XLOOKUP(Table2[[#This Row],[Customer_ID]],Table1[Customer_ID],Table1[Segment],"Not Found")</f>
        <v>Home Office</v>
      </c>
      <c r="T4523" t="str">
        <f>_xlfn.XLOOKUP(Table2[[#This Row],[Product_ID]],Table4[Product_ID],Table4[Product_Name],"Not Found")</f>
        <v>Office Chair</v>
      </c>
    </row>
    <row r="4524" spans="1:20" x14ac:dyDescent="0.3">
      <c r="A4524" t="s">
        <v>5056</v>
      </c>
      <c r="B4524" s="4">
        <v>45589</v>
      </c>
      <c r="C4524" s="4">
        <v>45590</v>
      </c>
      <c r="D4524" t="s">
        <v>1583</v>
      </c>
      <c r="E4524" t="s">
        <v>20</v>
      </c>
      <c r="F4524" s="8">
        <v>3</v>
      </c>
      <c r="G4524" s="10">
        <v>0.2</v>
      </c>
      <c r="H4524" t="s">
        <v>13</v>
      </c>
      <c r="I4524" s="8">
        <v>16797.599999999999</v>
      </c>
      <c r="J4524" s="8">
        <v>2661.24</v>
      </c>
      <c r="K4524" s="12">
        <f>YEAR(Table2[[#This Row],[Order_Date]])</f>
        <v>2024</v>
      </c>
      <c r="L4524" s="12">
        <f>MONTH(Table2[[#This Row],[Order_Date]])</f>
        <v>10</v>
      </c>
      <c r="M4524" t="str">
        <f>TEXT(Table2[[#This Row],[Order_Date]],"mmm")</f>
        <v>Oct</v>
      </c>
      <c r="N4524" t="str">
        <f>TEXT(Table2[[#This Row],[Order_Date]],"YYYY-MM")</f>
        <v>2024-10</v>
      </c>
      <c r="O4524" s="9">
        <f>IFERROR(Table2[[#This Row],[Profit]]/Table2[[#This Row],[Sales]],0)</f>
        <v>0.15842977568224031</v>
      </c>
      <c r="P4524" t="str">
        <f>_xlfn.XLOOKUP(Table2[[#This Row],[Product_ID]],Table4[Product_ID],Table4[Category],"Not Found")</f>
        <v>Furniture</v>
      </c>
      <c r="Q4524" t="str">
        <f>_xlfn.XLOOKUP(Table2[[#This Row],[Product_ID]],Table4[Product_ID],Table4[Sub_Category],"Not Found")</f>
        <v>Furniture</v>
      </c>
      <c r="R4524" t="str">
        <f>_xlfn.XLOOKUP(Table2[[#This Row],[Customer_ID]],Table1[Customer_ID],Table1[Region],"Not Found")</f>
        <v>South</v>
      </c>
      <c r="S4524" t="str">
        <f>_xlfn.XLOOKUP(Table2[[#This Row],[Customer_ID]],Table1[Customer_ID],Table1[Segment],"Not Found")</f>
        <v>Consumer</v>
      </c>
      <c r="T4524" t="str">
        <f>_xlfn.XLOOKUP(Table2[[#This Row],[Product_ID]],Table4[Product_ID],Table4[Product_Name],"Not Found")</f>
        <v>Office Chair</v>
      </c>
    </row>
    <row r="4525" spans="1:20" x14ac:dyDescent="0.3">
      <c r="A4525" t="s">
        <v>5057</v>
      </c>
      <c r="B4525" s="4">
        <v>45367</v>
      </c>
      <c r="C4525" s="4">
        <v>45371</v>
      </c>
      <c r="D4525" t="s">
        <v>146</v>
      </c>
      <c r="E4525" t="s">
        <v>71</v>
      </c>
      <c r="F4525" s="8">
        <v>2</v>
      </c>
      <c r="G4525" s="10">
        <v>0.1</v>
      </c>
      <c r="H4525" t="s">
        <v>21</v>
      </c>
      <c r="I4525" s="8">
        <v>1438.2</v>
      </c>
      <c r="J4525" s="8">
        <v>382.77</v>
      </c>
      <c r="K4525" s="12">
        <f>YEAR(Table2[[#This Row],[Order_Date]])</f>
        <v>2024</v>
      </c>
      <c r="L4525" s="12">
        <f>MONTH(Table2[[#This Row],[Order_Date]])</f>
        <v>3</v>
      </c>
      <c r="M4525" t="str">
        <f>TEXT(Table2[[#This Row],[Order_Date]],"mmm")</f>
        <v>Mar</v>
      </c>
      <c r="N4525" t="str">
        <f>TEXT(Table2[[#This Row],[Order_Date]],"YYYY-MM")</f>
        <v>2024-03</v>
      </c>
      <c r="O4525" s="9">
        <f>IFERROR(Table2[[#This Row],[Profit]]/Table2[[#This Row],[Sales]],0)</f>
        <v>0.26614518147684602</v>
      </c>
      <c r="P4525" t="str">
        <f>_xlfn.XLOOKUP(Table2[[#This Row],[Product_ID]],Table4[Product_ID],Table4[Category],"Not Found")</f>
        <v>Home</v>
      </c>
      <c r="Q4525" t="str">
        <f>_xlfn.XLOOKUP(Table2[[#This Row],[Product_ID]],Table4[Product_ID],Table4[Sub_Category],"Not Found")</f>
        <v>Storage</v>
      </c>
      <c r="R4525" t="str">
        <f>_xlfn.XLOOKUP(Table2[[#This Row],[Customer_ID]],Table1[Customer_ID],Table1[Region],"Not Found")</f>
        <v>South</v>
      </c>
      <c r="S4525" t="str">
        <f>_xlfn.XLOOKUP(Table2[[#This Row],[Customer_ID]],Table1[Customer_ID],Table1[Segment],"Not Found")</f>
        <v>Consumer</v>
      </c>
      <c r="T4525" t="str">
        <f>_xlfn.XLOOKUP(Table2[[#This Row],[Product_ID]],Table4[Product_ID],Table4[Product_Name],"Not Found")</f>
        <v>Storage Box</v>
      </c>
    </row>
    <row r="4526" spans="1:20" x14ac:dyDescent="0.3">
      <c r="A4526" t="s">
        <v>5058</v>
      </c>
      <c r="B4526" s="4">
        <v>45991</v>
      </c>
      <c r="C4526" s="4">
        <v>45996</v>
      </c>
      <c r="D4526" t="s">
        <v>842</v>
      </c>
      <c r="E4526" t="s">
        <v>35</v>
      </c>
      <c r="F4526" s="8">
        <v>1</v>
      </c>
      <c r="G4526" s="10">
        <v>0</v>
      </c>
      <c r="H4526" t="s">
        <v>17</v>
      </c>
      <c r="I4526" s="8">
        <v>1599</v>
      </c>
      <c r="J4526" s="8">
        <v>486.99</v>
      </c>
      <c r="K4526" s="12">
        <f>YEAR(Table2[[#This Row],[Order_Date]])</f>
        <v>2025</v>
      </c>
      <c r="L4526" s="12">
        <f>MONTH(Table2[[#This Row],[Order_Date]])</f>
        <v>11</v>
      </c>
      <c r="M4526" t="str">
        <f>TEXT(Table2[[#This Row],[Order_Date]],"mmm")</f>
        <v>Nov</v>
      </c>
      <c r="N4526" t="str">
        <f>TEXT(Table2[[#This Row],[Order_Date]],"YYYY-MM")</f>
        <v>2025-11</v>
      </c>
      <c r="O4526" s="9">
        <f>IFERROR(Table2[[#This Row],[Profit]]/Table2[[#This Row],[Sales]],0)</f>
        <v>0.30455909943714821</v>
      </c>
      <c r="P4526" t="str">
        <f>_xlfn.XLOOKUP(Table2[[#This Row],[Product_ID]],Table4[Product_ID],Table4[Category],"Not Found")</f>
        <v>Lifestyle</v>
      </c>
      <c r="Q4526" t="str">
        <f>_xlfn.XLOOKUP(Table2[[#This Row],[Product_ID]],Table4[Product_ID],Table4[Sub_Category],"Not Found")</f>
        <v>Bags</v>
      </c>
      <c r="R4526" t="str">
        <f>_xlfn.XLOOKUP(Table2[[#This Row],[Customer_ID]],Table1[Customer_ID],Table1[Region],"Not Found")</f>
        <v>South</v>
      </c>
      <c r="S4526" t="str">
        <f>_xlfn.XLOOKUP(Table2[[#This Row],[Customer_ID]],Table1[Customer_ID],Table1[Segment],"Not Found")</f>
        <v>Home Office</v>
      </c>
      <c r="T4526" t="str">
        <f>_xlfn.XLOOKUP(Table2[[#This Row],[Product_ID]],Table4[Product_ID],Table4[Product_Name],"Not Found")</f>
        <v>Backpack</v>
      </c>
    </row>
    <row r="4527" spans="1:20" x14ac:dyDescent="0.3">
      <c r="A4527" t="s">
        <v>5059</v>
      </c>
      <c r="B4527" s="4">
        <v>45624</v>
      </c>
      <c r="C4527" s="4">
        <v>45626</v>
      </c>
      <c r="D4527" t="s">
        <v>855</v>
      </c>
      <c r="E4527" t="s">
        <v>81</v>
      </c>
      <c r="F4527" s="8">
        <v>1</v>
      </c>
      <c r="G4527" s="10">
        <v>0.05</v>
      </c>
      <c r="H4527" t="s">
        <v>13</v>
      </c>
      <c r="I4527" s="8">
        <v>759.05</v>
      </c>
      <c r="J4527" s="8">
        <v>206.26</v>
      </c>
      <c r="K4527" s="12">
        <f>YEAR(Table2[[#This Row],[Order_Date]])</f>
        <v>2024</v>
      </c>
      <c r="L4527" s="12">
        <f>MONTH(Table2[[#This Row],[Order_Date]])</f>
        <v>11</v>
      </c>
      <c r="M4527" t="str">
        <f>TEXT(Table2[[#This Row],[Order_Date]],"mmm")</f>
        <v>Nov</v>
      </c>
      <c r="N4527" t="str">
        <f>TEXT(Table2[[#This Row],[Order_Date]],"YYYY-MM")</f>
        <v>2024-11</v>
      </c>
      <c r="O4527" s="9">
        <f>IFERROR(Table2[[#This Row],[Profit]]/Table2[[#This Row],[Sales]],0)</f>
        <v>0.27173440484816547</v>
      </c>
      <c r="P4527" t="str">
        <f>_xlfn.XLOOKUP(Table2[[#This Row],[Product_ID]],Table4[Product_ID],Table4[Category],"Not Found")</f>
        <v>Home</v>
      </c>
      <c r="Q4527" t="str">
        <f>_xlfn.XLOOKUP(Table2[[#This Row],[Product_ID]],Table4[Product_ID],Table4[Sub_Category],"Not Found")</f>
        <v>Kitchen</v>
      </c>
      <c r="R4527" t="str">
        <f>_xlfn.XLOOKUP(Table2[[#This Row],[Customer_ID]],Table1[Customer_ID],Table1[Region],"Not Found")</f>
        <v>South</v>
      </c>
      <c r="S4527" t="str">
        <f>_xlfn.XLOOKUP(Table2[[#This Row],[Customer_ID]],Table1[Customer_ID],Table1[Segment],"Not Found")</f>
        <v>Consumer</v>
      </c>
      <c r="T4527" t="str">
        <f>_xlfn.XLOOKUP(Table2[[#This Row],[Product_ID]],Table4[Product_ID],Table4[Product_Name],"Not Found")</f>
        <v>Travel Mug</v>
      </c>
    </row>
    <row r="4528" spans="1:20" x14ac:dyDescent="0.3">
      <c r="A4528" t="s">
        <v>5060</v>
      </c>
      <c r="B4528" s="4">
        <v>45933</v>
      </c>
      <c r="C4528" s="4">
        <v>45934</v>
      </c>
      <c r="D4528" t="s">
        <v>627</v>
      </c>
      <c r="E4528" t="s">
        <v>12</v>
      </c>
      <c r="F4528" s="8">
        <v>3</v>
      </c>
      <c r="G4528" s="10">
        <v>0</v>
      </c>
      <c r="H4528" t="s">
        <v>17</v>
      </c>
      <c r="I4528" s="8">
        <v>1797</v>
      </c>
      <c r="J4528" s="8">
        <v>348.86</v>
      </c>
      <c r="K4528" s="12">
        <f>YEAR(Table2[[#This Row],[Order_Date]])</f>
        <v>2025</v>
      </c>
      <c r="L4528" s="12">
        <f>MONTH(Table2[[#This Row],[Order_Date]])</f>
        <v>10</v>
      </c>
      <c r="M4528" t="str">
        <f>TEXT(Table2[[#This Row],[Order_Date]],"mmm")</f>
        <v>Oct</v>
      </c>
      <c r="N4528" t="str">
        <f>TEXT(Table2[[#This Row],[Order_Date]],"YYYY-MM")</f>
        <v>2025-10</v>
      </c>
      <c r="O4528" s="9">
        <f>IFERROR(Table2[[#This Row],[Profit]]/Table2[[#This Row],[Sales]],0)</f>
        <v>0.19413466889259878</v>
      </c>
      <c r="P4528" t="str">
        <f>_xlfn.XLOOKUP(Table2[[#This Row],[Product_ID]],Table4[Product_ID],Table4[Category],"Not Found")</f>
        <v>Home</v>
      </c>
      <c r="Q4528" t="str">
        <f>_xlfn.XLOOKUP(Table2[[#This Row],[Product_ID]],Table4[Product_ID],Table4[Sub_Category],"Not Found")</f>
        <v>Kitchen</v>
      </c>
      <c r="R4528" t="str">
        <f>_xlfn.XLOOKUP(Table2[[#This Row],[Customer_ID]],Table1[Customer_ID],Table1[Region],"Not Found")</f>
        <v>West</v>
      </c>
      <c r="S4528" t="str">
        <f>_xlfn.XLOOKUP(Table2[[#This Row],[Customer_ID]],Table1[Customer_ID],Table1[Segment],"Not Found")</f>
        <v>Corporate</v>
      </c>
      <c r="T4528" t="str">
        <f>_xlfn.XLOOKUP(Table2[[#This Row],[Product_ID]],Table4[Product_ID],Table4[Product_Name],"Not Found")</f>
        <v>Water Bottle</v>
      </c>
    </row>
    <row r="4529" spans="1:20" x14ac:dyDescent="0.3">
      <c r="A4529" t="s">
        <v>5061</v>
      </c>
      <c r="B4529" s="4">
        <v>45765</v>
      </c>
      <c r="C4529" s="4">
        <v>45770</v>
      </c>
      <c r="D4529" t="s">
        <v>669</v>
      </c>
      <c r="E4529" t="s">
        <v>20</v>
      </c>
      <c r="F4529" s="8">
        <v>1</v>
      </c>
      <c r="G4529" s="10">
        <v>0.05</v>
      </c>
      <c r="H4529" t="s">
        <v>13</v>
      </c>
      <c r="I4529" s="8">
        <v>6649.05</v>
      </c>
      <c r="J4529" s="8">
        <v>1451.16</v>
      </c>
      <c r="K4529" s="12">
        <f>YEAR(Table2[[#This Row],[Order_Date]])</f>
        <v>2025</v>
      </c>
      <c r="L4529" s="12">
        <f>MONTH(Table2[[#This Row],[Order_Date]])</f>
        <v>4</v>
      </c>
      <c r="M4529" t="str">
        <f>TEXT(Table2[[#This Row],[Order_Date]],"mmm")</f>
        <v>Apr</v>
      </c>
      <c r="N4529" t="str">
        <f>TEXT(Table2[[#This Row],[Order_Date]],"YYYY-MM")</f>
        <v>2025-04</v>
      </c>
      <c r="O4529" s="9">
        <f>IFERROR(Table2[[#This Row],[Profit]]/Table2[[#This Row],[Sales]],0)</f>
        <v>0.2182507275475444</v>
      </c>
      <c r="P4529" t="str">
        <f>_xlfn.XLOOKUP(Table2[[#This Row],[Product_ID]],Table4[Product_ID],Table4[Category],"Not Found")</f>
        <v>Furniture</v>
      </c>
      <c r="Q4529" t="str">
        <f>_xlfn.XLOOKUP(Table2[[#This Row],[Product_ID]],Table4[Product_ID],Table4[Sub_Category],"Not Found")</f>
        <v>Furniture</v>
      </c>
      <c r="R4529" t="str">
        <f>_xlfn.XLOOKUP(Table2[[#This Row],[Customer_ID]],Table1[Customer_ID],Table1[Region],"Not Found")</f>
        <v>West</v>
      </c>
      <c r="S4529" t="str">
        <f>_xlfn.XLOOKUP(Table2[[#This Row],[Customer_ID]],Table1[Customer_ID],Table1[Segment],"Not Found")</f>
        <v>Home Office</v>
      </c>
      <c r="T4529" t="str">
        <f>_xlfn.XLOOKUP(Table2[[#This Row],[Product_ID]],Table4[Product_ID],Table4[Product_Name],"Not Found")</f>
        <v>Office Chair</v>
      </c>
    </row>
    <row r="4530" spans="1:20" x14ac:dyDescent="0.3">
      <c r="A4530" t="s">
        <v>5062</v>
      </c>
      <c r="B4530" s="4">
        <v>45574</v>
      </c>
      <c r="C4530" s="4">
        <v>45578</v>
      </c>
      <c r="D4530" t="s">
        <v>766</v>
      </c>
      <c r="E4530" t="s">
        <v>65</v>
      </c>
      <c r="F4530" s="8">
        <v>2</v>
      </c>
      <c r="G4530" s="10">
        <v>0.1</v>
      </c>
      <c r="H4530" t="s">
        <v>13</v>
      </c>
      <c r="I4530" s="8">
        <v>1258.2</v>
      </c>
      <c r="J4530" s="8">
        <v>414.63</v>
      </c>
      <c r="K4530" s="12">
        <f>YEAR(Table2[[#This Row],[Order_Date]])</f>
        <v>2024</v>
      </c>
      <c r="L4530" s="12">
        <f>MONTH(Table2[[#This Row],[Order_Date]])</f>
        <v>10</v>
      </c>
      <c r="M4530" t="str">
        <f>TEXT(Table2[[#This Row],[Order_Date]],"mmm")</f>
        <v>Oct</v>
      </c>
      <c r="N4530" t="str">
        <f>TEXT(Table2[[#This Row],[Order_Date]],"YYYY-MM")</f>
        <v>2024-10</v>
      </c>
      <c r="O4530" s="9">
        <f>IFERROR(Table2[[#This Row],[Profit]]/Table2[[#This Row],[Sales]],0)</f>
        <v>0.32954220314735333</v>
      </c>
      <c r="P4530" t="str">
        <f>_xlfn.XLOOKUP(Table2[[#This Row],[Product_ID]],Table4[Product_ID],Table4[Category],"Not Found")</f>
        <v>Office</v>
      </c>
      <c r="Q4530" t="str">
        <f>_xlfn.XLOOKUP(Table2[[#This Row],[Product_ID]],Table4[Product_ID],Table4[Sub_Category],"Not Found")</f>
        <v>Storage</v>
      </c>
      <c r="R4530" t="str">
        <f>_xlfn.XLOOKUP(Table2[[#This Row],[Customer_ID]],Table1[Customer_ID],Table1[Region],"Not Found")</f>
        <v>North</v>
      </c>
      <c r="S4530" t="str">
        <f>_xlfn.XLOOKUP(Table2[[#This Row],[Customer_ID]],Table1[Customer_ID],Table1[Segment],"Not Found")</f>
        <v>Consumer</v>
      </c>
      <c r="T4530" t="str">
        <f>_xlfn.XLOOKUP(Table2[[#This Row],[Product_ID]],Table4[Product_ID],Table4[Product_Name],"Not Found")</f>
        <v>Desk Organizer</v>
      </c>
    </row>
    <row r="4531" spans="1:20" x14ac:dyDescent="0.3">
      <c r="A4531" t="s">
        <v>5063</v>
      </c>
      <c r="B4531" s="4">
        <v>45882</v>
      </c>
      <c r="C4531" s="4">
        <v>45887</v>
      </c>
      <c r="D4531" t="s">
        <v>15</v>
      </c>
      <c r="E4531" t="s">
        <v>200</v>
      </c>
      <c r="F4531" s="8">
        <v>1</v>
      </c>
      <c r="G4531" s="10">
        <v>0</v>
      </c>
      <c r="H4531" t="s">
        <v>13</v>
      </c>
      <c r="I4531" s="8">
        <v>1099</v>
      </c>
      <c r="J4531" s="8">
        <v>313.56</v>
      </c>
      <c r="K4531" s="12">
        <f>YEAR(Table2[[#This Row],[Order_Date]])</f>
        <v>2025</v>
      </c>
      <c r="L4531" s="12">
        <f>MONTH(Table2[[#This Row],[Order_Date]])</f>
        <v>8</v>
      </c>
      <c r="M4531" t="str">
        <f>TEXT(Table2[[#This Row],[Order_Date]],"mmm")</f>
        <v>Aug</v>
      </c>
      <c r="N4531" t="str">
        <f>TEXT(Table2[[#This Row],[Order_Date]],"YYYY-MM")</f>
        <v>2025-08</v>
      </c>
      <c r="O4531" s="9">
        <f>IFERROR(Table2[[#This Row],[Profit]]/Table2[[#This Row],[Sales]],0)</f>
        <v>0.28531392174704279</v>
      </c>
      <c r="P4531" t="str">
        <f>_xlfn.XLOOKUP(Table2[[#This Row],[Product_ID]],Table4[Product_ID],Table4[Category],"Not Found")</f>
        <v>Office</v>
      </c>
      <c r="Q4531" t="str">
        <f>_xlfn.XLOOKUP(Table2[[#This Row],[Product_ID]],Table4[Product_ID],Table4[Sub_Category],"Not Found")</f>
        <v>Office Supplies</v>
      </c>
      <c r="R4531" t="str">
        <f>_xlfn.XLOOKUP(Table2[[#This Row],[Customer_ID]],Table1[Customer_ID],Table1[Region],"Not Found")</f>
        <v>East</v>
      </c>
      <c r="S4531" t="str">
        <f>_xlfn.XLOOKUP(Table2[[#This Row],[Customer_ID]],Table1[Customer_ID],Table1[Segment],"Not Found")</f>
        <v>Corporate</v>
      </c>
      <c r="T4531" t="str">
        <f>_xlfn.XLOOKUP(Table2[[#This Row],[Product_ID]],Table4[Product_ID],Table4[Product_Name],"Not Found")</f>
        <v>Laptop Stand</v>
      </c>
    </row>
    <row r="4532" spans="1:20" x14ac:dyDescent="0.3">
      <c r="A4532" t="s">
        <v>5064</v>
      </c>
      <c r="B4532" s="4">
        <v>45363</v>
      </c>
      <c r="C4532" s="4">
        <v>45367</v>
      </c>
      <c r="D4532" t="s">
        <v>1946</v>
      </c>
      <c r="E4532" t="s">
        <v>50</v>
      </c>
      <c r="F4532" s="8">
        <v>1</v>
      </c>
      <c r="G4532" s="10">
        <v>0.1</v>
      </c>
      <c r="H4532" t="s">
        <v>13</v>
      </c>
      <c r="I4532" s="8">
        <v>449.1</v>
      </c>
      <c r="J4532" s="8">
        <v>109.18</v>
      </c>
      <c r="K4532" s="12">
        <f>YEAR(Table2[[#This Row],[Order_Date]])</f>
        <v>2024</v>
      </c>
      <c r="L4532" s="12">
        <f>MONTH(Table2[[#This Row],[Order_Date]])</f>
        <v>3</v>
      </c>
      <c r="M4532" t="str">
        <f>TEXT(Table2[[#This Row],[Order_Date]],"mmm")</f>
        <v>Mar</v>
      </c>
      <c r="N4532" t="str">
        <f>TEXT(Table2[[#This Row],[Order_Date]],"YYYY-MM")</f>
        <v>2024-03</v>
      </c>
      <c r="O4532" s="9">
        <f>IFERROR(Table2[[#This Row],[Profit]]/Table2[[#This Row],[Sales]],0)</f>
        <v>0.24310843910042307</v>
      </c>
      <c r="P4532" t="str">
        <f>_xlfn.XLOOKUP(Table2[[#This Row],[Product_ID]],Table4[Product_ID],Table4[Category],"Not Found")</f>
        <v>Technology</v>
      </c>
      <c r="Q4532" t="str">
        <f>_xlfn.XLOOKUP(Table2[[#This Row],[Product_ID]],Table4[Product_ID],Table4[Sub_Category],"Not Found")</f>
        <v>Accessories</v>
      </c>
      <c r="R4532" t="str">
        <f>_xlfn.XLOOKUP(Table2[[#This Row],[Customer_ID]],Table1[Customer_ID],Table1[Region],"Not Found")</f>
        <v>North</v>
      </c>
      <c r="S4532" t="str">
        <f>_xlfn.XLOOKUP(Table2[[#This Row],[Customer_ID]],Table1[Customer_ID],Table1[Segment],"Not Found")</f>
        <v>Consumer</v>
      </c>
      <c r="T4532" t="str">
        <f>_xlfn.XLOOKUP(Table2[[#This Row],[Product_ID]],Table4[Product_ID],Table4[Product_Name],"Not Found")</f>
        <v>Wireless Mouse</v>
      </c>
    </row>
    <row r="4533" spans="1:20" x14ac:dyDescent="0.3">
      <c r="A4533" t="s">
        <v>5065</v>
      </c>
      <c r="B4533" s="4">
        <v>45554</v>
      </c>
      <c r="C4533" s="4">
        <v>45555</v>
      </c>
      <c r="D4533" t="s">
        <v>1135</v>
      </c>
      <c r="E4533" t="s">
        <v>50</v>
      </c>
      <c r="F4533" s="8">
        <v>1</v>
      </c>
      <c r="G4533" s="10">
        <v>0</v>
      </c>
      <c r="H4533" t="s">
        <v>13</v>
      </c>
      <c r="I4533" s="8">
        <v>499</v>
      </c>
      <c r="J4533" s="8">
        <v>126.83</v>
      </c>
      <c r="K4533" s="12">
        <f>YEAR(Table2[[#This Row],[Order_Date]])</f>
        <v>2024</v>
      </c>
      <c r="L4533" s="12">
        <f>MONTH(Table2[[#This Row],[Order_Date]])</f>
        <v>9</v>
      </c>
      <c r="M4533" t="str">
        <f>TEXT(Table2[[#This Row],[Order_Date]],"mmm")</f>
        <v>Sep</v>
      </c>
      <c r="N4533" t="str">
        <f>TEXT(Table2[[#This Row],[Order_Date]],"YYYY-MM")</f>
        <v>2024-09</v>
      </c>
      <c r="O4533" s="9">
        <f>IFERROR(Table2[[#This Row],[Profit]]/Table2[[#This Row],[Sales]],0)</f>
        <v>0.25416833667334671</v>
      </c>
      <c r="P4533" t="str">
        <f>_xlfn.XLOOKUP(Table2[[#This Row],[Product_ID]],Table4[Product_ID],Table4[Category],"Not Found")</f>
        <v>Technology</v>
      </c>
      <c r="Q4533" t="str">
        <f>_xlfn.XLOOKUP(Table2[[#This Row],[Product_ID]],Table4[Product_ID],Table4[Sub_Category],"Not Found")</f>
        <v>Accessories</v>
      </c>
      <c r="R4533" t="str">
        <f>_xlfn.XLOOKUP(Table2[[#This Row],[Customer_ID]],Table1[Customer_ID],Table1[Region],"Not Found")</f>
        <v>North</v>
      </c>
      <c r="S4533" t="str">
        <f>_xlfn.XLOOKUP(Table2[[#This Row],[Customer_ID]],Table1[Customer_ID],Table1[Segment],"Not Found")</f>
        <v>Home Office</v>
      </c>
      <c r="T4533" t="str">
        <f>_xlfn.XLOOKUP(Table2[[#This Row],[Product_ID]],Table4[Product_ID],Table4[Product_Name],"Not Found")</f>
        <v>Wireless Mouse</v>
      </c>
    </row>
    <row r="4534" spans="1:20" x14ac:dyDescent="0.3">
      <c r="A4534" t="s">
        <v>5066</v>
      </c>
      <c r="B4534" s="4">
        <v>45994</v>
      </c>
      <c r="C4534" s="4">
        <v>45997</v>
      </c>
      <c r="D4534" t="s">
        <v>1336</v>
      </c>
      <c r="E4534" t="s">
        <v>45</v>
      </c>
      <c r="F4534" s="8">
        <v>2</v>
      </c>
      <c r="G4534" s="10">
        <v>0.1</v>
      </c>
      <c r="H4534" t="s">
        <v>21</v>
      </c>
      <c r="I4534" s="8">
        <v>4498.2</v>
      </c>
      <c r="J4534" s="8">
        <v>961.16</v>
      </c>
      <c r="K4534" s="12">
        <f>YEAR(Table2[[#This Row],[Order_Date]])</f>
        <v>2025</v>
      </c>
      <c r="L4534" s="12">
        <f>MONTH(Table2[[#This Row],[Order_Date]])</f>
        <v>12</v>
      </c>
      <c r="M4534" t="str">
        <f>TEXT(Table2[[#This Row],[Order_Date]],"mmm")</f>
        <v>Dec</v>
      </c>
      <c r="N4534" t="str">
        <f>TEXT(Table2[[#This Row],[Order_Date]],"YYYY-MM")</f>
        <v>2025-12</v>
      </c>
      <c r="O4534" s="9">
        <f>IFERROR(Table2[[#This Row],[Profit]]/Table2[[#This Row],[Sales]],0)</f>
        <v>0.21367658174380863</v>
      </c>
      <c r="P4534" t="str">
        <f>_xlfn.XLOOKUP(Table2[[#This Row],[Product_ID]],Table4[Product_ID],Table4[Category],"Not Found")</f>
        <v>Technology</v>
      </c>
      <c r="Q4534" t="str">
        <f>_xlfn.XLOOKUP(Table2[[#This Row],[Product_ID]],Table4[Product_ID],Table4[Sub_Category],"Not Found")</f>
        <v>Audio</v>
      </c>
      <c r="R4534" t="str">
        <f>_xlfn.XLOOKUP(Table2[[#This Row],[Customer_ID]],Table1[Customer_ID],Table1[Region],"Not Found")</f>
        <v>West</v>
      </c>
      <c r="S4534" t="str">
        <f>_xlfn.XLOOKUP(Table2[[#This Row],[Customer_ID]],Table1[Customer_ID],Table1[Segment],"Not Found")</f>
        <v>Home Office</v>
      </c>
      <c r="T4534" t="str">
        <f>_xlfn.XLOOKUP(Table2[[#This Row],[Product_ID]],Table4[Product_ID],Table4[Product_Name],"Not Found")</f>
        <v>Headphones</v>
      </c>
    </row>
    <row r="4535" spans="1:20" x14ac:dyDescent="0.3">
      <c r="A4535" t="s">
        <v>5067</v>
      </c>
      <c r="B4535" s="4">
        <v>45866</v>
      </c>
      <c r="C4535" s="4">
        <v>45870</v>
      </c>
      <c r="D4535" t="s">
        <v>643</v>
      </c>
      <c r="E4535" t="s">
        <v>20</v>
      </c>
      <c r="F4535" s="8">
        <v>1</v>
      </c>
      <c r="G4535" s="10">
        <v>0.05</v>
      </c>
      <c r="H4535" t="s">
        <v>13</v>
      </c>
      <c r="I4535" s="8">
        <v>6649.05</v>
      </c>
      <c r="J4535" s="8">
        <v>1250.82</v>
      </c>
      <c r="K4535" s="12">
        <f>YEAR(Table2[[#This Row],[Order_Date]])</f>
        <v>2025</v>
      </c>
      <c r="L4535" s="12">
        <f>MONTH(Table2[[#This Row],[Order_Date]])</f>
        <v>7</v>
      </c>
      <c r="M4535" t="str">
        <f>TEXT(Table2[[#This Row],[Order_Date]],"mmm")</f>
        <v>Jul</v>
      </c>
      <c r="N4535" t="str">
        <f>TEXT(Table2[[#This Row],[Order_Date]],"YYYY-MM")</f>
        <v>2025-07</v>
      </c>
      <c r="O4535" s="9">
        <f>IFERROR(Table2[[#This Row],[Profit]]/Table2[[#This Row],[Sales]],0)</f>
        <v>0.18812010738376159</v>
      </c>
      <c r="P4535" t="str">
        <f>_xlfn.XLOOKUP(Table2[[#This Row],[Product_ID]],Table4[Product_ID],Table4[Category],"Not Found")</f>
        <v>Furniture</v>
      </c>
      <c r="Q4535" t="str">
        <f>_xlfn.XLOOKUP(Table2[[#This Row],[Product_ID]],Table4[Product_ID],Table4[Sub_Category],"Not Found")</f>
        <v>Furniture</v>
      </c>
      <c r="R4535" t="str">
        <f>_xlfn.XLOOKUP(Table2[[#This Row],[Customer_ID]],Table1[Customer_ID],Table1[Region],"Not Found")</f>
        <v>South</v>
      </c>
      <c r="S4535" t="str">
        <f>_xlfn.XLOOKUP(Table2[[#This Row],[Customer_ID]],Table1[Customer_ID],Table1[Segment],"Not Found")</f>
        <v>Consumer</v>
      </c>
      <c r="T4535" t="str">
        <f>_xlfn.XLOOKUP(Table2[[#This Row],[Product_ID]],Table4[Product_ID],Table4[Product_Name],"Not Found")</f>
        <v>Office Chair</v>
      </c>
    </row>
    <row r="4536" spans="1:20" x14ac:dyDescent="0.3">
      <c r="A4536" t="s">
        <v>5068</v>
      </c>
      <c r="B4536" s="4">
        <v>45303</v>
      </c>
      <c r="C4536" s="4">
        <v>45307</v>
      </c>
      <c r="D4536" t="s">
        <v>523</v>
      </c>
      <c r="E4536" t="s">
        <v>76</v>
      </c>
      <c r="F4536" s="8">
        <v>1</v>
      </c>
      <c r="G4536" s="10">
        <v>0.1</v>
      </c>
      <c r="H4536" t="s">
        <v>17</v>
      </c>
      <c r="I4536" s="8">
        <v>809.1</v>
      </c>
      <c r="J4536" s="8">
        <v>216.02</v>
      </c>
      <c r="K4536" s="12">
        <f>YEAR(Table2[[#This Row],[Order_Date]])</f>
        <v>2024</v>
      </c>
      <c r="L4536" s="12">
        <f>MONTH(Table2[[#This Row],[Order_Date]])</f>
        <v>1</v>
      </c>
      <c r="M4536" t="str">
        <f>TEXT(Table2[[#This Row],[Order_Date]],"mmm")</f>
        <v>Jan</v>
      </c>
      <c r="N4536" t="str">
        <f>TEXT(Table2[[#This Row],[Order_Date]],"YYYY-MM")</f>
        <v>2024-01</v>
      </c>
      <c r="O4536" s="9">
        <f>IFERROR(Table2[[#This Row],[Profit]]/Table2[[#This Row],[Sales]],0)</f>
        <v>0.26698801137065875</v>
      </c>
      <c r="P4536" t="str">
        <f>_xlfn.XLOOKUP(Table2[[#This Row],[Product_ID]],Table4[Product_ID],Table4[Category],"Not Found")</f>
        <v>Home</v>
      </c>
      <c r="Q4536" t="str">
        <f>_xlfn.XLOOKUP(Table2[[#This Row],[Product_ID]],Table4[Product_ID],Table4[Sub_Category],"Not Found")</f>
        <v>Decor</v>
      </c>
      <c r="R4536" t="str">
        <f>_xlfn.XLOOKUP(Table2[[#This Row],[Customer_ID]],Table1[Customer_ID],Table1[Region],"Not Found")</f>
        <v>West</v>
      </c>
      <c r="S4536" t="str">
        <f>_xlfn.XLOOKUP(Table2[[#This Row],[Customer_ID]],Table1[Customer_ID],Table1[Segment],"Not Found")</f>
        <v>Corporate</v>
      </c>
      <c r="T4536" t="str">
        <f>_xlfn.XLOOKUP(Table2[[#This Row],[Product_ID]],Table4[Product_ID],Table4[Product_Name],"Not Found")</f>
        <v>Wall Clock</v>
      </c>
    </row>
    <row r="4537" spans="1:20" x14ac:dyDescent="0.3">
      <c r="A4537" t="s">
        <v>5069</v>
      </c>
      <c r="B4537" s="4">
        <v>45432</v>
      </c>
      <c r="C4537" s="4">
        <v>45433</v>
      </c>
      <c r="D4537" t="s">
        <v>390</v>
      </c>
      <c r="E4537" t="s">
        <v>40</v>
      </c>
      <c r="F4537" s="8">
        <v>1</v>
      </c>
      <c r="G4537" s="10">
        <v>0</v>
      </c>
      <c r="H4537" t="s">
        <v>21</v>
      </c>
      <c r="I4537" s="8">
        <v>1499</v>
      </c>
      <c r="J4537" s="8">
        <v>302.32</v>
      </c>
      <c r="K4537" s="12">
        <f>YEAR(Table2[[#This Row],[Order_Date]])</f>
        <v>2024</v>
      </c>
      <c r="L4537" s="12">
        <f>MONTH(Table2[[#This Row],[Order_Date]])</f>
        <v>5</v>
      </c>
      <c r="M4537" t="str">
        <f>TEXT(Table2[[#This Row],[Order_Date]],"mmm")</f>
        <v>May</v>
      </c>
      <c r="N4537" t="str">
        <f>TEXT(Table2[[#This Row],[Order_Date]],"YYYY-MM")</f>
        <v>2024-05</v>
      </c>
      <c r="O4537" s="9">
        <f>IFERROR(Table2[[#This Row],[Profit]]/Table2[[#This Row],[Sales]],0)</f>
        <v>0.20168112074716477</v>
      </c>
      <c r="P4537" t="str">
        <f>_xlfn.XLOOKUP(Table2[[#This Row],[Product_ID]],Table4[Product_ID],Table4[Category],"Not Found")</f>
        <v>Technology</v>
      </c>
      <c r="Q4537" t="str">
        <f>_xlfn.XLOOKUP(Table2[[#This Row],[Product_ID]],Table4[Product_ID],Table4[Sub_Category],"Not Found")</f>
        <v>Accessories</v>
      </c>
      <c r="R4537" t="str">
        <f>_xlfn.XLOOKUP(Table2[[#This Row],[Customer_ID]],Table1[Customer_ID],Table1[Region],"Not Found")</f>
        <v>West</v>
      </c>
      <c r="S4537" t="str">
        <f>_xlfn.XLOOKUP(Table2[[#This Row],[Customer_ID]],Table1[Customer_ID],Table1[Segment],"Not Found")</f>
        <v>Consumer</v>
      </c>
      <c r="T4537" t="str">
        <f>_xlfn.XLOOKUP(Table2[[#This Row],[Product_ID]],Table4[Product_ID],Table4[Product_Name],"Not Found")</f>
        <v>Power Bank</v>
      </c>
    </row>
    <row r="4538" spans="1:20" x14ac:dyDescent="0.3">
      <c r="A4538" t="s">
        <v>5070</v>
      </c>
      <c r="B4538" s="4">
        <v>45846</v>
      </c>
      <c r="C4538" s="4">
        <v>45847</v>
      </c>
      <c r="D4538" t="s">
        <v>397</v>
      </c>
      <c r="E4538" t="s">
        <v>12</v>
      </c>
      <c r="F4538" s="8">
        <v>1</v>
      </c>
      <c r="G4538" s="10">
        <v>0.05</v>
      </c>
      <c r="H4538" t="s">
        <v>13</v>
      </c>
      <c r="I4538" s="8">
        <v>569.04999999999995</v>
      </c>
      <c r="J4538" s="8">
        <v>145</v>
      </c>
      <c r="K4538" s="12">
        <f>YEAR(Table2[[#This Row],[Order_Date]])</f>
        <v>2025</v>
      </c>
      <c r="L4538" s="12">
        <f>MONTH(Table2[[#This Row],[Order_Date]])</f>
        <v>7</v>
      </c>
      <c r="M4538" t="str">
        <f>TEXT(Table2[[#This Row],[Order_Date]],"mmm")</f>
        <v>Jul</v>
      </c>
      <c r="N4538" t="str">
        <f>TEXT(Table2[[#This Row],[Order_Date]],"YYYY-MM")</f>
        <v>2025-07</v>
      </c>
      <c r="O4538" s="9">
        <f>IFERROR(Table2[[#This Row],[Profit]]/Table2[[#This Row],[Sales]],0)</f>
        <v>0.2548106493278271</v>
      </c>
      <c r="P4538" t="str">
        <f>_xlfn.XLOOKUP(Table2[[#This Row],[Product_ID]],Table4[Product_ID],Table4[Category],"Not Found")</f>
        <v>Home</v>
      </c>
      <c r="Q4538" t="str">
        <f>_xlfn.XLOOKUP(Table2[[#This Row],[Product_ID]],Table4[Product_ID],Table4[Sub_Category],"Not Found")</f>
        <v>Kitchen</v>
      </c>
      <c r="R4538" t="str">
        <f>_xlfn.XLOOKUP(Table2[[#This Row],[Customer_ID]],Table1[Customer_ID],Table1[Region],"Not Found")</f>
        <v>South</v>
      </c>
      <c r="S4538" t="str">
        <f>_xlfn.XLOOKUP(Table2[[#This Row],[Customer_ID]],Table1[Customer_ID],Table1[Segment],"Not Found")</f>
        <v>Consumer</v>
      </c>
      <c r="T4538" t="str">
        <f>_xlfn.XLOOKUP(Table2[[#This Row],[Product_ID]],Table4[Product_ID],Table4[Product_Name],"Not Found")</f>
        <v>Water Bottle</v>
      </c>
    </row>
    <row r="4539" spans="1:20" x14ac:dyDescent="0.3">
      <c r="A4539" t="s">
        <v>5071</v>
      </c>
      <c r="B4539" s="4">
        <v>45308</v>
      </c>
      <c r="C4539" s="4">
        <v>45310</v>
      </c>
      <c r="D4539" t="s">
        <v>329</v>
      </c>
      <c r="E4539" t="s">
        <v>29</v>
      </c>
      <c r="F4539" s="8">
        <v>1</v>
      </c>
      <c r="G4539" s="10">
        <v>0.05</v>
      </c>
      <c r="H4539" t="s">
        <v>30</v>
      </c>
      <c r="I4539" s="8">
        <v>379.05</v>
      </c>
      <c r="J4539" s="8">
        <v>79.34</v>
      </c>
      <c r="K4539" s="12">
        <f>YEAR(Table2[[#This Row],[Order_Date]])</f>
        <v>2024</v>
      </c>
      <c r="L4539" s="12">
        <f>MONTH(Table2[[#This Row],[Order_Date]])</f>
        <v>1</v>
      </c>
      <c r="M4539" t="str">
        <f>TEXT(Table2[[#This Row],[Order_Date]],"mmm")</f>
        <v>Jan</v>
      </c>
      <c r="N4539" t="str">
        <f>TEXT(Table2[[#This Row],[Order_Date]],"YYYY-MM")</f>
        <v>2024-01</v>
      </c>
      <c r="O4539" s="9">
        <f>IFERROR(Table2[[#This Row],[Profit]]/Table2[[#This Row],[Sales]],0)</f>
        <v>0.20931275557314338</v>
      </c>
      <c r="P4539" t="str">
        <f>_xlfn.XLOOKUP(Table2[[#This Row],[Product_ID]],Table4[Product_ID],Table4[Category],"Not Found")</f>
        <v>Office</v>
      </c>
      <c r="Q4539" t="str">
        <f>_xlfn.XLOOKUP(Table2[[#This Row],[Product_ID]],Table4[Product_ID],Table4[Sub_Category],"Not Found")</f>
        <v>Paper</v>
      </c>
      <c r="R4539" t="str">
        <f>_xlfn.XLOOKUP(Table2[[#This Row],[Customer_ID]],Table1[Customer_ID],Table1[Region],"Not Found")</f>
        <v>South</v>
      </c>
      <c r="S4539" t="str">
        <f>_xlfn.XLOOKUP(Table2[[#This Row],[Customer_ID]],Table1[Customer_ID],Table1[Segment],"Not Found")</f>
        <v>Consumer</v>
      </c>
      <c r="T4539" t="str">
        <f>_xlfn.XLOOKUP(Table2[[#This Row],[Product_ID]],Table4[Product_ID],Table4[Product_Name],"Not Found")</f>
        <v>Notebook Set</v>
      </c>
    </row>
    <row r="4540" spans="1:20" x14ac:dyDescent="0.3">
      <c r="A4540" t="s">
        <v>5072</v>
      </c>
      <c r="B4540" s="4">
        <v>45354</v>
      </c>
      <c r="C4540" s="4">
        <v>45355</v>
      </c>
      <c r="D4540" t="s">
        <v>1316</v>
      </c>
      <c r="E4540" t="s">
        <v>65</v>
      </c>
      <c r="F4540" s="8">
        <v>1</v>
      </c>
      <c r="G4540" s="10">
        <v>0.05</v>
      </c>
      <c r="H4540" t="s">
        <v>21</v>
      </c>
      <c r="I4540" s="8">
        <v>664.05</v>
      </c>
      <c r="J4540" s="8">
        <v>171.41</v>
      </c>
      <c r="K4540" s="12">
        <f>YEAR(Table2[[#This Row],[Order_Date]])</f>
        <v>2024</v>
      </c>
      <c r="L4540" s="12">
        <f>MONTH(Table2[[#This Row],[Order_Date]])</f>
        <v>3</v>
      </c>
      <c r="M4540" t="str">
        <f>TEXT(Table2[[#This Row],[Order_Date]],"mmm")</f>
        <v>Mar</v>
      </c>
      <c r="N4540" t="str">
        <f>TEXT(Table2[[#This Row],[Order_Date]],"YYYY-MM")</f>
        <v>2024-03</v>
      </c>
      <c r="O4540" s="9">
        <f>IFERROR(Table2[[#This Row],[Profit]]/Table2[[#This Row],[Sales]],0)</f>
        <v>0.25812815300052711</v>
      </c>
      <c r="P4540" t="str">
        <f>_xlfn.XLOOKUP(Table2[[#This Row],[Product_ID]],Table4[Product_ID],Table4[Category],"Not Found")</f>
        <v>Office</v>
      </c>
      <c r="Q4540" t="str">
        <f>_xlfn.XLOOKUP(Table2[[#This Row],[Product_ID]],Table4[Product_ID],Table4[Sub_Category],"Not Found")</f>
        <v>Storage</v>
      </c>
      <c r="R4540" t="str">
        <f>_xlfn.XLOOKUP(Table2[[#This Row],[Customer_ID]],Table1[Customer_ID],Table1[Region],"Not Found")</f>
        <v>West</v>
      </c>
      <c r="S4540" t="str">
        <f>_xlfn.XLOOKUP(Table2[[#This Row],[Customer_ID]],Table1[Customer_ID],Table1[Segment],"Not Found")</f>
        <v>Consumer</v>
      </c>
      <c r="T4540" t="str">
        <f>_xlfn.XLOOKUP(Table2[[#This Row],[Product_ID]],Table4[Product_ID],Table4[Product_Name],"Not Found")</f>
        <v>Desk Organizer</v>
      </c>
    </row>
    <row r="4541" spans="1:20" x14ac:dyDescent="0.3">
      <c r="A4541" t="s">
        <v>5073</v>
      </c>
      <c r="B4541" s="4">
        <v>45544</v>
      </c>
      <c r="C4541" s="4">
        <v>45549</v>
      </c>
      <c r="D4541" t="s">
        <v>1029</v>
      </c>
      <c r="E4541" t="s">
        <v>40</v>
      </c>
      <c r="F4541" s="8">
        <v>1</v>
      </c>
      <c r="G4541" s="10">
        <v>0.05</v>
      </c>
      <c r="H4541" t="s">
        <v>13</v>
      </c>
      <c r="I4541" s="8">
        <v>1424.05</v>
      </c>
      <c r="J4541" s="8">
        <v>386.3</v>
      </c>
      <c r="K4541" s="12">
        <f>YEAR(Table2[[#This Row],[Order_Date]])</f>
        <v>2024</v>
      </c>
      <c r="L4541" s="12">
        <f>MONTH(Table2[[#This Row],[Order_Date]])</f>
        <v>9</v>
      </c>
      <c r="M4541" t="str">
        <f>TEXT(Table2[[#This Row],[Order_Date]],"mmm")</f>
        <v>Sep</v>
      </c>
      <c r="N4541" t="str">
        <f>TEXT(Table2[[#This Row],[Order_Date]],"YYYY-MM")</f>
        <v>2024-09</v>
      </c>
      <c r="O4541" s="9">
        <f>IFERROR(Table2[[#This Row],[Profit]]/Table2[[#This Row],[Sales]],0)</f>
        <v>0.27126856500825114</v>
      </c>
      <c r="P4541" t="str">
        <f>_xlfn.XLOOKUP(Table2[[#This Row],[Product_ID]],Table4[Product_ID],Table4[Category],"Not Found")</f>
        <v>Technology</v>
      </c>
      <c r="Q4541" t="str">
        <f>_xlfn.XLOOKUP(Table2[[#This Row],[Product_ID]],Table4[Product_ID],Table4[Sub_Category],"Not Found")</f>
        <v>Accessories</v>
      </c>
      <c r="R4541" t="str">
        <f>_xlfn.XLOOKUP(Table2[[#This Row],[Customer_ID]],Table1[Customer_ID],Table1[Region],"Not Found")</f>
        <v>North</v>
      </c>
      <c r="S4541" t="str">
        <f>_xlfn.XLOOKUP(Table2[[#This Row],[Customer_ID]],Table1[Customer_ID],Table1[Segment],"Not Found")</f>
        <v>Consumer</v>
      </c>
      <c r="T4541" t="str">
        <f>_xlfn.XLOOKUP(Table2[[#This Row],[Product_ID]],Table4[Product_ID],Table4[Product_Name],"Not Found")</f>
        <v>Power Bank</v>
      </c>
    </row>
    <row r="4542" spans="1:20" x14ac:dyDescent="0.3">
      <c r="A4542" t="s">
        <v>5074</v>
      </c>
      <c r="B4542" s="4">
        <v>45756</v>
      </c>
      <c r="C4542" s="4">
        <v>45760</v>
      </c>
      <c r="D4542" t="s">
        <v>52</v>
      </c>
      <c r="E4542" t="s">
        <v>40</v>
      </c>
      <c r="F4542" s="8">
        <v>3</v>
      </c>
      <c r="G4542" s="10">
        <v>0.05</v>
      </c>
      <c r="H4542" t="s">
        <v>30</v>
      </c>
      <c r="I4542" s="8">
        <v>4272.1499999999996</v>
      </c>
      <c r="J4542" s="8">
        <v>997.64</v>
      </c>
      <c r="K4542" s="12">
        <f>YEAR(Table2[[#This Row],[Order_Date]])</f>
        <v>2025</v>
      </c>
      <c r="L4542" s="12">
        <f>MONTH(Table2[[#This Row],[Order_Date]])</f>
        <v>4</v>
      </c>
      <c r="M4542" t="str">
        <f>TEXT(Table2[[#This Row],[Order_Date]],"mmm")</f>
        <v>Apr</v>
      </c>
      <c r="N4542" t="str">
        <f>TEXT(Table2[[#This Row],[Order_Date]],"YYYY-MM")</f>
        <v>2025-04</v>
      </c>
      <c r="O4542" s="9">
        <f>IFERROR(Table2[[#This Row],[Profit]]/Table2[[#This Row],[Sales]],0)</f>
        <v>0.23352176304670952</v>
      </c>
      <c r="P4542" t="str">
        <f>_xlfn.XLOOKUP(Table2[[#This Row],[Product_ID]],Table4[Product_ID],Table4[Category],"Not Found")</f>
        <v>Technology</v>
      </c>
      <c r="Q4542" t="str">
        <f>_xlfn.XLOOKUP(Table2[[#This Row],[Product_ID]],Table4[Product_ID],Table4[Sub_Category],"Not Found")</f>
        <v>Accessories</v>
      </c>
      <c r="R4542" t="str">
        <f>_xlfn.XLOOKUP(Table2[[#This Row],[Customer_ID]],Table1[Customer_ID],Table1[Region],"Not Found")</f>
        <v>East</v>
      </c>
      <c r="S4542" t="str">
        <f>_xlfn.XLOOKUP(Table2[[#This Row],[Customer_ID]],Table1[Customer_ID],Table1[Segment],"Not Found")</f>
        <v>Corporate</v>
      </c>
      <c r="T4542" t="str">
        <f>_xlfn.XLOOKUP(Table2[[#This Row],[Product_ID]],Table4[Product_ID],Table4[Product_Name],"Not Found")</f>
        <v>Power Bank</v>
      </c>
    </row>
    <row r="4543" spans="1:20" x14ac:dyDescent="0.3">
      <c r="A4543" t="s">
        <v>5075</v>
      </c>
      <c r="B4543" s="4">
        <v>45667</v>
      </c>
      <c r="C4543" s="4">
        <v>45670</v>
      </c>
      <c r="D4543" t="s">
        <v>1233</v>
      </c>
      <c r="E4543" t="s">
        <v>58</v>
      </c>
      <c r="F4543" s="8">
        <v>2</v>
      </c>
      <c r="G4543" s="10">
        <v>0.2</v>
      </c>
      <c r="H4543" t="s">
        <v>17</v>
      </c>
      <c r="I4543" s="8">
        <v>3198.4</v>
      </c>
      <c r="J4543" s="8">
        <v>614.51</v>
      </c>
      <c r="K4543" s="12">
        <f>YEAR(Table2[[#This Row],[Order_Date]])</f>
        <v>2025</v>
      </c>
      <c r="L4543" s="12">
        <f>MONTH(Table2[[#This Row],[Order_Date]])</f>
        <v>1</v>
      </c>
      <c r="M4543" t="str">
        <f>TEXT(Table2[[#This Row],[Order_Date]],"mmm")</f>
        <v>Jan</v>
      </c>
      <c r="N4543" t="str">
        <f>TEXT(Table2[[#This Row],[Order_Date]],"YYYY-MM")</f>
        <v>2025-01</v>
      </c>
      <c r="O4543" s="9">
        <f>IFERROR(Table2[[#This Row],[Profit]]/Table2[[#This Row],[Sales]],0)</f>
        <v>0.19213044022011005</v>
      </c>
      <c r="P4543" t="str">
        <f>_xlfn.XLOOKUP(Table2[[#This Row],[Product_ID]],Table4[Product_ID],Table4[Category],"Not Found")</f>
        <v>Technology</v>
      </c>
      <c r="Q4543" t="str">
        <f>_xlfn.XLOOKUP(Table2[[#This Row],[Product_ID]],Table4[Product_ID],Table4[Sub_Category],"Not Found")</f>
        <v>Audio</v>
      </c>
      <c r="R4543" t="str">
        <f>_xlfn.XLOOKUP(Table2[[#This Row],[Customer_ID]],Table1[Customer_ID],Table1[Region],"Not Found")</f>
        <v>East</v>
      </c>
      <c r="S4543" t="str">
        <f>_xlfn.XLOOKUP(Table2[[#This Row],[Customer_ID]],Table1[Customer_ID],Table1[Segment],"Not Found")</f>
        <v>Consumer</v>
      </c>
      <c r="T4543" t="str">
        <f>_xlfn.XLOOKUP(Table2[[#This Row],[Product_ID]],Table4[Product_ID],Table4[Product_Name],"Not Found")</f>
        <v>Bluetooth Speaker</v>
      </c>
    </row>
    <row r="4544" spans="1:20" x14ac:dyDescent="0.3">
      <c r="A4544" t="s">
        <v>5076</v>
      </c>
      <c r="B4544" s="4">
        <v>45811</v>
      </c>
      <c r="C4544" s="4">
        <v>45812</v>
      </c>
      <c r="D4544" t="s">
        <v>1204</v>
      </c>
      <c r="E4544" t="s">
        <v>68</v>
      </c>
      <c r="F4544" s="8">
        <v>1</v>
      </c>
      <c r="G4544" s="10">
        <v>0</v>
      </c>
      <c r="H4544" t="s">
        <v>13</v>
      </c>
      <c r="I4544" s="8">
        <v>1299</v>
      </c>
      <c r="J4544" s="8">
        <v>268.66000000000003</v>
      </c>
      <c r="K4544" s="12">
        <f>YEAR(Table2[[#This Row],[Order_Date]])</f>
        <v>2025</v>
      </c>
      <c r="L4544" s="12">
        <f>MONTH(Table2[[#This Row],[Order_Date]])</f>
        <v>6</v>
      </c>
      <c r="M4544" t="str">
        <f>TEXT(Table2[[#This Row],[Order_Date]],"mmm")</f>
        <v>Jun</v>
      </c>
      <c r="N4544" t="str">
        <f>TEXT(Table2[[#This Row],[Order_Date]],"YYYY-MM")</f>
        <v>2025-06</v>
      </c>
      <c r="O4544" s="9">
        <f>IFERROR(Table2[[#This Row],[Profit]]/Table2[[#This Row],[Sales]],0)</f>
        <v>0.2068206312548114</v>
      </c>
      <c r="P4544" t="str">
        <f>_xlfn.XLOOKUP(Table2[[#This Row],[Product_ID]],Table4[Product_ID],Table4[Category],"Not Found")</f>
        <v>Home</v>
      </c>
      <c r="Q4544" t="str">
        <f>_xlfn.XLOOKUP(Table2[[#This Row],[Product_ID]],Table4[Product_ID],Table4[Sub_Category],"Not Found")</f>
        <v>Lighting</v>
      </c>
      <c r="R4544" t="str">
        <f>_xlfn.XLOOKUP(Table2[[#This Row],[Customer_ID]],Table1[Customer_ID],Table1[Region],"Not Found")</f>
        <v>North</v>
      </c>
      <c r="S4544" t="str">
        <f>_xlfn.XLOOKUP(Table2[[#This Row],[Customer_ID]],Table1[Customer_ID],Table1[Segment],"Not Found")</f>
        <v>Consumer</v>
      </c>
      <c r="T4544" t="str">
        <f>_xlfn.XLOOKUP(Table2[[#This Row],[Product_ID]],Table4[Product_ID],Table4[Product_Name],"Not Found")</f>
        <v>Table Lamp</v>
      </c>
    </row>
    <row r="4545" spans="1:20" x14ac:dyDescent="0.3">
      <c r="A4545" t="s">
        <v>5077</v>
      </c>
      <c r="B4545" s="4">
        <v>45381</v>
      </c>
      <c r="C4545" s="4">
        <v>45385</v>
      </c>
      <c r="D4545" t="s">
        <v>643</v>
      </c>
      <c r="E4545" t="s">
        <v>96</v>
      </c>
      <c r="F4545" s="8">
        <v>1</v>
      </c>
      <c r="G4545" s="10">
        <v>0.1</v>
      </c>
      <c r="H4545" t="s">
        <v>17</v>
      </c>
      <c r="I4545" s="8">
        <v>899.1</v>
      </c>
      <c r="J4545" s="8">
        <v>304.16000000000003</v>
      </c>
      <c r="K4545" s="12">
        <f>YEAR(Table2[[#This Row],[Order_Date]])</f>
        <v>2024</v>
      </c>
      <c r="L4545" s="12">
        <f>MONTH(Table2[[#This Row],[Order_Date]])</f>
        <v>3</v>
      </c>
      <c r="M4545" t="str">
        <f>TEXT(Table2[[#This Row],[Order_Date]],"mmm")</f>
        <v>Mar</v>
      </c>
      <c r="N4545" t="str">
        <f>TEXT(Table2[[#This Row],[Order_Date]],"YYYY-MM")</f>
        <v>2024-03</v>
      </c>
      <c r="O4545" s="9">
        <f>IFERROR(Table2[[#This Row],[Profit]]/Table2[[#This Row],[Sales]],0)</f>
        <v>0.33829384940496054</v>
      </c>
      <c r="P4545" t="str">
        <f>_xlfn.XLOOKUP(Table2[[#This Row],[Product_ID]],Table4[Product_ID],Table4[Category],"Not Found")</f>
        <v>Home</v>
      </c>
      <c r="Q4545" t="str">
        <f>_xlfn.XLOOKUP(Table2[[#This Row],[Product_ID]],Table4[Product_ID],Table4[Sub_Category],"Not Found")</f>
        <v>Lighting</v>
      </c>
      <c r="R4545" t="str">
        <f>_xlfn.XLOOKUP(Table2[[#This Row],[Customer_ID]],Table1[Customer_ID],Table1[Region],"Not Found")</f>
        <v>South</v>
      </c>
      <c r="S4545" t="str">
        <f>_xlfn.XLOOKUP(Table2[[#This Row],[Customer_ID]],Table1[Customer_ID],Table1[Segment],"Not Found")</f>
        <v>Consumer</v>
      </c>
      <c r="T4545" t="str">
        <f>_xlfn.XLOOKUP(Table2[[#This Row],[Product_ID]],Table4[Product_ID],Table4[Product_Name],"Not Found")</f>
        <v>LED Strip Light</v>
      </c>
    </row>
    <row r="4546" spans="1:20" x14ac:dyDescent="0.3">
      <c r="A4546" t="s">
        <v>5078</v>
      </c>
      <c r="B4546" s="4">
        <v>46011</v>
      </c>
      <c r="C4546" s="4">
        <v>46014</v>
      </c>
      <c r="D4546" t="s">
        <v>2375</v>
      </c>
      <c r="E4546" t="s">
        <v>16</v>
      </c>
      <c r="F4546" s="8">
        <v>2</v>
      </c>
      <c r="G4546" s="10">
        <v>0.05</v>
      </c>
      <c r="H4546" t="s">
        <v>17</v>
      </c>
      <c r="I4546" s="8">
        <v>2468.1</v>
      </c>
      <c r="J4546" s="8">
        <v>482.37</v>
      </c>
      <c r="K4546" s="12">
        <f>YEAR(Table2[[#This Row],[Order_Date]])</f>
        <v>2025</v>
      </c>
      <c r="L4546" s="12">
        <f>MONTH(Table2[[#This Row],[Order_Date]])</f>
        <v>12</v>
      </c>
      <c r="M4546" t="str">
        <f>TEXT(Table2[[#This Row],[Order_Date]],"mmm")</f>
        <v>Dec</v>
      </c>
      <c r="N4546" t="str">
        <f>TEXT(Table2[[#This Row],[Order_Date]],"YYYY-MM")</f>
        <v>2025-12</v>
      </c>
      <c r="O4546" s="9">
        <f>IFERROR(Table2[[#This Row],[Profit]]/Table2[[#This Row],[Sales]],0)</f>
        <v>0.19544183785097849</v>
      </c>
      <c r="P4546" t="str">
        <f>_xlfn.XLOOKUP(Table2[[#This Row],[Product_ID]],Table4[Product_ID],Table4[Category],"Not Found")</f>
        <v>Technology</v>
      </c>
      <c r="Q4546" t="str">
        <f>_xlfn.XLOOKUP(Table2[[#This Row],[Product_ID]],Table4[Product_ID],Table4[Sub_Category],"Not Found")</f>
        <v>Accessories</v>
      </c>
      <c r="R4546" t="str">
        <f>_xlfn.XLOOKUP(Table2[[#This Row],[Customer_ID]],Table1[Customer_ID],Table1[Region],"Not Found")</f>
        <v>West</v>
      </c>
      <c r="S4546" t="str">
        <f>_xlfn.XLOOKUP(Table2[[#This Row],[Customer_ID]],Table1[Customer_ID],Table1[Segment],"Not Found")</f>
        <v>Home Office</v>
      </c>
      <c r="T4546" t="str">
        <f>_xlfn.XLOOKUP(Table2[[#This Row],[Product_ID]],Table4[Product_ID],Table4[Product_Name],"Not Found")</f>
        <v>USB-C Hub</v>
      </c>
    </row>
    <row r="4547" spans="1:20" x14ac:dyDescent="0.3">
      <c r="A4547" t="s">
        <v>5079</v>
      </c>
      <c r="B4547" s="4">
        <v>45921</v>
      </c>
      <c r="C4547" s="4">
        <v>45923</v>
      </c>
      <c r="D4547" t="s">
        <v>19</v>
      </c>
      <c r="E4547" t="s">
        <v>16</v>
      </c>
      <c r="F4547" s="8">
        <v>1</v>
      </c>
      <c r="G4547" s="10">
        <v>0.05</v>
      </c>
      <c r="H4547" t="s">
        <v>17</v>
      </c>
      <c r="I4547" s="8">
        <v>1234.05</v>
      </c>
      <c r="J4547" s="8">
        <v>250</v>
      </c>
      <c r="K4547" s="12">
        <f>YEAR(Table2[[#This Row],[Order_Date]])</f>
        <v>2025</v>
      </c>
      <c r="L4547" s="12">
        <f>MONTH(Table2[[#This Row],[Order_Date]])</f>
        <v>9</v>
      </c>
      <c r="M4547" t="str">
        <f>TEXT(Table2[[#This Row],[Order_Date]],"mmm")</f>
        <v>Sep</v>
      </c>
      <c r="N4547" t="str">
        <f>TEXT(Table2[[#This Row],[Order_Date]],"YYYY-MM")</f>
        <v>2025-09</v>
      </c>
      <c r="O4547" s="9">
        <f>IFERROR(Table2[[#This Row],[Profit]]/Table2[[#This Row],[Sales]],0)</f>
        <v>0.20258498440095621</v>
      </c>
      <c r="P4547" t="str">
        <f>_xlfn.XLOOKUP(Table2[[#This Row],[Product_ID]],Table4[Product_ID],Table4[Category],"Not Found")</f>
        <v>Technology</v>
      </c>
      <c r="Q4547" t="str">
        <f>_xlfn.XLOOKUP(Table2[[#This Row],[Product_ID]],Table4[Product_ID],Table4[Sub_Category],"Not Found")</f>
        <v>Accessories</v>
      </c>
      <c r="R4547" t="str">
        <f>_xlfn.XLOOKUP(Table2[[#This Row],[Customer_ID]],Table1[Customer_ID],Table1[Region],"Not Found")</f>
        <v>West</v>
      </c>
      <c r="S4547" t="str">
        <f>_xlfn.XLOOKUP(Table2[[#This Row],[Customer_ID]],Table1[Customer_ID],Table1[Segment],"Not Found")</f>
        <v>Consumer</v>
      </c>
      <c r="T4547" t="str">
        <f>_xlfn.XLOOKUP(Table2[[#This Row],[Product_ID]],Table4[Product_ID],Table4[Product_Name],"Not Found")</f>
        <v>USB-C Hub</v>
      </c>
    </row>
    <row r="4548" spans="1:20" x14ac:dyDescent="0.3">
      <c r="A4548" t="s">
        <v>5080</v>
      </c>
      <c r="B4548" s="4">
        <v>45466</v>
      </c>
      <c r="C4548" s="4">
        <v>45471</v>
      </c>
      <c r="D4548" t="s">
        <v>579</v>
      </c>
      <c r="E4548" t="s">
        <v>76</v>
      </c>
      <c r="F4548" s="8">
        <v>1</v>
      </c>
      <c r="G4548" s="10">
        <v>0.1</v>
      </c>
      <c r="H4548" t="s">
        <v>21</v>
      </c>
      <c r="I4548" s="8">
        <v>809.1</v>
      </c>
      <c r="J4548" s="8">
        <v>219.24</v>
      </c>
      <c r="K4548" s="12">
        <f>YEAR(Table2[[#This Row],[Order_Date]])</f>
        <v>2024</v>
      </c>
      <c r="L4548" s="12">
        <f>MONTH(Table2[[#This Row],[Order_Date]])</f>
        <v>6</v>
      </c>
      <c r="M4548" t="str">
        <f>TEXT(Table2[[#This Row],[Order_Date]],"mmm")</f>
        <v>Jun</v>
      </c>
      <c r="N4548" t="str">
        <f>TEXT(Table2[[#This Row],[Order_Date]],"YYYY-MM")</f>
        <v>2024-06</v>
      </c>
      <c r="O4548" s="9">
        <f>IFERROR(Table2[[#This Row],[Profit]]/Table2[[#This Row],[Sales]],0)</f>
        <v>0.2709677419354839</v>
      </c>
      <c r="P4548" t="str">
        <f>_xlfn.XLOOKUP(Table2[[#This Row],[Product_ID]],Table4[Product_ID],Table4[Category],"Not Found")</f>
        <v>Home</v>
      </c>
      <c r="Q4548" t="str">
        <f>_xlfn.XLOOKUP(Table2[[#This Row],[Product_ID]],Table4[Product_ID],Table4[Sub_Category],"Not Found")</f>
        <v>Decor</v>
      </c>
      <c r="R4548" t="str">
        <f>_xlfn.XLOOKUP(Table2[[#This Row],[Customer_ID]],Table1[Customer_ID],Table1[Region],"Not Found")</f>
        <v>West</v>
      </c>
      <c r="S4548" t="str">
        <f>_xlfn.XLOOKUP(Table2[[#This Row],[Customer_ID]],Table1[Customer_ID],Table1[Segment],"Not Found")</f>
        <v>Consumer</v>
      </c>
      <c r="T4548" t="str">
        <f>_xlfn.XLOOKUP(Table2[[#This Row],[Product_ID]],Table4[Product_ID],Table4[Product_Name],"Not Found")</f>
        <v>Wall Clock</v>
      </c>
    </row>
    <row r="4549" spans="1:20" x14ac:dyDescent="0.3">
      <c r="A4549" t="s">
        <v>5081</v>
      </c>
      <c r="B4549" s="4">
        <v>45367</v>
      </c>
      <c r="C4549" s="4">
        <v>45369</v>
      </c>
      <c r="D4549" t="s">
        <v>258</v>
      </c>
      <c r="E4549" t="s">
        <v>40</v>
      </c>
      <c r="F4549" s="8">
        <v>2</v>
      </c>
      <c r="G4549" s="10">
        <v>0.15</v>
      </c>
      <c r="H4549" t="s">
        <v>13</v>
      </c>
      <c r="I4549" s="8">
        <v>2548.3000000000002</v>
      </c>
      <c r="J4549" s="8">
        <v>486.52</v>
      </c>
      <c r="K4549" s="12">
        <f>YEAR(Table2[[#This Row],[Order_Date]])</f>
        <v>2024</v>
      </c>
      <c r="L4549" s="12">
        <f>MONTH(Table2[[#This Row],[Order_Date]])</f>
        <v>3</v>
      </c>
      <c r="M4549" t="str">
        <f>TEXT(Table2[[#This Row],[Order_Date]],"mmm")</f>
        <v>Mar</v>
      </c>
      <c r="N4549" t="str">
        <f>TEXT(Table2[[#This Row],[Order_Date]],"YYYY-MM")</f>
        <v>2024-03</v>
      </c>
      <c r="O4549" s="9">
        <f>IFERROR(Table2[[#This Row],[Profit]]/Table2[[#This Row],[Sales]],0)</f>
        <v>0.1909194364870698</v>
      </c>
      <c r="P4549" t="str">
        <f>_xlfn.XLOOKUP(Table2[[#This Row],[Product_ID]],Table4[Product_ID],Table4[Category],"Not Found")</f>
        <v>Technology</v>
      </c>
      <c r="Q4549" t="str">
        <f>_xlfn.XLOOKUP(Table2[[#This Row],[Product_ID]],Table4[Product_ID],Table4[Sub_Category],"Not Found")</f>
        <v>Accessories</v>
      </c>
      <c r="R4549" t="str">
        <f>_xlfn.XLOOKUP(Table2[[#This Row],[Customer_ID]],Table1[Customer_ID],Table1[Region],"Not Found")</f>
        <v>West</v>
      </c>
      <c r="S4549" t="str">
        <f>_xlfn.XLOOKUP(Table2[[#This Row],[Customer_ID]],Table1[Customer_ID],Table1[Segment],"Not Found")</f>
        <v>Consumer</v>
      </c>
      <c r="T4549" t="str">
        <f>_xlfn.XLOOKUP(Table2[[#This Row],[Product_ID]],Table4[Product_ID],Table4[Product_Name],"Not Found")</f>
        <v>Power Bank</v>
      </c>
    </row>
    <row r="4550" spans="1:20" x14ac:dyDescent="0.3">
      <c r="A4550" t="s">
        <v>5082</v>
      </c>
      <c r="B4550" s="4">
        <v>45904</v>
      </c>
      <c r="C4550" s="4">
        <v>45905</v>
      </c>
      <c r="D4550" t="s">
        <v>363</v>
      </c>
      <c r="E4550" t="s">
        <v>40</v>
      </c>
      <c r="F4550" s="8">
        <v>4</v>
      </c>
      <c r="G4550" s="10">
        <v>0.05</v>
      </c>
      <c r="H4550" t="s">
        <v>30</v>
      </c>
      <c r="I4550" s="8">
        <v>5696.2</v>
      </c>
      <c r="J4550" s="8">
        <v>1328.18</v>
      </c>
      <c r="K4550" s="12">
        <f>YEAR(Table2[[#This Row],[Order_Date]])</f>
        <v>2025</v>
      </c>
      <c r="L4550" s="12">
        <f>MONTH(Table2[[#This Row],[Order_Date]])</f>
        <v>9</v>
      </c>
      <c r="M4550" t="str">
        <f>TEXT(Table2[[#This Row],[Order_Date]],"mmm")</f>
        <v>Sep</v>
      </c>
      <c r="N4550" t="str">
        <f>TEXT(Table2[[#This Row],[Order_Date]],"YYYY-MM")</f>
        <v>2025-09</v>
      </c>
      <c r="O4550" s="9">
        <f>IFERROR(Table2[[#This Row],[Profit]]/Table2[[#This Row],[Sales]],0)</f>
        <v>0.23316948140865842</v>
      </c>
      <c r="P4550" t="str">
        <f>_xlfn.XLOOKUP(Table2[[#This Row],[Product_ID]],Table4[Product_ID],Table4[Category],"Not Found")</f>
        <v>Technology</v>
      </c>
      <c r="Q4550" t="str">
        <f>_xlfn.XLOOKUP(Table2[[#This Row],[Product_ID]],Table4[Product_ID],Table4[Sub_Category],"Not Found")</f>
        <v>Accessories</v>
      </c>
      <c r="R4550" t="str">
        <f>_xlfn.XLOOKUP(Table2[[#This Row],[Customer_ID]],Table1[Customer_ID],Table1[Region],"Not Found")</f>
        <v>East</v>
      </c>
      <c r="S4550" t="str">
        <f>_xlfn.XLOOKUP(Table2[[#This Row],[Customer_ID]],Table1[Customer_ID],Table1[Segment],"Not Found")</f>
        <v>Home Office</v>
      </c>
      <c r="T4550" t="str">
        <f>_xlfn.XLOOKUP(Table2[[#This Row],[Product_ID]],Table4[Product_ID],Table4[Product_Name],"Not Found")</f>
        <v>Power Bank</v>
      </c>
    </row>
    <row r="4551" spans="1:20" x14ac:dyDescent="0.3">
      <c r="A4551" t="s">
        <v>5083</v>
      </c>
      <c r="B4551" s="4">
        <v>45954</v>
      </c>
      <c r="C4551" s="4">
        <v>45959</v>
      </c>
      <c r="D4551" t="s">
        <v>1182</v>
      </c>
      <c r="E4551" t="s">
        <v>29</v>
      </c>
      <c r="F4551" s="8">
        <v>2</v>
      </c>
      <c r="G4551" s="10">
        <v>0.15</v>
      </c>
      <c r="H4551" t="s">
        <v>21</v>
      </c>
      <c r="I4551" s="8">
        <v>678.3</v>
      </c>
      <c r="J4551" s="8">
        <v>190.6</v>
      </c>
      <c r="K4551" s="12">
        <f>YEAR(Table2[[#This Row],[Order_Date]])</f>
        <v>2025</v>
      </c>
      <c r="L4551" s="12">
        <f>MONTH(Table2[[#This Row],[Order_Date]])</f>
        <v>10</v>
      </c>
      <c r="M4551" t="str">
        <f>TEXT(Table2[[#This Row],[Order_Date]],"mmm")</f>
        <v>Oct</v>
      </c>
      <c r="N4551" t="str">
        <f>TEXT(Table2[[#This Row],[Order_Date]],"YYYY-MM")</f>
        <v>2025-10</v>
      </c>
      <c r="O4551" s="9">
        <f>IFERROR(Table2[[#This Row],[Profit]]/Table2[[#This Row],[Sales]],0)</f>
        <v>0.28099660916998381</v>
      </c>
      <c r="P4551" t="str">
        <f>_xlfn.XLOOKUP(Table2[[#This Row],[Product_ID]],Table4[Product_ID],Table4[Category],"Not Found")</f>
        <v>Office</v>
      </c>
      <c r="Q4551" t="str">
        <f>_xlfn.XLOOKUP(Table2[[#This Row],[Product_ID]],Table4[Product_ID],Table4[Sub_Category],"Not Found")</f>
        <v>Paper</v>
      </c>
      <c r="R4551" t="str">
        <f>_xlfn.XLOOKUP(Table2[[#This Row],[Customer_ID]],Table1[Customer_ID],Table1[Region],"Not Found")</f>
        <v>East</v>
      </c>
      <c r="S4551" t="str">
        <f>_xlfn.XLOOKUP(Table2[[#This Row],[Customer_ID]],Table1[Customer_ID],Table1[Segment],"Not Found")</f>
        <v>Consumer</v>
      </c>
      <c r="T4551" t="str">
        <f>_xlfn.XLOOKUP(Table2[[#This Row],[Product_ID]],Table4[Product_ID],Table4[Product_Name],"Not Found")</f>
        <v>Notebook Set</v>
      </c>
    </row>
    <row r="4552" spans="1:20" x14ac:dyDescent="0.3">
      <c r="A4552" t="s">
        <v>5084</v>
      </c>
      <c r="B4552" s="4">
        <v>45691</v>
      </c>
      <c r="C4552" s="4">
        <v>45693</v>
      </c>
      <c r="D4552" t="s">
        <v>1067</v>
      </c>
      <c r="E4552" t="s">
        <v>65</v>
      </c>
      <c r="F4552" s="8">
        <v>1</v>
      </c>
      <c r="G4552" s="10">
        <v>0</v>
      </c>
      <c r="H4552" t="s">
        <v>21</v>
      </c>
      <c r="I4552" s="8">
        <v>699</v>
      </c>
      <c r="J4552" s="8">
        <v>167.03</v>
      </c>
      <c r="K4552" s="12">
        <f>YEAR(Table2[[#This Row],[Order_Date]])</f>
        <v>2025</v>
      </c>
      <c r="L4552" s="12">
        <f>MONTH(Table2[[#This Row],[Order_Date]])</f>
        <v>2</v>
      </c>
      <c r="M4552" t="str">
        <f>TEXT(Table2[[#This Row],[Order_Date]],"mmm")</f>
        <v>Feb</v>
      </c>
      <c r="N4552" t="str">
        <f>TEXT(Table2[[#This Row],[Order_Date]],"YYYY-MM")</f>
        <v>2025-02</v>
      </c>
      <c r="O4552" s="9">
        <f>IFERROR(Table2[[#This Row],[Profit]]/Table2[[#This Row],[Sales]],0)</f>
        <v>0.23895565092989987</v>
      </c>
      <c r="P4552" t="str">
        <f>_xlfn.XLOOKUP(Table2[[#This Row],[Product_ID]],Table4[Product_ID],Table4[Category],"Not Found")</f>
        <v>Office</v>
      </c>
      <c r="Q4552" t="str">
        <f>_xlfn.XLOOKUP(Table2[[#This Row],[Product_ID]],Table4[Product_ID],Table4[Sub_Category],"Not Found")</f>
        <v>Storage</v>
      </c>
      <c r="R4552" t="str">
        <f>_xlfn.XLOOKUP(Table2[[#This Row],[Customer_ID]],Table1[Customer_ID],Table1[Region],"Not Found")</f>
        <v>West</v>
      </c>
      <c r="S4552" t="str">
        <f>_xlfn.XLOOKUP(Table2[[#This Row],[Customer_ID]],Table1[Customer_ID],Table1[Segment],"Not Found")</f>
        <v>Consumer</v>
      </c>
      <c r="T4552" t="str">
        <f>_xlfn.XLOOKUP(Table2[[#This Row],[Product_ID]],Table4[Product_ID],Table4[Product_Name],"Not Found")</f>
        <v>Desk Organizer</v>
      </c>
    </row>
    <row r="4553" spans="1:20" x14ac:dyDescent="0.3">
      <c r="A4553" t="s">
        <v>5085</v>
      </c>
      <c r="B4553" s="4">
        <v>45362</v>
      </c>
      <c r="C4553" s="4">
        <v>45366</v>
      </c>
      <c r="D4553" t="s">
        <v>120</v>
      </c>
      <c r="E4553" t="s">
        <v>96</v>
      </c>
      <c r="F4553" s="8">
        <v>3</v>
      </c>
      <c r="G4553" s="10">
        <v>0.1</v>
      </c>
      <c r="H4553" t="s">
        <v>13</v>
      </c>
      <c r="I4553" s="8">
        <v>2697.3</v>
      </c>
      <c r="J4553" s="8">
        <v>679.05</v>
      </c>
      <c r="K4553" s="12">
        <f>YEAR(Table2[[#This Row],[Order_Date]])</f>
        <v>2024</v>
      </c>
      <c r="L4553" s="12">
        <f>MONTH(Table2[[#This Row],[Order_Date]])</f>
        <v>3</v>
      </c>
      <c r="M4553" t="str">
        <f>TEXT(Table2[[#This Row],[Order_Date]],"mmm")</f>
        <v>Mar</v>
      </c>
      <c r="N4553" t="str">
        <f>TEXT(Table2[[#This Row],[Order_Date]],"YYYY-MM")</f>
        <v>2024-03</v>
      </c>
      <c r="O4553" s="9">
        <f>IFERROR(Table2[[#This Row],[Profit]]/Table2[[#This Row],[Sales]],0)</f>
        <v>0.25175175175175174</v>
      </c>
      <c r="P4553" t="str">
        <f>_xlfn.XLOOKUP(Table2[[#This Row],[Product_ID]],Table4[Product_ID],Table4[Category],"Not Found")</f>
        <v>Home</v>
      </c>
      <c r="Q4553" t="str">
        <f>_xlfn.XLOOKUP(Table2[[#This Row],[Product_ID]],Table4[Product_ID],Table4[Sub_Category],"Not Found")</f>
        <v>Lighting</v>
      </c>
      <c r="R4553" t="str">
        <f>_xlfn.XLOOKUP(Table2[[#This Row],[Customer_ID]],Table1[Customer_ID],Table1[Region],"Not Found")</f>
        <v>East</v>
      </c>
      <c r="S4553" t="str">
        <f>_xlfn.XLOOKUP(Table2[[#This Row],[Customer_ID]],Table1[Customer_ID],Table1[Segment],"Not Found")</f>
        <v>Consumer</v>
      </c>
      <c r="T4553" t="str">
        <f>_xlfn.XLOOKUP(Table2[[#This Row],[Product_ID]],Table4[Product_ID],Table4[Product_Name],"Not Found")</f>
        <v>LED Strip Light</v>
      </c>
    </row>
    <row r="4554" spans="1:20" x14ac:dyDescent="0.3">
      <c r="A4554" t="s">
        <v>5086</v>
      </c>
      <c r="B4554" s="4">
        <v>45471</v>
      </c>
      <c r="C4554" s="4">
        <v>45472</v>
      </c>
      <c r="D4554" t="s">
        <v>136</v>
      </c>
      <c r="E4554" t="s">
        <v>99</v>
      </c>
      <c r="F4554" s="8">
        <v>1</v>
      </c>
      <c r="G4554" s="10">
        <v>0</v>
      </c>
      <c r="H4554" t="s">
        <v>17</v>
      </c>
      <c r="I4554" s="8">
        <v>249</v>
      </c>
      <c r="J4554" s="8">
        <v>72.56</v>
      </c>
      <c r="K4554" s="12">
        <f>YEAR(Table2[[#This Row],[Order_Date]])</f>
        <v>2024</v>
      </c>
      <c r="L4554" s="12">
        <f>MONTH(Table2[[#This Row],[Order_Date]])</f>
        <v>6</v>
      </c>
      <c r="M4554" t="str">
        <f>TEXT(Table2[[#This Row],[Order_Date]],"mmm")</f>
        <v>Jun</v>
      </c>
      <c r="N4554" t="str">
        <f>TEXT(Table2[[#This Row],[Order_Date]],"YYYY-MM")</f>
        <v>2024-06</v>
      </c>
      <c r="O4554" s="9">
        <f>IFERROR(Table2[[#This Row],[Profit]]/Table2[[#This Row],[Sales]],0)</f>
        <v>0.29140562248995983</v>
      </c>
      <c r="P4554" t="str">
        <f>_xlfn.XLOOKUP(Table2[[#This Row],[Product_ID]],Table4[Product_ID],Table4[Category],"Not Found")</f>
        <v>Office</v>
      </c>
      <c r="Q4554" t="str">
        <f>_xlfn.XLOOKUP(Table2[[#This Row],[Product_ID]],Table4[Product_ID],Table4[Sub_Category],"Not Found")</f>
        <v>Paper</v>
      </c>
      <c r="R4554" t="str">
        <f>_xlfn.XLOOKUP(Table2[[#This Row],[Customer_ID]],Table1[Customer_ID],Table1[Region],"Not Found")</f>
        <v>West</v>
      </c>
      <c r="S4554" t="str">
        <f>_xlfn.XLOOKUP(Table2[[#This Row],[Customer_ID]],Table1[Customer_ID],Table1[Segment],"Not Found")</f>
        <v>Consumer</v>
      </c>
      <c r="T4554" t="str">
        <f>_xlfn.XLOOKUP(Table2[[#This Row],[Product_ID]],Table4[Product_ID],Table4[Product_Name],"Not Found")</f>
        <v>Pen Set</v>
      </c>
    </row>
    <row r="4555" spans="1:20" x14ac:dyDescent="0.3">
      <c r="A4555" t="s">
        <v>5087</v>
      </c>
      <c r="B4555" s="4">
        <v>45415</v>
      </c>
      <c r="C4555" s="4">
        <v>45417</v>
      </c>
      <c r="D4555" t="s">
        <v>1763</v>
      </c>
      <c r="E4555" t="s">
        <v>35</v>
      </c>
      <c r="F4555" s="8">
        <v>3</v>
      </c>
      <c r="G4555" s="10">
        <v>0.05</v>
      </c>
      <c r="H4555" t="s">
        <v>21</v>
      </c>
      <c r="I4555" s="8">
        <v>4557.1499999999996</v>
      </c>
      <c r="J4555" s="8">
        <v>1198.53</v>
      </c>
      <c r="K4555" s="12">
        <f>YEAR(Table2[[#This Row],[Order_Date]])</f>
        <v>2024</v>
      </c>
      <c r="L4555" s="12">
        <f>MONTH(Table2[[#This Row],[Order_Date]])</f>
        <v>5</v>
      </c>
      <c r="M4555" t="str">
        <f>TEXT(Table2[[#This Row],[Order_Date]],"mmm")</f>
        <v>May</v>
      </c>
      <c r="N4555" t="str">
        <f>TEXT(Table2[[#This Row],[Order_Date]],"YYYY-MM")</f>
        <v>2024-05</v>
      </c>
      <c r="O4555" s="9">
        <f>IFERROR(Table2[[#This Row],[Profit]]/Table2[[#This Row],[Sales]],0)</f>
        <v>0.2629999012540733</v>
      </c>
      <c r="P4555" t="str">
        <f>_xlfn.XLOOKUP(Table2[[#This Row],[Product_ID]],Table4[Product_ID],Table4[Category],"Not Found")</f>
        <v>Lifestyle</v>
      </c>
      <c r="Q4555" t="str">
        <f>_xlfn.XLOOKUP(Table2[[#This Row],[Product_ID]],Table4[Product_ID],Table4[Sub_Category],"Not Found")</f>
        <v>Bags</v>
      </c>
      <c r="R4555" t="str">
        <f>_xlfn.XLOOKUP(Table2[[#This Row],[Customer_ID]],Table1[Customer_ID],Table1[Region],"Not Found")</f>
        <v>East</v>
      </c>
      <c r="S4555" t="str">
        <f>_xlfn.XLOOKUP(Table2[[#This Row],[Customer_ID]],Table1[Customer_ID],Table1[Segment],"Not Found")</f>
        <v>Consumer</v>
      </c>
      <c r="T4555" t="str">
        <f>_xlfn.XLOOKUP(Table2[[#This Row],[Product_ID]],Table4[Product_ID],Table4[Product_Name],"Not Found")</f>
        <v>Backpack</v>
      </c>
    </row>
    <row r="4556" spans="1:20" x14ac:dyDescent="0.3">
      <c r="A4556" t="s">
        <v>5088</v>
      </c>
      <c r="B4556" s="4">
        <v>45672</v>
      </c>
      <c r="C4556" s="4">
        <v>45677</v>
      </c>
      <c r="D4556" t="s">
        <v>1113</v>
      </c>
      <c r="E4556" t="s">
        <v>40</v>
      </c>
      <c r="F4556" s="8">
        <v>1</v>
      </c>
      <c r="G4556" s="10">
        <v>0.05</v>
      </c>
      <c r="H4556" t="s">
        <v>21</v>
      </c>
      <c r="I4556" s="8">
        <v>1424.05</v>
      </c>
      <c r="J4556" s="8">
        <v>339.26</v>
      </c>
      <c r="K4556" s="12">
        <f>YEAR(Table2[[#This Row],[Order_Date]])</f>
        <v>2025</v>
      </c>
      <c r="L4556" s="12">
        <f>MONTH(Table2[[#This Row],[Order_Date]])</f>
        <v>1</v>
      </c>
      <c r="M4556" t="str">
        <f>TEXT(Table2[[#This Row],[Order_Date]],"mmm")</f>
        <v>Jan</v>
      </c>
      <c r="N4556" t="str">
        <f>TEXT(Table2[[#This Row],[Order_Date]],"YYYY-MM")</f>
        <v>2025-01</v>
      </c>
      <c r="O4556" s="9">
        <f>IFERROR(Table2[[#This Row],[Profit]]/Table2[[#This Row],[Sales]],0)</f>
        <v>0.23823601699378533</v>
      </c>
      <c r="P4556" t="str">
        <f>_xlfn.XLOOKUP(Table2[[#This Row],[Product_ID]],Table4[Product_ID],Table4[Category],"Not Found")</f>
        <v>Technology</v>
      </c>
      <c r="Q4556" t="str">
        <f>_xlfn.XLOOKUP(Table2[[#This Row],[Product_ID]],Table4[Product_ID],Table4[Sub_Category],"Not Found")</f>
        <v>Accessories</v>
      </c>
      <c r="R4556" t="str">
        <f>_xlfn.XLOOKUP(Table2[[#This Row],[Customer_ID]],Table1[Customer_ID],Table1[Region],"Not Found")</f>
        <v>East</v>
      </c>
      <c r="S4556" t="str">
        <f>_xlfn.XLOOKUP(Table2[[#This Row],[Customer_ID]],Table1[Customer_ID],Table1[Segment],"Not Found")</f>
        <v>Consumer</v>
      </c>
      <c r="T4556" t="str">
        <f>_xlfn.XLOOKUP(Table2[[#This Row],[Product_ID]],Table4[Product_ID],Table4[Product_Name],"Not Found")</f>
        <v>Power Bank</v>
      </c>
    </row>
    <row r="4557" spans="1:20" x14ac:dyDescent="0.3">
      <c r="A4557" t="s">
        <v>5089</v>
      </c>
      <c r="B4557" s="4">
        <v>45584</v>
      </c>
      <c r="C4557" s="4">
        <v>45589</v>
      </c>
      <c r="D4557" t="s">
        <v>1353</v>
      </c>
      <c r="E4557" t="s">
        <v>81</v>
      </c>
      <c r="F4557" s="8">
        <v>1</v>
      </c>
      <c r="G4557" s="10">
        <v>0.05</v>
      </c>
      <c r="H4557" t="s">
        <v>30</v>
      </c>
      <c r="I4557" s="8">
        <v>759.05</v>
      </c>
      <c r="J4557" s="8">
        <v>208.28</v>
      </c>
      <c r="K4557" s="12">
        <f>YEAR(Table2[[#This Row],[Order_Date]])</f>
        <v>2024</v>
      </c>
      <c r="L4557" s="12">
        <f>MONTH(Table2[[#This Row],[Order_Date]])</f>
        <v>10</v>
      </c>
      <c r="M4557" t="str">
        <f>TEXT(Table2[[#This Row],[Order_Date]],"mmm")</f>
        <v>Oct</v>
      </c>
      <c r="N4557" t="str">
        <f>TEXT(Table2[[#This Row],[Order_Date]],"YYYY-MM")</f>
        <v>2024-10</v>
      </c>
      <c r="O4557" s="9">
        <f>IFERROR(Table2[[#This Row],[Profit]]/Table2[[#This Row],[Sales]],0)</f>
        <v>0.27439562611158685</v>
      </c>
      <c r="P4557" t="str">
        <f>_xlfn.XLOOKUP(Table2[[#This Row],[Product_ID]],Table4[Product_ID],Table4[Category],"Not Found")</f>
        <v>Home</v>
      </c>
      <c r="Q4557" t="str">
        <f>_xlfn.XLOOKUP(Table2[[#This Row],[Product_ID]],Table4[Product_ID],Table4[Sub_Category],"Not Found")</f>
        <v>Kitchen</v>
      </c>
      <c r="R4557" t="str">
        <f>_xlfn.XLOOKUP(Table2[[#This Row],[Customer_ID]],Table1[Customer_ID],Table1[Region],"Not Found")</f>
        <v>West</v>
      </c>
      <c r="S4557" t="str">
        <f>_xlfn.XLOOKUP(Table2[[#This Row],[Customer_ID]],Table1[Customer_ID],Table1[Segment],"Not Found")</f>
        <v>Corporate</v>
      </c>
      <c r="T4557" t="str">
        <f>_xlfn.XLOOKUP(Table2[[#This Row],[Product_ID]],Table4[Product_ID],Table4[Product_Name],"Not Found")</f>
        <v>Travel Mug</v>
      </c>
    </row>
    <row r="4558" spans="1:20" x14ac:dyDescent="0.3">
      <c r="A4558" t="s">
        <v>5090</v>
      </c>
      <c r="B4558" s="4">
        <v>45486</v>
      </c>
      <c r="C4558" s="4">
        <v>45489</v>
      </c>
      <c r="D4558" t="s">
        <v>433</v>
      </c>
      <c r="E4558" t="s">
        <v>20</v>
      </c>
      <c r="F4558" s="8">
        <v>2</v>
      </c>
      <c r="G4558" s="10">
        <v>0.05</v>
      </c>
      <c r="H4558" t="s">
        <v>30</v>
      </c>
      <c r="I4558" s="8">
        <v>13298.1</v>
      </c>
      <c r="J4558" s="8">
        <v>1917.69</v>
      </c>
      <c r="K4558" s="12">
        <f>YEAR(Table2[[#This Row],[Order_Date]])</f>
        <v>2024</v>
      </c>
      <c r="L4558" s="12">
        <f>MONTH(Table2[[#This Row],[Order_Date]])</f>
        <v>7</v>
      </c>
      <c r="M4558" t="str">
        <f>TEXT(Table2[[#This Row],[Order_Date]],"mmm")</f>
        <v>Jul</v>
      </c>
      <c r="N4558" t="str">
        <f>TEXT(Table2[[#This Row],[Order_Date]],"YYYY-MM")</f>
        <v>2024-07</v>
      </c>
      <c r="O4558" s="9">
        <f>IFERROR(Table2[[#This Row],[Profit]]/Table2[[#This Row],[Sales]],0)</f>
        <v>0.14420781916213593</v>
      </c>
      <c r="P4558" t="str">
        <f>_xlfn.XLOOKUP(Table2[[#This Row],[Product_ID]],Table4[Product_ID],Table4[Category],"Not Found")</f>
        <v>Furniture</v>
      </c>
      <c r="Q4558" t="str">
        <f>_xlfn.XLOOKUP(Table2[[#This Row],[Product_ID]],Table4[Product_ID],Table4[Sub_Category],"Not Found")</f>
        <v>Furniture</v>
      </c>
      <c r="R4558" t="str">
        <f>_xlfn.XLOOKUP(Table2[[#This Row],[Customer_ID]],Table1[Customer_ID],Table1[Region],"Not Found")</f>
        <v>West</v>
      </c>
      <c r="S4558" t="str">
        <f>_xlfn.XLOOKUP(Table2[[#This Row],[Customer_ID]],Table1[Customer_ID],Table1[Segment],"Not Found")</f>
        <v>Consumer</v>
      </c>
      <c r="T4558" t="str">
        <f>_xlfn.XLOOKUP(Table2[[#This Row],[Product_ID]],Table4[Product_ID],Table4[Product_Name],"Not Found")</f>
        <v>Office Chair</v>
      </c>
    </row>
    <row r="4559" spans="1:20" x14ac:dyDescent="0.3">
      <c r="A4559" t="s">
        <v>5091</v>
      </c>
      <c r="B4559" s="4">
        <v>45519</v>
      </c>
      <c r="C4559" s="4">
        <v>45524</v>
      </c>
      <c r="D4559" t="s">
        <v>410</v>
      </c>
      <c r="E4559" t="s">
        <v>116</v>
      </c>
      <c r="F4559" s="8">
        <v>4</v>
      </c>
      <c r="G4559" s="10">
        <v>0</v>
      </c>
      <c r="H4559" t="s">
        <v>17</v>
      </c>
      <c r="I4559" s="8">
        <v>1596</v>
      </c>
      <c r="J4559" s="8">
        <v>378.23</v>
      </c>
      <c r="K4559" s="12">
        <f>YEAR(Table2[[#This Row],[Order_Date]])</f>
        <v>2024</v>
      </c>
      <c r="L4559" s="12">
        <f>MONTH(Table2[[#This Row],[Order_Date]])</f>
        <v>8</v>
      </c>
      <c r="M4559" t="str">
        <f>TEXT(Table2[[#This Row],[Order_Date]],"mmm")</f>
        <v>Aug</v>
      </c>
      <c r="N4559" t="str">
        <f>TEXT(Table2[[#This Row],[Order_Date]],"YYYY-MM")</f>
        <v>2024-08</v>
      </c>
      <c r="O4559" s="9">
        <f>IFERROR(Table2[[#This Row],[Profit]]/Table2[[#This Row],[Sales]],0)</f>
        <v>0.23698621553884713</v>
      </c>
      <c r="P4559" t="str">
        <f>_xlfn.XLOOKUP(Table2[[#This Row],[Product_ID]],Table4[Product_ID],Table4[Category],"Not Found")</f>
        <v>Technology</v>
      </c>
      <c r="Q4559" t="str">
        <f>_xlfn.XLOOKUP(Table2[[#This Row],[Product_ID]],Table4[Product_ID],Table4[Sub_Category],"Not Found")</f>
        <v>Accessories</v>
      </c>
      <c r="R4559" t="str">
        <f>_xlfn.XLOOKUP(Table2[[#This Row],[Customer_ID]],Table1[Customer_ID],Table1[Region],"Not Found")</f>
        <v>North</v>
      </c>
      <c r="S4559" t="str">
        <f>_xlfn.XLOOKUP(Table2[[#This Row],[Customer_ID]],Table1[Customer_ID],Table1[Segment],"Not Found")</f>
        <v>Consumer</v>
      </c>
      <c r="T4559" t="str">
        <f>_xlfn.XLOOKUP(Table2[[#This Row],[Product_ID]],Table4[Product_ID],Table4[Product_Name],"Not Found")</f>
        <v>Mobile Holder</v>
      </c>
    </row>
    <row r="4560" spans="1:20" x14ac:dyDescent="0.3">
      <c r="A4560" t="s">
        <v>5092</v>
      </c>
      <c r="B4560" s="4">
        <v>45722</v>
      </c>
      <c r="C4560" s="4">
        <v>45727</v>
      </c>
      <c r="D4560" t="s">
        <v>403</v>
      </c>
      <c r="E4560" t="s">
        <v>96</v>
      </c>
      <c r="F4560" s="8">
        <v>3</v>
      </c>
      <c r="G4560" s="10">
        <v>0.1</v>
      </c>
      <c r="H4560" t="s">
        <v>21</v>
      </c>
      <c r="I4560" s="8">
        <v>2697.3</v>
      </c>
      <c r="J4560" s="8">
        <v>696.03</v>
      </c>
      <c r="K4560" s="12">
        <f>YEAR(Table2[[#This Row],[Order_Date]])</f>
        <v>2025</v>
      </c>
      <c r="L4560" s="12">
        <f>MONTH(Table2[[#This Row],[Order_Date]])</f>
        <v>3</v>
      </c>
      <c r="M4560" t="str">
        <f>TEXT(Table2[[#This Row],[Order_Date]],"mmm")</f>
        <v>Mar</v>
      </c>
      <c r="N4560" t="str">
        <f>TEXT(Table2[[#This Row],[Order_Date]],"YYYY-MM")</f>
        <v>2025-03</v>
      </c>
      <c r="O4560" s="9">
        <f>IFERROR(Table2[[#This Row],[Profit]]/Table2[[#This Row],[Sales]],0)</f>
        <v>0.25804693582471355</v>
      </c>
      <c r="P4560" t="str">
        <f>_xlfn.XLOOKUP(Table2[[#This Row],[Product_ID]],Table4[Product_ID],Table4[Category],"Not Found")</f>
        <v>Home</v>
      </c>
      <c r="Q4560" t="str">
        <f>_xlfn.XLOOKUP(Table2[[#This Row],[Product_ID]],Table4[Product_ID],Table4[Sub_Category],"Not Found")</f>
        <v>Lighting</v>
      </c>
      <c r="R4560" t="str">
        <f>_xlfn.XLOOKUP(Table2[[#This Row],[Customer_ID]],Table1[Customer_ID],Table1[Region],"Not Found")</f>
        <v>South</v>
      </c>
      <c r="S4560" t="str">
        <f>_xlfn.XLOOKUP(Table2[[#This Row],[Customer_ID]],Table1[Customer_ID],Table1[Segment],"Not Found")</f>
        <v>Home Office</v>
      </c>
      <c r="T4560" t="str">
        <f>_xlfn.XLOOKUP(Table2[[#This Row],[Product_ID]],Table4[Product_ID],Table4[Product_Name],"Not Found")</f>
        <v>LED Strip Light</v>
      </c>
    </row>
    <row r="4561" spans="1:20" x14ac:dyDescent="0.3">
      <c r="A4561" t="s">
        <v>5093</v>
      </c>
      <c r="B4561" s="4">
        <v>45727</v>
      </c>
      <c r="C4561" s="4">
        <v>45728</v>
      </c>
      <c r="D4561" t="s">
        <v>480</v>
      </c>
      <c r="E4561" t="s">
        <v>45</v>
      </c>
      <c r="F4561" s="8">
        <v>2</v>
      </c>
      <c r="G4561" s="10">
        <v>0.05</v>
      </c>
      <c r="H4561" t="s">
        <v>13</v>
      </c>
      <c r="I4561" s="8">
        <v>4748.1000000000004</v>
      </c>
      <c r="J4561" s="8">
        <v>987.47</v>
      </c>
      <c r="K4561" s="12">
        <f>YEAR(Table2[[#This Row],[Order_Date]])</f>
        <v>2025</v>
      </c>
      <c r="L4561" s="12">
        <f>MONTH(Table2[[#This Row],[Order_Date]])</f>
        <v>3</v>
      </c>
      <c r="M4561" t="str">
        <f>TEXT(Table2[[#This Row],[Order_Date]],"mmm")</f>
        <v>Mar</v>
      </c>
      <c r="N4561" t="str">
        <f>TEXT(Table2[[#This Row],[Order_Date]],"YYYY-MM")</f>
        <v>2025-03</v>
      </c>
      <c r="O4561" s="9">
        <f>IFERROR(Table2[[#This Row],[Profit]]/Table2[[#This Row],[Sales]],0)</f>
        <v>0.20797160969651018</v>
      </c>
      <c r="P4561" t="str">
        <f>_xlfn.XLOOKUP(Table2[[#This Row],[Product_ID]],Table4[Product_ID],Table4[Category],"Not Found")</f>
        <v>Technology</v>
      </c>
      <c r="Q4561" t="str">
        <f>_xlfn.XLOOKUP(Table2[[#This Row],[Product_ID]],Table4[Product_ID],Table4[Sub_Category],"Not Found")</f>
        <v>Audio</v>
      </c>
      <c r="R4561" t="str">
        <f>_xlfn.XLOOKUP(Table2[[#This Row],[Customer_ID]],Table1[Customer_ID],Table1[Region],"Not Found")</f>
        <v>South</v>
      </c>
      <c r="S4561" t="str">
        <f>_xlfn.XLOOKUP(Table2[[#This Row],[Customer_ID]],Table1[Customer_ID],Table1[Segment],"Not Found")</f>
        <v>Corporate</v>
      </c>
      <c r="T4561" t="str">
        <f>_xlfn.XLOOKUP(Table2[[#This Row],[Product_ID]],Table4[Product_ID],Table4[Product_Name],"Not Found")</f>
        <v>Headphones</v>
      </c>
    </row>
    <row r="4562" spans="1:20" x14ac:dyDescent="0.3">
      <c r="A4562" t="s">
        <v>5094</v>
      </c>
      <c r="B4562" s="4">
        <v>45752</v>
      </c>
      <c r="C4562" s="4">
        <v>45757</v>
      </c>
      <c r="D4562" t="s">
        <v>120</v>
      </c>
      <c r="E4562" t="s">
        <v>40</v>
      </c>
      <c r="F4562" s="8">
        <v>2</v>
      </c>
      <c r="G4562" s="10">
        <v>0</v>
      </c>
      <c r="H4562" t="s">
        <v>13</v>
      </c>
      <c r="I4562" s="8">
        <v>2998</v>
      </c>
      <c r="J4562" s="8">
        <v>632.36</v>
      </c>
      <c r="K4562" s="12">
        <f>YEAR(Table2[[#This Row],[Order_Date]])</f>
        <v>2025</v>
      </c>
      <c r="L4562" s="12">
        <f>MONTH(Table2[[#This Row],[Order_Date]])</f>
        <v>4</v>
      </c>
      <c r="M4562" t="str">
        <f>TEXT(Table2[[#This Row],[Order_Date]],"mmm")</f>
        <v>Apr</v>
      </c>
      <c r="N4562" t="str">
        <f>TEXT(Table2[[#This Row],[Order_Date]],"YYYY-MM")</f>
        <v>2025-04</v>
      </c>
      <c r="O4562" s="9">
        <f>IFERROR(Table2[[#This Row],[Profit]]/Table2[[#This Row],[Sales]],0)</f>
        <v>0.21092728485657106</v>
      </c>
      <c r="P4562" t="str">
        <f>_xlfn.XLOOKUP(Table2[[#This Row],[Product_ID]],Table4[Product_ID],Table4[Category],"Not Found")</f>
        <v>Technology</v>
      </c>
      <c r="Q4562" t="str">
        <f>_xlfn.XLOOKUP(Table2[[#This Row],[Product_ID]],Table4[Product_ID],Table4[Sub_Category],"Not Found")</f>
        <v>Accessories</v>
      </c>
      <c r="R4562" t="str">
        <f>_xlfn.XLOOKUP(Table2[[#This Row],[Customer_ID]],Table1[Customer_ID],Table1[Region],"Not Found")</f>
        <v>East</v>
      </c>
      <c r="S4562" t="str">
        <f>_xlfn.XLOOKUP(Table2[[#This Row],[Customer_ID]],Table1[Customer_ID],Table1[Segment],"Not Found")</f>
        <v>Consumer</v>
      </c>
      <c r="T4562" t="str">
        <f>_xlfn.XLOOKUP(Table2[[#This Row],[Product_ID]],Table4[Product_ID],Table4[Product_Name],"Not Found")</f>
        <v>Power Bank</v>
      </c>
    </row>
    <row r="4563" spans="1:20" x14ac:dyDescent="0.3">
      <c r="A4563" t="s">
        <v>5095</v>
      </c>
      <c r="B4563" s="4">
        <v>45909</v>
      </c>
      <c r="C4563" s="4">
        <v>45912</v>
      </c>
      <c r="D4563" t="s">
        <v>640</v>
      </c>
      <c r="E4563" t="s">
        <v>76</v>
      </c>
      <c r="F4563" s="8">
        <v>2</v>
      </c>
      <c r="G4563" s="10">
        <v>0</v>
      </c>
      <c r="H4563" t="s">
        <v>13</v>
      </c>
      <c r="I4563" s="8">
        <v>1798</v>
      </c>
      <c r="J4563" s="8">
        <v>474.33</v>
      </c>
      <c r="K4563" s="12">
        <f>YEAR(Table2[[#This Row],[Order_Date]])</f>
        <v>2025</v>
      </c>
      <c r="L4563" s="12">
        <f>MONTH(Table2[[#This Row],[Order_Date]])</f>
        <v>9</v>
      </c>
      <c r="M4563" t="str">
        <f>TEXT(Table2[[#This Row],[Order_Date]],"mmm")</f>
        <v>Sep</v>
      </c>
      <c r="N4563" t="str">
        <f>TEXT(Table2[[#This Row],[Order_Date]],"YYYY-MM")</f>
        <v>2025-09</v>
      </c>
      <c r="O4563" s="9">
        <f>IFERROR(Table2[[#This Row],[Profit]]/Table2[[#This Row],[Sales]],0)</f>
        <v>0.26380978865406007</v>
      </c>
      <c r="P4563" t="str">
        <f>_xlfn.XLOOKUP(Table2[[#This Row],[Product_ID]],Table4[Product_ID],Table4[Category],"Not Found")</f>
        <v>Home</v>
      </c>
      <c r="Q4563" t="str">
        <f>_xlfn.XLOOKUP(Table2[[#This Row],[Product_ID]],Table4[Product_ID],Table4[Sub_Category],"Not Found")</f>
        <v>Decor</v>
      </c>
      <c r="R4563" t="str">
        <f>_xlfn.XLOOKUP(Table2[[#This Row],[Customer_ID]],Table1[Customer_ID],Table1[Region],"Not Found")</f>
        <v>East</v>
      </c>
      <c r="S4563" t="str">
        <f>_xlfn.XLOOKUP(Table2[[#This Row],[Customer_ID]],Table1[Customer_ID],Table1[Segment],"Not Found")</f>
        <v>Consumer</v>
      </c>
      <c r="T4563" t="str">
        <f>_xlfn.XLOOKUP(Table2[[#This Row],[Product_ID]],Table4[Product_ID],Table4[Product_Name],"Not Found")</f>
        <v>Wall Clock</v>
      </c>
    </row>
    <row r="4564" spans="1:20" x14ac:dyDescent="0.3">
      <c r="A4564" t="s">
        <v>5096</v>
      </c>
      <c r="B4564" s="4">
        <v>45312</v>
      </c>
      <c r="C4564" s="4">
        <v>45317</v>
      </c>
      <c r="D4564" t="s">
        <v>1104</v>
      </c>
      <c r="E4564" t="s">
        <v>68</v>
      </c>
      <c r="F4564" s="8">
        <v>2</v>
      </c>
      <c r="G4564" s="10">
        <v>0.1</v>
      </c>
      <c r="H4564" t="s">
        <v>21</v>
      </c>
      <c r="I4564" s="8">
        <v>2338.1999999999998</v>
      </c>
      <c r="J4564" s="8">
        <v>536.22</v>
      </c>
      <c r="K4564" s="12">
        <f>YEAR(Table2[[#This Row],[Order_Date]])</f>
        <v>2024</v>
      </c>
      <c r="L4564" s="12">
        <f>MONTH(Table2[[#This Row],[Order_Date]])</f>
        <v>1</v>
      </c>
      <c r="M4564" t="str">
        <f>TEXT(Table2[[#This Row],[Order_Date]],"mmm")</f>
        <v>Jan</v>
      </c>
      <c r="N4564" t="str">
        <f>TEXT(Table2[[#This Row],[Order_Date]],"YYYY-MM")</f>
        <v>2024-01</v>
      </c>
      <c r="O4564" s="9">
        <f>IFERROR(Table2[[#This Row],[Profit]]/Table2[[#This Row],[Sales]],0)</f>
        <v>0.22933025404157048</v>
      </c>
      <c r="P4564" t="str">
        <f>_xlfn.XLOOKUP(Table2[[#This Row],[Product_ID]],Table4[Product_ID],Table4[Category],"Not Found")</f>
        <v>Home</v>
      </c>
      <c r="Q4564" t="str">
        <f>_xlfn.XLOOKUP(Table2[[#This Row],[Product_ID]],Table4[Product_ID],Table4[Sub_Category],"Not Found")</f>
        <v>Lighting</v>
      </c>
      <c r="R4564" t="str">
        <f>_xlfn.XLOOKUP(Table2[[#This Row],[Customer_ID]],Table1[Customer_ID],Table1[Region],"Not Found")</f>
        <v>North</v>
      </c>
      <c r="S4564" t="str">
        <f>_xlfn.XLOOKUP(Table2[[#This Row],[Customer_ID]],Table1[Customer_ID],Table1[Segment],"Not Found")</f>
        <v>Consumer</v>
      </c>
      <c r="T4564" t="str">
        <f>_xlfn.XLOOKUP(Table2[[#This Row],[Product_ID]],Table4[Product_ID],Table4[Product_Name],"Not Found")</f>
        <v>Table Lamp</v>
      </c>
    </row>
    <row r="4565" spans="1:20" x14ac:dyDescent="0.3">
      <c r="A4565" t="s">
        <v>5097</v>
      </c>
      <c r="B4565" s="4">
        <v>45355</v>
      </c>
      <c r="C4565" s="4">
        <v>45358</v>
      </c>
      <c r="D4565" t="s">
        <v>407</v>
      </c>
      <c r="E4565" t="s">
        <v>35</v>
      </c>
      <c r="F4565" s="8">
        <v>3</v>
      </c>
      <c r="G4565" s="10">
        <v>0.1</v>
      </c>
      <c r="H4565" t="s">
        <v>30</v>
      </c>
      <c r="I4565" s="8">
        <v>4317.3</v>
      </c>
      <c r="J4565" s="8">
        <v>1382.58</v>
      </c>
      <c r="K4565" s="12">
        <f>YEAR(Table2[[#This Row],[Order_Date]])</f>
        <v>2024</v>
      </c>
      <c r="L4565" s="12">
        <f>MONTH(Table2[[#This Row],[Order_Date]])</f>
        <v>3</v>
      </c>
      <c r="M4565" t="str">
        <f>TEXT(Table2[[#This Row],[Order_Date]],"mmm")</f>
        <v>Mar</v>
      </c>
      <c r="N4565" t="str">
        <f>TEXT(Table2[[#This Row],[Order_Date]],"YYYY-MM")</f>
        <v>2024-03</v>
      </c>
      <c r="O4565" s="9">
        <f>IFERROR(Table2[[#This Row],[Profit]]/Table2[[#This Row],[Sales]],0)</f>
        <v>0.32024181780279337</v>
      </c>
      <c r="P4565" t="str">
        <f>_xlfn.XLOOKUP(Table2[[#This Row],[Product_ID]],Table4[Product_ID],Table4[Category],"Not Found")</f>
        <v>Lifestyle</v>
      </c>
      <c r="Q4565" t="str">
        <f>_xlfn.XLOOKUP(Table2[[#This Row],[Product_ID]],Table4[Product_ID],Table4[Sub_Category],"Not Found")</f>
        <v>Bags</v>
      </c>
      <c r="R4565" t="str">
        <f>_xlfn.XLOOKUP(Table2[[#This Row],[Customer_ID]],Table1[Customer_ID],Table1[Region],"Not Found")</f>
        <v>West</v>
      </c>
      <c r="S4565" t="str">
        <f>_xlfn.XLOOKUP(Table2[[#This Row],[Customer_ID]],Table1[Customer_ID],Table1[Segment],"Not Found")</f>
        <v>Consumer</v>
      </c>
      <c r="T4565" t="str">
        <f>_xlfn.XLOOKUP(Table2[[#This Row],[Product_ID]],Table4[Product_ID],Table4[Product_Name],"Not Found")</f>
        <v>Backpack</v>
      </c>
    </row>
    <row r="4566" spans="1:20" x14ac:dyDescent="0.3">
      <c r="A4566" t="s">
        <v>5098</v>
      </c>
      <c r="B4566" s="4">
        <v>45456</v>
      </c>
      <c r="C4566" s="4">
        <v>45460</v>
      </c>
      <c r="D4566" t="s">
        <v>2755</v>
      </c>
      <c r="E4566" t="s">
        <v>99</v>
      </c>
      <c r="F4566" s="8">
        <v>1</v>
      </c>
      <c r="G4566" s="10">
        <v>0</v>
      </c>
      <c r="H4566" t="s">
        <v>13</v>
      </c>
      <c r="I4566" s="8">
        <v>249</v>
      </c>
      <c r="J4566" s="8">
        <v>62.73</v>
      </c>
      <c r="K4566" s="12">
        <f>YEAR(Table2[[#This Row],[Order_Date]])</f>
        <v>2024</v>
      </c>
      <c r="L4566" s="12">
        <f>MONTH(Table2[[#This Row],[Order_Date]])</f>
        <v>6</v>
      </c>
      <c r="M4566" t="str">
        <f>TEXT(Table2[[#This Row],[Order_Date]],"mmm")</f>
        <v>Jun</v>
      </c>
      <c r="N4566" t="str">
        <f>TEXT(Table2[[#This Row],[Order_Date]],"YYYY-MM")</f>
        <v>2024-06</v>
      </c>
      <c r="O4566" s="9">
        <f>IFERROR(Table2[[#This Row],[Profit]]/Table2[[#This Row],[Sales]],0)</f>
        <v>0.25192771084337351</v>
      </c>
      <c r="P4566" t="str">
        <f>_xlfn.XLOOKUP(Table2[[#This Row],[Product_ID]],Table4[Product_ID],Table4[Category],"Not Found")</f>
        <v>Office</v>
      </c>
      <c r="Q4566" t="str">
        <f>_xlfn.XLOOKUP(Table2[[#This Row],[Product_ID]],Table4[Product_ID],Table4[Sub_Category],"Not Found")</f>
        <v>Paper</v>
      </c>
      <c r="R4566" t="str">
        <f>_xlfn.XLOOKUP(Table2[[#This Row],[Customer_ID]],Table1[Customer_ID],Table1[Region],"Not Found")</f>
        <v>East</v>
      </c>
      <c r="S4566" t="str">
        <f>_xlfn.XLOOKUP(Table2[[#This Row],[Customer_ID]],Table1[Customer_ID],Table1[Segment],"Not Found")</f>
        <v>Consumer</v>
      </c>
      <c r="T4566" t="str">
        <f>_xlfn.XLOOKUP(Table2[[#This Row],[Product_ID]],Table4[Product_ID],Table4[Product_Name],"Not Found")</f>
        <v>Pen Set</v>
      </c>
    </row>
    <row r="4567" spans="1:20" x14ac:dyDescent="0.3">
      <c r="A4567" t="s">
        <v>5099</v>
      </c>
      <c r="B4567" s="4">
        <v>45318</v>
      </c>
      <c r="C4567" s="4">
        <v>45321</v>
      </c>
      <c r="D4567" t="s">
        <v>146</v>
      </c>
      <c r="E4567" t="s">
        <v>81</v>
      </c>
      <c r="F4567" s="8">
        <v>1</v>
      </c>
      <c r="G4567" s="10">
        <v>0</v>
      </c>
      <c r="H4567" t="s">
        <v>13</v>
      </c>
      <c r="I4567" s="8">
        <v>799</v>
      </c>
      <c r="J4567" s="8">
        <v>179.36</v>
      </c>
      <c r="K4567" s="12">
        <f>YEAR(Table2[[#This Row],[Order_Date]])</f>
        <v>2024</v>
      </c>
      <c r="L4567" s="12">
        <f>MONTH(Table2[[#This Row],[Order_Date]])</f>
        <v>1</v>
      </c>
      <c r="M4567" t="str">
        <f>TEXT(Table2[[#This Row],[Order_Date]],"mmm")</f>
        <v>Jan</v>
      </c>
      <c r="N4567" t="str">
        <f>TEXT(Table2[[#This Row],[Order_Date]],"YYYY-MM")</f>
        <v>2024-01</v>
      </c>
      <c r="O4567" s="9">
        <f>IFERROR(Table2[[#This Row],[Profit]]/Table2[[#This Row],[Sales]],0)</f>
        <v>0.2244806007509387</v>
      </c>
      <c r="P4567" t="str">
        <f>_xlfn.XLOOKUP(Table2[[#This Row],[Product_ID]],Table4[Product_ID],Table4[Category],"Not Found")</f>
        <v>Home</v>
      </c>
      <c r="Q4567" t="str">
        <f>_xlfn.XLOOKUP(Table2[[#This Row],[Product_ID]],Table4[Product_ID],Table4[Sub_Category],"Not Found")</f>
        <v>Kitchen</v>
      </c>
      <c r="R4567" t="str">
        <f>_xlfn.XLOOKUP(Table2[[#This Row],[Customer_ID]],Table1[Customer_ID],Table1[Region],"Not Found")</f>
        <v>South</v>
      </c>
      <c r="S4567" t="str">
        <f>_xlfn.XLOOKUP(Table2[[#This Row],[Customer_ID]],Table1[Customer_ID],Table1[Segment],"Not Found")</f>
        <v>Consumer</v>
      </c>
      <c r="T4567" t="str">
        <f>_xlfn.XLOOKUP(Table2[[#This Row],[Product_ID]],Table4[Product_ID],Table4[Product_Name],"Not Found")</f>
        <v>Travel Mug</v>
      </c>
    </row>
    <row r="4568" spans="1:20" x14ac:dyDescent="0.3">
      <c r="A4568" t="s">
        <v>5100</v>
      </c>
      <c r="B4568" s="4">
        <v>45602</v>
      </c>
      <c r="C4568" s="4">
        <v>45603</v>
      </c>
      <c r="D4568" t="s">
        <v>622</v>
      </c>
      <c r="E4568" t="s">
        <v>99</v>
      </c>
      <c r="F4568" s="8">
        <v>4</v>
      </c>
      <c r="G4568" s="10">
        <v>0</v>
      </c>
      <c r="H4568" t="s">
        <v>30</v>
      </c>
      <c r="I4568" s="8">
        <v>996</v>
      </c>
      <c r="J4568" s="8">
        <v>234.06</v>
      </c>
      <c r="K4568" s="12">
        <f>YEAR(Table2[[#This Row],[Order_Date]])</f>
        <v>2024</v>
      </c>
      <c r="L4568" s="12">
        <f>MONTH(Table2[[#This Row],[Order_Date]])</f>
        <v>11</v>
      </c>
      <c r="M4568" t="str">
        <f>TEXT(Table2[[#This Row],[Order_Date]],"mmm")</f>
        <v>Nov</v>
      </c>
      <c r="N4568" t="str">
        <f>TEXT(Table2[[#This Row],[Order_Date]],"YYYY-MM")</f>
        <v>2024-11</v>
      </c>
      <c r="O4568" s="9">
        <f>IFERROR(Table2[[#This Row],[Profit]]/Table2[[#This Row],[Sales]],0)</f>
        <v>0.23500000000000001</v>
      </c>
      <c r="P4568" t="str">
        <f>_xlfn.XLOOKUP(Table2[[#This Row],[Product_ID]],Table4[Product_ID],Table4[Category],"Not Found")</f>
        <v>Office</v>
      </c>
      <c r="Q4568" t="str">
        <f>_xlfn.XLOOKUP(Table2[[#This Row],[Product_ID]],Table4[Product_ID],Table4[Sub_Category],"Not Found")</f>
        <v>Paper</v>
      </c>
      <c r="R4568" t="str">
        <f>_xlfn.XLOOKUP(Table2[[#This Row],[Customer_ID]],Table1[Customer_ID],Table1[Region],"Not Found")</f>
        <v>West</v>
      </c>
      <c r="S4568" t="str">
        <f>_xlfn.XLOOKUP(Table2[[#This Row],[Customer_ID]],Table1[Customer_ID],Table1[Segment],"Not Found")</f>
        <v>Corporate</v>
      </c>
      <c r="T4568" t="str">
        <f>_xlfn.XLOOKUP(Table2[[#This Row],[Product_ID]],Table4[Product_ID],Table4[Product_Name],"Not Found")</f>
        <v>Pen Set</v>
      </c>
    </row>
    <row r="4569" spans="1:20" x14ac:dyDescent="0.3">
      <c r="A4569" t="s">
        <v>5101</v>
      </c>
      <c r="B4569" s="4">
        <v>45576</v>
      </c>
      <c r="C4569" s="4">
        <v>45578</v>
      </c>
      <c r="D4569" t="s">
        <v>1416</v>
      </c>
      <c r="E4569" t="s">
        <v>20</v>
      </c>
      <c r="F4569" s="8">
        <v>4</v>
      </c>
      <c r="G4569" s="10">
        <v>0.15</v>
      </c>
      <c r="H4569" t="s">
        <v>17</v>
      </c>
      <c r="I4569" s="8">
        <v>23796.6</v>
      </c>
      <c r="J4569" s="8">
        <v>2850.92</v>
      </c>
      <c r="K4569" s="12">
        <f>YEAR(Table2[[#This Row],[Order_Date]])</f>
        <v>2024</v>
      </c>
      <c r="L4569" s="12">
        <f>MONTH(Table2[[#This Row],[Order_Date]])</f>
        <v>10</v>
      </c>
      <c r="M4569" t="str">
        <f>TEXT(Table2[[#This Row],[Order_Date]],"mmm")</f>
        <v>Oct</v>
      </c>
      <c r="N4569" t="str">
        <f>TEXT(Table2[[#This Row],[Order_Date]],"YYYY-MM")</f>
        <v>2024-10</v>
      </c>
      <c r="O4569" s="9">
        <f>IFERROR(Table2[[#This Row],[Profit]]/Table2[[#This Row],[Sales]],0)</f>
        <v>0.11980366943176757</v>
      </c>
      <c r="P4569" t="str">
        <f>_xlfn.XLOOKUP(Table2[[#This Row],[Product_ID]],Table4[Product_ID],Table4[Category],"Not Found")</f>
        <v>Furniture</v>
      </c>
      <c r="Q4569" t="str">
        <f>_xlfn.XLOOKUP(Table2[[#This Row],[Product_ID]],Table4[Product_ID],Table4[Sub_Category],"Not Found")</f>
        <v>Furniture</v>
      </c>
      <c r="R4569" t="str">
        <f>_xlfn.XLOOKUP(Table2[[#This Row],[Customer_ID]],Table1[Customer_ID],Table1[Region],"Not Found")</f>
        <v>North</v>
      </c>
      <c r="S4569" t="str">
        <f>_xlfn.XLOOKUP(Table2[[#This Row],[Customer_ID]],Table1[Customer_ID],Table1[Segment],"Not Found")</f>
        <v>Corporate</v>
      </c>
      <c r="T4569" t="str">
        <f>_xlfn.XLOOKUP(Table2[[#This Row],[Product_ID]],Table4[Product_ID],Table4[Product_Name],"Not Found")</f>
        <v>Office Chair</v>
      </c>
    </row>
    <row r="4570" spans="1:20" x14ac:dyDescent="0.3">
      <c r="A4570" t="s">
        <v>5102</v>
      </c>
      <c r="B4570" s="4">
        <v>45951</v>
      </c>
      <c r="C4570" s="4">
        <v>45953</v>
      </c>
      <c r="D4570" t="s">
        <v>630</v>
      </c>
      <c r="E4570" t="s">
        <v>50</v>
      </c>
      <c r="F4570" s="8">
        <v>1</v>
      </c>
      <c r="G4570" s="10">
        <v>0.1</v>
      </c>
      <c r="H4570" t="s">
        <v>17</v>
      </c>
      <c r="I4570" s="8">
        <v>449.1</v>
      </c>
      <c r="J4570" s="8">
        <v>101.18</v>
      </c>
      <c r="K4570" s="12">
        <f>YEAR(Table2[[#This Row],[Order_Date]])</f>
        <v>2025</v>
      </c>
      <c r="L4570" s="12">
        <f>MONTH(Table2[[#This Row],[Order_Date]])</f>
        <v>10</v>
      </c>
      <c r="M4570" t="str">
        <f>TEXT(Table2[[#This Row],[Order_Date]],"mmm")</f>
        <v>Oct</v>
      </c>
      <c r="N4570" t="str">
        <f>TEXT(Table2[[#This Row],[Order_Date]],"YYYY-MM")</f>
        <v>2025-10</v>
      </c>
      <c r="O4570" s="9">
        <f>IFERROR(Table2[[#This Row],[Profit]]/Table2[[#This Row],[Sales]],0)</f>
        <v>0.22529503451347138</v>
      </c>
      <c r="P4570" t="str">
        <f>_xlfn.XLOOKUP(Table2[[#This Row],[Product_ID]],Table4[Product_ID],Table4[Category],"Not Found")</f>
        <v>Technology</v>
      </c>
      <c r="Q4570" t="str">
        <f>_xlfn.XLOOKUP(Table2[[#This Row],[Product_ID]],Table4[Product_ID],Table4[Sub_Category],"Not Found")</f>
        <v>Accessories</v>
      </c>
      <c r="R4570" t="str">
        <f>_xlfn.XLOOKUP(Table2[[#This Row],[Customer_ID]],Table1[Customer_ID],Table1[Region],"Not Found")</f>
        <v>West</v>
      </c>
      <c r="S4570" t="str">
        <f>_xlfn.XLOOKUP(Table2[[#This Row],[Customer_ID]],Table1[Customer_ID],Table1[Segment],"Not Found")</f>
        <v>Corporate</v>
      </c>
      <c r="T4570" t="str">
        <f>_xlfn.XLOOKUP(Table2[[#This Row],[Product_ID]],Table4[Product_ID],Table4[Product_Name],"Not Found")</f>
        <v>Wireless Mouse</v>
      </c>
    </row>
    <row r="4571" spans="1:20" x14ac:dyDescent="0.3">
      <c r="A4571" t="s">
        <v>5103</v>
      </c>
      <c r="B4571" s="4">
        <v>45572</v>
      </c>
      <c r="C4571" s="4">
        <v>45576</v>
      </c>
      <c r="D4571" t="s">
        <v>669</v>
      </c>
      <c r="E4571" t="s">
        <v>16</v>
      </c>
      <c r="F4571" s="8">
        <v>1</v>
      </c>
      <c r="G4571" s="10">
        <v>0</v>
      </c>
      <c r="H4571" t="s">
        <v>17</v>
      </c>
      <c r="I4571" s="8">
        <v>1299</v>
      </c>
      <c r="J4571" s="8">
        <v>196.87</v>
      </c>
      <c r="K4571" s="12">
        <f>YEAR(Table2[[#This Row],[Order_Date]])</f>
        <v>2024</v>
      </c>
      <c r="L4571" s="12">
        <f>MONTH(Table2[[#This Row],[Order_Date]])</f>
        <v>10</v>
      </c>
      <c r="M4571" t="str">
        <f>TEXT(Table2[[#This Row],[Order_Date]],"mmm")</f>
        <v>Oct</v>
      </c>
      <c r="N4571" t="str">
        <f>TEXT(Table2[[#This Row],[Order_Date]],"YYYY-MM")</f>
        <v>2024-10</v>
      </c>
      <c r="O4571" s="9">
        <f>IFERROR(Table2[[#This Row],[Profit]]/Table2[[#This Row],[Sales]],0)</f>
        <v>0.15155504234026174</v>
      </c>
      <c r="P4571" t="str">
        <f>_xlfn.XLOOKUP(Table2[[#This Row],[Product_ID]],Table4[Product_ID],Table4[Category],"Not Found")</f>
        <v>Technology</v>
      </c>
      <c r="Q4571" t="str">
        <f>_xlfn.XLOOKUP(Table2[[#This Row],[Product_ID]],Table4[Product_ID],Table4[Sub_Category],"Not Found")</f>
        <v>Accessories</v>
      </c>
      <c r="R4571" t="str">
        <f>_xlfn.XLOOKUP(Table2[[#This Row],[Customer_ID]],Table1[Customer_ID],Table1[Region],"Not Found")</f>
        <v>West</v>
      </c>
      <c r="S4571" t="str">
        <f>_xlfn.XLOOKUP(Table2[[#This Row],[Customer_ID]],Table1[Customer_ID],Table1[Segment],"Not Found")</f>
        <v>Home Office</v>
      </c>
      <c r="T4571" t="str">
        <f>_xlfn.XLOOKUP(Table2[[#This Row],[Product_ID]],Table4[Product_ID],Table4[Product_Name],"Not Found")</f>
        <v>USB-C Hub</v>
      </c>
    </row>
    <row r="4572" spans="1:20" x14ac:dyDescent="0.3">
      <c r="A4572" t="s">
        <v>5104</v>
      </c>
      <c r="B4572" s="4">
        <v>45455</v>
      </c>
      <c r="C4572" s="4">
        <v>45456</v>
      </c>
      <c r="D4572" t="s">
        <v>1320</v>
      </c>
      <c r="E4572" t="s">
        <v>20</v>
      </c>
      <c r="F4572" s="8">
        <v>5</v>
      </c>
      <c r="G4572" s="10">
        <v>0.1</v>
      </c>
      <c r="H4572" t="s">
        <v>17</v>
      </c>
      <c r="I4572" s="8">
        <v>31495.5</v>
      </c>
      <c r="J4572" s="8">
        <v>6029.75</v>
      </c>
      <c r="K4572" s="12">
        <f>YEAR(Table2[[#This Row],[Order_Date]])</f>
        <v>2024</v>
      </c>
      <c r="L4572" s="12">
        <f>MONTH(Table2[[#This Row],[Order_Date]])</f>
        <v>6</v>
      </c>
      <c r="M4572" t="str">
        <f>TEXT(Table2[[#This Row],[Order_Date]],"mmm")</f>
        <v>Jun</v>
      </c>
      <c r="N4572" t="str">
        <f>TEXT(Table2[[#This Row],[Order_Date]],"YYYY-MM")</f>
        <v>2024-06</v>
      </c>
      <c r="O4572" s="9">
        <f>IFERROR(Table2[[#This Row],[Profit]]/Table2[[#This Row],[Sales]],0)</f>
        <v>0.1914479846327253</v>
      </c>
      <c r="P4572" t="str">
        <f>_xlfn.XLOOKUP(Table2[[#This Row],[Product_ID]],Table4[Product_ID],Table4[Category],"Not Found")</f>
        <v>Furniture</v>
      </c>
      <c r="Q4572" t="str">
        <f>_xlfn.XLOOKUP(Table2[[#This Row],[Product_ID]],Table4[Product_ID],Table4[Sub_Category],"Not Found")</f>
        <v>Furniture</v>
      </c>
      <c r="R4572" t="str">
        <f>_xlfn.XLOOKUP(Table2[[#This Row],[Customer_ID]],Table1[Customer_ID],Table1[Region],"Not Found")</f>
        <v>East</v>
      </c>
      <c r="S4572" t="str">
        <f>_xlfn.XLOOKUP(Table2[[#This Row],[Customer_ID]],Table1[Customer_ID],Table1[Segment],"Not Found")</f>
        <v>Corporate</v>
      </c>
      <c r="T4572" t="str">
        <f>_xlfn.XLOOKUP(Table2[[#This Row],[Product_ID]],Table4[Product_ID],Table4[Product_Name],"Not Found")</f>
        <v>Office Chair</v>
      </c>
    </row>
    <row r="4573" spans="1:20" x14ac:dyDescent="0.3">
      <c r="A4573" t="s">
        <v>5105</v>
      </c>
      <c r="B4573" s="4">
        <v>45515</v>
      </c>
      <c r="C4573" s="4">
        <v>45519</v>
      </c>
      <c r="D4573" t="s">
        <v>2257</v>
      </c>
      <c r="E4573" t="s">
        <v>116</v>
      </c>
      <c r="F4573" s="8">
        <v>2</v>
      </c>
      <c r="G4573" s="10">
        <v>0</v>
      </c>
      <c r="H4573" t="s">
        <v>30</v>
      </c>
      <c r="I4573" s="8">
        <v>798</v>
      </c>
      <c r="J4573" s="8">
        <v>173.19</v>
      </c>
      <c r="K4573" s="12">
        <f>YEAR(Table2[[#This Row],[Order_Date]])</f>
        <v>2024</v>
      </c>
      <c r="L4573" s="12">
        <f>MONTH(Table2[[#This Row],[Order_Date]])</f>
        <v>8</v>
      </c>
      <c r="M4573" t="str">
        <f>TEXT(Table2[[#This Row],[Order_Date]],"mmm")</f>
        <v>Aug</v>
      </c>
      <c r="N4573" t="str">
        <f>TEXT(Table2[[#This Row],[Order_Date]],"YYYY-MM")</f>
        <v>2024-08</v>
      </c>
      <c r="O4573" s="9">
        <f>IFERROR(Table2[[#This Row],[Profit]]/Table2[[#This Row],[Sales]],0)</f>
        <v>0.21703007518796993</v>
      </c>
      <c r="P4573" t="str">
        <f>_xlfn.XLOOKUP(Table2[[#This Row],[Product_ID]],Table4[Product_ID],Table4[Category],"Not Found")</f>
        <v>Technology</v>
      </c>
      <c r="Q4573" t="str">
        <f>_xlfn.XLOOKUP(Table2[[#This Row],[Product_ID]],Table4[Product_ID],Table4[Sub_Category],"Not Found")</f>
        <v>Accessories</v>
      </c>
      <c r="R4573" t="str">
        <f>_xlfn.XLOOKUP(Table2[[#This Row],[Customer_ID]],Table1[Customer_ID],Table1[Region],"Not Found")</f>
        <v>East</v>
      </c>
      <c r="S4573" t="str">
        <f>_xlfn.XLOOKUP(Table2[[#This Row],[Customer_ID]],Table1[Customer_ID],Table1[Segment],"Not Found")</f>
        <v>Consumer</v>
      </c>
      <c r="T4573" t="str">
        <f>_xlfn.XLOOKUP(Table2[[#This Row],[Product_ID]],Table4[Product_ID],Table4[Product_Name],"Not Found")</f>
        <v>Mobile Holder</v>
      </c>
    </row>
    <row r="4574" spans="1:20" x14ac:dyDescent="0.3">
      <c r="A4574" t="s">
        <v>5106</v>
      </c>
      <c r="B4574" s="4">
        <v>45437</v>
      </c>
      <c r="C4574" s="4">
        <v>45441</v>
      </c>
      <c r="D4574" t="s">
        <v>62</v>
      </c>
      <c r="E4574" t="s">
        <v>12</v>
      </c>
      <c r="F4574" s="8">
        <v>2</v>
      </c>
      <c r="G4574" s="10">
        <v>0</v>
      </c>
      <c r="H4574" t="s">
        <v>13</v>
      </c>
      <c r="I4574" s="8">
        <v>1198</v>
      </c>
      <c r="J4574" s="8">
        <v>378.59</v>
      </c>
      <c r="K4574" s="12">
        <f>YEAR(Table2[[#This Row],[Order_Date]])</f>
        <v>2024</v>
      </c>
      <c r="L4574" s="12">
        <f>MONTH(Table2[[#This Row],[Order_Date]])</f>
        <v>5</v>
      </c>
      <c r="M4574" t="str">
        <f>TEXT(Table2[[#This Row],[Order_Date]],"mmm")</f>
        <v>May</v>
      </c>
      <c r="N4574" t="str">
        <f>TEXT(Table2[[#This Row],[Order_Date]],"YYYY-MM")</f>
        <v>2024-05</v>
      </c>
      <c r="O4574" s="9">
        <f>IFERROR(Table2[[#This Row],[Profit]]/Table2[[#This Row],[Sales]],0)</f>
        <v>0.31601836393989979</v>
      </c>
      <c r="P4574" t="str">
        <f>_xlfn.XLOOKUP(Table2[[#This Row],[Product_ID]],Table4[Product_ID],Table4[Category],"Not Found")</f>
        <v>Home</v>
      </c>
      <c r="Q4574" t="str">
        <f>_xlfn.XLOOKUP(Table2[[#This Row],[Product_ID]],Table4[Product_ID],Table4[Sub_Category],"Not Found")</f>
        <v>Kitchen</v>
      </c>
      <c r="R4574" t="str">
        <f>_xlfn.XLOOKUP(Table2[[#This Row],[Customer_ID]],Table1[Customer_ID],Table1[Region],"Not Found")</f>
        <v>North</v>
      </c>
      <c r="S4574" t="str">
        <f>_xlfn.XLOOKUP(Table2[[#This Row],[Customer_ID]],Table1[Customer_ID],Table1[Segment],"Not Found")</f>
        <v>Home Office</v>
      </c>
      <c r="T4574" t="str">
        <f>_xlfn.XLOOKUP(Table2[[#This Row],[Product_ID]],Table4[Product_ID],Table4[Product_Name],"Not Found")</f>
        <v>Water Bottle</v>
      </c>
    </row>
    <row r="4575" spans="1:20" x14ac:dyDescent="0.3">
      <c r="A4575" t="s">
        <v>5107</v>
      </c>
      <c r="B4575" s="4">
        <v>45321</v>
      </c>
      <c r="C4575" s="4">
        <v>45326</v>
      </c>
      <c r="D4575" t="s">
        <v>917</v>
      </c>
      <c r="E4575" t="s">
        <v>71</v>
      </c>
      <c r="F4575" s="8">
        <v>1</v>
      </c>
      <c r="G4575" s="10">
        <v>0.15</v>
      </c>
      <c r="H4575" t="s">
        <v>13</v>
      </c>
      <c r="I4575" s="8">
        <v>679.15</v>
      </c>
      <c r="J4575" s="8">
        <v>184.22</v>
      </c>
      <c r="K4575" s="12">
        <f>YEAR(Table2[[#This Row],[Order_Date]])</f>
        <v>2024</v>
      </c>
      <c r="L4575" s="12">
        <f>MONTH(Table2[[#This Row],[Order_Date]])</f>
        <v>1</v>
      </c>
      <c r="M4575" t="str">
        <f>TEXT(Table2[[#This Row],[Order_Date]],"mmm")</f>
        <v>Jan</v>
      </c>
      <c r="N4575" t="str">
        <f>TEXT(Table2[[#This Row],[Order_Date]],"YYYY-MM")</f>
        <v>2024-01</v>
      </c>
      <c r="O4575" s="9">
        <f>IFERROR(Table2[[#This Row],[Profit]]/Table2[[#This Row],[Sales]],0)</f>
        <v>0.27125082824118385</v>
      </c>
      <c r="P4575" t="str">
        <f>_xlfn.XLOOKUP(Table2[[#This Row],[Product_ID]],Table4[Product_ID],Table4[Category],"Not Found")</f>
        <v>Home</v>
      </c>
      <c r="Q4575" t="str">
        <f>_xlfn.XLOOKUP(Table2[[#This Row],[Product_ID]],Table4[Product_ID],Table4[Sub_Category],"Not Found")</f>
        <v>Storage</v>
      </c>
      <c r="R4575" t="str">
        <f>_xlfn.XLOOKUP(Table2[[#This Row],[Customer_ID]],Table1[Customer_ID],Table1[Region],"Not Found")</f>
        <v>West</v>
      </c>
      <c r="S4575" t="str">
        <f>_xlfn.XLOOKUP(Table2[[#This Row],[Customer_ID]],Table1[Customer_ID],Table1[Segment],"Not Found")</f>
        <v>Consumer</v>
      </c>
      <c r="T4575" t="str">
        <f>_xlfn.XLOOKUP(Table2[[#This Row],[Product_ID]],Table4[Product_ID],Table4[Product_Name],"Not Found")</f>
        <v>Storage Box</v>
      </c>
    </row>
    <row r="4576" spans="1:20" x14ac:dyDescent="0.3">
      <c r="A4576" t="s">
        <v>5108</v>
      </c>
      <c r="B4576" s="4">
        <v>45336</v>
      </c>
      <c r="C4576" s="4">
        <v>45341</v>
      </c>
      <c r="D4576" t="s">
        <v>700</v>
      </c>
      <c r="E4576" t="s">
        <v>99</v>
      </c>
      <c r="F4576" s="8">
        <v>3</v>
      </c>
      <c r="G4576" s="10">
        <v>0.15</v>
      </c>
      <c r="H4576" t="s">
        <v>13</v>
      </c>
      <c r="I4576" s="8">
        <v>634.95000000000005</v>
      </c>
      <c r="J4576" s="8">
        <v>189.13</v>
      </c>
      <c r="K4576" s="12">
        <f>YEAR(Table2[[#This Row],[Order_Date]])</f>
        <v>2024</v>
      </c>
      <c r="L4576" s="12">
        <f>MONTH(Table2[[#This Row],[Order_Date]])</f>
        <v>2</v>
      </c>
      <c r="M4576" t="str">
        <f>TEXT(Table2[[#This Row],[Order_Date]],"mmm")</f>
        <v>Feb</v>
      </c>
      <c r="N4576" t="str">
        <f>TEXT(Table2[[#This Row],[Order_Date]],"YYYY-MM")</f>
        <v>2024-02</v>
      </c>
      <c r="O4576" s="9">
        <f>IFERROR(Table2[[#This Row],[Profit]]/Table2[[#This Row],[Sales]],0)</f>
        <v>0.29786597369871642</v>
      </c>
      <c r="P4576" t="str">
        <f>_xlfn.XLOOKUP(Table2[[#This Row],[Product_ID]],Table4[Product_ID],Table4[Category],"Not Found")</f>
        <v>Office</v>
      </c>
      <c r="Q4576" t="str">
        <f>_xlfn.XLOOKUP(Table2[[#This Row],[Product_ID]],Table4[Product_ID],Table4[Sub_Category],"Not Found")</f>
        <v>Paper</v>
      </c>
      <c r="R4576" t="str">
        <f>_xlfn.XLOOKUP(Table2[[#This Row],[Customer_ID]],Table1[Customer_ID],Table1[Region],"Not Found")</f>
        <v>West</v>
      </c>
      <c r="S4576" t="str">
        <f>_xlfn.XLOOKUP(Table2[[#This Row],[Customer_ID]],Table1[Customer_ID],Table1[Segment],"Not Found")</f>
        <v>Home Office</v>
      </c>
      <c r="T4576" t="str">
        <f>_xlfn.XLOOKUP(Table2[[#This Row],[Product_ID]],Table4[Product_ID],Table4[Product_Name],"Not Found")</f>
        <v>Pen Set</v>
      </c>
    </row>
    <row r="4577" spans="1:20" x14ac:dyDescent="0.3">
      <c r="A4577" t="s">
        <v>5109</v>
      </c>
      <c r="B4577" s="4">
        <v>45762</v>
      </c>
      <c r="C4577" s="4">
        <v>45763</v>
      </c>
      <c r="D4577" t="s">
        <v>828</v>
      </c>
      <c r="E4577" t="s">
        <v>116</v>
      </c>
      <c r="F4577" s="8">
        <v>1</v>
      </c>
      <c r="G4577" s="10">
        <v>0.1</v>
      </c>
      <c r="H4577" t="s">
        <v>13</v>
      </c>
      <c r="I4577" s="8">
        <v>359.1</v>
      </c>
      <c r="J4577" s="8">
        <v>70.540000000000006</v>
      </c>
      <c r="K4577" s="12">
        <f>YEAR(Table2[[#This Row],[Order_Date]])</f>
        <v>2025</v>
      </c>
      <c r="L4577" s="12">
        <f>MONTH(Table2[[#This Row],[Order_Date]])</f>
        <v>4</v>
      </c>
      <c r="M4577" t="str">
        <f>TEXT(Table2[[#This Row],[Order_Date]],"mmm")</f>
        <v>Apr</v>
      </c>
      <c r="N4577" t="str">
        <f>TEXT(Table2[[#This Row],[Order_Date]],"YYYY-MM")</f>
        <v>2025-04</v>
      </c>
      <c r="O4577" s="9">
        <f>IFERROR(Table2[[#This Row],[Profit]]/Table2[[#This Row],[Sales]],0)</f>
        <v>0.19643553327763855</v>
      </c>
      <c r="P4577" t="str">
        <f>_xlfn.XLOOKUP(Table2[[#This Row],[Product_ID]],Table4[Product_ID],Table4[Category],"Not Found")</f>
        <v>Technology</v>
      </c>
      <c r="Q4577" t="str">
        <f>_xlfn.XLOOKUP(Table2[[#This Row],[Product_ID]],Table4[Product_ID],Table4[Sub_Category],"Not Found")</f>
        <v>Accessories</v>
      </c>
      <c r="R4577" t="str">
        <f>_xlfn.XLOOKUP(Table2[[#This Row],[Customer_ID]],Table1[Customer_ID],Table1[Region],"Not Found")</f>
        <v>North</v>
      </c>
      <c r="S4577" t="str">
        <f>_xlfn.XLOOKUP(Table2[[#This Row],[Customer_ID]],Table1[Customer_ID],Table1[Segment],"Not Found")</f>
        <v>Consumer</v>
      </c>
      <c r="T4577" t="str">
        <f>_xlfn.XLOOKUP(Table2[[#This Row],[Product_ID]],Table4[Product_ID],Table4[Product_Name],"Not Found")</f>
        <v>Mobile Holder</v>
      </c>
    </row>
    <row r="4578" spans="1:20" x14ac:dyDescent="0.3">
      <c r="A4578" t="s">
        <v>5110</v>
      </c>
      <c r="B4578" s="4">
        <v>45325</v>
      </c>
      <c r="C4578" s="4">
        <v>45327</v>
      </c>
      <c r="D4578" t="s">
        <v>618</v>
      </c>
      <c r="E4578" t="s">
        <v>200</v>
      </c>
      <c r="F4578" s="8">
        <v>1</v>
      </c>
      <c r="G4578" s="10">
        <v>0.05</v>
      </c>
      <c r="H4578" t="s">
        <v>17</v>
      </c>
      <c r="I4578" s="8">
        <v>1044.05</v>
      </c>
      <c r="J4578" s="8">
        <v>271.70999999999998</v>
      </c>
      <c r="K4578" s="12">
        <f>YEAR(Table2[[#This Row],[Order_Date]])</f>
        <v>2024</v>
      </c>
      <c r="L4578" s="12">
        <f>MONTH(Table2[[#This Row],[Order_Date]])</f>
        <v>2</v>
      </c>
      <c r="M4578" t="str">
        <f>TEXT(Table2[[#This Row],[Order_Date]],"mmm")</f>
        <v>Feb</v>
      </c>
      <c r="N4578" t="str">
        <f>TEXT(Table2[[#This Row],[Order_Date]],"YYYY-MM")</f>
        <v>2024-02</v>
      </c>
      <c r="O4578" s="9">
        <f>IFERROR(Table2[[#This Row],[Profit]]/Table2[[#This Row],[Sales]],0)</f>
        <v>0.26024615679325702</v>
      </c>
      <c r="P4578" t="str">
        <f>_xlfn.XLOOKUP(Table2[[#This Row],[Product_ID]],Table4[Product_ID],Table4[Category],"Not Found")</f>
        <v>Office</v>
      </c>
      <c r="Q4578" t="str">
        <f>_xlfn.XLOOKUP(Table2[[#This Row],[Product_ID]],Table4[Product_ID],Table4[Sub_Category],"Not Found")</f>
        <v>Office Supplies</v>
      </c>
      <c r="R4578" t="str">
        <f>_xlfn.XLOOKUP(Table2[[#This Row],[Customer_ID]],Table1[Customer_ID],Table1[Region],"Not Found")</f>
        <v>West</v>
      </c>
      <c r="S4578" t="str">
        <f>_xlfn.XLOOKUP(Table2[[#This Row],[Customer_ID]],Table1[Customer_ID],Table1[Segment],"Not Found")</f>
        <v>Consumer</v>
      </c>
      <c r="T4578" t="str">
        <f>_xlfn.XLOOKUP(Table2[[#This Row],[Product_ID]],Table4[Product_ID],Table4[Product_Name],"Not Found")</f>
        <v>Laptop Stand</v>
      </c>
    </row>
    <row r="4579" spans="1:20" x14ac:dyDescent="0.3">
      <c r="A4579" t="s">
        <v>5111</v>
      </c>
      <c r="B4579" s="4">
        <v>45944</v>
      </c>
      <c r="C4579" s="4">
        <v>45947</v>
      </c>
      <c r="D4579" t="s">
        <v>1480</v>
      </c>
      <c r="E4579" t="s">
        <v>58</v>
      </c>
      <c r="F4579" s="8">
        <v>1</v>
      </c>
      <c r="G4579" s="10">
        <v>0</v>
      </c>
      <c r="H4579" t="s">
        <v>30</v>
      </c>
      <c r="I4579" s="8">
        <v>1999</v>
      </c>
      <c r="J4579" s="8">
        <v>410.35</v>
      </c>
      <c r="K4579" s="12">
        <f>YEAR(Table2[[#This Row],[Order_Date]])</f>
        <v>2025</v>
      </c>
      <c r="L4579" s="12">
        <f>MONTH(Table2[[#This Row],[Order_Date]])</f>
        <v>10</v>
      </c>
      <c r="M4579" t="str">
        <f>TEXT(Table2[[#This Row],[Order_Date]],"mmm")</f>
        <v>Oct</v>
      </c>
      <c r="N4579" t="str">
        <f>TEXT(Table2[[#This Row],[Order_Date]],"YYYY-MM")</f>
        <v>2025-10</v>
      </c>
      <c r="O4579" s="9">
        <f>IFERROR(Table2[[#This Row],[Profit]]/Table2[[#This Row],[Sales]],0)</f>
        <v>0.20527763881940972</v>
      </c>
      <c r="P4579" t="str">
        <f>_xlfn.XLOOKUP(Table2[[#This Row],[Product_ID]],Table4[Product_ID],Table4[Category],"Not Found")</f>
        <v>Technology</v>
      </c>
      <c r="Q4579" t="str">
        <f>_xlfn.XLOOKUP(Table2[[#This Row],[Product_ID]],Table4[Product_ID],Table4[Sub_Category],"Not Found")</f>
        <v>Audio</v>
      </c>
      <c r="R4579" t="str">
        <f>_xlfn.XLOOKUP(Table2[[#This Row],[Customer_ID]],Table1[Customer_ID],Table1[Region],"Not Found")</f>
        <v>East</v>
      </c>
      <c r="S4579" t="str">
        <f>_xlfn.XLOOKUP(Table2[[#This Row],[Customer_ID]],Table1[Customer_ID],Table1[Segment],"Not Found")</f>
        <v>Corporate</v>
      </c>
      <c r="T4579" t="str">
        <f>_xlfn.XLOOKUP(Table2[[#This Row],[Product_ID]],Table4[Product_ID],Table4[Product_Name],"Not Found")</f>
        <v>Bluetooth Speaker</v>
      </c>
    </row>
    <row r="4580" spans="1:20" x14ac:dyDescent="0.3">
      <c r="A4580" t="s">
        <v>5112</v>
      </c>
      <c r="B4580" s="4">
        <v>45718</v>
      </c>
      <c r="C4580" s="4">
        <v>45723</v>
      </c>
      <c r="D4580" t="s">
        <v>747</v>
      </c>
      <c r="E4580" t="s">
        <v>76</v>
      </c>
      <c r="F4580" s="8">
        <v>4</v>
      </c>
      <c r="G4580" s="10">
        <v>0.15</v>
      </c>
      <c r="H4580" t="s">
        <v>21</v>
      </c>
      <c r="I4580" s="8">
        <v>3056.6</v>
      </c>
      <c r="J4580" s="8">
        <v>760.36</v>
      </c>
      <c r="K4580" s="12">
        <f>YEAR(Table2[[#This Row],[Order_Date]])</f>
        <v>2025</v>
      </c>
      <c r="L4580" s="12">
        <f>MONTH(Table2[[#This Row],[Order_Date]])</f>
        <v>3</v>
      </c>
      <c r="M4580" t="str">
        <f>TEXT(Table2[[#This Row],[Order_Date]],"mmm")</f>
        <v>Mar</v>
      </c>
      <c r="N4580" t="str">
        <f>TEXT(Table2[[#This Row],[Order_Date]],"YYYY-MM")</f>
        <v>2025-03</v>
      </c>
      <c r="O4580" s="9">
        <f>IFERROR(Table2[[#This Row],[Profit]]/Table2[[#This Row],[Sales]],0)</f>
        <v>0.24876006019760519</v>
      </c>
      <c r="P4580" t="str">
        <f>_xlfn.XLOOKUP(Table2[[#This Row],[Product_ID]],Table4[Product_ID],Table4[Category],"Not Found")</f>
        <v>Home</v>
      </c>
      <c r="Q4580" t="str">
        <f>_xlfn.XLOOKUP(Table2[[#This Row],[Product_ID]],Table4[Product_ID],Table4[Sub_Category],"Not Found")</f>
        <v>Decor</v>
      </c>
      <c r="R4580" t="str">
        <f>_xlfn.XLOOKUP(Table2[[#This Row],[Customer_ID]],Table1[Customer_ID],Table1[Region],"Not Found")</f>
        <v>West</v>
      </c>
      <c r="S4580" t="str">
        <f>_xlfn.XLOOKUP(Table2[[#This Row],[Customer_ID]],Table1[Customer_ID],Table1[Segment],"Not Found")</f>
        <v>Consumer</v>
      </c>
      <c r="T4580" t="str">
        <f>_xlfn.XLOOKUP(Table2[[#This Row],[Product_ID]],Table4[Product_ID],Table4[Product_Name],"Not Found")</f>
        <v>Wall Clock</v>
      </c>
    </row>
    <row r="4581" spans="1:20" x14ac:dyDescent="0.3">
      <c r="A4581" t="s">
        <v>5113</v>
      </c>
      <c r="B4581" s="4">
        <v>45512</v>
      </c>
      <c r="C4581" s="4">
        <v>45513</v>
      </c>
      <c r="D4581" t="s">
        <v>1819</v>
      </c>
      <c r="E4581" t="s">
        <v>71</v>
      </c>
      <c r="F4581" s="8">
        <v>2</v>
      </c>
      <c r="G4581" s="10">
        <v>0.1</v>
      </c>
      <c r="H4581" t="s">
        <v>30</v>
      </c>
      <c r="I4581" s="8">
        <v>1438.2</v>
      </c>
      <c r="J4581" s="8">
        <v>330.15</v>
      </c>
      <c r="K4581" s="12">
        <f>YEAR(Table2[[#This Row],[Order_Date]])</f>
        <v>2024</v>
      </c>
      <c r="L4581" s="12">
        <f>MONTH(Table2[[#This Row],[Order_Date]])</f>
        <v>8</v>
      </c>
      <c r="M4581" t="str">
        <f>TEXT(Table2[[#This Row],[Order_Date]],"mmm")</f>
        <v>Aug</v>
      </c>
      <c r="N4581" t="str">
        <f>TEXT(Table2[[#This Row],[Order_Date]],"YYYY-MM")</f>
        <v>2024-08</v>
      </c>
      <c r="O4581" s="9">
        <f>IFERROR(Table2[[#This Row],[Profit]]/Table2[[#This Row],[Sales]],0)</f>
        <v>0.22955778055903209</v>
      </c>
      <c r="P4581" t="str">
        <f>_xlfn.XLOOKUP(Table2[[#This Row],[Product_ID]],Table4[Product_ID],Table4[Category],"Not Found")</f>
        <v>Home</v>
      </c>
      <c r="Q4581" t="str">
        <f>_xlfn.XLOOKUP(Table2[[#This Row],[Product_ID]],Table4[Product_ID],Table4[Sub_Category],"Not Found")</f>
        <v>Storage</v>
      </c>
      <c r="R4581" t="str">
        <f>_xlfn.XLOOKUP(Table2[[#This Row],[Customer_ID]],Table1[Customer_ID],Table1[Region],"Not Found")</f>
        <v>West</v>
      </c>
      <c r="S4581" t="str">
        <f>_xlfn.XLOOKUP(Table2[[#This Row],[Customer_ID]],Table1[Customer_ID],Table1[Segment],"Not Found")</f>
        <v>Consumer</v>
      </c>
      <c r="T4581" t="str">
        <f>_xlfn.XLOOKUP(Table2[[#This Row],[Product_ID]],Table4[Product_ID],Table4[Product_Name],"Not Found")</f>
        <v>Storage Box</v>
      </c>
    </row>
    <row r="4582" spans="1:20" x14ac:dyDescent="0.3">
      <c r="A4582" t="s">
        <v>5114</v>
      </c>
      <c r="B4582" s="4">
        <v>45825</v>
      </c>
      <c r="C4582" s="4">
        <v>45826</v>
      </c>
      <c r="D4582" t="s">
        <v>430</v>
      </c>
      <c r="E4582" t="s">
        <v>26</v>
      </c>
      <c r="F4582" s="8">
        <v>3</v>
      </c>
      <c r="G4582" s="10">
        <v>0</v>
      </c>
      <c r="H4582" t="s">
        <v>30</v>
      </c>
      <c r="I4582" s="8">
        <v>2697</v>
      </c>
      <c r="J4582" s="8">
        <v>647.20000000000005</v>
      </c>
      <c r="K4582" s="12">
        <f>YEAR(Table2[[#This Row],[Order_Date]])</f>
        <v>2025</v>
      </c>
      <c r="L4582" s="12">
        <f>MONTH(Table2[[#This Row],[Order_Date]])</f>
        <v>6</v>
      </c>
      <c r="M4582" t="str">
        <f>TEXT(Table2[[#This Row],[Order_Date]],"mmm")</f>
        <v>Jun</v>
      </c>
      <c r="N4582" t="str">
        <f>TEXT(Table2[[#This Row],[Order_Date]],"YYYY-MM")</f>
        <v>2025-06</v>
      </c>
      <c r="O4582" s="9">
        <f>IFERROR(Table2[[#This Row],[Profit]]/Table2[[#This Row],[Sales]],0)</f>
        <v>0.23997033741193921</v>
      </c>
      <c r="P4582" t="str">
        <f>_xlfn.XLOOKUP(Table2[[#This Row],[Product_ID]],Table4[Product_ID],Table4[Category],"Not Found")</f>
        <v>Technology</v>
      </c>
      <c r="Q4582" t="str">
        <f>_xlfn.XLOOKUP(Table2[[#This Row],[Product_ID]],Table4[Product_ID],Table4[Sub_Category],"Not Found")</f>
        <v>Accessories</v>
      </c>
      <c r="R4582" t="str">
        <f>_xlfn.XLOOKUP(Table2[[#This Row],[Customer_ID]],Table1[Customer_ID],Table1[Region],"Not Found")</f>
        <v>South</v>
      </c>
      <c r="S4582" t="str">
        <f>_xlfn.XLOOKUP(Table2[[#This Row],[Customer_ID]],Table1[Customer_ID],Table1[Segment],"Not Found")</f>
        <v>Home Office</v>
      </c>
      <c r="T4582" t="str">
        <f>_xlfn.XLOOKUP(Table2[[#This Row],[Product_ID]],Table4[Product_ID],Table4[Product_Name],"Not Found")</f>
        <v>Keyboard</v>
      </c>
    </row>
    <row r="4583" spans="1:20" x14ac:dyDescent="0.3">
      <c r="A4583" t="s">
        <v>5115</v>
      </c>
      <c r="B4583" s="4">
        <v>45983</v>
      </c>
      <c r="C4583" s="4">
        <v>45985</v>
      </c>
      <c r="D4583" t="s">
        <v>392</v>
      </c>
      <c r="E4583" t="s">
        <v>50</v>
      </c>
      <c r="F4583" s="8">
        <v>1</v>
      </c>
      <c r="G4583" s="10">
        <v>0.05</v>
      </c>
      <c r="H4583" t="s">
        <v>17</v>
      </c>
      <c r="I4583" s="8">
        <v>474.05</v>
      </c>
      <c r="J4583" s="8">
        <v>97.83</v>
      </c>
      <c r="K4583" s="12">
        <f>YEAR(Table2[[#This Row],[Order_Date]])</f>
        <v>2025</v>
      </c>
      <c r="L4583" s="12">
        <f>MONTH(Table2[[#This Row],[Order_Date]])</f>
        <v>11</v>
      </c>
      <c r="M4583" t="str">
        <f>TEXT(Table2[[#This Row],[Order_Date]],"mmm")</f>
        <v>Nov</v>
      </c>
      <c r="N4583" t="str">
        <f>TEXT(Table2[[#This Row],[Order_Date]],"YYYY-MM")</f>
        <v>2025-11</v>
      </c>
      <c r="O4583" s="9">
        <f>IFERROR(Table2[[#This Row],[Profit]]/Table2[[#This Row],[Sales]],0)</f>
        <v>0.20637063600885983</v>
      </c>
      <c r="P4583" t="str">
        <f>_xlfn.XLOOKUP(Table2[[#This Row],[Product_ID]],Table4[Product_ID],Table4[Category],"Not Found")</f>
        <v>Technology</v>
      </c>
      <c r="Q4583" t="str">
        <f>_xlfn.XLOOKUP(Table2[[#This Row],[Product_ID]],Table4[Product_ID],Table4[Sub_Category],"Not Found")</f>
        <v>Accessories</v>
      </c>
      <c r="R4583" t="str">
        <f>_xlfn.XLOOKUP(Table2[[#This Row],[Customer_ID]],Table1[Customer_ID],Table1[Region],"Not Found")</f>
        <v>South</v>
      </c>
      <c r="S4583" t="str">
        <f>_xlfn.XLOOKUP(Table2[[#This Row],[Customer_ID]],Table1[Customer_ID],Table1[Segment],"Not Found")</f>
        <v>Consumer</v>
      </c>
      <c r="T4583" t="str">
        <f>_xlfn.XLOOKUP(Table2[[#This Row],[Product_ID]],Table4[Product_ID],Table4[Product_Name],"Not Found")</f>
        <v>Wireless Mouse</v>
      </c>
    </row>
    <row r="4584" spans="1:20" x14ac:dyDescent="0.3">
      <c r="A4584" t="s">
        <v>5116</v>
      </c>
      <c r="B4584" s="4">
        <v>45658</v>
      </c>
      <c r="C4584" s="4">
        <v>45659</v>
      </c>
      <c r="D4584" t="s">
        <v>365</v>
      </c>
      <c r="E4584" t="s">
        <v>96</v>
      </c>
      <c r="F4584" s="8">
        <v>4</v>
      </c>
      <c r="G4584" s="10">
        <v>0.15</v>
      </c>
      <c r="H4584" t="s">
        <v>17</v>
      </c>
      <c r="I4584" s="8">
        <v>3396.6</v>
      </c>
      <c r="J4584" s="8">
        <v>981.74</v>
      </c>
      <c r="K4584" s="12">
        <f>YEAR(Table2[[#This Row],[Order_Date]])</f>
        <v>2025</v>
      </c>
      <c r="L4584" s="12">
        <f>MONTH(Table2[[#This Row],[Order_Date]])</f>
        <v>1</v>
      </c>
      <c r="M4584" t="str">
        <f>TEXT(Table2[[#This Row],[Order_Date]],"mmm")</f>
        <v>Jan</v>
      </c>
      <c r="N4584" t="str">
        <f>TEXT(Table2[[#This Row],[Order_Date]],"YYYY-MM")</f>
        <v>2025-01</v>
      </c>
      <c r="O4584" s="9">
        <f>IFERROR(Table2[[#This Row],[Profit]]/Table2[[#This Row],[Sales]],0)</f>
        <v>0.28903609491844789</v>
      </c>
      <c r="P4584" t="str">
        <f>_xlfn.XLOOKUP(Table2[[#This Row],[Product_ID]],Table4[Product_ID],Table4[Category],"Not Found")</f>
        <v>Home</v>
      </c>
      <c r="Q4584" t="str">
        <f>_xlfn.XLOOKUP(Table2[[#This Row],[Product_ID]],Table4[Product_ID],Table4[Sub_Category],"Not Found")</f>
        <v>Lighting</v>
      </c>
      <c r="R4584" t="str">
        <f>_xlfn.XLOOKUP(Table2[[#This Row],[Customer_ID]],Table1[Customer_ID],Table1[Region],"Not Found")</f>
        <v>West</v>
      </c>
      <c r="S4584" t="str">
        <f>_xlfn.XLOOKUP(Table2[[#This Row],[Customer_ID]],Table1[Customer_ID],Table1[Segment],"Not Found")</f>
        <v>Consumer</v>
      </c>
      <c r="T4584" t="str">
        <f>_xlfn.XLOOKUP(Table2[[#This Row],[Product_ID]],Table4[Product_ID],Table4[Product_Name],"Not Found")</f>
        <v>LED Strip Light</v>
      </c>
    </row>
    <row r="4585" spans="1:20" x14ac:dyDescent="0.3">
      <c r="A4585" t="s">
        <v>5117</v>
      </c>
      <c r="B4585" s="4">
        <v>45841</v>
      </c>
      <c r="C4585" s="4">
        <v>45842</v>
      </c>
      <c r="D4585" t="s">
        <v>320</v>
      </c>
      <c r="E4585" t="s">
        <v>99</v>
      </c>
      <c r="F4585" s="8">
        <v>3</v>
      </c>
      <c r="G4585" s="10">
        <v>0.15</v>
      </c>
      <c r="H4585" t="s">
        <v>17</v>
      </c>
      <c r="I4585" s="8">
        <v>634.95000000000005</v>
      </c>
      <c r="J4585" s="8">
        <v>159.52000000000001</v>
      </c>
      <c r="K4585" s="12">
        <f>YEAR(Table2[[#This Row],[Order_Date]])</f>
        <v>2025</v>
      </c>
      <c r="L4585" s="12">
        <f>MONTH(Table2[[#This Row],[Order_Date]])</f>
        <v>7</v>
      </c>
      <c r="M4585" t="str">
        <f>TEXT(Table2[[#This Row],[Order_Date]],"mmm")</f>
        <v>Jul</v>
      </c>
      <c r="N4585" t="str">
        <f>TEXT(Table2[[#This Row],[Order_Date]],"YYYY-MM")</f>
        <v>2025-07</v>
      </c>
      <c r="O4585" s="9">
        <f>IFERROR(Table2[[#This Row],[Profit]]/Table2[[#This Row],[Sales]],0)</f>
        <v>0.25123238050240176</v>
      </c>
      <c r="P4585" t="str">
        <f>_xlfn.XLOOKUP(Table2[[#This Row],[Product_ID]],Table4[Product_ID],Table4[Category],"Not Found")</f>
        <v>Office</v>
      </c>
      <c r="Q4585" t="str">
        <f>_xlfn.XLOOKUP(Table2[[#This Row],[Product_ID]],Table4[Product_ID],Table4[Sub_Category],"Not Found")</f>
        <v>Paper</v>
      </c>
      <c r="R4585" t="str">
        <f>_xlfn.XLOOKUP(Table2[[#This Row],[Customer_ID]],Table1[Customer_ID],Table1[Region],"Not Found")</f>
        <v>South</v>
      </c>
      <c r="S4585" t="str">
        <f>_xlfn.XLOOKUP(Table2[[#This Row],[Customer_ID]],Table1[Customer_ID],Table1[Segment],"Not Found")</f>
        <v>Corporate</v>
      </c>
      <c r="T4585" t="str">
        <f>_xlfn.XLOOKUP(Table2[[#This Row],[Product_ID]],Table4[Product_ID],Table4[Product_Name],"Not Found")</f>
        <v>Pen Set</v>
      </c>
    </row>
    <row r="4586" spans="1:20" x14ac:dyDescent="0.3">
      <c r="A4586" t="s">
        <v>5118</v>
      </c>
      <c r="B4586" s="4">
        <v>45873</v>
      </c>
      <c r="C4586" s="4">
        <v>45875</v>
      </c>
      <c r="D4586" t="s">
        <v>146</v>
      </c>
      <c r="E4586" t="s">
        <v>29</v>
      </c>
      <c r="F4586" s="8">
        <v>3</v>
      </c>
      <c r="G4586" s="10">
        <v>0.1</v>
      </c>
      <c r="H4586" t="s">
        <v>13</v>
      </c>
      <c r="I4586" s="8">
        <v>1077.3</v>
      </c>
      <c r="J4586" s="8">
        <v>329.78</v>
      </c>
      <c r="K4586" s="12">
        <f>YEAR(Table2[[#This Row],[Order_Date]])</f>
        <v>2025</v>
      </c>
      <c r="L4586" s="12">
        <f>MONTH(Table2[[#This Row],[Order_Date]])</f>
        <v>8</v>
      </c>
      <c r="M4586" t="str">
        <f>TEXT(Table2[[#This Row],[Order_Date]],"mmm")</f>
        <v>Aug</v>
      </c>
      <c r="N4586" t="str">
        <f>TEXT(Table2[[#This Row],[Order_Date]],"YYYY-MM")</f>
        <v>2025-08</v>
      </c>
      <c r="O4586" s="9">
        <f>IFERROR(Table2[[#This Row],[Profit]]/Table2[[#This Row],[Sales]],0)</f>
        <v>0.30611714471363594</v>
      </c>
      <c r="P4586" t="str">
        <f>_xlfn.XLOOKUP(Table2[[#This Row],[Product_ID]],Table4[Product_ID],Table4[Category],"Not Found")</f>
        <v>Office</v>
      </c>
      <c r="Q4586" t="str">
        <f>_xlfn.XLOOKUP(Table2[[#This Row],[Product_ID]],Table4[Product_ID],Table4[Sub_Category],"Not Found")</f>
        <v>Paper</v>
      </c>
      <c r="R4586" t="str">
        <f>_xlfn.XLOOKUP(Table2[[#This Row],[Customer_ID]],Table1[Customer_ID],Table1[Region],"Not Found")</f>
        <v>South</v>
      </c>
      <c r="S4586" t="str">
        <f>_xlfn.XLOOKUP(Table2[[#This Row],[Customer_ID]],Table1[Customer_ID],Table1[Segment],"Not Found")</f>
        <v>Consumer</v>
      </c>
      <c r="T4586" t="str">
        <f>_xlfn.XLOOKUP(Table2[[#This Row],[Product_ID]],Table4[Product_ID],Table4[Product_Name],"Not Found")</f>
        <v>Notebook Set</v>
      </c>
    </row>
    <row r="4587" spans="1:20" x14ac:dyDescent="0.3">
      <c r="A4587" t="s">
        <v>5119</v>
      </c>
      <c r="B4587" s="4">
        <v>45407</v>
      </c>
      <c r="C4587" s="4">
        <v>45412</v>
      </c>
      <c r="D4587" t="s">
        <v>446</v>
      </c>
      <c r="E4587" t="s">
        <v>16</v>
      </c>
      <c r="F4587" s="8">
        <v>5</v>
      </c>
      <c r="G4587" s="10">
        <v>0.1</v>
      </c>
      <c r="H4587" t="s">
        <v>17</v>
      </c>
      <c r="I4587" s="8">
        <v>5845.5</v>
      </c>
      <c r="J4587" s="8">
        <v>1680.96</v>
      </c>
      <c r="K4587" s="12">
        <f>YEAR(Table2[[#This Row],[Order_Date]])</f>
        <v>2024</v>
      </c>
      <c r="L4587" s="12">
        <f>MONTH(Table2[[#This Row],[Order_Date]])</f>
        <v>4</v>
      </c>
      <c r="M4587" t="str">
        <f>TEXT(Table2[[#This Row],[Order_Date]],"mmm")</f>
        <v>Apr</v>
      </c>
      <c r="N4587" t="str">
        <f>TEXT(Table2[[#This Row],[Order_Date]],"YYYY-MM")</f>
        <v>2024-04</v>
      </c>
      <c r="O4587" s="9">
        <f>IFERROR(Table2[[#This Row],[Profit]]/Table2[[#This Row],[Sales]],0)</f>
        <v>0.28756479343084423</v>
      </c>
      <c r="P4587" t="str">
        <f>_xlfn.XLOOKUP(Table2[[#This Row],[Product_ID]],Table4[Product_ID],Table4[Category],"Not Found")</f>
        <v>Technology</v>
      </c>
      <c r="Q4587" t="str">
        <f>_xlfn.XLOOKUP(Table2[[#This Row],[Product_ID]],Table4[Product_ID],Table4[Sub_Category],"Not Found")</f>
        <v>Accessories</v>
      </c>
      <c r="R4587" t="str">
        <f>_xlfn.XLOOKUP(Table2[[#This Row],[Customer_ID]],Table1[Customer_ID],Table1[Region],"Not Found")</f>
        <v>East</v>
      </c>
      <c r="S4587" t="str">
        <f>_xlfn.XLOOKUP(Table2[[#This Row],[Customer_ID]],Table1[Customer_ID],Table1[Segment],"Not Found")</f>
        <v>Corporate</v>
      </c>
      <c r="T4587" t="str">
        <f>_xlfn.XLOOKUP(Table2[[#This Row],[Product_ID]],Table4[Product_ID],Table4[Product_Name],"Not Found")</f>
        <v>USB-C Hub</v>
      </c>
    </row>
    <row r="4588" spans="1:20" x14ac:dyDescent="0.3">
      <c r="A4588" t="s">
        <v>5120</v>
      </c>
      <c r="B4588" s="4">
        <v>45530</v>
      </c>
      <c r="C4588" s="4">
        <v>45532</v>
      </c>
      <c r="D4588" t="s">
        <v>846</v>
      </c>
      <c r="E4588" t="s">
        <v>40</v>
      </c>
      <c r="F4588" s="8">
        <v>1</v>
      </c>
      <c r="G4588" s="10">
        <v>0</v>
      </c>
      <c r="H4588" t="s">
        <v>17</v>
      </c>
      <c r="I4588" s="8">
        <v>1499</v>
      </c>
      <c r="J4588" s="8">
        <v>422.55</v>
      </c>
      <c r="K4588" s="12">
        <f>YEAR(Table2[[#This Row],[Order_Date]])</f>
        <v>2024</v>
      </c>
      <c r="L4588" s="12">
        <f>MONTH(Table2[[#This Row],[Order_Date]])</f>
        <v>8</v>
      </c>
      <c r="M4588" t="str">
        <f>TEXT(Table2[[#This Row],[Order_Date]],"mmm")</f>
        <v>Aug</v>
      </c>
      <c r="N4588" t="str">
        <f>TEXT(Table2[[#This Row],[Order_Date]],"YYYY-MM")</f>
        <v>2024-08</v>
      </c>
      <c r="O4588" s="9">
        <f>IFERROR(Table2[[#This Row],[Profit]]/Table2[[#This Row],[Sales]],0)</f>
        <v>0.28188792528352236</v>
      </c>
      <c r="P4588" t="str">
        <f>_xlfn.XLOOKUP(Table2[[#This Row],[Product_ID]],Table4[Product_ID],Table4[Category],"Not Found")</f>
        <v>Technology</v>
      </c>
      <c r="Q4588" t="str">
        <f>_xlfn.XLOOKUP(Table2[[#This Row],[Product_ID]],Table4[Product_ID],Table4[Sub_Category],"Not Found")</f>
        <v>Accessories</v>
      </c>
      <c r="R4588" t="str">
        <f>_xlfn.XLOOKUP(Table2[[#This Row],[Customer_ID]],Table1[Customer_ID],Table1[Region],"Not Found")</f>
        <v>East</v>
      </c>
      <c r="S4588" t="str">
        <f>_xlfn.XLOOKUP(Table2[[#This Row],[Customer_ID]],Table1[Customer_ID],Table1[Segment],"Not Found")</f>
        <v>Consumer</v>
      </c>
      <c r="T4588" t="str">
        <f>_xlfn.XLOOKUP(Table2[[#This Row],[Product_ID]],Table4[Product_ID],Table4[Product_Name],"Not Found")</f>
        <v>Power Bank</v>
      </c>
    </row>
    <row r="4589" spans="1:20" x14ac:dyDescent="0.3">
      <c r="A4589" t="s">
        <v>5121</v>
      </c>
      <c r="B4589" s="4">
        <v>45626</v>
      </c>
      <c r="C4589" s="4">
        <v>45630</v>
      </c>
      <c r="D4589" t="s">
        <v>2696</v>
      </c>
      <c r="E4589" t="s">
        <v>12</v>
      </c>
      <c r="F4589" s="8">
        <v>2</v>
      </c>
      <c r="G4589" s="10">
        <v>0.1</v>
      </c>
      <c r="H4589" t="s">
        <v>17</v>
      </c>
      <c r="I4589" s="8">
        <v>1078.2</v>
      </c>
      <c r="J4589" s="8">
        <v>237.11</v>
      </c>
      <c r="K4589" s="12">
        <f>YEAR(Table2[[#This Row],[Order_Date]])</f>
        <v>2024</v>
      </c>
      <c r="L4589" s="12">
        <f>MONTH(Table2[[#This Row],[Order_Date]])</f>
        <v>11</v>
      </c>
      <c r="M4589" t="str">
        <f>TEXT(Table2[[#This Row],[Order_Date]],"mmm")</f>
        <v>Nov</v>
      </c>
      <c r="N4589" t="str">
        <f>TEXT(Table2[[#This Row],[Order_Date]],"YYYY-MM")</f>
        <v>2024-11</v>
      </c>
      <c r="O4589" s="9">
        <f>IFERROR(Table2[[#This Row],[Profit]]/Table2[[#This Row],[Sales]],0)</f>
        <v>0.2199128176590614</v>
      </c>
      <c r="P4589" t="str">
        <f>_xlfn.XLOOKUP(Table2[[#This Row],[Product_ID]],Table4[Product_ID],Table4[Category],"Not Found")</f>
        <v>Home</v>
      </c>
      <c r="Q4589" t="str">
        <f>_xlfn.XLOOKUP(Table2[[#This Row],[Product_ID]],Table4[Product_ID],Table4[Sub_Category],"Not Found")</f>
        <v>Kitchen</v>
      </c>
      <c r="R4589" t="str">
        <f>_xlfn.XLOOKUP(Table2[[#This Row],[Customer_ID]],Table1[Customer_ID],Table1[Region],"Not Found")</f>
        <v>West</v>
      </c>
      <c r="S4589" t="str">
        <f>_xlfn.XLOOKUP(Table2[[#This Row],[Customer_ID]],Table1[Customer_ID],Table1[Segment],"Not Found")</f>
        <v>Consumer</v>
      </c>
      <c r="T4589" t="str">
        <f>_xlfn.XLOOKUP(Table2[[#This Row],[Product_ID]],Table4[Product_ID],Table4[Product_Name],"Not Found")</f>
        <v>Water Bottle</v>
      </c>
    </row>
    <row r="4590" spans="1:20" x14ac:dyDescent="0.3">
      <c r="A4590" t="s">
        <v>5122</v>
      </c>
      <c r="B4590" s="4">
        <v>45732</v>
      </c>
      <c r="C4590" s="4">
        <v>45737</v>
      </c>
      <c r="D4590" t="s">
        <v>2879</v>
      </c>
      <c r="E4590" t="s">
        <v>20</v>
      </c>
      <c r="F4590" s="8">
        <v>4</v>
      </c>
      <c r="G4590" s="10">
        <v>0.1</v>
      </c>
      <c r="H4590" t="s">
        <v>17</v>
      </c>
      <c r="I4590" s="8">
        <v>25196.400000000001</v>
      </c>
      <c r="J4590" s="8">
        <v>5551.66</v>
      </c>
      <c r="K4590" s="12">
        <f>YEAR(Table2[[#This Row],[Order_Date]])</f>
        <v>2025</v>
      </c>
      <c r="L4590" s="12">
        <f>MONTH(Table2[[#This Row],[Order_Date]])</f>
        <v>3</v>
      </c>
      <c r="M4590" t="str">
        <f>TEXT(Table2[[#This Row],[Order_Date]],"mmm")</f>
        <v>Mar</v>
      </c>
      <c r="N4590" t="str">
        <f>TEXT(Table2[[#This Row],[Order_Date]],"YYYY-MM")</f>
        <v>2025-03</v>
      </c>
      <c r="O4590" s="9">
        <f>IFERROR(Table2[[#This Row],[Profit]]/Table2[[#This Row],[Sales]],0)</f>
        <v>0.2203354447460748</v>
      </c>
      <c r="P4590" t="str">
        <f>_xlfn.XLOOKUP(Table2[[#This Row],[Product_ID]],Table4[Product_ID],Table4[Category],"Not Found")</f>
        <v>Furniture</v>
      </c>
      <c r="Q4590" t="str">
        <f>_xlfn.XLOOKUP(Table2[[#This Row],[Product_ID]],Table4[Product_ID],Table4[Sub_Category],"Not Found")</f>
        <v>Furniture</v>
      </c>
      <c r="R4590" t="str">
        <f>_xlfn.XLOOKUP(Table2[[#This Row],[Customer_ID]],Table1[Customer_ID],Table1[Region],"Not Found")</f>
        <v>West</v>
      </c>
      <c r="S4590" t="str">
        <f>_xlfn.XLOOKUP(Table2[[#This Row],[Customer_ID]],Table1[Customer_ID],Table1[Segment],"Not Found")</f>
        <v>Consumer</v>
      </c>
      <c r="T4590" t="str">
        <f>_xlfn.XLOOKUP(Table2[[#This Row],[Product_ID]],Table4[Product_ID],Table4[Product_Name],"Not Found")</f>
        <v>Office Chair</v>
      </c>
    </row>
    <row r="4591" spans="1:20" x14ac:dyDescent="0.3">
      <c r="A4591" t="s">
        <v>5123</v>
      </c>
      <c r="B4591" s="4">
        <v>45439</v>
      </c>
      <c r="C4591" s="4">
        <v>45443</v>
      </c>
      <c r="D4591" t="s">
        <v>581</v>
      </c>
      <c r="E4591" t="s">
        <v>20</v>
      </c>
      <c r="F4591" s="8">
        <v>3</v>
      </c>
      <c r="G4591" s="10">
        <v>0</v>
      </c>
      <c r="H4591" t="s">
        <v>13</v>
      </c>
      <c r="I4591" s="8">
        <v>20997</v>
      </c>
      <c r="J4591" s="8">
        <v>2146.86</v>
      </c>
      <c r="K4591" s="12">
        <f>YEAR(Table2[[#This Row],[Order_Date]])</f>
        <v>2024</v>
      </c>
      <c r="L4591" s="12">
        <f>MONTH(Table2[[#This Row],[Order_Date]])</f>
        <v>5</v>
      </c>
      <c r="M4591" t="str">
        <f>TEXT(Table2[[#This Row],[Order_Date]],"mmm")</f>
        <v>May</v>
      </c>
      <c r="N4591" t="str">
        <f>TEXT(Table2[[#This Row],[Order_Date]],"YYYY-MM")</f>
        <v>2024-05</v>
      </c>
      <c r="O4591" s="9">
        <f>IFERROR(Table2[[#This Row],[Profit]]/Table2[[#This Row],[Sales]],0)</f>
        <v>0.10224603514787828</v>
      </c>
      <c r="P4591" t="str">
        <f>_xlfn.XLOOKUP(Table2[[#This Row],[Product_ID]],Table4[Product_ID],Table4[Category],"Not Found")</f>
        <v>Furniture</v>
      </c>
      <c r="Q4591" t="str">
        <f>_xlfn.XLOOKUP(Table2[[#This Row],[Product_ID]],Table4[Product_ID],Table4[Sub_Category],"Not Found")</f>
        <v>Furniture</v>
      </c>
      <c r="R4591" t="str">
        <f>_xlfn.XLOOKUP(Table2[[#This Row],[Customer_ID]],Table1[Customer_ID],Table1[Region],"Not Found")</f>
        <v>East</v>
      </c>
      <c r="S4591" t="str">
        <f>_xlfn.XLOOKUP(Table2[[#This Row],[Customer_ID]],Table1[Customer_ID],Table1[Segment],"Not Found")</f>
        <v>Consumer</v>
      </c>
      <c r="T4591" t="str">
        <f>_xlfn.XLOOKUP(Table2[[#This Row],[Product_ID]],Table4[Product_ID],Table4[Product_Name],"Not Found")</f>
        <v>Office Chair</v>
      </c>
    </row>
    <row r="4592" spans="1:20" x14ac:dyDescent="0.3">
      <c r="A4592" t="s">
        <v>5124</v>
      </c>
      <c r="B4592" s="4">
        <v>45300</v>
      </c>
      <c r="C4592" s="4">
        <v>45301</v>
      </c>
      <c r="D4592" t="s">
        <v>1285</v>
      </c>
      <c r="E4592" t="s">
        <v>99</v>
      </c>
      <c r="F4592" s="8">
        <v>2</v>
      </c>
      <c r="G4592" s="10">
        <v>0.1</v>
      </c>
      <c r="H4592" t="s">
        <v>17</v>
      </c>
      <c r="I4592" s="8">
        <v>448.2</v>
      </c>
      <c r="J4592" s="8">
        <v>101.08</v>
      </c>
      <c r="K4592" s="12">
        <f>YEAR(Table2[[#This Row],[Order_Date]])</f>
        <v>2024</v>
      </c>
      <c r="L4592" s="12">
        <f>MONTH(Table2[[#This Row],[Order_Date]])</f>
        <v>1</v>
      </c>
      <c r="M4592" t="str">
        <f>TEXT(Table2[[#This Row],[Order_Date]],"mmm")</f>
        <v>Jan</v>
      </c>
      <c r="N4592" t="str">
        <f>TEXT(Table2[[#This Row],[Order_Date]],"YYYY-MM")</f>
        <v>2024-01</v>
      </c>
      <c r="O4592" s="9">
        <f>IFERROR(Table2[[#This Row],[Profit]]/Table2[[#This Row],[Sales]],0)</f>
        <v>0.22552431950022311</v>
      </c>
      <c r="P4592" t="str">
        <f>_xlfn.XLOOKUP(Table2[[#This Row],[Product_ID]],Table4[Product_ID],Table4[Category],"Not Found")</f>
        <v>Office</v>
      </c>
      <c r="Q4592" t="str">
        <f>_xlfn.XLOOKUP(Table2[[#This Row],[Product_ID]],Table4[Product_ID],Table4[Sub_Category],"Not Found")</f>
        <v>Paper</v>
      </c>
      <c r="R4592" t="str">
        <f>_xlfn.XLOOKUP(Table2[[#This Row],[Customer_ID]],Table1[Customer_ID],Table1[Region],"Not Found")</f>
        <v>East</v>
      </c>
      <c r="S4592" t="str">
        <f>_xlfn.XLOOKUP(Table2[[#This Row],[Customer_ID]],Table1[Customer_ID],Table1[Segment],"Not Found")</f>
        <v>Consumer</v>
      </c>
      <c r="T4592" t="str">
        <f>_xlfn.XLOOKUP(Table2[[#This Row],[Product_ID]],Table4[Product_ID],Table4[Product_Name],"Not Found")</f>
        <v>Pen Set</v>
      </c>
    </row>
    <row r="4593" spans="1:20" x14ac:dyDescent="0.3">
      <c r="A4593" t="s">
        <v>5125</v>
      </c>
      <c r="B4593" s="4">
        <v>45579</v>
      </c>
      <c r="C4593" s="4">
        <v>45583</v>
      </c>
      <c r="D4593" t="s">
        <v>852</v>
      </c>
      <c r="E4593" t="s">
        <v>20</v>
      </c>
      <c r="F4593" s="8">
        <v>1</v>
      </c>
      <c r="G4593" s="10">
        <v>0.15</v>
      </c>
      <c r="H4593" t="s">
        <v>13</v>
      </c>
      <c r="I4593" s="8">
        <v>5949.15</v>
      </c>
      <c r="J4593" s="8">
        <v>1195.92</v>
      </c>
      <c r="K4593" s="12">
        <f>YEAR(Table2[[#This Row],[Order_Date]])</f>
        <v>2024</v>
      </c>
      <c r="L4593" s="12">
        <f>MONTH(Table2[[#This Row],[Order_Date]])</f>
        <v>10</v>
      </c>
      <c r="M4593" t="str">
        <f>TEXT(Table2[[#This Row],[Order_Date]],"mmm")</f>
        <v>Oct</v>
      </c>
      <c r="N4593" t="str">
        <f>TEXT(Table2[[#This Row],[Order_Date]],"YYYY-MM")</f>
        <v>2024-10</v>
      </c>
      <c r="O4593" s="9">
        <f>IFERROR(Table2[[#This Row],[Profit]]/Table2[[#This Row],[Sales]],0)</f>
        <v>0.20102367565114346</v>
      </c>
      <c r="P4593" t="str">
        <f>_xlfn.XLOOKUP(Table2[[#This Row],[Product_ID]],Table4[Product_ID],Table4[Category],"Not Found")</f>
        <v>Furniture</v>
      </c>
      <c r="Q4593" t="str">
        <f>_xlfn.XLOOKUP(Table2[[#This Row],[Product_ID]],Table4[Product_ID],Table4[Sub_Category],"Not Found")</f>
        <v>Furniture</v>
      </c>
      <c r="R4593" t="str">
        <f>_xlfn.XLOOKUP(Table2[[#This Row],[Customer_ID]],Table1[Customer_ID],Table1[Region],"Not Found")</f>
        <v>South</v>
      </c>
      <c r="S4593" t="str">
        <f>_xlfn.XLOOKUP(Table2[[#This Row],[Customer_ID]],Table1[Customer_ID],Table1[Segment],"Not Found")</f>
        <v>Home Office</v>
      </c>
      <c r="T4593" t="str">
        <f>_xlfn.XLOOKUP(Table2[[#This Row],[Product_ID]],Table4[Product_ID],Table4[Product_Name],"Not Found")</f>
        <v>Office Chair</v>
      </c>
    </row>
    <row r="4594" spans="1:20" x14ac:dyDescent="0.3">
      <c r="A4594" t="s">
        <v>5126</v>
      </c>
      <c r="B4594" s="4">
        <v>45679</v>
      </c>
      <c r="C4594" s="4">
        <v>45681</v>
      </c>
      <c r="D4594" t="s">
        <v>23</v>
      </c>
      <c r="E4594" t="s">
        <v>65</v>
      </c>
      <c r="F4594" s="8">
        <v>2</v>
      </c>
      <c r="G4594" s="10">
        <v>0</v>
      </c>
      <c r="H4594" t="s">
        <v>13</v>
      </c>
      <c r="I4594" s="8">
        <v>1398</v>
      </c>
      <c r="J4594" s="8">
        <v>412.85</v>
      </c>
      <c r="K4594" s="12">
        <f>YEAR(Table2[[#This Row],[Order_Date]])</f>
        <v>2025</v>
      </c>
      <c r="L4594" s="12">
        <f>MONTH(Table2[[#This Row],[Order_Date]])</f>
        <v>1</v>
      </c>
      <c r="M4594" t="str">
        <f>TEXT(Table2[[#This Row],[Order_Date]],"mmm")</f>
        <v>Jan</v>
      </c>
      <c r="N4594" t="str">
        <f>TEXT(Table2[[#This Row],[Order_Date]],"YYYY-MM")</f>
        <v>2025-01</v>
      </c>
      <c r="O4594" s="9">
        <f>IFERROR(Table2[[#This Row],[Profit]]/Table2[[#This Row],[Sales]],0)</f>
        <v>0.29531473533619457</v>
      </c>
      <c r="P4594" t="str">
        <f>_xlfn.XLOOKUP(Table2[[#This Row],[Product_ID]],Table4[Product_ID],Table4[Category],"Not Found")</f>
        <v>Office</v>
      </c>
      <c r="Q4594" t="str">
        <f>_xlfn.XLOOKUP(Table2[[#This Row],[Product_ID]],Table4[Product_ID],Table4[Sub_Category],"Not Found")</f>
        <v>Storage</v>
      </c>
      <c r="R4594" t="str">
        <f>_xlfn.XLOOKUP(Table2[[#This Row],[Customer_ID]],Table1[Customer_ID],Table1[Region],"Not Found")</f>
        <v>North</v>
      </c>
      <c r="S4594" t="str">
        <f>_xlfn.XLOOKUP(Table2[[#This Row],[Customer_ID]],Table1[Customer_ID],Table1[Segment],"Not Found")</f>
        <v>Corporate</v>
      </c>
      <c r="T4594" t="str">
        <f>_xlfn.XLOOKUP(Table2[[#This Row],[Product_ID]],Table4[Product_ID],Table4[Product_Name],"Not Found")</f>
        <v>Desk Organizer</v>
      </c>
    </row>
    <row r="4595" spans="1:20" x14ac:dyDescent="0.3">
      <c r="A4595" t="s">
        <v>5127</v>
      </c>
      <c r="B4595" s="4">
        <v>45341</v>
      </c>
      <c r="C4595" s="4">
        <v>45343</v>
      </c>
      <c r="D4595" t="s">
        <v>926</v>
      </c>
      <c r="E4595" t="s">
        <v>12</v>
      </c>
      <c r="F4595" s="8">
        <v>2</v>
      </c>
      <c r="G4595" s="10">
        <v>0.1</v>
      </c>
      <c r="H4595" t="s">
        <v>17</v>
      </c>
      <c r="I4595" s="8">
        <v>1078.2</v>
      </c>
      <c r="J4595" s="8">
        <v>292.26</v>
      </c>
      <c r="K4595" s="12">
        <f>YEAR(Table2[[#This Row],[Order_Date]])</f>
        <v>2024</v>
      </c>
      <c r="L4595" s="12">
        <f>MONTH(Table2[[#This Row],[Order_Date]])</f>
        <v>2</v>
      </c>
      <c r="M4595" t="str">
        <f>TEXT(Table2[[#This Row],[Order_Date]],"mmm")</f>
        <v>Feb</v>
      </c>
      <c r="N4595" t="str">
        <f>TEXT(Table2[[#This Row],[Order_Date]],"YYYY-MM")</f>
        <v>2024-02</v>
      </c>
      <c r="O4595" s="9">
        <f>IFERROR(Table2[[#This Row],[Profit]]/Table2[[#This Row],[Sales]],0)</f>
        <v>0.27106288258208122</v>
      </c>
      <c r="P4595" t="str">
        <f>_xlfn.XLOOKUP(Table2[[#This Row],[Product_ID]],Table4[Product_ID],Table4[Category],"Not Found")</f>
        <v>Home</v>
      </c>
      <c r="Q4595" t="str">
        <f>_xlfn.XLOOKUP(Table2[[#This Row],[Product_ID]],Table4[Product_ID],Table4[Sub_Category],"Not Found")</f>
        <v>Kitchen</v>
      </c>
      <c r="R4595" t="str">
        <f>_xlfn.XLOOKUP(Table2[[#This Row],[Customer_ID]],Table1[Customer_ID],Table1[Region],"Not Found")</f>
        <v>North</v>
      </c>
      <c r="S4595" t="str">
        <f>_xlfn.XLOOKUP(Table2[[#This Row],[Customer_ID]],Table1[Customer_ID],Table1[Segment],"Not Found")</f>
        <v>Corporate</v>
      </c>
      <c r="T4595" t="str">
        <f>_xlfn.XLOOKUP(Table2[[#This Row],[Product_ID]],Table4[Product_ID],Table4[Product_Name],"Not Found")</f>
        <v>Water Bottle</v>
      </c>
    </row>
    <row r="4596" spans="1:20" x14ac:dyDescent="0.3">
      <c r="A4596" t="s">
        <v>5128</v>
      </c>
      <c r="B4596" s="4">
        <v>45808</v>
      </c>
      <c r="C4596" s="4">
        <v>45811</v>
      </c>
      <c r="D4596" t="s">
        <v>1182</v>
      </c>
      <c r="E4596" t="s">
        <v>35</v>
      </c>
      <c r="F4596" s="8">
        <v>1</v>
      </c>
      <c r="G4596" s="10">
        <v>0.1</v>
      </c>
      <c r="H4596" t="s">
        <v>13</v>
      </c>
      <c r="I4596" s="8">
        <v>1439.1</v>
      </c>
      <c r="J4596" s="8">
        <v>407.23</v>
      </c>
      <c r="K4596" s="12">
        <f>YEAR(Table2[[#This Row],[Order_Date]])</f>
        <v>2025</v>
      </c>
      <c r="L4596" s="12">
        <f>MONTH(Table2[[#This Row],[Order_Date]])</f>
        <v>5</v>
      </c>
      <c r="M4596" t="str">
        <f>TEXT(Table2[[#This Row],[Order_Date]],"mmm")</f>
        <v>May</v>
      </c>
      <c r="N4596" t="str">
        <f>TEXT(Table2[[#This Row],[Order_Date]],"YYYY-MM")</f>
        <v>2025-05</v>
      </c>
      <c r="O4596" s="9">
        <f>IFERROR(Table2[[#This Row],[Profit]]/Table2[[#This Row],[Sales]],0)</f>
        <v>0.28297547078034885</v>
      </c>
      <c r="P4596" t="str">
        <f>_xlfn.XLOOKUP(Table2[[#This Row],[Product_ID]],Table4[Product_ID],Table4[Category],"Not Found")</f>
        <v>Lifestyle</v>
      </c>
      <c r="Q4596" t="str">
        <f>_xlfn.XLOOKUP(Table2[[#This Row],[Product_ID]],Table4[Product_ID],Table4[Sub_Category],"Not Found")</f>
        <v>Bags</v>
      </c>
      <c r="R4596" t="str">
        <f>_xlfn.XLOOKUP(Table2[[#This Row],[Customer_ID]],Table1[Customer_ID],Table1[Region],"Not Found")</f>
        <v>East</v>
      </c>
      <c r="S4596" t="str">
        <f>_xlfn.XLOOKUP(Table2[[#This Row],[Customer_ID]],Table1[Customer_ID],Table1[Segment],"Not Found")</f>
        <v>Consumer</v>
      </c>
      <c r="T4596" t="str">
        <f>_xlfn.XLOOKUP(Table2[[#This Row],[Product_ID]],Table4[Product_ID],Table4[Product_Name],"Not Found")</f>
        <v>Backpack</v>
      </c>
    </row>
    <row r="4597" spans="1:20" x14ac:dyDescent="0.3">
      <c r="A4597" t="s">
        <v>5129</v>
      </c>
      <c r="B4597" s="4">
        <v>45929</v>
      </c>
      <c r="C4597" s="4">
        <v>45930</v>
      </c>
      <c r="D4597" t="s">
        <v>2047</v>
      </c>
      <c r="E4597" t="s">
        <v>26</v>
      </c>
      <c r="F4597" s="8">
        <v>3</v>
      </c>
      <c r="G4597" s="10">
        <v>0.05</v>
      </c>
      <c r="H4597" t="s">
        <v>21</v>
      </c>
      <c r="I4597" s="8">
        <v>2562.15</v>
      </c>
      <c r="J4597" s="8">
        <v>463.61</v>
      </c>
      <c r="K4597" s="12">
        <f>YEAR(Table2[[#This Row],[Order_Date]])</f>
        <v>2025</v>
      </c>
      <c r="L4597" s="12">
        <f>MONTH(Table2[[#This Row],[Order_Date]])</f>
        <v>9</v>
      </c>
      <c r="M4597" t="str">
        <f>TEXT(Table2[[#This Row],[Order_Date]],"mmm")</f>
        <v>Sep</v>
      </c>
      <c r="N4597" t="str">
        <f>TEXT(Table2[[#This Row],[Order_Date]],"YYYY-MM")</f>
        <v>2025-09</v>
      </c>
      <c r="O4597" s="9">
        <f>IFERROR(Table2[[#This Row],[Profit]]/Table2[[#This Row],[Sales]],0)</f>
        <v>0.18094569014304393</v>
      </c>
      <c r="P4597" t="str">
        <f>_xlfn.XLOOKUP(Table2[[#This Row],[Product_ID]],Table4[Product_ID],Table4[Category],"Not Found")</f>
        <v>Technology</v>
      </c>
      <c r="Q4597" t="str">
        <f>_xlfn.XLOOKUP(Table2[[#This Row],[Product_ID]],Table4[Product_ID],Table4[Sub_Category],"Not Found")</f>
        <v>Accessories</v>
      </c>
      <c r="R4597" t="str">
        <f>_xlfn.XLOOKUP(Table2[[#This Row],[Customer_ID]],Table1[Customer_ID],Table1[Region],"Not Found")</f>
        <v>North</v>
      </c>
      <c r="S4597" t="str">
        <f>_xlfn.XLOOKUP(Table2[[#This Row],[Customer_ID]],Table1[Customer_ID],Table1[Segment],"Not Found")</f>
        <v>Corporate</v>
      </c>
      <c r="T4597" t="str">
        <f>_xlfn.XLOOKUP(Table2[[#This Row],[Product_ID]],Table4[Product_ID],Table4[Product_Name],"Not Found")</f>
        <v>Keyboard</v>
      </c>
    </row>
    <row r="4598" spans="1:20" x14ac:dyDescent="0.3">
      <c r="A4598" t="s">
        <v>5130</v>
      </c>
      <c r="B4598" s="4">
        <v>45878</v>
      </c>
      <c r="C4598" s="4">
        <v>45880</v>
      </c>
      <c r="D4598" t="s">
        <v>453</v>
      </c>
      <c r="E4598" t="s">
        <v>71</v>
      </c>
      <c r="F4598" s="8">
        <v>1</v>
      </c>
      <c r="G4598" s="10">
        <v>0.1</v>
      </c>
      <c r="H4598" t="s">
        <v>13</v>
      </c>
      <c r="I4598" s="8">
        <v>719.1</v>
      </c>
      <c r="J4598" s="8">
        <v>134.28</v>
      </c>
      <c r="K4598" s="12">
        <f>YEAR(Table2[[#This Row],[Order_Date]])</f>
        <v>2025</v>
      </c>
      <c r="L4598" s="12">
        <f>MONTH(Table2[[#This Row],[Order_Date]])</f>
        <v>8</v>
      </c>
      <c r="M4598" t="str">
        <f>TEXT(Table2[[#This Row],[Order_Date]],"mmm")</f>
        <v>Aug</v>
      </c>
      <c r="N4598" t="str">
        <f>TEXT(Table2[[#This Row],[Order_Date]],"YYYY-MM")</f>
        <v>2025-08</v>
      </c>
      <c r="O4598" s="9">
        <f>IFERROR(Table2[[#This Row],[Profit]]/Table2[[#This Row],[Sales]],0)</f>
        <v>0.18673341677096369</v>
      </c>
      <c r="P4598" t="str">
        <f>_xlfn.XLOOKUP(Table2[[#This Row],[Product_ID]],Table4[Product_ID],Table4[Category],"Not Found")</f>
        <v>Home</v>
      </c>
      <c r="Q4598" t="str">
        <f>_xlfn.XLOOKUP(Table2[[#This Row],[Product_ID]],Table4[Product_ID],Table4[Sub_Category],"Not Found")</f>
        <v>Storage</v>
      </c>
      <c r="R4598" t="str">
        <f>_xlfn.XLOOKUP(Table2[[#This Row],[Customer_ID]],Table1[Customer_ID],Table1[Region],"Not Found")</f>
        <v>East</v>
      </c>
      <c r="S4598" t="str">
        <f>_xlfn.XLOOKUP(Table2[[#This Row],[Customer_ID]],Table1[Customer_ID],Table1[Segment],"Not Found")</f>
        <v>Corporate</v>
      </c>
      <c r="T4598" t="str">
        <f>_xlfn.XLOOKUP(Table2[[#This Row],[Product_ID]],Table4[Product_ID],Table4[Product_Name],"Not Found")</f>
        <v>Storage Box</v>
      </c>
    </row>
    <row r="4599" spans="1:20" x14ac:dyDescent="0.3">
      <c r="A4599" t="s">
        <v>5131</v>
      </c>
      <c r="B4599" s="4">
        <v>45968</v>
      </c>
      <c r="C4599" s="4">
        <v>45973</v>
      </c>
      <c r="D4599" t="s">
        <v>1441</v>
      </c>
      <c r="E4599" t="s">
        <v>40</v>
      </c>
      <c r="F4599" s="8">
        <v>1</v>
      </c>
      <c r="G4599" s="10">
        <v>0</v>
      </c>
      <c r="H4599" t="s">
        <v>17</v>
      </c>
      <c r="I4599" s="8">
        <v>1499</v>
      </c>
      <c r="J4599" s="8">
        <v>284.58</v>
      </c>
      <c r="K4599" s="12">
        <f>YEAR(Table2[[#This Row],[Order_Date]])</f>
        <v>2025</v>
      </c>
      <c r="L4599" s="12">
        <f>MONTH(Table2[[#This Row],[Order_Date]])</f>
        <v>11</v>
      </c>
      <c r="M4599" t="str">
        <f>TEXT(Table2[[#This Row],[Order_Date]],"mmm")</f>
        <v>Nov</v>
      </c>
      <c r="N4599" t="str">
        <f>TEXT(Table2[[#This Row],[Order_Date]],"YYYY-MM")</f>
        <v>2025-11</v>
      </c>
      <c r="O4599" s="9">
        <f>IFERROR(Table2[[#This Row],[Profit]]/Table2[[#This Row],[Sales]],0)</f>
        <v>0.18984656437625083</v>
      </c>
      <c r="P4599" t="str">
        <f>_xlfn.XLOOKUP(Table2[[#This Row],[Product_ID]],Table4[Product_ID],Table4[Category],"Not Found")</f>
        <v>Technology</v>
      </c>
      <c r="Q4599" t="str">
        <f>_xlfn.XLOOKUP(Table2[[#This Row],[Product_ID]],Table4[Product_ID],Table4[Sub_Category],"Not Found")</f>
        <v>Accessories</v>
      </c>
      <c r="R4599" t="str">
        <f>_xlfn.XLOOKUP(Table2[[#This Row],[Customer_ID]],Table1[Customer_ID],Table1[Region],"Not Found")</f>
        <v>East</v>
      </c>
      <c r="S4599" t="str">
        <f>_xlfn.XLOOKUP(Table2[[#This Row],[Customer_ID]],Table1[Customer_ID],Table1[Segment],"Not Found")</f>
        <v>Home Office</v>
      </c>
      <c r="T4599" t="str">
        <f>_xlfn.XLOOKUP(Table2[[#This Row],[Product_ID]],Table4[Product_ID],Table4[Product_Name],"Not Found")</f>
        <v>Power Bank</v>
      </c>
    </row>
    <row r="4600" spans="1:20" x14ac:dyDescent="0.3">
      <c r="A4600" t="s">
        <v>5132</v>
      </c>
      <c r="B4600" s="4">
        <v>45569</v>
      </c>
      <c r="C4600" s="4">
        <v>45571</v>
      </c>
      <c r="D4600" t="s">
        <v>1404</v>
      </c>
      <c r="E4600" t="s">
        <v>26</v>
      </c>
      <c r="F4600" s="8">
        <v>2</v>
      </c>
      <c r="G4600" s="10">
        <v>0.1</v>
      </c>
      <c r="H4600" t="s">
        <v>17</v>
      </c>
      <c r="I4600" s="8">
        <v>1618.2</v>
      </c>
      <c r="J4600" s="8">
        <v>392.83</v>
      </c>
      <c r="K4600" s="12">
        <f>YEAR(Table2[[#This Row],[Order_Date]])</f>
        <v>2024</v>
      </c>
      <c r="L4600" s="12">
        <f>MONTH(Table2[[#This Row],[Order_Date]])</f>
        <v>10</v>
      </c>
      <c r="M4600" t="str">
        <f>TEXT(Table2[[#This Row],[Order_Date]],"mmm")</f>
        <v>Oct</v>
      </c>
      <c r="N4600" t="str">
        <f>TEXT(Table2[[#This Row],[Order_Date]],"YYYY-MM")</f>
        <v>2024-10</v>
      </c>
      <c r="O4600" s="9">
        <f>IFERROR(Table2[[#This Row],[Profit]]/Table2[[#This Row],[Sales]],0)</f>
        <v>0.24275738474848596</v>
      </c>
      <c r="P4600" t="str">
        <f>_xlfn.XLOOKUP(Table2[[#This Row],[Product_ID]],Table4[Product_ID],Table4[Category],"Not Found")</f>
        <v>Technology</v>
      </c>
      <c r="Q4600" t="str">
        <f>_xlfn.XLOOKUP(Table2[[#This Row],[Product_ID]],Table4[Product_ID],Table4[Sub_Category],"Not Found")</f>
        <v>Accessories</v>
      </c>
      <c r="R4600" t="str">
        <f>_xlfn.XLOOKUP(Table2[[#This Row],[Customer_ID]],Table1[Customer_ID],Table1[Region],"Not Found")</f>
        <v>East</v>
      </c>
      <c r="S4600" t="str">
        <f>_xlfn.XLOOKUP(Table2[[#This Row],[Customer_ID]],Table1[Customer_ID],Table1[Segment],"Not Found")</f>
        <v>Home Office</v>
      </c>
      <c r="T4600" t="str">
        <f>_xlfn.XLOOKUP(Table2[[#This Row],[Product_ID]],Table4[Product_ID],Table4[Product_Name],"Not Found")</f>
        <v>Keyboard</v>
      </c>
    </row>
    <row r="4601" spans="1:20" x14ac:dyDescent="0.3">
      <c r="A4601" t="s">
        <v>5133</v>
      </c>
      <c r="B4601" s="4">
        <v>45591</v>
      </c>
      <c r="C4601" s="4">
        <v>45596</v>
      </c>
      <c r="D4601" t="s">
        <v>1652</v>
      </c>
      <c r="E4601" t="s">
        <v>29</v>
      </c>
      <c r="F4601" s="8">
        <v>2</v>
      </c>
      <c r="G4601" s="10">
        <v>0</v>
      </c>
      <c r="H4601" t="s">
        <v>13</v>
      </c>
      <c r="I4601" s="8">
        <v>798</v>
      </c>
      <c r="J4601" s="8">
        <v>247.47</v>
      </c>
      <c r="K4601" s="12">
        <f>YEAR(Table2[[#This Row],[Order_Date]])</f>
        <v>2024</v>
      </c>
      <c r="L4601" s="12">
        <f>MONTH(Table2[[#This Row],[Order_Date]])</f>
        <v>10</v>
      </c>
      <c r="M4601" t="str">
        <f>TEXT(Table2[[#This Row],[Order_Date]],"mmm")</f>
        <v>Oct</v>
      </c>
      <c r="N4601" t="str">
        <f>TEXT(Table2[[#This Row],[Order_Date]],"YYYY-MM")</f>
        <v>2024-10</v>
      </c>
      <c r="O4601" s="9">
        <f>IFERROR(Table2[[#This Row],[Profit]]/Table2[[#This Row],[Sales]],0)</f>
        <v>0.31011278195488723</v>
      </c>
      <c r="P4601" t="str">
        <f>_xlfn.XLOOKUP(Table2[[#This Row],[Product_ID]],Table4[Product_ID],Table4[Category],"Not Found")</f>
        <v>Office</v>
      </c>
      <c r="Q4601" t="str">
        <f>_xlfn.XLOOKUP(Table2[[#This Row],[Product_ID]],Table4[Product_ID],Table4[Sub_Category],"Not Found")</f>
        <v>Paper</v>
      </c>
      <c r="R4601" t="str">
        <f>_xlfn.XLOOKUP(Table2[[#This Row],[Customer_ID]],Table1[Customer_ID],Table1[Region],"Not Found")</f>
        <v>North</v>
      </c>
      <c r="S4601" t="str">
        <f>_xlfn.XLOOKUP(Table2[[#This Row],[Customer_ID]],Table1[Customer_ID],Table1[Segment],"Not Found")</f>
        <v>Consumer</v>
      </c>
      <c r="T4601" t="str">
        <f>_xlfn.XLOOKUP(Table2[[#This Row],[Product_ID]],Table4[Product_ID],Table4[Product_Name],"Not Found")</f>
        <v>Notebook Set</v>
      </c>
    </row>
    <row r="4602" spans="1:20" x14ac:dyDescent="0.3">
      <c r="A4602" t="s">
        <v>5134</v>
      </c>
      <c r="B4602" s="4">
        <v>45880</v>
      </c>
      <c r="C4602" s="4">
        <v>45881</v>
      </c>
      <c r="D4602" t="s">
        <v>618</v>
      </c>
      <c r="E4602" t="s">
        <v>58</v>
      </c>
      <c r="F4602" s="8">
        <v>1</v>
      </c>
      <c r="G4602" s="10">
        <v>0.1</v>
      </c>
      <c r="H4602" t="s">
        <v>17</v>
      </c>
      <c r="I4602" s="8">
        <v>1799.1</v>
      </c>
      <c r="J4602" s="8">
        <v>414.47</v>
      </c>
      <c r="K4602" s="12">
        <f>YEAR(Table2[[#This Row],[Order_Date]])</f>
        <v>2025</v>
      </c>
      <c r="L4602" s="12">
        <f>MONTH(Table2[[#This Row],[Order_Date]])</f>
        <v>8</v>
      </c>
      <c r="M4602" t="str">
        <f>TEXT(Table2[[#This Row],[Order_Date]],"mmm")</f>
        <v>Aug</v>
      </c>
      <c r="N4602" t="str">
        <f>TEXT(Table2[[#This Row],[Order_Date]],"YYYY-MM")</f>
        <v>2025-08</v>
      </c>
      <c r="O4602" s="9">
        <f>IFERROR(Table2[[#This Row],[Profit]]/Table2[[#This Row],[Sales]],0)</f>
        <v>0.23037629926074152</v>
      </c>
      <c r="P4602" t="str">
        <f>_xlfn.XLOOKUP(Table2[[#This Row],[Product_ID]],Table4[Product_ID],Table4[Category],"Not Found")</f>
        <v>Technology</v>
      </c>
      <c r="Q4602" t="str">
        <f>_xlfn.XLOOKUP(Table2[[#This Row],[Product_ID]],Table4[Product_ID],Table4[Sub_Category],"Not Found")</f>
        <v>Audio</v>
      </c>
      <c r="R4602" t="str">
        <f>_xlfn.XLOOKUP(Table2[[#This Row],[Customer_ID]],Table1[Customer_ID],Table1[Region],"Not Found")</f>
        <v>West</v>
      </c>
      <c r="S4602" t="str">
        <f>_xlfn.XLOOKUP(Table2[[#This Row],[Customer_ID]],Table1[Customer_ID],Table1[Segment],"Not Found")</f>
        <v>Consumer</v>
      </c>
      <c r="T4602" t="str">
        <f>_xlfn.XLOOKUP(Table2[[#This Row],[Product_ID]],Table4[Product_ID],Table4[Product_Name],"Not Found")</f>
        <v>Bluetooth Speaker</v>
      </c>
    </row>
    <row r="4603" spans="1:20" x14ac:dyDescent="0.3">
      <c r="A4603" t="s">
        <v>5135</v>
      </c>
      <c r="B4603" s="4">
        <v>45940</v>
      </c>
      <c r="C4603" s="4">
        <v>45943</v>
      </c>
      <c r="D4603" t="s">
        <v>942</v>
      </c>
      <c r="E4603" t="s">
        <v>71</v>
      </c>
      <c r="F4603" s="8">
        <v>1</v>
      </c>
      <c r="G4603" s="10">
        <v>0.05</v>
      </c>
      <c r="H4603" t="s">
        <v>17</v>
      </c>
      <c r="I4603" s="8">
        <v>759.05</v>
      </c>
      <c r="J4603" s="8">
        <v>194.97</v>
      </c>
      <c r="K4603" s="12">
        <f>YEAR(Table2[[#This Row],[Order_Date]])</f>
        <v>2025</v>
      </c>
      <c r="L4603" s="12">
        <f>MONTH(Table2[[#This Row],[Order_Date]])</f>
        <v>10</v>
      </c>
      <c r="M4603" t="str">
        <f>TEXT(Table2[[#This Row],[Order_Date]],"mmm")</f>
        <v>Oct</v>
      </c>
      <c r="N4603" t="str">
        <f>TEXT(Table2[[#This Row],[Order_Date]],"YYYY-MM")</f>
        <v>2025-10</v>
      </c>
      <c r="O4603" s="9">
        <f>IFERROR(Table2[[#This Row],[Profit]]/Table2[[#This Row],[Sales]],0)</f>
        <v>0.25686054937092417</v>
      </c>
      <c r="P4603" t="str">
        <f>_xlfn.XLOOKUP(Table2[[#This Row],[Product_ID]],Table4[Product_ID],Table4[Category],"Not Found")</f>
        <v>Home</v>
      </c>
      <c r="Q4603" t="str">
        <f>_xlfn.XLOOKUP(Table2[[#This Row],[Product_ID]],Table4[Product_ID],Table4[Sub_Category],"Not Found")</f>
        <v>Storage</v>
      </c>
      <c r="R4603" t="str">
        <f>_xlfn.XLOOKUP(Table2[[#This Row],[Customer_ID]],Table1[Customer_ID],Table1[Region],"Not Found")</f>
        <v>South</v>
      </c>
      <c r="S4603" t="str">
        <f>_xlfn.XLOOKUP(Table2[[#This Row],[Customer_ID]],Table1[Customer_ID],Table1[Segment],"Not Found")</f>
        <v>Consumer</v>
      </c>
      <c r="T4603" t="str">
        <f>_xlfn.XLOOKUP(Table2[[#This Row],[Product_ID]],Table4[Product_ID],Table4[Product_Name],"Not Found")</f>
        <v>Storage Box</v>
      </c>
    </row>
    <row r="4604" spans="1:20" x14ac:dyDescent="0.3">
      <c r="A4604" t="s">
        <v>5136</v>
      </c>
      <c r="B4604" s="4">
        <v>45909</v>
      </c>
      <c r="C4604" s="4">
        <v>45912</v>
      </c>
      <c r="D4604" t="s">
        <v>25</v>
      </c>
      <c r="E4604" t="s">
        <v>68</v>
      </c>
      <c r="F4604" s="8">
        <v>1</v>
      </c>
      <c r="G4604" s="10">
        <v>0</v>
      </c>
      <c r="H4604" t="s">
        <v>13</v>
      </c>
      <c r="I4604" s="8">
        <v>1299</v>
      </c>
      <c r="J4604" s="8">
        <v>401.73</v>
      </c>
      <c r="K4604" s="12">
        <f>YEAR(Table2[[#This Row],[Order_Date]])</f>
        <v>2025</v>
      </c>
      <c r="L4604" s="12">
        <f>MONTH(Table2[[#This Row],[Order_Date]])</f>
        <v>9</v>
      </c>
      <c r="M4604" t="str">
        <f>TEXT(Table2[[#This Row],[Order_Date]],"mmm")</f>
        <v>Sep</v>
      </c>
      <c r="N4604" t="str">
        <f>TEXT(Table2[[#This Row],[Order_Date]],"YYYY-MM")</f>
        <v>2025-09</v>
      </c>
      <c r="O4604" s="9">
        <f>IFERROR(Table2[[#This Row],[Profit]]/Table2[[#This Row],[Sales]],0)</f>
        <v>0.30926096997690533</v>
      </c>
      <c r="P4604" t="str">
        <f>_xlfn.XLOOKUP(Table2[[#This Row],[Product_ID]],Table4[Product_ID],Table4[Category],"Not Found")</f>
        <v>Home</v>
      </c>
      <c r="Q4604" t="str">
        <f>_xlfn.XLOOKUP(Table2[[#This Row],[Product_ID]],Table4[Product_ID],Table4[Sub_Category],"Not Found")</f>
        <v>Lighting</v>
      </c>
      <c r="R4604" t="str">
        <f>_xlfn.XLOOKUP(Table2[[#This Row],[Customer_ID]],Table1[Customer_ID],Table1[Region],"Not Found")</f>
        <v>South</v>
      </c>
      <c r="S4604" t="str">
        <f>_xlfn.XLOOKUP(Table2[[#This Row],[Customer_ID]],Table1[Customer_ID],Table1[Segment],"Not Found")</f>
        <v>Corporate</v>
      </c>
      <c r="T4604" t="str">
        <f>_xlfn.XLOOKUP(Table2[[#This Row],[Product_ID]],Table4[Product_ID],Table4[Product_Name],"Not Found")</f>
        <v>Table Lamp</v>
      </c>
    </row>
    <row r="4605" spans="1:20" x14ac:dyDescent="0.3">
      <c r="A4605" t="s">
        <v>5137</v>
      </c>
      <c r="B4605" s="4">
        <v>45898</v>
      </c>
      <c r="C4605" s="4">
        <v>45902</v>
      </c>
      <c r="D4605" t="s">
        <v>269</v>
      </c>
      <c r="E4605" t="s">
        <v>71</v>
      </c>
      <c r="F4605" s="8">
        <v>1</v>
      </c>
      <c r="G4605" s="10">
        <v>0.05</v>
      </c>
      <c r="H4605" t="s">
        <v>13</v>
      </c>
      <c r="I4605" s="8">
        <v>759.05</v>
      </c>
      <c r="J4605" s="8">
        <v>227.13</v>
      </c>
      <c r="K4605" s="12">
        <f>YEAR(Table2[[#This Row],[Order_Date]])</f>
        <v>2025</v>
      </c>
      <c r="L4605" s="12">
        <f>MONTH(Table2[[#This Row],[Order_Date]])</f>
        <v>8</v>
      </c>
      <c r="M4605" t="str">
        <f>TEXT(Table2[[#This Row],[Order_Date]],"mmm")</f>
        <v>Aug</v>
      </c>
      <c r="N4605" t="str">
        <f>TEXT(Table2[[#This Row],[Order_Date]],"YYYY-MM")</f>
        <v>2025-08</v>
      </c>
      <c r="O4605" s="9">
        <f>IFERROR(Table2[[#This Row],[Profit]]/Table2[[#This Row],[Sales]],0)</f>
        <v>0.29922929978262303</v>
      </c>
      <c r="P4605" t="str">
        <f>_xlfn.XLOOKUP(Table2[[#This Row],[Product_ID]],Table4[Product_ID],Table4[Category],"Not Found")</f>
        <v>Home</v>
      </c>
      <c r="Q4605" t="str">
        <f>_xlfn.XLOOKUP(Table2[[#This Row],[Product_ID]],Table4[Product_ID],Table4[Sub_Category],"Not Found")</f>
        <v>Storage</v>
      </c>
      <c r="R4605" t="str">
        <f>_xlfn.XLOOKUP(Table2[[#This Row],[Customer_ID]],Table1[Customer_ID],Table1[Region],"Not Found")</f>
        <v>West</v>
      </c>
      <c r="S4605" t="str">
        <f>_xlfn.XLOOKUP(Table2[[#This Row],[Customer_ID]],Table1[Customer_ID],Table1[Segment],"Not Found")</f>
        <v>Consumer</v>
      </c>
      <c r="T4605" t="str">
        <f>_xlfn.XLOOKUP(Table2[[#This Row],[Product_ID]],Table4[Product_ID],Table4[Product_Name],"Not Found")</f>
        <v>Storage Box</v>
      </c>
    </row>
    <row r="4606" spans="1:20" x14ac:dyDescent="0.3">
      <c r="A4606" t="s">
        <v>5138</v>
      </c>
      <c r="B4606" s="4">
        <v>45426</v>
      </c>
      <c r="C4606" s="4">
        <v>45428</v>
      </c>
      <c r="D4606" t="s">
        <v>331</v>
      </c>
      <c r="E4606" t="s">
        <v>76</v>
      </c>
      <c r="F4606" s="8">
        <v>1</v>
      </c>
      <c r="G4606" s="10">
        <v>0</v>
      </c>
      <c r="H4606" t="s">
        <v>17</v>
      </c>
      <c r="I4606" s="8">
        <v>899</v>
      </c>
      <c r="J4606" s="8">
        <v>254.45</v>
      </c>
      <c r="K4606" s="12">
        <f>YEAR(Table2[[#This Row],[Order_Date]])</f>
        <v>2024</v>
      </c>
      <c r="L4606" s="12">
        <f>MONTH(Table2[[#This Row],[Order_Date]])</f>
        <v>5</v>
      </c>
      <c r="M4606" t="str">
        <f>TEXT(Table2[[#This Row],[Order_Date]],"mmm")</f>
        <v>May</v>
      </c>
      <c r="N4606" t="str">
        <f>TEXT(Table2[[#This Row],[Order_Date]],"YYYY-MM")</f>
        <v>2024-05</v>
      </c>
      <c r="O4606" s="9">
        <f>IFERROR(Table2[[#This Row],[Profit]]/Table2[[#This Row],[Sales]],0)</f>
        <v>0.28303670745272524</v>
      </c>
      <c r="P4606" t="str">
        <f>_xlfn.XLOOKUP(Table2[[#This Row],[Product_ID]],Table4[Product_ID],Table4[Category],"Not Found")</f>
        <v>Home</v>
      </c>
      <c r="Q4606" t="str">
        <f>_xlfn.XLOOKUP(Table2[[#This Row],[Product_ID]],Table4[Product_ID],Table4[Sub_Category],"Not Found")</f>
        <v>Decor</v>
      </c>
      <c r="R4606" t="str">
        <f>_xlfn.XLOOKUP(Table2[[#This Row],[Customer_ID]],Table1[Customer_ID],Table1[Region],"Not Found")</f>
        <v>East</v>
      </c>
      <c r="S4606" t="str">
        <f>_xlfn.XLOOKUP(Table2[[#This Row],[Customer_ID]],Table1[Customer_ID],Table1[Segment],"Not Found")</f>
        <v>Consumer</v>
      </c>
      <c r="T4606" t="str">
        <f>_xlfn.XLOOKUP(Table2[[#This Row],[Product_ID]],Table4[Product_ID],Table4[Product_Name],"Not Found")</f>
        <v>Wall Clock</v>
      </c>
    </row>
    <row r="4607" spans="1:20" x14ac:dyDescent="0.3">
      <c r="A4607" t="s">
        <v>5139</v>
      </c>
      <c r="B4607" s="4">
        <v>45871</v>
      </c>
      <c r="C4607" s="4">
        <v>45872</v>
      </c>
      <c r="D4607" t="s">
        <v>1678</v>
      </c>
      <c r="E4607" t="s">
        <v>35</v>
      </c>
      <c r="F4607" s="8">
        <v>1</v>
      </c>
      <c r="G4607" s="10">
        <v>0</v>
      </c>
      <c r="H4607" t="s">
        <v>13</v>
      </c>
      <c r="I4607" s="8">
        <v>1599</v>
      </c>
      <c r="J4607" s="8">
        <v>544.39</v>
      </c>
      <c r="K4607" s="12">
        <f>YEAR(Table2[[#This Row],[Order_Date]])</f>
        <v>2025</v>
      </c>
      <c r="L4607" s="12">
        <f>MONTH(Table2[[#This Row],[Order_Date]])</f>
        <v>8</v>
      </c>
      <c r="M4607" t="str">
        <f>TEXT(Table2[[#This Row],[Order_Date]],"mmm")</f>
        <v>Aug</v>
      </c>
      <c r="N4607" t="str">
        <f>TEXT(Table2[[#This Row],[Order_Date]],"YYYY-MM")</f>
        <v>2025-08</v>
      </c>
      <c r="O4607" s="9">
        <f>IFERROR(Table2[[#This Row],[Profit]]/Table2[[#This Row],[Sales]],0)</f>
        <v>0.34045653533458409</v>
      </c>
      <c r="P4607" t="str">
        <f>_xlfn.XLOOKUP(Table2[[#This Row],[Product_ID]],Table4[Product_ID],Table4[Category],"Not Found")</f>
        <v>Lifestyle</v>
      </c>
      <c r="Q4607" t="str">
        <f>_xlfn.XLOOKUP(Table2[[#This Row],[Product_ID]],Table4[Product_ID],Table4[Sub_Category],"Not Found")</f>
        <v>Bags</v>
      </c>
      <c r="R4607" t="str">
        <f>_xlfn.XLOOKUP(Table2[[#This Row],[Customer_ID]],Table1[Customer_ID],Table1[Region],"Not Found")</f>
        <v>West</v>
      </c>
      <c r="S4607" t="str">
        <f>_xlfn.XLOOKUP(Table2[[#This Row],[Customer_ID]],Table1[Customer_ID],Table1[Segment],"Not Found")</f>
        <v>Consumer</v>
      </c>
      <c r="T4607" t="str">
        <f>_xlfn.XLOOKUP(Table2[[#This Row],[Product_ID]],Table4[Product_ID],Table4[Product_Name],"Not Found")</f>
        <v>Backpack</v>
      </c>
    </row>
    <row r="4608" spans="1:20" x14ac:dyDescent="0.3">
      <c r="A4608" t="s">
        <v>5140</v>
      </c>
      <c r="B4608" s="4">
        <v>45438</v>
      </c>
      <c r="C4608" s="4">
        <v>45442</v>
      </c>
      <c r="D4608" t="s">
        <v>917</v>
      </c>
      <c r="E4608" t="s">
        <v>40</v>
      </c>
      <c r="F4608" s="8">
        <v>1</v>
      </c>
      <c r="G4608" s="10">
        <v>0</v>
      </c>
      <c r="H4608" t="s">
        <v>17</v>
      </c>
      <c r="I4608" s="8">
        <v>1499</v>
      </c>
      <c r="J4608" s="8">
        <v>348.11</v>
      </c>
      <c r="K4608" s="12">
        <f>YEAR(Table2[[#This Row],[Order_Date]])</f>
        <v>2024</v>
      </c>
      <c r="L4608" s="12">
        <f>MONTH(Table2[[#This Row],[Order_Date]])</f>
        <v>5</v>
      </c>
      <c r="M4608" t="str">
        <f>TEXT(Table2[[#This Row],[Order_Date]],"mmm")</f>
        <v>May</v>
      </c>
      <c r="N4608" t="str">
        <f>TEXT(Table2[[#This Row],[Order_Date]],"YYYY-MM")</f>
        <v>2024-05</v>
      </c>
      <c r="O4608" s="9">
        <f>IFERROR(Table2[[#This Row],[Profit]]/Table2[[#This Row],[Sales]],0)</f>
        <v>0.23222815210140094</v>
      </c>
      <c r="P4608" t="str">
        <f>_xlfn.XLOOKUP(Table2[[#This Row],[Product_ID]],Table4[Product_ID],Table4[Category],"Not Found")</f>
        <v>Technology</v>
      </c>
      <c r="Q4608" t="str">
        <f>_xlfn.XLOOKUP(Table2[[#This Row],[Product_ID]],Table4[Product_ID],Table4[Sub_Category],"Not Found")</f>
        <v>Accessories</v>
      </c>
      <c r="R4608" t="str">
        <f>_xlfn.XLOOKUP(Table2[[#This Row],[Customer_ID]],Table1[Customer_ID],Table1[Region],"Not Found")</f>
        <v>West</v>
      </c>
      <c r="S4608" t="str">
        <f>_xlfn.XLOOKUP(Table2[[#This Row],[Customer_ID]],Table1[Customer_ID],Table1[Segment],"Not Found")</f>
        <v>Consumer</v>
      </c>
      <c r="T4608" t="str">
        <f>_xlfn.XLOOKUP(Table2[[#This Row],[Product_ID]],Table4[Product_ID],Table4[Product_Name],"Not Found")</f>
        <v>Power Bank</v>
      </c>
    </row>
    <row r="4609" spans="1:20" x14ac:dyDescent="0.3">
      <c r="A4609" t="s">
        <v>5141</v>
      </c>
      <c r="B4609" s="4">
        <v>45781</v>
      </c>
      <c r="C4609" s="4">
        <v>45782</v>
      </c>
      <c r="D4609" t="s">
        <v>737</v>
      </c>
      <c r="E4609" t="s">
        <v>99</v>
      </c>
      <c r="F4609" s="8">
        <v>2</v>
      </c>
      <c r="G4609" s="10">
        <v>0.1</v>
      </c>
      <c r="H4609" t="s">
        <v>21</v>
      </c>
      <c r="I4609" s="8">
        <v>448.2</v>
      </c>
      <c r="J4609" s="8">
        <v>133</v>
      </c>
      <c r="K4609" s="12">
        <f>YEAR(Table2[[#This Row],[Order_Date]])</f>
        <v>2025</v>
      </c>
      <c r="L4609" s="12">
        <f>MONTH(Table2[[#This Row],[Order_Date]])</f>
        <v>5</v>
      </c>
      <c r="M4609" t="str">
        <f>TEXT(Table2[[#This Row],[Order_Date]],"mmm")</f>
        <v>May</v>
      </c>
      <c r="N4609" t="str">
        <f>TEXT(Table2[[#This Row],[Order_Date]],"YYYY-MM")</f>
        <v>2025-05</v>
      </c>
      <c r="O4609" s="9">
        <f>IFERROR(Table2[[#This Row],[Profit]]/Table2[[#This Row],[Sales]],0)</f>
        <v>0.29674252565818832</v>
      </c>
      <c r="P4609" t="str">
        <f>_xlfn.XLOOKUP(Table2[[#This Row],[Product_ID]],Table4[Product_ID],Table4[Category],"Not Found")</f>
        <v>Office</v>
      </c>
      <c r="Q4609" t="str">
        <f>_xlfn.XLOOKUP(Table2[[#This Row],[Product_ID]],Table4[Product_ID],Table4[Sub_Category],"Not Found")</f>
        <v>Paper</v>
      </c>
      <c r="R4609" t="str">
        <f>_xlfn.XLOOKUP(Table2[[#This Row],[Customer_ID]],Table1[Customer_ID],Table1[Region],"Not Found")</f>
        <v>West</v>
      </c>
      <c r="S4609" t="str">
        <f>_xlfn.XLOOKUP(Table2[[#This Row],[Customer_ID]],Table1[Customer_ID],Table1[Segment],"Not Found")</f>
        <v>Corporate</v>
      </c>
      <c r="T4609" t="str">
        <f>_xlfn.XLOOKUP(Table2[[#This Row],[Product_ID]],Table4[Product_ID],Table4[Product_Name],"Not Found")</f>
        <v>Pen Set</v>
      </c>
    </row>
    <row r="4610" spans="1:20" x14ac:dyDescent="0.3">
      <c r="A4610" t="s">
        <v>5142</v>
      </c>
      <c r="B4610" s="4">
        <v>45769</v>
      </c>
      <c r="C4610" s="4">
        <v>45770</v>
      </c>
      <c r="D4610" t="s">
        <v>1311</v>
      </c>
      <c r="E4610" t="s">
        <v>50</v>
      </c>
      <c r="F4610" s="8">
        <v>4</v>
      </c>
      <c r="G4610" s="10">
        <v>0.15</v>
      </c>
      <c r="H4610" t="s">
        <v>13</v>
      </c>
      <c r="I4610" s="8">
        <v>1696.6</v>
      </c>
      <c r="J4610" s="8">
        <v>327.35000000000002</v>
      </c>
      <c r="K4610" s="12">
        <f>YEAR(Table2[[#This Row],[Order_Date]])</f>
        <v>2025</v>
      </c>
      <c r="L4610" s="12">
        <f>MONTH(Table2[[#This Row],[Order_Date]])</f>
        <v>4</v>
      </c>
      <c r="M4610" t="str">
        <f>TEXT(Table2[[#This Row],[Order_Date]],"mmm")</f>
        <v>Apr</v>
      </c>
      <c r="N4610" t="str">
        <f>TEXT(Table2[[#This Row],[Order_Date]],"YYYY-MM")</f>
        <v>2025-04</v>
      </c>
      <c r="O4610" s="9">
        <f>IFERROR(Table2[[#This Row],[Profit]]/Table2[[#This Row],[Sales]],0)</f>
        <v>0.19294471295532242</v>
      </c>
      <c r="P4610" t="str">
        <f>_xlfn.XLOOKUP(Table2[[#This Row],[Product_ID]],Table4[Product_ID],Table4[Category],"Not Found")</f>
        <v>Technology</v>
      </c>
      <c r="Q4610" t="str">
        <f>_xlfn.XLOOKUP(Table2[[#This Row],[Product_ID]],Table4[Product_ID],Table4[Sub_Category],"Not Found")</f>
        <v>Accessories</v>
      </c>
      <c r="R4610" t="str">
        <f>_xlfn.XLOOKUP(Table2[[#This Row],[Customer_ID]],Table1[Customer_ID],Table1[Region],"Not Found")</f>
        <v>South</v>
      </c>
      <c r="S4610" t="str">
        <f>_xlfn.XLOOKUP(Table2[[#This Row],[Customer_ID]],Table1[Customer_ID],Table1[Segment],"Not Found")</f>
        <v>Home Office</v>
      </c>
      <c r="T4610" t="str">
        <f>_xlfn.XLOOKUP(Table2[[#This Row],[Product_ID]],Table4[Product_ID],Table4[Product_Name],"Not Found")</f>
        <v>Wireless Mouse</v>
      </c>
    </row>
    <row r="4611" spans="1:20" x14ac:dyDescent="0.3">
      <c r="A4611" t="s">
        <v>5143</v>
      </c>
      <c r="B4611" s="4">
        <v>45450</v>
      </c>
      <c r="C4611" s="4">
        <v>45454</v>
      </c>
      <c r="D4611" t="s">
        <v>932</v>
      </c>
      <c r="E4611" t="s">
        <v>76</v>
      </c>
      <c r="F4611" s="8">
        <v>2</v>
      </c>
      <c r="G4611" s="10">
        <v>0.15</v>
      </c>
      <c r="H4611" t="s">
        <v>17</v>
      </c>
      <c r="I4611" s="8">
        <v>1528.3</v>
      </c>
      <c r="J4611" s="8">
        <v>402.38</v>
      </c>
      <c r="K4611" s="12">
        <f>YEAR(Table2[[#This Row],[Order_Date]])</f>
        <v>2024</v>
      </c>
      <c r="L4611" s="12">
        <f>MONTH(Table2[[#This Row],[Order_Date]])</f>
        <v>6</v>
      </c>
      <c r="M4611" t="str">
        <f>TEXT(Table2[[#This Row],[Order_Date]],"mmm")</f>
        <v>Jun</v>
      </c>
      <c r="N4611" t="str">
        <f>TEXT(Table2[[#This Row],[Order_Date]],"YYYY-MM")</f>
        <v>2024-06</v>
      </c>
      <c r="O4611" s="9">
        <f>IFERROR(Table2[[#This Row],[Profit]]/Table2[[#This Row],[Sales]],0)</f>
        <v>0.26328600405679514</v>
      </c>
      <c r="P4611" t="str">
        <f>_xlfn.XLOOKUP(Table2[[#This Row],[Product_ID]],Table4[Product_ID],Table4[Category],"Not Found")</f>
        <v>Home</v>
      </c>
      <c r="Q4611" t="str">
        <f>_xlfn.XLOOKUP(Table2[[#This Row],[Product_ID]],Table4[Product_ID],Table4[Sub_Category],"Not Found")</f>
        <v>Decor</v>
      </c>
      <c r="R4611" t="str">
        <f>_xlfn.XLOOKUP(Table2[[#This Row],[Customer_ID]],Table1[Customer_ID],Table1[Region],"Not Found")</f>
        <v>West</v>
      </c>
      <c r="S4611" t="str">
        <f>_xlfn.XLOOKUP(Table2[[#This Row],[Customer_ID]],Table1[Customer_ID],Table1[Segment],"Not Found")</f>
        <v>Consumer</v>
      </c>
      <c r="T4611" t="str">
        <f>_xlfn.XLOOKUP(Table2[[#This Row],[Product_ID]],Table4[Product_ID],Table4[Product_Name],"Not Found")</f>
        <v>Wall Clock</v>
      </c>
    </row>
    <row r="4612" spans="1:20" x14ac:dyDescent="0.3">
      <c r="A4612" t="s">
        <v>5144</v>
      </c>
      <c r="B4612" s="4">
        <v>45675</v>
      </c>
      <c r="C4612" s="4">
        <v>45676</v>
      </c>
      <c r="D4612" t="s">
        <v>2216</v>
      </c>
      <c r="E4612" t="s">
        <v>200</v>
      </c>
      <c r="F4612" s="8">
        <v>2</v>
      </c>
      <c r="G4612" s="10">
        <v>0.15</v>
      </c>
      <c r="H4612" t="s">
        <v>17</v>
      </c>
      <c r="I4612" s="8">
        <v>1868.3</v>
      </c>
      <c r="J4612" s="8">
        <v>480.89</v>
      </c>
      <c r="K4612" s="12">
        <f>YEAR(Table2[[#This Row],[Order_Date]])</f>
        <v>2025</v>
      </c>
      <c r="L4612" s="12">
        <f>MONTH(Table2[[#This Row],[Order_Date]])</f>
        <v>1</v>
      </c>
      <c r="M4612" t="str">
        <f>TEXT(Table2[[#This Row],[Order_Date]],"mmm")</f>
        <v>Jan</v>
      </c>
      <c r="N4612" t="str">
        <f>TEXT(Table2[[#This Row],[Order_Date]],"YYYY-MM")</f>
        <v>2025-01</v>
      </c>
      <c r="O4612" s="9">
        <f>IFERROR(Table2[[#This Row],[Profit]]/Table2[[#This Row],[Sales]],0)</f>
        <v>0.25739442273724777</v>
      </c>
      <c r="P4612" t="str">
        <f>_xlfn.XLOOKUP(Table2[[#This Row],[Product_ID]],Table4[Product_ID],Table4[Category],"Not Found")</f>
        <v>Office</v>
      </c>
      <c r="Q4612" t="str">
        <f>_xlfn.XLOOKUP(Table2[[#This Row],[Product_ID]],Table4[Product_ID],Table4[Sub_Category],"Not Found")</f>
        <v>Office Supplies</v>
      </c>
      <c r="R4612" t="str">
        <f>_xlfn.XLOOKUP(Table2[[#This Row],[Customer_ID]],Table1[Customer_ID],Table1[Region],"Not Found")</f>
        <v>East</v>
      </c>
      <c r="S4612" t="str">
        <f>_xlfn.XLOOKUP(Table2[[#This Row],[Customer_ID]],Table1[Customer_ID],Table1[Segment],"Not Found")</f>
        <v>Consumer</v>
      </c>
      <c r="T4612" t="str">
        <f>_xlfn.XLOOKUP(Table2[[#This Row],[Product_ID]],Table4[Product_ID],Table4[Product_Name],"Not Found")</f>
        <v>Laptop Stand</v>
      </c>
    </row>
    <row r="4613" spans="1:20" x14ac:dyDescent="0.3">
      <c r="A4613" t="s">
        <v>5145</v>
      </c>
      <c r="B4613" s="4">
        <v>45454</v>
      </c>
      <c r="C4613" s="4">
        <v>45458</v>
      </c>
      <c r="D4613" t="s">
        <v>441</v>
      </c>
      <c r="E4613" t="s">
        <v>29</v>
      </c>
      <c r="F4613" s="8">
        <v>1</v>
      </c>
      <c r="G4613" s="10">
        <v>0.1</v>
      </c>
      <c r="H4613" t="s">
        <v>17</v>
      </c>
      <c r="I4613" s="8">
        <v>359.1</v>
      </c>
      <c r="J4613" s="8">
        <v>116.14</v>
      </c>
      <c r="K4613" s="12">
        <f>YEAR(Table2[[#This Row],[Order_Date]])</f>
        <v>2024</v>
      </c>
      <c r="L4613" s="12">
        <f>MONTH(Table2[[#This Row],[Order_Date]])</f>
        <v>6</v>
      </c>
      <c r="M4613" t="str">
        <f>TEXT(Table2[[#This Row],[Order_Date]],"mmm")</f>
        <v>Jun</v>
      </c>
      <c r="N4613" t="str">
        <f>TEXT(Table2[[#This Row],[Order_Date]],"YYYY-MM")</f>
        <v>2024-06</v>
      </c>
      <c r="O4613" s="9">
        <f>IFERROR(Table2[[#This Row],[Profit]]/Table2[[#This Row],[Sales]],0)</f>
        <v>0.3234196602617655</v>
      </c>
      <c r="P4613" t="str">
        <f>_xlfn.XLOOKUP(Table2[[#This Row],[Product_ID]],Table4[Product_ID],Table4[Category],"Not Found")</f>
        <v>Office</v>
      </c>
      <c r="Q4613" t="str">
        <f>_xlfn.XLOOKUP(Table2[[#This Row],[Product_ID]],Table4[Product_ID],Table4[Sub_Category],"Not Found")</f>
        <v>Paper</v>
      </c>
      <c r="R4613" t="str">
        <f>_xlfn.XLOOKUP(Table2[[#This Row],[Customer_ID]],Table1[Customer_ID],Table1[Region],"Not Found")</f>
        <v>East</v>
      </c>
      <c r="S4613" t="str">
        <f>_xlfn.XLOOKUP(Table2[[#This Row],[Customer_ID]],Table1[Customer_ID],Table1[Segment],"Not Found")</f>
        <v>Consumer</v>
      </c>
      <c r="T4613" t="str">
        <f>_xlfn.XLOOKUP(Table2[[#This Row],[Product_ID]],Table4[Product_ID],Table4[Product_Name],"Not Found")</f>
        <v>Notebook Set</v>
      </c>
    </row>
    <row r="4614" spans="1:20" x14ac:dyDescent="0.3">
      <c r="A4614" t="s">
        <v>5146</v>
      </c>
      <c r="B4614" s="4">
        <v>45732</v>
      </c>
      <c r="C4614" s="4">
        <v>45734</v>
      </c>
      <c r="D4614" t="s">
        <v>952</v>
      </c>
      <c r="E4614" t="s">
        <v>20</v>
      </c>
      <c r="F4614" s="8">
        <v>3</v>
      </c>
      <c r="G4614" s="10">
        <v>0</v>
      </c>
      <c r="H4614" t="s">
        <v>13</v>
      </c>
      <c r="I4614" s="8">
        <v>20997</v>
      </c>
      <c r="J4614" s="8">
        <v>4238.75</v>
      </c>
      <c r="K4614" s="12">
        <f>YEAR(Table2[[#This Row],[Order_Date]])</f>
        <v>2025</v>
      </c>
      <c r="L4614" s="12">
        <f>MONTH(Table2[[#This Row],[Order_Date]])</f>
        <v>3</v>
      </c>
      <c r="M4614" t="str">
        <f>TEXT(Table2[[#This Row],[Order_Date]],"mmm")</f>
        <v>Mar</v>
      </c>
      <c r="N4614" t="str">
        <f>TEXT(Table2[[#This Row],[Order_Date]],"YYYY-MM")</f>
        <v>2025-03</v>
      </c>
      <c r="O4614" s="9">
        <f>IFERROR(Table2[[#This Row],[Profit]]/Table2[[#This Row],[Sales]],0)</f>
        <v>0.20187407724913084</v>
      </c>
      <c r="P4614" t="str">
        <f>_xlfn.XLOOKUP(Table2[[#This Row],[Product_ID]],Table4[Product_ID],Table4[Category],"Not Found")</f>
        <v>Furniture</v>
      </c>
      <c r="Q4614" t="str">
        <f>_xlfn.XLOOKUP(Table2[[#This Row],[Product_ID]],Table4[Product_ID],Table4[Sub_Category],"Not Found")</f>
        <v>Furniture</v>
      </c>
      <c r="R4614" t="str">
        <f>_xlfn.XLOOKUP(Table2[[#This Row],[Customer_ID]],Table1[Customer_ID],Table1[Region],"Not Found")</f>
        <v>West</v>
      </c>
      <c r="S4614" t="str">
        <f>_xlfn.XLOOKUP(Table2[[#This Row],[Customer_ID]],Table1[Customer_ID],Table1[Segment],"Not Found")</f>
        <v>Corporate</v>
      </c>
      <c r="T4614" t="str">
        <f>_xlfn.XLOOKUP(Table2[[#This Row],[Product_ID]],Table4[Product_ID],Table4[Product_Name],"Not Found")</f>
        <v>Office Chair</v>
      </c>
    </row>
    <row r="4615" spans="1:20" x14ac:dyDescent="0.3">
      <c r="A4615" t="s">
        <v>5147</v>
      </c>
      <c r="B4615" s="4">
        <v>45480</v>
      </c>
      <c r="C4615" s="4">
        <v>45484</v>
      </c>
      <c r="D4615" t="s">
        <v>1135</v>
      </c>
      <c r="E4615" t="s">
        <v>26</v>
      </c>
      <c r="F4615" s="8">
        <v>2</v>
      </c>
      <c r="G4615" s="10">
        <v>0.1</v>
      </c>
      <c r="H4615" t="s">
        <v>17</v>
      </c>
      <c r="I4615" s="8">
        <v>1618.2</v>
      </c>
      <c r="J4615" s="8">
        <v>331.76</v>
      </c>
      <c r="K4615" s="12">
        <f>YEAR(Table2[[#This Row],[Order_Date]])</f>
        <v>2024</v>
      </c>
      <c r="L4615" s="12">
        <f>MONTH(Table2[[#This Row],[Order_Date]])</f>
        <v>7</v>
      </c>
      <c r="M4615" t="str">
        <f>TEXT(Table2[[#This Row],[Order_Date]],"mmm")</f>
        <v>Jul</v>
      </c>
      <c r="N4615" t="str">
        <f>TEXT(Table2[[#This Row],[Order_Date]],"YYYY-MM")</f>
        <v>2024-07</v>
      </c>
      <c r="O4615" s="9">
        <f>IFERROR(Table2[[#This Row],[Profit]]/Table2[[#This Row],[Sales]],0)</f>
        <v>0.20501792114695339</v>
      </c>
      <c r="P4615" t="str">
        <f>_xlfn.XLOOKUP(Table2[[#This Row],[Product_ID]],Table4[Product_ID],Table4[Category],"Not Found")</f>
        <v>Technology</v>
      </c>
      <c r="Q4615" t="str">
        <f>_xlfn.XLOOKUP(Table2[[#This Row],[Product_ID]],Table4[Product_ID],Table4[Sub_Category],"Not Found")</f>
        <v>Accessories</v>
      </c>
      <c r="R4615" t="str">
        <f>_xlfn.XLOOKUP(Table2[[#This Row],[Customer_ID]],Table1[Customer_ID],Table1[Region],"Not Found")</f>
        <v>North</v>
      </c>
      <c r="S4615" t="str">
        <f>_xlfn.XLOOKUP(Table2[[#This Row],[Customer_ID]],Table1[Customer_ID],Table1[Segment],"Not Found")</f>
        <v>Home Office</v>
      </c>
      <c r="T4615" t="str">
        <f>_xlfn.XLOOKUP(Table2[[#This Row],[Product_ID]],Table4[Product_ID],Table4[Product_Name],"Not Found")</f>
        <v>Keyboard</v>
      </c>
    </row>
    <row r="4616" spans="1:20" x14ac:dyDescent="0.3">
      <c r="A4616" t="s">
        <v>5148</v>
      </c>
      <c r="B4616" s="4">
        <v>45706</v>
      </c>
      <c r="C4616" s="4">
        <v>45708</v>
      </c>
      <c r="D4616" t="s">
        <v>227</v>
      </c>
      <c r="E4616" t="s">
        <v>81</v>
      </c>
      <c r="F4616" s="8">
        <v>2</v>
      </c>
      <c r="G4616" s="10">
        <v>0.1</v>
      </c>
      <c r="H4616" t="s">
        <v>13</v>
      </c>
      <c r="I4616" s="8">
        <v>1438.2</v>
      </c>
      <c r="J4616" s="8">
        <v>394.89</v>
      </c>
      <c r="K4616" s="12">
        <f>YEAR(Table2[[#This Row],[Order_Date]])</f>
        <v>2025</v>
      </c>
      <c r="L4616" s="12">
        <f>MONTH(Table2[[#This Row],[Order_Date]])</f>
        <v>2</v>
      </c>
      <c r="M4616" t="str">
        <f>TEXT(Table2[[#This Row],[Order_Date]],"mmm")</f>
        <v>Feb</v>
      </c>
      <c r="N4616" t="str">
        <f>TEXT(Table2[[#This Row],[Order_Date]],"YYYY-MM")</f>
        <v>2025-02</v>
      </c>
      <c r="O4616" s="9">
        <f>IFERROR(Table2[[#This Row],[Profit]]/Table2[[#This Row],[Sales]],0)</f>
        <v>0.27457238214434709</v>
      </c>
      <c r="P4616" t="str">
        <f>_xlfn.XLOOKUP(Table2[[#This Row],[Product_ID]],Table4[Product_ID],Table4[Category],"Not Found")</f>
        <v>Home</v>
      </c>
      <c r="Q4616" t="str">
        <f>_xlfn.XLOOKUP(Table2[[#This Row],[Product_ID]],Table4[Product_ID],Table4[Sub_Category],"Not Found")</f>
        <v>Kitchen</v>
      </c>
      <c r="R4616" t="str">
        <f>_xlfn.XLOOKUP(Table2[[#This Row],[Customer_ID]],Table1[Customer_ID],Table1[Region],"Not Found")</f>
        <v>West</v>
      </c>
      <c r="S4616" t="str">
        <f>_xlfn.XLOOKUP(Table2[[#This Row],[Customer_ID]],Table1[Customer_ID],Table1[Segment],"Not Found")</f>
        <v>Consumer</v>
      </c>
      <c r="T4616" t="str">
        <f>_xlfn.XLOOKUP(Table2[[#This Row],[Product_ID]],Table4[Product_ID],Table4[Product_Name],"Not Found")</f>
        <v>Travel Mug</v>
      </c>
    </row>
    <row r="4617" spans="1:20" x14ac:dyDescent="0.3">
      <c r="A4617" t="s">
        <v>5149</v>
      </c>
      <c r="B4617" s="4">
        <v>45630</v>
      </c>
      <c r="C4617" s="4">
        <v>45633</v>
      </c>
      <c r="D4617" t="s">
        <v>480</v>
      </c>
      <c r="E4617" t="s">
        <v>99</v>
      </c>
      <c r="F4617" s="8">
        <v>1</v>
      </c>
      <c r="G4617" s="10">
        <v>0</v>
      </c>
      <c r="H4617" t="s">
        <v>13</v>
      </c>
      <c r="I4617" s="8">
        <v>249</v>
      </c>
      <c r="J4617" s="8">
        <v>79.5</v>
      </c>
      <c r="K4617" s="12">
        <f>YEAR(Table2[[#This Row],[Order_Date]])</f>
        <v>2024</v>
      </c>
      <c r="L4617" s="12">
        <f>MONTH(Table2[[#This Row],[Order_Date]])</f>
        <v>12</v>
      </c>
      <c r="M4617" t="str">
        <f>TEXT(Table2[[#This Row],[Order_Date]],"mmm")</f>
        <v>Dec</v>
      </c>
      <c r="N4617" t="str">
        <f>TEXT(Table2[[#This Row],[Order_Date]],"YYYY-MM")</f>
        <v>2024-12</v>
      </c>
      <c r="O4617" s="9">
        <f>IFERROR(Table2[[#This Row],[Profit]]/Table2[[#This Row],[Sales]],0)</f>
        <v>0.31927710843373491</v>
      </c>
      <c r="P4617" t="str">
        <f>_xlfn.XLOOKUP(Table2[[#This Row],[Product_ID]],Table4[Product_ID],Table4[Category],"Not Found")</f>
        <v>Office</v>
      </c>
      <c r="Q4617" t="str">
        <f>_xlfn.XLOOKUP(Table2[[#This Row],[Product_ID]],Table4[Product_ID],Table4[Sub_Category],"Not Found")</f>
        <v>Paper</v>
      </c>
      <c r="R4617" t="str">
        <f>_xlfn.XLOOKUP(Table2[[#This Row],[Customer_ID]],Table1[Customer_ID],Table1[Region],"Not Found")</f>
        <v>South</v>
      </c>
      <c r="S4617" t="str">
        <f>_xlfn.XLOOKUP(Table2[[#This Row],[Customer_ID]],Table1[Customer_ID],Table1[Segment],"Not Found")</f>
        <v>Corporate</v>
      </c>
      <c r="T4617" t="str">
        <f>_xlfn.XLOOKUP(Table2[[#This Row],[Product_ID]],Table4[Product_ID],Table4[Product_Name],"Not Found")</f>
        <v>Pen Set</v>
      </c>
    </row>
    <row r="4618" spans="1:20" x14ac:dyDescent="0.3">
      <c r="A4618" t="s">
        <v>5150</v>
      </c>
      <c r="B4618" s="4">
        <v>45898</v>
      </c>
      <c r="C4618" s="4">
        <v>45902</v>
      </c>
      <c r="D4618" t="s">
        <v>1119</v>
      </c>
      <c r="E4618" t="s">
        <v>12</v>
      </c>
      <c r="F4618" s="8">
        <v>1</v>
      </c>
      <c r="G4618" s="10">
        <v>0.1</v>
      </c>
      <c r="H4618" t="s">
        <v>17</v>
      </c>
      <c r="I4618" s="8">
        <v>539.1</v>
      </c>
      <c r="J4618" s="8">
        <v>118.33</v>
      </c>
      <c r="K4618" s="12">
        <f>YEAR(Table2[[#This Row],[Order_Date]])</f>
        <v>2025</v>
      </c>
      <c r="L4618" s="12">
        <f>MONTH(Table2[[#This Row],[Order_Date]])</f>
        <v>8</v>
      </c>
      <c r="M4618" t="str">
        <f>TEXT(Table2[[#This Row],[Order_Date]],"mmm")</f>
        <v>Aug</v>
      </c>
      <c r="N4618" t="str">
        <f>TEXT(Table2[[#This Row],[Order_Date]],"YYYY-MM")</f>
        <v>2025-08</v>
      </c>
      <c r="O4618" s="9">
        <f>IFERROR(Table2[[#This Row],[Profit]]/Table2[[#This Row],[Sales]],0)</f>
        <v>0.21949545538861062</v>
      </c>
      <c r="P4618" t="str">
        <f>_xlfn.XLOOKUP(Table2[[#This Row],[Product_ID]],Table4[Product_ID],Table4[Category],"Not Found")</f>
        <v>Home</v>
      </c>
      <c r="Q4618" t="str">
        <f>_xlfn.XLOOKUP(Table2[[#This Row],[Product_ID]],Table4[Product_ID],Table4[Sub_Category],"Not Found")</f>
        <v>Kitchen</v>
      </c>
      <c r="R4618" t="str">
        <f>_xlfn.XLOOKUP(Table2[[#This Row],[Customer_ID]],Table1[Customer_ID],Table1[Region],"Not Found")</f>
        <v>East</v>
      </c>
      <c r="S4618" t="str">
        <f>_xlfn.XLOOKUP(Table2[[#This Row],[Customer_ID]],Table1[Customer_ID],Table1[Segment],"Not Found")</f>
        <v>Home Office</v>
      </c>
      <c r="T4618" t="str">
        <f>_xlfn.XLOOKUP(Table2[[#This Row],[Product_ID]],Table4[Product_ID],Table4[Product_Name],"Not Found")</f>
        <v>Water Bottle</v>
      </c>
    </row>
    <row r="4619" spans="1:20" x14ac:dyDescent="0.3">
      <c r="A4619" t="s">
        <v>5151</v>
      </c>
      <c r="B4619" s="4">
        <v>45472</v>
      </c>
      <c r="C4619" s="4">
        <v>45475</v>
      </c>
      <c r="D4619" t="s">
        <v>401</v>
      </c>
      <c r="E4619" t="s">
        <v>45</v>
      </c>
      <c r="F4619" s="8">
        <v>2</v>
      </c>
      <c r="G4619" s="10">
        <v>0.05</v>
      </c>
      <c r="H4619" t="s">
        <v>13</v>
      </c>
      <c r="I4619" s="8">
        <v>4748.1000000000004</v>
      </c>
      <c r="J4619" s="8">
        <v>1001.86</v>
      </c>
      <c r="K4619" s="12">
        <f>YEAR(Table2[[#This Row],[Order_Date]])</f>
        <v>2024</v>
      </c>
      <c r="L4619" s="12">
        <f>MONTH(Table2[[#This Row],[Order_Date]])</f>
        <v>6</v>
      </c>
      <c r="M4619" t="str">
        <f>TEXT(Table2[[#This Row],[Order_Date]],"mmm")</f>
        <v>Jun</v>
      </c>
      <c r="N4619" t="str">
        <f>TEXT(Table2[[#This Row],[Order_Date]],"YYYY-MM")</f>
        <v>2024-06</v>
      </c>
      <c r="O4619" s="9">
        <f>IFERROR(Table2[[#This Row],[Profit]]/Table2[[#This Row],[Sales]],0)</f>
        <v>0.21100229565510414</v>
      </c>
      <c r="P4619" t="str">
        <f>_xlfn.XLOOKUP(Table2[[#This Row],[Product_ID]],Table4[Product_ID],Table4[Category],"Not Found")</f>
        <v>Technology</v>
      </c>
      <c r="Q4619" t="str">
        <f>_xlfn.XLOOKUP(Table2[[#This Row],[Product_ID]],Table4[Product_ID],Table4[Sub_Category],"Not Found")</f>
        <v>Audio</v>
      </c>
      <c r="R4619" t="str">
        <f>_xlfn.XLOOKUP(Table2[[#This Row],[Customer_ID]],Table1[Customer_ID],Table1[Region],"Not Found")</f>
        <v>West</v>
      </c>
      <c r="S4619" t="str">
        <f>_xlfn.XLOOKUP(Table2[[#This Row],[Customer_ID]],Table1[Customer_ID],Table1[Segment],"Not Found")</f>
        <v>Home Office</v>
      </c>
      <c r="T4619" t="str">
        <f>_xlfn.XLOOKUP(Table2[[#This Row],[Product_ID]],Table4[Product_ID],Table4[Product_Name],"Not Found")</f>
        <v>Headphones</v>
      </c>
    </row>
    <row r="4620" spans="1:20" x14ac:dyDescent="0.3">
      <c r="A4620" t="s">
        <v>5152</v>
      </c>
      <c r="B4620" s="4">
        <v>45579</v>
      </c>
      <c r="C4620" s="4">
        <v>45583</v>
      </c>
      <c r="D4620" t="s">
        <v>199</v>
      </c>
      <c r="E4620" t="s">
        <v>55</v>
      </c>
      <c r="F4620" s="8">
        <v>1</v>
      </c>
      <c r="G4620" s="10">
        <v>0.15</v>
      </c>
      <c r="H4620" t="s">
        <v>13</v>
      </c>
      <c r="I4620" s="8">
        <v>5099.1499999999996</v>
      </c>
      <c r="J4620" s="8">
        <v>744.38</v>
      </c>
      <c r="K4620" s="12">
        <f>YEAR(Table2[[#This Row],[Order_Date]])</f>
        <v>2024</v>
      </c>
      <c r="L4620" s="12">
        <f>MONTH(Table2[[#This Row],[Order_Date]])</f>
        <v>10</v>
      </c>
      <c r="M4620" t="str">
        <f>TEXT(Table2[[#This Row],[Order_Date]],"mmm")</f>
        <v>Oct</v>
      </c>
      <c r="N4620" t="str">
        <f>TEXT(Table2[[#This Row],[Order_Date]],"YYYY-MM")</f>
        <v>2024-10</v>
      </c>
      <c r="O4620" s="9">
        <f>IFERROR(Table2[[#This Row],[Profit]]/Table2[[#This Row],[Sales]],0)</f>
        <v>0.14598119294392203</v>
      </c>
      <c r="P4620" t="str">
        <f>_xlfn.XLOOKUP(Table2[[#This Row],[Product_ID]],Table4[Product_ID],Table4[Category],"Not Found")</f>
        <v>Furniture</v>
      </c>
      <c r="Q4620" t="str">
        <f>_xlfn.XLOOKUP(Table2[[#This Row],[Product_ID]],Table4[Product_ID],Table4[Sub_Category],"Not Found")</f>
        <v>Furniture</v>
      </c>
      <c r="R4620" t="str">
        <f>_xlfn.XLOOKUP(Table2[[#This Row],[Customer_ID]],Table1[Customer_ID],Table1[Region],"Not Found")</f>
        <v>South</v>
      </c>
      <c r="S4620" t="str">
        <f>_xlfn.XLOOKUP(Table2[[#This Row],[Customer_ID]],Table1[Customer_ID],Table1[Segment],"Not Found")</f>
        <v>Consumer</v>
      </c>
      <c r="T4620" t="str">
        <f>_xlfn.XLOOKUP(Table2[[#This Row],[Product_ID]],Table4[Product_ID],Table4[Product_Name],"Not Found")</f>
        <v>Study Table</v>
      </c>
    </row>
    <row r="4621" spans="1:20" x14ac:dyDescent="0.3">
      <c r="A4621" t="s">
        <v>5153</v>
      </c>
      <c r="B4621" s="4">
        <v>45478</v>
      </c>
      <c r="C4621" s="4">
        <v>45479</v>
      </c>
      <c r="D4621" t="s">
        <v>2375</v>
      </c>
      <c r="E4621" t="s">
        <v>76</v>
      </c>
      <c r="F4621" s="8">
        <v>3</v>
      </c>
      <c r="G4621" s="10">
        <v>0.1</v>
      </c>
      <c r="H4621" t="s">
        <v>13</v>
      </c>
      <c r="I4621" s="8">
        <v>2427.3000000000002</v>
      </c>
      <c r="J4621" s="8">
        <v>603.45000000000005</v>
      </c>
      <c r="K4621" s="12">
        <f>YEAR(Table2[[#This Row],[Order_Date]])</f>
        <v>2024</v>
      </c>
      <c r="L4621" s="12">
        <f>MONTH(Table2[[#This Row],[Order_Date]])</f>
        <v>7</v>
      </c>
      <c r="M4621" t="str">
        <f>TEXT(Table2[[#This Row],[Order_Date]],"mmm")</f>
        <v>Jul</v>
      </c>
      <c r="N4621" t="str">
        <f>TEXT(Table2[[#This Row],[Order_Date]],"YYYY-MM")</f>
        <v>2024-07</v>
      </c>
      <c r="O4621" s="9">
        <f>IFERROR(Table2[[#This Row],[Profit]]/Table2[[#This Row],[Sales]],0)</f>
        <v>0.24860956618464961</v>
      </c>
      <c r="P4621" t="str">
        <f>_xlfn.XLOOKUP(Table2[[#This Row],[Product_ID]],Table4[Product_ID],Table4[Category],"Not Found")</f>
        <v>Home</v>
      </c>
      <c r="Q4621" t="str">
        <f>_xlfn.XLOOKUP(Table2[[#This Row],[Product_ID]],Table4[Product_ID],Table4[Sub_Category],"Not Found")</f>
        <v>Decor</v>
      </c>
      <c r="R4621" t="str">
        <f>_xlfn.XLOOKUP(Table2[[#This Row],[Customer_ID]],Table1[Customer_ID],Table1[Region],"Not Found")</f>
        <v>West</v>
      </c>
      <c r="S4621" t="str">
        <f>_xlfn.XLOOKUP(Table2[[#This Row],[Customer_ID]],Table1[Customer_ID],Table1[Segment],"Not Found")</f>
        <v>Home Office</v>
      </c>
      <c r="T4621" t="str">
        <f>_xlfn.XLOOKUP(Table2[[#This Row],[Product_ID]],Table4[Product_ID],Table4[Product_Name],"Not Found")</f>
        <v>Wall Clock</v>
      </c>
    </row>
    <row r="4622" spans="1:20" x14ac:dyDescent="0.3">
      <c r="A4622" t="s">
        <v>5154</v>
      </c>
      <c r="B4622" s="4">
        <v>45429</v>
      </c>
      <c r="C4622" s="4">
        <v>45432</v>
      </c>
      <c r="D4622" t="s">
        <v>472</v>
      </c>
      <c r="E4622" t="s">
        <v>81</v>
      </c>
      <c r="F4622" s="8">
        <v>1</v>
      </c>
      <c r="G4622" s="10">
        <v>0.2</v>
      </c>
      <c r="H4622" t="s">
        <v>13</v>
      </c>
      <c r="I4622" s="8">
        <v>639.20000000000005</v>
      </c>
      <c r="J4622" s="8">
        <v>189.66</v>
      </c>
      <c r="K4622" s="12">
        <f>YEAR(Table2[[#This Row],[Order_Date]])</f>
        <v>2024</v>
      </c>
      <c r="L4622" s="12">
        <f>MONTH(Table2[[#This Row],[Order_Date]])</f>
        <v>5</v>
      </c>
      <c r="M4622" t="str">
        <f>TEXT(Table2[[#This Row],[Order_Date]],"mmm")</f>
        <v>May</v>
      </c>
      <c r="N4622" t="str">
        <f>TEXT(Table2[[#This Row],[Order_Date]],"YYYY-MM")</f>
        <v>2024-05</v>
      </c>
      <c r="O4622" s="9">
        <f>IFERROR(Table2[[#This Row],[Profit]]/Table2[[#This Row],[Sales]],0)</f>
        <v>0.29671464330413011</v>
      </c>
      <c r="P4622" t="str">
        <f>_xlfn.XLOOKUP(Table2[[#This Row],[Product_ID]],Table4[Product_ID],Table4[Category],"Not Found")</f>
        <v>Home</v>
      </c>
      <c r="Q4622" t="str">
        <f>_xlfn.XLOOKUP(Table2[[#This Row],[Product_ID]],Table4[Product_ID],Table4[Sub_Category],"Not Found")</f>
        <v>Kitchen</v>
      </c>
      <c r="R4622" t="str">
        <f>_xlfn.XLOOKUP(Table2[[#This Row],[Customer_ID]],Table1[Customer_ID],Table1[Region],"Not Found")</f>
        <v>South</v>
      </c>
      <c r="S4622" t="str">
        <f>_xlfn.XLOOKUP(Table2[[#This Row],[Customer_ID]],Table1[Customer_ID],Table1[Segment],"Not Found")</f>
        <v>Consumer</v>
      </c>
      <c r="T4622" t="str">
        <f>_xlfn.XLOOKUP(Table2[[#This Row],[Product_ID]],Table4[Product_ID],Table4[Product_Name],"Not Found")</f>
        <v>Travel Mug</v>
      </c>
    </row>
    <row r="4623" spans="1:20" x14ac:dyDescent="0.3">
      <c r="A4623" t="s">
        <v>5155</v>
      </c>
      <c r="B4623" s="4">
        <v>45421</v>
      </c>
      <c r="C4623" s="4">
        <v>45426</v>
      </c>
      <c r="D4623" t="s">
        <v>346</v>
      </c>
      <c r="E4623" t="s">
        <v>40</v>
      </c>
      <c r="F4623" s="8">
        <v>1</v>
      </c>
      <c r="G4623" s="10">
        <v>0</v>
      </c>
      <c r="H4623" t="s">
        <v>13</v>
      </c>
      <c r="I4623" s="8">
        <v>1499</v>
      </c>
      <c r="J4623" s="8">
        <v>329.81</v>
      </c>
      <c r="K4623" s="12">
        <f>YEAR(Table2[[#This Row],[Order_Date]])</f>
        <v>2024</v>
      </c>
      <c r="L4623" s="12">
        <f>MONTH(Table2[[#This Row],[Order_Date]])</f>
        <v>5</v>
      </c>
      <c r="M4623" t="str">
        <f>TEXT(Table2[[#This Row],[Order_Date]],"mmm")</f>
        <v>May</v>
      </c>
      <c r="N4623" t="str">
        <f>TEXT(Table2[[#This Row],[Order_Date]],"YYYY-MM")</f>
        <v>2024-05</v>
      </c>
      <c r="O4623" s="9">
        <f>IFERROR(Table2[[#This Row],[Profit]]/Table2[[#This Row],[Sales]],0)</f>
        <v>0.22002001334222815</v>
      </c>
      <c r="P4623" t="str">
        <f>_xlfn.XLOOKUP(Table2[[#This Row],[Product_ID]],Table4[Product_ID],Table4[Category],"Not Found")</f>
        <v>Technology</v>
      </c>
      <c r="Q4623" t="str">
        <f>_xlfn.XLOOKUP(Table2[[#This Row],[Product_ID]],Table4[Product_ID],Table4[Sub_Category],"Not Found")</f>
        <v>Accessories</v>
      </c>
      <c r="R4623" t="str">
        <f>_xlfn.XLOOKUP(Table2[[#This Row],[Customer_ID]],Table1[Customer_ID],Table1[Region],"Not Found")</f>
        <v>South</v>
      </c>
      <c r="S4623" t="str">
        <f>_xlfn.XLOOKUP(Table2[[#This Row],[Customer_ID]],Table1[Customer_ID],Table1[Segment],"Not Found")</f>
        <v>Consumer</v>
      </c>
      <c r="T4623" t="str">
        <f>_xlfn.XLOOKUP(Table2[[#This Row],[Product_ID]],Table4[Product_ID],Table4[Product_Name],"Not Found")</f>
        <v>Power Bank</v>
      </c>
    </row>
    <row r="4624" spans="1:20" x14ac:dyDescent="0.3">
      <c r="A4624" t="s">
        <v>5156</v>
      </c>
      <c r="B4624" s="4">
        <v>45485</v>
      </c>
      <c r="C4624" s="4">
        <v>45490</v>
      </c>
      <c r="D4624" t="s">
        <v>441</v>
      </c>
      <c r="E4624" t="s">
        <v>16</v>
      </c>
      <c r="F4624" s="8">
        <v>2</v>
      </c>
      <c r="G4624" s="10">
        <v>0</v>
      </c>
      <c r="H4624" t="s">
        <v>13</v>
      </c>
      <c r="I4624" s="8">
        <v>2598</v>
      </c>
      <c r="J4624" s="8">
        <v>624.36</v>
      </c>
      <c r="K4624" s="12">
        <f>YEAR(Table2[[#This Row],[Order_Date]])</f>
        <v>2024</v>
      </c>
      <c r="L4624" s="12">
        <f>MONTH(Table2[[#This Row],[Order_Date]])</f>
        <v>7</v>
      </c>
      <c r="M4624" t="str">
        <f>TEXT(Table2[[#This Row],[Order_Date]],"mmm")</f>
        <v>Jul</v>
      </c>
      <c r="N4624" t="str">
        <f>TEXT(Table2[[#This Row],[Order_Date]],"YYYY-MM")</f>
        <v>2024-07</v>
      </c>
      <c r="O4624" s="9">
        <f>IFERROR(Table2[[#This Row],[Profit]]/Table2[[#This Row],[Sales]],0)</f>
        <v>0.24032332563510392</v>
      </c>
      <c r="P4624" t="str">
        <f>_xlfn.XLOOKUP(Table2[[#This Row],[Product_ID]],Table4[Product_ID],Table4[Category],"Not Found")</f>
        <v>Technology</v>
      </c>
      <c r="Q4624" t="str">
        <f>_xlfn.XLOOKUP(Table2[[#This Row],[Product_ID]],Table4[Product_ID],Table4[Sub_Category],"Not Found")</f>
        <v>Accessories</v>
      </c>
      <c r="R4624" t="str">
        <f>_xlfn.XLOOKUP(Table2[[#This Row],[Customer_ID]],Table1[Customer_ID],Table1[Region],"Not Found")</f>
        <v>East</v>
      </c>
      <c r="S4624" t="str">
        <f>_xlfn.XLOOKUP(Table2[[#This Row],[Customer_ID]],Table1[Customer_ID],Table1[Segment],"Not Found")</f>
        <v>Consumer</v>
      </c>
      <c r="T4624" t="str">
        <f>_xlfn.XLOOKUP(Table2[[#This Row],[Product_ID]],Table4[Product_ID],Table4[Product_Name],"Not Found")</f>
        <v>USB-C Hub</v>
      </c>
    </row>
    <row r="4625" spans="1:20" x14ac:dyDescent="0.3">
      <c r="A4625" t="s">
        <v>5157</v>
      </c>
      <c r="B4625" s="4">
        <v>45607</v>
      </c>
      <c r="C4625" s="4">
        <v>45612</v>
      </c>
      <c r="D4625" t="s">
        <v>1687</v>
      </c>
      <c r="E4625" t="s">
        <v>65</v>
      </c>
      <c r="F4625" s="8">
        <v>3</v>
      </c>
      <c r="G4625" s="10">
        <v>0.2</v>
      </c>
      <c r="H4625" t="s">
        <v>13</v>
      </c>
      <c r="I4625" s="8">
        <v>1677.6</v>
      </c>
      <c r="J4625" s="8">
        <v>437.69</v>
      </c>
      <c r="K4625" s="12">
        <f>YEAR(Table2[[#This Row],[Order_Date]])</f>
        <v>2024</v>
      </c>
      <c r="L4625" s="12">
        <f>MONTH(Table2[[#This Row],[Order_Date]])</f>
        <v>11</v>
      </c>
      <c r="M4625" t="str">
        <f>TEXT(Table2[[#This Row],[Order_Date]],"mmm")</f>
        <v>Nov</v>
      </c>
      <c r="N4625" t="str">
        <f>TEXT(Table2[[#This Row],[Order_Date]],"YYYY-MM")</f>
        <v>2024-11</v>
      </c>
      <c r="O4625" s="9">
        <f>IFERROR(Table2[[#This Row],[Profit]]/Table2[[#This Row],[Sales]],0)</f>
        <v>0.26090247973295183</v>
      </c>
      <c r="P4625" t="str">
        <f>_xlfn.XLOOKUP(Table2[[#This Row],[Product_ID]],Table4[Product_ID],Table4[Category],"Not Found")</f>
        <v>Office</v>
      </c>
      <c r="Q4625" t="str">
        <f>_xlfn.XLOOKUP(Table2[[#This Row],[Product_ID]],Table4[Product_ID],Table4[Sub_Category],"Not Found")</f>
        <v>Storage</v>
      </c>
      <c r="R4625" t="str">
        <f>_xlfn.XLOOKUP(Table2[[#This Row],[Customer_ID]],Table1[Customer_ID],Table1[Region],"Not Found")</f>
        <v>West</v>
      </c>
      <c r="S4625" t="str">
        <f>_xlfn.XLOOKUP(Table2[[#This Row],[Customer_ID]],Table1[Customer_ID],Table1[Segment],"Not Found")</f>
        <v>Consumer</v>
      </c>
      <c r="T4625" t="str">
        <f>_xlfn.XLOOKUP(Table2[[#This Row],[Product_ID]],Table4[Product_ID],Table4[Product_Name],"Not Found")</f>
        <v>Desk Organizer</v>
      </c>
    </row>
    <row r="4626" spans="1:20" x14ac:dyDescent="0.3">
      <c r="A4626" t="s">
        <v>5158</v>
      </c>
      <c r="B4626" s="4">
        <v>45435</v>
      </c>
      <c r="C4626" s="4">
        <v>45438</v>
      </c>
      <c r="D4626" t="s">
        <v>52</v>
      </c>
      <c r="E4626" t="s">
        <v>200</v>
      </c>
      <c r="F4626" s="8">
        <v>1</v>
      </c>
      <c r="G4626" s="10">
        <v>0</v>
      </c>
      <c r="H4626" t="s">
        <v>21</v>
      </c>
      <c r="I4626" s="8">
        <v>1099</v>
      </c>
      <c r="J4626" s="8">
        <v>340.42</v>
      </c>
      <c r="K4626" s="12">
        <f>YEAR(Table2[[#This Row],[Order_Date]])</f>
        <v>2024</v>
      </c>
      <c r="L4626" s="12">
        <f>MONTH(Table2[[#This Row],[Order_Date]])</f>
        <v>5</v>
      </c>
      <c r="M4626" t="str">
        <f>TEXT(Table2[[#This Row],[Order_Date]],"mmm")</f>
        <v>May</v>
      </c>
      <c r="N4626" t="str">
        <f>TEXT(Table2[[#This Row],[Order_Date]],"YYYY-MM")</f>
        <v>2024-05</v>
      </c>
      <c r="O4626" s="9">
        <f>IFERROR(Table2[[#This Row],[Profit]]/Table2[[#This Row],[Sales]],0)</f>
        <v>0.30975432211101001</v>
      </c>
      <c r="P4626" t="str">
        <f>_xlfn.XLOOKUP(Table2[[#This Row],[Product_ID]],Table4[Product_ID],Table4[Category],"Not Found")</f>
        <v>Office</v>
      </c>
      <c r="Q4626" t="str">
        <f>_xlfn.XLOOKUP(Table2[[#This Row],[Product_ID]],Table4[Product_ID],Table4[Sub_Category],"Not Found")</f>
        <v>Office Supplies</v>
      </c>
      <c r="R4626" t="str">
        <f>_xlfn.XLOOKUP(Table2[[#This Row],[Customer_ID]],Table1[Customer_ID],Table1[Region],"Not Found")</f>
        <v>East</v>
      </c>
      <c r="S4626" t="str">
        <f>_xlfn.XLOOKUP(Table2[[#This Row],[Customer_ID]],Table1[Customer_ID],Table1[Segment],"Not Found")</f>
        <v>Corporate</v>
      </c>
      <c r="T4626" t="str">
        <f>_xlfn.XLOOKUP(Table2[[#This Row],[Product_ID]],Table4[Product_ID],Table4[Product_Name],"Not Found")</f>
        <v>Laptop Stand</v>
      </c>
    </row>
    <row r="4627" spans="1:20" x14ac:dyDescent="0.3">
      <c r="A4627" t="s">
        <v>5159</v>
      </c>
      <c r="B4627" s="4">
        <v>45307</v>
      </c>
      <c r="C4627" s="4">
        <v>45309</v>
      </c>
      <c r="D4627" t="s">
        <v>132</v>
      </c>
      <c r="E4627" t="s">
        <v>40</v>
      </c>
      <c r="F4627" s="8">
        <v>2</v>
      </c>
      <c r="G4627" s="10">
        <v>0.05</v>
      </c>
      <c r="H4627" t="s">
        <v>13</v>
      </c>
      <c r="I4627" s="8">
        <v>2848.1</v>
      </c>
      <c r="J4627" s="8">
        <v>620.28</v>
      </c>
      <c r="K4627" s="12">
        <f>YEAR(Table2[[#This Row],[Order_Date]])</f>
        <v>2024</v>
      </c>
      <c r="L4627" s="12">
        <f>MONTH(Table2[[#This Row],[Order_Date]])</f>
        <v>1</v>
      </c>
      <c r="M4627" t="str">
        <f>TEXT(Table2[[#This Row],[Order_Date]],"mmm")</f>
        <v>Jan</v>
      </c>
      <c r="N4627" t="str">
        <f>TEXT(Table2[[#This Row],[Order_Date]],"YYYY-MM")</f>
        <v>2024-01</v>
      </c>
      <c r="O4627" s="9">
        <f>IFERROR(Table2[[#This Row],[Profit]]/Table2[[#This Row],[Sales]],0)</f>
        <v>0.21778729679435413</v>
      </c>
      <c r="P4627" t="str">
        <f>_xlfn.XLOOKUP(Table2[[#This Row],[Product_ID]],Table4[Product_ID],Table4[Category],"Not Found")</f>
        <v>Technology</v>
      </c>
      <c r="Q4627" t="str">
        <f>_xlfn.XLOOKUP(Table2[[#This Row],[Product_ID]],Table4[Product_ID],Table4[Sub_Category],"Not Found")</f>
        <v>Accessories</v>
      </c>
      <c r="R4627" t="str">
        <f>_xlfn.XLOOKUP(Table2[[#This Row],[Customer_ID]],Table1[Customer_ID],Table1[Region],"Not Found")</f>
        <v>East</v>
      </c>
      <c r="S4627" t="str">
        <f>_xlfn.XLOOKUP(Table2[[#This Row],[Customer_ID]],Table1[Customer_ID],Table1[Segment],"Not Found")</f>
        <v>Consumer</v>
      </c>
      <c r="T4627" t="str">
        <f>_xlfn.XLOOKUP(Table2[[#This Row],[Product_ID]],Table4[Product_ID],Table4[Product_Name],"Not Found")</f>
        <v>Power Bank</v>
      </c>
    </row>
    <row r="4628" spans="1:20" x14ac:dyDescent="0.3">
      <c r="A4628" t="s">
        <v>5160</v>
      </c>
      <c r="B4628" s="4">
        <v>45593</v>
      </c>
      <c r="C4628" s="4">
        <v>45597</v>
      </c>
      <c r="D4628" t="s">
        <v>487</v>
      </c>
      <c r="E4628" t="s">
        <v>58</v>
      </c>
      <c r="F4628" s="8">
        <v>1</v>
      </c>
      <c r="G4628" s="10">
        <v>0.1</v>
      </c>
      <c r="H4628" t="s">
        <v>21</v>
      </c>
      <c r="I4628" s="8">
        <v>1799.1</v>
      </c>
      <c r="J4628" s="8">
        <v>443.83</v>
      </c>
      <c r="K4628" s="12">
        <f>YEAR(Table2[[#This Row],[Order_Date]])</f>
        <v>2024</v>
      </c>
      <c r="L4628" s="12">
        <f>MONTH(Table2[[#This Row],[Order_Date]])</f>
        <v>10</v>
      </c>
      <c r="M4628" t="str">
        <f>TEXT(Table2[[#This Row],[Order_Date]],"mmm")</f>
        <v>Oct</v>
      </c>
      <c r="N4628" t="str">
        <f>TEXT(Table2[[#This Row],[Order_Date]],"YYYY-MM")</f>
        <v>2024-10</v>
      </c>
      <c r="O4628" s="9">
        <f>IFERROR(Table2[[#This Row],[Profit]]/Table2[[#This Row],[Sales]],0)</f>
        <v>0.24669557000722583</v>
      </c>
      <c r="P4628" t="str">
        <f>_xlfn.XLOOKUP(Table2[[#This Row],[Product_ID]],Table4[Product_ID],Table4[Category],"Not Found")</f>
        <v>Technology</v>
      </c>
      <c r="Q4628" t="str">
        <f>_xlfn.XLOOKUP(Table2[[#This Row],[Product_ID]],Table4[Product_ID],Table4[Sub_Category],"Not Found")</f>
        <v>Audio</v>
      </c>
      <c r="R4628" t="str">
        <f>_xlfn.XLOOKUP(Table2[[#This Row],[Customer_ID]],Table1[Customer_ID],Table1[Region],"Not Found")</f>
        <v>West</v>
      </c>
      <c r="S4628" t="str">
        <f>_xlfn.XLOOKUP(Table2[[#This Row],[Customer_ID]],Table1[Customer_ID],Table1[Segment],"Not Found")</f>
        <v>Corporate</v>
      </c>
      <c r="T4628" t="str">
        <f>_xlfn.XLOOKUP(Table2[[#This Row],[Product_ID]],Table4[Product_ID],Table4[Product_Name],"Not Found")</f>
        <v>Bluetooth Speaker</v>
      </c>
    </row>
    <row r="4629" spans="1:20" x14ac:dyDescent="0.3">
      <c r="A4629" t="s">
        <v>5161</v>
      </c>
      <c r="B4629" s="4">
        <v>45714</v>
      </c>
      <c r="C4629" s="4">
        <v>45715</v>
      </c>
      <c r="D4629" t="s">
        <v>2075</v>
      </c>
      <c r="E4629" t="s">
        <v>116</v>
      </c>
      <c r="F4629" s="8">
        <v>2</v>
      </c>
      <c r="G4629" s="10">
        <v>0.15</v>
      </c>
      <c r="H4629" t="s">
        <v>13</v>
      </c>
      <c r="I4629" s="8">
        <v>678.3</v>
      </c>
      <c r="J4629" s="8">
        <v>169.83</v>
      </c>
      <c r="K4629" s="12">
        <f>YEAR(Table2[[#This Row],[Order_Date]])</f>
        <v>2025</v>
      </c>
      <c r="L4629" s="12">
        <f>MONTH(Table2[[#This Row],[Order_Date]])</f>
        <v>2</v>
      </c>
      <c r="M4629" t="str">
        <f>TEXT(Table2[[#This Row],[Order_Date]],"mmm")</f>
        <v>Feb</v>
      </c>
      <c r="N4629" t="str">
        <f>TEXT(Table2[[#This Row],[Order_Date]],"YYYY-MM")</f>
        <v>2025-02</v>
      </c>
      <c r="O4629" s="9">
        <f>IFERROR(Table2[[#This Row],[Profit]]/Table2[[#This Row],[Sales]],0)</f>
        <v>0.25037593984962409</v>
      </c>
      <c r="P4629" t="str">
        <f>_xlfn.XLOOKUP(Table2[[#This Row],[Product_ID]],Table4[Product_ID],Table4[Category],"Not Found")</f>
        <v>Technology</v>
      </c>
      <c r="Q4629" t="str">
        <f>_xlfn.XLOOKUP(Table2[[#This Row],[Product_ID]],Table4[Product_ID],Table4[Sub_Category],"Not Found")</f>
        <v>Accessories</v>
      </c>
      <c r="R4629" t="str">
        <f>_xlfn.XLOOKUP(Table2[[#This Row],[Customer_ID]],Table1[Customer_ID],Table1[Region],"Not Found")</f>
        <v>West</v>
      </c>
      <c r="S4629" t="str">
        <f>_xlfn.XLOOKUP(Table2[[#This Row],[Customer_ID]],Table1[Customer_ID],Table1[Segment],"Not Found")</f>
        <v>Consumer</v>
      </c>
      <c r="T4629" t="str">
        <f>_xlfn.XLOOKUP(Table2[[#This Row],[Product_ID]],Table4[Product_ID],Table4[Product_Name],"Not Found")</f>
        <v>Mobile Holder</v>
      </c>
    </row>
    <row r="4630" spans="1:20" x14ac:dyDescent="0.3">
      <c r="A4630" t="s">
        <v>5162</v>
      </c>
      <c r="B4630" s="4">
        <v>45536</v>
      </c>
      <c r="C4630" s="4">
        <v>45537</v>
      </c>
      <c r="D4630" t="s">
        <v>744</v>
      </c>
      <c r="E4630" t="s">
        <v>45</v>
      </c>
      <c r="F4630" s="8">
        <v>3</v>
      </c>
      <c r="G4630" s="10">
        <v>0</v>
      </c>
      <c r="H4630" t="s">
        <v>17</v>
      </c>
      <c r="I4630" s="8">
        <v>7497</v>
      </c>
      <c r="J4630" s="8">
        <v>1372.62</v>
      </c>
      <c r="K4630" s="12">
        <f>YEAR(Table2[[#This Row],[Order_Date]])</f>
        <v>2024</v>
      </c>
      <c r="L4630" s="12">
        <f>MONTH(Table2[[#This Row],[Order_Date]])</f>
        <v>9</v>
      </c>
      <c r="M4630" t="str">
        <f>TEXT(Table2[[#This Row],[Order_Date]],"mmm")</f>
        <v>Sep</v>
      </c>
      <c r="N4630" t="str">
        <f>TEXT(Table2[[#This Row],[Order_Date]],"YYYY-MM")</f>
        <v>2024-09</v>
      </c>
      <c r="O4630" s="9">
        <f>IFERROR(Table2[[#This Row],[Profit]]/Table2[[#This Row],[Sales]],0)</f>
        <v>0.18308923569427771</v>
      </c>
      <c r="P4630" t="str">
        <f>_xlfn.XLOOKUP(Table2[[#This Row],[Product_ID]],Table4[Product_ID],Table4[Category],"Not Found")</f>
        <v>Technology</v>
      </c>
      <c r="Q4630" t="str">
        <f>_xlfn.XLOOKUP(Table2[[#This Row],[Product_ID]],Table4[Product_ID],Table4[Sub_Category],"Not Found")</f>
        <v>Audio</v>
      </c>
      <c r="R4630" t="str">
        <f>_xlfn.XLOOKUP(Table2[[#This Row],[Customer_ID]],Table1[Customer_ID],Table1[Region],"Not Found")</f>
        <v>West</v>
      </c>
      <c r="S4630" t="str">
        <f>_xlfn.XLOOKUP(Table2[[#This Row],[Customer_ID]],Table1[Customer_ID],Table1[Segment],"Not Found")</f>
        <v>Corporate</v>
      </c>
      <c r="T4630" t="str">
        <f>_xlfn.XLOOKUP(Table2[[#This Row],[Product_ID]],Table4[Product_ID],Table4[Product_Name],"Not Found")</f>
        <v>Headphones</v>
      </c>
    </row>
    <row r="4631" spans="1:20" x14ac:dyDescent="0.3">
      <c r="A4631" t="s">
        <v>5163</v>
      </c>
      <c r="B4631" s="4">
        <v>45398</v>
      </c>
      <c r="C4631" s="4">
        <v>45401</v>
      </c>
      <c r="D4631" t="s">
        <v>146</v>
      </c>
      <c r="E4631" t="s">
        <v>16</v>
      </c>
      <c r="F4631" s="8">
        <v>3</v>
      </c>
      <c r="G4631" s="10">
        <v>0</v>
      </c>
      <c r="H4631" t="s">
        <v>13</v>
      </c>
      <c r="I4631" s="8">
        <v>3897</v>
      </c>
      <c r="J4631" s="8">
        <v>764.11</v>
      </c>
      <c r="K4631" s="12">
        <f>YEAR(Table2[[#This Row],[Order_Date]])</f>
        <v>2024</v>
      </c>
      <c r="L4631" s="12">
        <f>MONTH(Table2[[#This Row],[Order_Date]])</f>
        <v>4</v>
      </c>
      <c r="M4631" t="str">
        <f>TEXT(Table2[[#This Row],[Order_Date]],"mmm")</f>
        <v>Apr</v>
      </c>
      <c r="N4631" t="str">
        <f>TEXT(Table2[[#This Row],[Order_Date]],"YYYY-MM")</f>
        <v>2024-04</v>
      </c>
      <c r="O4631" s="9">
        <f>IFERROR(Table2[[#This Row],[Profit]]/Table2[[#This Row],[Sales]],0)</f>
        <v>0.19607646907877854</v>
      </c>
      <c r="P4631" t="str">
        <f>_xlfn.XLOOKUP(Table2[[#This Row],[Product_ID]],Table4[Product_ID],Table4[Category],"Not Found")</f>
        <v>Technology</v>
      </c>
      <c r="Q4631" t="str">
        <f>_xlfn.XLOOKUP(Table2[[#This Row],[Product_ID]],Table4[Product_ID],Table4[Sub_Category],"Not Found")</f>
        <v>Accessories</v>
      </c>
      <c r="R4631" t="str">
        <f>_xlfn.XLOOKUP(Table2[[#This Row],[Customer_ID]],Table1[Customer_ID],Table1[Region],"Not Found")</f>
        <v>South</v>
      </c>
      <c r="S4631" t="str">
        <f>_xlfn.XLOOKUP(Table2[[#This Row],[Customer_ID]],Table1[Customer_ID],Table1[Segment],"Not Found")</f>
        <v>Consumer</v>
      </c>
      <c r="T4631" t="str">
        <f>_xlfn.XLOOKUP(Table2[[#This Row],[Product_ID]],Table4[Product_ID],Table4[Product_Name],"Not Found")</f>
        <v>USB-C Hub</v>
      </c>
    </row>
    <row r="4632" spans="1:20" x14ac:dyDescent="0.3">
      <c r="A4632" t="s">
        <v>5164</v>
      </c>
      <c r="B4632" s="4">
        <v>45379</v>
      </c>
      <c r="C4632" s="4">
        <v>45384</v>
      </c>
      <c r="D4632" t="s">
        <v>489</v>
      </c>
      <c r="E4632" t="s">
        <v>20</v>
      </c>
      <c r="F4632" s="8">
        <v>1</v>
      </c>
      <c r="G4632" s="10">
        <v>0.05</v>
      </c>
      <c r="H4632" t="s">
        <v>30</v>
      </c>
      <c r="I4632" s="8">
        <v>6649.05</v>
      </c>
      <c r="J4632" s="8">
        <v>1100.96</v>
      </c>
      <c r="K4632" s="12">
        <f>YEAR(Table2[[#This Row],[Order_Date]])</f>
        <v>2024</v>
      </c>
      <c r="L4632" s="12">
        <f>MONTH(Table2[[#This Row],[Order_Date]])</f>
        <v>3</v>
      </c>
      <c r="M4632" t="str">
        <f>TEXT(Table2[[#This Row],[Order_Date]],"mmm")</f>
        <v>Mar</v>
      </c>
      <c r="N4632" t="str">
        <f>TEXT(Table2[[#This Row],[Order_Date]],"YYYY-MM")</f>
        <v>2024-03</v>
      </c>
      <c r="O4632" s="9">
        <f>IFERROR(Table2[[#This Row],[Profit]]/Table2[[#This Row],[Sales]],0)</f>
        <v>0.16558154924387694</v>
      </c>
      <c r="P4632" t="str">
        <f>_xlfn.XLOOKUP(Table2[[#This Row],[Product_ID]],Table4[Product_ID],Table4[Category],"Not Found")</f>
        <v>Furniture</v>
      </c>
      <c r="Q4632" t="str">
        <f>_xlfn.XLOOKUP(Table2[[#This Row],[Product_ID]],Table4[Product_ID],Table4[Sub_Category],"Not Found")</f>
        <v>Furniture</v>
      </c>
      <c r="R4632" t="str">
        <f>_xlfn.XLOOKUP(Table2[[#This Row],[Customer_ID]],Table1[Customer_ID],Table1[Region],"Not Found")</f>
        <v>West</v>
      </c>
      <c r="S4632" t="str">
        <f>_xlfn.XLOOKUP(Table2[[#This Row],[Customer_ID]],Table1[Customer_ID],Table1[Segment],"Not Found")</f>
        <v>Corporate</v>
      </c>
      <c r="T4632" t="str">
        <f>_xlfn.XLOOKUP(Table2[[#This Row],[Product_ID]],Table4[Product_ID],Table4[Product_Name],"Not Found")</f>
        <v>Office Chair</v>
      </c>
    </row>
    <row r="4633" spans="1:20" x14ac:dyDescent="0.3">
      <c r="A4633" t="s">
        <v>5165</v>
      </c>
      <c r="B4633" s="4">
        <v>45420</v>
      </c>
      <c r="C4633" s="4">
        <v>45421</v>
      </c>
      <c r="D4633" t="s">
        <v>1429</v>
      </c>
      <c r="E4633" t="s">
        <v>40</v>
      </c>
      <c r="F4633" s="8">
        <v>1</v>
      </c>
      <c r="G4633" s="10">
        <v>0.05</v>
      </c>
      <c r="H4633" t="s">
        <v>21</v>
      </c>
      <c r="I4633" s="8">
        <v>1424.05</v>
      </c>
      <c r="J4633" s="8">
        <v>401.77</v>
      </c>
      <c r="K4633" s="12">
        <f>YEAR(Table2[[#This Row],[Order_Date]])</f>
        <v>2024</v>
      </c>
      <c r="L4633" s="12">
        <f>MONTH(Table2[[#This Row],[Order_Date]])</f>
        <v>5</v>
      </c>
      <c r="M4633" t="str">
        <f>TEXT(Table2[[#This Row],[Order_Date]],"mmm")</f>
        <v>May</v>
      </c>
      <c r="N4633" t="str">
        <f>TEXT(Table2[[#This Row],[Order_Date]],"YYYY-MM")</f>
        <v>2024-05</v>
      </c>
      <c r="O4633" s="9">
        <f>IFERROR(Table2[[#This Row],[Profit]]/Table2[[#This Row],[Sales]],0)</f>
        <v>0.28213194761419896</v>
      </c>
      <c r="P4633" t="str">
        <f>_xlfn.XLOOKUP(Table2[[#This Row],[Product_ID]],Table4[Product_ID],Table4[Category],"Not Found")</f>
        <v>Technology</v>
      </c>
      <c r="Q4633" t="str">
        <f>_xlfn.XLOOKUP(Table2[[#This Row],[Product_ID]],Table4[Product_ID],Table4[Sub_Category],"Not Found")</f>
        <v>Accessories</v>
      </c>
      <c r="R4633" t="str">
        <f>_xlfn.XLOOKUP(Table2[[#This Row],[Customer_ID]],Table1[Customer_ID],Table1[Region],"Not Found")</f>
        <v>North</v>
      </c>
      <c r="S4633" t="str">
        <f>_xlfn.XLOOKUP(Table2[[#This Row],[Customer_ID]],Table1[Customer_ID],Table1[Segment],"Not Found")</f>
        <v>Corporate</v>
      </c>
      <c r="T4633" t="str">
        <f>_xlfn.XLOOKUP(Table2[[#This Row],[Product_ID]],Table4[Product_ID],Table4[Product_Name],"Not Found")</f>
        <v>Power Bank</v>
      </c>
    </row>
    <row r="4634" spans="1:20" x14ac:dyDescent="0.3">
      <c r="A4634" t="s">
        <v>5166</v>
      </c>
      <c r="B4634" s="4">
        <v>45632</v>
      </c>
      <c r="C4634" s="4">
        <v>45633</v>
      </c>
      <c r="D4634" t="s">
        <v>2189</v>
      </c>
      <c r="E4634" t="s">
        <v>12</v>
      </c>
      <c r="F4634" s="8">
        <v>2</v>
      </c>
      <c r="G4634" s="10">
        <v>0</v>
      </c>
      <c r="H4634" t="s">
        <v>13</v>
      </c>
      <c r="I4634" s="8">
        <v>1198</v>
      </c>
      <c r="J4634" s="8">
        <v>356.43</v>
      </c>
      <c r="K4634" s="12">
        <f>YEAR(Table2[[#This Row],[Order_Date]])</f>
        <v>2024</v>
      </c>
      <c r="L4634" s="12">
        <f>MONTH(Table2[[#This Row],[Order_Date]])</f>
        <v>12</v>
      </c>
      <c r="M4634" t="str">
        <f>TEXT(Table2[[#This Row],[Order_Date]],"mmm")</f>
        <v>Dec</v>
      </c>
      <c r="N4634" t="str">
        <f>TEXT(Table2[[#This Row],[Order_Date]],"YYYY-MM")</f>
        <v>2024-12</v>
      </c>
      <c r="O4634" s="9">
        <f>IFERROR(Table2[[#This Row],[Profit]]/Table2[[#This Row],[Sales]],0)</f>
        <v>0.29752086811352252</v>
      </c>
      <c r="P4634" t="str">
        <f>_xlfn.XLOOKUP(Table2[[#This Row],[Product_ID]],Table4[Product_ID],Table4[Category],"Not Found")</f>
        <v>Home</v>
      </c>
      <c r="Q4634" t="str">
        <f>_xlfn.XLOOKUP(Table2[[#This Row],[Product_ID]],Table4[Product_ID],Table4[Sub_Category],"Not Found")</f>
        <v>Kitchen</v>
      </c>
      <c r="R4634" t="str">
        <f>_xlfn.XLOOKUP(Table2[[#This Row],[Customer_ID]],Table1[Customer_ID],Table1[Region],"Not Found")</f>
        <v>East</v>
      </c>
      <c r="S4634" t="str">
        <f>_xlfn.XLOOKUP(Table2[[#This Row],[Customer_ID]],Table1[Customer_ID],Table1[Segment],"Not Found")</f>
        <v>Home Office</v>
      </c>
      <c r="T4634" t="str">
        <f>_xlfn.XLOOKUP(Table2[[#This Row],[Product_ID]],Table4[Product_ID],Table4[Product_Name],"Not Found")</f>
        <v>Water Bottle</v>
      </c>
    </row>
    <row r="4635" spans="1:20" x14ac:dyDescent="0.3">
      <c r="A4635" t="s">
        <v>5167</v>
      </c>
      <c r="B4635" s="4">
        <v>45295</v>
      </c>
      <c r="C4635" s="4">
        <v>45297</v>
      </c>
      <c r="D4635" t="s">
        <v>681</v>
      </c>
      <c r="E4635" t="s">
        <v>99</v>
      </c>
      <c r="F4635" s="8">
        <v>1</v>
      </c>
      <c r="G4635" s="10">
        <v>0.15</v>
      </c>
      <c r="H4635" t="s">
        <v>13</v>
      </c>
      <c r="I4635" s="8">
        <v>211.65</v>
      </c>
      <c r="J4635" s="8">
        <v>60</v>
      </c>
      <c r="K4635" s="12">
        <f>YEAR(Table2[[#This Row],[Order_Date]])</f>
        <v>2024</v>
      </c>
      <c r="L4635" s="12">
        <f>MONTH(Table2[[#This Row],[Order_Date]])</f>
        <v>1</v>
      </c>
      <c r="M4635" t="str">
        <f>TEXT(Table2[[#This Row],[Order_Date]],"mmm")</f>
        <v>Jan</v>
      </c>
      <c r="N4635" t="str">
        <f>TEXT(Table2[[#This Row],[Order_Date]],"YYYY-MM")</f>
        <v>2024-01</v>
      </c>
      <c r="O4635" s="9">
        <f>IFERROR(Table2[[#This Row],[Profit]]/Table2[[#This Row],[Sales]],0)</f>
        <v>0.28348688873139616</v>
      </c>
      <c r="P4635" t="str">
        <f>_xlfn.XLOOKUP(Table2[[#This Row],[Product_ID]],Table4[Product_ID],Table4[Category],"Not Found")</f>
        <v>Office</v>
      </c>
      <c r="Q4635" t="str">
        <f>_xlfn.XLOOKUP(Table2[[#This Row],[Product_ID]],Table4[Product_ID],Table4[Sub_Category],"Not Found")</f>
        <v>Paper</v>
      </c>
      <c r="R4635" t="str">
        <f>_xlfn.XLOOKUP(Table2[[#This Row],[Customer_ID]],Table1[Customer_ID],Table1[Region],"Not Found")</f>
        <v>South</v>
      </c>
      <c r="S4635" t="str">
        <f>_xlfn.XLOOKUP(Table2[[#This Row],[Customer_ID]],Table1[Customer_ID],Table1[Segment],"Not Found")</f>
        <v>Home Office</v>
      </c>
      <c r="T4635" t="str">
        <f>_xlfn.XLOOKUP(Table2[[#This Row],[Product_ID]],Table4[Product_ID],Table4[Product_Name],"Not Found")</f>
        <v>Pen Set</v>
      </c>
    </row>
    <row r="4636" spans="1:20" x14ac:dyDescent="0.3">
      <c r="A4636" t="s">
        <v>5168</v>
      </c>
      <c r="B4636" s="4">
        <v>45618</v>
      </c>
      <c r="C4636" s="4">
        <v>45619</v>
      </c>
      <c r="D4636" t="s">
        <v>625</v>
      </c>
      <c r="E4636" t="s">
        <v>58</v>
      </c>
      <c r="F4636" s="8">
        <v>2</v>
      </c>
      <c r="G4636" s="10">
        <v>0.1</v>
      </c>
      <c r="H4636" t="s">
        <v>17</v>
      </c>
      <c r="I4636" s="8">
        <v>3598.2</v>
      </c>
      <c r="J4636" s="8">
        <v>1136.67</v>
      </c>
      <c r="K4636" s="12">
        <f>YEAR(Table2[[#This Row],[Order_Date]])</f>
        <v>2024</v>
      </c>
      <c r="L4636" s="12">
        <f>MONTH(Table2[[#This Row],[Order_Date]])</f>
        <v>11</v>
      </c>
      <c r="M4636" t="str">
        <f>TEXT(Table2[[#This Row],[Order_Date]],"mmm")</f>
        <v>Nov</v>
      </c>
      <c r="N4636" t="str">
        <f>TEXT(Table2[[#This Row],[Order_Date]],"YYYY-MM")</f>
        <v>2024-11</v>
      </c>
      <c r="O4636" s="9">
        <f>IFERROR(Table2[[#This Row],[Profit]]/Table2[[#This Row],[Sales]],0)</f>
        <v>0.31589961647490417</v>
      </c>
      <c r="P4636" t="str">
        <f>_xlfn.XLOOKUP(Table2[[#This Row],[Product_ID]],Table4[Product_ID],Table4[Category],"Not Found")</f>
        <v>Technology</v>
      </c>
      <c r="Q4636" t="str">
        <f>_xlfn.XLOOKUP(Table2[[#This Row],[Product_ID]],Table4[Product_ID],Table4[Sub_Category],"Not Found")</f>
        <v>Audio</v>
      </c>
      <c r="R4636" t="str">
        <f>_xlfn.XLOOKUP(Table2[[#This Row],[Customer_ID]],Table1[Customer_ID],Table1[Region],"Not Found")</f>
        <v>West</v>
      </c>
      <c r="S4636" t="str">
        <f>_xlfn.XLOOKUP(Table2[[#This Row],[Customer_ID]],Table1[Customer_ID],Table1[Segment],"Not Found")</f>
        <v>Consumer</v>
      </c>
      <c r="T4636" t="str">
        <f>_xlfn.XLOOKUP(Table2[[#This Row],[Product_ID]],Table4[Product_ID],Table4[Product_Name],"Not Found")</f>
        <v>Bluetooth Speaker</v>
      </c>
    </row>
    <row r="4637" spans="1:20" x14ac:dyDescent="0.3">
      <c r="A4637" t="s">
        <v>5169</v>
      </c>
      <c r="B4637" s="4">
        <v>45701</v>
      </c>
      <c r="C4637" s="4">
        <v>45702</v>
      </c>
      <c r="D4637" t="s">
        <v>2929</v>
      </c>
      <c r="E4637" t="s">
        <v>26</v>
      </c>
      <c r="F4637" s="8">
        <v>2</v>
      </c>
      <c r="G4637" s="10">
        <v>0.15</v>
      </c>
      <c r="H4637" t="s">
        <v>30</v>
      </c>
      <c r="I4637" s="8">
        <v>1528.3</v>
      </c>
      <c r="J4637" s="8">
        <v>266.10000000000002</v>
      </c>
      <c r="K4637" s="12">
        <f>YEAR(Table2[[#This Row],[Order_Date]])</f>
        <v>2025</v>
      </c>
      <c r="L4637" s="12">
        <f>MONTH(Table2[[#This Row],[Order_Date]])</f>
        <v>2</v>
      </c>
      <c r="M4637" t="str">
        <f>TEXT(Table2[[#This Row],[Order_Date]],"mmm")</f>
        <v>Feb</v>
      </c>
      <c r="N4637" t="str">
        <f>TEXT(Table2[[#This Row],[Order_Date]],"YYYY-MM")</f>
        <v>2025-02</v>
      </c>
      <c r="O4637" s="9">
        <f>IFERROR(Table2[[#This Row],[Profit]]/Table2[[#This Row],[Sales]],0)</f>
        <v>0.17411502977164173</v>
      </c>
      <c r="P4637" t="str">
        <f>_xlfn.XLOOKUP(Table2[[#This Row],[Product_ID]],Table4[Product_ID],Table4[Category],"Not Found")</f>
        <v>Technology</v>
      </c>
      <c r="Q4637" t="str">
        <f>_xlfn.XLOOKUP(Table2[[#This Row],[Product_ID]],Table4[Product_ID],Table4[Sub_Category],"Not Found")</f>
        <v>Accessories</v>
      </c>
      <c r="R4637" t="str">
        <f>_xlfn.XLOOKUP(Table2[[#This Row],[Customer_ID]],Table1[Customer_ID],Table1[Region],"Not Found")</f>
        <v>South</v>
      </c>
      <c r="S4637" t="str">
        <f>_xlfn.XLOOKUP(Table2[[#This Row],[Customer_ID]],Table1[Customer_ID],Table1[Segment],"Not Found")</f>
        <v>Home Office</v>
      </c>
      <c r="T4637" t="str">
        <f>_xlfn.XLOOKUP(Table2[[#This Row],[Product_ID]],Table4[Product_ID],Table4[Product_Name],"Not Found")</f>
        <v>Keyboard</v>
      </c>
    </row>
    <row r="4638" spans="1:20" x14ac:dyDescent="0.3">
      <c r="A4638" t="s">
        <v>5170</v>
      </c>
      <c r="B4638" s="4">
        <v>45597</v>
      </c>
      <c r="C4638" s="4">
        <v>45601</v>
      </c>
      <c r="D4638" t="s">
        <v>1763</v>
      </c>
      <c r="E4638" t="s">
        <v>58</v>
      </c>
      <c r="F4638" s="8">
        <v>1</v>
      </c>
      <c r="G4638" s="10">
        <v>0</v>
      </c>
      <c r="H4638" t="s">
        <v>17</v>
      </c>
      <c r="I4638" s="8">
        <v>1999</v>
      </c>
      <c r="J4638" s="8">
        <v>423.29</v>
      </c>
      <c r="K4638" s="12">
        <f>YEAR(Table2[[#This Row],[Order_Date]])</f>
        <v>2024</v>
      </c>
      <c r="L4638" s="12">
        <f>MONTH(Table2[[#This Row],[Order_Date]])</f>
        <v>11</v>
      </c>
      <c r="M4638" t="str">
        <f>TEXT(Table2[[#This Row],[Order_Date]],"mmm")</f>
        <v>Nov</v>
      </c>
      <c r="N4638" t="str">
        <f>TEXT(Table2[[#This Row],[Order_Date]],"YYYY-MM")</f>
        <v>2024-11</v>
      </c>
      <c r="O4638" s="9">
        <f>IFERROR(Table2[[#This Row],[Profit]]/Table2[[#This Row],[Sales]],0)</f>
        <v>0.21175087543771887</v>
      </c>
      <c r="P4638" t="str">
        <f>_xlfn.XLOOKUP(Table2[[#This Row],[Product_ID]],Table4[Product_ID],Table4[Category],"Not Found")</f>
        <v>Technology</v>
      </c>
      <c r="Q4638" t="str">
        <f>_xlfn.XLOOKUP(Table2[[#This Row],[Product_ID]],Table4[Product_ID],Table4[Sub_Category],"Not Found")</f>
        <v>Audio</v>
      </c>
      <c r="R4638" t="str">
        <f>_xlfn.XLOOKUP(Table2[[#This Row],[Customer_ID]],Table1[Customer_ID],Table1[Region],"Not Found")</f>
        <v>East</v>
      </c>
      <c r="S4638" t="str">
        <f>_xlfn.XLOOKUP(Table2[[#This Row],[Customer_ID]],Table1[Customer_ID],Table1[Segment],"Not Found")</f>
        <v>Consumer</v>
      </c>
      <c r="T4638" t="str">
        <f>_xlfn.XLOOKUP(Table2[[#This Row],[Product_ID]],Table4[Product_ID],Table4[Product_Name],"Not Found")</f>
        <v>Bluetooth Speaker</v>
      </c>
    </row>
    <row r="4639" spans="1:20" x14ac:dyDescent="0.3">
      <c r="A4639" t="s">
        <v>5171</v>
      </c>
      <c r="B4639" s="4">
        <v>45898</v>
      </c>
      <c r="C4639" s="4">
        <v>45899</v>
      </c>
      <c r="D4639" t="s">
        <v>109</v>
      </c>
      <c r="E4639" t="s">
        <v>29</v>
      </c>
      <c r="F4639" s="8">
        <v>3</v>
      </c>
      <c r="G4639" s="10">
        <v>0.1</v>
      </c>
      <c r="H4639" t="s">
        <v>17</v>
      </c>
      <c r="I4639" s="8">
        <v>1077.3</v>
      </c>
      <c r="J4639" s="8">
        <v>345.95</v>
      </c>
      <c r="K4639" s="12">
        <f>YEAR(Table2[[#This Row],[Order_Date]])</f>
        <v>2025</v>
      </c>
      <c r="L4639" s="12">
        <f>MONTH(Table2[[#This Row],[Order_Date]])</f>
        <v>8</v>
      </c>
      <c r="M4639" t="str">
        <f>TEXT(Table2[[#This Row],[Order_Date]],"mmm")</f>
        <v>Aug</v>
      </c>
      <c r="N4639" t="str">
        <f>TEXT(Table2[[#This Row],[Order_Date]],"YYYY-MM")</f>
        <v>2025-08</v>
      </c>
      <c r="O4639" s="9">
        <f>IFERROR(Table2[[#This Row],[Profit]]/Table2[[#This Row],[Sales]],0)</f>
        <v>0.32112689130232991</v>
      </c>
      <c r="P4639" t="str">
        <f>_xlfn.XLOOKUP(Table2[[#This Row],[Product_ID]],Table4[Product_ID],Table4[Category],"Not Found")</f>
        <v>Office</v>
      </c>
      <c r="Q4639" t="str">
        <f>_xlfn.XLOOKUP(Table2[[#This Row],[Product_ID]],Table4[Product_ID],Table4[Sub_Category],"Not Found")</f>
        <v>Paper</v>
      </c>
      <c r="R4639" t="str">
        <f>_xlfn.XLOOKUP(Table2[[#This Row],[Customer_ID]],Table1[Customer_ID],Table1[Region],"Not Found")</f>
        <v>East</v>
      </c>
      <c r="S4639" t="str">
        <f>_xlfn.XLOOKUP(Table2[[#This Row],[Customer_ID]],Table1[Customer_ID],Table1[Segment],"Not Found")</f>
        <v>Consumer</v>
      </c>
      <c r="T4639" t="str">
        <f>_xlfn.XLOOKUP(Table2[[#This Row],[Product_ID]],Table4[Product_ID],Table4[Product_Name],"Not Found")</f>
        <v>Notebook Set</v>
      </c>
    </row>
    <row r="4640" spans="1:20" x14ac:dyDescent="0.3">
      <c r="A4640" t="s">
        <v>5172</v>
      </c>
      <c r="B4640" s="4">
        <v>46012</v>
      </c>
      <c r="C4640" s="4">
        <v>46016</v>
      </c>
      <c r="D4640" t="s">
        <v>1084</v>
      </c>
      <c r="E4640" t="s">
        <v>12</v>
      </c>
      <c r="F4640" s="8">
        <v>1</v>
      </c>
      <c r="G4640" s="10">
        <v>0.2</v>
      </c>
      <c r="H4640" t="s">
        <v>13</v>
      </c>
      <c r="I4640" s="8">
        <v>479.2</v>
      </c>
      <c r="J4640" s="8">
        <v>120.54</v>
      </c>
      <c r="K4640" s="12">
        <f>YEAR(Table2[[#This Row],[Order_Date]])</f>
        <v>2025</v>
      </c>
      <c r="L4640" s="12">
        <f>MONTH(Table2[[#This Row],[Order_Date]])</f>
        <v>12</v>
      </c>
      <c r="M4640" t="str">
        <f>TEXT(Table2[[#This Row],[Order_Date]],"mmm")</f>
        <v>Dec</v>
      </c>
      <c r="N4640" t="str">
        <f>TEXT(Table2[[#This Row],[Order_Date]],"YYYY-MM")</f>
        <v>2025-12</v>
      </c>
      <c r="O4640" s="9">
        <f>IFERROR(Table2[[#This Row],[Profit]]/Table2[[#This Row],[Sales]],0)</f>
        <v>0.25154424040066781</v>
      </c>
      <c r="P4640" t="str">
        <f>_xlfn.XLOOKUP(Table2[[#This Row],[Product_ID]],Table4[Product_ID],Table4[Category],"Not Found")</f>
        <v>Home</v>
      </c>
      <c r="Q4640" t="str">
        <f>_xlfn.XLOOKUP(Table2[[#This Row],[Product_ID]],Table4[Product_ID],Table4[Sub_Category],"Not Found")</f>
        <v>Kitchen</v>
      </c>
      <c r="R4640" t="str">
        <f>_xlfn.XLOOKUP(Table2[[#This Row],[Customer_ID]],Table1[Customer_ID],Table1[Region],"Not Found")</f>
        <v>North</v>
      </c>
      <c r="S4640" t="str">
        <f>_xlfn.XLOOKUP(Table2[[#This Row],[Customer_ID]],Table1[Customer_ID],Table1[Segment],"Not Found")</f>
        <v>Consumer</v>
      </c>
      <c r="T4640" t="str">
        <f>_xlfn.XLOOKUP(Table2[[#This Row],[Product_ID]],Table4[Product_ID],Table4[Product_Name],"Not Found")</f>
        <v>Water Bottle</v>
      </c>
    </row>
    <row r="4641" spans="1:20" x14ac:dyDescent="0.3">
      <c r="A4641" t="s">
        <v>5173</v>
      </c>
      <c r="B4641" s="4">
        <v>45516</v>
      </c>
      <c r="C4641" s="4">
        <v>45521</v>
      </c>
      <c r="D4641" t="s">
        <v>1003</v>
      </c>
      <c r="E4641" t="s">
        <v>55</v>
      </c>
      <c r="F4641" s="8">
        <v>5</v>
      </c>
      <c r="G4641" s="10">
        <v>0.1</v>
      </c>
      <c r="H4641" t="s">
        <v>13</v>
      </c>
      <c r="I4641" s="8">
        <v>26995.5</v>
      </c>
      <c r="J4641" s="8">
        <v>4057.5</v>
      </c>
      <c r="K4641" s="12">
        <f>YEAR(Table2[[#This Row],[Order_Date]])</f>
        <v>2024</v>
      </c>
      <c r="L4641" s="12">
        <f>MONTH(Table2[[#This Row],[Order_Date]])</f>
        <v>8</v>
      </c>
      <c r="M4641" t="str">
        <f>TEXT(Table2[[#This Row],[Order_Date]],"mmm")</f>
        <v>Aug</v>
      </c>
      <c r="N4641" t="str">
        <f>TEXT(Table2[[#This Row],[Order_Date]],"YYYY-MM")</f>
        <v>2024-08</v>
      </c>
      <c r="O4641" s="9">
        <f>IFERROR(Table2[[#This Row],[Profit]]/Table2[[#This Row],[Sales]],0)</f>
        <v>0.15030282824915264</v>
      </c>
      <c r="P4641" t="str">
        <f>_xlfn.XLOOKUP(Table2[[#This Row],[Product_ID]],Table4[Product_ID],Table4[Category],"Not Found")</f>
        <v>Furniture</v>
      </c>
      <c r="Q4641" t="str">
        <f>_xlfn.XLOOKUP(Table2[[#This Row],[Product_ID]],Table4[Product_ID],Table4[Sub_Category],"Not Found")</f>
        <v>Furniture</v>
      </c>
      <c r="R4641" t="str">
        <f>_xlfn.XLOOKUP(Table2[[#This Row],[Customer_ID]],Table1[Customer_ID],Table1[Region],"Not Found")</f>
        <v>West</v>
      </c>
      <c r="S4641" t="str">
        <f>_xlfn.XLOOKUP(Table2[[#This Row],[Customer_ID]],Table1[Customer_ID],Table1[Segment],"Not Found")</f>
        <v>Consumer</v>
      </c>
      <c r="T4641" t="str">
        <f>_xlfn.XLOOKUP(Table2[[#This Row],[Product_ID]],Table4[Product_ID],Table4[Product_Name],"Not Found")</f>
        <v>Study Table</v>
      </c>
    </row>
    <row r="4642" spans="1:20" x14ac:dyDescent="0.3">
      <c r="A4642" t="s">
        <v>5174</v>
      </c>
      <c r="B4642" s="4">
        <v>45639</v>
      </c>
      <c r="C4642" s="4">
        <v>45641</v>
      </c>
      <c r="D4642" t="s">
        <v>150</v>
      </c>
      <c r="E4642" t="s">
        <v>96</v>
      </c>
      <c r="F4642" s="8">
        <v>3</v>
      </c>
      <c r="G4642" s="10">
        <v>0</v>
      </c>
      <c r="H4642" t="s">
        <v>13</v>
      </c>
      <c r="I4642" s="8">
        <v>2997</v>
      </c>
      <c r="J4642" s="8">
        <v>790.97</v>
      </c>
      <c r="K4642" s="12">
        <f>YEAR(Table2[[#This Row],[Order_Date]])</f>
        <v>2024</v>
      </c>
      <c r="L4642" s="12">
        <f>MONTH(Table2[[#This Row],[Order_Date]])</f>
        <v>12</v>
      </c>
      <c r="M4642" t="str">
        <f>TEXT(Table2[[#This Row],[Order_Date]],"mmm")</f>
        <v>Dec</v>
      </c>
      <c r="N4642" t="str">
        <f>TEXT(Table2[[#This Row],[Order_Date]],"YYYY-MM")</f>
        <v>2024-12</v>
      </c>
      <c r="O4642" s="9">
        <f>IFERROR(Table2[[#This Row],[Profit]]/Table2[[#This Row],[Sales]],0)</f>
        <v>0.26392058725392059</v>
      </c>
      <c r="P4642" t="str">
        <f>_xlfn.XLOOKUP(Table2[[#This Row],[Product_ID]],Table4[Product_ID],Table4[Category],"Not Found")</f>
        <v>Home</v>
      </c>
      <c r="Q4642" t="str">
        <f>_xlfn.XLOOKUP(Table2[[#This Row],[Product_ID]],Table4[Product_ID],Table4[Sub_Category],"Not Found")</f>
        <v>Lighting</v>
      </c>
      <c r="R4642" t="str">
        <f>_xlfn.XLOOKUP(Table2[[#This Row],[Customer_ID]],Table1[Customer_ID],Table1[Region],"Not Found")</f>
        <v>North</v>
      </c>
      <c r="S4642" t="str">
        <f>_xlfn.XLOOKUP(Table2[[#This Row],[Customer_ID]],Table1[Customer_ID],Table1[Segment],"Not Found")</f>
        <v>Corporate</v>
      </c>
      <c r="T4642" t="str">
        <f>_xlfn.XLOOKUP(Table2[[#This Row],[Product_ID]],Table4[Product_ID],Table4[Product_Name],"Not Found")</f>
        <v>LED Strip Light</v>
      </c>
    </row>
    <row r="4643" spans="1:20" x14ac:dyDescent="0.3">
      <c r="A4643" t="s">
        <v>5175</v>
      </c>
      <c r="B4643" s="4">
        <v>45612</v>
      </c>
      <c r="C4643" s="4">
        <v>45613</v>
      </c>
      <c r="D4643" t="s">
        <v>1027</v>
      </c>
      <c r="E4643" t="s">
        <v>20</v>
      </c>
      <c r="F4643" s="8">
        <v>2</v>
      </c>
      <c r="G4643" s="10">
        <v>0.2</v>
      </c>
      <c r="H4643" t="s">
        <v>13</v>
      </c>
      <c r="I4643" s="8">
        <v>11198.4</v>
      </c>
      <c r="J4643" s="8">
        <v>3064.52</v>
      </c>
      <c r="K4643" s="12">
        <f>YEAR(Table2[[#This Row],[Order_Date]])</f>
        <v>2024</v>
      </c>
      <c r="L4643" s="12">
        <f>MONTH(Table2[[#This Row],[Order_Date]])</f>
        <v>11</v>
      </c>
      <c r="M4643" t="str">
        <f>TEXT(Table2[[#This Row],[Order_Date]],"mmm")</f>
        <v>Nov</v>
      </c>
      <c r="N4643" t="str">
        <f>TEXT(Table2[[#This Row],[Order_Date]],"YYYY-MM")</f>
        <v>2024-11</v>
      </c>
      <c r="O4643" s="9">
        <f>IFERROR(Table2[[#This Row],[Profit]]/Table2[[#This Row],[Sales]],0)</f>
        <v>0.27365695099299903</v>
      </c>
      <c r="P4643" t="str">
        <f>_xlfn.XLOOKUP(Table2[[#This Row],[Product_ID]],Table4[Product_ID],Table4[Category],"Not Found")</f>
        <v>Furniture</v>
      </c>
      <c r="Q4643" t="str">
        <f>_xlfn.XLOOKUP(Table2[[#This Row],[Product_ID]],Table4[Product_ID],Table4[Sub_Category],"Not Found")</f>
        <v>Furniture</v>
      </c>
      <c r="R4643" t="str">
        <f>_xlfn.XLOOKUP(Table2[[#This Row],[Customer_ID]],Table1[Customer_ID],Table1[Region],"Not Found")</f>
        <v>North</v>
      </c>
      <c r="S4643" t="str">
        <f>_xlfn.XLOOKUP(Table2[[#This Row],[Customer_ID]],Table1[Customer_ID],Table1[Segment],"Not Found")</f>
        <v>Home Office</v>
      </c>
      <c r="T4643" t="str">
        <f>_xlfn.XLOOKUP(Table2[[#This Row],[Product_ID]],Table4[Product_ID],Table4[Product_Name],"Not Found")</f>
        <v>Office Chair</v>
      </c>
    </row>
    <row r="4644" spans="1:20" x14ac:dyDescent="0.3">
      <c r="A4644" t="s">
        <v>5176</v>
      </c>
      <c r="B4644" s="4">
        <v>45850</v>
      </c>
      <c r="C4644" s="4">
        <v>45852</v>
      </c>
      <c r="D4644" t="s">
        <v>243</v>
      </c>
      <c r="E4644" t="s">
        <v>50</v>
      </c>
      <c r="F4644" s="8">
        <v>1</v>
      </c>
      <c r="G4644" s="10">
        <v>0.05</v>
      </c>
      <c r="H4644" t="s">
        <v>13</v>
      </c>
      <c r="I4644" s="8">
        <v>474.05</v>
      </c>
      <c r="J4644" s="8">
        <v>90.42</v>
      </c>
      <c r="K4644" s="12">
        <f>YEAR(Table2[[#This Row],[Order_Date]])</f>
        <v>2025</v>
      </c>
      <c r="L4644" s="12">
        <f>MONTH(Table2[[#This Row],[Order_Date]])</f>
        <v>7</v>
      </c>
      <c r="M4644" t="str">
        <f>TEXT(Table2[[#This Row],[Order_Date]],"mmm")</f>
        <v>Jul</v>
      </c>
      <c r="N4644" t="str">
        <f>TEXT(Table2[[#This Row],[Order_Date]],"YYYY-MM")</f>
        <v>2025-07</v>
      </c>
      <c r="O4644" s="9">
        <f>IFERROR(Table2[[#This Row],[Profit]]/Table2[[#This Row],[Sales]],0)</f>
        <v>0.19073937348380973</v>
      </c>
      <c r="P4644" t="str">
        <f>_xlfn.XLOOKUP(Table2[[#This Row],[Product_ID]],Table4[Product_ID],Table4[Category],"Not Found")</f>
        <v>Technology</v>
      </c>
      <c r="Q4644" t="str">
        <f>_xlfn.XLOOKUP(Table2[[#This Row],[Product_ID]],Table4[Product_ID],Table4[Sub_Category],"Not Found")</f>
        <v>Accessories</v>
      </c>
      <c r="R4644" t="str">
        <f>_xlfn.XLOOKUP(Table2[[#This Row],[Customer_ID]],Table1[Customer_ID],Table1[Region],"Not Found")</f>
        <v>East</v>
      </c>
      <c r="S4644" t="str">
        <f>_xlfn.XLOOKUP(Table2[[#This Row],[Customer_ID]],Table1[Customer_ID],Table1[Segment],"Not Found")</f>
        <v>Consumer</v>
      </c>
      <c r="T4644" t="str">
        <f>_xlfn.XLOOKUP(Table2[[#This Row],[Product_ID]],Table4[Product_ID],Table4[Product_Name],"Not Found")</f>
        <v>Wireless Mouse</v>
      </c>
    </row>
    <row r="4645" spans="1:20" x14ac:dyDescent="0.3">
      <c r="A4645" t="s">
        <v>5177</v>
      </c>
      <c r="B4645" s="4">
        <v>45472</v>
      </c>
      <c r="C4645" s="4">
        <v>45474</v>
      </c>
      <c r="D4645" t="s">
        <v>233</v>
      </c>
      <c r="E4645" t="s">
        <v>12</v>
      </c>
      <c r="F4645" s="8">
        <v>4</v>
      </c>
      <c r="G4645" s="10">
        <v>0.1</v>
      </c>
      <c r="H4645" t="s">
        <v>13</v>
      </c>
      <c r="I4645" s="8">
        <v>2156.4</v>
      </c>
      <c r="J4645" s="8">
        <v>483.87</v>
      </c>
      <c r="K4645" s="12">
        <f>YEAR(Table2[[#This Row],[Order_Date]])</f>
        <v>2024</v>
      </c>
      <c r="L4645" s="12">
        <f>MONTH(Table2[[#This Row],[Order_Date]])</f>
        <v>6</v>
      </c>
      <c r="M4645" t="str">
        <f>TEXT(Table2[[#This Row],[Order_Date]],"mmm")</f>
        <v>Jun</v>
      </c>
      <c r="N4645" t="str">
        <f>TEXT(Table2[[#This Row],[Order_Date]],"YYYY-MM")</f>
        <v>2024-06</v>
      </c>
      <c r="O4645" s="9">
        <f>IFERROR(Table2[[#This Row],[Profit]]/Table2[[#This Row],[Sales]],0)</f>
        <v>0.22438786867000557</v>
      </c>
      <c r="P4645" t="str">
        <f>_xlfn.XLOOKUP(Table2[[#This Row],[Product_ID]],Table4[Product_ID],Table4[Category],"Not Found")</f>
        <v>Home</v>
      </c>
      <c r="Q4645" t="str">
        <f>_xlfn.XLOOKUP(Table2[[#This Row],[Product_ID]],Table4[Product_ID],Table4[Sub_Category],"Not Found")</f>
        <v>Kitchen</v>
      </c>
      <c r="R4645" t="str">
        <f>_xlfn.XLOOKUP(Table2[[#This Row],[Customer_ID]],Table1[Customer_ID],Table1[Region],"Not Found")</f>
        <v>West</v>
      </c>
      <c r="S4645" t="str">
        <f>_xlfn.XLOOKUP(Table2[[#This Row],[Customer_ID]],Table1[Customer_ID],Table1[Segment],"Not Found")</f>
        <v>Corporate</v>
      </c>
      <c r="T4645" t="str">
        <f>_xlfn.XLOOKUP(Table2[[#This Row],[Product_ID]],Table4[Product_ID],Table4[Product_Name],"Not Found")</f>
        <v>Water Bottle</v>
      </c>
    </row>
    <row r="4646" spans="1:20" x14ac:dyDescent="0.3">
      <c r="A4646" t="s">
        <v>5178</v>
      </c>
      <c r="B4646" s="4">
        <v>45909</v>
      </c>
      <c r="C4646" s="4">
        <v>45911</v>
      </c>
      <c r="D4646" t="s">
        <v>206</v>
      </c>
      <c r="E4646" t="s">
        <v>96</v>
      </c>
      <c r="F4646" s="8">
        <v>3</v>
      </c>
      <c r="G4646" s="10">
        <v>0</v>
      </c>
      <c r="H4646" t="s">
        <v>17</v>
      </c>
      <c r="I4646" s="8">
        <v>2997</v>
      </c>
      <c r="J4646" s="8">
        <v>636.41999999999996</v>
      </c>
      <c r="K4646" s="12">
        <f>YEAR(Table2[[#This Row],[Order_Date]])</f>
        <v>2025</v>
      </c>
      <c r="L4646" s="12">
        <f>MONTH(Table2[[#This Row],[Order_Date]])</f>
        <v>9</v>
      </c>
      <c r="M4646" t="str">
        <f>TEXT(Table2[[#This Row],[Order_Date]],"mmm")</f>
        <v>Sep</v>
      </c>
      <c r="N4646" t="str">
        <f>TEXT(Table2[[#This Row],[Order_Date]],"YYYY-MM")</f>
        <v>2025-09</v>
      </c>
      <c r="O4646" s="9">
        <f>IFERROR(Table2[[#This Row],[Profit]]/Table2[[#This Row],[Sales]],0)</f>
        <v>0.21235235235235234</v>
      </c>
      <c r="P4646" t="str">
        <f>_xlfn.XLOOKUP(Table2[[#This Row],[Product_ID]],Table4[Product_ID],Table4[Category],"Not Found")</f>
        <v>Home</v>
      </c>
      <c r="Q4646" t="str">
        <f>_xlfn.XLOOKUP(Table2[[#This Row],[Product_ID]],Table4[Product_ID],Table4[Sub_Category],"Not Found")</f>
        <v>Lighting</v>
      </c>
      <c r="R4646" t="str">
        <f>_xlfn.XLOOKUP(Table2[[#This Row],[Customer_ID]],Table1[Customer_ID],Table1[Region],"Not Found")</f>
        <v>South</v>
      </c>
      <c r="S4646" t="str">
        <f>_xlfn.XLOOKUP(Table2[[#This Row],[Customer_ID]],Table1[Customer_ID],Table1[Segment],"Not Found")</f>
        <v>Consumer</v>
      </c>
      <c r="T4646" t="str">
        <f>_xlfn.XLOOKUP(Table2[[#This Row],[Product_ID]],Table4[Product_ID],Table4[Product_Name],"Not Found")</f>
        <v>LED Strip Light</v>
      </c>
    </row>
    <row r="4647" spans="1:20" x14ac:dyDescent="0.3">
      <c r="A4647" t="s">
        <v>5179</v>
      </c>
      <c r="B4647" s="4">
        <v>46002</v>
      </c>
      <c r="C4647" s="4">
        <v>46005</v>
      </c>
      <c r="D4647" t="s">
        <v>998</v>
      </c>
      <c r="E4647" t="s">
        <v>65</v>
      </c>
      <c r="F4647" s="8">
        <v>1</v>
      </c>
      <c r="G4647" s="10">
        <v>0.1</v>
      </c>
      <c r="H4647" t="s">
        <v>17</v>
      </c>
      <c r="I4647" s="8">
        <v>629.1</v>
      </c>
      <c r="J4647" s="8">
        <v>166.91</v>
      </c>
      <c r="K4647" s="12">
        <f>YEAR(Table2[[#This Row],[Order_Date]])</f>
        <v>2025</v>
      </c>
      <c r="L4647" s="12">
        <f>MONTH(Table2[[#This Row],[Order_Date]])</f>
        <v>12</v>
      </c>
      <c r="M4647" t="str">
        <f>TEXT(Table2[[#This Row],[Order_Date]],"mmm")</f>
        <v>Dec</v>
      </c>
      <c r="N4647" t="str">
        <f>TEXT(Table2[[#This Row],[Order_Date]],"YYYY-MM")</f>
        <v>2025-12</v>
      </c>
      <c r="O4647" s="9">
        <f>IFERROR(Table2[[#This Row],[Profit]]/Table2[[#This Row],[Sales]],0)</f>
        <v>0.26531553012239706</v>
      </c>
      <c r="P4647" t="str">
        <f>_xlfn.XLOOKUP(Table2[[#This Row],[Product_ID]],Table4[Product_ID],Table4[Category],"Not Found")</f>
        <v>Office</v>
      </c>
      <c r="Q4647" t="str">
        <f>_xlfn.XLOOKUP(Table2[[#This Row],[Product_ID]],Table4[Product_ID],Table4[Sub_Category],"Not Found")</f>
        <v>Storage</v>
      </c>
      <c r="R4647" t="str">
        <f>_xlfn.XLOOKUP(Table2[[#This Row],[Customer_ID]],Table1[Customer_ID],Table1[Region],"Not Found")</f>
        <v>East</v>
      </c>
      <c r="S4647" t="str">
        <f>_xlfn.XLOOKUP(Table2[[#This Row],[Customer_ID]],Table1[Customer_ID],Table1[Segment],"Not Found")</f>
        <v>Consumer</v>
      </c>
      <c r="T4647" t="str">
        <f>_xlfn.XLOOKUP(Table2[[#This Row],[Product_ID]],Table4[Product_ID],Table4[Product_Name],"Not Found")</f>
        <v>Desk Organizer</v>
      </c>
    </row>
    <row r="4648" spans="1:20" x14ac:dyDescent="0.3">
      <c r="A4648" t="s">
        <v>5180</v>
      </c>
      <c r="B4648" s="4">
        <v>45677</v>
      </c>
      <c r="C4648" s="4">
        <v>45681</v>
      </c>
      <c r="D4648" t="s">
        <v>384</v>
      </c>
      <c r="E4648" t="s">
        <v>26</v>
      </c>
      <c r="F4648" s="8">
        <v>1</v>
      </c>
      <c r="G4648" s="10">
        <v>0.15</v>
      </c>
      <c r="H4648" t="s">
        <v>13</v>
      </c>
      <c r="I4648" s="8">
        <v>764.15</v>
      </c>
      <c r="J4648" s="8">
        <v>197.07</v>
      </c>
      <c r="K4648" s="12">
        <f>YEAR(Table2[[#This Row],[Order_Date]])</f>
        <v>2025</v>
      </c>
      <c r="L4648" s="12">
        <f>MONTH(Table2[[#This Row],[Order_Date]])</f>
        <v>1</v>
      </c>
      <c r="M4648" t="str">
        <f>TEXT(Table2[[#This Row],[Order_Date]],"mmm")</f>
        <v>Jan</v>
      </c>
      <c r="N4648" t="str">
        <f>TEXT(Table2[[#This Row],[Order_Date]],"YYYY-MM")</f>
        <v>2025-01</v>
      </c>
      <c r="O4648" s="9">
        <f>IFERROR(Table2[[#This Row],[Profit]]/Table2[[#This Row],[Sales]],0)</f>
        <v>0.25789439246221291</v>
      </c>
      <c r="P4648" t="str">
        <f>_xlfn.XLOOKUP(Table2[[#This Row],[Product_ID]],Table4[Product_ID],Table4[Category],"Not Found")</f>
        <v>Technology</v>
      </c>
      <c r="Q4648" t="str">
        <f>_xlfn.XLOOKUP(Table2[[#This Row],[Product_ID]],Table4[Product_ID],Table4[Sub_Category],"Not Found")</f>
        <v>Accessories</v>
      </c>
      <c r="R4648" t="str">
        <f>_xlfn.XLOOKUP(Table2[[#This Row],[Customer_ID]],Table1[Customer_ID],Table1[Region],"Not Found")</f>
        <v>North</v>
      </c>
      <c r="S4648" t="str">
        <f>_xlfn.XLOOKUP(Table2[[#This Row],[Customer_ID]],Table1[Customer_ID],Table1[Segment],"Not Found")</f>
        <v>Corporate</v>
      </c>
      <c r="T4648" t="str">
        <f>_xlfn.XLOOKUP(Table2[[#This Row],[Product_ID]],Table4[Product_ID],Table4[Product_Name],"Not Found")</f>
        <v>Keyboard</v>
      </c>
    </row>
    <row r="4649" spans="1:20" x14ac:dyDescent="0.3">
      <c r="A4649" t="s">
        <v>5181</v>
      </c>
      <c r="B4649" s="4">
        <v>45909</v>
      </c>
      <c r="C4649" s="4">
        <v>45911</v>
      </c>
      <c r="D4649" t="s">
        <v>254</v>
      </c>
      <c r="E4649" t="s">
        <v>68</v>
      </c>
      <c r="F4649" s="8">
        <v>1</v>
      </c>
      <c r="G4649" s="10">
        <v>0.05</v>
      </c>
      <c r="H4649" t="s">
        <v>21</v>
      </c>
      <c r="I4649" s="8">
        <v>1234.05</v>
      </c>
      <c r="J4649" s="8">
        <v>376.22</v>
      </c>
      <c r="K4649" s="12">
        <f>YEAR(Table2[[#This Row],[Order_Date]])</f>
        <v>2025</v>
      </c>
      <c r="L4649" s="12">
        <f>MONTH(Table2[[#This Row],[Order_Date]])</f>
        <v>9</v>
      </c>
      <c r="M4649" t="str">
        <f>TEXT(Table2[[#This Row],[Order_Date]],"mmm")</f>
        <v>Sep</v>
      </c>
      <c r="N4649" t="str">
        <f>TEXT(Table2[[#This Row],[Order_Date]],"YYYY-MM")</f>
        <v>2025-09</v>
      </c>
      <c r="O4649" s="9">
        <f>IFERROR(Table2[[#This Row],[Profit]]/Table2[[#This Row],[Sales]],0)</f>
        <v>0.30486609132531101</v>
      </c>
      <c r="P4649" t="str">
        <f>_xlfn.XLOOKUP(Table2[[#This Row],[Product_ID]],Table4[Product_ID],Table4[Category],"Not Found")</f>
        <v>Home</v>
      </c>
      <c r="Q4649" t="str">
        <f>_xlfn.XLOOKUP(Table2[[#This Row],[Product_ID]],Table4[Product_ID],Table4[Sub_Category],"Not Found")</f>
        <v>Lighting</v>
      </c>
      <c r="R4649" t="str">
        <f>_xlfn.XLOOKUP(Table2[[#This Row],[Customer_ID]],Table1[Customer_ID],Table1[Region],"Not Found")</f>
        <v>North</v>
      </c>
      <c r="S4649" t="str">
        <f>_xlfn.XLOOKUP(Table2[[#This Row],[Customer_ID]],Table1[Customer_ID],Table1[Segment],"Not Found")</f>
        <v>Consumer</v>
      </c>
      <c r="T4649" t="str">
        <f>_xlfn.XLOOKUP(Table2[[#This Row],[Product_ID]],Table4[Product_ID],Table4[Product_Name],"Not Found")</f>
        <v>Table Lamp</v>
      </c>
    </row>
    <row r="4650" spans="1:20" x14ac:dyDescent="0.3">
      <c r="A4650" t="s">
        <v>5182</v>
      </c>
      <c r="B4650" s="4">
        <v>45399</v>
      </c>
      <c r="C4650" s="4">
        <v>45404</v>
      </c>
      <c r="D4650" t="s">
        <v>976</v>
      </c>
      <c r="E4650" t="s">
        <v>71</v>
      </c>
      <c r="F4650" s="8">
        <v>5</v>
      </c>
      <c r="G4650" s="10">
        <v>0</v>
      </c>
      <c r="H4650" t="s">
        <v>13</v>
      </c>
      <c r="I4650" s="8">
        <v>3995</v>
      </c>
      <c r="J4650" s="8">
        <v>821.81</v>
      </c>
      <c r="K4650" s="12">
        <f>YEAR(Table2[[#This Row],[Order_Date]])</f>
        <v>2024</v>
      </c>
      <c r="L4650" s="12">
        <f>MONTH(Table2[[#This Row],[Order_Date]])</f>
        <v>4</v>
      </c>
      <c r="M4650" t="str">
        <f>TEXT(Table2[[#This Row],[Order_Date]],"mmm")</f>
        <v>Apr</v>
      </c>
      <c r="N4650" t="str">
        <f>TEXT(Table2[[#This Row],[Order_Date]],"YYYY-MM")</f>
        <v>2024-04</v>
      </c>
      <c r="O4650" s="9">
        <f>IFERROR(Table2[[#This Row],[Profit]]/Table2[[#This Row],[Sales]],0)</f>
        <v>0.20570963704630787</v>
      </c>
      <c r="P4650" t="str">
        <f>_xlfn.XLOOKUP(Table2[[#This Row],[Product_ID]],Table4[Product_ID],Table4[Category],"Not Found")</f>
        <v>Home</v>
      </c>
      <c r="Q4650" t="str">
        <f>_xlfn.XLOOKUP(Table2[[#This Row],[Product_ID]],Table4[Product_ID],Table4[Sub_Category],"Not Found")</f>
        <v>Storage</v>
      </c>
      <c r="R4650" t="str">
        <f>_xlfn.XLOOKUP(Table2[[#This Row],[Customer_ID]],Table1[Customer_ID],Table1[Region],"Not Found")</f>
        <v>West</v>
      </c>
      <c r="S4650" t="str">
        <f>_xlfn.XLOOKUP(Table2[[#This Row],[Customer_ID]],Table1[Customer_ID],Table1[Segment],"Not Found")</f>
        <v>Corporate</v>
      </c>
      <c r="T4650" t="str">
        <f>_xlfn.XLOOKUP(Table2[[#This Row],[Product_ID]],Table4[Product_ID],Table4[Product_Name],"Not Found")</f>
        <v>Storage Box</v>
      </c>
    </row>
    <row r="4651" spans="1:20" x14ac:dyDescent="0.3">
      <c r="A4651" t="s">
        <v>5183</v>
      </c>
      <c r="B4651" s="4">
        <v>45822</v>
      </c>
      <c r="C4651" s="4">
        <v>45823</v>
      </c>
      <c r="D4651" t="s">
        <v>2755</v>
      </c>
      <c r="E4651" t="s">
        <v>65</v>
      </c>
      <c r="F4651" s="8">
        <v>3</v>
      </c>
      <c r="G4651" s="10">
        <v>0</v>
      </c>
      <c r="H4651" t="s">
        <v>13</v>
      </c>
      <c r="I4651" s="8">
        <v>2097</v>
      </c>
      <c r="J4651" s="8">
        <v>631.84</v>
      </c>
      <c r="K4651" s="12">
        <f>YEAR(Table2[[#This Row],[Order_Date]])</f>
        <v>2025</v>
      </c>
      <c r="L4651" s="12">
        <f>MONTH(Table2[[#This Row],[Order_Date]])</f>
        <v>6</v>
      </c>
      <c r="M4651" t="str">
        <f>TEXT(Table2[[#This Row],[Order_Date]],"mmm")</f>
        <v>Jun</v>
      </c>
      <c r="N4651" t="str">
        <f>TEXT(Table2[[#This Row],[Order_Date]],"YYYY-MM")</f>
        <v>2025-06</v>
      </c>
      <c r="O4651" s="9">
        <f>IFERROR(Table2[[#This Row],[Profit]]/Table2[[#This Row],[Sales]],0)</f>
        <v>0.30130662851692896</v>
      </c>
      <c r="P4651" t="str">
        <f>_xlfn.XLOOKUP(Table2[[#This Row],[Product_ID]],Table4[Product_ID],Table4[Category],"Not Found")</f>
        <v>Office</v>
      </c>
      <c r="Q4651" t="str">
        <f>_xlfn.XLOOKUP(Table2[[#This Row],[Product_ID]],Table4[Product_ID],Table4[Sub_Category],"Not Found")</f>
        <v>Storage</v>
      </c>
      <c r="R4651" t="str">
        <f>_xlfn.XLOOKUP(Table2[[#This Row],[Customer_ID]],Table1[Customer_ID],Table1[Region],"Not Found")</f>
        <v>East</v>
      </c>
      <c r="S4651" t="str">
        <f>_xlfn.XLOOKUP(Table2[[#This Row],[Customer_ID]],Table1[Customer_ID],Table1[Segment],"Not Found")</f>
        <v>Consumer</v>
      </c>
      <c r="T4651" t="str">
        <f>_xlfn.XLOOKUP(Table2[[#This Row],[Product_ID]],Table4[Product_ID],Table4[Product_Name],"Not Found")</f>
        <v>Desk Organizer</v>
      </c>
    </row>
    <row r="4652" spans="1:20" x14ac:dyDescent="0.3">
      <c r="A4652" t="s">
        <v>5184</v>
      </c>
      <c r="B4652" s="4">
        <v>45701</v>
      </c>
      <c r="C4652" s="4">
        <v>45703</v>
      </c>
      <c r="D4652" t="s">
        <v>521</v>
      </c>
      <c r="E4652" t="s">
        <v>71</v>
      </c>
      <c r="F4652" s="8">
        <v>4</v>
      </c>
      <c r="G4652" s="10">
        <v>0</v>
      </c>
      <c r="H4652" t="s">
        <v>21</v>
      </c>
      <c r="I4652" s="8">
        <v>3196</v>
      </c>
      <c r="J4652" s="8">
        <v>885.54</v>
      </c>
      <c r="K4652" s="12">
        <f>YEAR(Table2[[#This Row],[Order_Date]])</f>
        <v>2025</v>
      </c>
      <c r="L4652" s="12">
        <f>MONTH(Table2[[#This Row],[Order_Date]])</f>
        <v>2</v>
      </c>
      <c r="M4652" t="str">
        <f>TEXT(Table2[[#This Row],[Order_Date]],"mmm")</f>
        <v>Feb</v>
      </c>
      <c r="N4652" t="str">
        <f>TEXT(Table2[[#This Row],[Order_Date]],"YYYY-MM")</f>
        <v>2025-02</v>
      </c>
      <c r="O4652" s="9">
        <f>IFERROR(Table2[[#This Row],[Profit]]/Table2[[#This Row],[Sales]],0)</f>
        <v>0.27707759699624529</v>
      </c>
      <c r="P4652" t="str">
        <f>_xlfn.XLOOKUP(Table2[[#This Row],[Product_ID]],Table4[Product_ID],Table4[Category],"Not Found")</f>
        <v>Home</v>
      </c>
      <c r="Q4652" t="str">
        <f>_xlfn.XLOOKUP(Table2[[#This Row],[Product_ID]],Table4[Product_ID],Table4[Sub_Category],"Not Found")</f>
        <v>Storage</v>
      </c>
      <c r="R4652" t="str">
        <f>_xlfn.XLOOKUP(Table2[[#This Row],[Customer_ID]],Table1[Customer_ID],Table1[Region],"Not Found")</f>
        <v>West</v>
      </c>
      <c r="S4652" t="str">
        <f>_xlfn.XLOOKUP(Table2[[#This Row],[Customer_ID]],Table1[Customer_ID],Table1[Segment],"Not Found")</f>
        <v>Consumer</v>
      </c>
      <c r="T4652" t="str">
        <f>_xlfn.XLOOKUP(Table2[[#This Row],[Product_ID]],Table4[Product_ID],Table4[Product_Name],"Not Found")</f>
        <v>Storage Box</v>
      </c>
    </row>
    <row r="4653" spans="1:20" x14ac:dyDescent="0.3">
      <c r="A4653" t="s">
        <v>5185</v>
      </c>
      <c r="B4653" s="4">
        <v>45587</v>
      </c>
      <c r="C4653" s="4">
        <v>45589</v>
      </c>
      <c r="D4653" t="s">
        <v>769</v>
      </c>
      <c r="E4653" t="s">
        <v>35</v>
      </c>
      <c r="F4653" s="8">
        <v>3</v>
      </c>
      <c r="G4653" s="10">
        <v>0.05</v>
      </c>
      <c r="H4653" t="s">
        <v>21</v>
      </c>
      <c r="I4653" s="8">
        <v>4557.1499999999996</v>
      </c>
      <c r="J4653" s="8">
        <v>1258.31</v>
      </c>
      <c r="K4653" s="12">
        <f>YEAR(Table2[[#This Row],[Order_Date]])</f>
        <v>2024</v>
      </c>
      <c r="L4653" s="12">
        <f>MONTH(Table2[[#This Row],[Order_Date]])</f>
        <v>10</v>
      </c>
      <c r="M4653" t="str">
        <f>TEXT(Table2[[#This Row],[Order_Date]],"mmm")</f>
        <v>Oct</v>
      </c>
      <c r="N4653" t="str">
        <f>TEXT(Table2[[#This Row],[Order_Date]],"YYYY-MM")</f>
        <v>2024-10</v>
      </c>
      <c r="O4653" s="9">
        <f>IFERROR(Table2[[#This Row],[Profit]]/Table2[[#This Row],[Sales]],0)</f>
        <v>0.27611774903174136</v>
      </c>
      <c r="P4653" t="str">
        <f>_xlfn.XLOOKUP(Table2[[#This Row],[Product_ID]],Table4[Product_ID],Table4[Category],"Not Found")</f>
        <v>Lifestyle</v>
      </c>
      <c r="Q4653" t="str">
        <f>_xlfn.XLOOKUP(Table2[[#This Row],[Product_ID]],Table4[Product_ID],Table4[Sub_Category],"Not Found")</f>
        <v>Bags</v>
      </c>
      <c r="R4653" t="str">
        <f>_xlfn.XLOOKUP(Table2[[#This Row],[Customer_ID]],Table1[Customer_ID],Table1[Region],"Not Found")</f>
        <v>West</v>
      </c>
      <c r="S4653" t="str">
        <f>_xlfn.XLOOKUP(Table2[[#This Row],[Customer_ID]],Table1[Customer_ID],Table1[Segment],"Not Found")</f>
        <v>Consumer</v>
      </c>
      <c r="T4653" t="str">
        <f>_xlfn.XLOOKUP(Table2[[#This Row],[Product_ID]],Table4[Product_ID],Table4[Product_Name],"Not Found")</f>
        <v>Backpack</v>
      </c>
    </row>
    <row r="4654" spans="1:20" x14ac:dyDescent="0.3">
      <c r="A4654" t="s">
        <v>5186</v>
      </c>
      <c r="B4654" s="4">
        <v>45462</v>
      </c>
      <c r="C4654" s="4">
        <v>45463</v>
      </c>
      <c r="D4654" t="s">
        <v>202</v>
      </c>
      <c r="E4654" t="s">
        <v>65</v>
      </c>
      <c r="F4654" s="8">
        <v>2</v>
      </c>
      <c r="G4654" s="10">
        <v>0.1</v>
      </c>
      <c r="H4654" t="s">
        <v>21</v>
      </c>
      <c r="I4654" s="8">
        <v>1258.2</v>
      </c>
      <c r="J4654" s="8">
        <v>384.97</v>
      </c>
      <c r="K4654" s="12">
        <f>YEAR(Table2[[#This Row],[Order_Date]])</f>
        <v>2024</v>
      </c>
      <c r="L4654" s="12">
        <f>MONTH(Table2[[#This Row],[Order_Date]])</f>
        <v>6</v>
      </c>
      <c r="M4654" t="str">
        <f>TEXT(Table2[[#This Row],[Order_Date]],"mmm")</f>
        <v>Jun</v>
      </c>
      <c r="N4654" t="str">
        <f>TEXT(Table2[[#This Row],[Order_Date]],"YYYY-MM")</f>
        <v>2024-06</v>
      </c>
      <c r="O4654" s="9">
        <f>IFERROR(Table2[[#This Row],[Profit]]/Table2[[#This Row],[Sales]],0)</f>
        <v>0.30596884438086158</v>
      </c>
      <c r="P4654" t="str">
        <f>_xlfn.XLOOKUP(Table2[[#This Row],[Product_ID]],Table4[Product_ID],Table4[Category],"Not Found")</f>
        <v>Office</v>
      </c>
      <c r="Q4654" t="str">
        <f>_xlfn.XLOOKUP(Table2[[#This Row],[Product_ID]],Table4[Product_ID],Table4[Sub_Category],"Not Found")</f>
        <v>Storage</v>
      </c>
      <c r="R4654" t="str">
        <f>_xlfn.XLOOKUP(Table2[[#This Row],[Customer_ID]],Table1[Customer_ID],Table1[Region],"Not Found")</f>
        <v>West</v>
      </c>
      <c r="S4654" t="str">
        <f>_xlfn.XLOOKUP(Table2[[#This Row],[Customer_ID]],Table1[Customer_ID],Table1[Segment],"Not Found")</f>
        <v>Consumer</v>
      </c>
      <c r="T4654" t="str">
        <f>_xlfn.XLOOKUP(Table2[[#This Row],[Product_ID]],Table4[Product_ID],Table4[Product_Name],"Not Found")</f>
        <v>Desk Organizer</v>
      </c>
    </row>
    <row r="4655" spans="1:20" x14ac:dyDescent="0.3">
      <c r="A4655" t="s">
        <v>5187</v>
      </c>
      <c r="B4655" s="4">
        <v>45622</v>
      </c>
      <c r="C4655" s="4">
        <v>45627</v>
      </c>
      <c r="D4655" t="s">
        <v>1583</v>
      </c>
      <c r="E4655" t="s">
        <v>116</v>
      </c>
      <c r="F4655" s="8">
        <v>1</v>
      </c>
      <c r="G4655" s="10">
        <v>0</v>
      </c>
      <c r="H4655" t="s">
        <v>13</v>
      </c>
      <c r="I4655" s="8">
        <v>399</v>
      </c>
      <c r="J4655" s="8">
        <v>93.03</v>
      </c>
      <c r="K4655" s="12">
        <f>YEAR(Table2[[#This Row],[Order_Date]])</f>
        <v>2024</v>
      </c>
      <c r="L4655" s="12">
        <f>MONTH(Table2[[#This Row],[Order_Date]])</f>
        <v>11</v>
      </c>
      <c r="M4655" t="str">
        <f>TEXT(Table2[[#This Row],[Order_Date]],"mmm")</f>
        <v>Nov</v>
      </c>
      <c r="N4655" t="str">
        <f>TEXT(Table2[[#This Row],[Order_Date]],"YYYY-MM")</f>
        <v>2024-11</v>
      </c>
      <c r="O4655" s="9">
        <f>IFERROR(Table2[[#This Row],[Profit]]/Table2[[#This Row],[Sales]],0)</f>
        <v>0.23315789473684212</v>
      </c>
      <c r="P4655" t="str">
        <f>_xlfn.XLOOKUP(Table2[[#This Row],[Product_ID]],Table4[Product_ID],Table4[Category],"Not Found")</f>
        <v>Technology</v>
      </c>
      <c r="Q4655" t="str">
        <f>_xlfn.XLOOKUP(Table2[[#This Row],[Product_ID]],Table4[Product_ID],Table4[Sub_Category],"Not Found")</f>
        <v>Accessories</v>
      </c>
      <c r="R4655" t="str">
        <f>_xlfn.XLOOKUP(Table2[[#This Row],[Customer_ID]],Table1[Customer_ID],Table1[Region],"Not Found")</f>
        <v>South</v>
      </c>
      <c r="S4655" t="str">
        <f>_xlfn.XLOOKUP(Table2[[#This Row],[Customer_ID]],Table1[Customer_ID],Table1[Segment],"Not Found")</f>
        <v>Consumer</v>
      </c>
      <c r="T4655" t="str">
        <f>_xlfn.XLOOKUP(Table2[[#This Row],[Product_ID]],Table4[Product_ID],Table4[Product_Name],"Not Found")</f>
        <v>Mobile Holder</v>
      </c>
    </row>
    <row r="4656" spans="1:20" x14ac:dyDescent="0.3">
      <c r="A4656" t="s">
        <v>5188</v>
      </c>
      <c r="B4656" s="4">
        <v>45784</v>
      </c>
      <c r="C4656" s="4">
        <v>45786</v>
      </c>
      <c r="D4656" t="s">
        <v>1346</v>
      </c>
      <c r="E4656" t="s">
        <v>20</v>
      </c>
      <c r="F4656" s="8">
        <v>1</v>
      </c>
      <c r="G4656" s="10">
        <v>0</v>
      </c>
      <c r="H4656" t="s">
        <v>13</v>
      </c>
      <c r="I4656" s="8">
        <v>6999</v>
      </c>
      <c r="J4656" s="8">
        <v>1527.32</v>
      </c>
      <c r="K4656" s="12">
        <f>YEAR(Table2[[#This Row],[Order_Date]])</f>
        <v>2025</v>
      </c>
      <c r="L4656" s="12">
        <f>MONTH(Table2[[#This Row],[Order_Date]])</f>
        <v>5</v>
      </c>
      <c r="M4656" t="str">
        <f>TEXT(Table2[[#This Row],[Order_Date]],"mmm")</f>
        <v>May</v>
      </c>
      <c r="N4656" t="str">
        <f>TEXT(Table2[[#This Row],[Order_Date]],"YYYY-MM")</f>
        <v>2025-05</v>
      </c>
      <c r="O4656" s="9">
        <f>IFERROR(Table2[[#This Row],[Profit]]/Table2[[#This Row],[Sales]],0)</f>
        <v>0.21821974567795399</v>
      </c>
      <c r="P4656" t="str">
        <f>_xlfn.XLOOKUP(Table2[[#This Row],[Product_ID]],Table4[Product_ID],Table4[Category],"Not Found")</f>
        <v>Furniture</v>
      </c>
      <c r="Q4656" t="str">
        <f>_xlfn.XLOOKUP(Table2[[#This Row],[Product_ID]],Table4[Product_ID],Table4[Sub_Category],"Not Found")</f>
        <v>Furniture</v>
      </c>
      <c r="R4656" t="str">
        <f>_xlfn.XLOOKUP(Table2[[#This Row],[Customer_ID]],Table1[Customer_ID],Table1[Region],"Not Found")</f>
        <v>West</v>
      </c>
      <c r="S4656" t="str">
        <f>_xlfn.XLOOKUP(Table2[[#This Row],[Customer_ID]],Table1[Customer_ID],Table1[Segment],"Not Found")</f>
        <v>Corporate</v>
      </c>
      <c r="T4656" t="str">
        <f>_xlfn.XLOOKUP(Table2[[#This Row],[Product_ID]],Table4[Product_ID],Table4[Product_Name],"Not Found")</f>
        <v>Office Chair</v>
      </c>
    </row>
    <row r="4657" spans="1:20" x14ac:dyDescent="0.3">
      <c r="A4657" t="s">
        <v>5189</v>
      </c>
      <c r="B4657" s="4">
        <v>45486</v>
      </c>
      <c r="C4657" s="4">
        <v>45488</v>
      </c>
      <c r="D4657" t="s">
        <v>233</v>
      </c>
      <c r="E4657" t="s">
        <v>45</v>
      </c>
      <c r="F4657" s="8">
        <v>1</v>
      </c>
      <c r="G4657" s="10">
        <v>0.05</v>
      </c>
      <c r="H4657" t="s">
        <v>17</v>
      </c>
      <c r="I4657" s="8">
        <v>2374.0500000000002</v>
      </c>
      <c r="J4657" s="8">
        <v>337.29</v>
      </c>
      <c r="K4657" s="12">
        <f>YEAR(Table2[[#This Row],[Order_Date]])</f>
        <v>2024</v>
      </c>
      <c r="L4657" s="12">
        <f>MONTH(Table2[[#This Row],[Order_Date]])</f>
        <v>7</v>
      </c>
      <c r="M4657" t="str">
        <f>TEXT(Table2[[#This Row],[Order_Date]],"mmm")</f>
        <v>Jul</v>
      </c>
      <c r="N4657" t="str">
        <f>TEXT(Table2[[#This Row],[Order_Date]],"YYYY-MM")</f>
        <v>2024-07</v>
      </c>
      <c r="O4657" s="9">
        <f>IFERROR(Table2[[#This Row],[Profit]]/Table2[[#This Row],[Sales]],0)</f>
        <v>0.14207367157389272</v>
      </c>
      <c r="P4657" t="str">
        <f>_xlfn.XLOOKUP(Table2[[#This Row],[Product_ID]],Table4[Product_ID],Table4[Category],"Not Found")</f>
        <v>Technology</v>
      </c>
      <c r="Q4657" t="str">
        <f>_xlfn.XLOOKUP(Table2[[#This Row],[Product_ID]],Table4[Product_ID],Table4[Sub_Category],"Not Found")</f>
        <v>Audio</v>
      </c>
      <c r="R4657" t="str">
        <f>_xlfn.XLOOKUP(Table2[[#This Row],[Customer_ID]],Table1[Customer_ID],Table1[Region],"Not Found")</f>
        <v>West</v>
      </c>
      <c r="S4657" t="str">
        <f>_xlfn.XLOOKUP(Table2[[#This Row],[Customer_ID]],Table1[Customer_ID],Table1[Segment],"Not Found")</f>
        <v>Corporate</v>
      </c>
      <c r="T4657" t="str">
        <f>_xlfn.XLOOKUP(Table2[[#This Row],[Product_ID]],Table4[Product_ID],Table4[Product_Name],"Not Found")</f>
        <v>Headphones</v>
      </c>
    </row>
    <row r="4658" spans="1:20" x14ac:dyDescent="0.3">
      <c r="A4658" t="s">
        <v>5190</v>
      </c>
      <c r="B4658" s="4">
        <v>45303</v>
      </c>
      <c r="C4658" s="4">
        <v>45308</v>
      </c>
      <c r="D4658" t="s">
        <v>91</v>
      </c>
      <c r="E4658" t="s">
        <v>45</v>
      </c>
      <c r="F4658" s="8">
        <v>2</v>
      </c>
      <c r="G4658" s="10">
        <v>0.05</v>
      </c>
      <c r="H4658" t="s">
        <v>13</v>
      </c>
      <c r="I4658" s="8">
        <v>4748.1000000000004</v>
      </c>
      <c r="J4658" s="8">
        <v>1092.97</v>
      </c>
      <c r="K4658" s="12">
        <f>YEAR(Table2[[#This Row],[Order_Date]])</f>
        <v>2024</v>
      </c>
      <c r="L4658" s="12">
        <f>MONTH(Table2[[#This Row],[Order_Date]])</f>
        <v>1</v>
      </c>
      <c r="M4658" t="str">
        <f>TEXT(Table2[[#This Row],[Order_Date]],"mmm")</f>
        <v>Jan</v>
      </c>
      <c r="N4658" t="str">
        <f>TEXT(Table2[[#This Row],[Order_Date]],"YYYY-MM")</f>
        <v>2024-01</v>
      </c>
      <c r="O4658" s="9">
        <f>IFERROR(Table2[[#This Row],[Profit]]/Table2[[#This Row],[Sales]],0)</f>
        <v>0.23019102377793221</v>
      </c>
      <c r="P4658" t="str">
        <f>_xlfn.XLOOKUP(Table2[[#This Row],[Product_ID]],Table4[Product_ID],Table4[Category],"Not Found")</f>
        <v>Technology</v>
      </c>
      <c r="Q4658" t="str">
        <f>_xlfn.XLOOKUP(Table2[[#This Row],[Product_ID]],Table4[Product_ID],Table4[Sub_Category],"Not Found")</f>
        <v>Audio</v>
      </c>
      <c r="R4658" t="str">
        <f>_xlfn.XLOOKUP(Table2[[#This Row],[Customer_ID]],Table1[Customer_ID],Table1[Region],"Not Found")</f>
        <v>West</v>
      </c>
      <c r="S4658" t="str">
        <f>_xlfn.XLOOKUP(Table2[[#This Row],[Customer_ID]],Table1[Customer_ID],Table1[Segment],"Not Found")</f>
        <v>Home Office</v>
      </c>
      <c r="T4658" t="str">
        <f>_xlfn.XLOOKUP(Table2[[#This Row],[Product_ID]],Table4[Product_ID],Table4[Product_Name],"Not Found")</f>
        <v>Headphones</v>
      </c>
    </row>
    <row r="4659" spans="1:20" x14ac:dyDescent="0.3">
      <c r="A4659" t="s">
        <v>5191</v>
      </c>
      <c r="B4659" s="4">
        <v>45486</v>
      </c>
      <c r="C4659" s="4">
        <v>45488</v>
      </c>
      <c r="D4659" t="s">
        <v>225</v>
      </c>
      <c r="E4659" t="s">
        <v>68</v>
      </c>
      <c r="F4659" s="8">
        <v>4</v>
      </c>
      <c r="G4659" s="10">
        <v>0.1</v>
      </c>
      <c r="H4659" t="s">
        <v>13</v>
      </c>
      <c r="I4659" s="8">
        <v>4676.3999999999996</v>
      </c>
      <c r="J4659" s="8">
        <v>1302.3699999999999</v>
      </c>
      <c r="K4659" s="12">
        <f>YEAR(Table2[[#This Row],[Order_Date]])</f>
        <v>2024</v>
      </c>
      <c r="L4659" s="12">
        <f>MONTH(Table2[[#This Row],[Order_Date]])</f>
        <v>7</v>
      </c>
      <c r="M4659" t="str">
        <f>TEXT(Table2[[#This Row],[Order_Date]],"mmm")</f>
        <v>Jul</v>
      </c>
      <c r="N4659" t="str">
        <f>TEXT(Table2[[#This Row],[Order_Date]],"YYYY-MM")</f>
        <v>2024-07</v>
      </c>
      <c r="O4659" s="9">
        <f>IFERROR(Table2[[#This Row],[Profit]]/Table2[[#This Row],[Sales]],0)</f>
        <v>0.27849841758617738</v>
      </c>
      <c r="P4659" t="str">
        <f>_xlfn.XLOOKUP(Table2[[#This Row],[Product_ID]],Table4[Product_ID],Table4[Category],"Not Found")</f>
        <v>Home</v>
      </c>
      <c r="Q4659" t="str">
        <f>_xlfn.XLOOKUP(Table2[[#This Row],[Product_ID]],Table4[Product_ID],Table4[Sub_Category],"Not Found")</f>
        <v>Lighting</v>
      </c>
      <c r="R4659" t="str">
        <f>_xlfn.XLOOKUP(Table2[[#This Row],[Customer_ID]],Table1[Customer_ID],Table1[Region],"Not Found")</f>
        <v>West</v>
      </c>
      <c r="S4659" t="str">
        <f>_xlfn.XLOOKUP(Table2[[#This Row],[Customer_ID]],Table1[Customer_ID],Table1[Segment],"Not Found")</f>
        <v>Consumer</v>
      </c>
      <c r="T4659" t="str">
        <f>_xlfn.XLOOKUP(Table2[[#This Row],[Product_ID]],Table4[Product_ID],Table4[Product_Name],"Not Found")</f>
        <v>Table Lamp</v>
      </c>
    </row>
    <row r="4660" spans="1:20" x14ac:dyDescent="0.3">
      <c r="A4660" t="s">
        <v>5192</v>
      </c>
      <c r="B4660" s="4">
        <v>45781</v>
      </c>
      <c r="C4660" s="4">
        <v>45786</v>
      </c>
      <c r="D4660" t="s">
        <v>1492</v>
      </c>
      <c r="E4660" t="s">
        <v>99</v>
      </c>
      <c r="F4660" s="8">
        <v>5</v>
      </c>
      <c r="G4660" s="10">
        <v>0.1</v>
      </c>
      <c r="H4660" t="s">
        <v>17</v>
      </c>
      <c r="I4660" s="8">
        <v>1120.5</v>
      </c>
      <c r="J4660" s="8">
        <v>354.79</v>
      </c>
      <c r="K4660" s="12">
        <f>YEAR(Table2[[#This Row],[Order_Date]])</f>
        <v>2025</v>
      </c>
      <c r="L4660" s="12">
        <f>MONTH(Table2[[#This Row],[Order_Date]])</f>
        <v>5</v>
      </c>
      <c r="M4660" t="str">
        <f>TEXT(Table2[[#This Row],[Order_Date]],"mmm")</f>
        <v>May</v>
      </c>
      <c r="N4660" t="str">
        <f>TEXT(Table2[[#This Row],[Order_Date]],"YYYY-MM")</f>
        <v>2025-05</v>
      </c>
      <c r="O4660" s="9">
        <f>IFERROR(Table2[[#This Row],[Profit]]/Table2[[#This Row],[Sales]],0)</f>
        <v>0.31663543061133426</v>
      </c>
      <c r="P4660" t="str">
        <f>_xlfn.XLOOKUP(Table2[[#This Row],[Product_ID]],Table4[Product_ID],Table4[Category],"Not Found")</f>
        <v>Office</v>
      </c>
      <c r="Q4660" t="str">
        <f>_xlfn.XLOOKUP(Table2[[#This Row],[Product_ID]],Table4[Product_ID],Table4[Sub_Category],"Not Found")</f>
        <v>Paper</v>
      </c>
      <c r="R4660" t="str">
        <f>_xlfn.XLOOKUP(Table2[[#This Row],[Customer_ID]],Table1[Customer_ID],Table1[Region],"Not Found")</f>
        <v>East</v>
      </c>
      <c r="S4660" t="str">
        <f>_xlfn.XLOOKUP(Table2[[#This Row],[Customer_ID]],Table1[Customer_ID],Table1[Segment],"Not Found")</f>
        <v>Consumer</v>
      </c>
      <c r="T4660" t="str">
        <f>_xlfn.XLOOKUP(Table2[[#This Row],[Product_ID]],Table4[Product_ID],Table4[Product_Name],"Not Found")</f>
        <v>Pen Set</v>
      </c>
    </row>
    <row r="4661" spans="1:20" x14ac:dyDescent="0.3">
      <c r="A4661" t="s">
        <v>5193</v>
      </c>
      <c r="B4661" s="4">
        <v>45473</v>
      </c>
      <c r="C4661" s="4">
        <v>45475</v>
      </c>
      <c r="D4661" t="s">
        <v>78</v>
      </c>
      <c r="E4661" t="s">
        <v>58</v>
      </c>
      <c r="F4661" s="8">
        <v>1</v>
      </c>
      <c r="G4661" s="10">
        <v>0.15</v>
      </c>
      <c r="H4661" t="s">
        <v>13</v>
      </c>
      <c r="I4661" s="8">
        <v>1699.15</v>
      </c>
      <c r="J4661" s="8">
        <v>421.76</v>
      </c>
      <c r="K4661" s="12">
        <f>YEAR(Table2[[#This Row],[Order_Date]])</f>
        <v>2024</v>
      </c>
      <c r="L4661" s="12">
        <f>MONTH(Table2[[#This Row],[Order_Date]])</f>
        <v>6</v>
      </c>
      <c r="M4661" t="str">
        <f>TEXT(Table2[[#This Row],[Order_Date]],"mmm")</f>
        <v>Jun</v>
      </c>
      <c r="N4661" t="str">
        <f>TEXT(Table2[[#This Row],[Order_Date]],"YYYY-MM")</f>
        <v>2024-06</v>
      </c>
      <c r="O4661" s="9">
        <f>IFERROR(Table2[[#This Row],[Profit]]/Table2[[#This Row],[Sales]],0)</f>
        <v>0.24821822676043903</v>
      </c>
      <c r="P4661" t="str">
        <f>_xlfn.XLOOKUP(Table2[[#This Row],[Product_ID]],Table4[Product_ID],Table4[Category],"Not Found")</f>
        <v>Technology</v>
      </c>
      <c r="Q4661" t="str">
        <f>_xlfn.XLOOKUP(Table2[[#This Row],[Product_ID]],Table4[Product_ID],Table4[Sub_Category],"Not Found")</f>
        <v>Audio</v>
      </c>
      <c r="R4661" t="str">
        <f>_xlfn.XLOOKUP(Table2[[#This Row],[Customer_ID]],Table1[Customer_ID],Table1[Region],"Not Found")</f>
        <v>East</v>
      </c>
      <c r="S4661" t="str">
        <f>_xlfn.XLOOKUP(Table2[[#This Row],[Customer_ID]],Table1[Customer_ID],Table1[Segment],"Not Found")</f>
        <v>Corporate</v>
      </c>
      <c r="T4661" t="str">
        <f>_xlfn.XLOOKUP(Table2[[#This Row],[Product_ID]],Table4[Product_ID],Table4[Product_Name],"Not Found")</f>
        <v>Bluetooth Speaker</v>
      </c>
    </row>
    <row r="4662" spans="1:20" x14ac:dyDescent="0.3">
      <c r="A4662" t="s">
        <v>5194</v>
      </c>
      <c r="B4662" s="4">
        <v>45947</v>
      </c>
      <c r="C4662" s="4">
        <v>45948</v>
      </c>
      <c r="D4662" t="s">
        <v>225</v>
      </c>
      <c r="E4662" t="s">
        <v>99</v>
      </c>
      <c r="F4662" s="8">
        <v>2</v>
      </c>
      <c r="G4662" s="10">
        <v>0</v>
      </c>
      <c r="H4662" t="s">
        <v>13</v>
      </c>
      <c r="I4662" s="8">
        <v>498</v>
      </c>
      <c r="J4662" s="8">
        <v>118.4</v>
      </c>
      <c r="K4662" s="12">
        <f>YEAR(Table2[[#This Row],[Order_Date]])</f>
        <v>2025</v>
      </c>
      <c r="L4662" s="12">
        <f>MONTH(Table2[[#This Row],[Order_Date]])</f>
        <v>10</v>
      </c>
      <c r="M4662" t="str">
        <f>TEXT(Table2[[#This Row],[Order_Date]],"mmm")</f>
        <v>Oct</v>
      </c>
      <c r="N4662" t="str">
        <f>TEXT(Table2[[#This Row],[Order_Date]],"YYYY-MM")</f>
        <v>2025-10</v>
      </c>
      <c r="O4662" s="9">
        <f>IFERROR(Table2[[#This Row],[Profit]]/Table2[[#This Row],[Sales]],0)</f>
        <v>0.23775100401606428</v>
      </c>
      <c r="P4662" t="str">
        <f>_xlfn.XLOOKUP(Table2[[#This Row],[Product_ID]],Table4[Product_ID],Table4[Category],"Not Found")</f>
        <v>Office</v>
      </c>
      <c r="Q4662" t="str">
        <f>_xlfn.XLOOKUP(Table2[[#This Row],[Product_ID]],Table4[Product_ID],Table4[Sub_Category],"Not Found")</f>
        <v>Paper</v>
      </c>
      <c r="R4662" t="str">
        <f>_xlfn.XLOOKUP(Table2[[#This Row],[Customer_ID]],Table1[Customer_ID],Table1[Region],"Not Found")</f>
        <v>West</v>
      </c>
      <c r="S4662" t="str">
        <f>_xlfn.XLOOKUP(Table2[[#This Row],[Customer_ID]],Table1[Customer_ID],Table1[Segment],"Not Found")</f>
        <v>Consumer</v>
      </c>
      <c r="T4662" t="str">
        <f>_xlfn.XLOOKUP(Table2[[#This Row],[Product_ID]],Table4[Product_ID],Table4[Product_Name],"Not Found")</f>
        <v>Pen Set</v>
      </c>
    </row>
    <row r="4663" spans="1:20" x14ac:dyDescent="0.3">
      <c r="A4663" t="s">
        <v>5195</v>
      </c>
      <c r="B4663" s="4">
        <v>45607</v>
      </c>
      <c r="C4663" s="4">
        <v>45612</v>
      </c>
      <c r="D4663" t="s">
        <v>487</v>
      </c>
      <c r="E4663" t="s">
        <v>96</v>
      </c>
      <c r="F4663" s="8">
        <v>2</v>
      </c>
      <c r="G4663" s="10">
        <v>0.05</v>
      </c>
      <c r="H4663" t="s">
        <v>13</v>
      </c>
      <c r="I4663" s="8">
        <v>1898.1</v>
      </c>
      <c r="J4663" s="8">
        <v>569.33000000000004</v>
      </c>
      <c r="K4663" s="12">
        <f>YEAR(Table2[[#This Row],[Order_Date]])</f>
        <v>2024</v>
      </c>
      <c r="L4663" s="12">
        <f>MONTH(Table2[[#This Row],[Order_Date]])</f>
        <v>11</v>
      </c>
      <c r="M4663" t="str">
        <f>TEXT(Table2[[#This Row],[Order_Date]],"mmm")</f>
        <v>Nov</v>
      </c>
      <c r="N4663" t="str">
        <f>TEXT(Table2[[#This Row],[Order_Date]],"YYYY-MM")</f>
        <v>2024-11</v>
      </c>
      <c r="O4663" s="9">
        <f>IFERROR(Table2[[#This Row],[Profit]]/Table2[[#This Row],[Sales]],0)</f>
        <v>0.29994731573678945</v>
      </c>
      <c r="P4663" t="str">
        <f>_xlfn.XLOOKUP(Table2[[#This Row],[Product_ID]],Table4[Product_ID],Table4[Category],"Not Found")</f>
        <v>Home</v>
      </c>
      <c r="Q4663" t="str">
        <f>_xlfn.XLOOKUP(Table2[[#This Row],[Product_ID]],Table4[Product_ID],Table4[Sub_Category],"Not Found")</f>
        <v>Lighting</v>
      </c>
      <c r="R4663" t="str">
        <f>_xlfn.XLOOKUP(Table2[[#This Row],[Customer_ID]],Table1[Customer_ID],Table1[Region],"Not Found")</f>
        <v>West</v>
      </c>
      <c r="S4663" t="str">
        <f>_xlfn.XLOOKUP(Table2[[#This Row],[Customer_ID]],Table1[Customer_ID],Table1[Segment],"Not Found")</f>
        <v>Corporate</v>
      </c>
      <c r="T4663" t="str">
        <f>_xlfn.XLOOKUP(Table2[[#This Row],[Product_ID]],Table4[Product_ID],Table4[Product_Name],"Not Found")</f>
        <v>LED Strip Light</v>
      </c>
    </row>
    <row r="4664" spans="1:20" x14ac:dyDescent="0.3">
      <c r="A4664" t="s">
        <v>5196</v>
      </c>
      <c r="B4664" s="4">
        <v>45985</v>
      </c>
      <c r="C4664" s="4">
        <v>45986</v>
      </c>
      <c r="D4664" t="s">
        <v>620</v>
      </c>
      <c r="E4664" t="s">
        <v>16</v>
      </c>
      <c r="F4664" s="8">
        <v>2</v>
      </c>
      <c r="G4664" s="10">
        <v>0.05</v>
      </c>
      <c r="H4664" t="s">
        <v>13</v>
      </c>
      <c r="I4664" s="8">
        <v>2468.1</v>
      </c>
      <c r="J4664" s="8">
        <v>607.39</v>
      </c>
      <c r="K4664" s="12">
        <f>YEAR(Table2[[#This Row],[Order_Date]])</f>
        <v>2025</v>
      </c>
      <c r="L4664" s="12">
        <f>MONTH(Table2[[#This Row],[Order_Date]])</f>
        <v>11</v>
      </c>
      <c r="M4664" t="str">
        <f>TEXT(Table2[[#This Row],[Order_Date]],"mmm")</f>
        <v>Nov</v>
      </c>
      <c r="N4664" t="str">
        <f>TEXT(Table2[[#This Row],[Order_Date]],"YYYY-MM")</f>
        <v>2025-11</v>
      </c>
      <c r="O4664" s="9">
        <f>IFERROR(Table2[[#This Row],[Profit]]/Table2[[#This Row],[Sales]],0)</f>
        <v>0.24609618735059358</v>
      </c>
      <c r="P4664" t="str">
        <f>_xlfn.XLOOKUP(Table2[[#This Row],[Product_ID]],Table4[Product_ID],Table4[Category],"Not Found")</f>
        <v>Technology</v>
      </c>
      <c r="Q4664" t="str">
        <f>_xlfn.XLOOKUP(Table2[[#This Row],[Product_ID]],Table4[Product_ID],Table4[Sub_Category],"Not Found")</f>
        <v>Accessories</v>
      </c>
      <c r="R4664" t="str">
        <f>_xlfn.XLOOKUP(Table2[[#This Row],[Customer_ID]],Table1[Customer_ID],Table1[Region],"Not Found")</f>
        <v>East</v>
      </c>
      <c r="S4664" t="str">
        <f>_xlfn.XLOOKUP(Table2[[#This Row],[Customer_ID]],Table1[Customer_ID],Table1[Segment],"Not Found")</f>
        <v>Corporate</v>
      </c>
      <c r="T4664" t="str">
        <f>_xlfn.XLOOKUP(Table2[[#This Row],[Product_ID]],Table4[Product_ID],Table4[Product_Name],"Not Found")</f>
        <v>USB-C Hub</v>
      </c>
    </row>
    <row r="4665" spans="1:20" x14ac:dyDescent="0.3">
      <c r="A4665" t="s">
        <v>5197</v>
      </c>
      <c r="B4665" s="4">
        <v>45321</v>
      </c>
      <c r="C4665" s="4">
        <v>45322</v>
      </c>
      <c r="D4665" t="s">
        <v>1046</v>
      </c>
      <c r="E4665" t="s">
        <v>58</v>
      </c>
      <c r="F4665" s="8">
        <v>2</v>
      </c>
      <c r="G4665" s="10">
        <v>0</v>
      </c>
      <c r="H4665" t="s">
        <v>13</v>
      </c>
      <c r="I4665" s="8">
        <v>3998</v>
      </c>
      <c r="J4665" s="8">
        <v>882.2</v>
      </c>
      <c r="K4665" s="12">
        <f>YEAR(Table2[[#This Row],[Order_Date]])</f>
        <v>2024</v>
      </c>
      <c r="L4665" s="12">
        <f>MONTH(Table2[[#This Row],[Order_Date]])</f>
        <v>1</v>
      </c>
      <c r="M4665" t="str">
        <f>TEXT(Table2[[#This Row],[Order_Date]],"mmm")</f>
        <v>Jan</v>
      </c>
      <c r="N4665" t="str">
        <f>TEXT(Table2[[#This Row],[Order_Date]],"YYYY-MM")</f>
        <v>2024-01</v>
      </c>
      <c r="O4665" s="9">
        <f>IFERROR(Table2[[#This Row],[Profit]]/Table2[[#This Row],[Sales]],0)</f>
        <v>0.22066033016508255</v>
      </c>
      <c r="P4665" t="str">
        <f>_xlfn.XLOOKUP(Table2[[#This Row],[Product_ID]],Table4[Product_ID],Table4[Category],"Not Found")</f>
        <v>Technology</v>
      </c>
      <c r="Q4665" t="str">
        <f>_xlfn.XLOOKUP(Table2[[#This Row],[Product_ID]],Table4[Product_ID],Table4[Sub_Category],"Not Found")</f>
        <v>Audio</v>
      </c>
      <c r="R4665" t="str">
        <f>_xlfn.XLOOKUP(Table2[[#This Row],[Customer_ID]],Table1[Customer_ID],Table1[Region],"Not Found")</f>
        <v>South</v>
      </c>
      <c r="S4665" t="str">
        <f>_xlfn.XLOOKUP(Table2[[#This Row],[Customer_ID]],Table1[Customer_ID],Table1[Segment],"Not Found")</f>
        <v>Consumer</v>
      </c>
      <c r="T4665" t="str">
        <f>_xlfn.XLOOKUP(Table2[[#This Row],[Product_ID]],Table4[Product_ID],Table4[Product_Name],"Not Found")</f>
        <v>Bluetooth Speaker</v>
      </c>
    </row>
    <row r="4666" spans="1:20" x14ac:dyDescent="0.3">
      <c r="A4666" t="s">
        <v>5198</v>
      </c>
      <c r="B4666" s="4">
        <v>45887</v>
      </c>
      <c r="C4666" s="4">
        <v>45889</v>
      </c>
      <c r="D4666" t="s">
        <v>410</v>
      </c>
      <c r="E4666" t="s">
        <v>71</v>
      </c>
      <c r="F4666" s="8">
        <v>1</v>
      </c>
      <c r="G4666" s="10">
        <v>0.05</v>
      </c>
      <c r="H4666" t="s">
        <v>17</v>
      </c>
      <c r="I4666" s="8">
        <v>759.05</v>
      </c>
      <c r="J4666" s="8">
        <v>190.72</v>
      </c>
      <c r="K4666" s="12">
        <f>YEAR(Table2[[#This Row],[Order_Date]])</f>
        <v>2025</v>
      </c>
      <c r="L4666" s="12">
        <f>MONTH(Table2[[#This Row],[Order_Date]])</f>
        <v>8</v>
      </c>
      <c r="M4666" t="str">
        <f>TEXT(Table2[[#This Row],[Order_Date]],"mmm")</f>
        <v>Aug</v>
      </c>
      <c r="N4666" t="str">
        <f>TEXT(Table2[[#This Row],[Order_Date]],"YYYY-MM")</f>
        <v>2025-08</v>
      </c>
      <c r="O4666" s="9">
        <f>IFERROR(Table2[[#This Row],[Profit]]/Table2[[#This Row],[Sales]],0)</f>
        <v>0.25126144522758714</v>
      </c>
      <c r="P4666" t="str">
        <f>_xlfn.XLOOKUP(Table2[[#This Row],[Product_ID]],Table4[Product_ID],Table4[Category],"Not Found")</f>
        <v>Home</v>
      </c>
      <c r="Q4666" t="str">
        <f>_xlfn.XLOOKUP(Table2[[#This Row],[Product_ID]],Table4[Product_ID],Table4[Sub_Category],"Not Found")</f>
        <v>Storage</v>
      </c>
      <c r="R4666" t="str">
        <f>_xlfn.XLOOKUP(Table2[[#This Row],[Customer_ID]],Table1[Customer_ID],Table1[Region],"Not Found")</f>
        <v>North</v>
      </c>
      <c r="S4666" t="str">
        <f>_xlfn.XLOOKUP(Table2[[#This Row],[Customer_ID]],Table1[Customer_ID],Table1[Segment],"Not Found")</f>
        <v>Consumer</v>
      </c>
      <c r="T4666" t="str">
        <f>_xlfn.XLOOKUP(Table2[[#This Row],[Product_ID]],Table4[Product_ID],Table4[Product_Name],"Not Found")</f>
        <v>Storage Box</v>
      </c>
    </row>
    <row r="4667" spans="1:20" x14ac:dyDescent="0.3">
      <c r="A4667" t="s">
        <v>5199</v>
      </c>
      <c r="B4667" s="4">
        <v>45969</v>
      </c>
      <c r="C4667" s="4">
        <v>45974</v>
      </c>
      <c r="D4667" t="s">
        <v>19</v>
      </c>
      <c r="E4667" t="s">
        <v>200</v>
      </c>
      <c r="F4667" s="8">
        <v>4</v>
      </c>
      <c r="G4667" s="10">
        <v>0.1</v>
      </c>
      <c r="H4667" t="s">
        <v>13</v>
      </c>
      <c r="I4667" s="8">
        <v>3956.4</v>
      </c>
      <c r="J4667" s="8">
        <v>1352.02</v>
      </c>
      <c r="K4667" s="12">
        <f>YEAR(Table2[[#This Row],[Order_Date]])</f>
        <v>2025</v>
      </c>
      <c r="L4667" s="12">
        <f>MONTH(Table2[[#This Row],[Order_Date]])</f>
        <v>11</v>
      </c>
      <c r="M4667" t="str">
        <f>TEXT(Table2[[#This Row],[Order_Date]],"mmm")</f>
        <v>Nov</v>
      </c>
      <c r="N4667" t="str">
        <f>TEXT(Table2[[#This Row],[Order_Date]],"YYYY-MM")</f>
        <v>2025-11</v>
      </c>
      <c r="O4667" s="9">
        <f>IFERROR(Table2[[#This Row],[Profit]]/Table2[[#This Row],[Sales]],0)</f>
        <v>0.34172985542412293</v>
      </c>
      <c r="P4667" t="str">
        <f>_xlfn.XLOOKUP(Table2[[#This Row],[Product_ID]],Table4[Product_ID],Table4[Category],"Not Found")</f>
        <v>Office</v>
      </c>
      <c r="Q4667" t="str">
        <f>_xlfn.XLOOKUP(Table2[[#This Row],[Product_ID]],Table4[Product_ID],Table4[Sub_Category],"Not Found")</f>
        <v>Office Supplies</v>
      </c>
      <c r="R4667" t="str">
        <f>_xlfn.XLOOKUP(Table2[[#This Row],[Customer_ID]],Table1[Customer_ID],Table1[Region],"Not Found")</f>
        <v>West</v>
      </c>
      <c r="S4667" t="str">
        <f>_xlfn.XLOOKUP(Table2[[#This Row],[Customer_ID]],Table1[Customer_ID],Table1[Segment],"Not Found")</f>
        <v>Consumer</v>
      </c>
      <c r="T4667" t="str">
        <f>_xlfn.XLOOKUP(Table2[[#This Row],[Product_ID]],Table4[Product_ID],Table4[Product_Name],"Not Found")</f>
        <v>Laptop Stand</v>
      </c>
    </row>
    <row r="4668" spans="1:20" x14ac:dyDescent="0.3">
      <c r="A4668" t="s">
        <v>5200</v>
      </c>
      <c r="B4668" s="4">
        <v>45387</v>
      </c>
      <c r="C4668" s="4">
        <v>45390</v>
      </c>
      <c r="D4668" t="s">
        <v>287</v>
      </c>
      <c r="E4668" t="s">
        <v>29</v>
      </c>
      <c r="F4668" s="8">
        <v>2</v>
      </c>
      <c r="G4668" s="10">
        <v>0</v>
      </c>
      <c r="H4668" t="s">
        <v>21</v>
      </c>
      <c r="I4668" s="8">
        <v>798</v>
      </c>
      <c r="J4668" s="8">
        <v>243.34</v>
      </c>
      <c r="K4668" s="12">
        <f>YEAR(Table2[[#This Row],[Order_Date]])</f>
        <v>2024</v>
      </c>
      <c r="L4668" s="12">
        <f>MONTH(Table2[[#This Row],[Order_Date]])</f>
        <v>4</v>
      </c>
      <c r="M4668" t="str">
        <f>TEXT(Table2[[#This Row],[Order_Date]],"mmm")</f>
        <v>Apr</v>
      </c>
      <c r="N4668" t="str">
        <f>TEXT(Table2[[#This Row],[Order_Date]],"YYYY-MM")</f>
        <v>2024-04</v>
      </c>
      <c r="O4668" s="9">
        <f>IFERROR(Table2[[#This Row],[Profit]]/Table2[[#This Row],[Sales]],0)</f>
        <v>0.30493734335839601</v>
      </c>
      <c r="P4668" t="str">
        <f>_xlfn.XLOOKUP(Table2[[#This Row],[Product_ID]],Table4[Product_ID],Table4[Category],"Not Found")</f>
        <v>Office</v>
      </c>
      <c r="Q4668" t="str">
        <f>_xlfn.XLOOKUP(Table2[[#This Row],[Product_ID]],Table4[Product_ID],Table4[Sub_Category],"Not Found")</f>
        <v>Paper</v>
      </c>
      <c r="R4668" t="str">
        <f>_xlfn.XLOOKUP(Table2[[#This Row],[Customer_ID]],Table1[Customer_ID],Table1[Region],"Not Found")</f>
        <v>South</v>
      </c>
      <c r="S4668" t="str">
        <f>_xlfn.XLOOKUP(Table2[[#This Row],[Customer_ID]],Table1[Customer_ID],Table1[Segment],"Not Found")</f>
        <v>Consumer</v>
      </c>
      <c r="T4668" t="str">
        <f>_xlfn.XLOOKUP(Table2[[#This Row],[Product_ID]],Table4[Product_ID],Table4[Product_Name],"Not Found")</f>
        <v>Notebook Set</v>
      </c>
    </row>
    <row r="4669" spans="1:20" x14ac:dyDescent="0.3">
      <c r="A4669" t="s">
        <v>5201</v>
      </c>
      <c r="B4669" s="4">
        <v>45672</v>
      </c>
      <c r="C4669" s="4">
        <v>45673</v>
      </c>
      <c r="D4669" t="s">
        <v>910</v>
      </c>
      <c r="E4669" t="s">
        <v>35</v>
      </c>
      <c r="F4669" s="8">
        <v>3</v>
      </c>
      <c r="G4669" s="10">
        <v>0</v>
      </c>
      <c r="H4669" t="s">
        <v>13</v>
      </c>
      <c r="I4669" s="8">
        <v>4797</v>
      </c>
      <c r="J4669" s="8">
        <v>1465.23</v>
      </c>
      <c r="K4669" s="12">
        <f>YEAR(Table2[[#This Row],[Order_Date]])</f>
        <v>2025</v>
      </c>
      <c r="L4669" s="12">
        <f>MONTH(Table2[[#This Row],[Order_Date]])</f>
        <v>1</v>
      </c>
      <c r="M4669" t="str">
        <f>TEXT(Table2[[#This Row],[Order_Date]],"mmm")</f>
        <v>Jan</v>
      </c>
      <c r="N4669" t="str">
        <f>TEXT(Table2[[#This Row],[Order_Date]],"YYYY-MM")</f>
        <v>2025-01</v>
      </c>
      <c r="O4669" s="9">
        <f>IFERROR(Table2[[#This Row],[Profit]]/Table2[[#This Row],[Sales]],0)</f>
        <v>0.30544715447154475</v>
      </c>
      <c r="P4669" t="str">
        <f>_xlfn.XLOOKUP(Table2[[#This Row],[Product_ID]],Table4[Product_ID],Table4[Category],"Not Found")</f>
        <v>Lifestyle</v>
      </c>
      <c r="Q4669" t="str">
        <f>_xlfn.XLOOKUP(Table2[[#This Row],[Product_ID]],Table4[Product_ID],Table4[Sub_Category],"Not Found")</f>
        <v>Bags</v>
      </c>
      <c r="R4669" t="str">
        <f>_xlfn.XLOOKUP(Table2[[#This Row],[Customer_ID]],Table1[Customer_ID],Table1[Region],"Not Found")</f>
        <v>East</v>
      </c>
      <c r="S4669" t="str">
        <f>_xlfn.XLOOKUP(Table2[[#This Row],[Customer_ID]],Table1[Customer_ID],Table1[Segment],"Not Found")</f>
        <v>Home Office</v>
      </c>
      <c r="T4669" t="str">
        <f>_xlfn.XLOOKUP(Table2[[#This Row],[Product_ID]],Table4[Product_ID],Table4[Product_Name],"Not Found")</f>
        <v>Backpack</v>
      </c>
    </row>
    <row r="4670" spans="1:20" x14ac:dyDescent="0.3">
      <c r="A4670" t="s">
        <v>5202</v>
      </c>
      <c r="B4670" s="4">
        <v>45735</v>
      </c>
      <c r="C4670" s="4">
        <v>45736</v>
      </c>
      <c r="D4670" t="s">
        <v>865</v>
      </c>
      <c r="E4670" t="s">
        <v>99</v>
      </c>
      <c r="F4670" s="8">
        <v>1</v>
      </c>
      <c r="G4670" s="10">
        <v>0.1</v>
      </c>
      <c r="H4670" t="s">
        <v>21</v>
      </c>
      <c r="I4670" s="8">
        <v>224.1</v>
      </c>
      <c r="J4670" s="8">
        <v>56.08</v>
      </c>
      <c r="K4670" s="12">
        <f>YEAR(Table2[[#This Row],[Order_Date]])</f>
        <v>2025</v>
      </c>
      <c r="L4670" s="12">
        <f>MONTH(Table2[[#This Row],[Order_Date]])</f>
        <v>3</v>
      </c>
      <c r="M4670" t="str">
        <f>TEXT(Table2[[#This Row],[Order_Date]],"mmm")</f>
        <v>Mar</v>
      </c>
      <c r="N4670" t="str">
        <f>TEXT(Table2[[#This Row],[Order_Date]],"YYYY-MM")</f>
        <v>2025-03</v>
      </c>
      <c r="O4670" s="9">
        <f>IFERROR(Table2[[#This Row],[Profit]]/Table2[[#This Row],[Sales]],0)</f>
        <v>0.25024542614904061</v>
      </c>
      <c r="P4670" t="str">
        <f>_xlfn.XLOOKUP(Table2[[#This Row],[Product_ID]],Table4[Product_ID],Table4[Category],"Not Found")</f>
        <v>Office</v>
      </c>
      <c r="Q4670" t="str">
        <f>_xlfn.XLOOKUP(Table2[[#This Row],[Product_ID]],Table4[Product_ID],Table4[Sub_Category],"Not Found")</f>
        <v>Paper</v>
      </c>
      <c r="R4670" t="str">
        <f>_xlfn.XLOOKUP(Table2[[#This Row],[Customer_ID]],Table1[Customer_ID],Table1[Region],"Not Found")</f>
        <v>West</v>
      </c>
      <c r="S4670" t="str">
        <f>_xlfn.XLOOKUP(Table2[[#This Row],[Customer_ID]],Table1[Customer_ID],Table1[Segment],"Not Found")</f>
        <v>Home Office</v>
      </c>
      <c r="T4670" t="str">
        <f>_xlfn.XLOOKUP(Table2[[#This Row],[Product_ID]],Table4[Product_ID],Table4[Product_Name],"Not Found")</f>
        <v>Pen Set</v>
      </c>
    </row>
    <row r="4671" spans="1:20" x14ac:dyDescent="0.3">
      <c r="A4671" t="s">
        <v>5203</v>
      </c>
      <c r="B4671" s="4">
        <v>45589</v>
      </c>
      <c r="C4671" s="4">
        <v>45590</v>
      </c>
      <c r="D4671" t="s">
        <v>1003</v>
      </c>
      <c r="E4671" t="s">
        <v>65</v>
      </c>
      <c r="F4671" s="8">
        <v>1</v>
      </c>
      <c r="G4671" s="10">
        <v>0.1</v>
      </c>
      <c r="H4671" t="s">
        <v>17</v>
      </c>
      <c r="I4671" s="8">
        <v>629.1</v>
      </c>
      <c r="J4671" s="8">
        <v>171.16</v>
      </c>
      <c r="K4671" s="12">
        <f>YEAR(Table2[[#This Row],[Order_Date]])</f>
        <v>2024</v>
      </c>
      <c r="L4671" s="12">
        <f>MONTH(Table2[[#This Row],[Order_Date]])</f>
        <v>10</v>
      </c>
      <c r="M4671" t="str">
        <f>TEXT(Table2[[#This Row],[Order_Date]],"mmm")</f>
        <v>Oct</v>
      </c>
      <c r="N4671" t="str">
        <f>TEXT(Table2[[#This Row],[Order_Date]],"YYYY-MM")</f>
        <v>2024-10</v>
      </c>
      <c r="O4671" s="9">
        <f>IFERROR(Table2[[#This Row],[Profit]]/Table2[[#This Row],[Sales]],0)</f>
        <v>0.27207121284374503</v>
      </c>
      <c r="P4671" t="str">
        <f>_xlfn.XLOOKUP(Table2[[#This Row],[Product_ID]],Table4[Product_ID],Table4[Category],"Not Found")</f>
        <v>Office</v>
      </c>
      <c r="Q4671" t="str">
        <f>_xlfn.XLOOKUP(Table2[[#This Row],[Product_ID]],Table4[Product_ID],Table4[Sub_Category],"Not Found")</f>
        <v>Storage</v>
      </c>
      <c r="R4671" t="str">
        <f>_xlfn.XLOOKUP(Table2[[#This Row],[Customer_ID]],Table1[Customer_ID],Table1[Region],"Not Found")</f>
        <v>West</v>
      </c>
      <c r="S4671" t="str">
        <f>_xlfn.XLOOKUP(Table2[[#This Row],[Customer_ID]],Table1[Customer_ID],Table1[Segment],"Not Found")</f>
        <v>Consumer</v>
      </c>
      <c r="T4671" t="str">
        <f>_xlfn.XLOOKUP(Table2[[#This Row],[Product_ID]],Table4[Product_ID],Table4[Product_Name],"Not Found")</f>
        <v>Desk Organizer</v>
      </c>
    </row>
    <row r="4672" spans="1:20" x14ac:dyDescent="0.3">
      <c r="A4672" t="s">
        <v>5204</v>
      </c>
      <c r="B4672" s="4">
        <v>45652</v>
      </c>
      <c r="C4672" s="4">
        <v>45654</v>
      </c>
      <c r="D4672" t="s">
        <v>597</v>
      </c>
      <c r="E4672" t="s">
        <v>200</v>
      </c>
      <c r="F4672" s="8">
        <v>1</v>
      </c>
      <c r="G4672" s="10">
        <v>0.05</v>
      </c>
      <c r="H4672" t="s">
        <v>13</v>
      </c>
      <c r="I4672" s="8">
        <v>1044.05</v>
      </c>
      <c r="J4672" s="8">
        <v>261.18</v>
      </c>
      <c r="K4672" s="12">
        <f>YEAR(Table2[[#This Row],[Order_Date]])</f>
        <v>2024</v>
      </c>
      <c r="L4672" s="12">
        <f>MONTH(Table2[[#This Row],[Order_Date]])</f>
        <v>12</v>
      </c>
      <c r="M4672" t="str">
        <f>TEXT(Table2[[#This Row],[Order_Date]],"mmm")</f>
        <v>Dec</v>
      </c>
      <c r="N4672" t="str">
        <f>TEXT(Table2[[#This Row],[Order_Date]],"YYYY-MM")</f>
        <v>2024-12</v>
      </c>
      <c r="O4672" s="9">
        <f>IFERROR(Table2[[#This Row],[Profit]]/Table2[[#This Row],[Sales]],0)</f>
        <v>0.25016043292945744</v>
      </c>
      <c r="P4672" t="str">
        <f>_xlfn.XLOOKUP(Table2[[#This Row],[Product_ID]],Table4[Product_ID],Table4[Category],"Not Found")</f>
        <v>Office</v>
      </c>
      <c r="Q4672" t="str">
        <f>_xlfn.XLOOKUP(Table2[[#This Row],[Product_ID]],Table4[Product_ID],Table4[Sub_Category],"Not Found")</f>
        <v>Office Supplies</v>
      </c>
      <c r="R4672" t="str">
        <f>_xlfn.XLOOKUP(Table2[[#This Row],[Customer_ID]],Table1[Customer_ID],Table1[Region],"Not Found")</f>
        <v>East</v>
      </c>
      <c r="S4672" t="str">
        <f>_xlfn.XLOOKUP(Table2[[#This Row],[Customer_ID]],Table1[Customer_ID],Table1[Segment],"Not Found")</f>
        <v>Consumer</v>
      </c>
      <c r="T4672" t="str">
        <f>_xlfn.XLOOKUP(Table2[[#This Row],[Product_ID]],Table4[Product_ID],Table4[Product_Name],"Not Found")</f>
        <v>Laptop Stand</v>
      </c>
    </row>
    <row r="4673" spans="1:20" x14ac:dyDescent="0.3">
      <c r="A4673" t="s">
        <v>5205</v>
      </c>
      <c r="B4673" s="4">
        <v>45665</v>
      </c>
      <c r="C4673" s="4">
        <v>45667</v>
      </c>
      <c r="D4673" t="s">
        <v>852</v>
      </c>
      <c r="E4673" t="s">
        <v>81</v>
      </c>
      <c r="F4673" s="8">
        <v>3</v>
      </c>
      <c r="G4673" s="10">
        <v>0.1</v>
      </c>
      <c r="H4673" t="s">
        <v>13</v>
      </c>
      <c r="I4673" s="8">
        <v>2157.3000000000002</v>
      </c>
      <c r="J4673" s="8">
        <v>407.11</v>
      </c>
      <c r="K4673" s="12">
        <f>YEAR(Table2[[#This Row],[Order_Date]])</f>
        <v>2025</v>
      </c>
      <c r="L4673" s="12">
        <f>MONTH(Table2[[#This Row],[Order_Date]])</f>
        <v>1</v>
      </c>
      <c r="M4673" t="str">
        <f>TEXT(Table2[[#This Row],[Order_Date]],"mmm")</f>
        <v>Jan</v>
      </c>
      <c r="N4673" t="str">
        <f>TEXT(Table2[[#This Row],[Order_Date]],"YYYY-MM")</f>
        <v>2025-01</v>
      </c>
      <c r="O4673" s="9">
        <f>IFERROR(Table2[[#This Row],[Profit]]/Table2[[#This Row],[Sales]],0)</f>
        <v>0.18871274278032726</v>
      </c>
      <c r="P4673" t="str">
        <f>_xlfn.XLOOKUP(Table2[[#This Row],[Product_ID]],Table4[Product_ID],Table4[Category],"Not Found")</f>
        <v>Home</v>
      </c>
      <c r="Q4673" t="str">
        <f>_xlfn.XLOOKUP(Table2[[#This Row],[Product_ID]],Table4[Product_ID],Table4[Sub_Category],"Not Found")</f>
        <v>Kitchen</v>
      </c>
      <c r="R4673" t="str">
        <f>_xlfn.XLOOKUP(Table2[[#This Row],[Customer_ID]],Table1[Customer_ID],Table1[Region],"Not Found")</f>
        <v>South</v>
      </c>
      <c r="S4673" t="str">
        <f>_xlfn.XLOOKUP(Table2[[#This Row],[Customer_ID]],Table1[Customer_ID],Table1[Segment],"Not Found")</f>
        <v>Home Office</v>
      </c>
      <c r="T4673" t="str">
        <f>_xlfn.XLOOKUP(Table2[[#This Row],[Product_ID]],Table4[Product_ID],Table4[Product_Name],"Not Found")</f>
        <v>Travel Mug</v>
      </c>
    </row>
    <row r="4674" spans="1:20" x14ac:dyDescent="0.3">
      <c r="A4674" t="s">
        <v>5206</v>
      </c>
      <c r="B4674" s="4">
        <v>45845</v>
      </c>
      <c r="C4674" s="4">
        <v>45846</v>
      </c>
      <c r="D4674" t="s">
        <v>2426</v>
      </c>
      <c r="E4674" t="s">
        <v>76</v>
      </c>
      <c r="F4674" s="8">
        <v>4</v>
      </c>
      <c r="G4674" s="10">
        <v>0.2</v>
      </c>
      <c r="H4674" t="s">
        <v>13</v>
      </c>
      <c r="I4674" s="8">
        <v>2876.8</v>
      </c>
      <c r="J4674" s="8">
        <v>741.73</v>
      </c>
      <c r="K4674" s="12">
        <f>YEAR(Table2[[#This Row],[Order_Date]])</f>
        <v>2025</v>
      </c>
      <c r="L4674" s="12">
        <f>MONTH(Table2[[#This Row],[Order_Date]])</f>
        <v>7</v>
      </c>
      <c r="M4674" t="str">
        <f>TEXT(Table2[[#This Row],[Order_Date]],"mmm")</f>
        <v>Jul</v>
      </c>
      <c r="N4674" t="str">
        <f>TEXT(Table2[[#This Row],[Order_Date]],"YYYY-MM")</f>
        <v>2025-07</v>
      </c>
      <c r="O4674" s="9">
        <f>IFERROR(Table2[[#This Row],[Profit]]/Table2[[#This Row],[Sales]],0)</f>
        <v>0.25783161846496105</v>
      </c>
      <c r="P4674" t="str">
        <f>_xlfn.XLOOKUP(Table2[[#This Row],[Product_ID]],Table4[Product_ID],Table4[Category],"Not Found")</f>
        <v>Home</v>
      </c>
      <c r="Q4674" t="str">
        <f>_xlfn.XLOOKUP(Table2[[#This Row],[Product_ID]],Table4[Product_ID],Table4[Sub_Category],"Not Found")</f>
        <v>Decor</v>
      </c>
      <c r="R4674" t="str">
        <f>_xlfn.XLOOKUP(Table2[[#This Row],[Customer_ID]],Table1[Customer_ID],Table1[Region],"Not Found")</f>
        <v>East</v>
      </c>
      <c r="S4674" t="str">
        <f>_xlfn.XLOOKUP(Table2[[#This Row],[Customer_ID]],Table1[Customer_ID],Table1[Segment],"Not Found")</f>
        <v>Consumer</v>
      </c>
      <c r="T4674" t="str">
        <f>_xlfn.XLOOKUP(Table2[[#This Row],[Product_ID]],Table4[Product_ID],Table4[Product_Name],"Not Found")</f>
        <v>Wall Clock</v>
      </c>
    </row>
    <row r="4675" spans="1:20" x14ac:dyDescent="0.3">
      <c r="A4675" t="s">
        <v>5207</v>
      </c>
      <c r="B4675" s="4">
        <v>45594</v>
      </c>
      <c r="C4675" s="4">
        <v>45596</v>
      </c>
      <c r="D4675" t="s">
        <v>15</v>
      </c>
      <c r="E4675" t="s">
        <v>96</v>
      </c>
      <c r="F4675" s="8">
        <v>1</v>
      </c>
      <c r="G4675" s="10">
        <v>0</v>
      </c>
      <c r="H4675" t="s">
        <v>17</v>
      </c>
      <c r="I4675" s="8">
        <v>999</v>
      </c>
      <c r="J4675" s="8">
        <v>188.43</v>
      </c>
      <c r="K4675" s="12">
        <f>YEAR(Table2[[#This Row],[Order_Date]])</f>
        <v>2024</v>
      </c>
      <c r="L4675" s="12">
        <f>MONTH(Table2[[#This Row],[Order_Date]])</f>
        <v>10</v>
      </c>
      <c r="M4675" t="str">
        <f>TEXT(Table2[[#This Row],[Order_Date]],"mmm")</f>
        <v>Oct</v>
      </c>
      <c r="N4675" t="str">
        <f>TEXT(Table2[[#This Row],[Order_Date]],"YYYY-MM")</f>
        <v>2024-10</v>
      </c>
      <c r="O4675" s="9">
        <f>IFERROR(Table2[[#This Row],[Profit]]/Table2[[#This Row],[Sales]],0)</f>
        <v>0.18861861861861862</v>
      </c>
      <c r="P4675" t="str">
        <f>_xlfn.XLOOKUP(Table2[[#This Row],[Product_ID]],Table4[Product_ID],Table4[Category],"Not Found")</f>
        <v>Home</v>
      </c>
      <c r="Q4675" t="str">
        <f>_xlfn.XLOOKUP(Table2[[#This Row],[Product_ID]],Table4[Product_ID],Table4[Sub_Category],"Not Found")</f>
        <v>Lighting</v>
      </c>
      <c r="R4675" t="str">
        <f>_xlfn.XLOOKUP(Table2[[#This Row],[Customer_ID]],Table1[Customer_ID],Table1[Region],"Not Found")</f>
        <v>East</v>
      </c>
      <c r="S4675" t="str">
        <f>_xlfn.XLOOKUP(Table2[[#This Row],[Customer_ID]],Table1[Customer_ID],Table1[Segment],"Not Found")</f>
        <v>Corporate</v>
      </c>
      <c r="T4675" t="str">
        <f>_xlfn.XLOOKUP(Table2[[#This Row],[Product_ID]],Table4[Product_ID],Table4[Product_Name],"Not Found")</f>
        <v>LED Strip Light</v>
      </c>
    </row>
    <row r="4676" spans="1:20" x14ac:dyDescent="0.3">
      <c r="A4676" t="s">
        <v>5208</v>
      </c>
      <c r="B4676" s="4">
        <v>45712</v>
      </c>
      <c r="C4676" s="4">
        <v>45714</v>
      </c>
      <c r="D4676" t="s">
        <v>803</v>
      </c>
      <c r="E4676" t="s">
        <v>71</v>
      </c>
      <c r="F4676" s="8">
        <v>3</v>
      </c>
      <c r="G4676" s="10">
        <v>0</v>
      </c>
      <c r="H4676" t="s">
        <v>13</v>
      </c>
      <c r="I4676" s="8">
        <v>2397</v>
      </c>
      <c r="J4676" s="8">
        <v>546.48</v>
      </c>
      <c r="K4676" s="12">
        <f>YEAR(Table2[[#This Row],[Order_Date]])</f>
        <v>2025</v>
      </c>
      <c r="L4676" s="12">
        <f>MONTH(Table2[[#This Row],[Order_Date]])</f>
        <v>2</v>
      </c>
      <c r="M4676" t="str">
        <f>TEXT(Table2[[#This Row],[Order_Date]],"mmm")</f>
        <v>Feb</v>
      </c>
      <c r="N4676" t="str">
        <f>TEXT(Table2[[#This Row],[Order_Date]],"YYYY-MM")</f>
        <v>2025-02</v>
      </c>
      <c r="O4676" s="9">
        <f>IFERROR(Table2[[#This Row],[Profit]]/Table2[[#This Row],[Sales]],0)</f>
        <v>0.22798498122653318</v>
      </c>
      <c r="P4676" t="str">
        <f>_xlfn.XLOOKUP(Table2[[#This Row],[Product_ID]],Table4[Product_ID],Table4[Category],"Not Found")</f>
        <v>Home</v>
      </c>
      <c r="Q4676" t="str">
        <f>_xlfn.XLOOKUP(Table2[[#This Row],[Product_ID]],Table4[Product_ID],Table4[Sub_Category],"Not Found")</f>
        <v>Storage</v>
      </c>
      <c r="R4676" t="str">
        <f>_xlfn.XLOOKUP(Table2[[#This Row],[Customer_ID]],Table1[Customer_ID],Table1[Region],"Not Found")</f>
        <v>South</v>
      </c>
      <c r="S4676" t="str">
        <f>_xlfn.XLOOKUP(Table2[[#This Row],[Customer_ID]],Table1[Customer_ID],Table1[Segment],"Not Found")</f>
        <v>Consumer</v>
      </c>
      <c r="T4676" t="str">
        <f>_xlfn.XLOOKUP(Table2[[#This Row],[Product_ID]],Table4[Product_ID],Table4[Product_Name],"Not Found")</f>
        <v>Storage Box</v>
      </c>
    </row>
    <row r="4677" spans="1:20" x14ac:dyDescent="0.3">
      <c r="A4677" t="s">
        <v>5209</v>
      </c>
      <c r="B4677" s="4">
        <v>45537</v>
      </c>
      <c r="C4677" s="4">
        <v>45539</v>
      </c>
      <c r="D4677" t="s">
        <v>2884</v>
      </c>
      <c r="E4677" t="s">
        <v>65</v>
      </c>
      <c r="F4677" s="8">
        <v>2</v>
      </c>
      <c r="G4677" s="10">
        <v>0</v>
      </c>
      <c r="H4677" t="s">
        <v>17</v>
      </c>
      <c r="I4677" s="8">
        <v>1398</v>
      </c>
      <c r="J4677" s="8">
        <v>376.3</v>
      </c>
      <c r="K4677" s="12">
        <f>YEAR(Table2[[#This Row],[Order_Date]])</f>
        <v>2024</v>
      </c>
      <c r="L4677" s="12">
        <f>MONTH(Table2[[#This Row],[Order_Date]])</f>
        <v>9</v>
      </c>
      <c r="M4677" t="str">
        <f>TEXT(Table2[[#This Row],[Order_Date]],"mmm")</f>
        <v>Sep</v>
      </c>
      <c r="N4677" t="str">
        <f>TEXT(Table2[[#This Row],[Order_Date]],"YYYY-MM")</f>
        <v>2024-09</v>
      </c>
      <c r="O4677" s="9">
        <f>IFERROR(Table2[[#This Row],[Profit]]/Table2[[#This Row],[Sales]],0)</f>
        <v>0.269170243204578</v>
      </c>
      <c r="P4677" t="str">
        <f>_xlfn.XLOOKUP(Table2[[#This Row],[Product_ID]],Table4[Product_ID],Table4[Category],"Not Found")</f>
        <v>Office</v>
      </c>
      <c r="Q4677" t="str">
        <f>_xlfn.XLOOKUP(Table2[[#This Row],[Product_ID]],Table4[Product_ID],Table4[Sub_Category],"Not Found")</f>
        <v>Storage</v>
      </c>
      <c r="R4677" t="str">
        <f>_xlfn.XLOOKUP(Table2[[#This Row],[Customer_ID]],Table1[Customer_ID],Table1[Region],"Not Found")</f>
        <v>North</v>
      </c>
      <c r="S4677" t="str">
        <f>_xlfn.XLOOKUP(Table2[[#This Row],[Customer_ID]],Table1[Customer_ID],Table1[Segment],"Not Found")</f>
        <v>Corporate</v>
      </c>
      <c r="T4677" t="str">
        <f>_xlfn.XLOOKUP(Table2[[#This Row],[Product_ID]],Table4[Product_ID],Table4[Product_Name],"Not Found")</f>
        <v>Desk Organizer</v>
      </c>
    </row>
    <row r="4678" spans="1:20" x14ac:dyDescent="0.3">
      <c r="A4678" t="s">
        <v>5210</v>
      </c>
      <c r="B4678" s="4">
        <v>46011</v>
      </c>
      <c r="C4678" s="4">
        <v>46015</v>
      </c>
      <c r="D4678" t="s">
        <v>98</v>
      </c>
      <c r="E4678" t="s">
        <v>65</v>
      </c>
      <c r="F4678" s="8">
        <v>1</v>
      </c>
      <c r="G4678" s="10">
        <v>0.1</v>
      </c>
      <c r="H4678" t="s">
        <v>17</v>
      </c>
      <c r="I4678" s="8">
        <v>629.1</v>
      </c>
      <c r="J4678" s="8">
        <v>144.01</v>
      </c>
      <c r="K4678" s="12">
        <f>YEAR(Table2[[#This Row],[Order_Date]])</f>
        <v>2025</v>
      </c>
      <c r="L4678" s="12">
        <f>MONTH(Table2[[#This Row],[Order_Date]])</f>
        <v>12</v>
      </c>
      <c r="M4678" t="str">
        <f>TEXT(Table2[[#This Row],[Order_Date]],"mmm")</f>
        <v>Dec</v>
      </c>
      <c r="N4678" t="str">
        <f>TEXT(Table2[[#This Row],[Order_Date]],"YYYY-MM")</f>
        <v>2025-12</v>
      </c>
      <c r="O4678" s="9">
        <f>IFERROR(Table2[[#This Row],[Profit]]/Table2[[#This Row],[Sales]],0)</f>
        <v>0.22891432204736922</v>
      </c>
      <c r="P4678" t="str">
        <f>_xlfn.XLOOKUP(Table2[[#This Row],[Product_ID]],Table4[Product_ID],Table4[Category],"Not Found")</f>
        <v>Office</v>
      </c>
      <c r="Q4678" t="str">
        <f>_xlfn.XLOOKUP(Table2[[#This Row],[Product_ID]],Table4[Product_ID],Table4[Sub_Category],"Not Found")</f>
        <v>Storage</v>
      </c>
      <c r="R4678" t="str">
        <f>_xlfn.XLOOKUP(Table2[[#This Row],[Customer_ID]],Table1[Customer_ID],Table1[Region],"Not Found")</f>
        <v>West</v>
      </c>
      <c r="S4678" t="str">
        <f>_xlfn.XLOOKUP(Table2[[#This Row],[Customer_ID]],Table1[Customer_ID],Table1[Segment],"Not Found")</f>
        <v>Consumer</v>
      </c>
      <c r="T4678" t="str">
        <f>_xlfn.XLOOKUP(Table2[[#This Row],[Product_ID]],Table4[Product_ID],Table4[Product_Name],"Not Found")</f>
        <v>Desk Organizer</v>
      </c>
    </row>
    <row r="4679" spans="1:20" x14ac:dyDescent="0.3">
      <c r="A4679" t="s">
        <v>5211</v>
      </c>
      <c r="B4679" s="4">
        <v>45528</v>
      </c>
      <c r="C4679" s="4">
        <v>45533</v>
      </c>
      <c r="D4679" t="s">
        <v>178</v>
      </c>
      <c r="E4679" t="s">
        <v>45</v>
      </c>
      <c r="F4679" s="8">
        <v>2</v>
      </c>
      <c r="G4679" s="10">
        <v>0.05</v>
      </c>
      <c r="H4679" t="s">
        <v>17</v>
      </c>
      <c r="I4679" s="8">
        <v>4748.1000000000004</v>
      </c>
      <c r="J4679" s="8">
        <v>1213.8800000000001</v>
      </c>
      <c r="K4679" s="12">
        <f>YEAR(Table2[[#This Row],[Order_Date]])</f>
        <v>2024</v>
      </c>
      <c r="L4679" s="12">
        <f>MONTH(Table2[[#This Row],[Order_Date]])</f>
        <v>8</v>
      </c>
      <c r="M4679" t="str">
        <f>TEXT(Table2[[#This Row],[Order_Date]],"mmm")</f>
        <v>Aug</v>
      </c>
      <c r="N4679" t="str">
        <f>TEXT(Table2[[#This Row],[Order_Date]],"YYYY-MM")</f>
        <v>2024-08</v>
      </c>
      <c r="O4679" s="9">
        <f>IFERROR(Table2[[#This Row],[Profit]]/Table2[[#This Row],[Sales]],0)</f>
        <v>0.25565594658916196</v>
      </c>
      <c r="P4679" t="str">
        <f>_xlfn.XLOOKUP(Table2[[#This Row],[Product_ID]],Table4[Product_ID],Table4[Category],"Not Found")</f>
        <v>Technology</v>
      </c>
      <c r="Q4679" t="str">
        <f>_xlfn.XLOOKUP(Table2[[#This Row],[Product_ID]],Table4[Product_ID],Table4[Sub_Category],"Not Found")</f>
        <v>Audio</v>
      </c>
      <c r="R4679" t="str">
        <f>_xlfn.XLOOKUP(Table2[[#This Row],[Customer_ID]],Table1[Customer_ID],Table1[Region],"Not Found")</f>
        <v>South</v>
      </c>
      <c r="S4679" t="str">
        <f>_xlfn.XLOOKUP(Table2[[#This Row],[Customer_ID]],Table1[Customer_ID],Table1[Segment],"Not Found")</f>
        <v>Consumer</v>
      </c>
      <c r="T4679" t="str">
        <f>_xlfn.XLOOKUP(Table2[[#This Row],[Product_ID]],Table4[Product_ID],Table4[Product_Name],"Not Found")</f>
        <v>Headphones</v>
      </c>
    </row>
    <row r="4680" spans="1:20" x14ac:dyDescent="0.3">
      <c r="A4680" t="s">
        <v>5212</v>
      </c>
      <c r="B4680" s="4">
        <v>45825</v>
      </c>
      <c r="C4680" s="4">
        <v>45827</v>
      </c>
      <c r="D4680" t="s">
        <v>1285</v>
      </c>
      <c r="E4680" t="s">
        <v>35</v>
      </c>
      <c r="F4680" s="8">
        <v>3</v>
      </c>
      <c r="G4680" s="10">
        <v>0.2</v>
      </c>
      <c r="H4680" t="s">
        <v>17</v>
      </c>
      <c r="I4680" s="8">
        <v>3837.6</v>
      </c>
      <c r="J4680" s="8">
        <v>1135.94</v>
      </c>
      <c r="K4680" s="12">
        <f>YEAR(Table2[[#This Row],[Order_Date]])</f>
        <v>2025</v>
      </c>
      <c r="L4680" s="12">
        <f>MONTH(Table2[[#This Row],[Order_Date]])</f>
        <v>6</v>
      </c>
      <c r="M4680" t="str">
        <f>TEXT(Table2[[#This Row],[Order_Date]],"mmm")</f>
        <v>Jun</v>
      </c>
      <c r="N4680" t="str">
        <f>TEXT(Table2[[#This Row],[Order_Date]],"YYYY-MM")</f>
        <v>2025-06</v>
      </c>
      <c r="O4680" s="9">
        <f>IFERROR(Table2[[#This Row],[Profit]]/Table2[[#This Row],[Sales]],0)</f>
        <v>0.29600271002710027</v>
      </c>
      <c r="P4680" t="str">
        <f>_xlfn.XLOOKUP(Table2[[#This Row],[Product_ID]],Table4[Product_ID],Table4[Category],"Not Found")</f>
        <v>Lifestyle</v>
      </c>
      <c r="Q4680" t="str">
        <f>_xlfn.XLOOKUP(Table2[[#This Row],[Product_ID]],Table4[Product_ID],Table4[Sub_Category],"Not Found")</f>
        <v>Bags</v>
      </c>
      <c r="R4680" t="str">
        <f>_xlfn.XLOOKUP(Table2[[#This Row],[Customer_ID]],Table1[Customer_ID],Table1[Region],"Not Found")</f>
        <v>East</v>
      </c>
      <c r="S4680" t="str">
        <f>_xlfn.XLOOKUP(Table2[[#This Row],[Customer_ID]],Table1[Customer_ID],Table1[Segment],"Not Found")</f>
        <v>Consumer</v>
      </c>
      <c r="T4680" t="str">
        <f>_xlfn.XLOOKUP(Table2[[#This Row],[Product_ID]],Table4[Product_ID],Table4[Product_Name],"Not Found")</f>
        <v>Backpack</v>
      </c>
    </row>
    <row r="4681" spans="1:20" x14ac:dyDescent="0.3">
      <c r="A4681" t="s">
        <v>5213</v>
      </c>
      <c r="B4681" s="4">
        <v>45476</v>
      </c>
      <c r="C4681" s="4">
        <v>45480</v>
      </c>
      <c r="D4681" t="s">
        <v>348</v>
      </c>
      <c r="E4681" t="s">
        <v>45</v>
      </c>
      <c r="F4681" s="8">
        <v>1</v>
      </c>
      <c r="G4681" s="10">
        <v>0.1</v>
      </c>
      <c r="H4681" t="s">
        <v>13</v>
      </c>
      <c r="I4681" s="8">
        <v>2249.1</v>
      </c>
      <c r="J4681" s="8">
        <v>313.98</v>
      </c>
      <c r="K4681" s="12">
        <f>YEAR(Table2[[#This Row],[Order_Date]])</f>
        <v>2024</v>
      </c>
      <c r="L4681" s="12">
        <f>MONTH(Table2[[#This Row],[Order_Date]])</f>
        <v>7</v>
      </c>
      <c r="M4681" t="str">
        <f>TEXT(Table2[[#This Row],[Order_Date]],"mmm")</f>
        <v>Jul</v>
      </c>
      <c r="N4681" t="str">
        <f>TEXT(Table2[[#This Row],[Order_Date]],"YYYY-MM")</f>
        <v>2024-07</v>
      </c>
      <c r="O4681" s="9">
        <f>IFERROR(Table2[[#This Row],[Profit]]/Table2[[#This Row],[Sales]],0)</f>
        <v>0.13960250766973459</v>
      </c>
      <c r="P4681" t="str">
        <f>_xlfn.XLOOKUP(Table2[[#This Row],[Product_ID]],Table4[Product_ID],Table4[Category],"Not Found")</f>
        <v>Technology</v>
      </c>
      <c r="Q4681" t="str">
        <f>_xlfn.XLOOKUP(Table2[[#This Row],[Product_ID]],Table4[Product_ID],Table4[Sub_Category],"Not Found")</f>
        <v>Audio</v>
      </c>
      <c r="R4681" t="str">
        <f>_xlfn.XLOOKUP(Table2[[#This Row],[Customer_ID]],Table1[Customer_ID],Table1[Region],"Not Found")</f>
        <v>West</v>
      </c>
      <c r="S4681" t="str">
        <f>_xlfn.XLOOKUP(Table2[[#This Row],[Customer_ID]],Table1[Customer_ID],Table1[Segment],"Not Found")</f>
        <v>Consumer</v>
      </c>
      <c r="T4681" t="str">
        <f>_xlfn.XLOOKUP(Table2[[#This Row],[Product_ID]],Table4[Product_ID],Table4[Product_Name],"Not Found")</f>
        <v>Headphones</v>
      </c>
    </row>
    <row r="4682" spans="1:20" x14ac:dyDescent="0.3">
      <c r="A4682" t="s">
        <v>5214</v>
      </c>
      <c r="B4682" s="4">
        <v>45759</v>
      </c>
      <c r="C4682" s="4">
        <v>45763</v>
      </c>
      <c r="D4682" t="s">
        <v>1724</v>
      </c>
      <c r="E4682" t="s">
        <v>26</v>
      </c>
      <c r="F4682" s="8">
        <v>1</v>
      </c>
      <c r="G4682" s="10">
        <v>0.05</v>
      </c>
      <c r="H4682" t="s">
        <v>21</v>
      </c>
      <c r="I4682" s="8">
        <v>854.05</v>
      </c>
      <c r="J4682" s="8">
        <v>213</v>
      </c>
      <c r="K4682" s="12">
        <f>YEAR(Table2[[#This Row],[Order_Date]])</f>
        <v>2025</v>
      </c>
      <c r="L4682" s="12">
        <f>MONTH(Table2[[#This Row],[Order_Date]])</f>
        <v>4</v>
      </c>
      <c r="M4682" t="str">
        <f>TEXT(Table2[[#This Row],[Order_Date]],"mmm")</f>
        <v>Apr</v>
      </c>
      <c r="N4682" t="str">
        <f>TEXT(Table2[[#This Row],[Order_Date]],"YYYY-MM")</f>
        <v>2025-04</v>
      </c>
      <c r="O4682" s="9">
        <f>IFERROR(Table2[[#This Row],[Profit]]/Table2[[#This Row],[Sales]],0)</f>
        <v>0.24939991803758563</v>
      </c>
      <c r="P4682" t="str">
        <f>_xlfn.XLOOKUP(Table2[[#This Row],[Product_ID]],Table4[Product_ID],Table4[Category],"Not Found")</f>
        <v>Technology</v>
      </c>
      <c r="Q4682" t="str">
        <f>_xlfn.XLOOKUP(Table2[[#This Row],[Product_ID]],Table4[Product_ID],Table4[Sub_Category],"Not Found")</f>
        <v>Accessories</v>
      </c>
      <c r="R4682" t="str">
        <f>_xlfn.XLOOKUP(Table2[[#This Row],[Customer_ID]],Table1[Customer_ID],Table1[Region],"Not Found")</f>
        <v>East</v>
      </c>
      <c r="S4682" t="str">
        <f>_xlfn.XLOOKUP(Table2[[#This Row],[Customer_ID]],Table1[Customer_ID],Table1[Segment],"Not Found")</f>
        <v>Home Office</v>
      </c>
      <c r="T4682" t="str">
        <f>_xlfn.XLOOKUP(Table2[[#This Row],[Product_ID]],Table4[Product_ID],Table4[Product_Name],"Not Found")</f>
        <v>Keyboard</v>
      </c>
    </row>
    <row r="4683" spans="1:20" x14ac:dyDescent="0.3">
      <c r="A4683" t="s">
        <v>5215</v>
      </c>
      <c r="B4683" s="4">
        <v>45654</v>
      </c>
      <c r="C4683" s="4">
        <v>45656</v>
      </c>
      <c r="D4683" t="s">
        <v>737</v>
      </c>
      <c r="E4683" t="s">
        <v>99</v>
      </c>
      <c r="F4683" s="8">
        <v>2</v>
      </c>
      <c r="G4683" s="10">
        <v>0</v>
      </c>
      <c r="H4683" t="s">
        <v>21</v>
      </c>
      <c r="I4683" s="8">
        <v>498</v>
      </c>
      <c r="J4683" s="8">
        <v>170.28</v>
      </c>
      <c r="K4683" s="12">
        <f>YEAR(Table2[[#This Row],[Order_Date]])</f>
        <v>2024</v>
      </c>
      <c r="L4683" s="12">
        <f>MONTH(Table2[[#This Row],[Order_Date]])</f>
        <v>12</v>
      </c>
      <c r="M4683" t="str">
        <f>TEXT(Table2[[#This Row],[Order_Date]],"mmm")</f>
        <v>Dec</v>
      </c>
      <c r="N4683" t="str">
        <f>TEXT(Table2[[#This Row],[Order_Date]],"YYYY-MM")</f>
        <v>2024-12</v>
      </c>
      <c r="O4683" s="9">
        <f>IFERROR(Table2[[#This Row],[Profit]]/Table2[[#This Row],[Sales]],0)</f>
        <v>0.34192771084337348</v>
      </c>
      <c r="P4683" t="str">
        <f>_xlfn.XLOOKUP(Table2[[#This Row],[Product_ID]],Table4[Product_ID],Table4[Category],"Not Found")</f>
        <v>Office</v>
      </c>
      <c r="Q4683" t="str">
        <f>_xlfn.XLOOKUP(Table2[[#This Row],[Product_ID]],Table4[Product_ID],Table4[Sub_Category],"Not Found")</f>
        <v>Paper</v>
      </c>
      <c r="R4683" t="str">
        <f>_xlfn.XLOOKUP(Table2[[#This Row],[Customer_ID]],Table1[Customer_ID],Table1[Region],"Not Found")</f>
        <v>West</v>
      </c>
      <c r="S4683" t="str">
        <f>_xlfn.XLOOKUP(Table2[[#This Row],[Customer_ID]],Table1[Customer_ID],Table1[Segment],"Not Found")</f>
        <v>Corporate</v>
      </c>
      <c r="T4683" t="str">
        <f>_xlfn.XLOOKUP(Table2[[#This Row],[Product_ID]],Table4[Product_ID],Table4[Product_Name],"Not Found")</f>
        <v>Pen Set</v>
      </c>
    </row>
    <row r="4684" spans="1:20" x14ac:dyDescent="0.3">
      <c r="A4684" t="s">
        <v>5216</v>
      </c>
      <c r="B4684" s="4">
        <v>45574</v>
      </c>
      <c r="C4684" s="4">
        <v>45578</v>
      </c>
      <c r="D4684" t="s">
        <v>860</v>
      </c>
      <c r="E4684" t="s">
        <v>20</v>
      </c>
      <c r="F4684" s="8">
        <v>1</v>
      </c>
      <c r="G4684" s="10">
        <v>0.05</v>
      </c>
      <c r="H4684" t="s">
        <v>30</v>
      </c>
      <c r="I4684" s="8">
        <v>6649.05</v>
      </c>
      <c r="J4684" s="8">
        <v>1238.72</v>
      </c>
      <c r="K4684" s="12">
        <f>YEAR(Table2[[#This Row],[Order_Date]])</f>
        <v>2024</v>
      </c>
      <c r="L4684" s="12">
        <f>MONTH(Table2[[#This Row],[Order_Date]])</f>
        <v>10</v>
      </c>
      <c r="M4684" t="str">
        <f>TEXT(Table2[[#This Row],[Order_Date]],"mmm")</f>
        <v>Oct</v>
      </c>
      <c r="N4684" t="str">
        <f>TEXT(Table2[[#This Row],[Order_Date]],"YYYY-MM")</f>
        <v>2024-10</v>
      </c>
      <c r="O4684" s="9">
        <f>IFERROR(Table2[[#This Row],[Profit]]/Table2[[#This Row],[Sales]],0)</f>
        <v>0.18630029853888902</v>
      </c>
      <c r="P4684" t="str">
        <f>_xlfn.XLOOKUP(Table2[[#This Row],[Product_ID]],Table4[Product_ID],Table4[Category],"Not Found")</f>
        <v>Furniture</v>
      </c>
      <c r="Q4684" t="str">
        <f>_xlfn.XLOOKUP(Table2[[#This Row],[Product_ID]],Table4[Product_ID],Table4[Sub_Category],"Not Found")</f>
        <v>Furniture</v>
      </c>
      <c r="R4684" t="str">
        <f>_xlfn.XLOOKUP(Table2[[#This Row],[Customer_ID]],Table1[Customer_ID],Table1[Region],"Not Found")</f>
        <v>North</v>
      </c>
      <c r="S4684" t="str">
        <f>_xlfn.XLOOKUP(Table2[[#This Row],[Customer_ID]],Table1[Customer_ID],Table1[Segment],"Not Found")</f>
        <v>Consumer</v>
      </c>
      <c r="T4684" t="str">
        <f>_xlfn.XLOOKUP(Table2[[#This Row],[Product_ID]],Table4[Product_ID],Table4[Product_Name],"Not Found")</f>
        <v>Office Chair</v>
      </c>
    </row>
    <row r="4685" spans="1:20" x14ac:dyDescent="0.3">
      <c r="A4685" t="s">
        <v>5217</v>
      </c>
      <c r="B4685" s="4">
        <v>45844</v>
      </c>
      <c r="C4685" s="4">
        <v>45847</v>
      </c>
      <c r="D4685" t="s">
        <v>289</v>
      </c>
      <c r="E4685" t="s">
        <v>20</v>
      </c>
      <c r="F4685" s="8">
        <v>4</v>
      </c>
      <c r="G4685" s="10">
        <v>0</v>
      </c>
      <c r="H4685" t="s">
        <v>13</v>
      </c>
      <c r="I4685" s="8">
        <v>27996</v>
      </c>
      <c r="J4685" s="8">
        <v>5646.24</v>
      </c>
      <c r="K4685" s="12">
        <f>YEAR(Table2[[#This Row],[Order_Date]])</f>
        <v>2025</v>
      </c>
      <c r="L4685" s="12">
        <f>MONTH(Table2[[#This Row],[Order_Date]])</f>
        <v>7</v>
      </c>
      <c r="M4685" t="str">
        <f>TEXT(Table2[[#This Row],[Order_Date]],"mmm")</f>
        <v>Jul</v>
      </c>
      <c r="N4685" t="str">
        <f>TEXT(Table2[[#This Row],[Order_Date]],"YYYY-MM")</f>
        <v>2025-07</v>
      </c>
      <c r="O4685" s="9">
        <f>IFERROR(Table2[[#This Row],[Profit]]/Table2[[#This Row],[Sales]],0)</f>
        <v>0.20168024003429061</v>
      </c>
      <c r="P4685" t="str">
        <f>_xlfn.XLOOKUP(Table2[[#This Row],[Product_ID]],Table4[Product_ID],Table4[Category],"Not Found")</f>
        <v>Furniture</v>
      </c>
      <c r="Q4685" t="str">
        <f>_xlfn.XLOOKUP(Table2[[#This Row],[Product_ID]],Table4[Product_ID],Table4[Sub_Category],"Not Found")</f>
        <v>Furniture</v>
      </c>
      <c r="R4685" t="str">
        <f>_xlfn.XLOOKUP(Table2[[#This Row],[Customer_ID]],Table1[Customer_ID],Table1[Region],"Not Found")</f>
        <v>West</v>
      </c>
      <c r="S4685" t="str">
        <f>_xlfn.XLOOKUP(Table2[[#This Row],[Customer_ID]],Table1[Customer_ID],Table1[Segment],"Not Found")</f>
        <v>Consumer</v>
      </c>
      <c r="T4685" t="str">
        <f>_xlfn.XLOOKUP(Table2[[#This Row],[Product_ID]],Table4[Product_ID],Table4[Product_Name],"Not Found")</f>
        <v>Office Chair</v>
      </c>
    </row>
    <row r="4686" spans="1:20" x14ac:dyDescent="0.3">
      <c r="A4686" t="s">
        <v>5218</v>
      </c>
      <c r="B4686" s="4">
        <v>45627</v>
      </c>
      <c r="C4686" s="4">
        <v>45631</v>
      </c>
      <c r="D4686" t="s">
        <v>235</v>
      </c>
      <c r="E4686" t="s">
        <v>58</v>
      </c>
      <c r="F4686" s="8">
        <v>2</v>
      </c>
      <c r="G4686" s="10">
        <v>0.15</v>
      </c>
      <c r="H4686" t="s">
        <v>21</v>
      </c>
      <c r="I4686" s="8">
        <v>3398.3</v>
      </c>
      <c r="J4686" s="8">
        <v>786.12</v>
      </c>
      <c r="K4686" s="12">
        <f>YEAR(Table2[[#This Row],[Order_Date]])</f>
        <v>2024</v>
      </c>
      <c r="L4686" s="12">
        <f>MONTH(Table2[[#This Row],[Order_Date]])</f>
        <v>12</v>
      </c>
      <c r="M4686" t="str">
        <f>TEXT(Table2[[#This Row],[Order_Date]],"mmm")</f>
        <v>Dec</v>
      </c>
      <c r="N4686" t="str">
        <f>TEXT(Table2[[#This Row],[Order_Date]],"YYYY-MM")</f>
        <v>2024-12</v>
      </c>
      <c r="O4686" s="9">
        <f>IFERROR(Table2[[#This Row],[Profit]]/Table2[[#This Row],[Sales]],0)</f>
        <v>0.23132742842009238</v>
      </c>
      <c r="P4686" t="str">
        <f>_xlfn.XLOOKUP(Table2[[#This Row],[Product_ID]],Table4[Product_ID],Table4[Category],"Not Found")</f>
        <v>Technology</v>
      </c>
      <c r="Q4686" t="str">
        <f>_xlfn.XLOOKUP(Table2[[#This Row],[Product_ID]],Table4[Product_ID],Table4[Sub_Category],"Not Found")</f>
        <v>Audio</v>
      </c>
      <c r="R4686" t="str">
        <f>_xlfn.XLOOKUP(Table2[[#This Row],[Customer_ID]],Table1[Customer_ID],Table1[Region],"Not Found")</f>
        <v>South</v>
      </c>
      <c r="S4686" t="str">
        <f>_xlfn.XLOOKUP(Table2[[#This Row],[Customer_ID]],Table1[Customer_ID],Table1[Segment],"Not Found")</f>
        <v>Consumer</v>
      </c>
      <c r="T4686" t="str">
        <f>_xlfn.XLOOKUP(Table2[[#This Row],[Product_ID]],Table4[Product_ID],Table4[Product_Name],"Not Found")</f>
        <v>Bluetooth Speaker</v>
      </c>
    </row>
    <row r="4687" spans="1:20" x14ac:dyDescent="0.3">
      <c r="A4687" t="s">
        <v>5219</v>
      </c>
      <c r="B4687" s="4">
        <v>45453</v>
      </c>
      <c r="C4687" s="4">
        <v>45458</v>
      </c>
      <c r="D4687" t="s">
        <v>926</v>
      </c>
      <c r="E4687" t="s">
        <v>65</v>
      </c>
      <c r="F4687" s="8">
        <v>1</v>
      </c>
      <c r="G4687" s="10">
        <v>0.05</v>
      </c>
      <c r="H4687" t="s">
        <v>21</v>
      </c>
      <c r="I4687" s="8">
        <v>664.05</v>
      </c>
      <c r="J4687" s="8">
        <v>199.2</v>
      </c>
      <c r="K4687" s="12">
        <f>YEAR(Table2[[#This Row],[Order_Date]])</f>
        <v>2024</v>
      </c>
      <c r="L4687" s="12">
        <f>MONTH(Table2[[#This Row],[Order_Date]])</f>
        <v>6</v>
      </c>
      <c r="M4687" t="str">
        <f>TEXT(Table2[[#This Row],[Order_Date]],"mmm")</f>
        <v>Jun</v>
      </c>
      <c r="N4687" t="str">
        <f>TEXT(Table2[[#This Row],[Order_Date]],"YYYY-MM")</f>
        <v>2024-06</v>
      </c>
      <c r="O4687" s="9">
        <f>IFERROR(Table2[[#This Row],[Profit]]/Table2[[#This Row],[Sales]],0)</f>
        <v>0.29997741133950756</v>
      </c>
      <c r="P4687" t="str">
        <f>_xlfn.XLOOKUP(Table2[[#This Row],[Product_ID]],Table4[Product_ID],Table4[Category],"Not Found")</f>
        <v>Office</v>
      </c>
      <c r="Q4687" t="str">
        <f>_xlfn.XLOOKUP(Table2[[#This Row],[Product_ID]],Table4[Product_ID],Table4[Sub_Category],"Not Found")</f>
        <v>Storage</v>
      </c>
      <c r="R4687" t="str">
        <f>_xlfn.XLOOKUP(Table2[[#This Row],[Customer_ID]],Table1[Customer_ID],Table1[Region],"Not Found")</f>
        <v>North</v>
      </c>
      <c r="S4687" t="str">
        <f>_xlfn.XLOOKUP(Table2[[#This Row],[Customer_ID]],Table1[Customer_ID],Table1[Segment],"Not Found")</f>
        <v>Corporate</v>
      </c>
      <c r="T4687" t="str">
        <f>_xlfn.XLOOKUP(Table2[[#This Row],[Product_ID]],Table4[Product_ID],Table4[Product_Name],"Not Found")</f>
        <v>Desk Organizer</v>
      </c>
    </row>
    <row r="4688" spans="1:20" x14ac:dyDescent="0.3">
      <c r="A4688" t="s">
        <v>5220</v>
      </c>
      <c r="B4688" s="4">
        <v>45451</v>
      </c>
      <c r="C4688" s="4">
        <v>45455</v>
      </c>
      <c r="D4688" t="s">
        <v>1731</v>
      </c>
      <c r="E4688" t="s">
        <v>68</v>
      </c>
      <c r="F4688" s="8">
        <v>1</v>
      </c>
      <c r="G4688" s="10">
        <v>0</v>
      </c>
      <c r="H4688" t="s">
        <v>17</v>
      </c>
      <c r="I4688" s="8">
        <v>1299</v>
      </c>
      <c r="J4688" s="8">
        <v>300.22000000000003</v>
      </c>
      <c r="K4688" s="12">
        <f>YEAR(Table2[[#This Row],[Order_Date]])</f>
        <v>2024</v>
      </c>
      <c r="L4688" s="12">
        <f>MONTH(Table2[[#This Row],[Order_Date]])</f>
        <v>6</v>
      </c>
      <c r="M4688" t="str">
        <f>TEXT(Table2[[#This Row],[Order_Date]],"mmm")</f>
        <v>Jun</v>
      </c>
      <c r="N4688" t="str">
        <f>TEXT(Table2[[#This Row],[Order_Date]],"YYYY-MM")</f>
        <v>2024-06</v>
      </c>
      <c r="O4688" s="9">
        <f>IFERROR(Table2[[#This Row],[Profit]]/Table2[[#This Row],[Sales]],0)</f>
        <v>0.23111624326404928</v>
      </c>
      <c r="P4688" t="str">
        <f>_xlfn.XLOOKUP(Table2[[#This Row],[Product_ID]],Table4[Product_ID],Table4[Category],"Not Found")</f>
        <v>Home</v>
      </c>
      <c r="Q4688" t="str">
        <f>_xlfn.XLOOKUP(Table2[[#This Row],[Product_ID]],Table4[Product_ID],Table4[Sub_Category],"Not Found")</f>
        <v>Lighting</v>
      </c>
      <c r="R4688" t="str">
        <f>_xlfn.XLOOKUP(Table2[[#This Row],[Customer_ID]],Table1[Customer_ID],Table1[Region],"Not Found")</f>
        <v>North</v>
      </c>
      <c r="S4688" t="str">
        <f>_xlfn.XLOOKUP(Table2[[#This Row],[Customer_ID]],Table1[Customer_ID],Table1[Segment],"Not Found")</f>
        <v>Corporate</v>
      </c>
      <c r="T4688" t="str">
        <f>_xlfn.XLOOKUP(Table2[[#This Row],[Product_ID]],Table4[Product_ID],Table4[Product_Name],"Not Found")</f>
        <v>Table Lamp</v>
      </c>
    </row>
    <row r="4689" spans="1:20" x14ac:dyDescent="0.3">
      <c r="A4689" t="s">
        <v>5221</v>
      </c>
      <c r="B4689" s="4">
        <v>45765</v>
      </c>
      <c r="C4689" s="4">
        <v>45767</v>
      </c>
      <c r="D4689" t="s">
        <v>1117</v>
      </c>
      <c r="E4689" t="s">
        <v>50</v>
      </c>
      <c r="F4689" s="8">
        <v>4</v>
      </c>
      <c r="G4689" s="10">
        <v>0.05</v>
      </c>
      <c r="H4689" t="s">
        <v>17</v>
      </c>
      <c r="I4689" s="8">
        <v>1896.2</v>
      </c>
      <c r="J4689" s="8">
        <v>367.64</v>
      </c>
      <c r="K4689" s="12">
        <f>YEAR(Table2[[#This Row],[Order_Date]])</f>
        <v>2025</v>
      </c>
      <c r="L4689" s="12">
        <f>MONTH(Table2[[#This Row],[Order_Date]])</f>
        <v>4</v>
      </c>
      <c r="M4689" t="str">
        <f>TEXT(Table2[[#This Row],[Order_Date]],"mmm")</f>
        <v>Apr</v>
      </c>
      <c r="N4689" t="str">
        <f>TEXT(Table2[[#This Row],[Order_Date]],"YYYY-MM")</f>
        <v>2025-04</v>
      </c>
      <c r="O4689" s="9">
        <f>IFERROR(Table2[[#This Row],[Profit]]/Table2[[#This Row],[Sales]],0)</f>
        <v>0.19388250184579683</v>
      </c>
      <c r="P4689" t="str">
        <f>_xlfn.XLOOKUP(Table2[[#This Row],[Product_ID]],Table4[Product_ID],Table4[Category],"Not Found")</f>
        <v>Technology</v>
      </c>
      <c r="Q4689" t="str">
        <f>_xlfn.XLOOKUP(Table2[[#This Row],[Product_ID]],Table4[Product_ID],Table4[Sub_Category],"Not Found")</f>
        <v>Accessories</v>
      </c>
      <c r="R4689" t="str">
        <f>_xlfn.XLOOKUP(Table2[[#This Row],[Customer_ID]],Table1[Customer_ID],Table1[Region],"Not Found")</f>
        <v>West</v>
      </c>
      <c r="S4689" t="str">
        <f>_xlfn.XLOOKUP(Table2[[#This Row],[Customer_ID]],Table1[Customer_ID],Table1[Segment],"Not Found")</f>
        <v>Consumer</v>
      </c>
      <c r="T4689" t="str">
        <f>_xlfn.XLOOKUP(Table2[[#This Row],[Product_ID]],Table4[Product_ID],Table4[Product_Name],"Not Found")</f>
        <v>Wireless Mouse</v>
      </c>
    </row>
    <row r="4690" spans="1:20" x14ac:dyDescent="0.3">
      <c r="A4690" t="s">
        <v>5222</v>
      </c>
      <c r="B4690" s="4">
        <v>45892</v>
      </c>
      <c r="C4690" s="4">
        <v>45893</v>
      </c>
      <c r="D4690" t="s">
        <v>546</v>
      </c>
      <c r="E4690" t="s">
        <v>96</v>
      </c>
      <c r="F4690" s="8">
        <v>2</v>
      </c>
      <c r="G4690" s="10">
        <v>0</v>
      </c>
      <c r="H4690" t="s">
        <v>30</v>
      </c>
      <c r="I4690" s="8">
        <v>1998</v>
      </c>
      <c r="J4690" s="8">
        <v>425.83</v>
      </c>
      <c r="K4690" s="12">
        <f>YEAR(Table2[[#This Row],[Order_Date]])</f>
        <v>2025</v>
      </c>
      <c r="L4690" s="12">
        <f>MONTH(Table2[[#This Row],[Order_Date]])</f>
        <v>8</v>
      </c>
      <c r="M4690" t="str">
        <f>TEXT(Table2[[#This Row],[Order_Date]],"mmm")</f>
        <v>Aug</v>
      </c>
      <c r="N4690" t="str">
        <f>TEXT(Table2[[#This Row],[Order_Date]],"YYYY-MM")</f>
        <v>2025-08</v>
      </c>
      <c r="O4690" s="9">
        <f>IFERROR(Table2[[#This Row],[Profit]]/Table2[[#This Row],[Sales]],0)</f>
        <v>0.21312812812812812</v>
      </c>
      <c r="P4690" t="str">
        <f>_xlfn.XLOOKUP(Table2[[#This Row],[Product_ID]],Table4[Product_ID],Table4[Category],"Not Found")</f>
        <v>Home</v>
      </c>
      <c r="Q4690" t="str">
        <f>_xlfn.XLOOKUP(Table2[[#This Row],[Product_ID]],Table4[Product_ID],Table4[Sub_Category],"Not Found")</f>
        <v>Lighting</v>
      </c>
      <c r="R4690" t="str">
        <f>_xlfn.XLOOKUP(Table2[[#This Row],[Customer_ID]],Table1[Customer_ID],Table1[Region],"Not Found")</f>
        <v>North</v>
      </c>
      <c r="S4690" t="str">
        <f>_xlfn.XLOOKUP(Table2[[#This Row],[Customer_ID]],Table1[Customer_ID],Table1[Segment],"Not Found")</f>
        <v>Corporate</v>
      </c>
      <c r="T4690" t="str">
        <f>_xlfn.XLOOKUP(Table2[[#This Row],[Product_ID]],Table4[Product_ID],Table4[Product_Name],"Not Found")</f>
        <v>LED Strip Light</v>
      </c>
    </row>
    <row r="4691" spans="1:20" x14ac:dyDescent="0.3">
      <c r="A4691" t="s">
        <v>5223</v>
      </c>
      <c r="B4691" s="4">
        <v>45613</v>
      </c>
      <c r="C4691" s="4">
        <v>45616</v>
      </c>
      <c r="D4691" t="s">
        <v>299</v>
      </c>
      <c r="E4691" t="s">
        <v>50</v>
      </c>
      <c r="F4691" s="8">
        <v>2</v>
      </c>
      <c r="G4691" s="10">
        <v>0.05</v>
      </c>
      <c r="H4691" t="s">
        <v>30</v>
      </c>
      <c r="I4691" s="8">
        <v>948.1</v>
      </c>
      <c r="J4691" s="8">
        <v>212.57</v>
      </c>
      <c r="K4691" s="12">
        <f>YEAR(Table2[[#This Row],[Order_Date]])</f>
        <v>2024</v>
      </c>
      <c r="L4691" s="12">
        <f>MONTH(Table2[[#This Row],[Order_Date]])</f>
        <v>11</v>
      </c>
      <c r="M4691" t="str">
        <f>TEXT(Table2[[#This Row],[Order_Date]],"mmm")</f>
        <v>Nov</v>
      </c>
      <c r="N4691" t="str">
        <f>TEXT(Table2[[#This Row],[Order_Date]],"YYYY-MM")</f>
        <v>2024-11</v>
      </c>
      <c r="O4691" s="9">
        <f>IFERROR(Table2[[#This Row],[Profit]]/Table2[[#This Row],[Sales]],0)</f>
        <v>0.22420630735154518</v>
      </c>
      <c r="P4691" t="str">
        <f>_xlfn.XLOOKUP(Table2[[#This Row],[Product_ID]],Table4[Product_ID],Table4[Category],"Not Found")</f>
        <v>Technology</v>
      </c>
      <c r="Q4691" t="str">
        <f>_xlfn.XLOOKUP(Table2[[#This Row],[Product_ID]],Table4[Product_ID],Table4[Sub_Category],"Not Found")</f>
        <v>Accessories</v>
      </c>
      <c r="R4691" t="str">
        <f>_xlfn.XLOOKUP(Table2[[#This Row],[Customer_ID]],Table1[Customer_ID],Table1[Region],"Not Found")</f>
        <v>East</v>
      </c>
      <c r="S4691" t="str">
        <f>_xlfn.XLOOKUP(Table2[[#This Row],[Customer_ID]],Table1[Customer_ID],Table1[Segment],"Not Found")</f>
        <v>Home Office</v>
      </c>
      <c r="T4691" t="str">
        <f>_xlfn.XLOOKUP(Table2[[#This Row],[Product_ID]],Table4[Product_ID],Table4[Product_Name],"Not Found")</f>
        <v>Wireless Mouse</v>
      </c>
    </row>
    <row r="4692" spans="1:20" x14ac:dyDescent="0.3">
      <c r="A4692" t="s">
        <v>5224</v>
      </c>
      <c r="B4692" s="4">
        <v>45303</v>
      </c>
      <c r="C4692" s="4">
        <v>45307</v>
      </c>
      <c r="D4692" t="s">
        <v>1471</v>
      </c>
      <c r="E4692" t="s">
        <v>29</v>
      </c>
      <c r="F4692" s="8">
        <v>1</v>
      </c>
      <c r="G4692" s="10">
        <v>0</v>
      </c>
      <c r="H4692" t="s">
        <v>17</v>
      </c>
      <c r="I4692" s="8">
        <v>399</v>
      </c>
      <c r="J4692" s="8">
        <v>120.73</v>
      </c>
      <c r="K4692" s="12">
        <f>YEAR(Table2[[#This Row],[Order_Date]])</f>
        <v>2024</v>
      </c>
      <c r="L4692" s="12">
        <f>MONTH(Table2[[#This Row],[Order_Date]])</f>
        <v>1</v>
      </c>
      <c r="M4692" t="str">
        <f>TEXT(Table2[[#This Row],[Order_Date]],"mmm")</f>
        <v>Jan</v>
      </c>
      <c r="N4692" t="str">
        <f>TEXT(Table2[[#This Row],[Order_Date]],"YYYY-MM")</f>
        <v>2024-01</v>
      </c>
      <c r="O4692" s="9">
        <f>IFERROR(Table2[[#This Row],[Profit]]/Table2[[#This Row],[Sales]],0)</f>
        <v>0.30258145363408523</v>
      </c>
      <c r="P4692" t="str">
        <f>_xlfn.XLOOKUP(Table2[[#This Row],[Product_ID]],Table4[Product_ID],Table4[Category],"Not Found")</f>
        <v>Office</v>
      </c>
      <c r="Q4692" t="str">
        <f>_xlfn.XLOOKUP(Table2[[#This Row],[Product_ID]],Table4[Product_ID],Table4[Sub_Category],"Not Found")</f>
        <v>Paper</v>
      </c>
      <c r="R4692" t="str">
        <f>_xlfn.XLOOKUP(Table2[[#This Row],[Customer_ID]],Table1[Customer_ID],Table1[Region],"Not Found")</f>
        <v>South</v>
      </c>
      <c r="S4692" t="str">
        <f>_xlfn.XLOOKUP(Table2[[#This Row],[Customer_ID]],Table1[Customer_ID],Table1[Segment],"Not Found")</f>
        <v>Consumer</v>
      </c>
      <c r="T4692" t="str">
        <f>_xlfn.XLOOKUP(Table2[[#This Row],[Product_ID]],Table4[Product_ID],Table4[Product_Name],"Not Found")</f>
        <v>Notebook Set</v>
      </c>
    </row>
    <row r="4693" spans="1:20" x14ac:dyDescent="0.3">
      <c r="A4693" t="s">
        <v>5225</v>
      </c>
      <c r="B4693" s="4">
        <v>45715</v>
      </c>
      <c r="C4693" s="4">
        <v>45718</v>
      </c>
      <c r="D4693" t="s">
        <v>98</v>
      </c>
      <c r="E4693" t="s">
        <v>35</v>
      </c>
      <c r="F4693" s="8">
        <v>3</v>
      </c>
      <c r="G4693" s="10">
        <v>0.1</v>
      </c>
      <c r="H4693" t="s">
        <v>13</v>
      </c>
      <c r="I4693" s="8">
        <v>4317.3</v>
      </c>
      <c r="J4693" s="8">
        <v>1390.75</v>
      </c>
      <c r="K4693" s="12">
        <f>YEAR(Table2[[#This Row],[Order_Date]])</f>
        <v>2025</v>
      </c>
      <c r="L4693" s="12">
        <f>MONTH(Table2[[#This Row],[Order_Date]])</f>
        <v>2</v>
      </c>
      <c r="M4693" t="str">
        <f>TEXT(Table2[[#This Row],[Order_Date]],"mmm")</f>
        <v>Feb</v>
      </c>
      <c r="N4693" t="str">
        <f>TEXT(Table2[[#This Row],[Order_Date]],"YYYY-MM")</f>
        <v>2025-02</v>
      </c>
      <c r="O4693" s="9">
        <f>IFERROR(Table2[[#This Row],[Profit]]/Table2[[#This Row],[Sales]],0)</f>
        <v>0.32213420424802536</v>
      </c>
      <c r="P4693" t="str">
        <f>_xlfn.XLOOKUP(Table2[[#This Row],[Product_ID]],Table4[Product_ID],Table4[Category],"Not Found")</f>
        <v>Lifestyle</v>
      </c>
      <c r="Q4693" t="str">
        <f>_xlfn.XLOOKUP(Table2[[#This Row],[Product_ID]],Table4[Product_ID],Table4[Sub_Category],"Not Found")</f>
        <v>Bags</v>
      </c>
      <c r="R4693" t="str">
        <f>_xlfn.XLOOKUP(Table2[[#This Row],[Customer_ID]],Table1[Customer_ID],Table1[Region],"Not Found")</f>
        <v>West</v>
      </c>
      <c r="S4693" t="str">
        <f>_xlfn.XLOOKUP(Table2[[#This Row],[Customer_ID]],Table1[Customer_ID],Table1[Segment],"Not Found")</f>
        <v>Consumer</v>
      </c>
      <c r="T4693" t="str">
        <f>_xlfn.XLOOKUP(Table2[[#This Row],[Product_ID]],Table4[Product_ID],Table4[Product_Name],"Not Found")</f>
        <v>Backpack</v>
      </c>
    </row>
    <row r="4694" spans="1:20" x14ac:dyDescent="0.3">
      <c r="A4694" t="s">
        <v>5226</v>
      </c>
      <c r="B4694" s="4">
        <v>45364</v>
      </c>
      <c r="C4694" s="4">
        <v>45369</v>
      </c>
      <c r="D4694" t="s">
        <v>828</v>
      </c>
      <c r="E4694" t="s">
        <v>96</v>
      </c>
      <c r="F4694" s="8">
        <v>1</v>
      </c>
      <c r="G4694" s="10">
        <v>0.05</v>
      </c>
      <c r="H4694" t="s">
        <v>21</v>
      </c>
      <c r="I4694" s="8">
        <v>949.05</v>
      </c>
      <c r="J4694" s="8">
        <v>223.33</v>
      </c>
      <c r="K4694" s="12">
        <f>YEAR(Table2[[#This Row],[Order_Date]])</f>
        <v>2024</v>
      </c>
      <c r="L4694" s="12">
        <f>MONTH(Table2[[#This Row],[Order_Date]])</f>
        <v>3</v>
      </c>
      <c r="M4694" t="str">
        <f>TEXT(Table2[[#This Row],[Order_Date]],"mmm")</f>
        <v>Mar</v>
      </c>
      <c r="N4694" t="str">
        <f>TEXT(Table2[[#This Row],[Order_Date]],"YYYY-MM")</f>
        <v>2024-03</v>
      </c>
      <c r="O4694" s="9">
        <f>IFERROR(Table2[[#This Row],[Profit]]/Table2[[#This Row],[Sales]],0)</f>
        <v>0.23531953005637218</v>
      </c>
      <c r="P4694" t="str">
        <f>_xlfn.XLOOKUP(Table2[[#This Row],[Product_ID]],Table4[Product_ID],Table4[Category],"Not Found")</f>
        <v>Home</v>
      </c>
      <c r="Q4694" t="str">
        <f>_xlfn.XLOOKUP(Table2[[#This Row],[Product_ID]],Table4[Product_ID],Table4[Sub_Category],"Not Found")</f>
        <v>Lighting</v>
      </c>
      <c r="R4694" t="str">
        <f>_xlfn.XLOOKUP(Table2[[#This Row],[Customer_ID]],Table1[Customer_ID],Table1[Region],"Not Found")</f>
        <v>North</v>
      </c>
      <c r="S4694" t="str">
        <f>_xlfn.XLOOKUP(Table2[[#This Row],[Customer_ID]],Table1[Customer_ID],Table1[Segment],"Not Found")</f>
        <v>Consumer</v>
      </c>
      <c r="T4694" t="str">
        <f>_xlfn.XLOOKUP(Table2[[#This Row],[Product_ID]],Table4[Product_ID],Table4[Product_Name],"Not Found")</f>
        <v>LED Strip Light</v>
      </c>
    </row>
    <row r="4695" spans="1:20" x14ac:dyDescent="0.3">
      <c r="A4695" t="s">
        <v>5227</v>
      </c>
      <c r="B4695" s="4">
        <v>45879</v>
      </c>
      <c r="C4695" s="4">
        <v>45883</v>
      </c>
      <c r="D4695" t="s">
        <v>223</v>
      </c>
      <c r="E4695" t="s">
        <v>20</v>
      </c>
      <c r="F4695" s="8">
        <v>2</v>
      </c>
      <c r="G4695" s="10">
        <v>0.05</v>
      </c>
      <c r="H4695" t="s">
        <v>13</v>
      </c>
      <c r="I4695" s="8">
        <v>13298.1</v>
      </c>
      <c r="J4695" s="8">
        <v>2303.33</v>
      </c>
      <c r="K4695" s="12">
        <f>YEAR(Table2[[#This Row],[Order_Date]])</f>
        <v>2025</v>
      </c>
      <c r="L4695" s="12">
        <f>MONTH(Table2[[#This Row],[Order_Date]])</f>
        <v>8</v>
      </c>
      <c r="M4695" t="str">
        <f>TEXT(Table2[[#This Row],[Order_Date]],"mmm")</f>
        <v>Aug</v>
      </c>
      <c r="N4695" t="str">
        <f>TEXT(Table2[[#This Row],[Order_Date]],"YYYY-MM")</f>
        <v>2025-08</v>
      </c>
      <c r="O4695" s="9">
        <f>IFERROR(Table2[[#This Row],[Profit]]/Table2[[#This Row],[Sales]],0)</f>
        <v>0.1732074506884442</v>
      </c>
      <c r="P4695" t="str">
        <f>_xlfn.XLOOKUP(Table2[[#This Row],[Product_ID]],Table4[Product_ID],Table4[Category],"Not Found")</f>
        <v>Furniture</v>
      </c>
      <c r="Q4695" t="str">
        <f>_xlfn.XLOOKUP(Table2[[#This Row],[Product_ID]],Table4[Product_ID],Table4[Sub_Category],"Not Found")</f>
        <v>Furniture</v>
      </c>
      <c r="R4695" t="str">
        <f>_xlfn.XLOOKUP(Table2[[#This Row],[Customer_ID]],Table1[Customer_ID],Table1[Region],"Not Found")</f>
        <v>North</v>
      </c>
      <c r="S4695" t="str">
        <f>_xlfn.XLOOKUP(Table2[[#This Row],[Customer_ID]],Table1[Customer_ID],Table1[Segment],"Not Found")</f>
        <v>Home Office</v>
      </c>
      <c r="T4695" t="str">
        <f>_xlfn.XLOOKUP(Table2[[#This Row],[Product_ID]],Table4[Product_ID],Table4[Product_Name],"Not Found")</f>
        <v>Office Chair</v>
      </c>
    </row>
    <row r="4696" spans="1:20" x14ac:dyDescent="0.3">
      <c r="A4696" t="s">
        <v>5228</v>
      </c>
      <c r="B4696" s="4">
        <v>45492</v>
      </c>
      <c r="C4696" s="4">
        <v>45496</v>
      </c>
      <c r="D4696" t="s">
        <v>397</v>
      </c>
      <c r="E4696" t="s">
        <v>76</v>
      </c>
      <c r="F4696" s="8">
        <v>4</v>
      </c>
      <c r="G4696" s="10">
        <v>0.1</v>
      </c>
      <c r="H4696" t="s">
        <v>13</v>
      </c>
      <c r="I4696" s="8">
        <v>3236.4</v>
      </c>
      <c r="J4696" s="8">
        <v>786.66</v>
      </c>
      <c r="K4696" s="12">
        <f>YEAR(Table2[[#This Row],[Order_Date]])</f>
        <v>2024</v>
      </c>
      <c r="L4696" s="12">
        <f>MONTH(Table2[[#This Row],[Order_Date]])</f>
        <v>7</v>
      </c>
      <c r="M4696" t="str">
        <f>TEXT(Table2[[#This Row],[Order_Date]],"mmm")</f>
        <v>Jul</v>
      </c>
      <c r="N4696" t="str">
        <f>TEXT(Table2[[#This Row],[Order_Date]],"YYYY-MM")</f>
        <v>2024-07</v>
      </c>
      <c r="O4696" s="9">
        <f>IFERROR(Table2[[#This Row],[Profit]]/Table2[[#This Row],[Sales]],0)</f>
        <v>0.24306637004078605</v>
      </c>
      <c r="P4696" t="str">
        <f>_xlfn.XLOOKUP(Table2[[#This Row],[Product_ID]],Table4[Product_ID],Table4[Category],"Not Found")</f>
        <v>Home</v>
      </c>
      <c r="Q4696" t="str">
        <f>_xlfn.XLOOKUP(Table2[[#This Row],[Product_ID]],Table4[Product_ID],Table4[Sub_Category],"Not Found")</f>
        <v>Decor</v>
      </c>
      <c r="R4696" t="str">
        <f>_xlfn.XLOOKUP(Table2[[#This Row],[Customer_ID]],Table1[Customer_ID],Table1[Region],"Not Found")</f>
        <v>South</v>
      </c>
      <c r="S4696" t="str">
        <f>_xlfn.XLOOKUP(Table2[[#This Row],[Customer_ID]],Table1[Customer_ID],Table1[Segment],"Not Found")</f>
        <v>Consumer</v>
      </c>
      <c r="T4696" t="str">
        <f>_xlfn.XLOOKUP(Table2[[#This Row],[Product_ID]],Table4[Product_ID],Table4[Product_Name],"Not Found")</f>
        <v>Wall Clock</v>
      </c>
    </row>
    <row r="4697" spans="1:20" x14ac:dyDescent="0.3">
      <c r="A4697" t="s">
        <v>5229</v>
      </c>
      <c r="B4697" s="4">
        <v>45813</v>
      </c>
      <c r="C4697" s="4">
        <v>45816</v>
      </c>
      <c r="D4697" t="s">
        <v>1583</v>
      </c>
      <c r="E4697" t="s">
        <v>116</v>
      </c>
      <c r="F4697" s="8">
        <v>1</v>
      </c>
      <c r="G4697" s="10">
        <v>0</v>
      </c>
      <c r="H4697" t="s">
        <v>30</v>
      </c>
      <c r="I4697" s="8">
        <v>399</v>
      </c>
      <c r="J4697" s="8">
        <v>80.739999999999995</v>
      </c>
      <c r="K4697" s="12">
        <f>YEAR(Table2[[#This Row],[Order_Date]])</f>
        <v>2025</v>
      </c>
      <c r="L4697" s="12">
        <f>MONTH(Table2[[#This Row],[Order_Date]])</f>
        <v>6</v>
      </c>
      <c r="M4697" t="str">
        <f>TEXT(Table2[[#This Row],[Order_Date]],"mmm")</f>
        <v>Jun</v>
      </c>
      <c r="N4697" t="str">
        <f>TEXT(Table2[[#This Row],[Order_Date]],"YYYY-MM")</f>
        <v>2025-06</v>
      </c>
      <c r="O4697" s="9">
        <f>IFERROR(Table2[[#This Row],[Profit]]/Table2[[#This Row],[Sales]],0)</f>
        <v>0.20235588972431076</v>
      </c>
      <c r="P4697" t="str">
        <f>_xlfn.XLOOKUP(Table2[[#This Row],[Product_ID]],Table4[Product_ID],Table4[Category],"Not Found")</f>
        <v>Technology</v>
      </c>
      <c r="Q4697" t="str">
        <f>_xlfn.XLOOKUP(Table2[[#This Row],[Product_ID]],Table4[Product_ID],Table4[Sub_Category],"Not Found")</f>
        <v>Accessories</v>
      </c>
      <c r="R4697" t="str">
        <f>_xlfn.XLOOKUP(Table2[[#This Row],[Customer_ID]],Table1[Customer_ID],Table1[Region],"Not Found")</f>
        <v>South</v>
      </c>
      <c r="S4697" t="str">
        <f>_xlfn.XLOOKUP(Table2[[#This Row],[Customer_ID]],Table1[Customer_ID],Table1[Segment],"Not Found")</f>
        <v>Consumer</v>
      </c>
      <c r="T4697" t="str">
        <f>_xlfn.XLOOKUP(Table2[[#This Row],[Product_ID]],Table4[Product_ID],Table4[Product_Name],"Not Found")</f>
        <v>Mobile Holder</v>
      </c>
    </row>
    <row r="4698" spans="1:20" x14ac:dyDescent="0.3">
      <c r="A4698" t="s">
        <v>5230</v>
      </c>
      <c r="B4698" s="4">
        <v>45796</v>
      </c>
      <c r="C4698" s="4">
        <v>45800</v>
      </c>
      <c r="D4698" t="s">
        <v>1289</v>
      </c>
      <c r="E4698" t="s">
        <v>96</v>
      </c>
      <c r="F4698" s="8">
        <v>2</v>
      </c>
      <c r="G4698" s="10">
        <v>0.05</v>
      </c>
      <c r="H4698" t="s">
        <v>21</v>
      </c>
      <c r="I4698" s="8">
        <v>1898.1</v>
      </c>
      <c r="J4698" s="8">
        <v>346.48</v>
      </c>
      <c r="K4698" s="12">
        <f>YEAR(Table2[[#This Row],[Order_Date]])</f>
        <v>2025</v>
      </c>
      <c r="L4698" s="12">
        <f>MONTH(Table2[[#This Row],[Order_Date]])</f>
        <v>5</v>
      </c>
      <c r="M4698" t="str">
        <f>TEXT(Table2[[#This Row],[Order_Date]],"mmm")</f>
        <v>May</v>
      </c>
      <c r="N4698" t="str">
        <f>TEXT(Table2[[#This Row],[Order_Date]],"YYYY-MM")</f>
        <v>2025-05</v>
      </c>
      <c r="O4698" s="9">
        <f>IFERROR(Table2[[#This Row],[Profit]]/Table2[[#This Row],[Sales]],0)</f>
        <v>0.18254043517201413</v>
      </c>
      <c r="P4698" t="str">
        <f>_xlfn.XLOOKUP(Table2[[#This Row],[Product_ID]],Table4[Product_ID],Table4[Category],"Not Found")</f>
        <v>Home</v>
      </c>
      <c r="Q4698" t="str">
        <f>_xlfn.XLOOKUP(Table2[[#This Row],[Product_ID]],Table4[Product_ID],Table4[Sub_Category],"Not Found")</f>
        <v>Lighting</v>
      </c>
      <c r="R4698" t="str">
        <f>_xlfn.XLOOKUP(Table2[[#This Row],[Customer_ID]],Table1[Customer_ID],Table1[Region],"Not Found")</f>
        <v>South</v>
      </c>
      <c r="S4698" t="str">
        <f>_xlfn.XLOOKUP(Table2[[#This Row],[Customer_ID]],Table1[Customer_ID],Table1[Segment],"Not Found")</f>
        <v>Corporate</v>
      </c>
      <c r="T4698" t="str">
        <f>_xlfn.XLOOKUP(Table2[[#This Row],[Product_ID]],Table4[Product_ID],Table4[Product_Name],"Not Found")</f>
        <v>LED Strip Light</v>
      </c>
    </row>
    <row r="4699" spans="1:20" x14ac:dyDescent="0.3">
      <c r="A4699" t="s">
        <v>5231</v>
      </c>
      <c r="B4699" s="4">
        <v>45979</v>
      </c>
      <c r="C4699" s="4">
        <v>45983</v>
      </c>
      <c r="D4699" t="s">
        <v>1763</v>
      </c>
      <c r="E4699" t="s">
        <v>45</v>
      </c>
      <c r="F4699" s="8">
        <v>1</v>
      </c>
      <c r="G4699" s="10">
        <v>0.05</v>
      </c>
      <c r="H4699" t="s">
        <v>30</v>
      </c>
      <c r="I4699" s="8">
        <v>2374.0500000000002</v>
      </c>
      <c r="J4699" s="8">
        <v>506.11</v>
      </c>
      <c r="K4699" s="12">
        <f>YEAR(Table2[[#This Row],[Order_Date]])</f>
        <v>2025</v>
      </c>
      <c r="L4699" s="12">
        <f>MONTH(Table2[[#This Row],[Order_Date]])</f>
        <v>11</v>
      </c>
      <c r="M4699" t="str">
        <f>TEXT(Table2[[#This Row],[Order_Date]],"mmm")</f>
        <v>Nov</v>
      </c>
      <c r="N4699" t="str">
        <f>TEXT(Table2[[#This Row],[Order_Date]],"YYYY-MM")</f>
        <v>2025-11</v>
      </c>
      <c r="O4699" s="9">
        <f>IFERROR(Table2[[#This Row],[Profit]]/Table2[[#This Row],[Sales]],0)</f>
        <v>0.21318422105684379</v>
      </c>
      <c r="P4699" t="str">
        <f>_xlfn.XLOOKUP(Table2[[#This Row],[Product_ID]],Table4[Product_ID],Table4[Category],"Not Found")</f>
        <v>Technology</v>
      </c>
      <c r="Q4699" t="str">
        <f>_xlfn.XLOOKUP(Table2[[#This Row],[Product_ID]],Table4[Product_ID],Table4[Sub_Category],"Not Found")</f>
        <v>Audio</v>
      </c>
      <c r="R4699" t="str">
        <f>_xlfn.XLOOKUP(Table2[[#This Row],[Customer_ID]],Table1[Customer_ID],Table1[Region],"Not Found")</f>
        <v>East</v>
      </c>
      <c r="S4699" t="str">
        <f>_xlfn.XLOOKUP(Table2[[#This Row],[Customer_ID]],Table1[Customer_ID],Table1[Segment],"Not Found")</f>
        <v>Consumer</v>
      </c>
      <c r="T4699" t="str">
        <f>_xlfn.XLOOKUP(Table2[[#This Row],[Product_ID]],Table4[Product_ID],Table4[Product_Name],"Not Found")</f>
        <v>Headphones</v>
      </c>
    </row>
    <row r="4700" spans="1:20" x14ac:dyDescent="0.3">
      <c r="A4700" t="s">
        <v>5232</v>
      </c>
      <c r="B4700" s="4">
        <v>45330</v>
      </c>
      <c r="C4700" s="4">
        <v>45331</v>
      </c>
      <c r="D4700" t="s">
        <v>204</v>
      </c>
      <c r="E4700" t="s">
        <v>26</v>
      </c>
      <c r="F4700" s="8">
        <v>2</v>
      </c>
      <c r="G4700" s="10">
        <v>0.05</v>
      </c>
      <c r="H4700" t="s">
        <v>17</v>
      </c>
      <c r="I4700" s="8">
        <v>1708.1</v>
      </c>
      <c r="J4700" s="8">
        <v>357.92</v>
      </c>
      <c r="K4700" s="12">
        <f>YEAR(Table2[[#This Row],[Order_Date]])</f>
        <v>2024</v>
      </c>
      <c r="L4700" s="12">
        <f>MONTH(Table2[[#This Row],[Order_Date]])</f>
        <v>2</v>
      </c>
      <c r="M4700" t="str">
        <f>TEXT(Table2[[#This Row],[Order_Date]],"mmm")</f>
        <v>Feb</v>
      </c>
      <c r="N4700" t="str">
        <f>TEXT(Table2[[#This Row],[Order_Date]],"YYYY-MM")</f>
        <v>2024-02</v>
      </c>
      <c r="O4700" s="9">
        <f>IFERROR(Table2[[#This Row],[Profit]]/Table2[[#This Row],[Sales]],0)</f>
        <v>0.20954276681693113</v>
      </c>
      <c r="P4700" t="str">
        <f>_xlfn.XLOOKUP(Table2[[#This Row],[Product_ID]],Table4[Product_ID],Table4[Category],"Not Found")</f>
        <v>Technology</v>
      </c>
      <c r="Q4700" t="str">
        <f>_xlfn.XLOOKUP(Table2[[#This Row],[Product_ID]],Table4[Product_ID],Table4[Sub_Category],"Not Found")</f>
        <v>Accessories</v>
      </c>
      <c r="R4700" t="str">
        <f>_xlfn.XLOOKUP(Table2[[#This Row],[Customer_ID]],Table1[Customer_ID],Table1[Region],"Not Found")</f>
        <v>South</v>
      </c>
      <c r="S4700" t="str">
        <f>_xlfn.XLOOKUP(Table2[[#This Row],[Customer_ID]],Table1[Customer_ID],Table1[Segment],"Not Found")</f>
        <v>Consumer</v>
      </c>
      <c r="T4700" t="str">
        <f>_xlfn.XLOOKUP(Table2[[#This Row],[Product_ID]],Table4[Product_ID],Table4[Product_Name],"Not Found")</f>
        <v>Keyboard</v>
      </c>
    </row>
    <row r="4701" spans="1:20" x14ac:dyDescent="0.3">
      <c r="A4701" t="s">
        <v>5233</v>
      </c>
      <c r="B4701" s="4">
        <v>45351</v>
      </c>
      <c r="C4701" s="4">
        <v>45354</v>
      </c>
      <c r="D4701" t="s">
        <v>1233</v>
      </c>
      <c r="E4701" t="s">
        <v>200</v>
      </c>
      <c r="F4701" s="8">
        <v>1</v>
      </c>
      <c r="G4701" s="10">
        <v>0.2</v>
      </c>
      <c r="H4701" t="s">
        <v>17</v>
      </c>
      <c r="I4701" s="8">
        <v>879.2</v>
      </c>
      <c r="J4701" s="8">
        <v>244.72</v>
      </c>
      <c r="K4701" s="12">
        <f>YEAR(Table2[[#This Row],[Order_Date]])</f>
        <v>2024</v>
      </c>
      <c r="L4701" s="12">
        <f>MONTH(Table2[[#This Row],[Order_Date]])</f>
        <v>2</v>
      </c>
      <c r="M4701" t="str">
        <f>TEXT(Table2[[#This Row],[Order_Date]],"mmm")</f>
        <v>Feb</v>
      </c>
      <c r="N4701" t="str">
        <f>TEXT(Table2[[#This Row],[Order_Date]],"YYYY-MM")</f>
        <v>2024-02</v>
      </c>
      <c r="O4701" s="9">
        <f>IFERROR(Table2[[#This Row],[Profit]]/Table2[[#This Row],[Sales]],0)</f>
        <v>0.27834394904458598</v>
      </c>
      <c r="P4701" t="str">
        <f>_xlfn.XLOOKUP(Table2[[#This Row],[Product_ID]],Table4[Product_ID],Table4[Category],"Not Found")</f>
        <v>Office</v>
      </c>
      <c r="Q4701" t="str">
        <f>_xlfn.XLOOKUP(Table2[[#This Row],[Product_ID]],Table4[Product_ID],Table4[Sub_Category],"Not Found")</f>
        <v>Office Supplies</v>
      </c>
      <c r="R4701" t="str">
        <f>_xlfn.XLOOKUP(Table2[[#This Row],[Customer_ID]],Table1[Customer_ID],Table1[Region],"Not Found")</f>
        <v>East</v>
      </c>
      <c r="S4701" t="str">
        <f>_xlfn.XLOOKUP(Table2[[#This Row],[Customer_ID]],Table1[Customer_ID],Table1[Segment],"Not Found")</f>
        <v>Consumer</v>
      </c>
      <c r="T4701" t="str">
        <f>_xlfn.XLOOKUP(Table2[[#This Row],[Product_ID]],Table4[Product_ID],Table4[Product_Name],"Not Found")</f>
        <v>Laptop Stand</v>
      </c>
    </row>
    <row r="4702" spans="1:20" x14ac:dyDescent="0.3">
      <c r="A4702" t="s">
        <v>5234</v>
      </c>
      <c r="B4702" s="4">
        <v>45869</v>
      </c>
      <c r="C4702" s="4">
        <v>45871</v>
      </c>
      <c r="D4702" t="s">
        <v>184</v>
      </c>
      <c r="E4702" t="s">
        <v>55</v>
      </c>
      <c r="F4702" s="8">
        <v>4</v>
      </c>
      <c r="G4702" s="10">
        <v>0</v>
      </c>
      <c r="H4702" t="s">
        <v>30</v>
      </c>
      <c r="I4702" s="8">
        <v>23996</v>
      </c>
      <c r="J4702" s="8">
        <v>3871.92</v>
      </c>
      <c r="K4702" s="12">
        <f>YEAR(Table2[[#This Row],[Order_Date]])</f>
        <v>2025</v>
      </c>
      <c r="L4702" s="12">
        <f>MONTH(Table2[[#This Row],[Order_Date]])</f>
        <v>7</v>
      </c>
      <c r="M4702" t="str">
        <f>TEXT(Table2[[#This Row],[Order_Date]],"mmm")</f>
        <v>Jul</v>
      </c>
      <c r="N4702" t="str">
        <f>TEXT(Table2[[#This Row],[Order_Date]],"YYYY-MM")</f>
        <v>2025-07</v>
      </c>
      <c r="O4702" s="9">
        <f>IFERROR(Table2[[#This Row],[Profit]]/Table2[[#This Row],[Sales]],0)</f>
        <v>0.16135689281546925</v>
      </c>
      <c r="P4702" t="str">
        <f>_xlfn.XLOOKUP(Table2[[#This Row],[Product_ID]],Table4[Product_ID],Table4[Category],"Not Found")</f>
        <v>Furniture</v>
      </c>
      <c r="Q4702" t="str">
        <f>_xlfn.XLOOKUP(Table2[[#This Row],[Product_ID]],Table4[Product_ID],Table4[Sub_Category],"Not Found")</f>
        <v>Furniture</v>
      </c>
      <c r="R4702" t="str">
        <f>_xlfn.XLOOKUP(Table2[[#This Row],[Customer_ID]],Table1[Customer_ID],Table1[Region],"Not Found")</f>
        <v>North</v>
      </c>
      <c r="S4702" t="str">
        <f>_xlfn.XLOOKUP(Table2[[#This Row],[Customer_ID]],Table1[Customer_ID],Table1[Segment],"Not Found")</f>
        <v>Corporate</v>
      </c>
      <c r="T4702" t="str">
        <f>_xlfn.XLOOKUP(Table2[[#This Row],[Product_ID]],Table4[Product_ID],Table4[Product_Name],"Not Found")</f>
        <v>Study Table</v>
      </c>
    </row>
    <row r="4703" spans="1:20" x14ac:dyDescent="0.3">
      <c r="A4703" t="s">
        <v>5235</v>
      </c>
      <c r="B4703" s="4">
        <v>45612</v>
      </c>
      <c r="C4703" s="4">
        <v>45614</v>
      </c>
      <c r="D4703" t="s">
        <v>727</v>
      </c>
      <c r="E4703" t="s">
        <v>65</v>
      </c>
      <c r="F4703" s="8">
        <v>1</v>
      </c>
      <c r="G4703" s="10">
        <v>0.1</v>
      </c>
      <c r="H4703" t="s">
        <v>13</v>
      </c>
      <c r="I4703" s="8">
        <v>629.1</v>
      </c>
      <c r="J4703" s="8">
        <v>182.55</v>
      </c>
      <c r="K4703" s="12">
        <f>YEAR(Table2[[#This Row],[Order_Date]])</f>
        <v>2024</v>
      </c>
      <c r="L4703" s="12">
        <f>MONTH(Table2[[#This Row],[Order_Date]])</f>
        <v>11</v>
      </c>
      <c r="M4703" t="str">
        <f>TEXT(Table2[[#This Row],[Order_Date]],"mmm")</f>
        <v>Nov</v>
      </c>
      <c r="N4703" t="str">
        <f>TEXT(Table2[[#This Row],[Order_Date]],"YYYY-MM")</f>
        <v>2024-11</v>
      </c>
      <c r="O4703" s="9">
        <f>IFERROR(Table2[[#This Row],[Profit]]/Table2[[#This Row],[Sales]],0)</f>
        <v>0.29017644253695757</v>
      </c>
      <c r="P4703" t="str">
        <f>_xlfn.XLOOKUP(Table2[[#This Row],[Product_ID]],Table4[Product_ID],Table4[Category],"Not Found")</f>
        <v>Office</v>
      </c>
      <c r="Q4703" t="str">
        <f>_xlfn.XLOOKUP(Table2[[#This Row],[Product_ID]],Table4[Product_ID],Table4[Sub_Category],"Not Found")</f>
        <v>Storage</v>
      </c>
      <c r="R4703" t="str">
        <f>_xlfn.XLOOKUP(Table2[[#This Row],[Customer_ID]],Table1[Customer_ID],Table1[Region],"Not Found")</f>
        <v>North</v>
      </c>
      <c r="S4703" t="str">
        <f>_xlfn.XLOOKUP(Table2[[#This Row],[Customer_ID]],Table1[Customer_ID],Table1[Segment],"Not Found")</f>
        <v>Home Office</v>
      </c>
      <c r="T4703" t="str">
        <f>_xlfn.XLOOKUP(Table2[[#This Row],[Product_ID]],Table4[Product_ID],Table4[Product_Name],"Not Found")</f>
        <v>Desk Organizer</v>
      </c>
    </row>
    <row r="4704" spans="1:20" x14ac:dyDescent="0.3">
      <c r="A4704" t="s">
        <v>5236</v>
      </c>
      <c r="B4704" s="4">
        <v>45726</v>
      </c>
      <c r="C4704" s="4">
        <v>45731</v>
      </c>
      <c r="D4704" t="s">
        <v>763</v>
      </c>
      <c r="E4704" t="s">
        <v>200</v>
      </c>
      <c r="F4704" s="8">
        <v>2</v>
      </c>
      <c r="G4704" s="10">
        <v>0.05</v>
      </c>
      <c r="H4704" t="s">
        <v>21</v>
      </c>
      <c r="I4704" s="8">
        <v>2088.1</v>
      </c>
      <c r="J4704" s="8">
        <v>782.61</v>
      </c>
      <c r="K4704" s="12">
        <f>YEAR(Table2[[#This Row],[Order_Date]])</f>
        <v>2025</v>
      </c>
      <c r="L4704" s="12">
        <f>MONTH(Table2[[#This Row],[Order_Date]])</f>
        <v>3</v>
      </c>
      <c r="M4704" t="str">
        <f>TEXT(Table2[[#This Row],[Order_Date]],"mmm")</f>
        <v>Mar</v>
      </c>
      <c r="N4704" t="str">
        <f>TEXT(Table2[[#This Row],[Order_Date]],"YYYY-MM")</f>
        <v>2025-03</v>
      </c>
      <c r="O4704" s="9">
        <f>IFERROR(Table2[[#This Row],[Profit]]/Table2[[#This Row],[Sales]],0)</f>
        <v>0.37479526842584171</v>
      </c>
      <c r="P4704" t="str">
        <f>_xlfn.XLOOKUP(Table2[[#This Row],[Product_ID]],Table4[Product_ID],Table4[Category],"Not Found")</f>
        <v>Office</v>
      </c>
      <c r="Q4704" t="str">
        <f>_xlfn.XLOOKUP(Table2[[#This Row],[Product_ID]],Table4[Product_ID],Table4[Sub_Category],"Not Found")</f>
        <v>Office Supplies</v>
      </c>
      <c r="R4704" t="str">
        <f>_xlfn.XLOOKUP(Table2[[#This Row],[Customer_ID]],Table1[Customer_ID],Table1[Region],"Not Found")</f>
        <v>South</v>
      </c>
      <c r="S4704" t="str">
        <f>_xlfn.XLOOKUP(Table2[[#This Row],[Customer_ID]],Table1[Customer_ID],Table1[Segment],"Not Found")</f>
        <v>Consumer</v>
      </c>
      <c r="T4704" t="str">
        <f>_xlfn.XLOOKUP(Table2[[#This Row],[Product_ID]],Table4[Product_ID],Table4[Product_Name],"Not Found")</f>
        <v>Laptop Stand</v>
      </c>
    </row>
    <row r="4705" spans="1:20" x14ac:dyDescent="0.3">
      <c r="A4705" t="s">
        <v>5237</v>
      </c>
      <c r="B4705" s="4">
        <v>45927</v>
      </c>
      <c r="C4705" s="4">
        <v>45928</v>
      </c>
      <c r="D4705" t="s">
        <v>532</v>
      </c>
      <c r="E4705" t="s">
        <v>45</v>
      </c>
      <c r="F4705" s="8">
        <v>3</v>
      </c>
      <c r="G4705" s="10">
        <v>0.05</v>
      </c>
      <c r="H4705" t="s">
        <v>17</v>
      </c>
      <c r="I4705" s="8">
        <v>7122.15</v>
      </c>
      <c r="J4705" s="8">
        <v>1762.07</v>
      </c>
      <c r="K4705" s="12">
        <f>YEAR(Table2[[#This Row],[Order_Date]])</f>
        <v>2025</v>
      </c>
      <c r="L4705" s="12">
        <f>MONTH(Table2[[#This Row],[Order_Date]])</f>
        <v>9</v>
      </c>
      <c r="M4705" t="str">
        <f>TEXT(Table2[[#This Row],[Order_Date]],"mmm")</f>
        <v>Sep</v>
      </c>
      <c r="N4705" t="str">
        <f>TEXT(Table2[[#This Row],[Order_Date]],"YYYY-MM")</f>
        <v>2025-09</v>
      </c>
      <c r="O4705" s="9">
        <f>IFERROR(Table2[[#This Row],[Profit]]/Table2[[#This Row],[Sales]],0)</f>
        <v>0.24740703298863406</v>
      </c>
      <c r="P4705" t="str">
        <f>_xlfn.XLOOKUP(Table2[[#This Row],[Product_ID]],Table4[Product_ID],Table4[Category],"Not Found")</f>
        <v>Technology</v>
      </c>
      <c r="Q4705" t="str">
        <f>_xlfn.XLOOKUP(Table2[[#This Row],[Product_ID]],Table4[Product_ID],Table4[Sub_Category],"Not Found")</f>
        <v>Audio</v>
      </c>
      <c r="R4705" t="str">
        <f>_xlfn.XLOOKUP(Table2[[#This Row],[Customer_ID]],Table1[Customer_ID],Table1[Region],"Not Found")</f>
        <v>East</v>
      </c>
      <c r="S4705" t="str">
        <f>_xlfn.XLOOKUP(Table2[[#This Row],[Customer_ID]],Table1[Customer_ID],Table1[Segment],"Not Found")</f>
        <v>Home Office</v>
      </c>
      <c r="T4705" t="str">
        <f>_xlfn.XLOOKUP(Table2[[#This Row],[Product_ID]],Table4[Product_ID],Table4[Product_Name],"Not Found")</f>
        <v>Headphones</v>
      </c>
    </row>
    <row r="4706" spans="1:20" x14ac:dyDescent="0.3">
      <c r="A4706" t="s">
        <v>5238</v>
      </c>
      <c r="B4706" s="4">
        <v>45967</v>
      </c>
      <c r="C4706" s="4">
        <v>45970</v>
      </c>
      <c r="D4706" t="s">
        <v>1498</v>
      </c>
      <c r="E4706" t="s">
        <v>65</v>
      </c>
      <c r="F4706" s="8">
        <v>5</v>
      </c>
      <c r="G4706" s="10">
        <v>0.1</v>
      </c>
      <c r="H4706" t="s">
        <v>13</v>
      </c>
      <c r="I4706" s="8">
        <v>3145.5</v>
      </c>
      <c r="J4706" s="8">
        <v>-263.57</v>
      </c>
      <c r="K4706" s="12">
        <f>YEAR(Table2[[#This Row],[Order_Date]])</f>
        <v>2025</v>
      </c>
      <c r="L4706" s="12">
        <f>MONTH(Table2[[#This Row],[Order_Date]])</f>
        <v>11</v>
      </c>
      <c r="M4706" t="str">
        <f>TEXT(Table2[[#This Row],[Order_Date]],"mmm")</f>
        <v>Nov</v>
      </c>
      <c r="N4706" t="str">
        <f>TEXT(Table2[[#This Row],[Order_Date]],"YYYY-MM")</f>
        <v>2025-11</v>
      </c>
      <c r="O4706" s="9">
        <f>IFERROR(Table2[[#This Row],[Profit]]/Table2[[#This Row],[Sales]],0)</f>
        <v>-8.3792719758384995E-2</v>
      </c>
      <c r="P4706" t="str">
        <f>_xlfn.XLOOKUP(Table2[[#This Row],[Product_ID]],Table4[Product_ID],Table4[Category],"Not Found")</f>
        <v>Office</v>
      </c>
      <c r="Q4706" t="str">
        <f>_xlfn.XLOOKUP(Table2[[#This Row],[Product_ID]],Table4[Product_ID],Table4[Sub_Category],"Not Found")</f>
        <v>Storage</v>
      </c>
      <c r="R4706" t="str">
        <f>_xlfn.XLOOKUP(Table2[[#This Row],[Customer_ID]],Table1[Customer_ID],Table1[Region],"Not Found")</f>
        <v>West</v>
      </c>
      <c r="S4706" t="str">
        <f>_xlfn.XLOOKUP(Table2[[#This Row],[Customer_ID]],Table1[Customer_ID],Table1[Segment],"Not Found")</f>
        <v>Home Office</v>
      </c>
      <c r="T4706" t="str">
        <f>_xlfn.XLOOKUP(Table2[[#This Row],[Product_ID]],Table4[Product_ID],Table4[Product_Name],"Not Found")</f>
        <v>Desk Organizer</v>
      </c>
    </row>
    <row r="4707" spans="1:20" x14ac:dyDescent="0.3">
      <c r="A4707" t="s">
        <v>5239</v>
      </c>
      <c r="B4707" s="4">
        <v>45699</v>
      </c>
      <c r="C4707" s="4">
        <v>45702</v>
      </c>
      <c r="D4707" t="s">
        <v>960</v>
      </c>
      <c r="E4707" t="s">
        <v>99</v>
      </c>
      <c r="F4707" s="8">
        <v>2</v>
      </c>
      <c r="G4707" s="10">
        <v>0</v>
      </c>
      <c r="H4707" t="s">
        <v>13</v>
      </c>
      <c r="I4707" s="8">
        <v>498</v>
      </c>
      <c r="J4707" s="8">
        <v>135.57</v>
      </c>
      <c r="K4707" s="12">
        <f>YEAR(Table2[[#This Row],[Order_Date]])</f>
        <v>2025</v>
      </c>
      <c r="L4707" s="12">
        <f>MONTH(Table2[[#This Row],[Order_Date]])</f>
        <v>2</v>
      </c>
      <c r="M4707" t="str">
        <f>TEXT(Table2[[#This Row],[Order_Date]],"mmm")</f>
        <v>Feb</v>
      </c>
      <c r="N4707" t="str">
        <f>TEXT(Table2[[#This Row],[Order_Date]],"YYYY-MM")</f>
        <v>2025-02</v>
      </c>
      <c r="O4707" s="9">
        <f>IFERROR(Table2[[#This Row],[Profit]]/Table2[[#This Row],[Sales]],0)</f>
        <v>0.27222891566265056</v>
      </c>
      <c r="P4707" t="str">
        <f>_xlfn.XLOOKUP(Table2[[#This Row],[Product_ID]],Table4[Product_ID],Table4[Category],"Not Found")</f>
        <v>Office</v>
      </c>
      <c r="Q4707" t="str">
        <f>_xlfn.XLOOKUP(Table2[[#This Row],[Product_ID]],Table4[Product_ID],Table4[Sub_Category],"Not Found")</f>
        <v>Paper</v>
      </c>
      <c r="R4707" t="str">
        <f>_xlfn.XLOOKUP(Table2[[#This Row],[Customer_ID]],Table1[Customer_ID],Table1[Region],"Not Found")</f>
        <v>North</v>
      </c>
      <c r="S4707" t="str">
        <f>_xlfn.XLOOKUP(Table2[[#This Row],[Customer_ID]],Table1[Customer_ID],Table1[Segment],"Not Found")</f>
        <v>Corporate</v>
      </c>
      <c r="T4707" t="str">
        <f>_xlfn.XLOOKUP(Table2[[#This Row],[Product_ID]],Table4[Product_ID],Table4[Product_Name],"Not Found")</f>
        <v>Pen Set</v>
      </c>
    </row>
    <row r="4708" spans="1:20" x14ac:dyDescent="0.3">
      <c r="A4708" t="s">
        <v>5240</v>
      </c>
      <c r="B4708" s="4">
        <v>45677</v>
      </c>
      <c r="C4708" s="4">
        <v>45678</v>
      </c>
      <c r="D4708" t="s">
        <v>439</v>
      </c>
      <c r="E4708" t="s">
        <v>99</v>
      </c>
      <c r="F4708" s="8">
        <v>2</v>
      </c>
      <c r="G4708" s="10">
        <v>0.1</v>
      </c>
      <c r="H4708" t="s">
        <v>13</v>
      </c>
      <c r="I4708" s="8">
        <v>448.2</v>
      </c>
      <c r="J4708" s="8">
        <v>123.71</v>
      </c>
      <c r="K4708" s="12">
        <f>YEAR(Table2[[#This Row],[Order_Date]])</f>
        <v>2025</v>
      </c>
      <c r="L4708" s="12">
        <f>MONTH(Table2[[#This Row],[Order_Date]])</f>
        <v>1</v>
      </c>
      <c r="M4708" t="str">
        <f>TEXT(Table2[[#This Row],[Order_Date]],"mmm")</f>
        <v>Jan</v>
      </c>
      <c r="N4708" t="str">
        <f>TEXT(Table2[[#This Row],[Order_Date]],"YYYY-MM")</f>
        <v>2025-01</v>
      </c>
      <c r="O4708" s="9">
        <f>IFERROR(Table2[[#This Row],[Profit]]/Table2[[#This Row],[Sales]],0)</f>
        <v>0.27601517179830432</v>
      </c>
      <c r="P4708" t="str">
        <f>_xlfn.XLOOKUP(Table2[[#This Row],[Product_ID]],Table4[Product_ID],Table4[Category],"Not Found")</f>
        <v>Office</v>
      </c>
      <c r="Q4708" t="str">
        <f>_xlfn.XLOOKUP(Table2[[#This Row],[Product_ID]],Table4[Product_ID],Table4[Sub_Category],"Not Found")</f>
        <v>Paper</v>
      </c>
      <c r="R4708" t="str">
        <f>_xlfn.XLOOKUP(Table2[[#This Row],[Customer_ID]],Table1[Customer_ID],Table1[Region],"Not Found")</f>
        <v>West</v>
      </c>
      <c r="S4708" t="str">
        <f>_xlfn.XLOOKUP(Table2[[#This Row],[Customer_ID]],Table1[Customer_ID],Table1[Segment],"Not Found")</f>
        <v>Consumer</v>
      </c>
      <c r="T4708" t="str">
        <f>_xlfn.XLOOKUP(Table2[[#This Row],[Product_ID]],Table4[Product_ID],Table4[Product_Name],"Not Found")</f>
        <v>Pen Set</v>
      </c>
    </row>
    <row r="4709" spans="1:20" x14ac:dyDescent="0.3">
      <c r="A4709" t="s">
        <v>5241</v>
      </c>
      <c r="B4709" s="4">
        <v>45962</v>
      </c>
      <c r="C4709" s="4">
        <v>45963</v>
      </c>
      <c r="D4709" t="s">
        <v>227</v>
      </c>
      <c r="E4709" t="s">
        <v>65</v>
      </c>
      <c r="F4709" s="8">
        <v>1</v>
      </c>
      <c r="G4709" s="10">
        <v>0</v>
      </c>
      <c r="H4709" t="s">
        <v>17</v>
      </c>
      <c r="I4709" s="8">
        <v>699</v>
      </c>
      <c r="J4709" s="8">
        <v>198.55</v>
      </c>
      <c r="K4709" s="12">
        <f>YEAR(Table2[[#This Row],[Order_Date]])</f>
        <v>2025</v>
      </c>
      <c r="L4709" s="12">
        <f>MONTH(Table2[[#This Row],[Order_Date]])</f>
        <v>11</v>
      </c>
      <c r="M4709" t="str">
        <f>TEXT(Table2[[#This Row],[Order_Date]],"mmm")</f>
        <v>Nov</v>
      </c>
      <c r="N4709" t="str">
        <f>TEXT(Table2[[#This Row],[Order_Date]],"YYYY-MM")</f>
        <v>2025-11</v>
      </c>
      <c r="O4709" s="9">
        <f>IFERROR(Table2[[#This Row],[Profit]]/Table2[[#This Row],[Sales]],0)</f>
        <v>0.28404864091559373</v>
      </c>
      <c r="P4709" t="str">
        <f>_xlfn.XLOOKUP(Table2[[#This Row],[Product_ID]],Table4[Product_ID],Table4[Category],"Not Found")</f>
        <v>Office</v>
      </c>
      <c r="Q4709" t="str">
        <f>_xlfn.XLOOKUP(Table2[[#This Row],[Product_ID]],Table4[Product_ID],Table4[Sub_Category],"Not Found")</f>
        <v>Storage</v>
      </c>
      <c r="R4709" t="str">
        <f>_xlfn.XLOOKUP(Table2[[#This Row],[Customer_ID]],Table1[Customer_ID],Table1[Region],"Not Found")</f>
        <v>West</v>
      </c>
      <c r="S4709" t="str">
        <f>_xlfn.XLOOKUP(Table2[[#This Row],[Customer_ID]],Table1[Customer_ID],Table1[Segment],"Not Found")</f>
        <v>Consumer</v>
      </c>
      <c r="T4709" t="str">
        <f>_xlfn.XLOOKUP(Table2[[#This Row],[Product_ID]],Table4[Product_ID],Table4[Product_Name],"Not Found")</f>
        <v>Desk Organizer</v>
      </c>
    </row>
    <row r="4710" spans="1:20" x14ac:dyDescent="0.3">
      <c r="A4710" t="s">
        <v>5242</v>
      </c>
      <c r="B4710" s="4">
        <v>45860</v>
      </c>
      <c r="C4710" s="4">
        <v>45865</v>
      </c>
      <c r="D4710" t="s">
        <v>797</v>
      </c>
      <c r="E4710" t="s">
        <v>55</v>
      </c>
      <c r="F4710" s="8">
        <v>1</v>
      </c>
      <c r="G4710" s="10">
        <v>0.05</v>
      </c>
      <c r="H4710" t="s">
        <v>13</v>
      </c>
      <c r="I4710" s="8">
        <v>5699.05</v>
      </c>
      <c r="J4710" s="8">
        <v>1024.82</v>
      </c>
      <c r="K4710" s="12">
        <f>YEAR(Table2[[#This Row],[Order_Date]])</f>
        <v>2025</v>
      </c>
      <c r="L4710" s="12">
        <f>MONTH(Table2[[#This Row],[Order_Date]])</f>
        <v>7</v>
      </c>
      <c r="M4710" t="str">
        <f>TEXT(Table2[[#This Row],[Order_Date]],"mmm")</f>
        <v>Jul</v>
      </c>
      <c r="N4710" t="str">
        <f>TEXT(Table2[[#This Row],[Order_Date]],"YYYY-MM")</f>
        <v>2025-07</v>
      </c>
      <c r="O4710" s="9">
        <f>IFERROR(Table2[[#This Row],[Profit]]/Table2[[#This Row],[Sales]],0)</f>
        <v>0.17982295294829839</v>
      </c>
      <c r="P4710" t="str">
        <f>_xlfn.XLOOKUP(Table2[[#This Row],[Product_ID]],Table4[Product_ID],Table4[Category],"Not Found")</f>
        <v>Furniture</v>
      </c>
      <c r="Q4710" t="str">
        <f>_xlfn.XLOOKUP(Table2[[#This Row],[Product_ID]],Table4[Product_ID],Table4[Sub_Category],"Not Found")</f>
        <v>Furniture</v>
      </c>
      <c r="R4710" t="str">
        <f>_xlfn.XLOOKUP(Table2[[#This Row],[Customer_ID]],Table1[Customer_ID],Table1[Region],"Not Found")</f>
        <v>West</v>
      </c>
      <c r="S4710" t="str">
        <f>_xlfn.XLOOKUP(Table2[[#This Row],[Customer_ID]],Table1[Customer_ID],Table1[Segment],"Not Found")</f>
        <v>Consumer</v>
      </c>
      <c r="T4710" t="str">
        <f>_xlfn.XLOOKUP(Table2[[#This Row],[Product_ID]],Table4[Product_ID],Table4[Product_Name],"Not Found")</f>
        <v>Study Table</v>
      </c>
    </row>
    <row r="4711" spans="1:20" x14ac:dyDescent="0.3">
      <c r="A4711" t="s">
        <v>5243</v>
      </c>
      <c r="B4711" s="4">
        <v>45369</v>
      </c>
      <c r="C4711" s="4">
        <v>45371</v>
      </c>
      <c r="D4711" t="s">
        <v>1046</v>
      </c>
      <c r="E4711" t="s">
        <v>71</v>
      </c>
      <c r="F4711" s="8">
        <v>2</v>
      </c>
      <c r="G4711" s="10">
        <v>0.1</v>
      </c>
      <c r="H4711" t="s">
        <v>17</v>
      </c>
      <c r="I4711" s="8">
        <v>1438.2</v>
      </c>
      <c r="J4711" s="8">
        <v>336.79</v>
      </c>
      <c r="K4711" s="12">
        <f>YEAR(Table2[[#This Row],[Order_Date]])</f>
        <v>2024</v>
      </c>
      <c r="L4711" s="12">
        <f>MONTH(Table2[[#This Row],[Order_Date]])</f>
        <v>3</v>
      </c>
      <c r="M4711" t="str">
        <f>TEXT(Table2[[#This Row],[Order_Date]],"mmm")</f>
        <v>Mar</v>
      </c>
      <c r="N4711" t="str">
        <f>TEXT(Table2[[#This Row],[Order_Date]],"YYYY-MM")</f>
        <v>2024-03</v>
      </c>
      <c r="O4711" s="9">
        <f>IFERROR(Table2[[#This Row],[Profit]]/Table2[[#This Row],[Sales]],0)</f>
        <v>0.2341746627729106</v>
      </c>
      <c r="P4711" t="str">
        <f>_xlfn.XLOOKUP(Table2[[#This Row],[Product_ID]],Table4[Product_ID],Table4[Category],"Not Found")</f>
        <v>Home</v>
      </c>
      <c r="Q4711" t="str">
        <f>_xlfn.XLOOKUP(Table2[[#This Row],[Product_ID]],Table4[Product_ID],Table4[Sub_Category],"Not Found")</f>
        <v>Storage</v>
      </c>
      <c r="R4711" t="str">
        <f>_xlfn.XLOOKUP(Table2[[#This Row],[Customer_ID]],Table1[Customer_ID],Table1[Region],"Not Found")</f>
        <v>South</v>
      </c>
      <c r="S4711" t="str">
        <f>_xlfn.XLOOKUP(Table2[[#This Row],[Customer_ID]],Table1[Customer_ID],Table1[Segment],"Not Found")</f>
        <v>Consumer</v>
      </c>
      <c r="T4711" t="str">
        <f>_xlfn.XLOOKUP(Table2[[#This Row],[Product_ID]],Table4[Product_ID],Table4[Product_Name],"Not Found")</f>
        <v>Storage Box</v>
      </c>
    </row>
    <row r="4712" spans="1:20" x14ac:dyDescent="0.3">
      <c r="A4712" t="s">
        <v>5244</v>
      </c>
      <c r="B4712" s="4">
        <v>45485</v>
      </c>
      <c r="C4712" s="4">
        <v>45488</v>
      </c>
      <c r="D4712" t="s">
        <v>620</v>
      </c>
      <c r="E4712" t="s">
        <v>55</v>
      </c>
      <c r="F4712" s="8">
        <v>1</v>
      </c>
      <c r="G4712" s="10">
        <v>0</v>
      </c>
      <c r="H4712" t="s">
        <v>17</v>
      </c>
      <c r="I4712" s="8">
        <v>5999</v>
      </c>
      <c r="J4712" s="8">
        <v>974.02</v>
      </c>
      <c r="K4712" s="12">
        <f>YEAR(Table2[[#This Row],[Order_Date]])</f>
        <v>2024</v>
      </c>
      <c r="L4712" s="12">
        <f>MONTH(Table2[[#This Row],[Order_Date]])</f>
        <v>7</v>
      </c>
      <c r="M4712" t="str">
        <f>TEXT(Table2[[#This Row],[Order_Date]],"mmm")</f>
        <v>Jul</v>
      </c>
      <c r="N4712" t="str">
        <f>TEXT(Table2[[#This Row],[Order_Date]],"YYYY-MM")</f>
        <v>2024-07</v>
      </c>
      <c r="O4712" s="9">
        <f>IFERROR(Table2[[#This Row],[Profit]]/Table2[[#This Row],[Sales]],0)</f>
        <v>0.16236372728788132</v>
      </c>
      <c r="P4712" t="str">
        <f>_xlfn.XLOOKUP(Table2[[#This Row],[Product_ID]],Table4[Product_ID],Table4[Category],"Not Found")</f>
        <v>Furniture</v>
      </c>
      <c r="Q4712" t="str">
        <f>_xlfn.XLOOKUP(Table2[[#This Row],[Product_ID]],Table4[Product_ID],Table4[Sub_Category],"Not Found")</f>
        <v>Furniture</v>
      </c>
      <c r="R4712" t="str">
        <f>_xlfn.XLOOKUP(Table2[[#This Row],[Customer_ID]],Table1[Customer_ID],Table1[Region],"Not Found")</f>
        <v>East</v>
      </c>
      <c r="S4712" t="str">
        <f>_xlfn.XLOOKUP(Table2[[#This Row],[Customer_ID]],Table1[Customer_ID],Table1[Segment],"Not Found")</f>
        <v>Corporate</v>
      </c>
      <c r="T4712" t="str">
        <f>_xlfn.XLOOKUP(Table2[[#This Row],[Product_ID]],Table4[Product_ID],Table4[Product_Name],"Not Found")</f>
        <v>Study Table</v>
      </c>
    </row>
    <row r="4713" spans="1:20" x14ac:dyDescent="0.3">
      <c r="A4713" t="s">
        <v>5245</v>
      </c>
      <c r="B4713" s="4">
        <v>45576</v>
      </c>
      <c r="C4713" s="4">
        <v>45577</v>
      </c>
      <c r="D4713" t="s">
        <v>536</v>
      </c>
      <c r="E4713" t="s">
        <v>81</v>
      </c>
      <c r="F4713" s="8">
        <v>1</v>
      </c>
      <c r="G4713" s="10">
        <v>0.1</v>
      </c>
      <c r="H4713" t="s">
        <v>21</v>
      </c>
      <c r="I4713" s="8">
        <v>719.1</v>
      </c>
      <c r="J4713" s="8">
        <v>196.02</v>
      </c>
      <c r="K4713" s="12">
        <f>YEAR(Table2[[#This Row],[Order_Date]])</f>
        <v>2024</v>
      </c>
      <c r="L4713" s="12">
        <f>MONTH(Table2[[#This Row],[Order_Date]])</f>
        <v>10</v>
      </c>
      <c r="M4713" t="str">
        <f>TEXT(Table2[[#This Row],[Order_Date]],"mmm")</f>
        <v>Oct</v>
      </c>
      <c r="N4713" t="str">
        <f>TEXT(Table2[[#This Row],[Order_Date]],"YYYY-MM")</f>
        <v>2024-10</v>
      </c>
      <c r="O4713" s="9">
        <f>IFERROR(Table2[[#This Row],[Profit]]/Table2[[#This Row],[Sales]],0)</f>
        <v>0.27259073842302878</v>
      </c>
      <c r="P4713" t="str">
        <f>_xlfn.XLOOKUP(Table2[[#This Row],[Product_ID]],Table4[Product_ID],Table4[Category],"Not Found")</f>
        <v>Home</v>
      </c>
      <c r="Q4713" t="str">
        <f>_xlfn.XLOOKUP(Table2[[#This Row],[Product_ID]],Table4[Product_ID],Table4[Sub_Category],"Not Found")</f>
        <v>Kitchen</v>
      </c>
      <c r="R4713" t="str">
        <f>_xlfn.XLOOKUP(Table2[[#This Row],[Customer_ID]],Table1[Customer_ID],Table1[Region],"Not Found")</f>
        <v>East</v>
      </c>
      <c r="S4713" t="str">
        <f>_xlfn.XLOOKUP(Table2[[#This Row],[Customer_ID]],Table1[Customer_ID],Table1[Segment],"Not Found")</f>
        <v>Corporate</v>
      </c>
      <c r="T4713" t="str">
        <f>_xlfn.XLOOKUP(Table2[[#This Row],[Product_ID]],Table4[Product_ID],Table4[Product_Name],"Not Found")</f>
        <v>Travel Mug</v>
      </c>
    </row>
    <row r="4714" spans="1:20" x14ac:dyDescent="0.3">
      <c r="A4714" t="s">
        <v>5246</v>
      </c>
      <c r="B4714" s="4">
        <v>45818</v>
      </c>
      <c r="C4714" s="4">
        <v>45821</v>
      </c>
      <c r="D4714" t="s">
        <v>126</v>
      </c>
      <c r="E4714" t="s">
        <v>71</v>
      </c>
      <c r="F4714" s="8">
        <v>1</v>
      </c>
      <c r="G4714" s="10">
        <v>0</v>
      </c>
      <c r="H4714" t="s">
        <v>13</v>
      </c>
      <c r="I4714" s="8">
        <v>799</v>
      </c>
      <c r="J4714" s="8">
        <v>-91.21</v>
      </c>
      <c r="K4714" s="12">
        <f>YEAR(Table2[[#This Row],[Order_Date]])</f>
        <v>2025</v>
      </c>
      <c r="L4714" s="12">
        <f>MONTH(Table2[[#This Row],[Order_Date]])</f>
        <v>6</v>
      </c>
      <c r="M4714" t="str">
        <f>TEXT(Table2[[#This Row],[Order_Date]],"mmm")</f>
        <v>Jun</v>
      </c>
      <c r="N4714" t="str">
        <f>TEXT(Table2[[#This Row],[Order_Date]],"YYYY-MM")</f>
        <v>2025-06</v>
      </c>
      <c r="O4714" s="9">
        <f>IFERROR(Table2[[#This Row],[Profit]]/Table2[[#This Row],[Sales]],0)</f>
        <v>-0.11415519399249061</v>
      </c>
      <c r="P4714" t="str">
        <f>_xlfn.XLOOKUP(Table2[[#This Row],[Product_ID]],Table4[Product_ID],Table4[Category],"Not Found")</f>
        <v>Home</v>
      </c>
      <c r="Q4714" t="str">
        <f>_xlfn.XLOOKUP(Table2[[#This Row],[Product_ID]],Table4[Product_ID],Table4[Sub_Category],"Not Found")</f>
        <v>Storage</v>
      </c>
      <c r="R4714" t="str">
        <f>_xlfn.XLOOKUP(Table2[[#This Row],[Customer_ID]],Table1[Customer_ID],Table1[Region],"Not Found")</f>
        <v>North</v>
      </c>
      <c r="S4714" t="str">
        <f>_xlfn.XLOOKUP(Table2[[#This Row],[Customer_ID]],Table1[Customer_ID],Table1[Segment],"Not Found")</f>
        <v>Consumer</v>
      </c>
      <c r="T4714" t="str">
        <f>_xlfn.XLOOKUP(Table2[[#This Row],[Product_ID]],Table4[Product_ID],Table4[Product_Name],"Not Found")</f>
        <v>Storage Box</v>
      </c>
    </row>
    <row r="4715" spans="1:20" x14ac:dyDescent="0.3">
      <c r="A4715" t="s">
        <v>5247</v>
      </c>
      <c r="B4715" s="4">
        <v>45815</v>
      </c>
      <c r="C4715" s="4">
        <v>45817</v>
      </c>
      <c r="D4715" t="s">
        <v>727</v>
      </c>
      <c r="E4715" t="s">
        <v>26</v>
      </c>
      <c r="F4715" s="8">
        <v>2</v>
      </c>
      <c r="G4715" s="10">
        <v>0.1</v>
      </c>
      <c r="H4715" t="s">
        <v>17</v>
      </c>
      <c r="I4715" s="8">
        <v>1618.2</v>
      </c>
      <c r="J4715" s="8">
        <v>388.4</v>
      </c>
      <c r="K4715" s="12">
        <f>YEAR(Table2[[#This Row],[Order_Date]])</f>
        <v>2025</v>
      </c>
      <c r="L4715" s="12">
        <f>MONTH(Table2[[#This Row],[Order_Date]])</f>
        <v>6</v>
      </c>
      <c r="M4715" t="str">
        <f>TEXT(Table2[[#This Row],[Order_Date]],"mmm")</f>
        <v>Jun</v>
      </c>
      <c r="N4715" t="str">
        <f>TEXT(Table2[[#This Row],[Order_Date]],"YYYY-MM")</f>
        <v>2025-06</v>
      </c>
      <c r="O4715" s="9">
        <f>IFERROR(Table2[[#This Row],[Profit]]/Table2[[#This Row],[Sales]],0)</f>
        <v>0.2400197750587072</v>
      </c>
      <c r="P4715" t="str">
        <f>_xlfn.XLOOKUP(Table2[[#This Row],[Product_ID]],Table4[Product_ID],Table4[Category],"Not Found")</f>
        <v>Technology</v>
      </c>
      <c r="Q4715" t="str">
        <f>_xlfn.XLOOKUP(Table2[[#This Row],[Product_ID]],Table4[Product_ID],Table4[Sub_Category],"Not Found")</f>
        <v>Accessories</v>
      </c>
      <c r="R4715" t="str">
        <f>_xlfn.XLOOKUP(Table2[[#This Row],[Customer_ID]],Table1[Customer_ID],Table1[Region],"Not Found")</f>
        <v>North</v>
      </c>
      <c r="S4715" t="str">
        <f>_xlfn.XLOOKUP(Table2[[#This Row],[Customer_ID]],Table1[Customer_ID],Table1[Segment],"Not Found")</f>
        <v>Home Office</v>
      </c>
      <c r="T4715" t="str">
        <f>_xlfn.XLOOKUP(Table2[[#This Row],[Product_ID]],Table4[Product_ID],Table4[Product_Name],"Not Found")</f>
        <v>Keyboard</v>
      </c>
    </row>
    <row r="4716" spans="1:20" x14ac:dyDescent="0.3">
      <c r="A4716" t="s">
        <v>5248</v>
      </c>
      <c r="B4716" s="4">
        <v>45904</v>
      </c>
      <c r="C4716" s="4">
        <v>45907</v>
      </c>
      <c r="D4716" t="s">
        <v>1084</v>
      </c>
      <c r="E4716" t="s">
        <v>35</v>
      </c>
      <c r="F4716" s="8">
        <v>1</v>
      </c>
      <c r="G4716" s="10">
        <v>0.05</v>
      </c>
      <c r="H4716" t="s">
        <v>13</v>
      </c>
      <c r="I4716" s="8">
        <v>1519.05</v>
      </c>
      <c r="J4716" s="8">
        <v>444.13</v>
      </c>
      <c r="K4716" s="12">
        <f>YEAR(Table2[[#This Row],[Order_Date]])</f>
        <v>2025</v>
      </c>
      <c r="L4716" s="12">
        <f>MONTH(Table2[[#This Row],[Order_Date]])</f>
        <v>9</v>
      </c>
      <c r="M4716" t="str">
        <f>TEXT(Table2[[#This Row],[Order_Date]],"mmm")</f>
        <v>Sep</v>
      </c>
      <c r="N4716" t="str">
        <f>TEXT(Table2[[#This Row],[Order_Date]],"YYYY-MM")</f>
        <v>2025-09</v>
      </c>
      <c r="O4716" s="9">
        <f>IFERROR(Table2[[#This Row],[Profit]]/Table2[[#This Row],[Sales]],0)</f>
        <v>0.29237352292551266</v>
      </c>
      <c r="P4716" t="str">
        <f>_xlfn.XLOOKUP(Table2[[#This Row],[Product_ID]],Table4[Product_ID],Table4[Category],"Not Found")</f>
        <v>Lifestyle</v>
      </c>
      <c r="Q4716" t="str">
        <f>_xlfn.XLOOKUP(Table2[[#This Row],[Product_ID]],Table4[Product_ID],Table4[Sub_Category],"Not Found")</f>
        <v>Bags</v>
      </c>
      <c r="R4716" t="str">
        <f>_xlfn.XLOOKUP(Table2[[#This Row],[Customer_ID]],Table1[Customer_ID],Table1[Region],"Not Found")</f>
        <v>North</v>
      </c>
      <c r="S4716" t="str">
        <f>_xlfn.XLOOKUP(Table2[[#This Row],[Customer_ID]],Table1[Customer_ID],Table1[Segment],"Not Found")</f>
        <v>Consumer</v>
      </c>
      <c r="T4716" t="str">
        <f>_xlfn.XLOOKUP(Table2[[#This Row],[Product_ID]],Table4[Product_ID],Table4[Product_Name],"Not Found")</f>
        <v>Backpack</v>
      </c>
    </row>
    <row r="4717" spans="1:20" x14ac:dyDescent="0.3">
      <c r="A4717" t="s">
        <v>5249</v>
      </c>
      <c r="B4717" s="4">
        <v>45447</v>
      </c>
      <c r="C4717" s="4">
        <v>45450</v>
      </c>
      <c r="D4717" t="s">
        <v>1266</v>
      </c>
      <c r="E4717" t="s">
        <v>12</v>
      </c>
      <c r="F4717" s="8">
        <v>1</v>
      </c>
      <c r="G4717" s="10">
        <v>0.1</v>
      </c>
      <c r="H4717" t="s">
        <v>13</v>
      </c>
      <c r="I4717" s="8">
        <v>539.1</v>
      </c>
      <c r="J4717" s="8">
        <v>100.74</v>
      </c>
      <c r="K4717" s="12">
        <f>YEAR(Table2[[#This Row],[Order_Date]])</f>
        <v>2024</v>
      </c>
      <c r="L4717" s="12">
        <f>MONTH(Table2[[#This Row],[Order_Date]])</f>
        <v>6</v>
      </c>
      <c r="M4717" t="str">
        <f>TEXT(Table2[[#This Row],[Order_Date]],"mmm")</f>
        <v>Jun</v>
      </c>
      <c r="N4717" t="str">
        <f>TEXT(Table2[[#This Row],[Order_Date]],"YYYY-MM")</f>
        <v>2024-06</v>
      </c>
      <c r="O4717" s="9">
        <f>IFERROR(Table2[[#This Row],[Profit]]/Table2[[#This Row],[Sales]],0)</f>
        <v>0.186867000556483</v>
      </c>
      <c r="P4717" t="str">
        <f>_xlfn.XLOOKUP(Table2[[#This Row],[Product_ID]],Table4[Product_ID],Table4[Category],"Not Found")</f>
        <v>Home</v>
      </c>
      <c r="Q4717" t="str">
        <f>_xlfn.XLOOKUP(Table2[[#This Row],[Product_ID]],Table4[Product_ID],Table4[Sub_Category],"Not Found")</f>
        <v>Kitchen</v>
      </c>
      <c r="R4717" t="str">
        <f>_xlfn.XLOOKUP(Table2[[#This Row],[Customer_ID]],Table1[Customer_ID],Table1[Region],"Not Found")</f>
        <v>West</v>
      </c>
      <c r="S4717" t="str">
        <f>_xlfn.XLOOKUP(Table2[[#This Row],[Customer_ID]],Table1[Customer_ID],Table1[Segment],"Not Found")</f>
        <v>Consumer</v>
      </c>
      <c r="T4717" t="str">
        <f>_xlfn.XLOOKUP(Table2[[#This Row],[Product_ID]],Table4[Product_ID],Table4[Product_Name],"Not Found")</f>
        <v>Water Bottle</v>
      </c>
    </row>
    <row r="4718" spans="1:20" x14ac:dyDescent="0.3">
      <c r="A4718" t="s">
        <v>5250</v>
      </c>
      <c r="B4718" s="4">
        <v>45631</v>
      </c>
      <c r="C4718" s="4">
        <v>45632</v>
      </c>
      <c r="D4718" t="s">
        <v>1003</v>
      </c>
      <c r="E4718" t="s">
        <v>20</v>
      </c>
      <c r="F4718" s="8">
        <v>1</v>
      </c>
      <c r="G4718" s="10">
        <v>0.15</v>
      </c>
      <c r="H4718" t="s">
        <v>13</v>
      </c>
      <c r="I4718" s="8">
        <v>5949.15</v>
      </c>
      <c r="J4718" s="8">
        <v>850.78</v>
      </c>
      <c r="K4718" s="12">
        <f>YEAR(Table2[[#This Row],[Order_Date]])</f>
        <v>2024</v>
      </c>
      <c r="L4718" s="12">
        <f>MONTH(Table2[[#This Row],[Order_Date]])</f>
        <v>12</v>
      </c>
      <c r="M4718" t="str">
        <f>TEXT(Table2[[#This Row],[Order_Date]],"mmm")</f>
        <v>Dec</v>
      </c>
      <c r="N4718" t="str">
        <f>TEXT(Table2[[#This Row],[Order_Date]],"YYYY-MM")</f>
        <v>2024-12</v>
      </c>
      <c r="O4718" s="9">
        <f>IFERROR(Table2[[#This Row],[Profit]]/Table2[[#This Row],[Sales]],0)</f>
        <v>0.14300866510341814</v>
      </c>
      <c r="P4718" t="str">
        <f>_xlfn.XLOOKUP(Table2[[#This Row],[Product_ID]],Table4[Product_ID],Table4[Category],"Not Found")</f>
        <v>Furniture</v>
      </c>
      <c r="Q4718" t="str">
        <f>_xlfn.XLOOKUP(Table2[[#This Row],[Product_ID]],Table4[Product_ID],Table4[Sub_Category],"Not Found")</f>
        <v>Furniture</v>
      </c>
      <c r="R4718" t="str">
        <f>_xlfn.XLOOKUP(Table2[[#This Row],[Customer_ID]],Table1[Customer_ID],Table1[Region],"Not Found")</f>
        <v>West</v>
      </c>
      <c r="S4718" t="str">
        <f>_xlfn.XLOOKUP(Table2[[#This Row],[Customer_ID]],Table1[Customer_ID],Table1[Segment],"Not Found")</f>
        <v>Consumer</v>
      </c>
      <c r="T4718" t="str">
        <f>_xlfn.XLOOKUP(Table2[[#This Row],[Product_ID]],Table4[Product_ID],Table4[Product_Name],"Not Found")</f>
        <v>Office Chair</v>
      </c>
    </row>
    <row r="4719" spans="1:20" x14ac:dyDescent="0.3">
      <c r="A4719" t="s">
        <v>5251</v>
      </c>
      <c r="B4719" s="4">
        <v>45416</v>
      </c>
      <c r="C4719" s="4">
        <v>45417</v>
      </c>
      <c r="D4719" t="s">
        <v>922</v>
      </c>
      <c r="E4719" t="s">
        <v>200</v>
      </c>
      <c r="F4719" s="8">
        <v>2</v>
      </c>
      <c r="G4719" s="10">
        <v>0.05</v>
      </c>
      <c r="H4719" t="s">
        <v>17</v>
      </c>
      <c r="I4719" s="8">
        <v>2088.1</v>
      </c>
      <c r="J4719" s="8">
        <v>467.7</v>
      </c>
      <c r="K4719" s="12">
        <f>YEAR(Table2[[#This Row],[Order_Date]])</f>
        <v>2024</v>
      </c>
      <c r="L4719" s="12">
        <f>MONTH(Table2[[#This Row],[Order_Date]])</f>
        <v>5</v>
      </c>
      <c r="M4719" t="str">
        <f>TEXT(Table2[[#This Row],[Order_Date]],"mmm")</f>
        <v>May</v>
      </c>
      <c r="N4719" t="str">
        <f>TEXT(Table2[[#This Row],[Order_Date]],"YYYY-MM")</f>
        <v>2024-05</v>
      </c>
      <c r="O4719" s="9">
        <f>IFERROR(Table2[[#This Row],[Profit]]/Table2[[#This Row],[Sales]],0)</f>
        <v>0.22398352569321392</v>
      </c>
      <c r="P4719" t="str">
        <f>_xlfn.XLOOKUP(Table2[[#This Row],[Product_ID]],Table4[Product_ID],Table4[Category],"Not Found")</f>
        <v>Office</v>
      </c>
      <c r="Q4719" t="str">
        <f>_xlfn.XLOOKUP(Table2[[#This Row],[Product_ID]],Table4[Product_ID],Table4[Sub_Category],"Not Found")</f>
        <v>Office Supplies</v>
      </c>
      <c r="R4719" t="str">
        <f>_xlfn.XLOOKUP(Table2[[#This Row],[Customer_ID]],Table1[Customer_ID],Table1[Region],"Not Found")</f>
        <v>North</v>
      </c>
      <c r="S4719" t="str">
        <f>_xlfn.XLOOKUP(Table2[[#This Row],[Customer_ID]],Table1[Customer_ID],Table1[Segment],"Not Found")</f>
        <v>Consumer</v>
      </c>
      <c r="T4719" t="str">
        <f>_xlfn.XLOOKUP(Table2[[#This Row],[Product_ID]],Table4[Product_ID],Table4[Product_Name],"Not Found")</f>
        <v>Laptop Stand</v>
      </c>
    </row>
    <row r="4720" spans="1:20" x14ac:dyDescent="0.3">
      <c r="A4720" t="s">
        <v>5252</v>
      </c>
      <c r="B4720" s="4">
        <v>45571</v>
      </c>
      <c r="C4720" s="4">
        <v>45572</v>
      </c>
      <c r="D4720" t="s">
        <v>1788</v>
      </c>
      <c r="E4720" t="s">
        <v>35</v>
      </c>
      <c r="F4720" s="8">
        <v>2</v>
      </c>
      <c r="G4720" s="10">
        <v>0</v>
      </c>
      <c r="H4720" t="s">
        <v>13</v>
      </c>
      <c r="I4720" s="8">
        <v>3198</v>
      </c>
      <c r="J4720" s="8">
        <v>982.55</v>
      </c>
      <c r="K4720" s="12">
        <f>YEAR(Table2[[#This Row],[Order_Date]])</f>
        <v>2024</v>
      </c>
      <c r="L4720" s="12">
        <f>MONTH(Table2[[#This Row],[Order_Date]])</f>
        <v>10</v>
      </c>
      <c r="M4720" t="str">
        <f>TEXT(Table2[[#This Row],[Order_Date]],"mmm")</f>
        <v>Oct</v>
      </c>
      <c r="N4720" t="str">
        <f>TEXT(Table2[[#This Row],[Order_Date]],"YYYY-MM")</f>
        <v>2024-10</v>
      </c>
      <c r="O4720" s="9">
        <f>IFERROR(Table2[[#This Row],[Profit]]/Table2[[#This Row],[Sales]],0)</f>
        <v>0.30723889931207005</v>
      </c>
      <c r="P4720" t="str">
        <f>_xlfn.XLOOKUP(Table2[[#This Row],[Product_ID]],Table4[Product_ID],Table4[Category],"Not Found")</f>
        <v>Lifestyle</v>
      </c>
      <c r="Q4720" t="str">
        <f>_xlfn.XLOOKUP(Table2[[#This Row],[Product_ID]],Table4[Product_ID],Table4[Sub_Category],"Not Found")</f>
        <v>Bags</v>
      </c>
      <c r="R4720" t="str">
        <f>_xlfn.XLOOKUP(Table2[[#This Row],[Customer_ID]],Table1[Customer_ID],Table1[Region],"Not Found")</f>
        <v>East</v>
      </c>
      <c r="S4720" t="str">
        <f>_xlfn.XLOOKUP(Table2[[#This Row],[Customer_ID]],Table1[Customer_ID],Table1[Segment],"Not Found")</f>
        <v>Consumer</v>
      </c>
      <c r="T4720" t="str">
        <f>_xlfn.XLOOKUP(Table2[[#This Row],[Product_ID]],Table4[Product_ID],Table4[Product_Name],"Not Found")</f>
        <v>Backpack</v>
      </c>
    </row>
    <row r="4721" spans="1:20" x14ac:dyDescent="0.3">
      <c r="A4721" t="s">
        <v>5253</v>
      </c>
      <c r="B4721" s="4">
        <v>45913</v>
      </c>
      <c r="C4721" s="4">
        <v>45915</v>
      </c>
      <c r="D4721" t="s">
        <v>508</v>
      </c>
      <c r="E4721" t="s">
        <v>55</v>
      </c>
      <c r="F4721" s="8">
        <v>2</v>
      </c>
      <c r="G4721" s="10">
        <v>0.15</v>
      </c>
      <c r="H4721" t="s">
        <v>13</v>
      </c>
      <c r="I4721" s="8">
        <v>10198.299999999999</v>
      </c>
      <c r="J4721" s="8">
        <v>1229.18</v>
      </c>
      <c r="K4721" s="12">
        <f>YEAR(Table2[[#This Row],[Order_Date]])</f>
        <v>2025</v>
      </c>
      <c r="L4721" s="12">
        <f>MONTH(Table2[[#This Row],[Order_Date]])</f>
        <v>9</v>
      </c>
      <c r="M4721" t="str">
        <f>TEXT(Table2[[#This Row],[Order_Date]],"mmm")</f>
        <v>Sep</v>
      </c>
      <c r="N4721" t="str">
        <f>TEXT(Table2[[#This Row],[Order_Date]],"YYYY-MM")</f>
        <v>2025-09</v>
      </c>
      <c r="O4721" s="9">
        <f>IFERROR(Table2[[#This Row],[Profit]]/Table2[[#This Row],[Sales]],0)</f>
        <v>0.12052793112577588</v>
      </c>
      <c r="P4721" t="str">
        <f>_xlfn.XLOOKUP(Table2[[#This Row],[Product_ID]],Table4[Product_ID],Table4[Category],"Not Found")</f>
        <v>Furniture</v>
      </c>
      <c r="Q4721" t="str">
        <f>_xlfn.XLOOKUP(Table2[[#This Row],[Product_ID]],Table4[Product_ID],Table4[Sub_Category],"Not Found")</f>
        <v>Furniture</v>
      </c>
      <c r="R4721" t="str">
        <f>_xlfn.XLOOKUP(Table2[[#This Row],[Customer_ID]],Table1[Customer_ID],Table1[Region],"Not Found")</f>
        <v>West</v>
      </c>
      <c r="S4721" t="str">
        <f>_xlfn.XLOOKUP(Table2[[#This Row],[Customer_ID]],Table1[Customer_ID],Table1[Segment],"Not Found")</f>
        <v>Corporate</v>
      </c>
      <c r="T4721" t="str">
        <f>_xlfn.XLOOKUP(Table2[[#This Row],[Product_ID]],Table4[Product_ID],Table4[Product_Name],"Not Found")</f>
        <v>Study Table</v>
      </c>
    </row>
    <row r="4722" spans="1:20" x14ac:dyDescent="0.3">
      <c r="A4722" t="s">
        <v>5254</v>
      </c>
      <c r="B4722" s="4">
        <v>45949</v>
      </c>
      <c r="C4722" s="4">
        <v>45953</v>
      </c>
      <c r="D4722" t="s">
        <v>1378</v>
      </c>
      <c r="E4722" t="s">
        <v>20</v>
      </c>
      <c r="F4722" s="8">
        <v>3</v>
      </c>
      <c r="G4722" s="10">
        <v>0</v>
      </c>
      <c r="H4722" t="s">
        <v>13</v>
      </c>
      <c r="I4722" s="8">
        <v>20997</v>
      </c>
      <c r="J4722" s="8">
        <v>-635.49</v>
      </c>
      <c r="K4722" s="12">
        <f>YEAR(Table2[[#This Row],[Order_Date]])</f>
        <v>2025</v>
      </c>
      <c r="L4722" s="12">
        <f>MONTH(Table2[[#This Row],[Order_Date]])</f>
        <v>10</v>
      </c>
      <c r="M4722" t="str">
        <f>TEXT(Table2[[#This Row],[Order_Date]],"mmm")</f>
        <v>Oct</v>
      </c>
      <c r="N4722" t="str">
        <f>TEXT(Table2[[#This Row],[Order_Date]],"YYYY-MM")</f>
        <v>2025-10</v>
      </c>
      <c r="O4722" s="9">
        <f>IFERROR(Table2[[#This Row],[Profit]]/Table2[[#This Row],[Sales]],0)</f>
        <v>-3.0265752250321475E-2</v>
      </c>
      <c r="P4722" t="str">
        <f>_xlfn.XLOOKUP(Table2[[#This Row],[Product_ID]],Table4[Product_ID],Table4[Category],"Not Found")</f>
        <v>Furniture</v>
      </c>
      <c r="Q4722" t="str">
        <f>_xlfn.XLOOKUP(Table2[[#This Row],[Product_ID]],Table4[Product_ID],Table4[Sub_Category],"Not Found")</f>
        <v>Furniture</v>
      </c>
      <c r="R4722" t="str">
        <f>_xlfn.XLOOKUP(Table2[[#This Row],[Customer_ID]],Table1[Customer_ID],Table1[Region],"Not Found")</f>
        <v>West</v>
      </c>
      <c r="S4722" t="str">
        <f>_xlfn.XLOOKUP(Table2[[#This Row],[Customer_ID]],Table1[Customer_ID],Table1[Segment],"Not Found")</f>
        <v>Corporate</v>
      </c>
      <c r="T4722" t="str">
        <f>_xlfn.XLOOKUP(Table2[[#This Row],[Product_ID]],Table4[Product_ID],Table4[Product_Name],"Not Found")</f>
        <v>Office Chair</v>
      </c>
    </row>
    <row r="4723" spans="1:20" x14ac:dyDescent="0.3">
      <c r="A4723" t="s">
        <v>5255</v>
      </c>
      <c r="B4723" s="4">
        <v>46019</v>
      </c>
      <c r="C4723" s="4">
        <v>46021</v>
      </c>
      <c r="D4723" t="s">
        <v>567</v>
      </c>
      <c r="E4723" t="s">
        <v>200</v>
      </c>
      <c r="F4723" s="8">
        <v>1</v>
      </c>
      <c r="G4723" s="10">
        <v>0.1</v>
      </c>
      <c r="H4723" t="s">
        <v>30</v>
      </c>
      <c r="I4723" s="8">
        <v>989.1</v>
      </c>
      <c r="J4723" s="8">
        <v>264.18</v>
      </c>
      <c r="K4723" s="12">
        <f>YEAR(Table2[[#This Row],[Order_Date]])</f>
        <v>2025</v>
      </c>
      <c r="L4723" s="12">
        <f>MONTH(Table2[[#This Row],[Order_Date]])</f>
        <v>12</v>
      </c>
      <c r="M4723" t="str">
        <f>TEXT(Table2[[#This Row],[Order_Date]],"mmm")</f>
        <v>Dec</v>
      </c>
      <c r="N4723" t="str">
        <f>TEXT(Table2[[#This Row],[Order_Date]],"YYYY-MM")</f>
        <v>2025-12</v>
      </c>
      <c r="O4723" s="9">
        <f>IFERROR(Table2[[#This Row],[Profit]]/Table2[[#This Row],[Sales]],0)</f>
        <v>0.26709129511677282</v>
      </c>
      <c r="P4723" t="str">
        <f>_xlfn.XLOOKUP(Table2[[#This Row],[Product_ID]],Table4[Product_ID],Table4[Category],"Not Found")</f>
        <v>Office</v>
      </c>
      <c r="Q4723" t="str">
        <f>_xlfn.XLOOKUP(Table2[[#This Row],[Product_ID]],Table4[Product_ID],Table4[Sub_Category],"Not Found")</f>
        <v>Office Supplies</v>
      </c>
      <c r="R4723" t="str">
        <f>_xlfn.XLOOKUP(Table2[[#This Row],[Customer_ID]],Table1[Customer_ID],Table1[Region],"Not Found")</f>
        <v>West</v>
      </c>
      <c r="S4723" t="str">
        <f>_xlfn.XLOOKUP(Table2[[#This Row],[Customer_ID]],Table1[Customer_ID],Table1[Segment],"Not Found")</f>
        <v>Consumer</v>
      </c>
      <c r="T4723" t="str">
        <f>_xlfn.XLOOKUP(Table2[[#This Row],[Product_ID]],Table4[Product_ID],Table4[Product_Name],"Not Found")</f>
        <v>Laptop Stand</v>
      </c>
    </row>
    <row r="4724" spans="1:20" x14ac:dyDescent="0.3">
      <c r="A4724" t="s">
        <v>5256</v>
      </c>
      <c r="B4724" s="4">
        <v>45965</v>
      </c>
      <c r="C4724" s="4">
        <v>45966</v>
      </c>
      <c r="D4724" t="s">
        <v>1194</v>
      </c>
      <c r="E4724" t="s">
        <v>35</v>
      </c>
      <c r="F4724" s="8">
        <v>1</v>
      </c>
      <c r="G4724" s="10">
        <v>0.15</v>
      </c>
      <c r="H4724" t="s">
        <v>30</v>
      </c>
      <c r="I4724" s="8">
        <v>1359.15</v>
      </c>
      <c r="J4724" s="8">
        <v>396.01</v>
      </c>
      <c r="K4724" s="12">
        <f>YEAR(Table2[[#This Row],[Order_Date]])</f>
        <v>2025</v>
      </c>
      <c r="L4724" s="12">
        <f>MONTH(Table2[[#This Row],[Order_Date]])</f>
        <v>11</v>
      </c>
      <c r="M4724" t="str">
        <f>TEXT(Table2[[#This Row],[Order_Date]],"mmm")</f>
        <v>Nov</v>
      </c>
      <c r="N4724" t="str">
        <f>TEXT(Table2[[#This Row],[Order_Date]],"YYYY-MM")</f>
        <v>2025-11</v>
      </c>
      <c r="O4724" s="9">
        <f>IFERROR(Table2[[#This Row],[Profit]]/Table2[[#This Row],[Sales]],0)</f>
        <v>0.29136592723393295</v>
      </c>
      <c r="P4724" t="str">
        <f>_xlfn.XLOOKUP(Table2[[#This Row],[Product_ID]],Table4[Product_ID],Table4[Category],"Not Found")</f>
        <v>Lifestyle</v>
      </c>
      <c r="Q4724" t="str">
        <f>_xlfn.XLOOKUP(Table2[[#This Row],[Product_ID]],Table4[Product_ID],Table4[Sub_Category],"Not Found")</f>
        <v>Bags</v>
      </c>
      <c r="R4724" t="str">
        <f>_xlfn.XLOOKUP(Table2[[#This Row],[Customer_ID]],Table1[Customer_ID],Table1[Region],"Not Found")</f>
        <v>West</v>
      </c>
      <c r="S4724" t="str">
        <f>_xlfn.XLOOKUP(Table2[[#This Row],[Customer_ID]],Table1[Customer_ID],Table1[Segment],"Not Found")</f>
        <v>Consumer</v>
      </c>
      <c r="T4724" t="str">
        <f>_xlfn.XLOOKUP(Table2[[#This Row],[Product_ID]],Table4[Product_ID],Table4[Product_Name],"Not Found")</f>
        <v>Backpack</v>
      </c>
    </row>
    <row r="4725" spans="1:20" x14ac:dyDescent="0.3">
      <c r="A4725" t="s">
        <v>5257</v>
      </c>
      <c r="B4725" s="4">
        <v>45419</v>
      </c>
      <c r="C4725" s="4">
        <v>45424</v>
      </c>
      <c r="D4725" t="s">
        <v>702</v>
      </c>
      <c r="E4725" t="s">
        <v>20</v>
      </c>
      <c r="F4725" s="8">
        <v>1</v>
      </c>
      <c r="G4725" s="10">
        <v>0.1</v>
      </c>
      <c r="H4725" t="s">
        <v>13</v>
      </c>
      <c r="I4725" s="8">
        <v>6299.1</v>
      </c>
      <c r="J4725" s="8">
        <v>1327.96</v>
      </c>
      <c r="K4725" s="12">
        <f>YEAR(Table2[[#This Row],[Order_Date]])</f>
        <v>2024</v>
      </c>
      <c r="L4725" s="12">
        <f>MONTH(Table2[[#This Row],[Order_Date]])</f>
        <v>5</v>
      </c>
      <c r="M4725" t="str">
        <f>TEXT(Table2[[#This Row],[Order_Date]],"mmm")</f>
        <v>May</v>
      </c>
      <c r="N4725" t="str">
        <f>TEXT(Table2[[#This Row],[Order_Date]],"YYYY-MM")</f>
        <v>2024-05</v>
      </c>
      <c r="O4725" s="9">
        <f>IFERROR(Table2[[#This Row],[Profit]]/Table2[[#This Row],[Sales]],0)</f>
        <v>0.2108174183613532</v>
      </c>
      <c r="P4725" t="str">
        <f>_xlfn.XLOOKUP(Table2[[#This Row],[Product_ID]],Table4[Product_ID],Table4[Category],"Not Found")</f>
        <v>Furniture</v>
      </c>
      <c r="Q4725" t="str">
        <f>_xlfn.XLOOKUP(Table2[[#This Row],[Product_ID]],Table4[Product_ID],Table4[Sub_Category],"Not Found")</f>
        <v>Furniture</v>
      </c>
      <c r="R4725" t="str">
        <f>_xlfn.XLOOKUP(Table2[[#This Row],[Customer_ID]],Table1[Customer_ID],Table1[Region],"Not Found")</f>
        <v>West</v>
      </c>
      <c r="S4725" t="str">
        <f>_xlfn.XLOOKUP(Table2[[#This Row],[Customer_ID]],Table1[Customer_ID],Table1[Segment],"Not Found")</f>
        <v>Corporate</v>
      </c>
      <c r="T4725" t="str">
        <f>_xlfn.XLOOKUP(Table2[[#This Row],[Product_ID]],Table4[Product_ID],Table4[Product_Name],"Not Found")</f>
        <v>Office Chair</v>
      </c>
    </row>
    <row r="4726" spans="1:20" x14ac:dyDescent="0.3">
      <c r="A4726" t="s">
        <v>5258</v>
      </c>
      <c r="B4726" s="4">
        <v>45605</v>
      </c>
      <c r="C4726" s="4">
        <v>45608</v>
      </c>
      <c r="D4726" t="s">
        <v>111</v>
      </c>
      <c r="E4726" t="s">
        <v>81</v>
      </c>
      <c r="F4726" s="8">
        <v>2</v>
      </c>
      <c r="G4726" s="10">
        <v>0</v>
      </c>
      <c r="H4726" t="s">
        <v>13</v>
      </c>
      <c r="I4726" s="8">
        <v>1598</v>
      </c>
      <c r="J4726" s="8">
        <v>458.46</v>
      </c>
      <c r="K4726" s="12">
        <f>YEAR(Table2[[#This Row],[Order_Date]])</f>
        <v>2024</v>
      </c>
      <c r="L4726" s="12">
        <f>MONTH(Table2[[#This Row],[Order_Date]])</f>
        <v>11</v>
      </c>
      <c r="M4726" t="str">
        <f>TEXT(Table2[[#This Row],[Order_Date]],"mmm")</f>
        <v>Nov</v>
      </c>
      <c r="N4726" t="str">
        <f>TEXT(Table2[[#This Row],[Order_Date]],"YYYY-MM")</f>
        <v>2024-11</v>
      </c>
      <c r="O4726" s="9">
        <f>IFERROR(Table2[[#This Row],[Profit]]/Table2[[#This Row],[Sales]],0)</f>
        <v>0.28689612015018773</v>
      </c>
      <c r="P4726" t="str">
        <f>_xlfn.XLOOKUP(Table2[[#This Row],[Product_ID]],Table4[Product_ID],Table4[Category],"Not Found")</f>
        <v>Home</v>
      </c>
      <c r="Q4726" t="str">
        <f>_xlfn.XLOOKUP(Table2[[#This Row],[Product_ID]],Table4[Product_ID],Table4[Sub_Category],"Not Found")</f>
        <v>Kitchen</v>
      </c>
      <c r="R4726" t="str">
        <f>_xlfn.XLOOKUP(Table2[[#This Row],[Customer_ID]],Table1[Customer_ID],Table1[Region],"Not Found")</f>
        <v>East</v>
      </c>
      <c r="S4726" t="str">
        <f>_xlfn.XLOOKUP(Table2[[#This Row],[Customer_ID]],Table1[Customer_ID],Table1[Segment],"Not Found")</f>
        <v>Consumer</v>
      </c>
      <c r="T4726" t="str">
        <f>_xlfn.XLOOKUP(Table2[[#This Row],[Product_ID]],Table4[Product_ID],Table4[Product_Name],"Not Found")</f>
        <v>Travel Mug</v>
      </c>
    </row>
    <row r="4727" spans="1:20" x14ac:dyDescent="0.3">
      <c r="A4727" t="s">
        <v>5259</v>
      </c>
      <c r="B4727" s="4">
        <v>45623</v>
      </c>
      <c r="C4727" s="4">
        <v>45626</v>
      </c>
      <c r="D4727" t="s">
        <v>460</v>
      </c>
      <c r="E4727" t="s">
        <v>99</v>
      </c>
      <c r="F4727" s="8">
        <v>2</v>
      </c>
      <c r="G4727" s="10">
        <v>0</v>
      </c>
      <c r="H4727" t="s">
        <v>30</v>
      </c>
      <c r="I4727" s="8">
        <v>498</v>
      </c>
      <c r="J4727" s="8">
        <v>126.49</v>
      </c>
      <c r="K4727" s="12">
        <f>YEAR(Table2[[#This Row],[Order_Date]])</f>
        <v>2024</v>
      </c>
      <c r="L4727" s="12">
        <f>MONTH(Table2[[#This Row],[Order_Date]])</f>
        <v>11</v>
      </c>
      <c r="M4727" t="str">
        <f>TEXT(Table2[[#This Row],[Order_Date]],"mmm")</f>
        <v>Nov</v>
      </c>
      <c r="N4727" t="str">
        <f>TEXT(Table2[[#This Row],[Order_Date]],"YYYY-MM")</f>
        <v>2024-11</v>
      </c>
      <c r="O4727" s="9">
        <f>IFERROR(Table2[[#This Row],[Profit]]/Table2[[#This Row],[Sales]],0)</f>
        <v>0.25399598393574296</v>
      </c>
      <c r="P4727" t="str">
        <f>_xlfn.XLOOKUP(Table2[[#This Row],[Product_ID]],Table4[Product_ID],Table4[Category],"Not Found")</f>
        <v>Office</v>
      </c>
      <c r="Q4727" t="str">
        <f>_xlfn.XLOOKUP(Table2[[#This Row],[Product_ID]],Table4[Product_ID],Table4[Sub_Category],"Not Found")</f>
        <v>Paper</v>
      </c>
      <c r="R4727" t="str">
        <f>_xlfn.XLOOKUP(Table2[[#This Row],[Customer_ID]],Table1[Customer_ID],Table1[Region],"Not Found")</f>
        <v>South</v>
      </c>
      <c r="S4727" t="str">
        <f>_xlfn.XLOOKUP(Table2[[#This Row],[Customer_ID]],Table1[Customer_ID],Table1[Segment],"Not Found")</f>
        <v>Consumer</v>
      </c>
      <c r="T4727" t="str">
        <f>_xlfn.XLOOKUP(Table2[[#This Row],[Product_ID]],Table4[Product_ID],Table4[Product_Name],"Not Found")</f>
        <v>Pen Set</v>
      </c>
    </row>
    <row r="4728" spans="1:20" x14ac:dyDescent="0.3">
      <c r="A4728" t="s">
        <v>5260</v>
      </c>
      <c r="B4728" s="4">
        <v>45441</v>
      </c>
      <c r="C4728" s="4">
        <v>45444</v>
      </c>
      <c r="D4728" t="s">
        <v>1311</v>
      </c>
      <c r="E4728" t="s">
        <v>200</v>
      </c>
      <c r="F4728" s="8">
        <v>1</v>
      </c>
      <c r="G4728" s="10">
        <v>0</v>
      </c>
      <c r="H4728" t="s">
        <v>13</v>
      </c>
      <c r="I4728" s="8">
        <v>1099</v>
      </c>
      <c r="J4728" s="8">
        <v>306.98</v>
      </c>
      <c r="K4728" s="12">
        <f>YEAR(Table2[[#This Row],[Order_Date]])</f>
        <v>2024</v>
      </c>
      <c r="L4728" s="12">
        <f>MONTH(Table2[[#This Row],[Order_Date]])</f>
        <v>5</v>
      </c>
      <c r="M4728" t="str">
        <f>TEXT(Table2[[#This Row],[Order_Date]],"mmm")</f>
        <v>May</v>
      </c>
      <c r="N4728" t="str">
        <f>TEXT(Table2[[#This Row],[Order_Date]],"YYYY-MM")</f>
        <v>2024-05</v>
      </c>
      <c r="O4728" s="9">
        <f>IFERROR(Table2[[#This Row],[Profit]]/Table2[[#This Row],[Sales]],0)</f>
        <v>0.27932666060054595</v>
      </c>
      <c r="P4728" t="str">
        <f>_xlfn.XLOOKUP(Table2[[#This Row],[Product_ID]],Table4[Product_ID],Table4[Category],"Not Found")</f>
        <v>Office</v>
      </c>
      <c r="Q4728" t="str">
        <f>_xlfn.XLOOKUP(Table2[[#This Row],[Product_ID]],Table4[Product_ID],Table4[Sub_Category],"Not Found")</f>
        <v>Office Supplies</v>
      </c>
      <c r="R4728" t="str">
        <f>_xlfn.XLOOKUP(Table2[[#This Row],[Customer_ID]],Table1[Customer_ID],Table1[Region],"Not Found")</f>
        <v>South</v>
      </c>
      <c r="S4728" t="str">
        <f>_xlfn.XLOOKUP(Table2[[#This Row],[Customer_ID]],Table1[Customer_ID],Table1[Segment],"Not Found")</f>
        <v>Home Office</v>
      </c>
      <c r="T4728" t="str">
        <f>_xlfn.XLOOKUP(Table2[[#This Row],[Product_ID]],Table4[Product_ID],Table4[Product_Name],"Not Found")</f>
        <v>Laptop Stand</v>
      </c>
    </row>
    <row r="4729" spans="1:20" x14ac:dyDescent="0.3">
      <c r="A4729" t="s">
        <v>5261</v>
      </c>
      <c r="B4729" s="4">
        <v>45745</v>
      </c>
      <c r="C4729" s="4">
        <v>45748</v>
      </c>
      <c r="D4729" t="s">
        <v>1498</v>
      </c>
      <c r="E4729" t="s">
        <v>68</v>
      </c>
      <c r="F4729" s="8">
        <v>2</v>
      </c>
      <c r="G4729" s="10">
        <v>0.05</v>
      </c>
      <c r="H4729" t="s">
        <v>13</v>
      </c>
      <c r="I4729" s="8">
        <v>2468.1</v>
      </c>
      <c r="J4729" s="8">
        <v>580.62</v>
      </c>
      <c r="K4729" s="12">
        <f>YEAR(Table2[[#This Row],[Order_Date]])</f>
        <v>2025</v>
      </c>
      <c r="L4729" s="12">
        <f>MONTH(Table2[[#This Row],[Order_Date]])</f>
        <v>3</v>
      </c>
      <c r="M4729" t="str">
        <f>TEXT(Table2[[#This Row],[Order_Date]],"mmm")</f>
        <v>Mar</v>
      </c>
      <c r="N4729" t="str">
        <f>TEXT(Table2[[#This Row],[Order_Date]],"YYYY-MM")</f>
        <v>2025-03</v>
      </c>
      <c r="O4729" s="9">
        <f>IFERROR(Table2[[#This Row],[Profit]]/Table2[[#This Row],[Sales]],0)</f>
        <v>0.2352497872857664</v>
      </c>
      <c r="P4729" t="str">
        <f>_xlfn.XLOOKUP(Table2[[#This Row],[Product_ID]],Table4[Product_ID],Table4[Category],"Not Found")</f>
        <v>Home</v>
      </c>
      <c r="Q4729" t="str">
        <f>_xlfn.XLOOKUP(Table2[[#This Row],[Product_ID]],Table4[Product_ID],Table4[Sub_Category],"Not Found")</f>
        <v>Lighting</v>
      </c>
      <c r="R4729" t="str">
        <f>_xlfn.XLOOKUP(Table2[[#This Row],[Customer_ID]],Table1[Customer_ID],Table1[Region],"Not Found")</f>
        <v>West</v>
      </c>
      <c r="S4729" t="str">
        <f>_xlfn.XLOOKUP(Table2[[#This Row],[Customer_ID]],Table1[Customer_ID],Table1[Segment],"Not Found")</f>
        <v>Home Office</v>
      </c>
      <c r="T4729" t="str">
        <f>_xlfn.XLOOKUP(Table2[[#This Row],[Product_ID]],Table4[Product_ID],Table4[Product_Name],"Not Found")</f>
        <v>Table Lamp</v>
      </c>
    </row>
    <row r="4730" spans="1:20" x14ac:dyDescent="0.3">
      <c r="A4730" t="s">
        <v>5262</v>
      </c>
      <c r="B4730" s="4">
        <v>45327</v>
      </c>
      <c r="C4730" s="4">
        <v>45332</v>
      </c>
      <c r="D4730" t="s">
        <v>1356</v>
      </c>
      <c r="E4730" t="s">
        <v>29</v>
      </c>
      <c r="F4730" s="8">
        <v>2</v>
      </c>
      <c r="G4730" s="10">
        <v>0</v>
      </c>
      <c r="H4730" t="s">
        <v>13</v>
      </c>
      <c r="I4730" s="8">
        <v>798</v>
      </c>
      <c r="J4730" s="8">
        <v>235.22</v>
      </c>
      <c r="K4730" s="12">
        <f>YEAR(Table2[[#This Row],[Order_Date]])</f>
        <v>2024</v>
      </c>
      <c r="L4730" s="12">
        <f>MONTH(Table2[[#This Row],[Order_Date]])</f>
        <v>2</v>
      </c>
      <c r="M4730" t="str">
        <f>TEXT(Table2[[#This Row],[Order_Date]],"mmm")</f>
        <v>Feb</v>
      </c>
      <c r="N4730" t="str">
        <f>TEXT(Table2[[#This Row],[Order_Date]],"YYYY-MM")</f>
        <v>2024-02</v>
      </c>
      <c r="O4730" s="9">
        <f>IFERROR(Table2[[#This Row],[Profit]]/Table2[[#This Row],[Sales]],0)</f>
        <v>0.29476190476190478</v>
      </c>
      <c r="P4730" t="str">
        <f>_xlfn.XLOOKUP(Table2[[#This Row],[Product_ID]],Table4[Product_ID],Table4[Category],"Not Found")</f>
        <v>Office</v>
      </c>
      <c r="Q4730" t="str">
        <f>_xlfn.XLOOKUP(Table2[[#This Row],[Product_ID]],Table4[Product_ID],Table4[Sub_Category],"Not Found")</f>
        <v>Paper</v>
      </c>
      <c r="R4730" t="str">
        <f>_xlfn.XLOOKUP(Table2[[#This Row],[Customer_ID]],Table1[Customer_ID],Table1[Region],"Not Found")</f>
        <v>South</v>
      </c>
      <c r="S4730" t="str">
        <f>_xlfn.XLOOKUP(Table2[[#This Row],[Customer_ID]],Table1[Customer_ID],Table1[Segment],"Not Found")</f>
        <v>Consumer</v>
      </c>
      <c r="T4730" t="str">
        <f>_xlfn.XLOOKUP(Table2[[#This Row],[Product_ID]],Table4[Product_ID],Table4[Product_Name],"Not Found")</f>
        <v>Notebook Set</v>
      </c>
    </row>
    <row r="4731" spans="1:20" x14ac:dyDescent="0.3">
      <c r="A4731" t="s">
        <v>5263</v>
      </c>
      <c r="B4731" s="4">
        <v>45976</v>
      </c>
      <c r="C4731" s="4">
        <v>45977</v>
      </c>
      <c r="D4731" t="s">
        <v>363</v>
      </c>
      <c r="E4731" t="s">
        <v>200</v>
      </c>
      <c r="F4731" s="8">
        <v>5</v>
      </c>
      <c r="G4731" s="10">
        <v>0.1</v>
      </c>
      <c r="H4731" t="s">
        <v>30</v>
      </c>
      <c r="I4731" s="8">
        <v>4945.5</v>
      </c>
      <c r="J4731" s="8">
        <v>1370.35</v>
      </c>
      <c r="K4731" s="12">
        <f>YEAR(Table2[[#This Row],[Order_Date]])</f>
        <v>2025</v>
      </c>
      <c r="L4731" s="12">
        <f>MONTH(Table2[[#This Row],[Order_Date]])</f>
        <v>11</v>
      </c>
      <c r="M4731" t="str">
        <f>TEXT(Table2[[#This Row],[Order_Date]],"mmm")</f>
        <v>Nov</v>
      </c>
      <c r="N4731" t="str">
        <f>TEXT(Table2[[#This Row],[Order_Date]],"YYYY-MM")</f>
        <v>2025-11</v>
      </c>
      <c r="O4731" s="9">
        <f>IFERROR(Table2[[#This Row],[Profit]]/Table2[[#This Row],[Sales]],0)</f>
        <v>0.27709028409665348</v>
      </c>
      <c r="P4731" t="str">
        <f>_xlfn.XLOOKUP(Table2[[#This Row],[Product_ID]],Table4[Product_ID],Table4[Category],"Not Found")</f>
        <v>Office</v>
      </c>
      <c r="Q4731" t="str">
        <f>_xlfn.XLOOKUP(Table2[[#This Row],[Product_ID]],Table4[Product_ID],Table4[Sub_Category],"Not Found")</f>
        <v>Office Supplies</v>
      </c>
      <c r="R4731" t="str">
        <f>_xlfn.XLOOKUP(Table2[[#This Row],[Customer_ID]],Table1[Customer_ID],Table1[Region],"Not Found")</f>
        <v>East</v>
      </c>
      <c r="S4731" t="str">
        <f>_xlfn.XLOOKUP(Table2[[#This Row],[Customer_ID]],Table1[Customer_ID],Table1[Segment],"Not Found")</f>
        <v>Home Office</v>
      </c>
      <c r="T4731" t="str">
        <f>_xlfn.XLOOKUP(Table2[[#This Row],[Product_ID]],Table4[Product_ID],Table4[Product_Name],"Not Found")</f>
        <v>Laptop Stand</v>
      </c>
    </row>
    <row r="4732" spans="1:20" x14ac:dyDescent="0.3">
      <c r="A4732" t="s">
        <v>5264</v>
      </c>
      <c r="B4732" s="4">
        <v>45711</v>
      </c>
      <c r="C4732" s="4">
        <v>45715</v>
      </c>
      <c r="D4732" t="s">
        <v>917</v>
      </c>
      <c r="E4732" t="s">
        <v>116</v>
      </c>
      <c r="F4732" s="8">
        <v>2</v>
      </c>
      <c r="G4732" s="10">
        <v>0.05</v>
      </c>
      <c r="H4732" t="s">
        <v>21</v>
      </c>
      <c r="I4732" s="8">
        <v>758.1</v>
      </c>
      <c r="J4732" s="8">
        <v>178.8</v>
      </c>
      <c r="K4732" s="12">
        <f>YEAR(Table2[[#This Row],[Order_Date]])</f>
        <v>2025</v>
      </c>
      <c r="L4732" s="12">
        <f>MONTH(Table2[[#This Row],[Order_Date]])</f>
        <v>2</v>
      </c>
      <c r="M4732" t="str">
        <f>TEXT(Table2[[#This Row],[Order_Date]],"mmm")</f>
        <v>Feb</v>
      </c>
      <c r="N4732" t="str">
        <f>TEXT(Table2[[#This Row],[Order_Date]],"YYYY-MM")</f>
        <v>2025-02</v>
      </c>
      <c r="O4732" s="9">
        <f>IFERROR(Table2[[#This Row],[Profit]]/Table2[[#This Row],[Sales]],0)</f>
        <v>0.23585278986941038</v>
      </c>
      <c r="P4732" t="str">
        <f>_xlfn.XLOOKUP(Table2[[#This Row],[Product_ID]],Table4[Product_ID],Table4[Category],"Not Found")</f>
        <v>Technology</v>
      </c>
      <c r="Q4732" t="str">
        <f>_xlfn.XLOOKUP(Table2[[#This Row],[Product_ID]],Table4[Product_ID],Table4[Sub_Category],"Not Found")</f>
        <v>Accessories</v>
      </c>
      <c r="R4732" t="str">
        <f>_xlfn.XLOOKUP(Table2[[#This Row],[Customer_ID]],Table1[Customer_ID],Table1[Region],"Not Found")</f>
        <v>West</v>
      </c>
      <c r="S4732" t="str">
        <f>_xlfn.XLOOKUP(Table2[[#This Row],[Customer_ID]],Table1[Customer_ID],Table1[Segment],"Not Found")</f>
        <v>Consumer</v>
      </c>
      <c r="T4732" t="str">
        <f>_xlfn.XLOOKUP(Table2[[#This Row],[Product_ID]],Table4[Product_ID],Table4[Product_Name],"Not Found")</f>
        <v>Mobile Holder</v>
      </c>
    </row>
    <row r="4733" spans="1:20" x14ac:dyDescent="0.3">
      <c r="A4733" t="s">
        <v>5265</v>
      </c>
      <c r="B4733" s="4">
        <v>45313</v>
      </c>
      <c r="C4733" s="4">
        <v>45316</v>
      </c>
      <c r="D4733" t="s">
        <v>591</v>
      </c>
      <c r="E4733" t="s">
        <v>99</v>
      </c>
      <c r="F4733" s="8">
        <v>2</v>
      </c>
      <c r="G4733" s="10">
        <v>0.15</v>
      </c>
      <c r="H4733" t="s">
        <v>13</v>
      </c>
      <c r="I4733" s="8">
        <v>423.3</v>
      </c>
      <c r="J4733" s="8">
        <v>101.73</v>
      </c>
      <c r="K4733" s="12">
        <f>YEAR(Table2[[#This Row],[Order_Date]])</f>
        <v>2024</v>
      </c>
      <c r="L4733" s="12">
        <f>MONTH(Table2[[#This Row],[Order_Date]])</f>
        <v>1</v>
      </c>
      <c r="M4733" t="str">
        <f>TEXT(Table2[[#This Row],[Order_Date]],"mmm")</f>
        <v>Jan</v>
      </c>
      <c r="N4733" t="str">
        <f>TEXT(Table2[[#This Row],[Order_Date]],"YYYY-MM")</f>
        <v>2024-01</v>
      </c>
      <c r="O4733" s="9">
        <f>IFERROR(Table2[[#This Row],[Profit]]/Table2[[#This Row],[Sales]],0)</f>
        <v>0.24032600992204112</v>
      </c>
      <c r="P4733" t="str">
        <f>_xlfn.XLOOKUP(Table2[[#This Row],[Product_ID]],Table4[Product_ID],Table4[Category],"Not Found")</f>
        <v>Office</v>
      </c>
      <c r="Q4733" t="str">
        <f>_xlfn.XLOOKUP(Table2[[#This Row],[Product_ID]],Table4[Product_ID],Table4[Sub_Category],"Not Found")</f>
        <v>Paper</v>
      </c>
      <c r="R4733" t="str">
        <f>_xlfn.XLOOKUP(Table2[[#This Row],[Customer_ID]],Table1[Customer_ID],Table1[Region],"Not Found")</f>
        <v>East</v>
      </c>
      <c r="S4733" t="str">
        <f>_xlfn.XLOOKUP(Table2[[#This Row],[Customer_ID]],Table1[Customer_ID],Table1[Segment],"Not Found")</f>
        <v>Corporate</v>
      </c>
      <c r="T4733" t="str">
        <f>_xlfn.XLOOKUP(Table2[[#This Row],[Product_ID]],Table4[Product_ID],Table4[Product_Name],"Not Found")</f>
        <v>Pen Set</v>
      </c>
    </row>
    <row r="4734" spans="1:20" x14ac:dyDescent="0.3">
      <c r="A4734" t="s">
        <v>5266</v>
      </c>
      <c r="B4734" s="4">
        <v>45497</v>
      </c>
      <c r="C4734" s="4">
        <v>45501</v>
      </c>
      <c r="D4734" t="s">
        <v>3972</v>
      </c>
      <c r="E4734" t="s">
        <v>76</v>
      </c>
      <c r="F4734" s="8">
        <v>2</v>
      </c>
      <c r="G4734" s="10">
        <v>0.1</v>
      </c>
      <c r="H4734" t="s">
        <v>13</v>
      </c>
      <c r="I4734" s="8">
        <v>1618.2</v>
      </c>
      <c r="J4734" s="8">
        <v>417.47</v>
      </c>
      <c r="K4734" s="12">
        <f>YEAR(Table2[[#This Row],[Order_Date]])</f>
        <v>2024</v>
      </c>
      <c r="L4734" s="12">
        <f>MONTH(Table2[[#This Row],[Order_Date]])</f>
        <v>7</v>
      </c>
      <c r="M4734" t="str">
        <f>TEXT(Table2[[#This Row],[Order_Date]],"mmm")</f>
        <v>Jul</v>
      </c>
      <c r="N4734" t="str">
        <f>TEXT(Table2[[#This Row],[Order_Date]],"YYYY-MM")</f>
        <v>2024-07</v>
      </c>
      <c r="O4734" s="9">
        <f>IFERROR(Table2[[#This Row],[Profit]]/Table2[[#This Row],[Sales]],0)</f>
        <v>0.25798417995303424</v>
      </c>
      <c r="P4734" t="str">
        <f>_xlfn.XLOOKUP(Table2[[#This Row],[Product_ID]],Table4[Product_ID],Table4[Category],"Not Found")</f>
        <v>Home</v>
      </c>
      <c r="Q4734" t="str">
        <f>_xlfn.XLOOKUP(Table2[[#This Row],[Product_ID]],Table4[Product_ID],Table4[Sub_Category],"Not Found")</f>
        <v>Decor</v>
      </c>
      <c r="R4734" t="str">
        <f>_xlfn.XLOOKUP(Table2[[#This Row],[Customer_ID]],Table1[Customer_ID],Table1[Region],"Not Found")</f>
        <v>North</v>
      </c>
      <c r="S4734" t="str">
        <f>_xlfn.XLOOKUP(Table2[[#This Row],[Customer_ID]],Table1[Customer_ID],Table1[Segment],"Not Found")</f>
        <v>Consumer</v>
      </c>
      <c r="T4734" t="str">
        <f>_xlfn.XLOOKUP(Table2[[#This Row],[Product_ID]],Table4[Product_ID],Table4[Product_Name],"Not Found")</f>
        <v>Wall Clock</v>
      </c>
    </row>
    <row r="4735" spans="1:20" x14ac:dyDescent="0.3">
      <c r="A4735" t="s">
        <v>5267</v>
      </c>
      <c r="B4735" s="4">
        <v>45930</v>
      </c>
      <c r="C4735" s="4">
        <v>45932</v>
      </c>
      <c r="D4735" t="s">
        <v>333</v>
      </c>
      <c r="E4735" t="s">
        <v>200</v>
      </c>
      <c r="F4735" s="8">
        <v>5</v>
      </c>
      <c r="G4735" s="10">
        <v>0.15</v>
      </c>
      <c r="H4735" t="s">
        <v>30</v>
      </c>
      <c r="I4735" s="8">
        <v>4670.75</v>
      </c>
      <c r="J4735" s="8">
        <v>1078.45</v>
      </c>
      <c r="K4735" s="12">
        <f>YEAR(Table2[[#This Row],[Order_Date]])</f>
        <v>2025</v>
      </c>
      <c r="L4735" s="12">
        <f>MONTH(Table2[[#This Row],[Order_Date]])</f>
        <v>9</v>
      </c>
      <c r="M4735" t="str">
        <f>TEXT(Table2[[#This Row],[Order_Date]],"mmm")</f>
        <v>Sep</v>
      </c>
      <c r="N4735" t="str">
        <f>TEXT(Table2[[#This Row],[Order_Date]],"YYYY-MM")</f>
        <v>2025-09</v>
      </c>
      <c r="O4735" s="9">
        <f>IFERROR(Table2[[#This Row],[Profit]]/Table2[[#This Row],[Sales]],0)</f>
        <v>0.23089439597495051</v>
      </c>
      <c r="P4735" t="str">
        <f>_xlfn.XLOOKUP(Table2[[#This Row],[Product_ID]],Table4[Product_ID],Table4[Category],"Not Found")</f>
        <v>Office</v>
      </c>
      <c r="Q4735" t="str">
        <f>_xlfn.XLOOKUP(Table2[[#This Row],[Product_ID]],Table4[Product_ID],Table4[Sub_Category],"Not Found")</f>
        <v>Office Supplies</v>
      </c>
      <c r="R4735" t="str">
        <f>_xlfn.XLOOKUP(Table2[[#This Row],[Customer_ID]],Table1[Customer_ID],Table1[Region],"Not Found")</f>
        <v>North</v>
      </c>
      <c r="S4735" t="str">
        <f>_xlfn.XLOOKUP(Table2[[#This Row],[Customer_ID]],Table1[Customer_ID],Table1[Segment],"Not Found")</f>
        <v>Consumer</v>
      </c>
      <c r="T4735" t="str">
        <f>_xlfn.XLOOKUP(Table2[[#This Row],[Product_ID]],Table4[Product_ID],Table4[Product_Name],"Not Found")</f>
        <v>Laptop Stand</v>
      </c>
    </row>
    <row r="4736" spans="1:20" x14ac:dyDescent="0.3">
      <c r="A4736" t="s">
        <v>5268</v>
      </c>
      <c r="B4736" s="4">
        <v>45647</v>
      </c>
      <c r="C4736" s="4">
        <v>45649</v>
      </c>
      <c r="D4736" t="s">
        <v>1212</v>
      </c>
      <c r="E4736" t="s">
        <v>29</v>
      </c>
      <c r="F4736" s="8">
        <v>5</v>
      </c>
      <c r="G4736" s="10">
        <v>0</v>
      </c>
      <c r="H4736" t="s">
        <v>17</v>
      </c>
      <c r="I4736" s="8">
        <v>1995</v>
      </c>
      <c r="J4736" s="8">
        <v>504.08</v>
      </c>
      <c r="K4736" s="12">
        <f>YEAR(Table2[[#This Row],[Order_Date]])</f>
        <v>2024</v>
      </c>
      <c r="L4736" s="12">
        <f>MONTH(Table2[[#This Row],[Order_Date]])</f>
        <v>12</v>
      </c>
      <c r="M4736" t="str">
        <f>TEXT(Table2[[#This Row],[Order_Date]],"mmm")</f>
        <v>Dec</v>
      </c>
      <c r="N4736" t="str">
        <f>TEXT(Table2[[#This Row],[Order_Date]],"YYYY-MM")</f>
        <v>2024-12</v>
      </c>
      <c r="O4736" s="9">
        <f>IFERROR(Table2[[#This Row],[Profit]]/Table2[[#This Row],[Sales]],0)</f>
        <v>0.25267167919799499</v>
      </c>
      <c r="P4736" t="str">
        <f>_xlfn.XLOOKUP(Table2[[#This Row],[Product_ID]],Table4[Product_ID],Table4[Category],"Not Found")</f>
        <v>Office</v>
      </c>
      <c r="Q4736" t="str">
        <f>_xlfn.XLOOKUP(Table2[[#This Row],[Product_ID]],Table4[Product_ID],Table4[Sub_Category],"Not Found")</f>
        <v>Paper</v>
      </c>
      <c r="R4736" t="str">
        <f>_xlfn.XLOOKUP(Table2[[#This Row],[Customer_ID]],Table1[Customer_ID],Table1[Region],"Not Found")</f>
        <v>North</v>
      </c>
      <c r="S4736" t="str">
        <f>_xlfn.XLOOKUP(Table2[[#This Row],[Customer_ID]],Table1[Customer_ID],Table1[Segment],"Not Found")</f>
        <v>Home Office</v>
      </c>
      <c r="T4736" t="str">
        <f>_xlfn.XLOOKUP(Table2[[#This Row],[Product_ID]],Table4[Product_ID],Table4[Product_Name],"Not Found")</f>
        <v>Notebook Set</v>
      </c>
    </row>
    <row r="4737" spans="1:20" x14ac:dyDescent="0.3">
      <c r="A4737" t="s">
        <v>5269</v>
      </c>
      <c r="B4737" s="4">
        <v>45731</v>
      </c>
      <c r="C4737" s="4">
        <v>45734</v>
      </c>
      <c r="D4737" t="s">
        <v>536</v>
      </c>
      <c r="E4737" t="s">
        <v>200</v>
      </c>
      <c r="F4737" s="8">
        <v>2</v>
      </c>
      <c r="G4737" s="10">
        <v>0.05</v>
      </c>
      <c r="H4737" t="s">
        <v>17</v>
      </c>
      <c r="I4737" s="8">
        <v>2088.1</v>
      </c>
      <c r="J4737" s="8">
        <v>592.07000000000005</v>
      </c>
      <c r="K4737" s="12">
        <f>YEAR(Table2[[#This Row],[Order_Date]])</f>
        <v>2025</v>
      </c>
      <c r="L4737" s="12">
        <f>MONTH(Table2[[#This Row],[Order_Date]])</f>
        <v>3</v>
      </c>
      <c r="M4737" t="str">
        <f>TEXT(Table2[[#This Row],[Order_Date]],"mmm")</f>
        <v>Mar</v>
      </c>
      <c r="N4737" t="str">
        <f>TEXT(Table2[[#This Row],[Order_Date]],"YYYY-MM")</f>
        <v>2025-03</v>
      </c>
      <c r="O4737" s="9">
        <f>IFERROR(Table2[[#This Row],[Profit]]/Table2[[#This Row],[Sales]],0)</f>
        <v>0.28354484938460806</v>
      </c>
      <c r="P4737" t="str">
        <f>_xlfn.XLOOKUP(Table2[[#This Row],[Product_ID]],Table4[Product_ID],Table4[Category],"Not Found")</f>
        <v>Office</v>
      </c>
      <c r="Q4737" t="str">
        <f>_xlfn.XLOOKUP(Table2[[#This Row],[Product_ID]],Table4[Product_ID],Table4[Sub_Category],"Not Found")</f>
        <v>Office Supplies</v>
      </c>
      <c r="R4737" t="str">
        <f>_xlfn.XLOOKUP(Table2[[#This Row],[Customer_ID]],Table1[Customer_ID],Table1[Region],"Not Found")</f>
        <v>East</v>
      </c>
      <c r="S4737" t="str">
        <f>_xlfn.XLOOKUP(Table2[[#This Row],[Customer_ID]],Table1[Customer_ID],Table1[Segment],"Not Found")</f>
        <v>Corporate</v>
      </c>
      <c r="T4737" t="str">
        <f>_xlfn.XLOOKUP(Table2[[#This Row],[Product_ID]],Table4[Product_ID],Table4[Product_Name],"Not Found")</f>
        <v>Laptop Stand</v>
      </c>
    </row>
    <row r="4738" spans="1:20" x14ac:dyDescent="0.3">
      <c r="A4738" t="s">
        <v>5270</v>
      </c>
      <c r="B4738" s="4">
        <v>46020</v>
      </c>
      <c r="C4738" s="4">
        <v>46021</v>
      </c>
      <c r="D4738" t="s">
        <v>1212</v>
      </c>
      <c r="E4738" t="s">
        <v>40</v>
      </c>
      <c r="F4738" s="8">
        <v>2</v>
      </c>
      <c r="G4738" s="10">
        <v>0</v>
      </c>
      <c r="H4738" t="s">
        <v>13</v>
      </c>
      <c r="I4738" s="8">
        <v>2998</v>
      </c>
      <c r="J4738" s="8">
        <v>454.82</v>
      </c>
      <c r="K4738" s="12">
        <f>YEAR(Table2[[#This Row],[Order_Date]])</f>
        <v>2025</v>
      </c>
      <c r="L4738" s="12">
        <f>MONTH(Table2[[#This Row],[Order_Date]])</f>
        <v>12</v>
      </c>
      <c r="M4738" t="str">
        <f>TEXT(Table2[[#This Row],[Order_Date]],"mmm")</f>
        <v>Dec</v>
      </c>
      <c r="N4738" t="str">
        <f>TEXT(Table2[[#This Row],[Order_Date]],"YYYY-MM")</f>
        <v>2025-12</v>
      </c>
      <c r="O4738" s="9">
        <f>IFERROR(Table2[[#This Row],[Profit]]/Table2[[#This Row],[Sales]],0)</f>
        <v>0.15170780520346897</v>
      </c>
      <c r="P4738" t="str">
        <f>_xlfn.XLOOKUP(Table2[[#This Row],[Product_ID]],Table4[Product_ID],Table4[Category],"Not Found")</f>
        <v>Technology</v>
      </c>
      <c r="Q4738" t="str">
        <f>_xlfn.XLOOKUP(Table2[[#This Row],[Product_ID]],Table4[Product_ID],Table4[Sub_Category],"Not Found")</f>
        <v>Accessories</v>
      </c>
      <c r="R4738" t="str">
        <f>_xlfn.XLOOKUP(Table2[[#This Row],[Customer_ID]],Table1[Customer_ID],Table1[Region],"Not Found")</f>
        <v>North</v>
      </c>
      <c r="S4738" t="str">
        <f>_xlfn.XLOOKUP(Table2[[#This Row],[Customer_ID]],Table1[Customer_ID],Table1[Segment],"Not Found")</f>
        <v>Home Office</v>
      </c>
      <c r="T4738" t="str">
        <f>_xlfn.XLOOKUP(Table2[[#This Row],[Product_ID]],Table4[Product_ID],Table4[Product_Name],"Not Found")</f>
        <v>Power Bank</v>
      </c>
    </row>
    <row r="4739" spans="1:20" x14ac:dyDescent="0.3">
      <c r="A4739" t="s">
        <v>5271</v>
      </c>
      <c r="B4739" s="4">
        <v>45387</v>
      </c>
      <c r="C4739" s="4">
        <v>45392</v>
      </c>
      <c r="D4739" t="s">
        <v>275</v>
      </c>
      <c r="E4739" t="s">
        <v>20</v>
      </c>
      <c r="F4739" s="8">
        <v>2</v>
      </c>
      <c r="G4739" s="10">
        <v>0</v>
      </c>
      <c r="H4739" t="s">
        <v>21</v>
      </c>
      <c r="I4739" s="8">
        <v>13998</v>
      </c>
      <c r="J4739" s="8">
        <v>1447.92</v>
      </c>
      <c r="K4739" s="12">
        <f>YEAR(Table2[[#This Row],[Order_Date]])</f>
        <v>2024</v>
      </c>
      <c r="L4739" s="12">
        <f>MONTH(Table2[[#This Row],[Order_Date]])</f>
        <v>4</v>
      </c>
      <c r="M4739" t="str">
        <f>TEXT(Table2[[#This Row],[Order_Date]],"mmm")</f>
        <v>Apr</v>
      </c>
      <c r="N4739" t="str">
        <f>TEXT(Table2[[#This Row],[Order_Date]],"YYYY-MM")</f>
        <v>2024-04</v>
      </c>
      <c r="O4739" s="9">
        <f>IFERROR(Table2[[#This Row],[Profit]]/Table2[[#This Row],[Sales]],0)</f>
        <v>0.10343763394770682</v>
      </c>
      <c r="P4739" t="str">
        <f>_xlfn.XLOOKUP(Table2[[#This Row],[Product_ID]],Table4[Product_ID],Table4[Category],"Not Found")</f>
        <v>Furniture</v>
      </c>
      <c r="Q4739" t="str">
        <f>_xlfn.XLOOKUP(Table2[[#This Row],[Product_ID]],Table4[Product_ID],Table4[Sub_Category],"Not Found")</f>
        <v>Furniture</v>
      </c>
      <c r="R4739" t="str">
        <f>_xlfn.XLOOKUP(Table2[[#This Row],[Customer_ID]],Table1[Customer_ID],Table1[Region],"Not Found")</f>
        <v>South</v>
      </c>
      <c r="S4739" t="str">
        <f>_xlfn.XLOOKUP(Table2[[#This Row],[Customer_ID]],Table1[Customer_ID],Table1[Segment],"Not Found")</f>
        <v>Home Office</v>
      </c>
      <c r="T4739" t="str">
        <f>_xlfn.XLOOKUP(Table2[[#This Row],[Product_ID]],Table4[Product_ID],Table4[Product_Name],"Not Found")</f>
        <v>Office Chair</v>
      </c>
    </row>
    <row r="4740" spans="1:20" x14ac:dyDescent="0.3">
      <c r="A4740" t="s">
        <v>5272</v>
      </c>
      <c r="B4740" s="4">
        <v>45455</v>
      </c>
      <c r="C4740" s="4">
        <v>45458</v>
      </c>
      <c r="D4740" t="s">
        <v>891</v>
      </c>
      <c r="E4740" t="s">
        <v>12</v>
      </c>
      <c r="F4740" s="8">
        <v>1</v>
      </c>
      <c r="G4740" s="10">
        <v>0.1</v>
      </c>
      <c r="H4740" t="s">
        <v>13</v>
      </c>
      <c r="I4740" s="8">
        <v>539.1</v>
      </c>
      <c r="J4740" s="8">
        <v>112.94</v>
      </c>
      <c r="K4740" s="12">
        <f>YEAR(Table2[[#This Row],[Order_Date]])</f>
        <v>2024</v>
      </c>
      <c r="L4740" s="12">
        <f>MONTH(Table2[[#This Row],[Order_Date]])</f>
        <v>6</v>
      </c>
      <c r="M4740" t="str">
        <f>TEXT(Table2[[#This Row],[Order_Date]],"mmm")</f>
        <v>Jun</v>
      </c>
      <c r="N4740" t="str">
        <f>TEXT(Table2[[#This Row],[Order_Date]],"YYYY-MM")</f>
        <v>2024-06</v>
      </c>
      <c r="O4740" s="9">
        <f>IFERROR(Table2[[#This Row],[Profit]]/Table2[[#This Row],[Sales]],0)</f>
        <v>0.20949731033203486</v>
      </c>
      <c r="P4740" t="str">
        <f>_xlfn.XLOOKUP(Table2[[#This Row],[Product_ID]],Table4[Product_ID],Table4[Category],"Not Found")</f>
        <v>Home</v>
      </c>
      <c r="Q4740" t="str">
        <f>_xlfn.XLOOKUP(Table2[[#This Row],[Product_ID]],Table4[Product_ID],Table4[Sub_Category],"Not Found")</f>
        <v>Kitchen</v>
      </c>
      <c r="R4740" t="str">
        <f>_xlfn.XLOOKUP(Table2[[#This Row],[Customer_ID]],Table1[Customer_ID],Table1[Region],"Not Found")</f>
        <v>North</v>
      </c>
      <c r="S4740" t="str">
        <f>_xlfn.XLOOKUP(Table2[[#This Row],[Customer_ID]],Table1[Customer_ID],Table1[Segment],"Not Found")</f>
        <v>Home Office</v>
      </c>
      <c r="T4740" t="str">
        <f>_xlfn.XLOOKUP(Table2[[#This Row],[Product_ID]],Table4[Product_ID],Table4[Product_Name],"Not Found")</f>
        <v>Water Bottle</v>
      </c>
    </row>
    <row r="4741" spans="1:20" x14ac:dyDescent="0.3">
      <c r="A4741" t="s">
        <v>5273</v>
      </c>
      <c r="B4741" s="4">
        <v>45439</v>
      </c>
      <c r="C4741" s="4">
        <v>45441</v>
      </c>
      <c r="D4741" t="s">
        <v>472</v>
      </c>
      <c r="E4741" t="s">
        <v>200</v>
      </c>
      <c r="F4741" s="8">
        <v>2</v>
      </c>
      <c r="G4741" s="10">
        <v>0.1</v>
      </c>
      <c r="H4741" t="s">
        <v>21</v>
      </c>
      <c r="I4741" s="8">
        <v>1978.2</v>
      </c>
      <c r="J4741" s="8">
        <v>488.88</v>
      </c>
      <c r="K4741" s="12">
        <f>YEAR(Table2[[#This Row],[Order_Date]])</f>
        <v>2024</v>
      </c>
      <c r="L4741" s="12">
        <f>MONTH(Table2[[#This Row],[Order_Date]])</f>
        <v>5</v>
      </c>
      <c r="M4741" t="str">
        <f>TEXT(Table2[[#This Row],[Order_Date]],"mmm")</f>
        <v>May</v>
      </c>
      <c r="N4741" t="str">
        <f>TEXT(Table2[[#This Row],[Order_Date]],"YYYY-MM")</f>
        <v>2024-05</v>
      </c>
      <c r="O4741" s="9">
        <f>IFERROR(Table2[[#This Row],[Profit]]/Table2[[#This Row],[Sales]],0)</f>
        <v>0.24713375796178344</v>
      </c>
      <c r="P4741" t="str">
        <f>_xlfn.XLOOKUP(Table2[[#This Row],[Product_ID]],Table4[Product_ID],Table4[Category],"Not Found")</f>
        <v>Office</v>
      </c>
      <c r="Q4741" t="str">
        <f>_xlfn.XLOOKUP(Table2[[#This Row],[Product_ID]],Table4[Product_ID],Table4[Sub_Category],"Not Found")</f>
        <v>Office Supplies</v>
      </c>
      <c r="R4741" t="str">
        <f>_xlfn.XLOOKUP(Table2[[#This Row],[Customer_ID]],Table1[Customer_ID],Table1[Region],"Not Found")</f>
        <v>South</v>
      </c>
      <c r="S4741" t="str">
        <f>_xlfn.XLOOKUP(Table2[[#This Row],[Customer_ID]],Table1[Customer_ID],Table1[Segment],"Not Found")</f>
        <v>Consumer</v>
      </c>
      <c r="T4741" t="str">
        <f>_xlfn.XLOOKUP(Table2[[#This Row],[Product_ID]],Table4[Product_ID],Table4[Product_Name],"Not Found")</f>
        <v>Laptop Stand</v>
      </c>
    </row>
    <row r="4742" spans="1:20" x14ac:dyDescent="0.3">
      <c r="A4742" t="s">
        <v>5274</v>
      </c>
      <c r="B4742" s="4">
        <v>45821</v>
      </c>
      <c r="C4742" s="4">
        <v>45823</v>
      </c>
      <c r="D4742" t="s">
        <v>62</v>
      </c>
      <c r="E4742" t="s">
        <v>29</v>
      </c>
      <c r="F4742" s="8">
        <v>1</v>
      </c>
      <c r="G4742" s="10">
        <v>0</v>
      </c>
      <c r="H4742" t="s">
        <v>13</v>
      </c>
      <c r="I4742" s="8">
        <v>399</v>
      </c>
      <c r="J4742" s="8">
        <v>100.06</v>
      </c>
      <c r="K4742" s="12">
        <f>YEAR(Table2[[#This Row],[Order_Date]])</f>
        <v>2025</v>
      </c>
      <c r="L4742" s="12">
        <f>MONTH(Table2[[#This Row],[Order_Date]])</f>
        <v>6</v>
      </c>
      <c r="M4742" t="str">
        <f>TEXT(Table2[[#This Row],[Order_Date]],"mmm")</f>
        <v>Jun</v>
      </c>
      <c r="N4742" t="str">
        <f>TEXT(Table2[[#This Row],[Order_Date]],"YYYY-MM")</f>
        <v>2025-06</v>
      </c>
      <c r="O4742" s="9">
        <f>IFERROR(Table2[[#This Row],[Profit]]/Table2[[#This Row],[Sales]],0)</f>
        <v>0.25077694235588971</v>
      </c>
      <c r="P4742" t="str">
        <f>_xlfn.XLOOKUP(Table2[[#This Row],[Product_ID]],Table4[Product_ID],Table4[Category],"Not Found")</f>
        <v>Office</v>
      </c>
      <c r="Q4742" t="str">
        <f>_xlfn.XLOOKUP(Table2[[#This Row],[Product_ID]],Table4[Product_ID],Table4[Sub_Category],"Not Found")</f>
        <v>Paper</v>
      </c>
      <c r="R4742" t="str">
        <f>_xlfn.XLOOKUP(Table2[[#This Row],[Customer_ID]],Table1[Customer_ID],Table1[Region],"Not Found")</f>
        <v>North</v>
      </c>
      <c r="S4742" t="str">
        <f>_xlfn.XLOOKUP(Table2[[#This Row],[Customer_ID]],Table1[Customer_ID],Table1[Segment],"Not Found")</f>
        <v>Home Office</v>
      </c>
      <c r="T4742" t="str">
        <f>_xlfn.XLOOKUP(Table2[[#This Row],[Product_ID]],Table4[Product_ID],Table4[Product_Name],"Not Found")</f>
        <v>Notebook Set</v>
      </c>
    </row>
    <row r="4743" spans="1:20" x14ac:dyDescent="0.3">
      <c r="A4743" t="s">
        <v>5275</v>
      </c>
      <c r="B4743" s="4">
        <v>45585</v>
      </c>
      <c r="C4743" s="4">
        <v>45589</v>
      </c>
      <c r="D4743" t="s">
        <v>19</v>
      </c>
      <c r="E4743" t="s">
        <v>81</v>
      </c>
      <c r="F4743" s="8">
        <v>4</v>
      </c>
      <c r="G4743" s="10">
        <v>0</v>
      </c>
      <c r="H4743" t="s">
        <v>13</v>
      </c>
      <c r="I4743" s="8">
        <v>3196</v>
      </c>
      <c r="J4743" s="8">
        <v>740.36</v>
      </c>
      <c r="K4743" s="12">
        <f>YEAR(Table2[[#This Row],[Order_Date]])</f>
        <v>2024</v>
      </c>
      <c r="L4743" s="12">
        <f>MONTH(Table2[[#This Row],[Order_Date]])</f>
        <v>10</v>
      </c>
      <c r="M4743" t="str">
        <f>TEXT(Table2[[#This Row],[Order_Date]],"mmm")</f>
        <v>Oct</v>
      </c>
      <c r="N4743" t="str">
        <f>TEXT(Table2[[#This Row],[Order_Date]],"YYYY-MM")</f>
        <v>2024-10</v>
      </c>
      <c r="O4743" s="9">
        <f>IFERROR(Table2[[#This Row],[Profit]]/Table2[[#This Row],[Sales]],0)</f>
        <v>0.23165206508135169</v>
      </c>
      <c r="P4743" t="str">
        <f>_xlfn.XLOOKUP(Table2[[#This Row],[Product_ID]],Table4[Product_ID],Table4[Category],"Not Found")</f>
        <v>Home</v>
      </c>
      <c r="Q4743" t="str">
        <f>_xlfn.XLOOKUP(Table2[[#This Row],[Product_ID]],Table4[Product_ID],Table4[Sub_Category],"Not Found")</f>
        <v>Kitchen</v>
      </c>
      <c r="R4743" t="str">
        <f>_xlfn.XLOOKUP(Table2[[#This Row],[Customer_ID]],Table1[Customer_ID],Table1[Region],"Not Found")</f>
        <v>West</v>
      </c>
      <c r="S4743" t="str">
        <f>_xlfn.XLOOKUP(Table2[[#This Row],[Customer_ID]],Table1[Customer_ID],Table1[Segment],"Not Found")</f>
        <v>Consumer</v>
      </c>
      <c r="T4743" t="str">
        <f>_xlfn.XLOOKUP(Table2[[#This Row],[Product_ID]],Table4[Product_ID],Table4[Product_Name],"Not Found")</f>
        <v>Travel Mug</v>
      </c>
    </row>
    <row r="4744" spans="1:20" x14ac:dyDescent="0.3">
      <c r="A4744" t="s">
        <v>5276</v>
      </c>
      <c r="B4744" s="4">
        <v>45486</v>
      </c>
      <c r="C4744" s="4">
        <v>45491</v>
      </c>
      <c r="D4744" t="s">
        <v>704</v>
      </c>
      <c r="E4744" t="s">
        <v>81</v>
      </c>
      <c r="F4744" s="8">
        <v>2</v>
      </c>
      <c r="G4744" s="10">
        <v>0</v>
      </c>
      <c r="H4744" t="s">
        <v>17</v>
      </c>
      <c r="I4744" s="8">
        <v>1598</v>
      </c>
      <c r="J4744" s="8">
        <v>416.65</v>
      </c>
      <c r="K4744" s="12">
        <f>YEAR(Table2[[#This Row],[Order_Date]])</f>
        <v>2024</v>
      </c>
      <c r="L4744" s="12">
        <f>MONTH(Table2[[#This Row],[Order_Date]])</f>
        <v>7</v>
      </c>
      <c r="M4744" t="str">
        <f>TEXT(Table2[[#This Row],[Order_Date]],"mmm")</f>
        <v>Jul</v>
      </c>
      <c r="N4744" t="str">
        <f>TEXT(Table2[[#This Row],[Order_Date]],"YYYY-MM")</f>
        <v>2024-07</v>
      </c>
      <c r="O4744" s="9">
        <f>IFERROR(Table2[[#This Row],[Profit]]/Table2[[#This Row],[Sales]],0)</f>
        <v>0.2607321652065081</v>
      </c>
      <c r="P4744" t="str">
        <f>_xlfn.XLOOKUP(Table2[[#This Row],[Product_ID]],Table4[Product_ID],Table4[Category],"Not Found")</f>
        <v>Home</v>
      </c>
      <c r="Q4744" t="str">
        <f>_xlfn.XLOOKUP(Table2[[#This Row],[Product_ID]],Table4[Product_ID],Table4[Sub_Category],"Not Found")</f>
        <v>Kitchen</v>
      </c>
      <c r="R4744" t="str">
        <f>_xlfn.XLOOKUP(Table2[[#This Row],[Customer_ID]],Table1[Customer_ID],Table1[Region],"Not Found")</f>
        <v>West</v>
      </c>
      <c r="S4744" t="str">
        <f>_xlfn.XLOOKUP(Table2[[#This Row],[Customer_ID]],Table1[Customer_ID],Table1[Segment],"Not Found")</f>
        <v>Consumer</v>
      </c>
      <c r="T4744" t="str">
        <f>_xlfn.XLOOKUP(Table2[[#This Row],[Product_ID]],Table4[Product_ID],Table4[Product_Name],"Not Found")</f>
        <v>Travel Mug</v>
      </c>
    </row>
    <row r="4745" spans="1:20" x14ac:dyDescent="0.3">
      <c r="A4745" t="s">
        <v>5277</v>
      </c>
      <c r="B4745" s="4">
        <v>45954</v>
      </c>
      <c r="C4745" s="4">
        <v>45957</v>
      </c>
      <c r="D4745" t="s">
        <v>2075</v>
      </c>
      <c r="E4745" t="s">
        <v>35</v>
      </c>
      <c r="F4745" s="8">
        <v>3</v>
      </c>
      <c r="G4745" s="10">
        <v>0.1</v>
      </c>
      <c r="H4745" t="s">
        <v>21</v>
      </c>
      <c r="I4745" s="8">
        <v>4317.3</v>
      </c>
      <c r="J4745" s="8">
        <v>1591.31</v>
      </c>
      <c r="K4745" s="12">
        <f>YEAR(Table2[[#This Row],[Order_Date]])</f>
        <v>2025</v>
      </c>
      <c r="L4745" s="12">
        <f>MONTH(Table2[[#This Row],[Order_Date]])</f>
        <v>10</v>
      </c>
      <c r="M4745" t="str">
        <f>TEXT(Table2[[#This Row],[Order_Date]],"mmm")</f>
        <v>Oct</v>
      </c>
      <c r="N4745" t="str">
        <f>TEXT(Table2[[#This Row],[Order_Date]],"YYYY-MM")</f>
        <v>2025-10</v>
      </c>
      <c r="O4745" s="9">
        <f>IFERROR(Table2[[#This Row],[Profit]]/Table2[[#This Row],[Sales]],0)</f>
        <v>0.36858916452412382</v>
      </c>
      <c r="P4745" t="str">
        <f>_xlfn.XLOOKUP(Table2[[#This Row],[Product_ID]],Table4[Product_ID],Table4[Category],"Not Found")</f>
        <v>Lifestyle</v>
      </c>
      <c r="Q4745" t="str">
        <f>_xlfn.XLOOKUP(Table2[[#This Row],[Product_ID]],Table4[Product_ID],Table4[Sub_Category],"Not Found")</f>
        <v>Bags</v>
      </c>
      <c r="R4745" t="str">
        <f>_xlfn.XLOOKUP(Table2[[#This Row],[Customer_ID]],Table1[Customer_ID],Table1[Region],"Not Found")</f>
        <v>West</v>
      </c>
      <c r="S4745" t="str">
        <f>_xlfn.XLOOKUP(Table2[[#This Row],[Customer_ID]],Table1[Customer_ID],Table1[Segment],"Not Found")</f>
        <v>Consumer</v>
      </c>
      <c r="T4745" t="str">
        <f>_xlfn.XLOOKUP(Table2[[#This Row],[Product_ID]],Table4[Product_ID],Table4[Product_Name],"Not Found")</f>
        <v>Backpack</v>
      </c>
    </row>
    <row r="4746" spans="1:20" x14ac:dyDescent="0.3">
      <c r="A4746" t="s">
        <v>5278</v>
      </c>
      <c r="B4746" s="4">
        <v>45771</v>
      </c>
      <c r="C4746" s="4">
        <v>45772</v>
      </c>
      <c r="D4746" t="s">
        <v>1024</v>
      </c>
      <c r="E4746" t="s">
        <v>26</v>
      </c>
      <c r="F4746" s="8">
        <v>2</v>
      </c>
      <c r="G4746" s="10">
        <v>0.15</v>
      </c>
      <c r="H4746" t="s">
        <v>13</v>
      </c>
      <c r="I4746" s="8">
        <v>1528.3</v>
      </c>
      <c r="J4746" s="8">
        <v>302.63</v>
      </c>
      <c r="K4746" s="12">
        <f>YEAR(Table2[[#This Row],[Order_Date]])</f>
        <v>2025</v>
      </c>
      <c r="L4746" s="12">
        <f>MONTH(Table2[[#This Row],[Order_Date]])</f>
        <v>4</v>
      </c>
      <c r="M4746" t="str">
        <f>TEXT(Table2[[#This Row],[Order_Date]],"mmm")</f>
        <v>Apr</v>
      </c>
      <c r="N4746" t="str">
        <f>TEXT(Table2[[#This Row],[Order_Date]],"YYYY-MM")</f>
        <v>2025-04</v>
      </c>
      <c r="O4746" s="9">
        <f>IFERROR(Table2[[#This Row],[Profit]]/Table2[[#This Row],[Sales]],0)</f>
        <v>0.19801740495975922</v>
      </c>
      <c r="P4746" t="str">
        <f>_xlfn.XLOOKUP(Table2[[#This Row],[Product_ID]],Table4[Product_ID],Table4[Category],"Not Found")</f>
        <v>Technology</v>
      </c>
      <c r="Q4746" t="str">
        <f>_xlfn.XLOOKUP(Table2[[#This Row],[Product_ID]],Table4[Product_ID],Table4[Sub_Category],"Not Found")</f>
        <v>Accessories</v>
      </c>
      <c r="R4746" t="str">
        <f>_xlfn.XLOOKUP(Table2[[#This Row],[Customer_ID]],Table1[Customer_ID],Table1[Region],"Not Found")</f>
        <v>North</v>
      </c>
      <c r="S4746" t="str">
        <f>_xlfn.XLOOKUP(Table2[[#This Row],[Customer_ID]],Table1[Customer_ID],Table1[Segment],"Not Found")</f>
        <v>Consumer</v>
      </c>
      <c r="T4746" t="str">
        <f>_xlfn.XLOOKUP(Table2[[#This Row],[Product_ID]],Table4[Product_ID],Table4[Product_Name],"Not Found")</f>
        <v>Keyboard</v>
      </c>
    </row>
    <row r="4747" spans="1:20" x14ac:dyDescent="0.3">
      <c r="A4747" t="s">
        <v>5279</v>
      </c>
      <c r="B4747" s="4">
        <v>45414</v>
      </c>
      <c r="C4747" s="4">
        <v>45418</v>
      </c>
      <c r="D4747" t="s">
        <v>80</v>
      </c>
      <c r="E4747" t="s">
        <v>29</v>
      </c>
      <c r="F4747" s="8">
        <v>2</v>
      </c>
      <c r="G4747" s="10">
        <v>0</v>
      </c>
      <c r="H4747" t="s">
        <v>13</v>
      </c>
      <c r="I4747" s="8">
        <v>798</v>
      </c>
      <c r="J4747" s="8">
        <v>234.09</v>
      </c>
      <c r="K4747" s="12">
        <f>YEAR(Table2[[#This Row],[Order_Date]])</f>
        <v>2024</v>
      </c>
      <c r="L4747" s="12">
        <f>MONTH(Table2[[#This Row],[Order_Date]])</f>
        <v>5</v>
      </c>
      <c r="M4747" t="str">
        <f>TEXT(Table2[[#This Row],[Order_Date]],"mmm")</f>
        <v>May</v>
      </c>
      <c r="N4747" t="str">
        <f>TEXT(Table2[[#This Row],[Order_Date]],"YYYY-MM")</f>
        <v>2024-05</v>
      </c>
      <c r="O4747" s="9">
        <f>IFERROR(Table2[[#This Row],[Profit]]/Table2[[#This Row],[Sales]],0)</f>
        <v>0.29334586466165413</v>
      </c>
      <c r="P4747" t="str">
        <f>_xlfn.XLOOKUP(Table2[[#This Row],[Product_ID]],Table4[Product_ID],Table4[Category],"Not Found")</f>
        <v>Office</v>
      </c>
      <c r="Q4747" t="str">
        <f>_xlfn.XLOOKUP(Table2[[#This Row],[Product_ID]],Table4[Product_ID],Table4[Sub_Category],"Not Found")</f>
        <v>Paper</v>
      </c>
      <c r="R4747" t="str">
        <f>_xlfn.XLOOKUP(Table2[[#This Row],[Customer_ID]],Table1[Customer_ID],Table1[Region],"Not Found")</f>
        <v>South</v>
      </c>
      <c r="S4747" t="str">
        <f>_xlfn.XLOOKUP(Table2[[#This Row],[Customer_ID]],Table1[Customer_ID],Table1[Segment],"Not Found")</f>
        <v>Corporate</v>
      </c>
      <c r="T4747" t="str">
        <f>_xlfn.XLOOKUP(Table2[[#This Row],[Product_ID]],Table4[Product_ID],Table4[Product_Name],"Not Found")</f>
        <v>Notebook Set</v>
      </c>
    </row>
    <row r="4748" spans="1:20" x14ac:dyDescent="0.3">
      <c r="A4748" t="s">
        <v>5280</v>
      </c>
      <c r="B4748" s="4">
        <v>45691</v>
      </c>
      <c r="C4748" s="4">
        <v>45696</v>
      </c>
      <c r="D4748" t="s">
        <v>667</v>
      </c>
      <c r="E4748" t="s">
        <v>81</v>
      </c>
      <c r="F4748" s="8">
        <v>1</v>
      </c>
      <c r="G4748" s="10">
        <v>0.05</v>
      </c>
      <c r="H4748" t="s">
        <v>17</v>
      </c>
      <c r="I4748" s="8">
        <v>759.05</v>
      </c>
      <c r="J4748" s="8">
        <v>222.85</v>
      </c>
      <c r="K4748" s="12">
        <f>YEAR(Table2[[#This Row],[Order_Date]])</f>
        <v>2025</v>
      </c>
      <c r="L4748" s="12">
        <f>MONTH(Table2[[#This Row],[Order_Date]])</f>
        <v>2</v>
      </c>
      <c r="M4748" t="str">
        <f>TEXT(Table2[[#This Row],[Order_Date]],"mmm")</f>
        <v>Feb</v>
      </c>
      <c r="N4748" t="str">
        <f>TEXT(Table2[[#This Row],[Order_Date]],"YYYY-MM")</f>
        <v>2025-02</v>
      </c>
      <c r="O4748" s="9">
        <f>IFERROR(Table2[[#This Row],[Profit]]/Table2[[#This Row],[Sales]],0)</f>
        <v>0.29359067255121535</v>
      </c>
      <c r="P4748" t="str">
        <f>_xlfn.XLOOKUP(Table2[[#This Row],[Product_ID]],Table4[Product_ID],Table4[Category],"Not Found")</f>
        <v>Home</v>
      </c>
      <c r="Q4748" t="str">
        <f>_xlfn.XLOOKUP(Table2[[#This Row],[Product_ID]],Table4[Product_ID],Table4[Sub_Category],"Not Found")</f>
        <v>Kitchen</v>
      </c>
      <c r="R4748" t="str">
        <f>_xlfn.XLOOKUP(Table2[[#This Row],[Customer_ID]],Table1[Customer_ID],Table1[Region],"Not Found")</f>
        <v>South</v>
      </c>
      <c r="S4748" t="str">
        <f>_xlfn.XLOOKUP(Table2[[#This Row],[Customer_ID]],Table1[Customer_ID],Table1[Segment],"Not Found")</f>
        <v>Corporate</v>
      </c>
      <c r="T4748" t="str">
        <f>_xlfn.XLOOKUP(Table2[[#This Row],[Product_ID]],Table4[Product_ID],Table4[Product_Name],"Not Found")</f>
        <v>Travel Mug</v>
      </c>
    </row>
    <row r="4749" spans="1:20" x14ac:dyDescent="0.3">
      <c r="A4749" t="s">
        <v>5281</v>
      </c>
      <c r="B4749" s="4">
        <v>45990</v>
      </c>
      <c r="C4749" s="4">
        <v>45994</v>
      </c>
      <c r="D4749" t="s">
        <v>926</v>
      </c>
      <c r="E4749" t="s">
        <v>12</v>
      </c>
      <c r="F4749" s="8">
        <v>2</v>
      </c>
      <c r="G4749" s="10">
        <v>0.15</v>
      </c>
      <c r="H4749" t="s">
        <v>17</v>
      </c>
      <c r="I4749" s="8">
        <v>1018.3</v>
      </c>
      <c r="J4749" s="8">
        <v>292.58999999999997</v>
      </c>
      <c r="K4749" s="12">
        <f>YEAR(Table2[[#This Row],[Order_Date]])</f>
        <v>2025</v>
      </c>
      <c r="L4749" s="12">
        <f>MONTH(Table2[[#This Row],[Order_Date]])</f>
        <v>11</v>
      </c>
      <c r="M4749" t="str">
        <f>TEXT(Table2[[#This Row],[Order_Date]],"mmm")</f>
        <v>Nov</v>
      </c>
      <c r="N4749" t="str">
        <f>TEXT(Table2[[#This Row],[Order_Date]],"YYYY-MM")</f>
        <v>2025-11</v>
      </c>
      <c r="O4749" s="9">
        <f>IFERROR(Table2[[#This Row],[Profit]]/Table2[[#This Row],[Sales]],0)</f>
        <v>0.28733182755573011</v>
      </c>
      <c r="P4749" t="str">
        <f>_xlfn.XLOOKUP(Table2[[#This Row],[Product_ID]],Table4[Product_ID],Table4[Category],"Not Found")</f>
        <v>Home</v>
      </c>
      <c r="Q4749" t="str">
        <f>_xlfn.XLOOKUP(Table2[[#This Row],[Product_ID]],Table4[Product_ID],Table4[Sub_Category],"Not Found")</f>
        <v>Kitchen</v>
      </c>
      <c r="R4749" t="str">
        <f>_xlfn.XLOOKUP(Table2[[#This Row],[Customer_ID]],Table1[Customer_ID],Table1[Region],"Not Found")</f>
        <v>North</v>
      </c>
      <c r="S4749" t="str">
        <f>_xlfn.XLOOKUP(Table2[[#This Row],[Customer_ID]],Table1[Customer_ID],Table1[Segment],"Not Found")</f>
        <v>Corporate</v>
      </c>
      <c r="T4749" t="str">
        <f>_xlfn.XLOOKUP(Table2[[#This Row],[Product_ID]],Table4[Product_ID],Table4[Product_Name],"Not Found")</f>
        <v>Water Bottle</v>
      </c>
    </row>
    <row r="4750" spans="1:20" x14ac:dyDescent="0.3">
      <c r="A4750" t="s">
        <v>5282</v>
      </c>
      <c r="B4750" s="4">
        <v>45743</v>
      </c>
      <c r="C4750" s="4">
        <v>45744</v>
      </c>
      <c r="D4750" t="s">
        <v>1233</v>
      </c>
      <c r="E4750" t="s">
        <v>96</v>
      </c>
      <c r="F4750" s="8">
        <v>2</v>
      </c>
      <c r="G4750" s="10">
        <v>0</v>
      </c>
      <c r="H4750" t="s">
        <v>21</v>
      </c>
      <c r="I4750" s="8">
        <v>1998</v>
      </c>
      <c r="J4750" s="8">
        <v>444.58</v>
      </c>
      <c r="K4750" s="12">
        <f>YEAR(Table2[[#This Row],[Order_Date]])</f>
        <v>2025</v>
      </c>
      <c r="L4750" s="12">
        <f>MONTH(Table2[[#This Row],[Order_Date]])</f>
        <v>3</v>
      </c>
      <c r="M4750" t="str">
        <f>TEXT(Table2[[#This Row],[Order_Date]],"mmm")</f>
        <v>Mar</v>
      </c>
      <c r="N4750" t="str">
        <f>TEXT(Table2[[#This Row],[Order_Date]],"YYYY-MM")</f>
        <v>2025-03</v>
      </c>
      <c r="O4750" s="9">
        <f>IFERROR(Table2[[#This Row],[Profit]]/Table2[[#This Row],[Sales]],0)</f>
        <v>0.2225125125125125</v>
      </c>
      <c r="P4750" t="str">
        <f>_xlfn.XLOOKUP(Table2[[#This Row],[Product_ID]],Table4[Product_ID],Table4[Category],"Not Found")</f>
        <v>Home</v>
      </c>
      <c r="Q4750" t="str">
        <f>_xlfn.XLOOKUP(Table2[[#This Row],[Product_ID]],Table4[Product_ID],Table4[Sub_Category],"Not Found")</f>
        <v>Lighting</v>
      </c>
      <c r="R4750" t="str">
        <f>_xlfn.XLOOKUP(Table2[[#This Row],[Customer_ID]],Table1[Customer_ID],Table1[Region],"Not Found")</f>
        <v>East</v>
      </c>
      <c r="S4750" t="str">
        <f>_xlfn.XLOOKUP(Table2[[#This Row],[Customer_ID]],Table1[Customer_ID],Table1[Segment],"Not Found")</f>
        <v>Consumer</v>
      </c>
      <c r="T4750" t="str">
        <f>_xlfn.XLOOKUP(Table2[[#This Row],[Product_ID]],Table4[Product_ID],Table4[Product_Name],"Not Found")</f>
        <v>LED Strip Light</v>
      </c>
    </row>
    <row r="4751" spans="1:20" x14ac:dyDescent="0.3">
      <c r="A4751" t="s">
        <v>5283</v>
      </c>
      <c r="B4751" s="4">
        <v>45952</v>
      </c>
      <c r="C4751" s="4">
        <v>45954</v>
      </c>
      <c r="D4751" t="s">
        <v>527</v>
      </c>
      <c r="E4751" t="s">
        <v>55</v>
      </c>
      <c r="F4751" s="8">
        <v>1</v>
      </c>
      <c r="G4751" s="10">
        <v>0.1</v>
      </c>
      <c r="H4751" t="s">
        <v>17</v>
      </c>
      <c r="I4751" s="8">
        <v>5399.1</v>
      </c>
      <c r="J4751" s="8">
        <v>1136.83</v>
      </c>
      <c r="K4751" s="12">
        <f>YEAR(Table2[[#This Row],[Order_Date]])</f>
        <v>2025</v>
      </c>
      <c r="L4751" s="12">
        <f>MONTH(Table2[[#This Row],[Order_Date]])</f>
        <v>10</v>
      </c>
      <c r="M4751" t="str">
        <f>TEXT(Table2[[#This Row],[Order_Date]],"mmm")</f>
        <v>Oct</v>
      </c>
      <c r="N4751" t="str">
        <f>TEXT(Table2[[#This Row],[Order_Date]],"YYYY-MM")</f>
        <v>2025-10</v>
      </c>
      <c r="O4751" s="9">
        <f>IFERROR(Table2[[#This Row],[Profit]]/Table2[[#This Row],[Sales]],0)</f>
        <v>0.21055916726861881</v>
      </c>
      <c r="P4751" t="str">
        <f>_xlfn.XLOOKUP(Table2[[#This Row],[Product_ID]],Table4[Product_ID],Table4[Category],"Not Found")</f>
        <v>Furniture</v>
      </c>
      <c r="Q4751" t="str">
        <f>_xlfn.XLOOKUP(Table2[[#This Row],[Product_ID]],Table4[Product_ID],Table4[Sub_Category],"Not Found")</f>
        <v>Furniture</v>
      </c>
      <c r="R4751" t="str">
        <f>_xlfn.XLOOKUP(Table2[[#This Row],[Customer_ID]],Table1[Customer_ID],Table1[Region],"Not Found")</f>
        <v>South</v>
      </c>
      <c r="S4751" t="str">
        <f>_xlfn.XLOOKUP(Table2[[#This Row],[Customer_ID]],Table1[Customer_ID],Table1[Segment],"Not Found")</f>
        <v>Consumer</v>
      </c>
      <c r="T4751" t="str">
        <f>_xlfn.XLOOKUP(Table2[[#This Row],[Product_ID]],Table4[Product_ID],Table4[Product_Name],"Not Found")</f>
        <v>Study Table</v>
      </c>
    </row>
    <row r="4752" spans="1:20" x14ac:dyDescent="0.3">
      <c r="A4752" t="s">
        <v>5284</v>
      </c>
      <c r="B4752" s="4">
        <v>45395</v>
      </c>
      <c r="C4752" s="4">
        <v>45398</v>
      </c>
      <c r="D4752" t="s">
        <v>265</v>
      </c>
      <c r="E4752" t="s">
        <v>26</v>
      </c>
      <c r="F4752" s="8">
        <v>3</v>
      </c>
      <c r="G4752" s="10">
        <v>0</v>
      </c>
      <c r="H4752" t="s">
        <v>13</v>
      </c>
      <c r="I4752" s="8">
        <v>2697</v>
      </c>
      <c r="J4752" s="8">
        <v>715.17</v>
      </c>
      <c r="K4752" s="12">
        <f>YEAR(Table2[[#This Row],[Order_Date]])</f>
        <v>2024</v>
      </c>
      <c r="L4752" s="12">
        <f>MONTH(Table2[[#This Row],[Order_Date]])</f>
        <v>4</v>
      </c>
      <c r="M4752" t="str">
        <f>TEXT(Table2[[#This Row],[Order_Date]],"mmm")</f>
        <v>Apr</v>
      </c>
      <c r="N4752" t="str">
        <f>TEXT(Table2[[#This Row],[Order_Date]],"YYYY-MM")</f>
        <v>2024-04</v>
      </c>
      <c r="O4752" s="9">
        <f>IFERROR(Table2[[#This Row],[Profit]]/Table2[[#This Row],[Sales]],0)</f>
        <v>0.26517241379310341</v>
      </c>
      <c r="P4752" t="str">
        <f>_xlfn.XLOOKUP(Table2[[#This Row],[Product_ID]],Table4[Product_ID],Table4[Category],"Not Found")</f>
        <v>Technology</v>
      </c>
      <c r="Q4752" t="str">
        <f>_xlfn.XLOOKUP(Table2[[#This Row],[Product_ID]],Table4[Product_ID],Table4[Sub_Category],"Not Found")</f>
        <v>Accessories</v>
      </c>
      <c r="R4752" t="str">
        <f>_xlfn.XLOOKUP(Table2[[#This Row],[Customer_ID]],Table1[Customer_ID],Table1[Region],"Not Found")</f>
        <v>South</v>
      </c>
      <c r="S4752" t="str">
        <f>_xlfn.XLOOKUP(Table2[[#This Row],[Customer_ID]],Table1[Customer_ID],Table1[Segment],"Not Found")</f>
        <v>Consumer</v>
      </c>
      <c r="T4752" t="str">
        <f>_xlfn.XLOOKUP(Table2[[#This Row],[Product_ID]],Table4[Product_ID],Table4[Product_Name],"Not Found")</f>
        <v>Keyboard</v>
      </c>
    </row>
    <row r="4753" spans="1:20" x14ac:dyDescent="0.3">
      <c r="A4753" t="s">
        <v>5285</v>
      </c>
      <c r="B4753" s="4">
        <v>45753</v>
      </c>
      <c r="C4753" s="4">
        <v>45756</v>
      </c>
      <c r="D4753" t="s">
        <v>126</v>
      </c>
      <c r="E4753" t="s">
        <v>26</v>
      </c>
      <c r="F4753" s="8">
        <v>1</v>
      </c>
      <c r="G4753" s="10">
        <v>0.05</v>
      </c>
      <c r="H4753" t="s">
        <v>17</v>
      </c>
      <c r="I4753" s="8">
        <v>854.05</v>
      </c>
      <c r="J4753" s="8">
        <v>233.65</v>
      </c>
      <c r="K4753" s="12">
        <f>YEAR(Table2[[#This Row],[Order_Date]])</f>
        <v>2025</v>
      </c>
      <c r="L4753" s="12">
        <f>MONTH(Table2[[#This Row],[Order_Date]])</f>
        <v>4</v>
      </c>
      <c r="M4753" t="str">
        <f>TEXT(Table2[[#This Row],[Order_Date]],"mmm")</f>
        <v>Apr</v>
      </c>
      <c r="N4753" t="str">
        <f>TEXT(Table2[[#This Row],[Order_Date]],"YYYY-MM")</f>
        <v>2025-04</v>
      </c>
      <c r="O4753" s="9">
        <f>IFERROR(Table2[[#This Row],[Profit]]/Table2[[#This Row],[Sales]],0)</f>
        <v>0.27357883027925767</v>
      </c>
      <c r="P4753" t="str">
        <f>_xlfn.XLOOKUP(Table2[[#This Row],[Product_ID]],Table4[Product_ID],Table4[Category],"Not Found")</f>
        <v>Technology</v>
      </c>
      <c r="Q4753" t="str">
        <f>_xlfn.XLOOKUP(Table2[[#This Row],[Product_ID]],Table4[Product_ID],Table4[Sub_Category],"Not Found")</f>
        <v>Accessories</v>
      </c>
      <c r="R4753" t="str">
        <f>_xlfn.XLOOKUP(Table2[[#This Row],[Customer_ID]],Table1[Customer_ID],Table1[Region],"Not Found")</f>
        <v>North</v>
      </c>
      <c r="S4753" t="str">
        <f>_xlfn.XLOOKUP(Table2[[#This Row],[Customer_ID]],Table1[Customer_ID],Table1[Segment],"Not Found")</f>
        <v>Consumer</v>
      </c>
      <c r="T4753" t="str">
        <f>_xlfn.XLOOKUP(Table2[[#This Row],[Product_ID]],Table4[Product_ID],Table4[Product_Name],"Not Found")</f>
        <v>Keyboard</v>
      </c>
    </row>
    <row r="4754" spans="1:20" x14ac:dyDescent="0.3">
      <c r="A4754" t="s">
        <v>5286</v>
      </c>
      <c r="B4754" s="4">
        <v>46009</v>
      </c>
      <c r="C4754" s="4">
        <v>46010</v>
      </c>
      <c r="D4754" t="s">
        <v>1266</v>
      </c>
      <c r="E4754" t="s">
        <v>71</v>
      </c>
      <c r="F4754" s="8">
        <v>2</v>
      </c>
      <c r="G4754" s="10">
        <v>0.05</v>
      </c>
      <c r="H4754" t="s">
        <v>13</v>
      </c>
      <c r="I4754" s="8">
        <v>1518.1</v>
      </c>
      <c r="J4754" s="8">
        <v>462.87</v>
      </c>
      <c r="K4754" s="12">
        <f>YEAR(Table2[[#This Row],[Order_Date]])</f>
        <v>2025</v>
      </c>
      <c r="L4754" s="12">
        <f>MONTH(Table2[[#This Row],[Order_Date]])</f>
        <v>12</v>
      </c>
      <c r="M4754" t="str">
        <f>TEXT(Table2[[#This Row],[Order_Date]],"mmm")</f>
        <v>Dec</v>
      </c>
      <c r="N4754" t="str">
        <f>TEXT(Table2[[#This Row],[Order_Date]],"YYYY-MM")</f>
        <v>2025-12</v>
      </c>
      <c r="O4754" s="9">
        <f>IFERROR(Table2[[#This Row],[Profit]]/Table2[[#This Row],[Sales]],0)</f>
        <v>0.30490086292075624</v>
      </c>
      <c r="P4754" t="str">
        <f>_xlfn.XLOOKUP(Table2[[#This Row],[Product_ID]],Table4[Product_ID],Table4[Category],"Not Found")</f>
        <v>Home</v>
      </c>
      <c r="Q4754" t="str">
        <f>_xlfn.XLOOKUP(Table2[[#This Row],[Product_ID]],Table4[Product_ID],Table4[Sub_Category],"Not Found")</f>
        <v>Storage</v>
      </c>
      <c r="R4754" t="str">
        <f>_xlfn.XLOOKUP(Table2[[#This Row],[Customer_ID]],Table1[Customer_ID],Table1[Region],"Not Found")</f>
        <v>West</v>
      </c>
      <c r="S4754" t="str">
        <f>_xlfn.XLOOKUP(Table2[[#This Row],[Customer_ID]],Table1[Customer_ID],Table1[Segment],"Not Found")</f>
        <v>Consumer</v>
      </c>
      <c r="T4754" t="str">
        <f>_xlfn.XLOOKUP(Table2[[#This Row],[Product_ID]],Table4[Product_ID],Table4[Product_Name],"Not Found")</f>
        <v>Storage Box</v>
      </c>
    </row>
    <row r="4755" spans="1:20" x14ac:dyDescent="0.3">
      <c r="A4755" t="s">
        <v>5287</v>
      </c>
      <c r="B4755" s="4">
        <v>46001</v>
      </c>
      <c r="C4755" s="4">
        <v>46004</v>
      </c>
      <c r="D4755" t="s">
        <v>2069</v>
      </c>
      <c r="E4755" t="s">
        <v>35</v>
      </c>
      <c r="F4755" s="8">
        <v>1</v>
      </c>
      <c r="G4755" s="10">
        <v>0.1</v>
      </c>
      <c r="H4755" t="s">
        <v>30</v>
      </c>
      <c r="I4755" s="8">
        <v>1439.1</v>
      </c>
      <c r="J4755" s="8">
        <v>-171.6</v>
      </c>
      <c r="K4755" s="12">
        <f>YEAR(Table2[[#This Row],[Order_Date]])</f>
        <v>2025</v>
      </c>
      <c r="L4755" s="12">
        <f>MONTH(Table2[[#This Row],[Order_Date]])</f>
        <v>12</v>
      </c>
      <c r="M4755" t="str">
        <f>TEXT(Table2[[#This Row],[Order_Date]],"mmm")</f>
        <v>Dec</v>
      </c>
      <c r="N4755" t="str">
        <f>TEXT(Table2[[#This Row],[Order_Date]],"YYYY-MM")</f>
        <v>2025-12</v>
      </c>
      <c r="O4755" s="9">
        <f>IFERROR(Table2[[#This Row],[Profit]]/Table2[[#This Row],[Sales]],0)</f>
        <v>-0.11924119241192413</v>
      </c>
      <c r="P4755" t="str">
        <f>_xlfn.XLOOKUP(Table2[[#This Row],[Product_ID]],Table4[Product_ID],Table4[Category],"Not Found")</f>
        <v>Lifestyle</v>
      </c>
      <c r="Q4755" t="str">
        <f>_xlfn.XLOOKUP(Table2[[#This Row],[Product_ID]],Table4[Product_ID],Table4[Sub_Category],"Not Found")</f>
        <v>Bags</v>
      </c>
      <c r="R4755" t="str">
        <f>_xlfn.XLOOKUP(Table2[[#This Row],[Customer_ID]],Table1[Customer_ID],Table1[Region],"Not Found")</f>
        <v>South</v>
      </c>
      <c r="S4755" t="str">
        <f>_xlfn.XLOOKUP(Table2[[#This Row],[Customer_ID]],Table1[Customer_ID],Table1[Segment],"Not Found")</f>
        <v>Consumer</v>
      </c>
      <c r="T4755" t="str">
        <f>_xlfn.XLOOKUP(Table2[[#This Row],[Product_ID]],Table4[Product_ID],Table4[Product_Name],"Not Found")</f>
        <v>Backpack</v>
      </c>
    </row>
    <row r="4756" spans="1:20" x14ac:dyDescent="0.3">
      <c r="A4756" t="s">
        <v>5288</v>
      </c>
      <c r="B4756" s="4">
        <v>45687</v>
      </c>
      <c r="C4756" s="4">
        <v>45690</v>
      </c>
      <c r="D4756" t="s">
        <v>1429</v>
      </c>
      <c r="E4756" t="s">
        <v>200</v>
      </c>
      <c r="F4756" s="8">
        <v>3</v>
      </c>
      <c r="G4756" s="10">
        <v>0</v>
      </c>
      <c r="H4756" t="s">
        <v>17</v>
      </c>
      <c r="I4756" s="8">
        <v>3297</v>
      </c>
      <c r="J4756" s="8">
        <v>950.82</v>
      </c>
      <c r="K4756" s="12">
        <f>YEAR(Table2[[#This Row],[Order_Date]])</f>
        <v>2025</v>
      </c>
      <c r="L4756" s="12">
        <f>MONTH(Table2[[#This Row],[Order_Date]])</f>
        <v>1</v>
      </c>
      <c r="M4756" t="str">
        <f>TEXT(Table2[[#This Row],[Order_Date]],"mmm")</f>
        <v>Jan</v>
      </c>
      <c r="N4756" t="str">
        <f>TEXT(Table2[[#This Row],[Order_Date]],"YYYY-MM")</f>
        <v>2025-01</v>
      </c>
      <c r="O4756" s="9">
        <f>IFERROR(Table2[[#This Row],[Profit]]/Table2[[#This Row],[Sales]],0)</f>
        <v>0.2883894449499545</v>
      </c>
      <c r="P4756" t="str">
        <f>_xlfn.XLOOKUP(Table2[[#This Row],[Product_ID]],Table4[Product_ID],Table4[Category],"Not Found")</f>
        <v>Office</v>
      </c>
      <c r="Q4756" t="str">
        <f>_xlfn.XLOOKUP(Table2[[#This Row],[Product_ID]],Table4[Product_ID],Table4[Sub_Category],"Not Found")</f>
        <v>Office Supplies</v>
      </c>
      <c r="R4756" t="str">
        <f>_xlfn.XLOOKUP(Table2[[#This Row],[Customer_ID]],Table1[Customer_ID],Table1[Region],"Not Found")</f>
        <v>North</v>
      </c>
      <c r="S4756" t="str">
        <f>_xlfn.XLOOKUP(Table2[[#This Row],[Customer_ID]],Table1[Customer_ID],Table1[Segment],"Not Found")</f>
        <v>Corporate</v>
      </c>
      <c r="T4756" t="str">
        <f>_xlfn.XLOOKUP(Table2[[#This Row],[Product_ID]],Table4[Product_ID],Table4[Product_Name],"Not Found")</f>
        <v>Laptop Stand</v>
      </c>
    </row>
    <row r="4757" spans="1:20" x14ac:dyDescent="0.3">
      <c r="A4757" t="s">
        <v>5289</v>
      </c>
      <c r="B4757" s="4">
        <v>45628</v>
      </c>
      <c r="C4757" s="4">
        <v>45632</v>
      </c>
      <c r="D4757" t="s">
        <v>233</v>
      </c>
      <c r="E4757" t="s">
        <v>76</v>
      </c>
      <c r="F4757" s="8">
        <v>1</v>
      </c>
      <c r="G4757" s="10">
        <v>0</v>
      </c>
      <c r="H4757" t="s">
        <v>17</v>
      </c>
      <c r="I4757" s="8">
        <v>899</v>
      </c>
      <c r="J4757" s="8">
        <v>203.03</v>
      </c>
      <c r="K4757" s="12">
        <f>YEAR(Table2[[#This Row],[Order_Date]])</f>
        <v>2024</v>
      </c>
      <c r="L4757" s="12">
        <f>MONTH(Table2[[#This Row],[Order_Date]])</f>
        <v>12</v>
      </c>
      <c r="M4757" t="str">
        <f>TEXT(Table2[[#This Row],[Order_Date]],"mmm")</f>
        <v>Dec</v>
      </c>
      <c r="N4757" t="str">
        <f>TEXT(Table2[[#This Row],[Order_Date]],"YYYY-MM")</f>
        <v>2024-12</v>
      </c>
      <c r="O4757" s="9">
        <f>IFERROR(Table2[[#This Row],[Profit]]/Table2[[#This Row],[Sales]],0)</f>
        <v>0.22583982202447164</v>
      </c>
      <c r="P4757" t="str">
        <f>_xlfn.XLOOKUP(Table2[[#This Row],[Product_ID]],Table4[Product_ID],Table4[Category],"Not Found")</f>
        <v>Home</v>
      </c>
      <c r="Q4757" t="str">
        <f>_xlfn.XLOOKUP(Table2[[#This Row],[Product_ID]],Table4[Product_ID],Table4[Sub_Category],"Not Found")</f>
        <v>Decor</v>
      </c>
      <c r="R4757" t="str">
        <f>_xlfn.XLOOKUP(Table2[[#This Row],[Customer_ID]],Table1[Customer_ID],Table1[Region],"Not Found")</f>
        <v>West</v>
      </c>
      <c r="S4757" t="str">
        <f>_xlfn.XLOOKUP(Table2[[#This Row],[Customer_ID]],Table1[Customer_ID],Table1[Segment],"Not Found")</f>
        <v>Corporate</v>
      </c>
      <c r="T4757" t="str">
        <f>_xlfn.XLOOKUP(Table2[[#This Row],[Product_ID]],Table4[Product_ID],Table4[Product_Name],"Not Found")</f>
        <v>Wall Clock</v>
      </c>
    </row>
    <row r="4758" spans="1:20" x14ac:dyDescent="0.3">
      <c r="A4758" t="s">
        <v>5290</v>
      </c>
      <c r="B4758" s="4">
        <v>45890</v>
      </c>
      <c r="C4758" s="4">
        <v>45891</v>
      </c>
      <c r="D4758" t="s">
        <v>191</v>
      </c>
      <c r="E4758" t="s">
        <v>71</v>
      </c>
      <c r="F4758" s="8">
        <v>2</v>
      </c>
      <c r="G4758" s="10">
        <v>0</v>
      </c>
      <c r="H4758" t="s">
        <v>13</v>
      </c>
      <c r="I4758" s="8">
        <v>1598</v>
      </c>
      <c r="J4758" s="8">
        <v>326.44</v>
      </c>
      <c r="K4758" s="12">
        <f>YEAR(Table2[[#This Row],[Order_Date]])</f>
        <v>2025</v>
      </c>
      <c r="L4758" s="12">
        <f>MONTH(Table2[[#This Row],[Order_Date]])</f>
        <v>8</v>
      </c>
      <c r="M4758" t="str">
        <f>TEXT(Table2[[#This Row],[Order_Date]],"mmm")</f>
        <v>Aug</v>
      </c>
      <c r="N4758" t="str">
        <f>TEXT(Table2[[#This Row],[Order_Date]],"YYYY-MM")</f>
        <v>2025-08</v>
      </c>
      <c r="O4758" s="9">
        <f>IFERROR(Table2[[#This Row],[Profit]]/Table2[[#This Row],[Sales]],0)</f>
        <v>0.20428035043804757</v>
      </c>
      <c r="P4758" t="str">
        <f>_xlfn.XLOOKUP(Table2[[#This Row],[Product_ID]],Table4[Product_ID],Table4[Category],"Not Found")</f>
        <v>Home</v>
      </c>
      <c r="Q4758" t="str">
        <f>_xlfn.XLOOKUP(Table2[[#This Row],[Product_ID]],Table4[Product_ID],Table4[Sub_Category],"Not Found")</f>
        <v>Storage</v>
      </c>
      <c r="R4758" t="str">
        <f>_xlfn.XLOOKUP(Table2[[#This Row],[Customer_ID]],Table1[Customer_ID],Table1[Region],"Not Found")</f>
        <v>West</v>
      </c>
      <c r="S4758" t="str">
        <f>_xlfn.XLOOKUP(Table2[[#This Row],[Customer_ID]],Table1[Customer_ID],Table1[Segment],"Not Found")</f>
        <v>Consumer</v>
      </c>
      <c r="T4758" t="str">
        <f>_xlfn.XLOOKUP(Table2[[#This Row],[Product_ID]],Table4[Product_ID],Table4[Product_Name],"Not Found")</f>
        <v>Storage Box</v>
      </c>
    </row>
    <row r="4759" spans="1:20" x14ac:dyDescent="0.3">
      <c r="A4759" t="s">
        <v>5291</v>
      </c>
      <c r="B4759" s="4">
        <v>45433</v>
      </c>
      <c r="C4759" s="4">
        <v>45437</v>
      </c>
      <c r="D4759" t="s">
        <v>98</v>
      </c>
      <c r="E4759" t="s">
        <v>58</v>
      </c>
      <c r="F4759" s="8">
        <v>1</v>
      </c>
      <c r="G4759" s="10">
        <v>0.05</v>
      </c>
      <c r="H4759" t="s">
        <v>13</v>
      </c>
      <c r="I4759" s="8">
        <v>1899.05</v>
      </c>
      <c r="J4759" s="8">
        <v>449.6</v>
      </c>
      <c r="K4759" s="12">
        <f>YEAR(Table2[[#This Row],[Order_Date]])</f>
        <v>2024</v>
      </c>
      <c r="L4759" s="12">
        <f>MONTH(Table2[[#This Row],[Order_Date]])</f>
        <v>5</v>
      </c>
      <c r="M4759" t="str">
        <f>TEXT(Table2[[#This Row],[Order_Date]],"mmm")</f>
        <v>May</v>
      </c>
      <c r="N4759" t="str">
        <f>TEXT(Table2[[#This Row],[Order_Date]],"YYYY-MM")</f>
        <v>2024-05</v>
      </c>
      <c r="O4759" s="9">
        <f>IFERROR(Table2[[#This Row],[Profit]]/Table2[[#This Row],[Sales]],0)</f>
        <v>0.2367499539243306</v>
      </c>
      <c r="P4759" t="str">
        <f>_xlfn.XLOOKUP(Table2[[#This Row],[Product_ID]],Table4[Product_ID],Table4[Category],"Not Found")</f>
        <v>Technology</v>
      </c>
      <c r="Q4759" t="str">
        <f>_xlfn.XLOOKUP(Table2[[#This Row],[Product_ID]],Table4[Product_ID],Table4[Sub_Category],"Not Found")</f>
        <v>Audio</v>
      </c>
      <c r="R4759" t="str">
        <f>_xlfn.XLOOKUP(Table2[[#This Row],[Customer_ID]],Table1[Customer_ID],Table1[Region],"Not Found")</f>
        <v>West</v>
      </c>
      <c r="S4759" t="str">
        <f>_xlfn.XLOOKUP(Table2[[#This Row],[Customer_ID]],Table1[Customer_ID],Table1[Segment],"Not Found")</f>
        <v>Consumer</v>
      </c>
      <c r="T4759" t="str">
        <f>_xlfn.XLOOKUP(Table2[[#This Row],[Product_ID]],Table4[Product_ID],Table4[Product_Name],"Not Found")</f>
        <v>Bluetooth Speaker</v>
      </c>
    </row>
    <row r="4760" spans="1:20" x14ac:dyDescent="0.3">
      <c r="A4760" t="s">
        <v>5292</v>
      </c>
      <c r="B4760" s="4">
        <v>45608</v>
      </c>
      <c r="C4760" s="4">
        <v>45611</v>
      </c>
      <c r="D4760" t="s">
        <v>363</v>
      </c>
      <c r="E4760" t="s">
        <v>58</v>
      </c>
      <c r="F4760" s="8">
        <v>1</v>
      </c>
      <c r="G4760" s="10">
        <v>0.15</v>
      </c>
      <c r="H4760" t="s">
        <v>17</v>
      </c>
      <c r="I4760" s="8">
        <v>1699.15</v>
      </c>
      <c r="J4760" s="8">
        <v>385.77</v>
      </c>
      <c r="K4760" s="12">
        <f>YEAR(Table2[[#This Row],[Order_Date]])</f>
        <v>2024</v>
      </c>
      <c r="L4760" s="12">
        <f>MONTH(Table2[[#This Row],[Order_Date]])</f>
        <v>11</v>
      </c>
      <c r="M4760" t="str">
        <f>TEXT(Table2[[#This Row],[Order_Date]],"mmm")</f>
        <v>Nov</v>
      </c>
      <c r="N4760" t="str">
        <f>TEXT(Table2[[#This Row],[Order_Date]],"YYYY-MM")</f>
        <v>2024-11</v>
      </c>
      <c r="O4760" s="9">
        <f>IFERROR(Table2[[#This Row],[Profit]]/Table2[[#This Row],[Sales]],0)</f>
        <v>0.22703704793573254</v>
      </c>
      <c r="P4760" t="str">
        <f>_xlfn.XLOOKUP(Table2[[#This Row],[Product_ID]],Table4[Product_ID],Table4[Category],"Not Found")</f>
        <v>Technology</v>
      </c>
      <c r="Q4760" t="str">
        <f>_xlfn.XLOOKUP(Table2[[#This Row],[Product_ID]],Table4[Product_ID],Table4[Sub_Category],"Not Found")</f>
        <v>Audio</v>
      </c>
      <c r="R4760" t="str">
        <f>_xlfn.XLOOKUP(Table2[[#This Row],[Customer_ID]],Table1[Customer_ID],Table1[Region],"Not Found")</f>
        <v>East</v>
      </c>
      <c r="S4760" t="str">
        <f>_xlfn.XLOOKUP(Table2[[#This Row],[Customer_ID]],Table1[Customer_ID],Table1[Segment],"Not Found")</f>
        <v>Home Office</v>
      </c>
      <c r="T4760" t="str">
        <f>_xlfn.XLOOKUP(Table2[[#This Row],[Product_ID]],Table4[Product_ID],Table4[Product_Name],"Not Found")</f>
        <v>Bluetooth Speaker</v>
      </c>
    </row>
    <row r="4761" spans="1:20" x14ac:dyDescent="0.3">
      <c r="A4761" t="s">
        <v>5293</v>
      </c>
      <c r="B4761" s="4">
        <v>46002</v>
      </c>
      <c r="C4761" s="4">
        <v>46007</v>
      </c>
      <c r="D4761" t="s">
        <v>271</v>
      </c>
      <c r="E4761" t="s">
        <v>96</v>
      </c>
      <c r="F4761" s="8">
        <v>3</v>
      </c>
      <c r="G4761" s="10">
        <v>0.1</v>
      </c>
      <c r="H4761" t="s">
        <v>13</v>
      </c>
      <c r="I4761" s="8">
        <v>2697.3</v>
      </c>
      <c r="J4761" s="8">
        <v>690.46</v>
      </c>
      <c r="K4761" s="12">
        <f>YEAR(Table2[[#This Row],[Order_Date]])</f>
        <v>2025</v>
      </c>
      <c r="L4761" s="12">
        <f>MONTH(Table2[[#This Row],[Order_Date]])</f>
        <v>12</v>
      </c>
      <c r="M4761" t="str">
        <f>TEXT(Table2[[#This Row],[Order_Date]],"mmm")</f>
        <v>Dec</v>
      </c>
      <c r="N4761" t="str">
        <f>TEXT(Table2[[#This Row],[Order_Date]],"YYYY-MM")</f>
        <v>2025-12</v>
      </c>
      <c r="O4761" s="9">
        <f>IFERROR(Table2[[#This Row],[Profit]]/Table2[[#This Row],[Sales]],0)</f>
        <v>0.25598190783375968</v>
      </c>
      <c r="P4761" t="str">
        <f>_xlfn.XLOOKUP(Table2[[#This Row],[Product_ID]],Table4[Product_ID],Table4[Category],"Not Found")</f>
        <v>Home</v>
      </c>
      <c r="Q4761" t="str">
        <f>_xlfn.XLOOKUP(Table2[[#This Row],[Product_ID]],Table4[Product_ID],Table4[Sub_Category],"Not Found")</f>
        <v>Lighting</v>
      </c>
      <c r="R4761" t="str">
        <f>_xlfn.XLOOKUP(Table2[[#This Row],[Customer_ID]],Table1[Customer_ID],Table1[Region],"Not Found")</f>
        <v>South</v>
      </c>
      <c r="S4761" t="str">
        <f>_xlfn.XLOOKUP(Table2[[#This Row],[Customer_ID]],Table1[Customer_ID],Table1[Segment],"Not Found")</f>
        <v>Consumer</v>
      </c>
      <c r="T4761" t="str">
        <f>_xlfn.XLOOKUP(Table2[[#This Row],[Product_ID]],Table4[Product_ID],Table4[Product_Name],"Not Found")</f>
        <v>LED Strip Light</v>
      </c>
    </row>
    <row r="4762" spans="1:20" x14ac:dyDescent="0.3">
      <c r="A4762" t="s">
        <v>5294</v>
      </c>
      <c r="B4762" s="4">
        <v>45849</v>
      </c>
      <c r="C4762" s="4">
        <v>45854</v>
      </c>
      <c r="D4762" t="s">
        <v>120</v>
      </c>
      <c r="E4762" t="s">
        <v>16</v>
      </c>
      <c r="F4762" s="8">
        <v>1</v>
      </c>
      <c r="G4762" s="10">
        <v>0</v>
      </c>
      <c r="H4762" t="s">
        <v>21</v>
      </c>
      <c r="I4762" s="8">
        <v>1299</v>
      </c>
      <c r="J4762" s="8">
        <v>264.19</v>
      </c>
      <c r="K4762" s="12">
        <f>YEAR(Table2[[#This Row],[Order_Date]])</f>
        <v>2025</v>
      </c>
      <c r="L4762" s="12">
        <f>MONTH(Table2[[#This Row],[Order_Date]])</f>
        <v>7</v>
      </c>
      <c r="M4762" t="str">
        <f>TEXT(Table2[[#This Row],[Order_Date]],"mmm")</f>
        <v>Jul</v>
      </c>
      <c r="N4762" t="str">
        <f>TEXT(Table2[[#This Row],[Order_Date]],"YYYY-MM")</f>
        <v>2025-07</v>
      </c>
      <c r="O4762" s="9">
        <f>IFERROR(Table2[[#This Row],[Profit]]/Table2[[#This Row],[Sales]],0)</f>
        <v>0.20337952270977674</v>
      </c>
      <c r="P4762" t="str">
        <f>_xlfn.XLOOKUP(Table2[[#This Row],[Product_ID]],Table4[Product_ID],Table4[Category],"Not Found")</f>
        <v>Technology</v>
      </c>
      <c r="Q4762" t="str">
        <f>_xlfn.XLOOKUP(Table2[[#This Row],[Product_ID]],Table4[Product_ID],Table4[Sub_Category],"Not Found")</f>
        <v>Accessories</v>
      </c>
      <c r="R4762" t="str">
        <f>_xlfn.XLOOKUP(Table2[[#This Row],[Customer_ID]],Table1[Customer_ID],Table1[Region],"Not Found")</f>
        <v>East</v>
      </c>
      <c r="S4762" t="str">
        <f>_xlfn.XLOOKUP(Table2[[#This Row],[Customer_ID]],Table1[Customer_ID],Table1[Segment],"Not Found")</f>
        <v>Consumer</v>
      </c>
      <c r="T4762" t="str">
        <f>_xlfn.XLOOKUP(Table2[[#This Row],[Product_ID]],Table4[Product_ID],Table4[Product_Name],"Not Found")</f>
        <v>USB-C Hub</v>
      </c>
    </row>
    <row r="4763" spans="1:20" x14ac:dyDescent="0.3">
      <c r="A4763" t="s">
        <v>5295</v>
      </c>
      <c r="B4763" s="4">
        <v>45818</v>
      </c>
      <c r="C4763" s="4">
        <v>45822</v>
      </c>
      <c r="D4763" t="s">
        <v>544</v>
      </c>
      <c r="E4763" t="s">
        <v>50</v>
      </c>
      <c r="F4763" s="8">
        <v>2</v>
      </c>
      <c r="G4763" s="10">
        <v>0.15</v>
      </c>
      <c r="H4763" t="s">
        <v>17</v>
      </c>
      <c r="I4763" s="8">
        <v>848.3</v>
      </c>
      <c r="J4763" s="8">
        <v>259.33999999999997</v>
      </c>
      <c r="K4763" s="12">
        <f>YEAR(Table2[[#This Row],[Order_Date]])</f>
        <v>2025</v>
      </c>
      <c r="L4763" s="12">
        <f>MONTH(Table2[[#This Row],[Order_Date]])</f>
        <v>6</v>
      </c>
      <c r="M4763" t="str">
        <f>TEXT(Table2[[#This Row],[Order_Date]],"mmm")</f>
        <v>Jun</v>
      </c>
      <c r="N4763" t="str">
        <f>TEXT(Table2[[#This Row],[Order_Date]],"YYYY-MM")</f>
        <v>2025-06</v>
      </c>
      <c r="O4763" s="9">
        <f>IFERROR(Table2[[#This Row],[Profit]]/Table2[[#This Row],[Sales]],0)</f>
        <v>0.30571731698691501</v>
      </c>
      <c r="P4763" t="str">
        <f>_xlfn.XLOOKUP(Table2[[#This Row],[Product_ID]],Table4[Product_ID],Table4[Category],"Not Found")</f>
        <v>Technology</v>
      </c>
      <c r="Q4763" t="str">
        <f>_xlfn.XLOOKUP(Table2[[#This Row],[Product_ID]],Table4[Product_ID],Table4[Sub_Category],"Not Found")</f>
        <v>Accessories</v>
      </c>
      <c r="R4763" t="str">
        <f>_xlfn.XLOOKUP(Table2[[#This Row],[Customer_ID]],Table1[Customer_ID],Table1[Region],"Not Found")</f>
        <v>South</v>
      </c>
      <c r="S4763" t="str">
        <f>_xlfn.XLOOKUP(Table2[[#This Row],[Customer_ID]],Table1[Customer_ID],Table1[Segment],"Not Found")</f>
        <v>Corporate</v>
      </c>
      <c r="T4763" t="str">
        <f>_xlfn.XLOOKUP(Table2[[#This Row],[Product_ID]],Table4[Product_ID],Table4[Product_Name],"Not Found")</f>
        <v>Wireless Mouse</v>
      </c>
    </row>
    <row r="4764" spans="1:20" x14ac:dyDescent="0.3">
      <c r="A4764" t="s">
        <v>5296</v>
      </c>
      <c r="B4764" s="4">
        <v>45847</v>
      </c>
      <c r="C4764" s="4">
        <v>45849</v>
      </c>
      <c r="D4764" t="s">
        <v>405</v>
      </c>
      <c r="E4764" t="s">
        <v>81</v>
      </c>
      <c r="F4764" s="8">
        <v>1</v>
      </c>
      <c r="G4764" s="10">
        <v>0</v>
      </c>
      <c r="H4764" t="s">
        <v>13</v>
      </c>
      <c r="I4764" s="8">
        <v>799</v>
      </c>
      <c r="J4764" s="8">
        <v>241.95</v>
      </c>
      <c r="K4764" s="12">
        <f>YEAR(Table2[[#This Row],[Order_Date]])</f>
        <v>2025</v>
      </c>
      <c r="L4764" s="12">
        <f>MONTH(Table2[[#This Row],[Order_Date]])</f>
        <v>7</v>
      </c>
      <c r="M4764" t="str">
        <f>TEXT(Table2[[#This Row],[Order_Date]],"mmm")</f>
        <v>Jul</v>
      </c>
      <c r="N4764" t="str">
        <f>TEXT(Table2[[#This Row],[Order_Date]],"YYYY-MM")</f>
        <v>2025-07</v>
      </c>
      <c r="O4764" s="9">
        <f>IFERROR(Table2[[#This Row],[Profit]]/Table2[[#This Row],[Sales]],0)</f>
        <v>0.30281602002503127</v>
      </c>
      <c r="P4764" t="str">
        <f>_xlfn.XLOOKUP(Table2[[#This Row],[Product_ID]],Table4[Product_ID],Table4[Category],"Not Found")</f>
        <v>Home</v>
      </c>
      <c r="Q4764" t="str">
        <f>_xlfn.XLOOKUP(Table2[[#This Row],[Product_ID]],Table4[Product_ID],Table4[Sub_Category],"Not Found")</f>
        <v>Kitchen</v>
      </c>
      <c r="R4764" t="str">
        <f>_xlfn.XLOOKUP(Table2[[#This Row],[Customer_ID]],Table1[Customer_ID],Table1[Region],"Not Found")</f>
        <v>West</v>
      </c>
      <c r="S4764" t="str">
        <f>_xlfn.XLOOKUP(Table2[[#This Row],[Customer_ID]],Table1[Customer_ID],Table1[Segment],"Not Found")</f>
        <v>Consumer</v>
      </c>
      <c r="T4764" t="str">
        <f>_xlfn.XLOOKUP(Table2[[#This Row],[Product_ID]],Table4[Product_ID],Table4[Product_Name],"Not Found")</f>
        <v>Travel Mug</v>
      </c>
    </row>
    <row r="4765" spans="1:20" x14ac:dyDescent="0.3">
      <c r="A4765" t="s">
        <v>5297</v>
      </c>
      <c r="B4765" s="4">
        <v>45692</v>
      </c>
      <c r="C4765" s="4">
        <v>45694</v>
      </c>
      <c r="D4765" t="s">
        <v>924</v>
      </c>
      <c r="E4765" t="s">
        <v>200</v>
      </c>
      <c r="F4765" s="8">
        <v>1</v>
      </c>
      <c r="G4765" s="10">
        <v>0.05</v>
      </c>
      <c r="H4765" t="s">
        <v>13</v>
      </c>
      <c r="I4765" s="8">
        <v>1044.05</v>
      </c>
      <c r="J4765" s="8">
        <v>277.04000000000002</v>
      </c>
      <c r="K4765" s="12">
        <f>YEAR(Table2[[#This Row],[Order_Date]])</f>
        <v>2025</v>
      </c>
      <c r="L4765" s="12">
        <f>MONTH(Table2[[#This Row],[Order_Date]])</f>
        <v>2</v>
      </c>
      <c r="M4765" t="str">
        <f>TEXT(Table2[[#This Row],[Order_Date]],"mmm")</f>
        <v>Feb</v>
      </c>
      <c r="N4765" t="str">
        <f>TEXT(Table2[[#This Row],[Order_Date]],"YYYY-MM")</f>
        <v>2025-02</v>
      </c>
      <c r="O4765" s="9">
        <f>IFERROR(Table2[[#This Row],[Profit]]/Table2[[#This Row],[Sales]],0)</f>
        <v>0.26535127627987171</v>
      </c>
      <c r="P4765" t="str">
        <f>_xlfn.XLOOKUP(Table2[[#This Row],[Product_ID]],Table4[Product_ID],Table4[Category],"Not Found")</f>
        <v>Office</v>
      </c>
      <c r="Q4765" t="str">
        <f>_xlfn.XLOOKUP(Table2[[#This Row],[Product_ID]],Table4[Product_ID],Table4[Sub_Category],"Not Found")</f>
        <v>Office Supplies</v>
      </c>
      <c r="R4765" t="str">
        <f>_xlfn.XLOOKUP(Table2[[#This Row],[Customer_ID]],Table1[Customer_ID],Table1[Region],"Not Found")</f>
        <v>South</v>
      </c>
      <c r="S4765" t="str">
        <f>_xlfn.XLOOKUP(Table2[[#This Row],[Customer_ID]],Table1[Customer_ID],Table1[Segment],"Not Found")</f>
        <v>Consumer</v>
      </c>
      <c r="T4765" t="str">
        <f>_xlfn.XLOOKUP(Table2[[#This Row],[Product_ID]],Table4[Product_ID],Table4[Product_Name],"Not Found")</f>
        <v>Laptop Stand</v>
      </c>
    </row>
    <row r="4766" spans="1:20" x14ac:dyDescent="0.3">
      <c r="A4766" t="s">
        <v>5298</v>
      </c>
      <c r="B4766" s="4">
        <v>45972</v>
      </c>
      <c r="C4766" s="4">
        <v>45973</v>
      </c>
      <c r="D4766" t="s">
        <v>828</v>
      </c>
      <c r="E4766" t="s">
        <v>35</v>
      </c>
      <c r="F4766" s="8">
        <v>2</v>
      </c>
      <c r="G4766" s="10">
        <v>0.1</v>
      </c>
      <c r="H4766" t="s">
        <v>17</v>
      </c>
      <c r="I4766" s="8">
        <v>2878.2</v>
      </c>
      <c r="J4766" s="8">
        <v>861.09</v>
      </c>
      <c r="K4766" s="12">
        <f>YEAR(Table2[[#This Row],[Order_Date]])</f>
        <v>2025</v>
      </c>
      <c r="L4766" s="12">
        <f>MONTH(Table2[[#This Row],[Order_Date]])</f>
        <v>11</v>
      </c>
      <c r="M4766" t="str">
        <f>TEXT(Table2[[#This Row],[Order_Date]],"mmm")</f>
        <v>Nov</v>
      </c>
      <c r="N4766" t="str">
        <f>TEXT(Table2[[#This Row],[Order_Date]],"YYYY-MM")</f>
        <v>2025-11</v>
      </c>
      <c r="O4766" s="9">
        <f>IFERROR(Table2[[#This Row],[Profit]]/Table2[[#This Row],[Sales]],0)</f>
        <v>0.29917656868876386</v>
      </c>
      <c r="P4766" t="str">
        <f>_xlfn.XLOOKUP(Table2[[#This Row],[Product_ID]],Table4[Product_ID],Table4[Category],"Not Found")</f>
        <v>Lifestyle</v>
      </c>
      <c r="Q4766" t="str">
        <f>_xlfn.XLOOKUP(Table2[[#This Row],[Product_ID]],Table4[Product_ID],Table4[Sub_Category],"Not Found")</f>
        <v>Bags</v>
      </c>
      <c r="R4766" t="str">
        <f>_xlfn.XLOOKUP(Table2[[#This Row],[Customer_ID]],Table1[Customer_ID],Table1[Region],"Not Found")</f>
        <v>North</v>
      </c>
      <c r="S4766" t="str">
        <f>_xlfn.XLOOKUP(Table2[[#This Row],[Customer_ID]],Table1[Customer_ID],Table1[Segment],"Not Found")</f>
        <v>Consumer</v>
      </c>
      <c r="T4766" t="str">
        <f>_xlfn.XLOOKUP(Table2[[#This Row],[Product_ID]],Table4[Product_ID],Table4[Product_Name],"Not Found")</f>
        <v>Backpack</v>
      </c>
    </row>
    <row r="4767" spans="1:20" x14ac:dyDescent="0.3">
      <c r="A4767" t="s">
        <v>5299</v>
      </c>
      <c r="B4767" s="4">
        <v>45601</v>
      </c>
      <c r="C4767" s="4">
        <v>45606</v>
      </c>
      <c r="D4767" t="s">
        <v>3713</v>
      </c>
      <c r="E4767" t="s">
        <v>45</v>
      </c>
      <c r="F4767" s="8">
        <v>2</v>
      </c>
      <c r="G4767" s="10">
        <v>0</v>
      </c>
      <c r="H4767" t="s">
        <v>13</v>
      </c>
      <c r="I4767" s="8">
        <v>4998</v>
      </c>
      <c r="J4767" s="8">
        <v>1186.2</v>
      </c>
      <c r="K4767" s="12">
        <f>YEAR(Table2[[#This Row],[Order_Date]])</f>
        <v>2024</v>
      </c>
      <c r="L4767" s="12">
        <f>MONTH(Table2[[#This Row],[Order_Date]])</f>
        <v>11</v>
      </c>
      <c r="M4767" t="str">
        <f>TEXT(Table2[[#This Row],[Order_Date]],"mmm")</f>
        <v>Nov</v>
      </c>
      <c r="N4767" t="str">
        <f>TEXT(Table2[[#This Row],[Order_Date]],"YYYY-MM")</f>
        <v>2024-11</v>
      </c>
      <c r="O4767" s="9">
        <f>IFERROR(Table2[[#This Row],[Profit]]/Table2[[#This Row],[Sales]],0)</f>
        <v>0.23733493397358946</v>
      </c>
      <c r="P4767" t="str">
        <f>_xlfn.XLOOKUP(Table2[[#This Row],[Product_ID]],Table4[Product_ID],Table4[Category],"Not Found")</f>
        <v>Technology</v>
      </c>
      <c r="Q4767" t="str">
        <f>_xlfn.XLOOKUP(Table2[[#This Row],[Product_ID]],Table4[Product_ID],Table4[Sub_Category],"Not Found")</f>
        <v>Audio</v>
      </c>
      <c r="R4767" t="str">
        <f>_xlfn.XLOOKUP(Table2[[#This Row],[Customer_ID]],Table1[Customer_ID],Table1[Region],"Not Found")</f>
        <v>West</v>
      </c>
      <c r="S4767" t="str">
        <f>_xlfn.XLOOKUP(Table2[[#This Row],[Customer_ID]],Table1[Customer_ID],Table1[Segment],"Not Found")</f>
        <v>Consumer</v>
      </c>
      <c r="T4767" t="str">
        <f>_xlfn.XLOOKUP(Table2[[#This Row],[Product_ID]],Table4[Product_ID],Table4[Product_Name],"Not Found")</f>
        <v>Headphones</v>
      </c>
    </row>
    <row r="4768" spans="1:20" x14ac:dyDescent="0.3">
      <c r="A4768" t="s">
        <v>5300</v>
      </c>
      <c r="B4768" s="4">
        <v>45786</v>
      </c>
      <c r="C4768" s="4">
        <v>45791</v>
      </c>
      <c r="D4768" t="s">
        <v>875</v>
      </c>
      <c r="E4768" t="s">
        <v>116</v>
      </c>
      <c r="F4768" s="8">
        <v>2</v>
      </c>
      <c r="G4768" s="10">
        <v>0</v>
      </c>
      <c r="H4768" t="s">
        <v>17</v>
      </c>
      <c r="I4768" s="8">
        <v>798</v>
      </c>
      <c r="J4768" s="8">
        <v>204.25</v>
      </c>
      <c r="K4768" s="12">
        <f>YEAR(Table2[[#This Row],[Order_Date]])</f>
        <v>2025</v>
      </c>
      <c r="L4768" s="12">
        <f>MONTH(Table2[[#This Row],[Order_Date]])</f>
        <v>5</v>
      </c>
      <c r="M4768" t="str">
        <f>TEXT(Table2[[#This Row],[Order_Date]],"mmm")</f>
        <v>May</v>
      </c>
      <c r="N4768" t="str">
        <f>TEXT(Table2[[#This Row],[Order_Date]],"YYYY-MM")</f>
        <v>2025-05</v>
      </c>
      <c r="O4768" s="9">
        <f>IFERROR(Table2[[#This Row],[Profit]]/Table2[[#This Row],[Sales]],0)</f>
        <v>0.25595238095238093</v>
      </c>
      <c r="P4768" t="str">
        <f>_xlfn.XLOOKUP(Table2[[#This Row],[Product_ID]],Table4[Product_ID],Table4[Category],"Not Found")</f>
        <v>Technology</v>
      </c>
      <c r="Q4768" t="str">
        <f>_xlfn.XLOOKUP(Table2[[#This Row],[Product_ID]],Table4[Product_ID],Table4[Sub_Category],"Not Found")</f>
        <v>Accessories</v>
      </c>
      <c r="R4768" t="str">
        <f>_xlfn.XLOOKUP(Table2[[#This Row],[Customer_ID]],Table1[Customer_ID],Table1[Region],"Not Found")</f>
        <v>North</v>
      </c>
      <c r="S4768" t="str">
        <f>_xlfn.XLOOKUP(Table2[[#This Row],[Customer_ID]],Table1[Customer_ID],Table1[Segment],"Not Found")</f>
        <v>Consumer</v>
      </c>
      <c r="T4768" t="str">
        <f>_xlfn.XLOOKUP(Table2[[#This Row],[Product_ID]],Table4[Product_ID],Table4[Product_Name],"Not Found")</f>
        <v>Mobile Holder</v>
      </c>
    </row>
    <row r="4769" spans="1:20" x14ac:dyDescent="0.3">
      <c r="A4769" t="s">
        <v>5301</v>
      </c>
      <c r="B4769" s="4">
        <v>45847</v>
      </c>
      <c r="C4769" s="4">
        <v>45851</v>
      </c>
      <c r="D4769" t="s">
        <v>1072</v>
      </c>
      <c r="E4769" t="s">
        <v>200</v>
      </c>
      <c r="F4769" s="8">
        <v>2</v>
      </c>
      <c r="G4769" s="10">
        <v>0</v>
      </c>
      <c r="H4769" t="s">
        <v>17</v>
      </c>
      <c r="I4769" s="8">
        <v>2198</v>
      </c>
      <c r="J4769" s="8">
        <v>652.54</v>
      </c>
      <c r="K4769" s="12">
        <f>YEAR(Table2[[#This Row],[Order_Date]])</f>
        <v>2025</v>
      </c>
      <c r="L4769" s="12">
        <f>MONTH(Table2[[#This Row],[Order_Date]])</f>
        <v>7</v>
      </c>
      <c r="M4769" t="str">
        <f>TEXT(Table2[[#This Row],[Order_Date]],"mmm")</f>
        <v>Jul</v>
      </c>
      <c r="N4769" t="str">
        <f>TEXT(Table2[[#This Row],[Order_Date]],"YYYY-MM")</f>
        <v>2025-07</v>
      </c>
      <c r="O4769" s="9">
        <f>IFERROR(Table2[[#This Row],[Profit]]/Table2[[#This Row],[Sales]],0)</f>
        <v>0.29687898089171971</v>
      </c>
      <c r="P4769" t="str">
        <f>_xlfn.XLOOKUP(Table2[[#This Row],[Product_ID]],Table4[Product_ID],Table4[Category],"Not Found")</f>
        <v>Office</v>
      </c>
      <c r="Q4769" t="str">
        <f>_xlfn.XLOOKUP(Table2[[#This Row],[Product_ID]],Table4[Product_ID],Table4[Sub_Category],"Not Found")</f>
        <v>Office Supplies</v>
      </c>
      <c r="R4769" t="str">
        <f>_xlfn.XLOOKUP(Table2[[#This Row],[Customer_ID]],Table1[Customer_ID],Table1[Region],"Not Found")</f>
        <v>East</v>
      </c>
      <c r="S4769" t="str">
        <f>_xlfn.XLOOKUP(Table2[[#This Row],[Customer_ID]],Table1[Customer_ID],Table1[Segment],"Not Found")</f>
        <v>Consumer</v>
      </c>
      <c r="T4769" t="str">
        <f>_xlfn.XLOOKUP(Table2[[#This Row],[Product_ID]],Table4[Product_ID],Table4[Product_Name],"Not Found")</f>
        <v>Laptop Stand</v>
      </c>
    </row>
    <row r="4770" spans="1:20" x14ac:dyDescent="0.3">
      <c r="A4770" t="s">
        <v>5302</v>
      </c>
      <c r="B4770" s="4">
        <v>45901</v>
      </c>
      <c r="C4770" s="4">
        <v>45904</v>
      </c>
      <c r="D4770" t="s">
        <v>229</v>
      </c>
      <c r="E4770" t="s">
        <v>71</v>
      </c>
      <c r="F4770" s="8">
        <v>1</v>
      </c>
      <c r="G4770" s="10">
        <v>0.1</v>
      </c>
      <c r="H4770" t="s">
        <v>13</v>
      </c>
      <c r="I4770" s="8">
        <v>719.1</v>
      </c>
      <c r="J4770" s="8">
        <v>182.66</v>
      </c>
      <c r="K4770" s="12">
        <f>YEAR(Table2[[#This Row],[Order_Date]])</f>
        <v>2025</v>
      </c>
      <c r="L4770" s="12">
        <f>MONTH(Table2[[#This Row],[Order_Date]])</f>
        <v>9</v>
      </c>
      <c r="M4770" t="str">
        <f>TEXT(Table2[[#This Row],[Order_Date]],"mmm")</f>
        <v>Sep</v>
      </c>
      <c r="N4770" t="str">
        <f>TEXT(Table2[[#This Row],[Order_Date]],"YYYY-MM")</f>
        <v>2025-09</v>
      </c>
      <c r="O4770" s="9">
        <f>IFERROR(Table2[[#This Row],[Profit]]/Table2[[#This Row],[Sales]],0)</f>
        <v>0.25401195939368654</v>
      </c>
      <c r="P4770" t="str">
        <f>_xlfn.XLOOKUP(Table2[[#This Row],[Product_ID]],Table4[Product_ID],Table4[Category],"Not Found")</f>
        <v>Home</v>
      </c>
      <c r="Q4770" t="str">
        <f>_xlfn.XLOOKUP(Table2[[#This Row],[Product_ID]],Table4[Product_ID],Table4[Sub_Category],"Not Found")</f>
        <v>Storage</v>
      </c>
      <c r="R4770" t="str">
        <f>_xlfn.XLOOKUP(Table2[[#This Row],[Customer_ID]],Table1[Customer_ID],Table1[Region],"Not Found")</f>
        <v>North</v>
      </c>
      <c r="S4770" t="str">
        <f>_xlfn.XLOOKUP(Table2[[#This Row],[Customer_ID]],Table1[Customer_ID],Table1[Segment],"Not Found")</f>
        <v>Consumer</v>
      </c>
      <c r="T4770" t="str">
        <f>_xlfn.XLOOKUP(Table2[[#This Row],[Product_ID]],Table4[Product_ID],Table4[Product_Name],"Not Found")</f>
        <v>Storage Box</v>
      </c>
    </row>
    <row r="4771" spans="1:20" x14ac:dyDescent="0.3">
      <c r="A4771" t="s">
        <v>5303</v>
      </c>
      <c r="B4771" s="4">
        <v>45400</v>
      </c>
      <c r="C4771" s="4">
        <v>45401</v>
      </c>
      <c r="D4771" t="s">
        <v>1320</v>
      </c>
      <c r="E4771" t="s">
        <v>26</v>
      </c>
      <c r="F4771" s="8">
        <v>1</v>
      </c>
      <c r="G4771" s="10">
        <v>0.05</v>
      </c>
      <c r="H4771" t="s">
        <v>21</v>
      </c>
      <c r="I4771" s="8">
        <v>854.05</v>
      </c>
      <c r="J4771" s="8">
        <v>145.52000000000001</v>
      </c>
      <c r="K4771" s="12">
        <f>YEAR(Table2[[#This Row],[Order_Date]])</f>
        <v>2024</v>
      </c>
      <c r="L4771" s="12">
        <f>MONTH(Table2[[#This Row],[Order_Date]])</f>
        <v>4</v>
      </c>
      <c r="M4771" t="str">
        <f>TEXT(Table2[[#This Row],[Order_Date]],"mmm")</f>
        <v>Apr</v>
      </c>
      <c r="N4771" t="str">
        <f>TEXT(Table2[[#This Row],[Order_Date]],"YYYY-MM")</f>
        <v>2024-04</v>
      </c>
      <c r="O4771" s="9">
        <f>IFERROR(Table2[[#This Row],[Profit]]/Table2[[#This Row],[Sales]],0)</f>
        <v>0.17038815057666415</v>
      </c>
      <c r="P4771" t="str">
        <f>_xlfn.XLOOKUP(Table2[[#This Row],[Product_ID]],Table4[Product_ID],Table4[Category],"Not Found")</f>
        <v>Technology</v>
      </c>
      <c r="Q4771" t="str">
        <f>_xlfn.XLOOKUP(Table2[[#This Row],[Product_ID]],Table4[Product_ID],Table4[Sub_Category],"Not Found")</f>
        <v>Accessories</v>
      </c>
      <c r="R4771" t="str">
        <f>_xlfn.XLOOKUP(Table2[[#This Row],[Customer_ID]],Table1[Customer_ID],Table1[Region],"Not Found")</f>
        <v>East</v>
      </c>
      <c r="S4771" t="str">
        <f>_xlfn.XLOOKUP(Table2[[#This Row],[Customer_ID]],Table1[Customer_ID],Table1[Segment],"Not Found")</f>
        <v>Corporate</v>
      </c>
      <c r="T4771" t="str">
        <f>_xlfn.XLOOKUP(Table2[[#This Row],[Product_ID]],Table4[Product_ID],Table4[Product_Name],"Not Found")</f>
        <v>Keyboard</v>
      </c>
    </row>
    <row r="4772" spans="1:20" x14ac:dyDescent="0.3">
      <c r="A4772" t="s">
        <v>5304</v>
      </c>
      <c r="B4772" s="4">
        <v>45663</v>
      </c>
      <c r="C4772" s="4">
        <v>45667</v>
      </c>
      <c r="D4772" t="s">
        <v>410</v>
      </c>
      <c r="E4772" t="s">
        <v>16</v>
      </c>
      <c r="F4772" s="8">
        <v>1</v>
      </c>
      <c r="G4772" s="10">
        <v>0.05</v>
      </c>
      <c r="H4772" t="s">
        <v>17</v>
      </c>
      <c r="I4772" s="8">
        <v>1234.05</v>
      </c>
      <c r="J4772" s="8">
        <v>356.27</v>
      </c>
      <c r="K4772" s="12">
        <f>YEAR(Table2[[#This Row],[Order_Date]])</f>
        <v>2025</v>
      </c>
      <c r="L4772" s="12">
        <f>MONTH(Table2[[#This Row],[Order_Date]])</f>
        <v>1</v>
      </c>
      <c r="M4772" t="str">
        <f>TEXT(Table2[[#This Row],[Order_Date]],"mmm")</f>
        <v>Jan</v>
      </c>
      <c r="N4772" t="str">
        <f>TEXT(Table2[[#This Row],[Order_Date]],"YYYY-MM")</f>
        <v>2025-01</v>
      </c>
      <c r="O4772" s="9">
        <f>IFERROR(Table2[[#This Row],[Profit]]/Table2[[#This Row],[Sales]],0)</f>
        <v>0.28869980957011465</v>
      </c>
      <c r="P4772" t="str">
        <f>_xlfn.XLOOKUP(Table2[[#This Row],[Product_ID]],Table4[Product_ID],Table4[Category],"Not Found")</f>
        <v>Technology</v>
      </c>
      <c r="Q4772" t="str">
        <f>_xlfn.XLOOKUP(Table2[[#This Row],[Product_ID]],Table4[Product_ID],Table4[Sub_Category],"Not Found")</f>
        <v>Accessories</v>
      </c>
      <c r="R4772" t="str">
        <f>_xlfn.XLOOKUP(Table2[[#This Row],[Customer_ID]],Table1[Customer_ID],Table1[Region],"Not Found")</f>
        <v>North</v>
      </c>
      <c r="S4772" t="str">
        <f>_xlfn.XLOOKUP(Table2[[#This Row],[Customer_ID]],Table1[Customer_ID],Table1[Segment],"Not Found")</f>
        <v>Consumer</v>
      </c>
      <c r="T4772" t="str">
        <f>_xlfn.XLOOKUP(Table2[[#This Row],[Product_ID]],Table4[Product_ID],Table4[Product_Name],"Not Found")</f>
        <v>USB-C Hub</v>
      </c>
    </row>
    <row r="4773" spans="1:20" x14ac:dyDescent="0.3">
      <c r="A4773" t="s">
        <v>5305</v>
      </c>
      <c r="B4773" s="4">
        <v>45907</v>
      </c>
      <c r="C4773" s="4">
        <v>45909</v>
      </c>
      <c r="D4773" t="s">
        <v>593</v>
      </c>
      <c r="E4773" t="s">
        <v>81</v>
      </c>
      <c r="F4773" s="8">
        <v>3</v>
      </c>
      <c r="G4773" s="10">
        <v>0.1</v>
      </c>
      <c r="H4773" t="s">
        <v>30</v>
      </c>
      <c r="I4773" s="8">
        <v>2157.3000000000002</v>
      </c>
      <c r="J4773" s="8">
        <v>491.67</v>
      </c>
      <c r="K4773" s="12">
        <f>YEAR(Table2[[#This Row],[Order_Date]])</f>
        <v>2025</v>
      </c>
      <c r="L4773" s="12">
        <f>MONTH(Table2[[#This Row],[Order_Date]])</f>
        <v>9</v>
      </c>
      <c r="M4773" t="str">
        <f>TEXT(Table2[[#This Row],[Order_Date]],"mmm")</f>
        <v>Sep</v>
      </c>
      <c r="N4773" t="str">
        <f>TEXT(Table2[[#This Row],[Order_Date]],"YYYY-MM")</f>
        <v>2025-09</v>
      </c>
      <c r="O4773" s="9">
        <f>IFERROR(Table2[[#This Row],[Profit]]/Table2[[#This Row],[Sales]],0)</f>
        <v>0.22790988735919898</v>
      </c>
      <c r="P4773" t="str">
        <f>_xlfn.XLOOKUP(Table2[[#This Row],[Product_ID]],Table4[Product_ID],Table4[Category],"Not Found")</f>
        <v>Home</v>
      </c>
      <c r="Q4773" t="str">
        <f>_xlfn.XLOOKUP(Table2[[#This Row],[Product_ID]],Table4[Product_ID],Table4[Sub_Category],"Not Found")</f>
        <v>Kitchen</v>
      </c>
      <c r="R4773" t="str">
        <f>_xlfn.XLOOKUP(Table2[[#This Row],[Customer_ID]],Table1[Customer_ID],Table1[Region],"Not Found")</f>
        <v>East</v>
      </c>
      <c r="S4773" t="str">
        <f>_xlfn.XLOOKUP(Table2[[#This Row],[Customer_ID]],Table1[Customer_ID],Table1[Segment],"Not Found")</f>
        <v>Consumer</v>
      </c>
      <c r="T4773" t="str">
        <f>_xlfn.XLOOKUP(Table2[[#This Row],[Product_ID]],Table4[Product_ID],Table4[Product_Name],"Not Found")</f>
        <v>Travel Mug</v>
      </c>
    </row>
    <row r="4774" spans="1:20" x14ac:dyDescent="0.3">
      <c r="A4774" t="s">
        <v>5306</v>
      </c>
      <c r="B4774" s="4">
        <v>45497</v>
      </c>
      <c r="C4774" s="4">
        <v>45500</v>
      </c>
      <c r="D4774" t="s">
        <v>144</v>
      </c>
      <c r="E4774" t="s">
        <v>35</v>
      </c>
      <c r="F4774" s="8">
        <v>3</v>
      </c>
      <c r="G4774" s="10">
        <v>0.1</v>
      </c>
      <c r="H4774" t="s">
        <v>17</v>
      </c>
      <c r="I4774" s="8">
        <v>4317.3</v>
      </c>
      <c r="J4774" s="8">
        <v>1455.55</v>
      </c>
      <c r="K4774" s="12">
        <f>YEAR(Table2[[#This Row],[Order_Date]])</f>
        <v>2024</v>
      </c>
      <c r="L4774" s="12">
        <f>MONTH(Table2[[#This Row],[Order_Date]])</f>
        <v>7</v>
      </c>
      <c r="M4774" t="str">
        <f>TEXT(Table2[[#This Row],[Order_Date]],"mmm")</f>
        <v>Jul</v>
      </c>
      <c r="N4774" t="str">
        <f>TEXT(Table2[[#This Row],[Order_Date]],"YYYY-MM")</f>
        <v>2024-07</v>
      </c>
      <c r="O4774" s="9">
        <f>IFERROR(Table2[[#This Row],[Profit]]/Table2[[#This Row],[Sales]],0)</f>
        <v>0.33714358511106474</v>
      </c>
      <c r="P4774" t="str">
        <f>_xlfn.XLOOKUP(Table2[[#This Row],[Product_ID]],Table4[Product_ID],Table4[Category],"Not Found")</f>
        <v>Lifestyle</v>
      </c>
      <c r="Q4774" t="str">
        <f>_xlfn.XLOOKUP(Table2[[#This Row],[Product_ID]],Table4[Product_ID],Table4[Sub_Category],"Not Found")</f>
        <v>Bags</v>
      </c>
      <c r="R4774" t="str">
        <f>_xlfn.XLOOKUP(Table2[[#This Row],[Customer_ID]],Table1[Customer_ID],Table1[Region],"Not Found")</f>
        <v>South</v>
      </c>
      <c r="S4774" t="str">
        <f>_xlfn.XLOOKUP(Table2[[#This Row],[Customer_ID]],Table1[Customer_ID],Table1[Segment],"Not Found")</f>
        <v>Consumer</v>
      </c>
      <c r="T4774" t="str">
        <f>_xlfn.XLOOKUP(Table2[[#This Row],[Product_ID]],Table4[Product_ID],Table4[Product_Name],"Not Found")</f>
        <v>Backpack</v>
      </c>
    </row>
    <row r="4775" spans="1:20" x14ac:dyDescent="0.3">
      <c r="A4775" t="s">
        <v>5307</v>
      </c>
      <c r="B4775" s="4">
        <v>45334</v>
      </c>
      <c r="C4775" s="4">
        <v>45335</v>
      </c>
      <c r="D4775" t="s">
        <v>2272</v>
      </c>
      <c r="E4775" t="s">
        <v>29</v>
      </c>
      <c r="F4775" s="8">
        <v>1</v>
      </c>
      <c r="G4775" s="10">
        <v>0.1</v>
      </c>
      <c r="H4775" t="s">
        <v>17</v>
      </c>
      <c r="I4775" s="8">
        <v>359.1</v>
      </c>
      <c r="J4775" s="8">
        <v>100.94</v>
      </c>
      <c r="K4775" s="12">
        <f>YEAR(Table2[[#This Row],[Order_Date]])</f>
        <v>2024</v>
      </c>
      <c r="L4775" s="12">
        <f>MONTH(Table2[[#This Row],[Order_Date]])</f>
        <v>2</v>
      </c>
      <c r="M4775" t="str">
        <f>TEXT(Table2[[#This Row],[Order_Date]],"mmm")</f>
        <v>Feb</v>
      </c>
      <c r="N4775" t="str">
        <f>TEXT(Table2[[#This Row],[Order_Date]],"YYYY-MM")</f>
        <v>2024-02</v>
      </c>
      <c r="O4775" s="9">
        <f>IFERROR(Table2[[#This Row],[Profit]]/Table2[[#This Row],[Sales]],0)</f>
        <v>0.28109161793372317</v>
      </c>
      <c r="P4775" t="str">
        <f>_xlfn.XLOOKUP(Table2[[#This Row],[Product_ID]],Table4[Product_ID],Table4[Category],"Not Found")</f>
        <v>Office</v>
      </c>
      <c r="Q4775" t="str">
        <f>_xlfn.XLOOKUP(Table2[[#This Row],[Product_ID]],Table4[Product_ID],Table4[Sub_Category],"Not Found")</f>
        <v>Paper</v>
      </c>
      <c r="R4775" t="str">
        <f>_xlfn.XLOOKUP(Table2[[#This Row],[Customer_ID]],Table1[Customer_ID],Table1[Region],"Not Found")</f>
        <v>West</v>
      </c>
      <c r="S4775" t="str">
        <f>_xlfn.XLOOKUP(Table2[[#This Row],[Customer_ID]],Table1[Customer_ID],Table1[Segment],"Not Found")</f>
        <v>Home Office</v>
      </c>
      <c r="T4775" t="str">
        <f>_xlfn.XLOOKUP(Table2[[#This Row],[Product_ID]],Table4[Product_ID],Table4[Product_Name],"Not Found")</f>
        <v>Notebook Set</v>
      </c>
    </row>
    <row r="4776" spans="1:20" x14ac:dyDescent="0.3">
      <c r="A4776" t="s">
        <v>5308</v>
      </c>
      <c r="B4776" s="4">
        <v>45536</v>
      </c>
      <c r="C4776" s="4">
        <v>45539</v>
      </c>
      <c r="D4776" t="s">
        <v>2433</v>
      </c>
      <c r="E4776" t="s">
        <v>96</v>
      </c>
      <c r="F4776" s="8">
        <v>1</v>
      </c>
      <c r="G4776" s="10">
        <v>0.05</v>
      </c>
      <c r="H4776" t="s">
        <v>13</v>
      </c>
      <c r="I4776" s="8">
        <v>949.05</v>
      </c>
      <c r="J4776" s="8">
        <v>278.79000000000002</v>
      </c>
      <c r="K4776" s="12">
        <f>YEAR(Table2[[#This Row],[Order_Date]])</f>
        <v>2024</v>
      </c>
      <c r="L4776" s="12">
        <f>MONTH(Table2[[#This Row],[Order_Date]])</f>
        <v>9</v>
      </c>
      <c r="M4776" t="str">
        <f>TEXT(Table2[[#This Row],[Order_Date]],"mmm")</f>
        <v>Sep</v>
      </c>
      <c r="N4776" t="str">
        <f>TEXT(Table2[[#This Row],[Order_Date]],"YYYY-MM")</f>
        <v>2024-09</v>
      </c>
      <c r="O4776" s="9">
        <f>IFERROR(Table2[[#This Row],[Profit]]/Table2[[#This Row],[Sales]],0)</f>
        <v>0.29375691480954641</v>
      </c>
      <c r="P4776" t="str">
        <f>_xlfn.XLOOKUP(Table2[[#This Row],[Product_ID]],Table4[Product_ID],Table4[Category],"Not Found")</f>
        <v>Home</v>
      </c>
      <c r="Q4776" t="str">
        <f>_xlfn.XLOOKUP(Table2[[#This Row],[Product_ID]],Table4[Product_ID],Table4[Sub_Category],"Not Found")</f>
        <v>Lighting</v>
      </c>
      <c r="R4776" t="str">
        <f>_xlfn.XLOOKUP(Table2[[#This Row],[Customer_ID]],Table1[Customer_ID],Table1[Region],"Not Found")</f>
        <v>North</v>
      </c>
      <c r="S4776" t="str">
        <f>_xlfn.XLOOKUP(Table2[[#This Row],[Customer_ID]],Table1[Customer_ID],Table1[Segment],"Not Found")</f>
        <v>Consumer</v>
      </c>
      <c r="T4776" t="str">
        <f>_xlfn.XLOOKUP(Table2[[#This Row],[Product_ID]],Table4[Product_ID],Table4[Product_Name],"Not Found")</f>
        <v>LED Strip Light</v>
      </c>
    </row>
    <row r="4777" spans="1:20" x14ac:dyDescent="0.3">
      <c r="A4777" t="s">
        <v>5309</v>
      </c>
      <c r="B4777" s="4">
        <v>45578</v>
      </c>
      <c r="C4777" s="4">
        <v>45580</v>
      </c>
      <c r="D4777" t="s">
        <v>828</v>
      </c>
      <c r="E4777" t="s">
        <v>65</v>
      </c>
      <c r="F4777" s="8">
        <v>1</v>
      </c>
      <c r="G4777" s="10">
        <v>0</v>
      </c>
      <c r="H4777" t="s">
        <v>13</v>
      </c>
      <c r="I4777" s="8">
        <v>699</v>
      </c>
      <c r="J4777" s="8">
        <v>163.89</v>
      </c>
      <c r="K4777" s="12">
        <f>YEAR(Table2[[#This Row],[Order_Date]])</f>
        <v>2024</v>
      </c>
      <c r="L4777" s="12">
        <f>MONTH(Table2[[#This Row],[Order_Date]])</f>
        <v>10</v>
      </c>
      <c r="M4777" t="str">
        <f>TEXT(Table2[[#This Row],[Order_Date]],"mmm")</f>
        <v>Oct</v>
      </c>
      <c r="N4777" t="str">
        <f>TEXT(Table2[[#This Row],[Order_Date]],"YYYY-MM")</f>
        <v>2024-10</v>
      </c>
      <c r="O4777" s="9">
        <f>IFERROR(Table2[[#This Row],[Profit]]/Table2[[#This Row],[Sales]],0)</f>
        <v>0.2344635193133047</v>
      </c>
      <c r="P4777" t="str">
        <f>_xlfn.XLOOKUP(Table2[[#This Row],[Product_ID]],Table4[Product_ID],Table4[Category],"Not Found")</f>
        <v>Office</v>
      </c>
      <c r="Q4777" t="str">
        <f>_xlfn.XLOOKUP(Table2[[#This Row],[Product_ID]],Table4[Product_ID],Table4[Sub_Category],"Not Found")</f>
        <v>Storage</v>
      </c>
      <c r="R4777" t="str">
        <f>_xlfn.XLOOKUP(Table2[[#This Row],[Customer_ID]],Table1[Customer_ID],Table1[Region],"Not Found")</f>
        <v>North</v>
      </c>
      <c r="S4777" t="str">
        <f>_xlfn.XLOOKUP(Table2[[#This Row],[Customer_ID]],Table1[Customer_ID],Table1[Segment],"Not Found")</f>
        <v>Consumer</v>
      </c>
      <c r="T4777" t="str">
        <f>_xlfn.XLOOKUP(Table2[[#This Row],[Product_ID]],Table4[Product_ID],Table4[Product_Name],"Not Found")</f>
        <v>Desk Organizer</v>
      </c>
    </row>
    <row r="4778" spans="1:20" x14ac:dyDescent="0.3">
      <c r="A4778" t="s">
        <v>5310</v>
      </c>
      <c r="B4778" s="4">
        <v>45646</v>
      </c>
      <c r="C4778" s="4">
        <v>45650</v>
      </c>
      <c r="D4778" t="s">
        <v>42</v>
      </c>
      <c r="E4778" t="s">
        <v>200</v>
      </c>
      <c r="F4778" s="8">
        <v>5</v>
      </c>
      <c r="G4778" s="10">
        <v>0</v>
      </c>
      <c r="H4778" t="s">
        <v>13</v>
      </c>
      <c r="I4778" s="8">
        <v>5495</v>
      </c>
      <c r="J4778" s="8">
        <v>1416.42</v>
      </c>
      <c r="K4778" s="12">
        <f>YEAR(Table2[[#This Row],[Order_Date]])</f>
        <v>2024</v>
      </c>
      <c r="L4778" s="12">
        <f>MONTH(Table2[[#This Row],[Order_Date]])</f>
        <v>12</v>
      </c>
      <c r="M4778" t="str">
        <f>TEXT(Table2[[#This Row],[Order_Date]],"mmm")</f>
        <v>Dec</v>
      </c>
      <c r="N4778" t="str">
        <f>TEXT(Table2[[#This Row],[Order_Date]],"YYYY-MM")</f>
        <v>2024-12</v>
      </c>
      <c r="O4778" s="9">
        <f>IFERROR(Table2[[#This Row],[Profit]]/Table2[[#This Row],[Sales]],0)</f>
        <v>0.25776524112829846</v>
      </c>
      <c r="P4778" t="str">
        <f>_xlfn.XLOOKUP(Table2[[#This Row],[Product_ID]],Table4[Product_ID],Table4[Category],"Not Found")</f>
        <v>Office</v>
      </c>
      <c r="Q4778" t="str">
        <f>_xlfn.XLOOKUP(Table2[[#This Row],[Product_ID]],Table4[Product_ID],Table4[Sub_Category],"Not Found")</f>
        <v>Office Supplies</v>
      </c>
      <c r="R4778" t="str">
        <f>_xlfn.XLOOKUP(Table2[[#This Row],[Customer_ID]],Table1[Customer_ID],Table1[Region],"Not Found")</f>
        <v>South</v>
      </c>
      <c r="S4778" t="str">
        <f>_xlfn.XLOOKUP(Table2[[#This Row],[Customer_ID]],Table1[Customer_ID],Table1[Segment],"Not Found")</f>
        <v>Corporate</v>
      </c>
      <c r="T4778" t="str">
        <f>_xlfn.XLOOKUP(Table2[[#This Row],[Product_ID]],Table4[Product_ID],Table4[Product_Name],"Not Found")</f>
        <v>Laptop Stand</v>
      </c>
    </row>
    <row r="4779" spans="1:20" x14ac:dyDescent="0.3">
      <c r="A4779" t="s">
        <v>5311</v>
      </c>
      <c r="B4779" s="4">
        <v>45767</v>
      </c>
      <c r="C4779" s="4">
        <v>45771</v>
      </c>
      <c r="D4779" t="s">
        <v>506</v>
      </c>
      <c r="E4779" t="s">
        <v>20</v>
      </c>
      <c r="F4779" s="8">
        <v>3</v>
      </c>
      <c r="G4779" s="10">
        <v>0.1</v>
      </c>
      <c r="H4779" t="s">
        <v>17</v>
      </c>
      <c r="I4779" s="8">
        <v>18897.3</v>
      </c>
      <c r="J4779" s="8">
        <v>-1023.61</v>
      </c>
      <c r="K4779" s="12">
        <f>YEAR(Table2[[#This Row],[Order_Date]])</f>
        <v>2025</v>
      </c>
      <c r="L4779" s="12">
        <f>MONTH(Table2[[#This Row],[Order_Date]])</f>
        <v>4</v>
      </c>
      <c r="M4779" t="str">
        <f>TEXT(Table2[[#This Row],[Order_Date]],"mmm")</f>
        <v>Apr</v>
      </c>
      <c r="N4779" t="str">
        <f>TEXT(Table2[[#This Row],[Order_Date]],"YYYY-MM")</f>
        <v>2025-04</v>
      </c>
      <c r="O4779" s="9">
        <f>IFERROR(Table2[[#This Row],[Profit]]/Table2[[#This Row],[Sales]],0)</f>
        <v>-5.4166997401745229E-2</v>
      </c>
      <c r="P4779" t="str">
        <f>_xlfn.XLOOKUP(Table2[[#This Row],[Product_ID]],Table4[Product_ID],Table4[Category],"Not Found")</f>
        <v>Furniture</v>
      </c>
      <c r="Q4779" t="str">
        <f>_xlfn.XLOOKUP(Table2[[#This Row],[Product_ID]],Table4[Product_ID],Table4[Sub_Category],"Not Found")</f>
        <v>Furniture</v>
      </c>
      <c r="R4779" t="str">
        <f>_xlfn.XLOOKUP(Table2[[#This Row],[Customer_ID]],Table1[Customer_ID],Table1[Region],"Not Found")</f>
        <v>South</v>
      </c>
      <c r="S4779" t="str">
        <f>_xlfn.XLOOKUP(Table2[[#This Row],[Customer_ID]],Table1[Customer_ID],Table1[Segment],"Not Found")</f>
        <v>Consumer</v>
      </c>
      <c r="T4779" t="str">
        <f>_xlfn.XLOOKUP(Table2[[#This Row],[Product_ID]],Table4[Product_ID],Table4[Product_Name],"Not Found")</f>
        <v>Office Chair</v>
      </c>
    </row>
    <row r="4780" spans="1:20" x14ac:dyDescent="0.3">
      <c r="A4780" t="s">
        <v>5312</v>
      </c>
      <c r="B4780" s="4">
        <v>45374</v>
      </c>
      <c r="C4780" s="4">
        <v>45379</v>
      </c>
      <c r="D4780" t="s">
        <v>1247</v>
      </c>
      <c r="E4780" t="s">
        <v>40</v>
      </c>
      <c r="F4780" s="8">
        <v>1</v>
      </c>
      <c r="G4780" s="10">
        <v>0.1</v>
      </c>
      <c r="H4780" t="s">
        <v>13</v>
      </c>
      <c r="I4780" s="8">
        <v>1349.1</v>
      </c>
      <c r="J4780" s="8">
        <v>253.51</v>
      </c>
      <c r="K4780" s="12">
        <f>YEAR(Table2[[#This Row],[Order_Date]])</f>
        <v>2024</v>
      </c>
      <c r="L4780" s="12">
        <f>MONTH(Table2[[#This Row],[Order_Date]])</f>
        <v>3</v>
      </c>
      <c r="M4780" t="str">
        <f>TEXT(Table2[[#This Row],[Order_Date]],"mmm")</f>
        <v>Mar</v>
      </c>
      <c r="N4780" t="str">
        <f>TEXT(Table2[[#This Row],[Order_Date]],"YYYY-MM")</f>
        <v>2024-03</v>
      </c>
      <c r="O4780" s="9">
        <f>IFERROR(Table2[[#This Row],[Profit]]/Table2[[#This Row],[Sales]],0)</f>
        <v>0.18791045882440147</v>
      </c>
      <c r="P4780" t="str">
        <f>_xlfn.XLOOKUP(Table2[[#This Row],[Product_ID]],Table4[Product_ID],Table4[Category],"Not Found")</f>
        <v>Technology</v>
      </c>
      <c r="Q4780" t="str">
        <f>_xlfn.XLOOKUP(Table2[[#This Row],[Product_ID]],Table4[Product_ID],Table4[Sub_Category],"Not Found")</f>
        <v>Accessories</v>
      </c>
      <c r="R4780" t="str">
        <f>_xlfn.XLOOKUP(Table2[[#This Row],[Customer_ID]],Table1[Customer_ID],Table1[Region],"Not Found")</f>
        <v>West</v>
      </c>
      <c r="S4780" t="str">
        <f>_xlfn.XLOOKUP(Table2[[#This Row],[Customer_ID]],Table1[Customer_ID],Table1[Segment],"Not Found")</f>
        <v>Corporate</v>
      </c>
      <c r="T4780" t="str">
        <f>_xlfn.XLOOKUP(Table2[[#This Row],[Product_ID]],Table4[Product_ID],Table4[Product_Name],"Not Found")</f>
        <v>Power Bank</v>
      </c>
    </row>
    <row r="4781" spans="1:20" x14ac:dyDescent="0.3">
      <c r="A4781" t="s">
        <v>5313</v>
      </c>
      <c r="B4781" s="4">
        <v>45401</v>
      </c>
      <c r="C4781" s="4">
        <v>45405</v>
      </c>
      <c r="D4781" t="s">
        <v>787</v>
      </c>
      <c r="E4781" t="s">
        <v>96</v>
      </c>
      <c r="F4781" s="8">
        <v>2</v>
      </c>
      <c r="G4781" s="10">
        <v>0.2</v>
      </c>
      <c r="H4781" t="s">
        <v>17</v>
      </c>
      <c r="I4781" s="8">
        <v>1598.4</v>
      </c>
      <c r="J4781" s="8">
        <v>369.57</v>
      </c>
      <c r="K4781" s="12">
        <f>YEAR(Table2[[#This Row],[Order_Date]])</f>
        <v>2024</v>
      </c>
      <c r="L4781" s="12">
        <f>MONTH(Table2[[#This Row],[Order_Date]])</f>
        <v>4</v>
      </c>
      <c r="M4781" t="str">
        <f>TEXT(Table2[[#This Row],[Order_Date]],"mmm")</f>
        <v>Apr</v>
      </c>
      <c r="N4781" t="str">
        <f>TEXT(Table2[[#This Row],[Order_Date]],"YYYY-MM")</f>
        <v>2024-04</v>
      </c>
      <c r="O4781" s="9">
        <f>IFERROR(Table2[[#This Row],[Profit]]/Table2[[#This Row],[Sales]],0)</f>
        <v>0.23121246246246244</v>
      </c>
      <c r="P4781" t="str">
        <f>_xlfn.XLOOKUP(Table2[[#This Row],[Product_ID]],Table4[Product_ID],Table4[Category],"Not Found")</f>
        <v>Home</v>
      </c>
      <c r="Q4781" t="str">
        <f>_xlfn.XLOOKUP(Table2[[#This Row],[Product_ID]],Table4[Product_ID],Table4[Sub_Category],"Not Found")</f>
        <v>Lighting</v>
      </c>
      <c r="R4781" t="str">
        <f>_xlfn.XLOOKUP(Table2[[#This Row],[Customer_ID]],Table1[Customer_ID],Table1[Region],"Not Found")</f>
        <v>South</v>
      </c>
      <c r="S4781" t="str">
        <f>_xlfn.XLOOKUP(Table2[[#This Row],[Customer_ID]],Table1[Customer_ID],Table1[Segment],"Not Found")</f>
        <v>Home Office</v>
      </c>
      <c r="T4781" t="str">
        <f>_xlfn.XLOOKUP(Table2[[#This Row],[Product_ID]],Table4[Product_ID],Table4[Product_Name],"Not Found")</f>
        <v>LED Strip Light</v>
      </c>
    </row>
    <row r="4782" spans="1:20" x14ac:dyDescent="0.3">
      <c r="A4782" t="s">
        <v>5314</v>
      </c>
      <c r="B4782" s="4">
        <v>45481</v>
      </c>
      <c r="C4782" s="4">
        <v>45486</v>
      </c>
      <c r="D4782" t="s">
        <v>313</v>
      </c>
      <c r="E4782" t="s">
        <v>96</v>
      </c>
      <c r="F4782" s="8">
        <v>1</v>
      </c>
      <c r="G4782" s="10">
        <v>0</v>
      </c>
      <c r="H4782" t="s">
        <v>13</v>
      </c>
      <c r="I4782" s="8">
        <v>999</v>
      </c>
      <c r="J4782" s="8">
        <v>294.89</v>
      </c>
      <c r="K4782" s="12">
        <f>YEAR(Table2[[#This Row],[Order_Date]])</f>
        <v>2024</v>
      </c>
      <c r="L4782" s="12">
        <f>MONTH(Table2[[#This Row],[Order_Date]])</f>
        <v>7</v>
      </c>
      <c r="M4782" t="str">
        <f>TEXT(Table2[[#This Row],[Order_Date]],"mmm")</f>
        <v>Jul</v>
      </c>
      <c r="N4782" t="str">
        <f>TEXT(Table2[[#This Row],[Order_Date]],"YYYY-MM")</f>
        <v>2024-07</v>
      </c>
      <c r="O4782" s="9">
        <f>IFERROR(Table2[[#This Row],[Profit]]/Table2[[#This Row],[Sales]],0)</f>
        <v>0.29518518518518516</v>
      </c>
      <c r="P4782" t="str">
        <f>_xlfn.XLOOKUP(Table2[[#This Row],[Product_ID]],Table4[Product_ID],Table4[Category],"Not Found")</f>
        <v>Home</v>
      </c>
      <c r="Q4782" t="str">
        <f>_xlfn.XLOOKUP(Table2[[#This Row],[Product_ID]],Table4[Product_ID],Table4[Sub_Category],"Not Found")</f>
        <v>Lighting</v>
      </c>
      <c r="R4782" t="str">
        <f>_xlfn.XLOOKUP(Table2[[#This Row],[Customer_ID]],Table1[Customer_ID],Table1[Region],"Not Found")</f>
        <v>South</v>
      </c>
      <c r="S4782" t="str">
        <f>_xlfn.XLOOKUP(Table2[[#This Row],[Customer_ID]],Table1[Customer_ID],Table1[Segment],"Not Found")</f>
        <v>Home Office</v>
      </c>
      <c r="T4782" t="str">
        <f>_xlfn.XLOOKUP(Table2[[#This Row],[Product_ID]],Table4[Product_ID],Table4[Product_Name],"Not Found")</f>
        <v>LED Strip Light</v>
      </c>
    </row>
    <row r="4783" spans="1:20" x14ac:dyDescent="0.3">
      <c r="A4783" t="s">
        <v>5315</v>
      </c>
      <c r="B4783" s="4">
        <v>45542</v>
      </c>
      <c r="C4783" s="4">
        <v>45546</v>
      </c>
      <c r="D4783" t="s">
        <v>870</v>
      </c>
      <c r="E4783" t="s">
        <v>71</v>
      </c>
      <c r="F4783" s="8">
        <v>2</v>
      </c>
      <c r="G4783" s="10">
        <v>0</v>
      </c>
      <c r="H4783" t="s">
        <v>17</v>
      </c>
      <c r="I4783" s="8">
        <v>1598</v>
      </c>
      <c r="J4783" s="8">
        <v>430.4</v>
      </c>
      <c r="K4783" s="12">
        <f>YEAR(Table2[[#This Row],[Order_Date]])</f>
        <v>2024</v>
      </c>
      <c r="L4783" s="12">
        <f>MONTH(Table2[[#This Row],[Order_Date]])</f>
        <v>9</v>
      </c>
      <c r="M4783" t="str">
        <f>TEXT(Table2[[#This Row],[Order_Date]],"mmm")</f>
        <v>Sep</v>
      </c>
      <c r="N4783" t="str">
        <f>TEXT(Table2[[#This Row],[Order_Date]],"YYYY-MM")</f>
        <v>2024-09</v>
      </c>
      <c r="O4783" s="9">
        <f>IFERROR(Table2[[#This Row],[Profit]]/Table2[[#This Row],[Sales]],0)</f>
        <v>0.26933667083854818</v>
      </c>
      <c r="P4783" t="str">
        <f>_xlfn.XLOOKUP(Table2[[#This Row],[Product_ID]],Table4[Product_ID],Table4[Category],"Not Found")</f>
        <v>Home</v>
      </c>
      <c r="Q4783" t="str">
        <f>_xlfn.XLOOKUP(Table2[[#This Row],[Product_ID]],Table4[Product_ID],Table4[Sub_Category],"Not Found")</f>
        <v>Storage</v>
      </c>
      <c r="R4783" t="str">
        <f>_xlfn.XLOOKUP(Table2[[#This Row],[Customer_ID]],Table1[Customer_ID],Table1[Region],"Not Found")</f>
        <v>West</v>
      </c>
      <c r="S4783" t="str">
        <f>_xlfn.XLOOKUP(Table2[[#This Row],[Customer_ID]],Table1[Customer_ID],Table1[Segment],"Not Found")</f>
        <v>Consumer</v>
      </c>
      <c r="T4783" t="str">
        <f>_xlfn.XLOOKUP(Table2[[#This Row],[Product_ID]],Table4[Product_ID],Table4[Product_Name],"Not Found")</f>
        <v>Storage Box</v>
      </c>
    </row>
    <row r="4784" spans="1:20" x14ac:dyDescent="0.3">
      <c r="A4784" t="s">
        <v>5316</v>
      </c>
      <c r="B4784" s="4">
        <v>46015</v>
      </c>
      <c r="C4784" s="4">
        <v>46016</v>
      </c>
      <c r="D4784" t="s">
        <v>702</v>
      </c>
      <c r="E4784" t="s">
        <v>71</v>
      </c>
      <c r="F4784" s="8">
        <v>2</v>
      </c>
      <c r="G4784" s="10">
        <v>0</v>
      </c>
      <c r="H4784" t="s">
        <v>17</v>
      </c>
      <c r="I4784" s="8">
        <v>1598</v>
      </c>
      <c r="J4784" s="8">
        <v>480.47</v>
      </c>
      <c r="K4784" s="12">
        <f>YEAR(Table2[[#This Row],[Order_Date]])</f>
        <v>2025</v>
      </c>
      <c r="L4784" s="12">
        <f>MONTH(Table2[[#This Row],[Order_Date]])</f>
        <v>12</v>
      </c>
      <c r="M4784" t="str">
        <f>TEXT(Table2[[#This Row],[Order_Date]],"mmm")</f>
        <v>Dec</v>
      </c>
      <c r="N4784" t="str">
        <f>TEXT(Table2[[#This Row],[Order_Date]],"YYYY-MM")</f>
        <v>2025-12</v>
      </c>
      <c r="O4784" s="9">
        <f>IFERROR(Table2[[#This Row],[Profit]]/Table2[[#This Row],[Sales]],0)</f>
        <v>0.3006695869837297</v>
      </c>
      <c r="P4784" t="str">
        <f>_xlfn.XLOOKUP(Table2[[#This Row],[Product_ID]],Table4[Product_ID],Table4[Category],"Not Found")</f>
        <v>Home</v>
      </c>
      <c r="Q4784" t="str">
        <f>_xlfn.XLOOKUP(Table2[[#This Row],[Product_ID]],Table4[Product_ID],Table4[Sub_Category],"Not Found")</f>
        <v>Storage</v>
      </c>
      <c r="R4784" t="str">
        <f>_xlfn.XLOOKUP(Table2[[#This Row],[Customer_ID]],Table1[Customer_ID],Table1[Region],"Not Found")</f>
        <v>West</v>
      </c>
      <c r="S4784" t="str">
        <f>_xlfn.XLOOKUP(Table2[[#This Row],[Customer_ID]],Table1[Customer_ID],Table1[Segment],"Not Found")</f>
        <v>Corporate</v>
      </c>
      <c r="T4784" t="str">
        <f>_xlfn.XLOOKUP(Table2[[#This Row],[Product_ID]],Table4[Product_ID],Table4[Product_Name],"Not Found")</f>
        <v>Storage Box</v>
      </c>
    </row>
    <row r="4785" spans="1:20" x14ac:dyDescent="0.3">
      <c r="A4785" t="s">
        <v>5317</v>
      </c>
      <c r="B4785" s="4">
        <v>45582</v>
      </c>
      <c r="C4785" s="4">
        <v>45584</v>
      </c>
      <c r="D4785" t="s">
        <v>964</v>
      </c>
      <c r="E4785" t="s">
        <v>71</v>
      </c>
      <c r="F4785" s="8">
        <v>1</v>
      </c>
      <c r="G4785" s="10">
        <v>0</v>
      </c>
      <c r="H4785" t="s">
        <v>17</v>
      </c>
      <c r="I4785" s="8">
        <v>799</v>
      </c>
      <c r="J4785" s="8">
        <v>201.58</v>
      </c>
      <c r="K4785" s="12">
        <f>YEAR(Table2[[#This Row],[Order_Date]])</f>
        <v>2024</v>
      </c>
      <c r="L4785" s="12">
        <f>MONTH(Table2[[#This Row],[Order_Date]])</f>
        <v>10</v>
      </c>
      <c r="M4785" t="str">
        <f>TEXT(Table2[[#This Row],[Order_Date]],"mmm")</f>
        <v>Oct</v>
      </c>
      <c r="N4785" t="str">
        <f>TEXT(Table2[[#This Row],[Order_Date]],"YYYY-MM")</f>
        <v>2024-10</v>
      </c>
      <c r="O4785" s="9">
        <f>IFERROR(Table2[[#This Row],[Profit]]/Table2[[#This Row],[Sales]],0)</f>
        <v>0.25229036295369212</v>
      </c>
      <c r="P4785" t="str">
        <f>_xlfn.XLOOKUP(Table2[[#This Row],[Product_ID]],Table4[Product_ID],Table4[Category],"Not Found")</f>
        <v>Home</v>
      </c>
      <c r="Q4785" t="str">
        <f>_xlfn.XLOOKUP(Table2[[#This Row],[Product_ID]],Table4[Product_ID],Table4[Sub_Category],"Not Found")</f>
        <v>Storage</v>
      </c>
      <c r="R4785" t="str">
        <f>_xlfn.XLOOKUP(Table2[[#This Row],[Customer_ID]],Table1[Customer_ID],Table1[Region],"Not Found")</f>
        <v>East</v>
      </c>
      <c r="S4785" t="str">
        <f>_xlfn.XLOOKUP(Table2[[#This Row],[Customer_ID]],Table1[Customer_ID],Table1[Segment],"Not Found")</f>
        <v>Consumer</v>
      </c>
      <c r="T4785" t="str">
        <f>_xlfn.XLOOKUP(Table2[[#This Row],[Product_ID]],Table4[Product_ID],Table4[Product_Name],"Not Found")</f>
        <v>Storage Box</v>
      </c>
    </row>
    <row r="4786" spans="1:20" x14ac:dyDescent="0.3">
      <c r="A4786" t="s">
        <v>5318</v>
      </c>
      <c r="B4786" s="4">
        <v>45936</v>
      </c>
      <c r="C4786" s="4">
        <v>45939</v>
      </c>
      <c r="D4786" t="s">
        <v>604</v>
      </c>
      <c r="E4786" t="s">
        <v>58</v>
      </c>
      <c r="F4786" s="8">
        <v>3</v>
      </c>
      <c r="G4786" s="10">
        <v>0.05</v>
      </c>
      <c r="H4786" t="s">
        <v>30</v>
      </c>
      <c r="I4786" s="8">
        <v>5697.15</v>
      </c>
      <c r="J4786" s="8">
        <v>1221.7</v>
      </c>
      <c r="K4786" s="12">
        <f>YEAR(Table2[[#This Row],[Order_Date]])</f>
        <v>2025</v>
      </c>
      <c r="L4786" s="12">
        <f>MONTH(Table2[[#This Row],[Order_Date]])</f>
        <v>10</v>
      </c>
      <c r="M4786" t="str">
        <f>TEXT(Table2[[#This Row],[Order_Date]],"mmm")</f>
        <v>Oct</v>
      </c>
      <c r="N4786" t="str">
        <f>TEXT(Table2[[#This Row],[Order_Date]],"YYYY-MM")</f>
        <v>2025-10</v>
      </c>
      <c r="O4786" s="9">
        <f>IFERROR(Table2[[#This Row],[Profit]]/Table2[[#This Row],[Sales]],0)</f>
        <v>0.21444055361013842</v>
      </c>
      <c r="P4786" t="str">
        <f>_xlfn.XLOOKUP(Table2[[#This Row],[Product_ID]],Table4[Product_ID],Table4[Category],"Not Found")</f>
        <v>Technology</v>
      </c>
      <c r="Q4786" t="str">
        <f>_xlfn.XLOOKUP(Table2[[#This Row],[Product_ID]],Table4[Product_ID],Table4[Sub_Category],"Not Found")</f>
        <v>Audio</v>
      </c>
      <c r="R4786" t="str">
        <f>_xlfn.XLOOKUP(Table2[[#This Row],[Customer_ID]],Table1[Customer_ID],Table1[Region],"Not Found")</f>
        <v>West</v>
      </c>
      <c r="S4786" t="str">
        <f>_xlfn.XLOOKUP(Table2[[#This Row],[Customer_ID]],Table1[Customer_ID],Table1[Segment],"Not Found")</f>
        <v>Consumer</v>
      </c>
      <c r="T4786" t="str">
        <f>_xlfn.XLOOKUP(Table2[[#This Row],[Product_ID]],Table4[Product_ID],Table4[Product_Name],"Not Found")</f>
        <v>Bluetooth Speaker</v>
      </c>
    </row>
    <row r="4787" spans="1:20" x14ac:dyDescent="0.3">
      <c r="A4787" t="s">
        <v>5319</v>
      </c>
      <c r="B4787" s="4">
        <v>45492</v>
      </c>
      <c r="C4787" s="4">
        <v>45494</v>
      </c>
      <c r="D4787" t="s">
        <v>1228</v>
      </c>
      <c r="E4787" t="s">
        <v>58</v>
      </c>
      <c r="F4787" s="8">
        <v>2</v>
      </c>
      <c r="G4787" s="10">
        <v>0.2</v>
      </c>
      <c r="H4787" t="s">
        <v>21</v>
      </c>
      <c r="I4787" s="8">
        <v>3198.4</v>
      </c>
      <c r="J4787" s="8">
        <v>557.25</v>
      </c>
      <c r="K4787" s="12">
        <f>YEAR(Table2[[#This Row],[Order_Date]])</f>
        <v>2024</v>
      </c>
      <c r="L4787" s="12">
        <f>MONTH(Table2[[#This Row],[Order_Date]])</f>
        <v>7</v>
      </c>
      <c r="M4787" t="str">
        <f>TEXT(Table2[[#This Row],[Order_Date]],"mmm")</f>
        <v>Jul</v>
      </c>
      <c r="N4787" t="str">
        <f>TEXT(Table2[[#This Row],[Order_Date]],"YYYY-MM")</f>
        <v>2024-07</v>
      </c>
      <c r="O4787" s="9">
        <f>IFERROR(Table2[[#This Row],[Profit]]/Table2[[#This Row],[Sales]],0)</f>
        <v>0.17422773886943471</v>
      </c>
      <c r="P4787" t="str">
        <f>_xlfn.XLOOKUP(Table2[[#This Row],[Product_ID]],Table4[Product_ID],Table4[Category],"Not Found")</f>
        <v>Technology</v>
      </c>
      <c r="Q4787" t="str">
        <f>_xlfn.XLOOKUP(Table2[[#This Row],[Product_ID]],Table4[Product_ID],Table4[Sub_Category],"Not Found")</f>
        <v>Audio</v>
      </c>
      <c r="R4787" t="str">
        <f>_xlfn.XLOOKUP(Table2[[#This Row],[Customer_ID]],Table1[Customer_ID],Table1[Region],"Not Found")</f>
        <v>North</v>
      </c>
      <c r="S4787" t="str">
        <f>_xlfn.XLOOKUP(Table2[[#This Row],[Customer_ID]],Table1[Customer_ID],Table1[Segment],"Not Found")</f>
        <v>Consumer</v>
      </c>
      <c r="T4787" t="str">
        <f>_xlfn.XLOOKUP(Table2[[#This Row],[Product_ID]],Table4[Product_ID],Table4[Product_Name],"Not Found")</f>
        <v>Bluetooth Speaker</v>
      </c>
    </row>
    <row r="4788" spans="1:20" x14ac:dyDescent="0.3">
      <c r="A4788" t="s">
        <v>5320</v>
      </c>
      <c r="B4788" s="4">
        <v>45617</v>
      </c>
      <c r="C4788" s="4">
        <v>45619</v>
      </c>
      <c r="D4788" t="s">
        <v>363</v>
      </c>
      <c r="E4788" t="s">
        <v>65</v>
      </c>
      <c r="F4788" s="8">
        <v>1</v>
      </c>
      <c r="G4788" s="10">
        <v>0.05</v>
      </c>
      <c r="H4788" t="s">
        <v>13</v>
      </c>
      <c r="I4788" s="8">
        <v>664.05</v>
      </c>
      <c r="J4788" s="8">
        <v>210.28</v>
      </c>
      <c r="K4788" s="12">
        <f>YEAR(Table2[[#This Row],[Order_Date]])</f>
        <v>2024</v>
      </c>
      <c r="L4788" s="12">
        <f>MONTH(Table2[[#This Row],[Order_Date]])</f>
        <v>11</v>
      </c>
      <c r="M4788" t="str">
        <f>TEXT(Table2[[#This Row],[Order_Date]],"mmm")</f>
        <v>Nov</v>
      </c>
      <c r="N4788" t="str">
        <f>TEXT(Table2[[#This Row],[Order_Date]],"YYYY-MM")</f>
        <v>2024-11</v>
      </c>
      <c r="O4788" s="9">
        <f>IFERROR(Table2[[#This Row],[Profit]]/Table2[[#This Row],[Sales]],0)</f>
        <v>0.31666290188991797</v>
      </c>
      <c r="P4788" t="str">
        <f>_xlfn.XLOOKUP(Table2[[#This Row],[Product_ID]],Table4[Product_ID],Table4[Category],"Not Found")</f>
        <v>Office</v>
      </c>
      <c r="Q4788" t="str">
        <f>_xlfn.XLOOKUP(Table2[[#This Row],[Product_ID]],Table4[Product_ID],Table4[Sub_Category],"Not Found")</f>
        <v>Storage</v>
      </c>
      <c r="R4788" t="str">
        <f>_xlfn.XLOOKUP(Table2[[#This Row],[Customer_ID]],Table1[Customer_ID],Table1[Region],"Not Found")</f>
        <v>East</v>
      </c>
      <c r="S4788" t="str">
        <f>_xlfn.XLOOKUP(Table2[[#This Row],[Customer_ID]],Table1[Customer_ID],Table1[Segment],"Not Found")</f>
        <v>Home Office</v>
      </c>
      <c r="T4788" t="str">
        <f>_xlfn.XLOOKUP(Table2[[#This Row],[Product_ID]],Table4[Product_ID],Table4[Product_Name],"Not Found")</f>
        <v>Desk Organizer</v>
      </c>
    </row>
    <row r="4789" spans="1:20" x14ac:dyDescent="0.3">
      <c r="A4789" t="s">
        <v>5321</v>
      </c>
      <c r="B4789" s="4">
        <v>45802</v>
      </c>
      <c r="C4789" s="4">
        <v>45807</v>
      </c>
      <c r="D4789" t="s">
        <v>44</v>
      </c>
      <c r="E4789" t="s">
        <v>65</v>
      </c>
      <c r="F4789" s="8">
        <v>2</v>
      </c>
      <c r="G4789" s="10">
        <v>0.05</v>
      </c>
      <c r="H4789" t="s">
        <v>17</v>
      </c>
      <c r="I4789" s="8">
        <v>1328.1</v>
      </c>
      <c r="J4789" s="8">
        <v>364.37</v>
      </c>
      <c r="K4789" s="12">
        <f>YEAR(Table2[[#This Row],[Order_Date]])</f>
        <v>2025</v>
      </c>
      <c r="L4789" s="12">
        <f>MONTH(Table2[[#This Row],[Order_Date]])</f>
        <v>5</v>
      </c>
      <c r="M4789" t="str">
        <f>TEXT(Table2[[#This Row],[Order_Date]],"mmm")</f>
        <v>May</v>
      </c>
      <c r="N4789" t="str">
        <f>TEXT(Table2[[#This Row],[Order_Date]],"YYYY-MM")</f>
        <v>2025-05</v>
      </c>
      <c r="O4789" s="9">
        <f>IFERROR(Table2[[#This Row],[Profit]]/Table2[[#This Row],[Sales]],0)</f>
        <v>0.2743543407875913</v>
      </c>
      <c r="P4789" t="str">
        <f>_xlfn.XLOOKUP(Table2[[#This Row],[Product_ID]],Table4[Product_ID],Table4[Category],"Not Found")</f>
        <v>Office</v>
      </c>
      <c r="Q4789" t="str">
        <f>_xlfn.XLOOKUP(Table2[[#This Row],[Product_ID]],Table4[Product_ID],Table4[Sub_Category],"Not Found")</f>
        <v>Storage</v>
      </c>
      <c r="R4789" t="str">
        <f>_xlfn.XLOOKUP(Table2[[#This Row],[Customer_ID]],Table1[Customer_ID],Table1[Region],"Not Found")</f>
        <v>North</v>
      </c>
      <c r="S4789" t="str">
        <f>_xlfn.XLOOKUP(Table2[[#This Row],[Customer_ID]],Table1[Customer_ID],Table1[Segment],"Not Found")</f>
        <v>Corporate</v>
      </c>
      <c r="T4789" t="str">
        <f>_xlfn.XLOOKUP(Table2[[#This Row],[Product_ID]],Table4[Product_ID],Table4[Product_Name],"Not Found")</f>
        <v>Desk Organizer</v>
      </c>
    </row>
    <row r="4790" spans="1:20" x14ac:dyDescent="0.3">
      <c r="A4790" t="s">
        <v>5322</v>
      </c>
      <c r="B4790" s="4">
        <v>45700</v>
      </c>
      <c r="C4790" s="4">
        <v>45705</v>
      </c>
      <c r="D4790" t="s">
        <v>1873</v>
      </c>
      <c r="E4790" t="s">
        <v>96</v>
      </c>
      <c r="F4790" s="8">
        <v>2</v>
      </c>
      <c r="G4790" s="10">
        <v>0.1</v>
      </c>
      <c r="H4790" t="s">
        <v>17</v>
      </c>
      <c r="I4790" s="8">
        <v>1798.2</v>
      </c>
      <c r="J4790" s="8">
        <v>461.8</v>
      </c>
      <c r="K4790" s="12">
        <f>YEAR(Table2[[#This Row],[Order_Date]])</f>
        <v>2025</v>
      </c>
      <c r="L4790" s="12">
        <f>MONTH(Table2[[#This Row],[Order_Date]])</f>
        <v>2</v>
      </c>
      <c r="M4790" t="str">
        <f>TEXT(Table2[[#This Row],[Order_Date]],"mmm")</f>
        <v>Feb</v>
      </c>
      <c r="N4790" t="str">
        <f>TEXT(Table2[[#This Row],[Order_Date]],"YYYY-MM")</f>
        <v>2025-02</v>
      </c>
      <c r="O4790" s="9">
        <f>IFERROR(Table2[[#This Row],[Profit]]/Table2[[#This Row],[Sales]],0)</f>
        <v>0.25681236792347906</v>
      </c>
      <c r="P4790" t="str">
        <f>_xlfn.XLOOKUP(Table2[[#This Row],[Product_ID]],Table4[Product_ID],Table4[Category],"Not Found")</f>
        <v>Home</v>
      </c>
      <c r="Q4790" t="str">
        <f>_xlfn.XLOOKUP(Table2[[#This Row],[Product_ID]],Table4[Product_ID],Table4[Sub_Category],"Not Found")</f>
        <v>Lighting</v>
      </c>
      <c r="R4790" t="str">
        <f>_xlfn.XLOOKUP(Table2[[#This Row],[Customer_ID]],Table1[Customer_ID],Table1[Region],"Not Found")</f>
        <v>West</v>
      </c>
      <c r="S4790" t="str">
        <f>_xlfn.XLOOKUP(Table2[[#This Row],[Customer_ID]],Table1[Customer_ID],Table1[Segment],"Not Found")</f>
        <v>Consumer</v>
      </c>
      <c r="T4790" t="str">
        <f>_xlfn.XLOOKUP(Table2[[#This Row],[Product_ID]],Table4[Product_ID],Table4[Product_Name],"Not Found")</f>
        <v>LED Strip Light</v>
      </c>
    </row>
    <row r="4791" spans="1:20" x14ac:dyDescent="0.3">
      <c r="A4791" t="s">
        <v>5323</v>
      </c>
      <c r="B4791" s="4">
        <v>45898</v>
      </c>
      <c r="C4791" s="4">
        <v>45899</v>
      </c>
      <c r="D4791" t="s">
        <v>643</v>
      </c>
      <c r="E4791" t="s">
        <v>71</v>
      </c>
      <c r="F4791" s="8">
        <v>4</v>
      </c>
      <c r="G4791" s="10">
        <v>0</v>
      </c>
      <c r="H4791" t="s">
        <v>21</v>
      </c>
      <c r="I4791" s="8">
        <v>3196</v>
      </c>
      <c r="J4791" s="8">
        <v>736.43</v>
      </c>
      <c r="K4791" s="12">
        <f>YEAR(Table2[[#This Row],[Order_Date]])</f>
        <v>2025</v>
      </c>
      <c r="L4791" s="12">
        <f>MONTH(Table2[[#This Row],[Order_Date]])</f>
        <v>8</v>
      </c>
      <c r="M4791" t="str">
        <f>TEXT(Table2[[#This Row],[Order_Date]],"mmm")</f>
        <v>Aug</v>
      </c>
      <c r="N4791" t="str">
        <f>TEXT(Table2[[#This Row],[Order_Date]],"YYYY-MM")</f>
        <v>2025-08</v>
      </c>
      <c r="O4791" s="9">
        <f>IFERROR(Table2[[#This Row],[Profit]]/Table2[[#This Row],[Sales]],0)</f>
        <v>0.23042240300375469</v>
      </c>
      <c r="P4791" t="str">
        <f>_xlfn.XLOOKUP(Table2[[#This Row],[Product_ID]],Table4[Product_ID],Table4[Category],"Not Found")</f>
        <v>Home</v>
      </c>
      <c r="Q4791" t="str">
        <f>_xlfn.XLOOKUP(Table2[[#This Row],[Product_ID]],Table4[Product_ID],Table4[Sub_Category],"Not Found")</f>
        <v>Storage</v>
      </c>
      <c r="R4791" t="str">
        <f>_xlfn.XLOOKUP(Table2[[#This Row],[Customer_ID]],Table1[Customer_ID],Table1[Region],"Not Found")</f>
        <v>South</v>
      </c>
      <c r="S4791" t="str">
        <f>_xlfn.XLOOKUP(Table2[[#This Row],[Customer_ID]],Table1[Customer_ID],Table1[Segment],"Not Found")</f>
        <v>Consumer</v>
      </c>
      <c r="T4791" t="str">
        <f>_xlfn.XLOOKUP(Table2[[#This Row],[Product_ID]],Table4[Product_ID],Table4[Product_Name],"Not Found")</f>
        <v>Storage Box</v>
      </c>
    </row>
    <row r="4792" spans="1:20" x14ac:dyDescent="0.3">
      <c r="A4792" t="s">
        <v>5324</v>
      </c>
      <c r="B4792" s="4">
        <v>45799</v>
      </c>
      <c r="C4792" s="4">
        <v>45802</v>
      </c>
      <c r="D4792" t="s">
        <v>430</v>
      </c>
      <c r="E4792" t="s">
        <v>50</v>
      </c>
      <c r="F4792" s="8">
        <v>1</v>
      </c>
      <c r="G4792" s="10">
        <v>0.1</v>
      </c>
      <c r="H4792" t="s">
        <v>21</v>
      </c>
      <c r="I4792" s="8">
        <v>449.1</v>
      </c>
      <c r="J4792" s="8">
        <v>143.53</v>
      </c>
      <c r="K4792" s="12">
        <f>YEAR(Table2[[#This Row],[Order_Date]])</f>
        <v>2025</v>
      </c>
      <c r="L4792" s="12">
        <f>MONTH(Table2[[#This Row],[Order_Date]])</f>
        <v>5</v>
      </c>
      <c r="M4792" t="str">
        <f>TEXT(Table2[[#This Row],[Order_Date]],"mmm")</f>
        <v>May</v>
      </c>
      <c r="N4792" t="str">
        <f>TEXT(Table2[[#This Row],[Order_Date]],"YYYY-MM")</f>
        <v>2025-05</v>
      </c>
      <c r="O4792" s="9">
        <f>IFERROR(Table2[[#This Row],[Profit]]/Table2[[#This Row],[Sales]],0)</f>
        <v>0.31959474504564683</v>
      </c>
      <c r="P4792" t="str">
        <f>_xlfn.XLOOKUP(Table2[[#This Row],[Product_ID]],Table4[Product_ID],Table4[Category],"Not Found")</f>
        <v>Technology</v>
      </c>
      <c r="Q4792" t="str">
        <f>_xlfn.XLOOKUP(Table2[[#This Row],[Product_ID]],Table4[Product_ID],Table4[Sub_Category],"Not Found")</f>
        <v>Accessories</v>
      </c>
      <c r="R4792" t="str">
        <f>_xlfn.XLOOKUP(Table2[[#This Row],[Customer_ID]],Table1[Customer_ID],Table1[Region],"Not Found")</f>
        <v>South</v>
      </c>
      <c r="S4792" t="str">
        <f>_xlfn.XLOOKUP(Table2[[#This Row],[Customer_ID]],Table1[Customer_ID],Table1[Segment],"Not Found")</f>
        <v>Home Office</v>
      </c>
      <c r="T4792" t="str">
        <f>_xlfn.XLOOKUP(Table2[[#This Row],[Product_ID]],Table4[Product_ID],Table4[Product_Name],"Not Found")</f>
        <v>Wireless Mouse</v>
      </c>
    </row>
    <row r="4793" spans="1:20" x14ac:dyDescent="0.3">
      <c r="A4793" t="s">
        <v>5325</v>
      </c>
      <c r="B4793" s="4">
        <v>46022</v>
      </c>
      <c r="C4793" s="4">
        <v>46026</v>
      </c>
      <c r="D4793" t="s">
        <v>1545</v>
      </c>
      <c r="E4793" t="s">
        <v>55</v>
      </c>
      <c r="F4793" s="8">
        <v>1</v>
      </c>
      <c r="G4793" s="10">
        <v>0.1</v>
      </c>
      <c r="H4793" t="s">
        <v>13</v>
      </c>
      <c r="I4793" s="8">
        <v>5399.1</v>
      </c>
      <c r="J4793" s="8">
        <v>995.09</v>
      </c>
      <c r="K4793" s="12">
        <f>YEAR(Table2[[#This Row],[Order_Date]])</f>
        <v>2025</v>
      </c>
      <c r="L4793" s="12">
        <f>MONTH(Table2[[#This Row],[Order_Date]])</f>
        <v>12</v>
      </c>
      <c r="M4793" t="str">
        <f>TEXT(Table2[[#This Row],[Order_Date]],"mmm")</f>
        <v>Dec</v>
      </c>
      <c r="N4793" t="str">
        <f>TEXT(Table2[[#This Row],[Order_Date]],"YYYY-MM")</f>
        <v>2025-12</v>
      </c>
      <c r="O4793" s="9">
        <f>IFERROR(Table2[[#This Row],[Profit]]/Table2[[#This Row],[Sales]],0)</f>
        <v>0.1843066436998759</v>
      </c>
      <c r="P4793" t="str">
        <f>_xlfn.XLOOKUP(Table2[[#This Row],[Product_ID]],Table4[Product_ID],Table4[Category],"Not Found")</f>
        <v>Furniture</v>
      </c>
      <c r="Q4793" t="str">
        <f>_xlfn.XLOOKUP(Table2[[#This Row],[Product_ID]],Table4[Product_ID],Table4[Sub_Category],"Not Found")</f>
        <v>Furniture</v>
      </c>
      <c r="R4793" t="str">
        <f>_xlfn.XLOOKUP(Table2[[#This Row],[Customer_ID]],Table1[Customer_ID],Table1[Region],"Not Found")</f>
        <v>North</v>
      </c>
      <c r="S4793" t="str">
        <f>_xlfn.XLOOKUP(Table2[[#This Row],[Customer_ID]],Table1[Customer_ID],Table1[Segment],"Not Found")</f>
        <v>Consumer</v>
      </c>
      <c r="T4793" t="str">
        <f>_xlfn.XLOOKUP(Table2[[#This Row],[Product_ID]],Table4[Product_ID],Table4[Product_Name],"Not Found")</f>
        <v>Study Table</v>
      </c>
    </row>
    <row r="4794" spans="1:20" x14ac:dyDescent="0.3">
      <c r="A4794" t="s">
        <v>5326</v>
      </c>
      <c r="B4794" s="4">
        <v>45892</v>
      </c>
      <c r="C4794" s="4">
        <v>45896</v>
      </c>
      <c r="D4794" t="s">
        <v>1378</v>
      </c>
      <c r="E4794" t="s">
        <v>99</v>
      </c>
      <c r="F4794" s="8">
        <v>2</v>
      </c>
      <c r="G4794" s="10">
        <v>0</v>
      </c>
      <c r="H4794" t="s">
        <v>21</v>
      </c>
      <c r="I4794" s="8">
        <v>498</v>
      </c>
      <c r="J4794" s="8">
        <v>126.98</v>
      </c>
      <c r="K4794" s="12">
        <f>YEAR(Table2[[#This Row],[Order_Date]])</f>
        <v>2025</v>
      </c>
      <c r="L4794" s="12">
        <f>MONTH(Table2[[#This Row],[Order_Date]])</f>
        <v>8</v>
      </c>
      <c r="M4794" t="str">
        <f>TEXT(Table2[[#This Row],[Order_Date]],"mmm")</f>
        <v>Aug</v>
      </c>
      <c r="N4794" t="str">
        <f>TEXT(Table2[[#This Row],[Order_Date]],"YYYY-MM")</f>
        <v>2025-08</v>
      </c>
      <c r="O4794" s="9">
        <f>IFERROR(Table2[[#This Row],[Profit]]/Table2[[#This Row],[Sales]],0)</f>
        <v>0.25497991967871486</v>
      </c>
      <c r="P4794" t="str">
        <f>_xlfn.XLOOKUP(Table2[[#This Row],[Product_ID]],Table4[Product_ID],Table4[Category],"Not Found")</f>
        <v>Office</v>
      </c>
      <c r="Q4794" t="str">
        <f>_xlfn.XLOOKUP(Table2[[#This Row],[Product_ID]],Table4[Product_ID],Table4[Sub_Category],"Not Found")</f>
        <v>Paper</v>
      </c>
      <c r="R4794" t="str">
        <f>_xlfn.XLOOKUP(Table2[[#This Row],[Customer_ID]],Table1[Customer_ID],Table1[Region],"Not Found")</f>
        <v>West</v>
      </c>
      <c r="S4794" t="str">
        <f>_xlfn.XLOOKUP(Table2[[#This Row],[Customer_ID]],Table1[Customer_ID],Table1[Segment],"Not Found")</f>
        <v>Corporate</v>
      </c>
      <c r="T4794" t="str">
        <f>_xlfn.XLOOKUP(Table2[[#This Row],[Product_ID]],Table4[Product_ID],Table4[Product_Name],"Not Found")</f>
        <v>Pen Set</v>
      </c>
    </row>
    <row r="4795" spans="1:20" x14ac:dyDescent="0.3">
      <c r="A4795" t="s">
        <v>5327</v>
      </c>
      <c r="B4795" s="4">
        <v>45363</v>
      </c>
      <c r="C4795" s="4">
        <v>45365</v>
      </c>
      <c r="D4795" t="s">
        <v>277</v>
      </c>
      <c r="E4795" t="s">
        <v>55</v>
      </c>
      <c r="F4795" s="8">
        <v>2</v>
      </c>
      <c r="G4795" s="10">
        <v>0.1</v>
      </c>
      <c r="H4795" t="s">
        <v>13</v>
      </c>
      <c r="I4795" s="8">
        <v>10798.2</v>
      </c>
      <c r="J4795" s="8">
        <v>1505.54</v>
      </c>
      <c r="K4795" s="12">
        <f>YEAR(Table2[[#This Row],[Order_Date]])</f>
        <v>2024</v>
      </c>
      <c r="L4795" s="12">
        <f>MONTH(Table2[[#This Row],[Order_Date]])</f>
        <v>3</v>
      </c>
      <c r="M4795" t="str">
        <f>TEXT(Table2[[#This Row],[Order_Date]],"mmm")</f>
        <v>Mar</v>
      </c>
      <c r="N4795" t="str">
        <f>TEXT(Table2[[#This Row],[Order_Date]],"YYYY-MM")</f>
        <v>2024-03</v>
      </c>
      <c r="O4795" s="9">
        <f>IFERROR(Table2[[#This Row],[Profit]]/Table2[[#This Row],[Sales]],0)</f>
        <v>0.1394250893667463</v>
      </c>
      <c r="P4795" t="str">
        <f>_xlfn.XLOOKUP(Table2[[#This Row],[Product_ID]],Table4[Product_ID],Table4[Category],"Not Found")</f>
        <v>Furniture</v>
      </c>
      <c r="Q4795" t="str">
        <f>_xlfn.XLOOKUP(Table2[[#This Row],[Product_ID]],Table4[Product_ID],Table4[Sub_Category],"Not Found")</f>
        <v>Furniture</v>
      </c>
      <c r="R4795" t="str">
        <f>_xlfn.XLOOKUP(Table2[[#This Row],[Customer_ID]],Table1[Customer_ID],Table1[Region],"Not Found")</f>
        <v>West</v>
      </c>
      <c r="S4795" t="str">
        <f>_xlfn.XLOOKUP(Table2[[#This Row],[Customer_ID]],Table1[Customer_ID],Table1[Segment],"Not Found")</f>
        <v>Corporate</v>
      </c>
      <c r="T4795" t="str">
        <f>_xlfn.XLOOKUP(Table2[[#This Row],[Product_ID]],Table4[Product_ID],Table4[Product_Name],"Not Found")</f>
        <v>Study Table</v>
      </c>
    </row>
    <row r="4796" spans="1:20" x14ac:dyDescent="0.3">
      <c r="A4796" t="s">
        <v>5328</v>
      </c>
      <c r="B4796" s="4">
        <v>45538</v>
      </c>
      <c r="C4796" s="4">
        <v>45539</v>
      </c>
      <c r="D4796" t="s">
        <v>28</v>
      </c>
      <c r="E4796" t="s">
        <v>55</v>
      </c>
      <c r="F4796" s="8">
        <v>1</v>
      </c>
      <c r="G4796" s="10">
        <v>0.05</v>
      </c>
      <c r="H4796" t="s">
        <v>21</v>
      </c>
      <c r="I4796" s="8">
        <v>5699.05</v>
      </c>
      <c r="J4796" s="8">
        <v>1131.21</v>
      </c>
      <c r="K4796" s="12">
        <f>YEAR(Table2[[#This Row],[Order_Date]])</f>
        <v>2024</v>
      </c>
      <c r="L4796" s="12">
        <f>MONTH(Table2[[#This Row],[Order_Date]])</f>
        <v>9</v>
      </c>
      <c r="M4796" t="str">
        <f>TEXT(Table2[[#This Row],[Order_Date]],"mmm")</f>
        <v>Sep</v>
      </c>
      <c r="N4796" t="str">
        <f>TEXT(Table2[[#This Row],[Order_Date]],"YYYY-MM")</f>
        <v>2024-09</v>
      </c>
      <c r="O4796" s="9">
        <f>IFERROR(Table2[[#This Row],[Profit]]/Table2[[#This Row],[Sales]],0)</f>
        <v>0.19849097656626982</v>
      </c>
      <c r="P4796" t="str">
        <f>_xlfn.XLOOKUP(Table2[[#This Row],[Product_ID]],Table4[Product_ID],Table4[Category],"Not Found")</f>
        <v>Furniture</v>
      </c>
      <c r="Q4796" t="str">
        <f>_xlfn.XLOOKUP(Table2[[#This Row],[Product_ID]],Table4[Product_ID],Table4[Sub_Category],"Not Found")</f>
        <v>Furniture</v>
      </c>
      <c r="R4796" t="str">
        <f>_xlfn.XLOOKUP(Table2[[#This Row],[Customer_ID]],Table1[Customer_ID],Table1[Region],"Not Found")</f>
        <v>West</v>
      </c>
      <c r="S4796" t="str">
        <f>_xlfn.XLOOKUP(Table2[[#This Row],[Customer_ID]],Table1[Customer_ID],Table1[Segment],"Not Found")</f>
        <v>Home Office</v>
      </c>
      <c r="T4796" t="str">
        <f>_xlfn.XLOOKUP(Table2[[#This Row],[Product_ID]],Table4[Product_ID],Table4[Product_Name],"Not Found")</f>
        <v>Study Table</v>
      </c>
    </row>
    <row r="4797" spans="1:20" x14ac:dyDescent="0.3">
      <c r="A4797" t="s">
        <v>5329</v>
      </c>
      <c r="B4797" s="4">
        <v>45932</v>
      </c>
      <c r="C4797" s="4">
        <v>45935</v>
      </c>
      <c r="D4797" t="s">
        <v>491</v>
      </c>
      <c r="E4797" t="s">
        <v>26</v>
      </c>
      <c r="F4797" s="8">
        <v>5</v>
      </c>
      <c r="G4797" s="10">
        <v>0</v>
      </c>
      <c r="H4797" t="s">
        <v>13</v>
      </c>
      <c r="I4797" s="8">
        <v>4495</v>
      </c>
      <c r="J4797" s="8">
        <v>870.38</v>
      </c>
      <c r="K4797" s="12">
        <f>YEAR(Table2[[#This Row],[Order_Date]])</f>
        <v>2025</v>
      </c>
      <c r="L4797" s="12">
        <f>MONTH(Table2[[#This Row],[Order_Date]])</f>
        <v>10</v>
      </c>
      <c r="M4797" t="str">
        <f>TEXT(Table2[[#This Row],[Order_Date]],"mmm")</f>
        <v>Oct</v>
      </c>
      <c r="N4797" t="str">
        <f>TEXT(Table2[[#This Row],[Order_Date]],"YYYY-MM")</f>
        <v>2025-10</v>
      </c>
      <c r="O4797" s="9">
        <f>IFERROR(Table2[[#This Row],[Profit]]/Table2[[#This Row],[Sales]],0)</f>
        <v>0.19363292547274749</v>
      </c>
      <c r="P4797" t="str">
        <f>_xlfn.XLOOKUP(Table2[[#This Row],[Product_ID]],Table4[Product_ID],Table4[Category],"Not Found")</f>
        <v>Technology</v>
      </c>
      <c r="Q4797" t="str">
        <f>_xlfn.XLOOKUP(Table2[[#This Row],[Product_ID]],Table4[Product_ID],Table4[Sub_Category],"Not Found")</f>
        <v>Accessories</v>
      </c>
      <c r="R4797" t="str">
        <f>_xlfn.XLOOKUP(Table2[[#This Row],[Customer_ID]],Table1[Customer_ID],Table1[Region],"Not Found")</f>
        <v>South</v>
      </c>
      <c r="S4797" t="str">
        <f>_xlfn.XLOOKUP(Table2[[#This Row],[Customer_ID]],Table1[Customer_ID],Table1[Segment],"Not Found")</f>
        <v>Corporate</v>
      </c>
      <c r="T4797" t="str">
        <f>_xlfn.XLOOKUP(Table2[[#This Row],[Product_ID]],Table4[Product_ID],Table4[Product_Name],"Not Found")</f>
        <v>Keyboard</v>
      </c>
    </row>
    <row r="4798" spans="1:20" x14ac:dyDescent="0.3">
      <c r="A4798" t="s">
        <v>5330</v>
      </c>
      <c r="B4798" s="4">
        <v>46015</v>
      </c>
      <c r="C4798" s="4">
        <v>46019</v>
      </c>
      <c r="D4798" t="s">
        <v>850</v>
      </c>
      <c r="E4798" t="s">
        <v>29</v>
      </c>
      <c r="F4798" s="8">
        <v>1</v>
      </c>
      <c r="G4798" s="10">
        <v>0</v>
      </c>
      <c r="H4798" t="s">
        <v>13</v>
      </c>
      <c r="I4798" s="8">
        <v>399</v>
      </c>
      <c r="J4798" s="8">
        <v>105.42</v>
      </c>
      <c r="K4798" s="12">
        <f>YEAR(Table2[[#This Row],[Order_Date]])</f>
        <v>2025</v>
      </c>
      <c r="L4798" s="12">
        <f>MONTH(Table2[[#This Row],[Order_Date]])</f>
        <v>12</v>
      </c>
      <c r="M4798" t="str">
        <f>TEXT(Table2[[#This Row],[Order_Date]],"mmm")</f>
        <v>Dec</v>
      </c>
      <c r="N4798" t="str">
        <f>TEXT(Table2[[#This Row],[Order_Date]],"YYYY-MM")</f>
        <v>2025-12</v>
      </c>
      <c r="O4798" s="9">
        <f>IFERROR(Table2[[#This Row],[Profit]]/Table2[[#This Row],[Sales]],0)</f>
        <v>0.26421052631578945</v>
      </c>
      <c r="P4798" t="str">
        <f>_xlfn.XLOOKUP(Table2[[#This Row],[Product_ID]],Table4[Product_ID],Table4[Category],"Not Found")</f>
        <v>Office</v>
      </c>
      <c r="Q4798" t="str">
        <f>_xlfn.XLOOKUP(Table2[[#This Row],[Product_ID]],Table4[Product_ID],Table4[Sub_Category],"Not Found")</f>
        <v>Paper</v>
      </c>
      <c r="R4798" t="str">
        <f>_xlfn.XLOOKUP(Table2[[#This Row],[Customer_ID]],Table1[Customer_ID],Table1[Region],"Not Found")</f>
        <v>East</v>
      </c>
      <c r="S4798" t="str">
        <f>_xlfn.XLOOKUP(Table2[[#This Row],[Customer_ID]],Table1[Customer_ID],Table1[Segment],"Not Found")</f>
        <v>Consumer</v>
      </c>
      <c r="T4798" t="str">
        <f>_xlfn.XLOOKUP(Table2[[#This Row],[Product_ID]],Table4[Product_ID],Table4[Product_Name],"Not Found")</f>
        <v>Notebook Set</v>
      </c>
    </row>
    <row r="4799" spans="1:20" x14ac:dyDescent="0.3">
      <c r="A4799" t="s">
        <v>5331</v>
      </c>
      <c r="B4799" s="4">
        <v>45899</v>
      </c>
      <c r="C4799" s="4">
        <v>45901</v>
      </c>
      <c r="D4799" t="s">
        <v>373</v>
      </c>
      <c r="E4799" t="s">
        <v>50</v>
      </c>
      <c r="F4799" s="8">
        <v>1</v>
      </c>
      <c r="G4799" s="10">
        <v>0.05</v>
      </c>
      <c r="H4799" t="s">
        <v>21</v>
      </c>
      <c r="I4799" s="8">
        <v>474.05</v>
      </c>
      <c r="J4799" s="8">
        <v>78.94</v>
      </c>
      <c r="K4799" s="12">
        <f>YEAR(Table2[[#This Row],[Order_Date]])</f>
        <v>2025</v>
      </c>
      <c r="L4799" s="12">
        <f>MONTH(Table2[[#This Row],[Order_Date]])</f>
        <v>8</v>
      </c>
      <c r="M4799" t="str">
        <f>TEXT(Table2[[#This Row],[Order_Date]],"mmm")</f>
        <v>Aug</v>
      </c>
      <c r="N4799" t="str">
        <f>TEXT(Table2[[#This Row],[Order_Date]],"YYYY-MM")</f>
        <v>2025-08</v>
      </c>
      <c r="O4799" s="9">
        <f>IFERROR(Table2[[#This Row],[Profit]]/Table2[[#This Row],[Sales]],0)</f>
        <v>0.16652251872165383</v>
      </c>
      <c r="P4799" t="str">
        <f>_xlfn.XLOOKUP(Table2[[#This Row],[Product_ID]],Table4[Product_ID],Table4[Category],"Not Found")</f>
        <v>Technology</v>
      </c>
      <c r="Q4799" t="str">
        <f>_xlfn.XLOOKUP(Table2[[#This Row],[Product_ID]],Table4[Product_ID],Table4[Sub_Category],"Not Found")</f>
        <v>Accessories</v>
      </c>
      <c r="R4799" t="str">
        <f>_xlfn.XLOOKUP(Table2[[#This Row],[Customer_ID]],Table1[Customer_ID],Table1[Region],"Not Found")</f>
        <v>South</v>
      </c>
      <c r="S4799" t="str">
        <f>_xlfn.XLOOKUP(Table2[[#This Row],[Customer_ID]],Table1[Customer_ID],Table1[Segment],"Not Found")</f>
        <v>Home Office</v>
      </c>
      <c r="T4799" t="str">
        <f>_xlfn.XLOOKUP(Table2[[#This Row],[Product_ID]],Table4[Product_ID],Table4[Product_Name],"Not Found")</f>
        <v>Wireless Mouse</v>
      </c>
    </row>
    <row r="4800" spans="1:20" x14ac:dyDescent="0.3">
      <c r="A4800" t="s">
        <v>5332</v>
      </c>
      <c r="B4800" s="4">
        <v>45878</v>
      </c>
      <c r="C4800" s="4">
        <v>45879</v>
      </c>
      <c r="D4800" t="s">
        <v>638</v>
      </c>
      <c r="E4800" t="s">
        <v>50</v>
      </c>
      <c r="F4800" s="8">
        <v>3</v>
      </c>
      <c r="G4800" s="10">
        <v>0</v>
      </c>
      <c r="H4800" t="s">
        <v>17</v>
      </c>
      <c r="I4800" s="8">
        <v>1497</v>
      </c>
      <c r="J4800" s="8">
        <v>332.85</v>
      </c>
      <c r="K4800" s="12">
        <f>YEAR(Table2[[#This Row],[Order_Date]])</f>
        <v>2025</v>
      </c>
      <c r="L4800" s="12">
        <f>MONTH(Table2[[#This Row],[Order_Date]])</f>
        <v>8</v>
      </c>
      <c r="M4800" t="str">
        <f>TEXT(Table2[[#This Row],[Order_Date]],"mmm")</f>
        <v>Aug</v>
      </c>
      <c r="N4800" t="str">
        <f>TEXT(Table2[[#This Row],[Order_Date]],"YYYY-MM")</f>
        <v>2025-08</v>
      </c>
      <c r="O4800" s="9">
        <f>IFERROR(Table2[[#This Row],[Profit]]/Table2[[#This Row],[Sales]],0)</f>
        <v>0.22234468937875754</v>
      </c>
      <c r="P4800" t="str">
        <f>_xlfn.XLOOKUP(Table2[[#This Row],[Product_ID]],Table4[Product_ID],Table4[Category],"Not Found")</f>
        <v>Technology</v>
      </c>
      <c r="Q4800" t="str">
        <f>_xlfn.XLOOKUP(Table2[[#This Row],[Product_ID]],Table4[Product_ID],Table4[Sub_Category],"Not Found")</f>
        <v>Accessories</v>
      </c>
      <c r="R4800" t="str">
        <f>_xlfn.XLOOKUP(Table2[[#This Row],[Customer_ID]],Table1[Customer_ID],Table1[Region],"Not Found")</f>
        <v>South</v>
      </c>
      <c r="S4800" t="str">
        <f>_xlfn.XLOOKUP(Table2[[#This Row],[Customer_ID]],Table1[Customer_ID],Table1[Segment],"Not Found")</f>
        <v>Consumer</v>
      </c>
      <c r="T4800" t="str">
        <f>_xlfn.XLOOKUP(Table2[[#This Row],[Product_ID]],Table4[Product_ID],Table4[Product_Name],"Not Found")</f>
        <v>Wireless Mouse</v>
      </c>
    </row>
    <row r="4801" spans="1:20" x14ac:dyDescent="0.3">
      <c r="A4801" t="s">
        <v>5333</v>
      </c>
      <c r="B4801" s="4">
        <v>45857</v>
      </c>
      <c r="C4801" s="4">
        <v>45860</v>
      </c>
      <c r="D4801" t="s">
        <v>1127</v>
      </c>
      <c r="E4801" t="s">
        <v>58</v>
      </c>
      <c r="F4801" s="8">
        <v>1</v>
      </c>
      <c r="G4801" s="10">
        <v>0</v>
      </c>
      <c r="H4801" t="s">
        <v>30</v>
      </c>
      <c r="I4801" s="8">
        <v>1999</v>
      </c>
      <c r="J4801" s="8">
        <v>443.72</v>
      </c>
      <c r="K4801" s="12">
        <f>YEAR(Table2[[#This Row],[Order_Date]])</f>
        <v>2025</v>
      </c>
      <c r="L4801" s="12">
        <f>MONTH(Table2[[#This Row],[Order_Date]])</f>
        <v>7</v>
      </c>
      <c r="M4801" t="str">
        <f>TEXT(Table2[[#This Row],[Order_Date]],"mmm")</f>
        <v>Jul</v>
      </c>
      <c r="N4801" t="str">
        <f>TEXT(Table2[[#This Row],[Order_Date]],"YYYY-MM")</f>
        <v>2025-07</v>
      </c>
      <c r="O4801" s="9">
        <f>IFERROR(Table2[[#This Row],[Profit]]/Table2[[#This Row],[Sales]],0)</f>
        <v>0.22197098549274638</v>
      </c>
      <c r="P4801" t="str">
        <f>_xlfn.XLOOKUP(Table2[[#This Row],[Product_ID]],Table4[Product_ID],Table4[Category],"Not Found")</f>
        <v>Technology</v>
      </c>
      <c r="Q4801" t="str">
        <f>_xlfn.XLOOKUP(Table2[[#This Row],[Product_ID]],Table4[Product_ID],Table4[Sub_Category],"Not Found")</f>
        <v>Audio</v>
      </c>
      <c r="R4801" t="str">
        <f>_xlfn.XLOOKUP(Table2[[#This Row],[Customer_ID]],Table1[Customer_ID],Table1[Region],"Not Found")</f>
        <v>South</v>
      </c>
      <c r="S4801" t="str">
        <f>_xlfn.XLOOKUP(Table2[[#This Row],[Customer_ID]],Table1[Customer_ID],Table1[Segment],"Not Found")</f>
        <v>Home Office</v>
      </c>
      <c r="T4801" t="str">
        <f>_xlfn.XLOOKUP(Table2[[#This Row],[Product_ID]],Table4[Product_ID],Table4[Product_Name],"Not Found")</f>
        <v>Bluetooth Speaker</v>
      </c>
    </row>
    <row r="4802" spans="1:20" x14ac:dyDescent="0.3">
      <c r="A4802" t="s">
        <v>5334</v>
      </c>
      <c r="B4802" s="4">
        <v>45635</v>
      </c>
      <c r="C4802" s="4">
        <v>45637</v>
      </c>
      <c r="D4802" t="s">
        <v>285</v>
      </c>
      <c r="E4802" t="s">
        <v>200</v>
      </c>
      <c r="F4802" s="8">
        <v>1</v>
      </c>
      <c r="G4802" s="10">
        <v>0.05</v>
      </c>
      <c r="H4802" t="s">
        <v>13</v>
      </c>
      <c r="I4802" s="8">
        <v>1044.05</v>
      </c>
      <c r="J4802" s="8">
        <v>360.23</v>
      </c>
      <c r="K4802" s="12">
        <f>YEAR(Table2[[#This Row],[Order_Date]])</f>
        <v>2024</v>
      </c>
      <c r="L4802" s="12">
        <f>MONTH(Table2[[#This Row],[Order_Date]])</f>
        <v>12</v>
      </c>
      <c r="M4802" t="str">
        <f>TEXT(Table2[[#This Row],[Order_Date]],"mmm")</f>
        <v>Dec</v>
      </c>
      <c r="N4802" t="str">
        <f>TEXT(Table2[[#This Row],[Order_Date]],"YYYY-MM")</f>
        <v>2024-12</v>
      </c>
      <c r="O4802" s="9">
        <f>IFERROR(Table2[[#This Row],[Profit]]/Table2[[#This Row],[Sales]],0)</f>
        <v>0.34503136822949093</v>
      </c>
      <c r="P4802" t="str">
        <f>_xlfn.XLOOKUP(Table2[[#This Row],[Product_ID]],Table4[Product_ID],Table4[Category],"Not Found")</f>
        <v>Office</v>
      </c>
      <c r="Q4802" t="str">
        <f>_xlfn.XLOOKUP(Table2[[#This Row],[Product_ID]],Table4[Product_ID],Table4[Sub_Category],"Not Found")</f>
        <v>Office Supplies</v>
      </c>
      <c r="R4802" t="str">
        <f>_xlfn.XLOOKUP(Table2[[#This Row],[Customer_ID]],Table1[Customer_ID],Table1[Region],"Not Found")</f>
        <v>West</v>
      </c>
      <c r="S4802" t="str">
        <f>_xlfn.XLOOKUP(Table2[[#This Row],[Customer_ID]],Table1[Customer_ID],Table1[Segment],"Not Found")</f>
        <v>Home Office</v>
      </c>
      <c r="T4802" t="str">
        <f>_xlfn.XLOOKUP(Table2[[#This Row],[Product_ID]],Table4[Product_ID],Table4[Product_Name],"Not Found")</f>
        <v>Laptop Stand</v>
      </c>
    </row>
    <row r="4803" spans="1:20" x14ac:dyDescent="0.3">
      <c r="A4803" t="s">
        <v>5335</v>
      </c>
      <c r="B4803" s="4">
        <v>45345</v>
      </c>
      <c r="C4803" s="4">
        <v>45347</v>
      </c>
      <c r="D4803" t="s">
        <v>365</v>
      </c>
      <c r="E4803" t="s">
        <v>20</v>
      </c>
      <c r="F4803" s="8">
        <v>2</v>
      </c>
      <c r="G4803" s="10">
        <v>0.05</v>
      </c>
      <c r="H4803" t="s">
        <v>17</v>
      </c>
      <c r="I4803" s="8">
        <v>13298.1</v>
      </c>
      <c r="J4803" s="8">
        <v>2144.2399999999998</v>
      </c>
      <c r="K4803" s="12">
        <f>YEAR(Table2[[#This Row],[Order_Date]])</f>
        <v>2024</v>
      </c>
      <c r="L4803" s="12">
        <f>MONTH(Table2[[#This Row],[Order_Date]])</f>
        <v>2</v>
      </c>
      <c r="M4803" t="str">
        <f>TEXT(Table2[[#This Row],[Order_Date]],"mmm")</f>
        <v>Feb</v>
      </c>
      <c r="N4803" t="str">
        <f>TEXT(Table2[[#This Row],[Order_Date]],"YYYY-MM")</f>
        <v>2024-02</v>
      </c>
      <c r="O4803" s="9">
        <f>IFERROR(Table2[[#This Row],[Profit]]/Table2[[#This Row],[Sales]],0)</f>
        <v>0.16124408750122196</v>
      </c>
      <c r="P4803" t="str">
        <f>_xlfn.XLOOKUP(Table2[[#This Row],[Product_ID]],Table4[Product_ID],Table4[Category],"Not Found")</f>
        <v>Furniture</v>
      </c>
      <c r="Q4803" t="str">
        <f>_xlfn.XLOOKUP(Table2[[#This Row],[Product_ID]],Table4[Product_ID],Table4[Sub_Category],"Not Found")</f>
        <v>Furniture</v>
      </c>
      <c r="R4803" t="str">
        <f>_xlfn.XLOOKUP(Table2[[#This Row],[Customer_ID]],Table1[Customer_ID],Table1[Region],"Not Found")</f>
        <v>West</v>
      </c>
      <c r="S4803" t="str">
        <f>_xlfn.XLOOKUP(Table2[[#This Row],[Customer_ID]],Table1[Customer_ID],Table1[Segment],"Not Found")</f>
        <v>Consumer</v>
      </c>
      <c r="T4803" t="str">
        <f>_xlfn.XLOOKUP(Table2[[#This Row],[Product_ID]],Table4[Product_ID],Table4[Product_Name],"Not Found")</f>
        <v>Office Chair</v>
      </c>
    </row>
    <row r="4804" spans="1:20" x14ac:dyDescent="0.3">
      <c r="A4804" t="s">
        <v>5336</v>
      </c>
      <c r="B4804" s="4">
        <v>46021</v>
      </c>
      <c r="C4804" s="4">
        <v>46022</v>
      </c>
      <c r="D4804" t="s">
        <v>990</v>
      </c>
      <c r="E4804" t="s">
        <v>35</v>
      </c>
      <c r="F4804" s="8">
        <v>1</v>
      </c>
      <c r="G4804" s="10">
        <v>0.1</v>
      </c>
      <c r="H4804" t="s">
        <v>21</v>
      </c>
      <c r="I4804" s="8">
        <v>1439.1</v>
      </c>
      <c r="J4804" s="8">
        <v>321.06</v>
      </c>
      <c r="K4804" s="12">
        <f>YEAR(Table2[[#This Row],[Order_Date]])</f>
        <v>2025</v>
      </c>
      <c r="L4804" s="12">
        <f>MONTH(Table2[[#This Row],[Order_Date]])</f>
        <v>12</v>
      </c>
      <c r="M4804" t="str">
        <f>TEXT(Table2[[#This Row],[Order_Date]],"mmm")</f>
        <v>Dec</v>
      </c>
      <c r="N4804" t="str">
        <f>TEXT(Table2[[#This Row],[Order_Date]],"YYYY-MM")</f>
        <v>2025-12</v>
      </c>
      <c r="O4804" s="9">
        <f>IFERROR(Table2[[#This Row],[Profit]]/Table2[[#This Row],[Sales]],0)</f>
        <v>0.22309776943923287</v>
      </c>
      <c r="P4804" t="str">
        <f>_xlfn.XLOOKUP(Table2[[#This Row],[Product_ID]],Table4[Product_ID],Table4[Category],"Not Found")</f>
        <v>Lifestyle</v>
      </c>
      <c r="Q4804" t="str">
        <f>_xlfn.XLOOKUP(Table2[[#This Row],[Product_ID]],Table4[Product_ID],Table4[Sub_Category],"Not Found")</f>
        <v>Bags</v>
      </c>
      <c r="R4804" t="str">
        <f>_xlfn.XLOOKUP(Table2[[#This Row],[Customer_ID]],Table1[Customer_ID],Table1[Region],"Not Found")</f>
        <v>South</v>
      </c>
      <c r="S4804" t="str">
        <f>_xlfn.XLOOKUP(Table2[[#This Row],[Customer_ID]],Table1[Customer_ID],Table1[Segment],"Not Found")</f>
        <v>Home Office</v>
      </c>
      <c r="T4804" t="str">
        <f>_xlfn.XLOOKUP(Table2[[#This Row],[Product_ID]],Table4[Product_ID],Table4[Product_Name],"Not Found")</f>
        <v>Backpack</v>
      </c>
    </row>
    <row r="4805" spans="1:20" x14ac:dyDescent="0.3">
      <c r="A4805" t="s">
        <v>5337</v>
      </c>
      <c r="B4805" s="4">
        <v>45819</v>
      </c>
      <c r="C4805" s="4">
        <v>45820</v>
      </c>
      <c r="D4805" t="s">
        <v>763</v>
      </c>
      <c r="E4805" t="s">
        <v>45</v>
      </c>
      <c r="F4805" s="8">
        <v>5</v>
      </c>
      <c r="G4805" s="10">
        <v>0.2</v>
      </c>
      <c r="H4805" t="s">
        <v>13</v>
      </c>
      <c r="I4805" s="8">
        <v>9996</v>
      </c>
      <c r="J4805" s="8">
        <v>2121.34</v>
      </c>
      <c r="K4805" s="12">
        <f>YEAR(Table2[[#This Row],[Order_Date]])</f>
        <v>2025</v>
      </c>
      <c r="L4805" s="12">
        <f>MONTH(Table2[[#This Row],[Order_Date]])</f>
        <v>6</v>
      </c>
      <c r="M4805" t="str">
        <f>TEXT(Table2[[#This Row],[Order_Date]],"mmm")</f>
        <v>Jun</v>
      </c>
      <c r="N4805" t="str">
        <f>TEXT(Table2[[#This Row],[Order_Date]],"YYYY-MM")</f>
        <v>2025-06</v>
      </c>
      <c r="O4805" s="9">
        <f>IFERROR(Table2[[#This Row],[Profit]]/Table2[[#This Row],[Sales]],0)</f>
        <v>0.21221888755502202</v>
      </c>
      <c r="P4805" t="str">
        <f>_xlfn.XLOOKUP(Table2[[#This Row],[Product_ID]],Table4[Product_ID],Table4[Category],"Not Found")</f>
        <v>Technology</v>
      </c>
      <c r="Q4805" t="str">
        <f>_xlfn.XLOOKUP(Table2[[#This Row],[Product_ID]],Table4[Product_ID],Table4[Sub_Category],"Not Found")</f>
        <v>Audio</v>
      </c>
      <c r="R4805" t="str">
        <f>_xlfn.XLOOKUP(Table2[[#This Row],[Customer_ID]],Table1[Customer_ID],Table1[Region],"Not Found")</f>
        <v>South</v>
      </c>
      <c r="S4805" t="str">
        <f>_xlfn.XLOOKUP(Table2[[#This Row],[Customer_ID]],Table1[Customer_ID],Table1[Segment],"Not Found")</f>
        <v>Consumer</v>
      </c>
      <c r="T4805" t="str">
        <f>_xlfn.XLOOKUP(Table2[[#This Row],[Product_ID]],Table4[Product_ID],Table4[Product_Name],"Not Found")</f>
        <v>Headphones</v>
      </c>
    </row>
    <row r="4806" spans="1:20" x14ac:dyDescent="0.3">
      <c r="A4806" t="s">
        <v>5338</v>
      </c>
      <c r="B4806" s="4">
        <v>45902</v>
      </c>
      <c r="C4806" s="4">
        <v>45903</v>
      </c>
      <c r="D4806" t="s">
        <v>191</v>
      </c>
      <c r="E4806" t="s">
        <v>26</v>
      </c>
      <c r="F4806" s="8">
        <v>2</v>
      </c>
      <c r="G4806" s="10">
        <v>0.1</v>
      </c>
      <c r="H4806" t="s">
        <v>13</v>
      </c>
      <c r="I4806" s="8">
        <v>1618.2</v>
      </c>
      <c r="J4806" s="8">
        <v>429.8</v>
      </c>
      <c r="K4806" s="12">
        <f>YEAR(Table2[[#This Row],[Order_Date]])</f>
        <v>2025</v>
      </c>
      <c r="L4806" s="12">
        <f>MONTH(Table2[[#This Row],[Order_Date]])</f>
        <v>9</v>
      </c>
      <c r="M4806" t="str">
        <f>TEXT(Table2[[#This Row],[Order_Date]],"mmm")</f>
        <v>Sep</v>
      </c>
      <c r="N4806" t="str">
        <f>TEXT(Table2[[#This Row],[Order_Date]],"YYYY-MM")</f>
        <v>2025-09</v>
      </c>
      <c r="O4806" s="9">
        <f>IFERROR(Table2[[#This Row],[Profit]]/Table2[[#This Row],[Sales]],0)</f>
        <v>0.26560375726115437</v>
      </c>
      <c r="P4806" t="str">
        <f>_xlfn.XLOOKUP(Table2[[#This Row],[Product_ID]],Table4[Product_ID],Table4[Category],"Not Found")</f>
        <v>Technology</v>
      </c>
      <c r="Q4806" t="str">
        <f>_xlfn.XLOOKUP(Table2[[#This Row],[Product_ID]],Table4[Product_ID],Table4[Sub_Category],"Not Found")</f>
        <v>Accessories</v>
      </c>
      <c r="R4806" t="str">
        <f>_xlfn.XLOOKUP(Table2[[#This Row],[Customer_ID]],Table1[Customer_ID],Table1[Region],"Not Found")</f>
        <v>West</v>
      </c>
      <c r="S4806" t="str">
        <f>_xlfn.XLOOKUP(Table2[[#This Row],[Customer_ID]],Table1[Customer_ID],Table1[Segment],"Not Found")</f>
        <v>Consumer</v>
      </c>
      <c r="T4806" t="str">
        <f>_xlfn.XLOOKUP(Table2[[#This Row],[Product_ID]],Table4[Product_ID],Table4[Product_Name],"Not Found")</f>
        <v>Keyboard</v>
      </c>
    </row>
    <row r="4807" spans="1:20" x14ac:dyDescent="0.3">
      <c r="A4807" t="s">
        <v>5339</v>
      </c>
      <c r="B4807" s="4">
        <v>45823</v>
      </c>
      <c r="C4807" s="4">
        <v>45824</v>
      </c>
      <c r="D4807" t="s">
        <v>527</v>
      </c>
      <c r="E4807" t="s">
        <v>68</v>
      </c>
      <c r="F4807" s="8">
        <v>2</v>
      </c>
      <c r="G4807" s="10">
        <v>0.05</v>
      </c>
      <c r="H4807" t="s">
        <v>13</v>
      </c>
      <c r="I4807" s="8">
        <v>2468.1</v>
      </c>
      <c r="J4807" s="8">
        <v>669.76</v>
      </c>
      <c r="K4807" s="12">
        <f>YEAR(Table2[[#This Row],[Order_Date]])</f>
        <v>2025</v>
      </c>
      <c r="L4807" s="12">
        <f>MONTH(Table2[[#This Row],[Order_Date]])</f>
        <v>6</v>
      </c>
      <c r="M4807" t="str">
        <f>TEXT(Table2[[#This Row],[Order_Date]],"mmm")</f>
        <v>Jun</v>
      </c>
      <c r="N4807" t="str">
        <f>TEXT(Table2[[#This Row],[Order_Date]],"YYYY-MM")</f>
        <v>2025-06</v>
      </c>
      <c r="O4807" s="9">
        <f>IFERROR(Table2[[#This Row],[Profit]]/Table2[[#This Row],[Sales]],0)</f>
        <v>0.27136663830476887</v>
      </c>
      <c r="P4807" t="str">
        <f>_xlfn.XLOOKUP(Table2[[#This Row],[Product_ID]],Table4[Product_ID],Table4[Category],"Not Found")</f>
        <v>Home</v>
      </c>
      <c r="Q4807" t="str">
        <f>_xlfn.XLOOKUP(Table2[[#This Row],[Product_ID]],Table4[Product_ID],Table4[Sub_Category],"Not Found")</f>
        <v>Lighting</v>
      </c>
      <c r="R4807" t="str">
        <f>_xlfn.XLOOKUP(Table2[[#This Row],[Customer_ID]],Table1[Customer_ID],Table1[Region],"Not Found")</f>
        <v>South</v>
      </c>
      <c r="S4807" t="str">
        <f>_xlfn.XLOOKUP(Table2[[#This Row],[Customer_ID]],Table1[Customer_ID],Table1[Segment],"Not Found")</f>
        <v>Consumer</v>
      </c>
      <c r="T4807" t="str">
        <f>_xlfn.XLOOKUP(Table2[[#This Row],[Product_ID]],Table4[Product_ID],Table4[Product_Name],"Not Found")</f>
        <v>Table Lamp</v>
      </c>
    </row>
    <row r="4808" spans="1:20" x14ac:dyDescent="0.3">
      <c r="A4808" t="s">
        <v>5340</v>
      </c>
      <c r="B4808" s="4">
        <v>45849</v>
      </c>
      <c r="C4808" s="4">
        <v>45852</v>
      </c>
      <c r="D4808" t="s">
        <v>168</v>
      </c>
      <c r="E4808" t="s">
        <v>96</v>
      </c>
      <c r="F4808" s="8">
        <v>1</v>
      </c>
      <c r="G4808" s="10">
        <v>0.1</v>
      </c>
      <c r="H4808" t="s">
        <v>30</v>
      </c>
      <c r="I4808" s="8">
        <v>899.1</v>
      </c>
      <c r="J4808" s="8">
        <v>258.95999999999998</v>
      </c>
      <c r="K4808" s="12">
        <f>YEAR(Table2[[#This Row],[Order_Date]])</f>
        <v>2025</v>
      </c>
      <c r="L4808" s="12">
        <f>MONTH(Table2[[#This Row],[Order_Date]])</f>
        <v>7</v>
      </c>
      <c r="M4808" t="str">
        <f>TEXT(Table2[[#This Row],[Order_Date]],"mmm")</f>
        <v>Jul</v>
      </c>
      <c r="N4808" t="str">
        <f>TEXT(Table2[[#This Row],[Order_Date]],"YYYY-MM")</f>
        <v>2025-07</v>
      </c>
      <c r="O4808" s="9">
        <f>IFERROR(Table2[[#This Row],[Profit]]/Table2[[#This Row],[Sales]],0)</f>
        <v>0.28802135468802131</v>
      </c>
      <c r="P4808" t="str">
        <f>_xlfn.XLOOKUP(Table2[[#This Row],[Product_ID]],Table4[Product_ID],Table4[Category],"Not Found")</f>
        <v>Home</v>
      </c>
      <c r="Q4808" t="str">
        <f>_xlfn.XLOOKUP(Table2[[#This Row],[Product_ID]],Table4[Product_ID],Table4[Sub_Category],"Not Found")</f>
        <v>Lighting</v>
      </c>
      <c r="R4808" t="str">
        <f>_xlfn.XLOOKUP(Table2[[#This Row],[Customer_ID]],Table1[Customer_ID],Table1[Region],"Not Found")</f>
        <v>West</v>
      </c>
      <c r="S4808" t="str">
        <f>_xlfn.XLOOKUP(Table2[[#This Row],[Customer_ID]],Table1[Customer_ID],Table1[Segment],"Not Found")</f>
        <v>Home Office</v>
      </c>
      <c r="T4808" t="str">
        <f>_xlfn.XLOOKUP(Table2[[#This Row],[Product_ID]],Table4[Product_ID],Table4[Product_Name],"Not Found")</f>
        <v>LED Strip Light</v>
      </c>
    </row>
    <row r="4809" spans="1:20" x14ac:dyDescent="0.3">
      <c r="A4809" t="s">
        <v>5341</v>
      </c>
      <c r="B4809" s="4">
        <v>45484</v>
      </c>
      <c r="C4809" s="4">
        <v>45485</v>
      </c>
      <c r="D4809" t="s">
        <v>1101</v>
      </c>
      <c r="E4809" t="s">
        <v>116</v>
      </c>
      <c r="F4809" s="8">
        <v>1</v>
      </c>
      <c r="G4809" s="10">
        <v>0.1</v>
      </c>
      <c r="H4809" t="s">
        <v>21</v>
      </c>
      <c r="I4809" s="8">
        <v>359.1</v>
      </c>
      <c r="J4809" s="8">
        <v>84.68</v>
      </c>
      <c r="K4809" s="12">
        <f>YEAR(Table2[[#This Row],[Order_Date]])</f>
        <v>2024</v>
      </c>
      <c r="L4809" s="12">
        <f>MONTH(Table2[[#This Row],[Order_Date]])</f>
        <v>7</v>
      </c>
      <c r="M4809" t="str">
        <f>TEXT(Table2[[#This Row],[Order_Date]],"mmm")</f>
        <v>Jul</v>
      </c>
      <c r="N4809" t="str">
        <f>TEXT(Table2[[#This Row],[Order_Date]],"YYYY-MM")</f>
        <v>2024-07</v>
      </c>
      <c r="O4809" s="9">
        <f>IFERROR(Table2[[#This Row],[Profit]]/Table2[[#This Row],[Sales]],0)</f>
        <v>0.23581175160122528</v>
      </c>
      <c r="P4809" t="str">
        <f>_xlfn.XLOOKUP(Table2[[#This Row],[Product_ID]],Table4[Product_ID],Table4[Category],"Not Found")</f>
        <v>Technology</v>
      </c>
      <c r="Q4809" t="str">
        <f>_xlfn.XLOOKUP(Table2[[#This Row],[Product_ID]],Table4[Product_ID],Table4[Sub_Category],"Not Found")</f>
        <v>Accessories</v>
      </c>
      <c r="R4809" t="str">
        <f>_xlfn.XLOOKUP(Table2[[#This Row],[Customer_ID]],Table1[Customer_ID],Table1[Region],"Not Found")</f>
        <v>North</v>
      </c>
      <c r="S4809" t="str">
        <f>_xlfn.XLOOKUP(Table2[[#This Row],[Customer_ID]],Table1[Customer_ID],Table1[Segment],"Not Found")</f>
        <v>Consumer</v>
      </c>
      <c r="T4809" t="str">
        <f>_xlfn.XLOOKUP(Table2[[#This Row],[Product_ID]],Table4[Product_ID],Table4[Product_Name],"Not Found")</f>
        <v>Mobile Holder</v>
      </c>
    </row>
    <row r="4810" spans="1:20" x14ac:dyDescent="0.3">
      <c r="A4810" t="s">
        <v>5342</v>
      </c>
      <c r="B4810" s="4">
        <v>45349</v>
      </c>
      <c r="C4810" s="4">
        <v>45350</v>
      </c>
      <c r="D4810" t="s">
        <v>346</v>
      </c>
      <c r="E4810" t="s">
        <v>12</v>
      </c>
      <c r="F4810" s="8">
        <v>2</v>
      </c>
      <c r="G4810" s="10">
        <v>0</v>
      </c>
      <c r="H4810" t="s">
        <v>13</v>
      </c>
      <c r="I4810" s="8">
        <v>1198</v>
      </c>
      <c r="J4810" s="8">
        <v>281.10000000000002</v>
      </c>
      <c r="K4810" s="12">
        <f>YEAR(Table2[[#This Row],[Order_Date]])</f>
        <v>2024</v>
      </c>
      <c r="L4810" s="12">
        <f>MONTH(Table2[[#This Row],[Order_Date]])</f>
        <v>2</v>
      </c>
      <c r="M4810" t="str">
        <f>TEXT(Table2[[#This Row],[Order_Date]],"mmm")</f>
        <v>Feb</v>
      </c>
      <c r="N4810" t="str">
        <f>TEXT(Table2[[#This Row],[Order_Date]],"YYYY-MM")</f>
        <v>2024-02</v>
      </c>
      <c r="O4810" s="9">
        <f>IFERROR(Table2[[#This Row],[Profit]]/Table2[[#This Row],[Sales]],0)</f>
        <v>0.23464106844741237</v>
      </c>
      <c r="P4810" t="str">
        <f>_xlfn.XLOOKUP(Table2[[#This Row],[Product_ID]],Table4[Product_ID],Table4[Category],"Not Found")</f>
        <v>Home</v>
      </c>
      <c r="Q4810" t="str">
        <f>_xlfn.XLOOKUP(Table2[[#This Row],[Product_ID]],Table4[Product_ID],Table4[Sub_Category],"Not Found")</f>
        <v>Kitchen</v>
      </c>
      <c r="R4810" t="str">
        <f>_xlfn.XLOOKUP(Table2[[#This Row],[Customer_ID]],Table1[Customer_ID],Table1[Region],"Not Found")</f>
        <v>South</v>
      </c>
      <c r="S4810" t="str">
        <f>_xlfn.XLOOKUP(Table2[[#This Row],[Customer_ID]],Table1[Customer_ID],Table1[Segment],"Not Found")</f>
        <v>Consumer</v>
      </c>
      <c r="T4810" t="str">
        <f>_xlfn.XLOOKUP(Table2[[#This Row],[Product_ID]],Table4[Product_ID],Table4[Product_Name],"Not Found")</f>
        <v>Water Bottle</v>
      </c>
    </row>
    <row r="4811" spans="1:20" x14ac:dyDescent="0.3">
      <c r="A4811" t="s">
        <v>5343</v>
      </c>
      <c r="B4811" s="4">
        <v>45728</v>
      </c>
      <c r="C4811" s="4">
        <v>45729</v>
      </c>
      <c r="D4811" t="s">
        <v>1330</v>
      </c>
      <c r="E4811" t="s">
        <v>68</v>
      </c>
      <c r="F4811" s="8">
        <v>2</v>
      </c>
      <c r="G4811" s="10">
        <v>0</v>
      </c>
      <c r="H4811" t="s">
        <v>13</v>
      </c>
      <c r="I4811" s="8">
        <v>2598</v>
      </c>
      <c r="J4811" s="8">
        <v>547.27</v>
      </c>
      <c r="K4811" s="12">
        <f>YEAR(Table2[[#This Row],[Order_Date]])</f>
        <v>2025</v>
      </c>
      <c r="L4811" s="12">
        <f>MONTH(Table2[[#This Row],[Order_Date]])</f>
        <v>3</v>
      </c>
      <c r="M4811" t="str">
        <f>TEXT(Table2[[#This Row],[Order_Date]],"mmm")</f>
        <v>Mar</v>
      </c>
      <c r="N4811" t="str">
        <f>TEXT(Table2[[#This Row],[Order_Date]],"YYYY-MM")</f>
        <v>2025-03</v>
      </c>
      <c r="O4811" s="9">
        <f>IFERROR(Table2[[#This Row],[Profit]]/Table2[[#This Row],[Sales]],0)</f>
        <v>0.21065050038491145</v>
      </c>
      <c r="P4811" t="str">
        <f>_xlfn.XLOOKUP(Table2[[#This Row],[Product_ID]],Table4[Product_ID],Table4[Category],"Not Found")</f>
        <v>Home</v>
      </c>
      <c r="Q4811" t="str">
        <f>_xlfn.XLOOKUP(Table2[[#This Row],[Product_ID]],Table4[Product_ID],Table4[Sub_Category],"Not Found")</f>
        <v>Lighting</v>
      </c>
      <c r="R4811" t="str">
        <f>_xlfn.XLOOKUP(Table2[[#This Row],[Customer_ID]],Table1[Customer_ID],Table1[Region],"Not Found")</f>
        <v>South</v>
      </c>
      <c r="S4811" t="str">
        <f>_xlfn.XLOOKUP(Table2[[#This Row],[Customer_ID]],Table1[Customer_ID],Table1[Segment],"Not Found")</f>
        <v>Home Office</v>
      </c>
      <c r="T4811" t="str">
        <f>_xlfn.XLOOKUP(Table2[[#This Row],[Product_ID]],Table4[Product_ID],Table4[Product_Name],"Not Found")</f>
        <v>Table Lamp</v>
      </c>
    </row>
    <row r="4812" spans="1:20" x14ac:dyDescent="0.3">
      <c r="A4812" t="s">
        <v>5344</v>
      </c>
      <c r="B4812" s="4">
        <v>45402</v>
      </c>
      <c r="C4812" s="4">
        <v>45405</v>
      </c>
      <c r="D4812" t="s">
        <v>1583</v>
      </c>
      <c r="E4812" t="s">
        <v>99</v>
      </c>
      <c r="F4812" s="8">
        <v>3</v>
      </c>
      <c r="G4812" s="10">
        <v>0.1</v>
      </c>
      <c r="H4812" t="s">
        <v>13</v>
      </c>
      <c r="I4812" s="8">
        <v>672.3</v>
      </c>
      <c r="J4812" s="8">
        <v>165.12</v>
      </c>
      <c r="K4812" s="12">
        <f>YEAR(Table2[[#This Row],[Order_Date]])</f>
        <v>2024</v>
      </c>
      <c r="L4812" s="12">
        <f>MONTH(Table2[[#This Row],[Order_Date]])</f>
        <v>4</v>
      </c>
      <c r="M4812" t="str">
        <f>TEXT(Table2[[#This Row],[Order_Date]],"mmm")</f>
        <v>Apr</v>
      </c>
      <c r="N4812" t="str">
        <f>TEXT(Table2[[#This Row],[Order_Date]],"YYYY-MM")</f>
        <v>2024-04</v>
      </c>
      <c r="O4812" s="9">
        <f>IFERROR(Table2[[#This Row],[Profit]]/Table2[[#This Row],[Sales]],0)</f>
        <v>0.2456046407853637</v>
      </c>
      <c r="P4812" t="str">
        <f>_xlfn.XLOOKUP(Table2[[#This Row],[Product_ID]],Table4[Product_ID],Table4[Category],"Not Found")</f>
        <v>Office</v>
      </c>
      <c r="Q4812" t="str">
        <f>_xlfn.XLOOKUP(Table2[[#This Row],[Product_ID]],Table4[Product_ID],Table4[Sub_Category],"Not Found")</f>
        <v>Paper</v>
      </c>
      <c r="R4812" t="str">
        <f>_xlfn.XLOOKUP(Table2[[#This Row],[Customer_ID]],Table1[Customer_ID],Table1[Region],"Not Found")</f>
        <v>South</v>
      </c>
      <c r="S4812" t="str">
        <f>_xlfn.XLOOKUP(Table2[[#This Row],[Customer_ID]],Table1[Customer_ID],Table1[Segment],"Not Found")</f>
        <v>Consumer</v>
      </c>
      <c r="T4812" t="str">
        <f>_xlfn.XLOOKUP(Table2[[#This Row],[Product_ID]],Table4[Product_ID],Table4[Product_Name],"Not Found")</f>
        <v>Pen Set</v>
      </c>
    </row>
    <row r="4813" spans="1:20" x14ac:dyDescent="0.3">
      <c r="A4813" t="s">
        <v>5345</v>
      </c>
      <c r="B4813" s="4">
        <v>45420</v>
      </c>
      <c r="C4813" s="4">
        <v>45424</v>
      </c>
      <c r="D4813" t="s">
        <v>439</v>
      </c>
      <c r="E4813" t="s">
        <v>116</v>
      </c>
      <c r="F4813" s="8">
        <v>1</v>
      </c>
      <c r="G4813" s="10">
        <v>0.1</v>
      </c>
      <c r="H4813" t="s">
        <v>17</v>
      </c>
      <c r="I4813" s="8">
        <v>359.1</v>
      </c>
      <c r="J4813" s="8">
        <v>71.430000000000007</v>
      </c>
      <c r="K4813" s="12">
        <f>YEAR(Table2[[#This Row],[Order_Date]])</f>
        <v>2024</v>
      </c>
      <c r="L4813" s="12">
        <f>MONTH(Table2[[#This Row],[Order_Date]])</f>
        <v>5</v>
      </c>
      <c r="M4813" t="str">
        <f>TEXT(Table2[[#This Row],[Order_Date]],"mmm")</f>
        <v>May</v>
      </c>
      <c r="N4813" t="str">
        <f>TEXT(Table2[[#This Row],[Order_Date]],"YYYY-MM")</f>
        <v>2024-05</v>
      </c>
      <c r="O4813" s="9">
        <f>IFERROR(Table2[[#This Row],[Profit]]/Table2[[#This Row],[Sales]],0)</f>
        <v>0.19891395154553049</v>
      </c>
      <c r="P4813" t="str">
        <f>_xlfn.XLOOKUP(Table2[[#This Row],[Product_ID]],Table4[Product_ID],Table4[Category],"Not Found")</f>
        <v>Technology</v>
      </c>
      <c r="Q4813" t="str">
        <f>_xlfn.XLOOKUP(Table2[[#This Row],[Product_ID]],Table4[Product_ID],Table4[Sub_Category],"Not Found")</f>
        <v>Accessories</v>
      </c>
      <c r="R4813" t="str">
        <f>_xlfn.XLOOKUP(Table2[[#This Row],[Customer_ID]],Table1[Customer_ID],Table1[Region],"Not Found")</f>
        <v>West</v>
      </c>
      <c r="S4813" t="str">
        <f>_xlfn.XLOOKUP(Table2[[#This Row],[Customer_ID]],Table1[Customer_ID],Table1[Segment],"Not Found")</f>
        <v>Consumer</v>
      </c>
      <c r="T4813" t="str">
        <f>_xlfn.XLOOKUP(Table2[[#This Row],[Product_ID]],Table4[Product_ID],Table4[Product_Name],"Not Found")</f>
        <v>Mobile Holder</v>
      </c>
    </row>
    <row r="4814" spans="1:20" x14ac:dyDescent="0.3">
      <c r="A4814" t="s">
        <v>5346</v>
      </c>
      <c r="B4814" s="4">
        <v>45997</v>
      </c>
      <c r="C4814" s="4">
        <v>45999</v>
      </c>
      <c r="D4814" t="s">
        <v>1228</v>
      </c>
      <c r="E4814" t="s">
        <v>81</v>
      </c>
      <c r="F4814" s="8">
        <v>2</v>
      </c>
      <c r="G4814" s="10">
        <v>0.2</v>
      </c>
      <c r="H4814" t="s">
        <v>30</v>
      </c>
      <c r="I4814" s="8">
        <v>1278.4000000000001</v>
      </c>
      <c r="J4814" s="8">
        <v>347.97</v>
      </c>
      <c r="K4814" s="12">
        <f>YEAR(Table2[[#This Row],[Order_Date]])</f>
        <v>2025</v>
      </c>
      <c r="L4814" s="12">
        <f>MONTH(Table2[[#This Row],[Order_Date]])</f>
        <v>12</v>
      </c>
      <c r="M4814" t="str">
        <f>TEXT(Table2[[#This Row],[Order_Date]],"mmm")</f>
        <v>Dec</v>
      </c>
      <c r="N4814" t="str">
        <f>TEXT(Table2[[#This Row],[Order_Date]],"YYYY-MM")</f>
        <v>2025-12</v>
      </c>
      <c r="O4814" s="9">
        <f>IFERROR(Table2[[#This Row],[Profit]]/Table2[[#This Row],[Sales]],0)</f>
        <v>0.27219180225281603</v>
      </c>
      <c r="P4814" t="str">
        <f>_xlfn.XLOOKUP(Table2[[#This Row],[Product_ID]],Table4[Product_ID],Table4[Category],"Not Found")</f>
        <v>Home</v>
      </c>
      <c r="Q4814" t="str">
        <f>_xlfn.XLOOKUP(Table2[[#This Row],[Product_ID]],Table4[Product_ID],Table4[Sub_Category],"Not Found")</f>
        <v>Kitchen</v>
      </c>
      <c r="R4814" t="str">
        <f>_xlfn.XLOOKUP(Table2[[#This Row],[Customer_ID]],Table1[Customer_ID],Table1[Region],"Not Found")</f>
        <v>North</v>
      </c>
      <c r="S4814" t="str">
        <f>_xlfn.XLOOKUP(Table2[[#This Row],[Customer_ID]],Table1[Customer_ID],Table1[Segment],"Not Found")</f>
        <v>Consumer</v>
      </c>
      <c r="T4814" t="str">
        <f>_xlfn.XLOOKUP(Table2[[#This Row],[Product_ID]],Table4[Product_ID],Table4[Product_Name],"Not Found")</f>
        <v>Travel Mug</v>
      </c>
    </row>
    <row r="4815" spans="1:20" x14ac:dyDescent="0.3">
      <c r="A4815" t="s">
        <v>5347</v>
      </c>
      <c r="B4815" s="4">
        <v>45617</v>
      </c>
      <c r="C4815" s="4">
        <v>45622</v>
      </c>
      <c r="D4815" t="s">
        <v>1058</v>
      </c>
      <c r="E4815" t="s">
        <v>45</v>
      </c>
      <c r="F4815" s="8">
        <v>1</v>
      </c>
      <c r="G4815" s="10">
        <v>0.1</v>
      </c>
      <c r="H4815" t="s">
        <v>17</v>
      </c>
      <c r="I4815" s="8">
        <v>2249.1</v>
      </c>
      <c r="J4815" s="8">
        <v>488.47</v>
      </c>
      <c r="K4815" s="12">
        <f>YEAR(Table2[[#This Row],[Order_Date]])</f>
        <v>2024</v>
      </c>
      <c r="L4815" s="12">
        <f>MONTH(Table2[[#This Row],[Order_Date]])</f>
        <v>11</v>
      </c>
      <c r="M4815" t="str">
        <f>TEXT(Table2[[#This Row],[Order_Date]],"mmm")</f>
        <v>Nov</v>
      </c>
      <c r="N4815" t="str">
        <f>TEXT(Table2[[#This Row],[Order_Date]],"YYYY-MM")</f>
        <v>2024-11</v>
      </c>
      <c r="O4815" s="9">
        <f>IFERROR(Table2[[#This Row],[Profit]]/Table2[[#This Row],[Sales]],0)</f>
        <v>0.21718465163843317</v>
      </c>
      <c r="P4815" t="str">
        <f>_xlfn.XLOOKUP(Table2[[#This Row],[Product_ID]],Table4[Product_ID],Table4[Category],"Not Found")</f>
        <v>Technology</v>
      </c>
      <c r="Q4815" t="str">
        <f>_xlfn.XLOOKUP(Table2[[#This Row],[Product_ID]],Table4[Product_ID],Table4[Sub_Category],"Not Found")</f>
        <v>Audio</v>
      </c>
      <c r="R4815" t="str">
        <f>_xlfn.XLOOKUP(Table2[[#This Row],[Customer_ID]],Table1[Customer_ID],Table1[Region],"Not Found")</f>
        <v>West</v>
      </c>
      <c r="S4815" t="str">
        <f>_xlfn.XLOOKUP(Table2[[#This Row],[Customer_ID]],Table1[Customer_ID],Table1[Segment],"Not Found")</f>
        <v>Consumer</v>
      </c>
      <c r="T4815" t="str">
        <f>_xlfn.XLOOKUP(Table2[[#This Row],[Product_ID]],Table4[Product_ID],Table4[Product_Name],"Not Found")</f>
        <v>Headphones</v>
      </c>
    </row>
    <row r="4816" spans="1:20" x14ac:dyDescent="0.3">
      <c r="A4816" t="s">
        <v>5348</v>
      </c>
      <c r="B4816" s="4">
        <v>45299</v>
      </c>
      <c r="C4816" s="4">
        <v>45301</v>
      </c>
      <c r="D4816" t="s">
        <v>1067</v>
      </c>
      <c r="E4816" t="s">
        <v>12</v>
      </c>
      <c r="F4816" s="8">
        <v>2</v>
      </c>
      <c r="G4816" s="10">
        <v>0.15</v>
      </c>
      <c r="H4816" t="s">
        <v>13</v>
      </c>
      <c r="I4816" s="8">
        <v>1018.3</v>
      </c>
      <c r="J4816" s="8">
        <v>190.45</v>
      </c>
      <c r="K4816" s="12">
        <f>YEAR(Table2[[#This Row],[Order_Date]])</f>
        <v>2024</v>
      </c>
      <c r="L4816" s="12">
        <f>MONTH(Table2[[#This Row],[Order_Date]])</f>
        <v>1</v>
      </c>
      <c r="M4816" t="str">
        <f>TEXT(Table2[[#This Row],[Order_Date]],"mmm")</f>
        <v>Jan</v>
      </c>
      <c r="N4816" t="str">
        <f>TEXT(Table2[[#This Row],[Order_Date]],"YYYY-MM")</f>
        <v>2024-01</v>
      </c>
      <c r="O4816" s="9">
        <f>IFERROR(Table2[[#This Row],[Profit]]/Table2[[#This Row],[Sales]],0)</f>
        <v>0.18702739860551901</v>
      </c>
      <c r="P4816" t="str">
        <f>_xlfn.XLOOKUP(Table2[[#This Row],[Product_ID]],Table4[Product_ID],Table4[Category],"Not Found")</f>
        <v>Home</v>
      </c>
      <c r="Q4816" t="str">
        <f>_xlfn.XLOOKUP(Table2[[#This Row],[Product_ID]],Table4[Product_ID],Table4[Sub_Category],"Not Found")</f>
        <v>Kitchen</v>
      </c>
      <c r="R4816" t="str">
        <f>_xlfn.XLOOKUP(Table2[[#This Row],[Customer_ID]],Table1[Customer_ID],Table1[Region],"Not Found")</f>
        <v>West</v>
      </c>
      <c r="S4816" t="str">
        <f>_xlfn.XLOOKUP(Table2[[#This Row],[Customer_ID]],Table1[Customer_ID],Table1[Segment],"Not Found")</f>
        <v>Consumer</v>
      </c>
      <c r="T4816" t="str">
        <f>_xlfn.XLOOKUP(Table2[[#This Row],[Product_ID]],Table4[Product_ID],Table4[Product_Name],"Not Found")</f>
        <v>Water Bottle</v>
      </c>
    </row>
    <row r="4817" spans="1:20" x14ac:dyDescent="0.3">
      <c r="A4817" t="s">
        <v>5349</v>
      </c>
      <c r="B4817" s="4">
        <v>45320</v>
      </c>
      <c r="C4817" s="4">
        <v>45323</v>
      </c>
      <c r="D4817" t="s">
        <v>78</v>
      </c>
      <c r="E4817" t="s">
        <v>99</v>
      </c>
      <c r="F4817" s="8">
        <v>2</v>
      </c>
      <c r="G4817" s="10">
        <v>0</v>
      </c>
      <c r="H4817" t="s">
        <v>17</v>
      </c>
      <c r="I4817" s="8">
        <v>498</v>
      </c>
      <c r="J4817" s="8">
        <v>145.02000000000001</v>
      </c>
      <c r="K4817" s="12">
        <f>YEAR(Table2[[#This Row],[Order_Date]])</f>
        <v>2024</v>
      </c>
      <c r="L4817" s="12">
        <f>MONTH(Table2[[#This Row],[Order_Date]])</f>
        <v>1</v>
      </c>
      <c r="M4817" t="str">
        <f>TEXT(Table2[[#This Row],[Order_Date]],"mmm")</f>
        <v>Jan</v>
      </c>
      <c r="N4817" t="str">
        <f>TEXT(Table2[[#This Row],[Order_Date]],"YYYY-MM")</f>
        <v>2024-01</v>
      </c>
      <c r="O4817" s="9">
        <f>IFERROR(Table2[[#This Row],[Profit]]/Table2[[#This Row],[Sales]],0)</f>
        <v>0.29120481927710845</v>
      </c>
      <c r="P4817" t="str">
        <f>_xlfn.XLOOKUP(Table2[[#This Row],[Product_ID]],Table4[Product_ID],Table4[Category],"Not Found")</f>
        <v>Office</v>
      </c>
      <c r="Q4817" t="str">
        <f>_xlfn.XLOOKUP(Table2[[#This Row],[Product_ID]],Table4[Product_ID],Table4[Sub_Category],"Not Found")</f>
        <v>Paper</v>
      </c>
      <c r="R4817" t="str">
        <f>_xlfn.XLOOKUP(Table2[[#This Row],[Customer_ID]],Table1[Customer_ID],Table1[Region],"Not Found")</f>
        <v>East</v>
      </c>
      <c r="S4817" t="str">
        <f>_xlfn.XLOOKUP(Table2[[#This Row],[Customer_ID]],Table1[Customer_ID],Table1[Segment],"Not Found")</f>
        <v>Corporate</v>
      </c>
      <c r="T4817" t="str">
        <f>_xlfn.XLOOKUP(Table2[[#This Row],[Product_ID]],Table4[Product_ID],Table4[Product_Name],"Not Found")</f>
        <v>Pen Set</v>
      </c>
    </row>
    <row r="4818" spans="1:20" x14ac:dyDescent="0.3">
      <c r="A4818" t="s">
        <v>5350</v>
      </c>
      <c r="B4818" s="4">
        <v>45403</v>
      </c>
      <c r="C4818" s="4">
        <v>45404</v>
      </c>
      <c r="D4818" t="s">
        <v>60</v>
      </c>
      <c r="E4818" t="s">
        <v>50</v>
      </c>
      <c r="F4818" s="8">
        <v>1</v>
      </c>
      <c r="G4818" s="10">
        <v>0.05</v>
      </c>
      <c r="H4818" t="s">
        <v>30</v>
      </c>
      <c r="I4818" s="8">
        <v>474.05</v>
      </c>
      <c r="J4818" s="8">
        <v>124.58</v>
      </c>
      <c r="K4818" s="12">
        <f>YEAR(Table2[[#This Row],[Order_Date]])</f>
        <v>2024</v>
      </c>
      <c r="L4818" s="12">
        <f>MONTH(Table2[[#This Row],[Order_Date]])</f>
        <v>4</v>
      </c>
      <c r="M4818" t="str">
        <f>TEXT(Table2[[#This Row],[Order_Date]],"mmm")</f>
        <v>Apr</v>
      </c>
      <c r="N4818" t="str">
        <f>TEXT(Table2[[#This Row],[Order_Date]],"YYYY-MM")</f>
        <v>2024-04</v>
      </c>
      <c r="O4818" s="9">
        <f>IFERROR(Table2[[#This Row],[Profit]]/Table2[[#This Row],[Sales]],0)</f>
        <v>0.26279928277607845</v>
      </c>
      <c r="P4818" t="str">
        <f>_xlfn.XLOOKUP(Table2[[#This Row],[Product_ID]],Table4[Product_ID],Table4[Category],"Not Found")</f>
        <v>Technology</v>
      </c>
      <c r="Q4818" t="str">
        <f>_xlfn.XLOOKUP(Table2[[#This Row],[Product_ID]],Table4[Product_ID],Table4[Sub_Category],"Not Found")</f>
        <v>Accessories</v>
      </c>
      <c r="R4818" t="str">
        <f>_xlfn.XLOOKUP(Table2[[#This Row],[Customer_ID]],Table1[Customer_ID],Table1[Region],"Not Found")</f>
        <v>East</v>
      </c>
      <c r="S4818" t="str">
        <f>_xlfn.XLOOKUP(Table2[[#This Row],[Customer_ID]],Table1[Customer_ID],Table1[Segment],"Not Found")</f>
        <v>Consumer</v>
      </c>
      <c r="T4818" t="str">
        <f>_xlfn.XLOOKUP(Table2[[#This Row],[Product_ID]],Table4[Product_ID],Table4[Product_Name],"Not Found")</f>
        <v>Wireless Mouse</v>
      </c>
    </row>
    <row r="4819" spans="1:20" x14ac:dyDescent="0.3">
      <c r="A4819" t="s">
        <v>5351</v>
      </c>
      <c r="B4819" s="4">
        <v>45964</v>
      </c>
      <c r="C4819" s="4">
        <v>45967</v>
      </c>
      <c r="D4819" t="s">
        <v>109</v>
      </c>
      <c r="E4819" t="s">
        <v>55</v>
      </c>
      <c r="F4819" s="8">
        <v>2</v>
      </c>
      <c r="G4819" s="10">
        <v>0.15</v>
      </c>
      <c r="H4819" t="s">
        <v>17</v>
      </c>
      <c r="I4819" s="8">
        <v>10198.299999999999</v>
      </c>
      <c r="J4819" s="8">
        <v>1272.42</v>
      </c>
      <c r="K4819" s="12">
        <f>YEAR(Table2[[#This Row],[Order_Date]])</f>
        <v>2025</v>
      </c>
      <c r="L4819" s="12">
        <f>MONTH(Table2[[#This Row],[Order_Date]])</f>
        <v>11</v>
      </c>
      <c r="M4819" t="str">
        <f>TEXT(Table2[[#This Row],[Order_Date]],"mmm")</f>
        <v>Nov</v>
      </c>
      <c r="N4819" t="str">
        <f>TEXT(Table2[[#This Row],[Order_Date]],"YYYY-MM")</f>
        <v>2025-11</v>
      </c>
      <c r="O4819" s="9">
        <f>IFERROR(Table2[[#This Row],[Profit]]/Table2[[#This Row],[Sales]],0)</f>
        <v>0.12476785346577372</v>
      </c>
      <c r="P4819" t="str">
        <f>_xlfn.XLOOKUP(Table2[[#This Row],[Product_ID]],Table4[Product_ID],Table4[Category],"Not Found")</f>
        <v>Furniture</v>
      </c>
      <c r="Q4819" t="str">
        <f>_xlfn.XLOOKUP(Table2[[#This Row],[Product_ID]],Table4[Product_ID],Table4[Sub_Category],"Not Found")</f>
        <v>Furniture</v>
      </c>
      <c r="R4819" t="str">
        <f>_xlfn.XLOOKUP(Table2[[#This Row],[Customer_ID]],Table1[Customer_ID],Table1[Region],"Not Found")</f>
        <v>East</v>
      </c>
      <c r="S4819" t="str">
        <f>_xlfn.XLOOKUP(Table2[[#This Row],[Customer_ID]],Table1[Customer_ID],Table1[Segment],"Not Found")</f>
        <v>Consumer</v>
      </c>
      <c r="T4819" t="str">
        <f>_xlfn.XLOOKUP(Table2[[#This Row],[Product_ID]],Table4[Product_ID],Table4[Product_Name],"Not Found")</f>
        <v>Study Table</v>
      </c>
    </row>
    <row r="4820" spans="1:20" x14ac:dyDescent="0.3">
      <c r="A4820" t="s">
        <v>5352</v>
      </c>
      <c r="B4820" s="4">
        <v>45422</v>
      </c>
      <c r="C4820" s="4">
        <v>45426</v>
      </c>
      <c r="D4820" t="s">
        <v>542</v>
      </c>
      <c r="E4820" t="s">
        <v>29</v>
      </c>
      <c r="F4820" s="8">
        <v>1</v>
      </c>
      <c r="G4820" s="10">
        <v>0</v>
      </c>
      <c r="H4820" t="s">
        <v>30</v>
      </c>
      <c r="I4820" s="8">
        <v>399</v>
      </c>
      <c r="J4820" s="8">
        <v>119.4</v>
      </c>
      <c r="K4820" s="12">
        <f>YEAR(Table2[[#This Row],[Order_Date]])</f>
        <v>2024</v>
      </c>
      <c r="L4820" s="12">
        <f>MONTH(Table2[[#This Row],[Order_Date]])</f>
        <v>5</v>
      </c>
      <c r="M4820" t="str">
        <f>TEXT(Table2[[#This Row],[Order_Date]],"mmm")</f>
        <v>May</v>
      </c>
      <c r="N4820" t="str">
        <f>TEXT(Table2[[#This Row],[Order_Date]],"YYYY-MM")</f>
        <v>2024-05</v>
      </c>
      <c r="O4820" s="9">
        <f>IFERROR(Table2[[#This Row],[Profit]]/Table2[[#This Row],[Sales]],0)</f>
        <v>0.29924812030075187</v>
      </c>
      <c r="P4820" t="str">
        <f>_xlfn.XLOOKUP(Table2[[#This Row],[Product_ID]],Table4[Product_ID],Table4[Category],"Not Found")</f>
        <v>Office</v>
      </c>
      <c r="Q4820" t="str">
        <f>_xlfn.XLOOKUP(Table2[[#This Row],[Product_ID]],Table4[Product_ID],Table4[Sub_Category],"Not Found")</f>
        <v>Paper</v>
      </c>
      <c r="R4820" t="str">
        <f>_xlfn.XLOOKUP(Table2[[#This Row],[Customer_ID]],Table1[Customer_ID],Table1[Region],"Not Found")</f>
        <v>West</v>
      </c>
      <c r="S4820" t="str">
        <f>_xlfn.XLOOKUP(Table2[[#This Row],[Customer_ID]],Table1[Customer_ID],Table1[Segment],"Not Found")</f>
        <v>Home Office</v>
      </c>
      <c r="T4820" t="str">
        <f>_xlfn.XLOOKUP(Table2[[#This Row],[Product_ID]],Table4[Product_ID],Table4[Product_Name],"Not Found")</f>
        <v>Notebook Set</v>
      </c>
    </row>
    <row r="4821" spans="1:20" x14ac:dyDescent="0.3">
      <c r="A4821" t="s">
        <v>5353</v>
      </c>
      <c r="B4821" s="4">
        <v>45479</v>
      </c>
      <c r="C4821" s="4">
        <v>45484</v>
      </c>
      <c r="D4821" t="s">
        <v>456</v>
      </c>
      <c r="E4821" t="s">
        <v>29</v>
      </c>
      <c r="F4821" s="8">
        <v>2</v>
      </c>
      <c r="G4821" s="10">
        <v>0</v>
      </c>
      <c r="H4821" t="s">
        <v>13</v>
      </c>
      <c r="I4821" s="8">
        <v>798</v>
      </c>
      <c r="J4821" s="8">
        <v>164.48</v>
      </c>
      <c r="K4821" s="12">
        <f>YEAR(Table2[[#This Row],[Order_Date]])</f>
        <v>2024</v>
      </c>
      <c r="L4821" s="12">
        <f>MONTH(Table2[[#This Row],[Order_Date]])</f>
        <v>7</v>
      </c>
      <c r="M4821" t="str">
        <f>TEXT(Table2[[#This Row],[Order_Date]],"mmm")</f>
        <v>Jul</v>
      </c>
      <c r="N4821" t="str">
        <f>TEXT(Table2[[#This Row],[Order_Date]],"YYYY-MM")</f>
        <v>2024-07</v>
      </c>
      <c r="O4821" s="9">
        <f>IFERROR(Table2[[#This Row],[Profit]]/Table2[[#This Row],[Sales]],0)</f>
        <v>0.20611528822055136</v>
      </c>
      <c r="P4821" t="str">
        <f>_xlfn.XLOOKUP(Table2[[#This Row],[Product_ID]],Table4[Product_ID],Table4[Category],"Not Found")</f>
        <v>Office</v>
      </c>
      <c r="Q4821" t="str">
        <f>_xlfn.XLOOKUP(Table2[[#This Row],[Product_ID]],Table4[Product_ID],Table4[Sub_Category],"Not Found")</f>
        <v>Paper</v>
      </c>
      <c r="R4821" t="str">
        <f>_xlfn.XLOOKUP(Table2[[#This Row],[Customer_ID]],Table1[Customer_ID],Table1[Region],"Not Found")</f>
        <v>West</v>
      </c>
      <c r="S4821" t="str">
        <f>_xlfn.XLOOKUP(Table2[[#This Row],[Customer_ID]],Table1[Customer_ID],Table1[Segment],"Not Found")</f>
        <v>Corporate</v>
      </c>
      <c r="T4821" t="str">
        <f>_xlfn.XLOOKUP(Table2[[#This Row],[Product_ID]],Table4[Product_ID],Table4[Product_Name],"Not Found")</f>
        <v>Notebook Set</v>
      </c>
    </row>
    <row r="4822" spans="1:20" x14ac:dyDescent="0.3">
      <c r="A4822" t="s">
        <v>5354</v>
      </c>
      <c r="B4822" s="4">
        <v>45966</v>
      </c>
      <c r="C4822" s="4">
        <v>45970</v>
      </c>
      <c r="D4822" t="s">
        <v>771</v>
      </c>
      <c r="E4822" t="s">
        <v>116</v>
      </c>
      <c r="F4822" s="8">
        <v>2</v>
      </c>
      <c r="G4822" s="10">
        <v>0.05</v>
      </c>
      <c r="H4822" t="s">
        <v>21</v>
      </c>
      <c r="I4822" s="8">
        <v>758.1</v>
      </c>
      <c r="J4822" s="8">
        <v>143.55000000000001</v>
      </c>
      <c r="K4822" s="12">
        <f>YEAR(Table2[[#This Row],[Order_Date]])</f>
        <v>2025</v>
      </c>
      <c r="L4822" s="12">
        <f>MONTH(Table2[[#This Row],[Order_Date]])</f>
        <v>11</v>
      </c>
      <c r="M4822" t="str">
        <f>TEXT(Table2[[#This Row],[Order_Date]],"mmm")</f>
        <v>Nov</v>
      </c>
      <c r="N4822" t="str">
        <f>TEXT(Table2[[#This Row],[Order_Date]],"YYYY-MM")</f>
        <v>2025-11</v>
      </c>
      <c r="O4822" s="9">
        <f>IFERROR(Table2[[#This Row],[Profit]]/Table2[[#This Row],[Sales]],0)</f>
        <v>0.18935496636327662</v>
      </c>
      <c r="P4822" t="str">
        <f>_xlfn.XLOOKUP(Table2[[#This Row],[Product_ID]],Table4[Product_ID],Table4[Category],"Not Found")</f>
        <v>Technology</v>
      </c>
      <c r="Q4822" t="str">
        <f>_xlfn.XLOOKUP(Table2[[#This Row],[Product_ID]],Table4[Product_ID],Table4[Sub_Category],"Not Found")</f>
        <v>Accessories</v>
      </c>
      <c r="R4822" t="str">
        <f>_xlfn.XLOOKUP(Table2[[#This Row],[Customer_ID]],Table1[Customer_ID],Table1[Region],"Not Found")</f>
        <v>West</v>
      </c>
      <c r="S4822" t="str">
        <f>_xlfn.XLOOKUP(Table2[[#This Row],[Customer_ID]],Table1[Customer_ID],Table1[Segment],"Not Found")</f>
        <v>Consumer</v>
      </c>
      <c r="T4822" t="str">
        <f>_xlfn.XLOOKUP(Table2[[#This Row],[Product_ID]],Table4[Product_ID],Table4[Product_Name],"Not Found")</f>
        <v>Mobile Holder</v>
      </c>
    </row>
    <row r="4823" spans="1:20" x14ac:dyDescent="0.3">
      <c r="A4823" t="s">
        <v>5355</v>
      </c>
      <c r="B4823" s="4">
        <v>46000</v>
      </c>
      <c r="C4823" s="4">
        <v>46001</v>
      </c>
      <c r="D4823" t="s">
        <v>910</v>
      </c>
      <c r="E4823" t="s">
        <v>40</v>
      </c>
      <c r="F4823" s="8">
        <v>1</v>
      </c>
      <c r="G4823" s="10">
        <v>0.1</v>
      </c>
      <c r="H4823" t="s">
        <v>17</v>
      </c>
      <c r="I4823" s="8">
        <v>1349.1</v>
      </c>
      <c r="J4823" s="8">
        <v>236.19</v>
      </c>
      <c r="K4823" s="12">
        <f>YEAR(Table2[[#This Row],[Order_Date]])</f>
        <v>2025</v>
      </c>
      <c r="L4823" s="12">
        <f>MONTH(Table2[[#This Row],[Order_Date]])</f>
        <v>12</v>
      </c>
      <c r="M4823" t="str">
        <f>TEXT(Table2[[#This Row],[Order_Date]],"mmm")</f>
        <v>Dec</v>
      </c>
      <c r="N4823" t="str">
        <f>TEXT(Table2[[#This Row],[Order_Date]],"YYYY-MM")</f>
        <v>2025-12</v>
      </c>
      <c r="O4823" s="9">
        <f>IFERROR(Table2[[#This Row],[Profit]]/Table2[[#This Row],[Sales]],0)</f>
        <v>0.17507227040249057</v>
      </c>
      <c r="P4823" t="str">
        <f>_xlfn.XLOOKUP(Table2[[#This Row],[Product_ID]],Table4[Product_ID],Table4[Category],"Not Found")</f>
        <v>Technology</v>
      </c>
      <c r="Q4823" t="str">
        <f>_xlfn.XLOOKUP(Table2[[#This Row],[Product_ID]],Table4[Product_ID],Table4[Sub_Category],"Not Found")</f>
        <v>Accessories</v>
      </c>
      <c r="R4823" t="str">
        <f>_xlfn.XLOOKUP(Table2[[#This Row],[Customer_ID]],Table1[Customer_ID],Table1[Region],"Not Found")</f>
        <v>East</v>
      </c>
      <c r="S4823" t="str">
        <f>_xlfn.XLOOKUP(Table2[[#This Row],[Customer_ID]],Table1[Customer_ID],Table1[Segment],"Not Found")</f>
        <v>Home Office</v>
      </c>
      <c r="T4823" t="str">
        <f>_xlfn.XLOOKUP(Table2[[#This Row],[Product_ID]],Table4[Product_ID],Table4[Product_Name],"Not Found")</f>
        <v>Power Bank</v>
      </c>
    </row>
    <row r="4824" spans="1:20" x14ac:dyDescent="0.3">
      <c r="A4824" t="s">
        <v>5356</v>
      </c>
      <c r="B4824" s="4">
        <v>45766</v>
      </c>
      <c r="C4824" s="4">
        <v>45769</v>
      </c>
      <c r="D4824" t="s">
        <v>204</v>
      </c>
      <c r="E4824" t="s">
        <v>76</v>
      </c>
      <c r="F4824" s="8">
        <v>4</v>
      </c>
      <c r="G4824" s="10">
        <v>0</v>
      </c>
      <c r="H4824" t="s">
        <v>17</v>
      </c>
      <c r="I4824" s="8">
        <v>3596</v>
      </c>
      <c r="J4824" s="8">
        <v>985.17</v>
      </c>
      <c r="K4824" s="12">
        <f>YEAR(Table2[[#This Row],[Order_Date]])</f>
        <v>2025</v>
      </c>
      <c r="L4824" s="12">
        <f>MONTH(Table2[[#This Row],[Order_Date]])</f>
        <v>4</v>
      </c>
      <c r="M4824" t="str">
        <f>TEXT(Table2[[#This Row],[Order_Date]],"mmm")</f>
        <v>Apr</v>
      </c>
      <c r="N4824" t="str">
        <f>TEXT(Table2[[#This Row],[Order_Date]],"YYYY-MM")</f>
        <v>2025-04</v>
      </c>
      <c r="O4824" s="9">
        <f>IFERROR(Table2[[#This Row],[Profit]]/Table2[[#This Row],[Sales]],0)</f>
        <v>0.27396273637374857</v>
      </c>
      <c r="P4824" t="str">
        <f>_xlfn.XLOOKUP(Table2[[#This Row],[Product_ID]],Table4[Product_ID],Table4[Category],"Not Found")</f>
        <v>Home</v>
      </c>
      <c r="Q4824" t="str">
        <f>_xlfn.XLOOKUP(Table2[[#This Row],[Product_ID]],Table4[Product_ID],Table4[Sub_Category],"Not Found")</f>
        <v>Decor</v>
      </c>
      <c r="R4824" t="str">
        <f>_xlfn.XLOOKUP(Table2[[#This Row],[Customer_ID]],Table1[Customer_ID],Table1[Region],"Not Found")</f>
        <v>South</v>
      </c>
      <c r="S4824" t="str">
        <f>_xlfn.XLOOKUP(Table2[[#This Row],[Customer_ID]],Table1[Customer_ID],Table1[Segment],"Not Found")</f>
        <v>Consumer</v>
      </c>
      <c r="T4824" t="str">
        <f>_xlfn.XLOOKUP(Table2[[#This Row],[Product_ID]],Table4[Product_ID],Table4[Product_Name],"Not Found")</f>
        <v>Wall Clock</v>
      </c>
    </row>
    <row r="4825" spans="1:20" x14ac:dyDescent="0.3">
      <c r="A4825" t="s">
        <v>5357</v>
      </c>
      <c r="B4825" s="4">
        <v>45655</v>
      </c>
      <c r="C4825" s="4">
        <v>45658</v>
      </c>
      <c r="D4825" t="s">
        <v>616</v>
      </c>
      <c r="E4825" t="s">
        <v>200</v>
      </c>
      <c r="F4825" s="8">
        <v>2</v>
      </c>
      <c r="G4825" s="10">
        <v>0.1</v>
      </c>
      <c r="H4825" t="s">
        <v>17</v>
      </c>
      <c r="I4825" s="8">
        <v>1978.2</v>
      </c>
      <c r="J4825" s="8">
        <v>669.15</v>
      </c>
      <c r="K4825" s="12">
        <f>YEAR(Table2[[#This Row],[Order_Date]])</f>
        <v>2024</v>
      </c>
      <c r="L4825" s="12">
        <f>MONTH(Table2[[#This Row],[Order_Date]])</f>
        <v>12</v>
      </c>
      <c r="M4825" t="str">
        <f>TEXT(Table2[[#This Row],[Order_Date]],"mmm")</f>
        <v>Dec</v>
      </c>
      <c r="N4825" t="str">
        <f>TEXT(Table2[[#This Row],[Order_Date]],"YYYY-MM")</f>
        <v>2024-12</v>
      </c>
      <c r="O4825" s="9">
        <f>IFERROR(Table2[[#This Row],[Profit]]/Table2[[#This Row],[Sales]],0)</f>
        <v>0.33826205641492263</v>
      </c>
      <c r="P4825" t="str">
        <f>_xlfn.XLOOKUP(Table2[[#This Row],[Product_ID]],Table4[Product_ID],Table4[Category],"Not Found")</f>
        <v>Office</v>
      </c>
      <c r="Q4825" t="str">
        <f>_xlfn.XLOOKUP(Table2[[#This Row],[Product_ID]],Table4[Product_ID],Table4[Sub_Category],"Not Found")</f>
        <v>Office Supplies</v>
      </c>
      <c r="R4825" t="str">
        <f>_xlfn.XLOOKUP(Table2[[#This Row],[Customer_ID]],Table1[Customer_ID],Table1[Region],"Not Found")</f>
        <v>South</v>
      </c>
      <c r="S4825" t="str">
        <f>_xlfn.XLOOKUP(Table2[[#This Row],[Customer_ID]],Table1[Customer_ID],Table1[Segment],"Not Found")</f>
        <v>Corporate</v>
      </c>
      <c r="T4825" t="str">
        <f>_xlfn.XLOOKUP(Table2[[#This Row],[Product_ID]],Table4[Product_ID],Table4[Product_Name],"Not Found")</f>
        <v>Laptop Stand</v>
      </c>
    </row>
    <row r="4826" spans="1:20" x14ac:dyDescent="0.3">
      <c r="A4826" t="s">
        <v>5358</v>
      </c>
      <c r="B4826" s="4">
        <v>45495</v>
      </c>
      <c r="C4826" s="4">
        <v>45496</v>
      </c>
      <c r="D4826" t="s">
        <v>23</v>
      </c>
      <c r="E4826" t="s">
        <v>35</v>
      </c>
      <c r="F4826" s="8">
        <v>4</v>
      </c>
      <c r="G4826" s="10">
        <v>0</v>
      </c>
      <c r="H4826" t="s">
        <v>13</v>
      </c>
      <c r="I4826" s="8">
        <v>6396</v>
      </c>
      <c r="J4826" s="8">
        <v>2156.5700000000002</v>
      </c>
      <c r="K4826" s="12">
        <f>YEAR(Table2[[#This Row],[Order_Date]])</f>
        <v>2024</v>
      </c>
      <c r="L4826" s="12">
        <f>MONTH(Table2[[#This Row],[Order_Date]])</f>
        <v>7</v>
      </c>
      <c r="M4826" t="str">
        <f>TEXT(Table2[[#This Row],[Order_Date]],"mmm")</f>
        <v>Jul</v>
      </c>
      <c r="N4826" t="str">
        <f>TEXT(Table2[[#This Row],[Order_Date]],"YYYY-MM")</f>
        <v>2024-07</v>
      </c>
      <c r="O4826" s="9">
        <f>IFERROR(Table2[[#This Row],[Profit]]/Table2[[#This Row],[Sales]],0)</f>
        <v>0.33717479674796752</v>
      </c>
      <c r="P4826" t="str">
        <f>_xlfn.XLOOKUP(Table2[[#This Row],[Product_ID]],Table4[Product_ID],Table4[Category],"Not Found")</f>
        <v>Lifestyle</v>
      </c>
      <c r="Q4826" t="str">
        <f>_xlfn.XLOOKUP(Table2[[#This Row],[Product_ID]],Table4[Product_ID],Table4[Sub_Category],"Not Found")</f>
        <v>Bags</v>
      </c>
      <c r="R4826" t="str">
        <f>_xlfn.XLOOKUP(Table2[[#This Row],[Customer_ID]],Table1[Customer_ID],Table1[Region],"Not Found")</f>
        <v>North</v>
      </c>
      <c r="S4826" t="str">
        <f>_xlfn.XLOOKUP(Table2[[#This Row],[Customer_ID]],Table1[Customer_ID],Table1[Segment],"Not Found")</f>
        <v>Corporate</v>
      </c>
      <c r="T4826" t="str">
        <f>_xlfn.XLOOKUP(Table2[[#This Row],[Product_ID]],Table4[Product_ID],Table4[Product_Name],"Not Found")</f>
        <v>Backpack</v>
      </c>
    </row>
    <row r="4827" spans="1:20" x14ac:dyDescent="0.3">
      <c r="A4827" t="s">
        <v>5359</v>
      </c>
      <c r="B4827" s="4">
        <v>45503</v>
      </c>
      <c r="C4827" s="4">
        <v>45504</v>
      </c>
      <c r="D4827" t="s">
        <v>243</v>
      </c>
      <c r="E4827" t="s">
        <v>20</v>
      </c>
      <c r="F4827" s="8">
        <v>1</v>
      </c>
      <c r="G4827" s="10">
        <v>0.05</v>
      </c>
      <c r="H4827" t="s">
        <v>13</v>
      </c>
      <c r="I4827" s="8">
        <v>6649.05</v>
      </c>
      <c r="J4827" s="8">
        <v>1436.12</v>
      </c>
      <c r="K4827" s="12">
        <f>YEAR(Table2[[#This Row],[Order_Date]])</f>
        <v>2024</v>
      </c>
      <c r="L4827" s="12">
        <f>MONTH(Table2[[#This Row],[Order_Date]])</f>
        <v>7</v>
      </c>
      <c r="M4827" t="str">
        <f>TEXT(Table2[[#This Row],[Order_Date]],"mmm")</f>
        <v>Jul</v>
      </c>
      <c r="N4827" t="str">
        <f>TEXT(Table2[[#This Row],[Order_Date]],"YYYY-MM")</f>
        <v>2024-07</v>
      </c>
      <c r="O4827" s="9">
        <f>IFERROR(Table2[[#This Row],[Profit]]/Table2[[#This Row],[Sales]],0)</f>
        <v>0.21598875027259531</v>
      </c>
      <c r="P4827" t="str">
        <f>_xlfn.XLOOKUP(Table2[[#This Row],[Product_ID]],Table4[Product_ID],Table4[Category],"Not Found")</f>
        <v>Furniture</v>
      </c>
      <c r="Q4827" t="str">
        <f>_xlfn.XLOOKUP(Table2[[#This Row],[Product_ID]],Table4[Product_ID],Table4[Sub_Category],"Not Found")</f>
        <v>Furniture</v>
      </c>
      <c r="R4827" t="str">
        <f>_xlfn.XLOOKUP(Table2[[#This Row],[Customer_ID]],Table1[Customer_ID],Table1[Region],"Not Found")</f>
        <v>East</v>
      </c>
      <c r="S4827" t="str">
        <f>_xlfn.XLOOKUP(Table2[[#This Row],[Customer_ID]],Table1[Customer_ID],Table1[Segment],"Not Found")</f>
        <v>Consumer</v>
      </c>
      <c r="T4827" t="str">
        <f>_xlfn.XLOOKUP(Table2[[#This Row],[Product_ID]],Table4[Product_ID],Table4[Product_Name],"Not Found")</f>
        <v>Office Chair</v>
      </c>
    </row>
    <row r="4828" spans="1:20" x14ac:dyDescent="0.3">
      <c r="A4828" t="s">
        <v>5360</v>
      </c>
      <c r="B4828" s="4">
        <v>45912</v>
      </c>
      <c r="C4828" s="4">
        <v>45917</v>
      </c>
      <c r="D4828" t="s">
        <v>1434</v>
      </c>
      <c r="E4828" t="s">
        <v>55</v>
      </c>
      <c r="F4828" s="8">
        <v>4</v>
      </c>
      <c r="G4828" s="10">
        <v>0.2</v>
      </c>
      <c r="H4828" t="s">
        <v>30</v>
      </c>
      <c r="I4828" s="8">
        <v>19196.8</v>
      </c>
      <c r="J4828" s="8">
        <v>2829.62</v>
      </c>
      <c r="K4828" s="12">
        <f>YEAR(Table2[[#This Row],[Order_Date]])</f>
        <v>2025</v>
      </c>
      <c r="L4828" s="12">
        <f>MONTH(Table2[[#This Row],[Order_Date]])</f>
        <v>9</v>
      </c>
      <c r="M4828" t="str">
        <f>TEXT(Table2[[#This Row],[Order_Date]],"mmm")</f>
        <v>Sep</v>
      </c>
      <c r="N4828" t="str">
        <f>TEXT(Table2[[#This Row],[Order_Date]],"YYYY-MM")</f>
        <v>2025-09</v>
      </c>
      <c r="O4828" s="9">
        <f>IFERROR(Table2[[#This Row],[Profit]]/Table2[[#This Row],[Sales]],0)</f>
        <v>0.14740060843473912</v>
      </c>
      <c r="P4828" t="str">
        <f>_xlfn.XLOOKUP(Table2[[#This Row],[Product_ID]],Table4[Product_ID],Table4[Category],"Not Found")</f>
        <v>Furniture</v>
      </c>
      <c r="Q4828" t="str">
        <f>_xlfn.XLOOKUP(Table2[[#This Row],[Product_ID]],Table4[Product_ID],Table4[Sub_Category],"Not Found")</f>
        <v>Furniture</v>
      </c>
      <c r="R4828" t="str">
        <f>_xlfn.XLOOKUP(Table2[[#This Row],[Customer_ID]],Table1[Customer_ID],Table1[Region],"Not Found")</f>
        <v>South</v>
      </c>
      <c r="S4828" t="str">
        <f>_xlfn.XLOOKUP(Table2[[#This Row],[Customer_ID]],Table1[Customer_ID],Table1[Segment],"Not Found")</f>
        <v>Home Office</v>
      </c>
      <c r="T4828" t="str">
        <f>_xlfn.XLOOKUP(Table2[[#This Row],[Product_ID]],Table4[Product_ID],Table4[Product_Name],"Not Found")</f>
        <v>Study Table</v>
      </c>
    </row>
    <row r="4829" spans="1:20" x14ac:dyDescent="0.3">
      <c r="A4829" t="s">
        <v>5361</v>
      </c>
      <c r="B4829" s="4">
        <v>45567</v>
      </c>
      <c r="C4829" s="4">
        <v>45571</v>
      </c>
      <c r="D4829" t="s">
        <v>581</v>
      </c>
      <c r="E4829" t="s">
        <v>55</v>
      </c>
      <c r="F4829" s="8">
        <v>1</v>
      </c>
      <c r="G4829" s="10">
        <v>0</v>
      </c>
      <c r="H4829" t="s">
        <v>13</v>
      </c>
      <c r="I4829" s="8">
        <v>5999</v>
      </c>
      <c r="J4829" s="8">
        <v>1202.2</v>
      </c>
      <c r="K4829" s="12">
        <f>YEAR(Table2[[#This Row],[Order_Date]])</f>
        <v>2024</v>
      </c>
      <c r="L4829" s="12">
        <f>MONTH(Table2[[#This Row],[Order_Date]])</f>
        <v>10</v>
      </c>
      <c r="M4829" t="str">
        <f>TEXT(Table2[[#This Row],[Order_Date]],"mmm")</f>
        <v>Oct</v>
      </c>
      <c r="N4829" t="str">
        <f>TEXT(Table2[[#This Row],[Order_Date]],"YYYY-MM")</f>
        <v>2024-10</v>
      </c>
      <c r="O4829" s="9">
        <f>IFERROR(Table2[[#This Row],[Profit]]/Table2[[#This Row],[Sales]],0)</f>
        <v>0.20040006667777963</v>
      </c>
      <c r="P4829" t="str">
        <f>_xlfn.XLOOKUP(Table2[[#This Row],[Product_ID]],Table4[Product_ID],Table4[Category],"Not Found")</f>
        <v>Furniture</v>
      </c>
      <c r="Q4829" t="str">
        <f>_xlfn.XLOOKUP(Table2[[#This Row],[Product_ID]],Table4[Product_ID],Table4[Sub_Category],"Not Found")</f>
        <v>Furniture</v>
      </c>
      <c r="R4829" t="str">
        <f>_xlfn.XLOOKUP(Table2[[#This Row],[Customer_ID]],Table1[Customer_ID],Table1[Region],"Not Found")</f>
        <v>East</v>
      </c>
      <c r="S4829" t="str">
        <f>_xlfn.XLOOKUP(Table2[[#This Row],[Customer_ID]],Table1[Customer_ID],Table1[Segment],"Not Found")</f>
        <v>Consumer</v>
      </c>
      <c r="T4829" t="str">
        <f>_xlfn.XLOOKUP(Table2[[#This Row],[Product_ID]],Table4[Product_ID],Table4[Product_Name],"Not Found")</f>
        <v>Study Table</v>
      </c>
    </row>
    <row r="4830" spans="1:20" x14ac:dyDescent="0.3">
      <c r="A4830" t="s">
        <v>5362</v>
      </c>
      <c r="B4830" s="4">
        <v>45364</v>
      </c>
      <c r="C4830" s="4">
        <v>45365</v>
      </c>
      <c r="D4830" t="s">
        <v>120</v>
      </c>
      <c r="E4830" t="s">
        <v>55</v>
      </c>
      <c r="F4830" s="8">
        <v>2</v>
      </c>
      <c r="G4830" s="10">
        <v>0</v>
      </c>
      <c r="H4830" t="s">
        <v>30</v>
      </c>
      <c r="I4830" s="8">
        <v>11998</v>
      </c>
      <c r="J4830" s="8">
        <v>2260.21</v>
      </c>
      <c r="K4830" s="12">
        <f>YEAR(Table2[[#This Row],[Order_Date]])</f>
        <v>2024</v>
      </c>
      <c r="L4830" s="12">
        <f>MONTH(Table2[[#This Row],[Order_Date]])</f>
        <v>3</v>
      </c>
      <c r="M4830" t="str">
        <f>TEXT(Table2[[#This Row],[Order_Date]],"mmm")</f>
        <v>Mar</v>
      </c>
      <c r="N4830" t="str">
        <f>TEXT(Table2[[#This Row],[Order_Date]],"YYYY-MM")</f>
        <v>2024-03</v>
      </c>
      <c r="O4830" s="9">
        <f>IFERROR(Table2[[#This Row],[Profit]]/Table2[[#This Row],[Sales]],0)</f>
        <v>0.18838223037172863</v>
      </c>
      <c r="P4830" t="str">
        <f>_xlfn.XLOOKUP(Table2[[#This Row],[Product_ID]],Table4[Product_ID],Table4[Category],"Not Found")</f>
        <v>Furniture</v>
      </c>
      <c r="Q4830" t="str">
        <f>_xlfn.XLOOKUP(Table2[[#This Row],[Product_ID]],Table4[Product_ID],Table4[Sub_Category],"Not Found")</f>
        <v>Furniture</v>
      </c>
      <c r="R4830" t="str">
        <f>_xlfn.XLOOKUP(Table2[[#This Row],[Customer_ID]],Table1[Customer_ID],Table1[Region],"Not Found")</f>
        <v>East</v>
      </c>
      <c r="S4830" t="str">
        <f>_xlfn.XLOOKUP(Table2[[#This Row],[Customer_ID]],Table1[Customer_ID],Table1[Segment],"Not Found")</f>
        <v>Consumer</v>
      </c>
      <c r="T4830" t="str">
        <f>_xlfn.XLOOKUP(Table2[[#This Row],[Product_ID]],Table4[Product_ID],Table4[Product_Name],"Not Found")</f>
        <v>Study Table</v>
      </c>
    </row>
    <row r="4831" spans="1:20" x14ac:dyDescent="0.3">
      <c r="A4831" t="s">
        <v>5363</v>
      </c>
      <c r="B4831" s="4">
        <v>45970</v>
      </c>
      <c r="C4831" s="4">
        <v>45971</v>
      </c>
      <c r="D4831" t="s">
        <v>293</v>
      </c>
      <c r="E4831" t="s">
        <v>99</v>
      </c>
      <c r="F4831" s="8">
        <v>4</v>
      </c>
      <c r="G4831" s="10">
        <v>0.05</v>
      </c>
      <c r="H4831" t="s">
        <v>17</v>
      </c>
      <c r="I4831" s="8">
        <v>946.2</v>
      </c>
      <c r="J4831" s="8">
        <v>226.01</v>
      </c>
      <c r="K4831" s="12">
        <f>YEAR(Table2[[#This Row],[Order_Date]])</f>
        <v>2025</v>
      </c>
      <c r="L4831" s="12">
        <f>MONTH(Table2[[#This Row],[Order_Date]])</f>
        <v>11</v>
      </c>
      <c r="M4831" t="str">
        <f>TEXT(Table2[[#This Row],[Order_Date]],"mmm")</f>
        <v>Nov</v>
      </c>
      <c r="N4831" t="str">
        <f>TEXT(Table2[[#This Row],[Order_Date]],"YYYY-MM")</f>
        <v>2025-11</v>
      </c>
      <c r="O4831" s="9">
        <f>IFERROR(Table2[[#This Row],[Profit]]/Table2[[#This Row],[Sales]],0)</f>
        <v>0.23886070598182199</v>
      </c>
      <c r="P4831" t="str">
        <f>_xlfn.XLOOKUP(Table2[[#This Row],[Product_ID]],Table4[Product_ID],Table4[Category],"Not Found")</f>
        <v>Office</v>
      </c>
      <c r="Q4831" t="str">
        <f>_xlfn.XLOOKUP(Table2[[#This Row],[Product_ID]],Table4[Product_ID],Table4[Sub_Category],"Not Found")</f>
        <v>Paper</v>
      </c>
      <c r="R4831" t="str">
        <f>_xlfn.XLOOKUP(Table2[[#This Row],[Customer_ID]],Table1[Customer_ID],Table1[Region],"Not Found")</f>
        <v>West</v>
      </c>
      <c r="S4831" t="str">
        <f>_xlfn.XLOOKUP(Table2[[#This Row],[Customer_ID]],Table1[Customer_ID],Table1[Segment],"Not Found")</f>
        <v>Consumer</v>
      </c>
      <c r="T4831" t="str">
        <f>_xlfn.XLOOKUP(Table2[[#This Row],[Product_ID]],Table4[Product_ID],Table4[Product_Name],"Not Found")</f>
        <v>Pen Set</v>
      </c>
    </row>
    <row r="4832" spans="1:20" x14ac:dyDescent="0.3">
      <c r="A4832" t="s">
        <v>5364</v>
      </c>
      <c r="B4832" s="4">
        <v>45534</v>
      </c>
      <c r="C4832" s="4">
        <v>45538</v>
      </c>
      <c r="D4832" t="s">
        <v>363</v>
      </c>
      <c r="E4832" t="s">
        <v>35</v>
      </c>
      <c r="F4832" s="8">
        <v>1</v>
      </c>
      <c r="G4832" s="10">
        <v>0.05</v>
      </c>
      <c r="H4832" t="s">
        <v>17</v>
      </c>
      <c r="I4832" s="8">
        <v>1519.05</v>
      </c>
      <c r="J4832" s="8">
        <v>512.91999999999996</v>
      </c>
      <c r="K4832" s="12">
        <f>YEAR(Table2[[#This Row],[Order_Date]])</f>
        <v>2024</v>
      </c>
      <c r="L4832" s="12">
        <f>MONTH(Table2[[#This Row],[Order_Date]])</f>
        <v>8</v>
      </c>
      <c r="M4832" t="str">
        <f>TEXT(Table2[[#This Row],[Order_Date]],"mmm")</f>
        <v>Aug</v>
      </c>
      <c r="N4832" t="str">
        <f>TEXT(Table2[[#This Row],[Order_Date]],"YYYY-MM")</f>
        <v>2024-08</v>
      </c>
      <c r="O4832" s="9">
        <f>IFERROR(Table2[[#This Row],[Profit]]/Table2[[#This Row],[Sales]],0)</f>
        <v>0.33765840492413018</v>
      </c>
      <c r="P4832" t="str">
        <f>_xlfn.XLOOKUP(Table2[[#This Row],[Product_ID]],Table4[Product_ID],Table4[Category],"Not Found")</f>
        <v>Lifestyle</v>
      </c>
      <c r="Q4832" t="str">
        <f>_xlfn.XLOOKUP(Table2[[#This Row],[Product_ID]],Table4[Product_ID],Table4[Sub_Category],"Not Found")</f>
        <v>Bags</v>
      </c>
      <c r="R4832" t="str">
        <f>_xlfn.XLOOKUP(Table2[[#This Row],[Customer_ID]],Table1[Customer_ID],Table1[Region],"Not Found")</f>
        <v>East</v>
      </c>
      <c r="S4832" t="str">
        <f>_xlfn.XLOOKUP(Table2[[#This Row],[Customer_ID]],Table1[Customer_ID],Table1[Segment],"Not Found")</f>
        <v>Home Office</v>
      </c>
      <c r="T4832" t="str">
        <f>_xlfn.XLOOKUP(Table2[[#This Row],[Product_ID]],Table4[Product_ID],Table4[Product_Name],"Not Found")</f>
        <v>Backpack</v>
      </c>
    </row>
    <row r="4833" spans="1:20" x14ac:dyDescent="0.3">
      <c r="A4833" t="s">
        <v>5365</v>
      </c>
      <c r="B4833" s="4">
        <v>45393</v>
      </c>
      <c r="C4833" s="4">
        <v>45394</v>
      </c>
      <c r="D4833" t="s">
        <v>1111</v>
      </c>
      <c r="E4833" t="s">
        <v>50</v>
      </c>
      <c r="F4833" s="8">
        <v>1</v>
      </c>
      <c r="G4833" s="10">
        <v>0</v>
      </c>
      <c r="H4833" t="s">
        <v>30</v>
      </c>
      <c r="I4833" s="8">
        <v>499</v>
      </c>
      <c r="J4833" s="8">
        <v>117.36</v>
      </c>
      <c r="K4833" s="12">
        <f>YEAR(Table2[[#This Row],[Order_Date]])</f>
        <v>2024</v>
      </c>
      <c r="L4833" s="12">
        <f>MONTH(Table2[[#This Row],[Order_Date]])</f>
        <v>4</v>
      </c>
      <c r="M4833" t="str">
        <f>TEXT(Table2[[#This Row],[Order_Date]],"mmm")</f>
        <v>Apr</v>
      </c>
      <c r="N4833" t="str">
        <f>TEXT(Table2[[#This Row],[Order_Date]],"YYYY-MM")</f>
        <v>2024-04</v>
      </c>
      <c r="O4833" s="9">
        <f>IFERROR(Table2[[#This Row],[Profit]]/Table2[[#This Row],[Sales]],0)</f>
        <v>0.23519038076152304</v>
      </c>
      <c r="P4833" t="str">
        <f>_xlfn.XLOOKUP(Table2[[#This Row],[Product_ID]],Table4[Product_ID],Table4[Category],"Not Found")</f>
        <v>Technology</v>
      </c>
      <c r="Q4833" t="str">
        <f>_xlfn.XLOOKUP(Table2[[#This Row],[Product_ID]],Table4[Product_ID],Table4[Sub_Category],"Not Found")</f>
        <v>Accessories</v>
      </c>
      <c r="R4833" t="str">
        <f>_xlfn.XLOOKUP(Table2[[#This Row],[Customer_ID]],Table1[Customer_ID],Table1[Region],"Not Found")</f>
        <v>North</v>
      </c>
      <c r="S4833" t="str">
        <f>_xlfn.XLOOKUP(Table2[[#This Row],[Customer_ID]],Table1[Customer_ID],Table1[Segment],"Not Found")</f>
        <v>Corporate</v>
      </c>
      <c r="T4833" t="str">
        <f>_xlfn.XLOOKUP(Table2[[#This Row],[Product_ID]],Table4[Product_ID],Table4[Product_Name],"Not Found")</f>
        <v>Wireless Mouse</v>
      </c>
    </row>
    <row r="4834" spans="1:20" x14ac:dyDescent="0.3">
      <c r="A4834" t="s">
        <v>5366</v>
      </c>
      <c r="B4834" s="4">
        <v>45976</v>
      </c>
      <c r="C4834" s="4">
        <v>45981</v>
      </c>
      <c r="D4834" t="s">
        <v>1678</v>
      </c>
      <c r="E4834" t="s">
        <v>81</v>
      </c>
      <c r="F4834" s="8">
        <v>3</v>
      </c>
      <c r="G4834" s="10">
        <v>0.05</v>
      </c>
      <c r="H4834" t="s">
        <v>21</v>
      </c>
      <c r="I4834" s="8">
        <v>2277.15</v>
      </c>
      <c r="J4834" s="8">
        <v>551.85</v>
      </c>
      <c r="K4834" s="12">
        <f>YEAR(Table2[[#This Row],[Order_Date]])</f>
        <v>2025</v>
      </c>
      <c r="L4834" s="12">
        <f>MONTH(Table2[[#This Row],[Order_Date]])</f>
        <v>11</v>
      </c>
      <c r="M4834" t="str">
        <f>TEXT(Table2[[#This Row],[Order_Date]],"mmm")</f>
        <v>Nov</v>
      </c>
      <c r="N4834" t="str">
        <f>TEXT(Table2[[#This Row],[Order_Date]],"YYYY-MM")</f>
        <v>2025-11</v>
      </c>
      <c r="O4834" s="9">
        <f>IFERROR(Table2[[#This Row],[Profit]]/Table2[[#This Row],[Sales]],0)</f>
        <v>0.24234240168631843</v>
      </c>
      <c r="P4834" t="str">
        <f>_xlfn.XLOOKUP(Table2[[#This Row],[Product_ID]],Table4[Product_ID],Table4[Category],"Not Found")</f>
        <v>Home</v>
      </c>
      <c r="Q4834" t="str">
        <f>_xlfn.XLOOKUP(Table2[[#This Row],[Product_ID]],Table4[Product_ID],Table4[Sub_Category],"Not Found")</f>
        <v>Kitchen</v>
      </c>
      <c r="R4834" t="str">
        <f>_xlfn.XLOOKUP(Table2[[#This Row],[Customer_ID]],Table1[Customer_ID],Table1[Region],"Not Found")</f>
        <v>West</v>
      </c>
      <c r="S4834" t="str">
        <f>_xlfn.XLOOKUP(Table2[[#This Row],[Customer_ID]],Table1[Customer_ID],Table1[Segment],"Not Found")</f>
        <v>Consumer</v>
      </c>
      <c r="T4834" t="str">
        <f>_xlfn.XLOOKUP(Table2[[#This Row],[Product_ID]],Table4[Product_ID],Table4[Product_Name],"Not Found")</f>
        <v>Travel Mug</v>
      </c>
    </row>
    <row r="4835" spans="1:20" x14ac:dyDescent="0.3">
      <c r="A4835" t="s">
        <v>5367</v>
      </c>
      <c r="B4835" s="4">
        <v>45462</v>
      </c>
      <c r="C4835" s="4">
        <v>45467</v>
      </c>
      <c r="D4835" t="s">
        <v>2755</v>
      </c>
      <c r="E4835" t="s">
        <v>71</v>
      </c>
      <c r="F4835" s="8">
        <v>2</v>
      </c>
      <c r="G4835" s="10">
        <v>0.2</v>
      </c>
      <c r="H4835" t="s">
        <v>17</v>
      </c>
      <c r="I4835" s="8">
        <v>1278.4000000000001</v>
      </c>
      <c r="J4835" s="8">
        <v>356.35</v>
      </c>
      <c r="K4835" s="12">
        <f>YEAR(Table2[[#This Row],[Order_Date]])</f>
        <v>2024</v>
      </c>
      <c r="L4835" s="12">
        <f>MONTH(Table2[[#This Row],[Order_Date]])</f>
        <v>6</v>
      </c>
      <c r="M4835" t="str">
        <f>TEXT(Table2[[#This Row],[Order_Date]],"mmm")</f>
        <v>Jun</v>
      </c>
      <c r="N4835" t="str">
        <f>TEXT(Table2[[#This Row],[Order_Date]],"YYYY-MM")</f>
        <v>2024-06</v>
      </c>
      <c r="O4835" s="9">
        <f>IFERROR(Table2[[#This Row],[Profit]]/Table2[[#This Row],[Sales]],0)</f>
        <v>0.27874687108886109</v>
      </c>
      <c r="P4835" t="str">
        <f>_xlfn.XLOOKUP(Table2[[#This Row],[Product_ID]],Table4[Product_ID],Table4[Category],"Not Found")</f>
        <v>Home</v>
      </c>
      <c r="Q4835" t="str">
        <f>_xlfn.XLOOKUP(Table2[[#This Row],[Product_ID]],Table4[Product_ID],Table4[Sub_Category],"Not Found")</f>
        <v>Storage</v>
      </c>
      <c r="R4835" t="str">
        <f>_xlfn.XLOOKUP(Table2[[#This Row],[Customer_ID]],Table1[Customer_ID],Table1[Region],"Not Found")</f>
        <v>East</v>
      </c>
      <c r="S4835" t="str">
        <f>_xlfn.XLOOKUP(Table2[[#This Row],[Customer_ID]],Table1[Customer_ID],Table1[Segment],"Not Found")</f>
        <v>Consumer</v>
      </c>
      <c r="T4835" t="str">
        <f>_xlfn.XLOOKUP(Table2[[#This Row],[Product_ID]],Table4[Product_ID],Table4[Product_Name],"Not Found")</f>
        <v>Storage Box</v>
      </c>
    </row>
    <row r="4836" spans="1:20" x14ac:dyDescent="0.3">
      <c r="A4836" t="s">
        <v>5368</v>
      </c>
      <c r="B4836" s="4">
        <v>45944</v>
      </c>
      <c r="C4836" s="4">
        <v>45948</v>
      </c>
      <c r="D4836" t="s">
        <v>303</v>
      </c>
      <c r="E4836" t="s">
        <v>116</v>
      </c>
      <c r="F4836" s="8">
        <v>2</v>
      </c>
      <c r="G4836" s="10">
        <v>0</v>
      </c>
      <c r="H4836" t="s">
        <v>13</v>
      </c>
      <c r="I4836" s="8">
        <v>798</v>
      </c>
      <c r="J4836" s="8">
        <v>179.69</v>
      </c>
      <c r="K4836" s="12">
        <f>YEAR(Table2[[#This Row],[Order_Date]])</f>
        <v>2025</v>
      </c>
      <c r="L4836" s="12">
        <f>MONTH(Table2[[#This Row],[Order_Date]])</f>
        <v>10</v>
      </c>
      <c r="M4836" t="str">
        <f>TEXT(Table2[[#This Row],[Order_Date]],"mmm")</f>
        <v>Oct</v>
      </c>
      <c r="N4836" t="str">
        <f>TEXT(Table2[[#This Row],[Order_Date]],"YYYY-MM")</f>
        <v>2025-10</v>
      </c>
      <c r="O4836" s="9">
        <f>IFERROR(Table2[[#This Row],[Profit]]/Table2[[#This Row],[Sales]],0)</f>
        <v>0.22517543859649122</v>
      </c>
      <c r="P4836" t="str">
        <f>_xlfn.XLOOKUP(Table2[[#This Row],[Product_ID]],Table4[Product_ID],Table4[Category],"Not Found")</f>
        <v>Technology</v>
      </c>
      <c r="Q4836" t="str">
        <f>_xlfn.XLOOKUP(Table2[[#This Row],[Product_ID]],Table4[Product_ID],Table4[Sub_Category],"Not Found")</f>
        <v>Accessories</v>
      </c>
      <c r="R4836" t="str">
        <f>_xlfn.XLOOKUP(Table2[[#This Row],[Customer_ID]],Table1[Customer_ID],Table1[Region],"Not Found")</f>
        <v>West</v>
      </c>
      <c r="S4836" t="str">
        <f>_xlfn.XLOOKUP(Table2[[#This Row],[Customer_ID]],Table1[Customer_ID],Table1[Segment],"Not Found")</f>
        <v>Home Office</v>
      </c>
      <c r="T4836" t="str">
        <f>_xlfn.XLOOKUP(Table2[[#This Row],[Product_ID]],Table4[Product_ID],Table4[Product_Name],"Not Found")</f>
        <v>Mobile Holder</v>
      </c>
    </row>
    <row r="4837" spans="1:20" x14ac:dyDescent="0.3">
      <c r="A4837" t="s">
        <v>5369</v>
      </c>
      <c r="B4837" s="4">
        <v>45479</v>
      </c>
      <c r="C4837" s="4">
        <v>45481</v>
      </c>
      <c r="D4837" t="s">
        <v>828</v>
      </c>
      <c r="E4837" t="s">
        <v>81</v>
      </c>
      <c r="F4837" s="8">
        <v>1</v>
      </c>
      <c r="G4837" s="10">
        <v>0</v>
      </c>
      <c r="H4837" t="s">
        <v>21</v>
      </c>
      <c r="I4837" s="8">
        <v>799</v>
      </c>
      <c r="J4837" s="8">
        <v>233.34</v>
      </c>
      <c r="K4837" s="12">
        <f>YEAR(Table2[[#This Row],[Order_Date]])</f>
        <v>2024</v>
      </c>
      <c r="L4837" s="12">
        <f>MONTH(Table2[[#This Row],[Order_Date]])</f>
        <v>7</v>
      </c>
      <c r="M4837" t="str">
        <f>TEXT(Table2[[#This Row],[Order_Date]],"mmm")</f>
        <v>Jul</v>
      </c>
      <c r="N4837" t="str">
        <f>TEXT(Table2[[#This Row],[Order_Date]],"YYYY-MM")</f>
        <v>2024-07</v>
      </c>
      <c r="O4837" s="9">
        <f>IFERROR(Table2[[#This Row],[Profit]]/Table2[[#This Row],[Sales]],0)</f>
        <v>0.29204005006257822</v>
      </c>
      <c r="P4837" t="str">
        <f>_xlfn.XLOOKUP(Table2[[#This Row],[Product_ID]],Table4[Product_ID],Table4[Category],"Not Found")</f>
        <v>Home</v>
      </c>
      <c r="Q4837" t="str">
        <f>_xlfn.XLOOKUP(Table2[[#This Row],[Product_ID]],Table4[Product_ID],Table4[Sub_Category],"Not Found")</f>
        <v>Kitchen</v>
      </c>
      <c r="R4837" t="str">
        <f>_xlfn.XLOOKUP(Table2[[#This Row],[Customer_ID]],Table1[Customer_ID],Table1[Region],"Not Found")</f>
        <v>North</v>
      </c>
      <c r="S4837" t="str">
        <f>_xlfn.XLOOKUP(Table2[[#This Row],[Customer_ID]],Table1[Customer_ID],Table1[Segment],"Not Found")</f>
        <v>Consumer</v>
      </c>
      <c r="T4837" t="str">
        <f>_xlfn.XLOOKUP(Table2[[#This Row],[Product_ID]],Table4[Product_ID],Table4[Product_Name],"Not Found")</f>
        <v>Travel Mug</v>
      </c>
    </row>
    <row r="4838" spans="1:20" x14ac:dyDescent="0.3">
      <c r="A4838" t="s">
        <v>5370</v>
      </c>
      <c r="B4838" s="4">
        <v>45732</v>
      </c>
      <c r="C4838" s="4">
        <v>45737</v>
      </c>
      <c r="D4838" t="s">
        <v>751</v>
      </c>
      <c r="E4838" t="s">
        <v>71</v>
      </c>
      <c r="F4838" s="8">
        <v>2</v>
      </c>
      <c r="G4838" s="10">
        <v>0.05</v>
      </c>
      <c r="H4838" t="s">
        <v>21</v>
      </c>
      <c r="I4838" s="8">
        <v>1518.1</v>
      </c>
      <c r="J4838" s="8">
        <v>479.84</v>
      </c>
      <c r="K4838" s="12">
        <f>YEAR(Table2[[#This Row],[Order_Date]])</f>
        <v>2025</v>
      </c>
      <c r="L4838" s="12">
        <f>MONTH(Table2[[#This Row],[Order_Date]])</f>
        <v>3</v>
      </c>
      <c r="M4838" t="str">
        <f>TEXT(Table2[[#This Row],[Order_Date]],"mmm")</f>
        <v>Mar</v>
      </c>
      <c r="N4838" t="str">
        <f>TEXT(Table2[[#This Row],[Order_Date]],"YYYY-MM")</f>
        <v>2025-03</v>
      </c>
      <c r="O4838" s="9">
        <f>IFERROR(Table2[[#This Row],[Profit]]/Table2[[#This Row],[Sales]],0)</f>
        <v>0.31607930966339504</v>
      </c>
      <c r="P4838" t="str">
        <f>_xlfn.XLOOKUP(Table2[[#This Row],[Product_ID]],Table4[Product_ID],Table4[Category],"Not Found")</f>
        <v>Home</v>
      </c>
      <c r="Q4838" t="str">
        <f>_xlfn.XLOOKUP(Table2[[#This Row],[Product_ID]],Table4[Product_ID],Table4[Sub_Category],"Not Found")</f>
        <v>Storage</v>
      </c>
      <c r="R4838" t="str">
        <f>_xlfn.XLOOKUP(Table2[[#This Row],[Customer_ID]],Table1[Customer_ID],Table1[Region],"Not Found")</f>
        <v>East</v>
      </c>
      <c r="S4838" t="str">
        <f>_xlfn.XLOOKUP(Table2[[#This Row],[Customer_ID]],Table1[Customer_ID],Table1[Segment],"Not Found")</f>
        <v>Home Office</v>
      </c>
      <c r="T4838" t="str">
        <f>_xlfn.XLOOKUP(Table2[[#This Row],[Product_ID]],Table4[Product_ID],Table4[Product_Name],"Not Found")</f>
        <v>Storage Box</v>
      </c>
    </row>
    <row r="4839" spans="1:20" x14ac:dyDescent="0.3">
      <c r="A4839" t="s">
        <v>5371</v>
      </c>
      <c r="B4839" s="4">
        <v>45377</v>
      </c>
      <c r="C4839" s="4">
        <v>45380</v>
      </c>
      <c r="D4839" t="s">
        <v>1117</v>
      </c>
      <c r="E4839" t="s">
        <v>29</v>
      </c>
      <c r="F4839" s="8">
        <v>1</v>
      </c>
      <c r="G4839" s="10">
        <v>0.05</v>
      </c>
      <c r="H4839" t="s">
        <v>21</v>
      </c>
      <c r="I4839" s="8">
        <v>379.05</v>
      </c>
      <c r="J4839" s="8">
        <v>102.43</v>
      </c>
      <c r="K4839" s="12">
        <f>YEAR(Table2[[#This Row],[Order_Date]])</f>
        <v>2024</v>
      </c>
      <c r="L4839" s="12">
        <f>MONTH(Table2[[#This Row],[Order_Date]])</f>
        <v>3</v>
      </c>
      <c r="M4839" t="str">
        <f>TEXT(Table2[[#This Row],[Order_Date]],"mmm")</f>
        <v>Mar</v>
      </c>
      <c r="N4839" t="str">
        <f>TEXT(Table2[[#This Row],[Order_Date]],"YYYY-MM")</f>
        <v>2024-03</v>
      </c>
      <c r="O4839" s="9">
        <f>IFERROR(Table2[[#This Row],[Profit]]/Table2[[#This Row],[Sales]],0)</f>
        <v>0.27022820208415776</v>
      </c>
      <c r="P4839" t="str">
        <f>_xlfn.XLOOKUP(Table2[[#This Row],[Product_ID]],Table4[Product_ID],Table4[Category],"Not Found")</f>
        <v>Office</v>
      </c>
      <c r="Q4839" t="str">
        <f>_xlfn.XLOOKUP(Table2[[#This Row],[Product_ID]],Table4[Product_ID],Table4[Sub_Category],"Not Found")</f>
        <v>Paper</v>
      </c>
      <c r="R4839" t="str">
        <f>_xlfn.XLOOKUP(Table2[[#This Row],[Customer_ID]],Table1[Customer_ID],Table1[Region],"Not Found")</f>
        <v>West</v>
      </c>
      <c r="S4839" t="str">
        <f>_xlfn.XLOOKUP(Table2[[#This Row],[Customer_ID]],Table1[Customer_ID],Table1[Segment],"Not Found")</f>
        <v>Consumer</v>
      </c>
      <c r="T4839" t="str">
        <f>_xlfn.XLOOKUP(Table2[[#This Row],[Product_ID]],Table4[Product_ID],Table4[Product_Name],"Not Found")</f>
        <v>Notebook Set</v>
      </c>
    </row>
    <row r="4840" spans="1:20" x14ac:dyDescent="0.3">
      <c r="A4840" t="s">
        <v>5372</v>
      </c>
      <c r="B4840" s="4">
        <v>45767</v>
      </c>
      <c r="C4840" s="4">
        <v>45770</v>
      </c>
      <c r="D4840" t="s">
        <v>348</v>
      </c>
      <c r="E4840" t="s">
        <v>20</v>
      </c>
      <c r="F4840" s="8">
        <v>4</v>
      </c>
      <c r="G4840" s="10">
        <v>0</v>
      </c>
      <c r="H4840" t="s">
        <v>21</v>
      </c>
      <c r="I4840" s="8">
        <v>27996</v>
      </c>
      <c r="J4840" s="8">
        <v>4754.95</v>
      </c>
      <c r="K4840" s="12">
        <f>YEAR(Table2[[#This Row],[Order_Date]])</f>
        <v>2025</v>
      </c>
      <c r="L4840" s="12">
        <f>MONTH(Table2[[#This Row],[Order_Date]])</f>
        <v>4</v>
      </c>
      <c r="M4840" t="str">
        <f>TEXT(Table2[[#This Row],[Order_Date]],"mmm")</f>
        <v>Apr</v>
      </c>
      <c r="N4840" t="str">
        <f>TEXT(Table2[[#This Row],[Order_Date]],"YYYY-MM")</f>
        <v>2025-04</v>
      </c>
      <c r="O4840" s="9">
        <f>IFERROR(Table2[[#This Row],[Profit]]/Table2[[#This Row],[Sales]],0)</f>
        <v>0.16984390627232462</v>
      </c>
      <c r="P4840" t="str">
        <f>_xlfn.XLOOKUP(Table2[[#This Row],[Product_ID]],Table4[Product_ID],Table4[Category],"Not Found")</f>
        <v>Furniture</v>
      </c>
      <c r="Q4840" t="str">
        <f>_xlfn.XLOOKUP(Table2[[#This Row],[Product_ID]],Table4[Product_ID],Table4[Sub_Category],"Not Found")</f>
        <v>Furniture</v>
      </c>
      <c r="R4840" t="str">
        <f>_xlfn.XLOOKUP(Table2[[#This Row],[Customer_ID]],Table1[Customer_ID],Table1[Region],"Not Found")</f>
        <v>West</v>
      </c>
      <c r="S4840" t="str">
        <f>_xlfn.XLOOKUP(Table2[[#This Row],[Customer_ID]],Table1[Customer_ID],Table1[Segment],"Not Found")</f>
        <v>Consumer</v>
      </c>
      <c r="T4840" t="str">
        <f>_xlfn.XLOOKUP(Table2[[#This Row],[Product_ID]],Table4[Product_ID],Table4[Product_Name],"Not Found")</f>
        <v>Office Chair</v>
      </c>
    </row>
    <row r="4841" spans="1:20" x14ac:dyDescent="0.3">
      <c r="A4841" t="s">
        <v>5373</v>
      </c>
      <c r="B4841" s="4">
        <v>45343</v>
      </c>
      <c r="C4841" s="4">
        <v>45345</v>
      </c>
      <c r="D4841" t="s">
        <v>443</v>
      </c>
      <c r="E4841" t="s">
        <v>29</v>
      </c>
      <c r="F4841" s="8">
        <v>2</v>
      </c>
      <c r="G4841" s="10">
        <v>0.1</v>
      </c>
      <c r="H4841" t="s">
        <v>13</v>
      </c>
      <c r="I4841" s="8">
        <v>718.2</v>
      </c>
      <c r="J4841" s="8">
        <v>188.76</v>
      </c>
      <c r="K4841" s="12">
        <f>YEAR(Table2[[#This Row],[Order_Date]])</f>
        <v>2024</v>
      </c>
      <c r="L4841" s="12">
        <f>MONTH(Table2[[#This Row],[Order_Date]])</f>
        <v>2</v>
      </c>
      <c r="M4841" t="str">
        <f>TEXT(Table2[[#This Row],[Order_Date]],"mmm")</f>
        <v>Feb</v>
      </c>
      <c r="N4841" t="str">
        <f>TEXT(Table2[[#This Row],[Order_Date]],"YYYY-MM")</f>
        <v>2024-02</v>
      </c>
      <c r="O4841" s="9">
        <f>IFERROR(Table2[[#This Row],[Profit]]/Table2[[#This Row],[Sales]],0)</f>
        <v>0.26282372598162068</v>
      </c>
      <c r="P4841" t="str">
        <f>_xlfn.XLOOKUP(Table2[[#This Row],[Product_ID]],Table4[Product_ID],Table4[Category],"Not Found")</f>
        <v>Office</v>
      </c>
      <c r="Q4841" t="str">
        <f>_xlfn.XLOOKUP(Table2[[#This Row],[Product_ID]],Table4[Product_ID],Table4[Sub_Category],"Not Found")</f>
        <v>Paper</v>
      </c>
      <c r="R4841" t="str">
        <f>_xlfn.XLOOKUP(Table2[[#This Row],[Customer_ID]],Table1[Customer_ID],Table1[Region],"Not Found")</f>
        <v>West</v>
      </c>
      <c r="S4841" t="str">
        <f>_xlfn.XLOOKUP(Table2[[#This Row],[Customer_ID]],Table1[Customer_ID],Table1[Segment],"Not Found")</f>
        <v>Consumer</v>
      </c>
      <c r="T4841" t="str">
        <f>_xlfn.XLOOKUP(Table2[[#This Row],[Product_ID]],Table4[Product_ID],Table4[Product_Name],"Not Found")</f>
        <v>Notebook Set</v>
      </c>
    </row>
    <row r="4842" spans="1:20" x14ac:dyDescent="0.3">
      <c r="A4842" t="s">
        <v>5374</v>
      </c>
      <c r="B4842" s="4">
        <v>45402</v>
      </c>
      <c r="C4842" s="4">
        <v>45407</v>
      </c>
      <c r="D4842" t="s">
        <v>80</v>
      </c>
      <c r="E4842" t="s">
        <v>12</v>
      </c>
      <c r="F4842" s="8">
        <v>2</v>
      </c>
      <c r="G4842" s="10">
        <v>0.2</v>
      </c>
      <c r="H4842" t="s">
        <v>21</v>
      </c>
      <c r="I4842" s="8">
        <v>958.4</v>
      </c>
      <c r="J4842" s="8">
        <v>240.18</v>
      </c>
      <c r="K4842" s="12">
        <f>YEAR(Table2[[#This Row],[Order_Date]])</f>
        <v>2024</v>
      </c>
      <c r="L4842" s="12">
        <f>MONTH(Table2[[#This Row],[Order_Date]])</f>
        <v>4</v>
      </c>
      <c r="M4842" t="str">
        <f>TEXT(Table2[[#This Row],[Order_Date]],"mmm")</f>
        <v>Apr</v>
      </c>
      <c r="N4842" t="str">
        <f>TEXT(Table2[[#This Row],[Order_Date]],"YYYY-MM")</f>
        <v>2024-04</v>
      </c>
      <c r="O4842" s="9">
        <f>IFERROR(Table2[[#This Row],[Profit]]/Table2[[#This Row],[Sales]],0)</f>
        <v>0.25060517529215359</v>
      </c>
      <c r="P4842" t="str">
        <f>_xlfn.XLOOKUP(Table2[[#This Row],[Product_ID]],Table4[Product_ID],Table4[Category],"Not Found")</f>
        <v>Home</v>
      </c>
      <c r="Q4842" t="str">
        <f>_xlfn.XLOOKUP(Table2[[#This Row],[Product_ID]],Table4[Product_ID],Table4[Sub_Category],"Not Found")</f>
        <v>Kitchen</v>
      </c>
      <c r="R4842" t="str">
        <f>_xlfn.XLOOKUP(Table2[[#This Row],[Customer_ID]],Table1[Customer_ID],Table1[Region],"Not Found")</f>
        <v>South</v>
      </c>
      <c r="S4842" t="str">
        <f>_xlfn.XLOOKUP(Table2[[#This Row],[Customer_ID]],Table1[Customer_ID],Table1[Segment],"Not Found")</f>
        <v>Corporate</v>
      </c>
      <c r="T4842" t="str">
        <f>_xlfn.XLOOKUP(Table2[[#This Row],[Product_ID]],Table4[Product_ID],Table4[Product_Name],"Not Found")</f>
        <v>Water Bottle</v>
      </c>
    </row>
    <row r="4843" spans="1:20" x14ac:dyDescent="0.3">
      <c r="A4843" t="s">
        <v>5375</v>
      </c>
      <c r="B4843" s="4">
        <v>45334</v>
      </c>
      <c r="C4843" s="4">
        <v>45335</v>
      </c>
      <c r="D4843" t="s">
        <v>1147</v>
      </c>
      <c r="E4843" t="s">
        <v>81</v>
      </c>
      <c r="F4843" s="8">
        <v>1</v>
      </c>
      <c r="G4843" s="10">
        <v>0</v>
      </c>
      <c r="H4843" t="s">
        <v>13</v>
      </c>
      <c r="I4843" s="8">
        <v>799</v>
      </c>
      <c r="J4843" s="8">
        <v>237.53</v>
      </c>
      <c r="K4843" s="12">
        <f>YEAR(Table2[[#This Row],[Order_Date]])</f>
        <v>2024</v>
      </c>
      <c r="L4843" s="12">
        <f>MONTH(Table2[[#This Row],[Order_Date]])</f>
        <v>2</v>
      </c>
      <c r="M4843" t="str">
        <f>TEXT(Table2[[#This Row],[Order_Date]],"mmm")</f>
        <v>Feb</v>
      </c>
      <c r="N4843" t="str">
        <f>TEXT(Table2[[#This Row],[Order_Date]],"YYYY-MM")</f>
        <v>2024-02</v>
      </c>
      <c r="O4843" s="9">
        <f>IFERROR(Table2[[#This Row],[Profit]]/Table2[[#This Row],[Sales]],0)</f>
        <v>0.29728410513141429</v>
      </c>
      <c r="P4843" t="str">
        <f>_xlfn.XLOOKUP(Table2[[#This Row],[Product_ID]],Table4[Product_ID],Table4[Category],"Not Found")</f>
        <v>Home</v>
      </c>
      <c r="Q4843" t="str">
        <f>_xlfn.XLOOKUP(Table2[[#This Row],[Product_ID]],Table4[Product_ID],Table4[Sub_Category],"Not Found")</f>
        <v>Kitchen</v>
      </c>
      <c r="R4843" t="str">
        <f>_xlfn.XLOOKUP(Table2[[#This Row],[Customer_ID]],Table1[Customer_ID],Table1[Region],"Not Found")</f>
        <v>East</v>
      </c>
      <c r="S4843" t="str">
        <f>_xlfn.XLOOKUP(Table2[[#This Row],[Customer_ID]],Table1[Customer_ID],Table1[Segment],"Not Found")</f>
        <v>Corporate</v>
      </c>
      <c r="T4843" t="str">
        <f>_xlfn.XLOOKUP(Table2[[#This Row],[Product_ID]],Table4[Product_ID],Table4[Product_Name],"Not Found")</f>
        <v>Travel Mug</v>
      </c>
    </row>
    <row r="4844" spans="1:20" x14ac:dyDescent="0.3">
      <c r="A4844" t="s">
        <v>5376</v>
      </c>
      <c r="B4844" s="4">
        <v>45502</v>
      </c>
      <c r="C4844" s="4">
        <v>45504</v>
      </c>
      <c r="D4844" t="s">
        <v>2426</v>
      </c>
      <c r="E4844" t="s">
        <v>116</v>
      </c>
      <c r="F4844" s="8">
        <v>3</v>
      </c>
      <c r="G4844" s="10">
        <v>0.1</v>
      </c>
      <c r="H4844" t="s">
        <v>13</v>
      </c>
      <c r="I4844" s="8">
        <v>1077.3</v>
      </c>
      <c r="J4844" s="8">
        <v>197</v>
      </c>
      <c r="K4844" s="12">
        <f>YEAR(Table2[[#This Row],[Order_Date]])</f>
        <v>2024</v>
      </c>
      <c r="L4844" s="12">
        <f>MONTH(Table2[[#This Row],[Order_Date]])</f>
        <v>7</v>
      </c>
      <c r="M4844" t="str">
        <f>TEXT(Table2[[#This Row],[Order_Date]],"mmm")</f>
        <v>Jul</v>
      </c>
      <c r="N4844" t="str">
        <f>TEXT(Table2[[#This Row],[Order_Date]],"YYYY-MM")</f>
        <v>2024-07</v>
      </c>
      <c r="O4844" s="9">
        <f>IFERROR(Table2[[#This Row],[Profit]]/Table2[[#This Row],[Sales]],0)</f>
        <v>0.18286456882948113</v>
      </c>
      <c r="P4844" t="str">
        <f>_xlfn.XLOOKUP(Table2[[#This Row],[Product_ID]],Table4[Product_ID],Table4[Category],"Not Found")</f>
        <v>Technology</v>
      </c>
      <c r="Q4844" t="str">
        <f>_xlfn.XLOOKUP(Table2[[#This Row],[Product_ID]],Table4[Product_ID],Table4[Sub_Category],"Not Found")</f>
        <v>Accessories</v>
      </c>
      <c r="R4844" t="str">
        <f>_xlfn.XLOOKUP(Table2[[#This Row],[Customer_ID]],Table1[Customer_ID],Table1[Region],"Not Found")</f>
        <v>East</v>
      </c>
      <c r="S4844" t="str">
        <f>_xlfn.XLOOKUP(Table2[[#This Row],[Customer_ID]],Table1[Customer_ID],Table1[Segment],"Not Found")</f>
        <v>Consumer</v>
      </c>
      <c r="T4844" t="str">
        <f>_xlfn.XLOOKUP(Table2[[#This Row],[Product_ID]],Table4[Product_ID],Table4[Product_Name],"Not Found")</f>
        <v>Mobile Holder</v>
      </c>
    </row>
    <row r="4845" spans="1:20" x14ac:dyDescent="0.3">
      <c r="A4845" t="s">
        <v>5377</v>
      </c>
      <c r="B4845" s="4">
        <v>45491</v>
      </c>
      <c r="C4845" s="4">
        <v>45492</v>
      </c>
      <c r="D4845" t="s">
        <v>1111</v>
      </c>
      <c r="E4845" t="s">
        <v>200</v>
      </c>
      <c r="F4845" s="8">
        <v>2</v>
      </c>
      <c r="G4845" s="10">
        <v>0</v>
      </c>
      <c r="H4845" t="s">
        <v>13</v>
      </c>
      <c r="I4845" s="8">
        <v>2198</v>
      </c>
      <c r="J4845" s="8">
        <v>510.01</v>
      </c>
      <c r="K4845" s="12">
        <f>YEAR(Table2[[#This Row],[Order_Date]])</f>
        <v>2024</v>
      </c>
      <c r="L4845" s="12">
        <f>MONTH(Table2[[#This Row],[Order_Date]])</f>
        <v>7</v>
      </c>
      <c r="M4845" t="str">
        <f>TEXT(Table2[[#This Row],[Order_Date]],"mmm")</f>
        <v>Jul</v>
      </c>
      <c r="N4845" t="str">
        <f>TEXT(Table2[[#This Row],[Order_Date]],"YYYY-MM")</f>
        <v>2024-07</v>
      </c>
      <c r="O4845" s="9">
        <f>IFERROR(Table2[[#This Row],[Profit]]/Table2[[#This Row],[Sales]],0)</f>
        <v>0.23203366696997269</v>
      </c>
      <c r="P4845" t="str">
        <f>_xlfn.XLOOKUP(Table2[[#This Row],[Product_ID]],Table4[Product_ID],Table4[Category],"Not Found")</f>
        <v>Office</v>
      </c>
      <c r="Q4845" t="str">
        <f>_xlfn.XLOOKUP(Table2[[#This Row],[Product_ID]],Table4[Product_ID],Table4[Sub_Category],"Not Found")</f>
        <v>Office Supplies</v>
      </c>
      <c r="R4845" t="str">
        <f>_xlfn.XLOOKUP(Table2[[#This Row],[Customer_ID]],Table1[Customer_ID],Table1[Region],"Not Found")</f>
        <v>North</v>
      </c>
      <c r="S4845" t="str">
        <f>_xlfn.XLOOKUP(Table2[[#This Row],[Customer_ID]],Table1[Customer_ID],Table1[Segment],"Not Found")</f>
        <v>Corporate</v>
      </c>
      <c r="T4845" t="str">
        <f>_xlfn.XLOOKUP(Table2[[#This Row],[Product_ID]],Table4[Product_ID],Table4[Product_Name],"Not Found")</f>
        <v>Laptop Stand</v>
      </c>
    </row>
    <row r="4846" spans="1:20" x14ac:dyDescent="0.3">
      <c r="A4846" t="s">
        <v>5378</v>
      </c>
      <c r="B4846" s="4">
        <v>45918</v>
      </c>
      <c r="C4846" s="4">
        <v>45921</v>
      </c>
      <c r="D4846" t="s">
        <v>258</v>
      </c>
      <c r="E4846" t="s">
        <v>81</v>
      </c>
      <c r="F4846" s="8">
        <v>3</v>
      </c>
      <c r="G4846" s="10">
        <v>0.1</v>
      </c>
      <c r="H4846" t="s">
        <v>13</v>
      </c>
      <c r="I4846" s="8">
        <v>2157.3000000000002</v>
      </c>
      <c r="J4846" s="8">
        <v>-52.5</v>
      </c>
      <c r="K4846" s="12">
        <f>YEAR(Table2[[#This Row],[Order_Date]])</f>
        <v>2025</v>
      </c>
      <c r="L4846" s="12">
        <f>MONTH(Table2[[#This Row],[Order_Date]])</f>
        <v>9</v>
      </c>
      <c r="M4846" t="str">
        <f>TEXT(Table2[[#This Row],[Order_Date]],"mmm")</f>
        <v>Sep</v>
      </c>
      <c r="N4846" t="str">
        <f>TEXT(Table2[[#This Row],[Order_Date]],"YYYY-MM")</f>
        <v>2025-09</v>
      </c>
      <c r="O4846" s="9">
        <f>IFERROR(Table2[[#This Row],[Profit]]/Table2[[#This Row],[Sales]],0)</f>
        <v>-2.4335975524961757E-2</v>
      </c>
      <c r="P4846" t="str">
        <f>_xlfn.XLOOKUP(Table2[[#This Row],[Product_ID]],Table4[Product_ID],Table4[Category],"Not Found")</f>
        <v>Home</v>
      </c>
      <c r="Q4846" t="str">
        <f>_xlfn.XLOOKUP(Table2[[#This Row],[Product_ID]],Table4[Product_ID],Table4[Sub_Category],"Not Found")</f>
        <v>Kitchen</v>
      </c>
      <c r="R4846" t="str">
        <f>_xlfn.XLOOKUP(Table2[[#This Row],[Customer_ID]],Table1[Customer_ID],Table1[Region],"Not Found")</f>
        <v>West</v>
      </c>
      <c r="S4846" t="str">
        <f>_xlfn.XLOOKUP(Table2[[#This Row],[Customer_ID]],Table1[Customer_ID],Table1[Segment],"Not Found")</f>
        <v>Consumer</v>
      </c>
      <c r="T4846" t="str">
        <f>_xlfn.XLOOKUP(Table2[[#This Row],[Product_ID]],Table4[Product_ID],Table4[Product_Name],"Not Found")</f>
        <v>Travel Mug</v>
      </c>
    </row>
    <row r="4847" spans="1:20" x14ac:dyDescent="0.3">
      <c r="A4847" t="s">
        <v>5379</v>
      </c>
      <c r="B4847" s="4">
        <v>45317</v>
      </c>
      <c r="C4847" s="4">
        <v>45319</v>
      </c>
      <c r="D4847" t="s">
        <v>731</v>
      </c>
      <c r="E4847" t="s">
        <v>50</v>
      </c>
      <c r="F4847" s="8">
        <v>1</v>
      </c>
      <c r="G4847" s="10">
        <v>0.05</v>
      </c>
      <c r="H4847" t="s">
        <v>17</v>
      </c>
      <c r="I4847" s="8">
        <v>474.05</v>
      </c>
      <c r="J4847" s="8">
        <v>103.67</v>
      </c>
      <c r="K4847" s="12">
        <f>YEAR(Table2[[#This Row],[Order_Date]])</f>
        <v>2024</v>
      </c>
      <c r="L4847" s="12">
        <f>MONTH(Table2[[#This Row],[Order_Date]])</f>
        <v>1</v>
      </c>
      <c r="M4847" t="str">
        <f>TEXT(Table2[[#This Row],[Order_Date]],"mmm")</f>
        <v>Jan</v>
      </c>
      <c r="N4847" t="str">
        <f>TEXT(Table2[[#This Row],[Order_Date]],"YYYY-MM")</f>
        <v>2024-01</v>
      </c>
      <c r="O4847" s="9">
        <f>IFERROR(Table2[[#This Row],[Profit]]/Table2[[#This Row],[Sales]],0)</f>
        <v>0.21869001160215168</v>
      </c>
      <c r="P4847" t="str">
        <f>_xlfn.XLOOKUP(Table2[[#This Row],[Product_ID]],Table4[Product_ID],Table4[Category],"Not Found")</f>
        <v>Technology</v>
      </c>
      <c r="Q4847" t="str">
        <f>_xlfn.XLOOKUP(Table2[[#This Row],[Product_ID]],Table4[Product_ID],Table4[Sub_Category],"Not Found")</f>
        <v>Accessories</v>
      </c>
      <c r="R4847" t="str">
        <f>_xlfn.XLOOKUP(Table2[[#This Row],[Customer_ID]],Table1[Customer_ID],Table1[Region],"Not Found")</f>
        <v>North</v>
      </c>
      <c r="S4847" t="str">
        <f>_xlfn.XLOOKUP(Table2[[#This Row],[Customer_ID]],Table1[Customer_ID],Table1[Segment],"Not Found")</f>
        <v>Corporate</v>
      </c>
      <c r="T4847" t="str">
        <f>_xlfn.XLOOKUP(Table2[[#This Row],[Product_ID]],Table4[Product_ID],Table4[Product_Name],"Not Found")</f>
        <v>Wireless Mouse</v>
      </c>
    </row>
    <row r="4848" spans="1:20" x14ac:dyDescent="0.3">
      <c r="A4848" t="s">
        <v>5380</v>
      </c>
      <c r="B4848" s="4">
        <v>45590</v>
      </c>
      <c r="C4848" s="4">
        <v>45595</v>
      </c>
      <c r="D4848" t="s">
        <v>289</v>
      </c>
      <c r="E4848" t="s">
        <v>45</v>
      </c>
      <c r="F4848" s="8">
        <v>3</v>
      </c>
      <c r="G4848" s="10">
        <v>0.05</v>
      </c>
      <c r="H4848" t="s">
        <v>13</v>
      </c>
      <c r="I4848" s="8">
        <v>7122.15</v>
      </c>
      <c r="J4848" s="8">
        <v>1615</v>
      </c>
      <c r="K4848" s="12">
        <f>YEAR(Table2[[#This Row],[Order_Date]])</f>
        <v>2024</v>
      </c>
      <c r="L4848" s="12">
        <f>MONTH(Table2[[#This Row],[Order_Date]])</f>
        <v>10</v>
      </c>
      <c r="M4848" t="str">
        <f>TEXT(Table2[[#This Row],[Order_Date]],"mmm")</f>
        <v>Oct</v>
      </c>
      <c r="N4848" t="str">
        <f>TEXT(Table2[[#This Row],[Order_Date]],"YYYY-MM")</f>
        <v>2024-10</v>
      </c>
      <c r="O4848" s="9">
        <f>IFERROR(Table2[[#This Row],[Profit]]/Table2[[#This Row],[Sales]],0)</f>
        <v>0.22675736961451248</v>
      </c>
      <c r="P4848" t="str">
        <f>_xlfn.XLOOKUP(Table2[[#This Row],[Product_ID]],Table4[Product_ID],Table4[Category],"Not Found")</f>
        <v>Technology</v>
      </c>
      <c r="Q4848" t="str">
        <f>_xlfn.XLOOKUP(Table2[[#This Row],[Product_ID]],Table4[Product_ID],Table4[Sub_Category],"Not Found")</f>
        <v>Audio</v>
      </c>
      <c r="R4848" t="str">
        <f>_xlfn.XLOOKUP(Table2[[#This Row],[Customer_ID]],Table1[Customer_ID],Table1[Region],"Not Found")</f>
        <v>West</v>
      </c>
      <c r="S4848" t="str">
        <f>_xlfn.XLOOKUP(Table2[[#This Row],[Customer_ID]],Table1[Customer_ID],Table1[Segment],"Not Found")</f>
        <v>Consumer</v>
      </c>
      <c r="T4848" t="str">
        <f>_xlfn.XLOOKUP(Table2[[#This Row],[Product_ID]],Table4[Product_ID],Table4[Product_Name],"Not Found")</f>
        <v>Headphones</v>
      </c>
    </row>
    <row r="4849" spans="1:20" x14ac:dyDescent="0.3">
      <c r="A4849" t="s">
        <v>5381</v>
      </c>
      <c r="B4849" s="4">
        <v>45368</v>
      </c>
      <c r="C4849" s="4">
        <v>45371</v>
      </c>
      <c r="D4849" t="s">
        <v>581</v>
      </c>
      <c r="E4849" t="s">
        <v>40</v>
      </c>
      <c r="F4849" s="8">
        <v>2</v>
      </c>
      <c r="G4849" s="10">
        <v>0.05</v>
      </c>
      <c r="H4849" t="s">
        <v>13</v>
      </c>
      <c r="I4849" s="8">
        <v>2848.1</v>
      </c>
      <c r="J4849" s="8">
        <v>431.56</v>
      </c>
      <c r="K4849" s="12">
        <f>YEAR(Table2[[#This Row],[Order_Date]])</f>
        <v>2024</v>
      </c>
      <c r="L4849" s="12">
        <f>MONTH(Table2[[#This Row],[Order_Date]])</f>
        <v>3</v>
      </c>
      <c r="M4849" t="str">
        <f>TEXT(Table2[[#This Row],[Order_Date]],"mmm")</f>
        <v>Mar</v>
      </c>
      <c r="N4849" t="str">
        <f>TEXT(Table2[[#This Row],[Order_Date]],"YYYY-MM")</f>
        <v>2024-03</v>
      </c>
      <c r="O4849" s="9">
        <f>IFERROR(Table2[[#This Row],[Profit]]/Table2[[#This Row],[Sales]],0)</f>
        <v>0.15152557845581266</v>
      </c>
      <c r="P4849" t="str">
        <f>_xlfn.XLOOKUP(Table2[[#This Row],[Product_ID]],Table4[Product_ID],Table4[Category],"Not Found")</f>
        <v>Technology</v>
      </c>
      <c r="Q4849" t="str">
        <f>_xlfn.XLOOKUP(Table2[[#This Row],[Product_ID]],Table4[Product_ID],Table4[Sub_Category],"Not Found")</f>
        <v>Accessories</v>
      </c>
      <c r="R4849" t="str">
        <f>_xlfn.XLOOKUP(Table2[[#This Row],[Customer_ID]],Table1[Customer_ID],Table1[Region],"Not Found")</f>
        <v>East</v>
      </c>
      <c r="S4849" t="str">
        <f>_xlfn.XLOOKUP(Table2[[#This Row],[Customer_ID]],Table1[Customer_ID],Table1[Segment],"Not Found")</f>
        <v>Consumer</v>
      </c>
      <c r="T4849" t="str">
        <f>_xlfn.XLOOKUP(Table2[[#This Row],[Product_ID]],Table4[Product_ID],Table4[Product_Name],"Not Found")</f>
        <v>Power Bank</v>
      </c>
    </row>
    <row r="4850" spans="1:20" x14ac:dyDescent="0.3">
      <c r="A4850" t="s">
        <v>5382</v>
      </c>
      <c r="B4850" s="4">
        <v>45428</v>
      </c>
      <c r="C4850" s="4">
        <v>45433</v>
      </c>
      <c r="D4850" t="s">
        <v>307</v>
      </c>
      <c r="E4850" t="s">
        <v>26</v>
      </c>
      <c r="F4850" s="8">
        <v>1</v>
      </c>
      <c r="G4850" s="10">
        <v>0</v>
      </c>
      <c r="H4850" t="s">
        <v>13</v>
      </c>
      <c r="I4850" s="8">
        <v>899</v>
      </c>
      <c r="J4850" s="8">
        <v>246.28</v>
      </c>
      <c r="K4850" s="12">
        <f>YEAR(Table2[[#This Row],[Order_Date]])</f>
        <v>2024</v>
      </c>
      <c r="L4850" s="12">
        <f>MONTH(Table2[[#This Row],[Order_Date]])</f>
        <v>5</v>
      </c>
      <c r="M4850" t="str">
        <f>TEXT(Table2[[#This Row],[Order_Date]],"mmm")</f>
        <v>May</v>
      </c>
      <c r="N4850" t="str">
        <f>TEXT(Table2[[#This Row],[Order_Date]],"YYYY-MM")</f>
        <v>2024-05</v>
      </c>
      <c r="O4850" s="9">
        <f>IFERROR(Table2[[#This Row],[Profit]]/Table2[[#This Row],[Sales]],0)</f>
        <v>0.27394883203559511</v>
      </c>
      <c r="P4850" t="str">
        <f>_xlfn.XLOOKUP(Table2[[#This Row],[Product_ID]],Table4[Product_ID],Table4[Category],"Not Found")</f>
        <v>Technology</v>
      </c>
      <c r="Q4850" t="str">
        <f>_xlfn.XLOOKUP(Table2[[#This Row],[Product_ID]],Table4[Product_ID],Table4[Sub_Category],"Not Found")</f>
        <v>Accessories</v>
      </c>
      <c r="R4850" t="str">
        <f>_xlfn.XLOOKUP(Table2[[#This Row],[Customer_ID]],Table1[Customer_ID],Table1[Region],"Not Found")</f>
        <v>West</v>
      </c>
      <c r="S4850" t="str">
        <f>_xlfn.XLOOKUP(Table2[[#This Row],[Customer_ID]],Table1[Customer_ID],Table1[Segment],"Not Found")</f>
        <v>Corporate</v>
      </c>
      <c r="T4850" t="str">
        <f>_xlfn.XLOOKUP(Table2[[#This Row],[Product_ID]],Table4[Product_ID],Table4[Product_Name],"Not Found")</f>
        <v>Keyboard</v>
      </c>
    </row>
    <row r="4851" spans="1:20" x14ac:dyDescent="0.3">
      <c r="A4851" t="s">
        <v>5383</v>
      </c>
      <c r="B4851" s="4">
        <v>45311</v>
      </c>
      <c r="C4851" s="4">
        <v>45312</v>
      </c>
      <c r="D4851" t="s">
        <v>341</v>
      </c>
      <c r="E4851" t="s">
        <v>35</v>
      </c>
      <c r="F4851" s="8">
        <v>1</v>
      </c>
      <c r="G4851" s="10">
        <v>0.1</v>
      </c>
      <c r="H4851" t="s">
        <v>17</v>
      </c>
      <c r="I4851" s="8">
        <v>1439.1</v>
      </c>
      <c r="J4851" s="8">
        <v>442.07</v>
      </c>
      <c r="K4851" s="12">
        <f>YEAR(Table2[[#This Row],[Order_Date]])</f>
        <v>2024</v>
      </c>
      <c r="L4851" s="12">
        <f>MONTH(Table2[[#This Row],[Order_Date]])</f>
        <v>1</v>
      </c>
      <c r="M4851" t="str">
        <f>TEXT(Table2[[#This Row],[Order_Date]],"mmm")</f>
        <v>Jan</v>
      </c>
      <c r="N4851" t="str">
        <f>TEXT(Table2[[#This Row],[Order_Date]],"YYYY-MM")</f>
        <v>2024-01</v>
      </c>
      <c r="O4851" s="9">
        <f>IFERROR(Table2[[#This Row],[Profit]]/Table2[[#This Row],[Sales]],0)</f>
        <v>0.30718504620943649</v>
      </c>
      <c r="P4851" t="str">
        <f>_xlfn.XLOOKUP(Table2[[#This Row],[Product_ID]],Table4[Product_ID],Table4[Category],"Not Found")</f>
        <v>Lifestyle</v>
      </c>
      <c r="Q4851" t="str">
        <f>_xlfn.XLOOKUP(Table2[[#This Row],[Product_ID]],Table4[Product_ID],Table4[Sub_Category],"Not Found")</f>
        <v>Bags</v>
      </c>
      <c r="R4851" t="str">
        <f>_xlfn.XLOOKUP(Table2[[#This Row],[Customer_ID]],Table1[Customer_ID],Table1[Region],"Not Found")</f>
        <v>North</v>
      </c>
      <c r="S4851" t="str">
        <f>_xlfn.XLOOKUP(Table2[[#This Row],[Customer_ID]],Table1[Customer_ID],Table1[Segment],"Not Found")</f>
        <v>Corporate</v>
      </c>
      <c r="T4851" t="str">
        <f>_xlfn.XLOOKUP(Table2[[#This Row],[Product_ID]],Table4[Product_ID],Table4[Product_Name],"Not Found")</f>
        <v>Backpack</v>
      </c>
    </row>
    <row r="4852" spans="1:20" x14ac:dyDescent="0.3">
      <c r="A4852" t="s">
        <v>5384</v>
      </c>
      <c r="B4852" s="4">
        <v>45731</v>
      </c>
      <c r="C4852" s="4">
        <v>45736</v>
      </c>
      <c r="D4852" t="s">
        <v>2696</v>
      </c>
      <c r="E4852" t="s">
        <v>45</v>
      </c>
      <c r="F4852" s="8">
        <v>1</v>
      </c>
      <c r="G4852" s="10">
        <v>0.05</v>
      </c>
      <c r="H4852" t="s">
        <v>17</v>
      </c>
      <c r="I4852" s="8">
        <v>2374.0500000000002</v>
      </c>
      <c r="J4852" s="8">
        <v>725.61</v>
      </c>
      <c r="K4852" s="12">
        <f>YEAR(Table2[[#This Row],[Order_Date]])</f>
        <v>2025</v>
      </c>
      <c r="L4852" s="12">
        <f>MONTH(Table2[[#This Row],[Order_Date]])</f>
        <v>3</v>
      </c>
      <c r="M4852" t="str">
        <f>TEXT(Table2[[#This Row],[Order_Date]],"mmm")</f>
        <v>Mar</v>
      </c>
      <c r="N4852" t="str">
        <f>TEXT(Table2[[#This Row],[Order_Date]],"YYYY-MM")</f>
        <v>2025-03</v>
      </c>
      <c r="O4852" s="9">
        <f>IFERROR(Table2[[#This Row],[Profit]]/Table2[[#This Row],[Sales]],0)</f>
        <v>0.30564225690276109</v>
      </c>
      <c r="P4852" t="str">
        <f>_xlfn.XLOOKUP(Table2[[#This Row],[Product_ID]],Table4[Product_ID],Table4[Category],"Not Found")</f>
        <v>Technology</v>
      </c>
      <c r="Q4852" t="str">
        <f>_xlfn.XLOOKUP(Table2[[#This Row],[Product_ID]],Table4[Product_ID],Table4[Sub_Category],"Not Found")</f>
        <v>Audio</v>
      </c>
      <c r="R4852" t="str">
        <f>_xlfn.XLOOKUP(Table2[[#This Row],[Customer_ID]],Table1[Customer_ID],Table1[Region],"Not Found")</f>
        <v>West</v>
      </c>
      <c r="S4852" t="str">
        <f>_xlfn.XLOOKUP(Table2[[#This Row],[Customer_ID]],Table1[Customer_ID],Table1[Segment],"Not Found")</f>
        <v>Consumer</v>
      </c>
      <c r="T4852" t="str">
        <f>_xlfn.XLOOKUP(Table2[[#This Row],[Product_ID]],Table4[Product_ID],Table4[Product_Name],"Not Found")</f>
        <v>Headphones</v>
      </c>
    </row>
    <row r="4853" spans="1:20" x14ac:dyDescent="0.3">
      <c r="A4853" t="s">
        <v>5385</v>
      </c>
      <c r="B4853" s="4">
        <v>45502</v>
      </c>
      <c r="C4853" s="4">
        <v>45504</v>
      </c>
      <c r="D4853" t="s">
        <v>548</v>
      </c>
      <c r="E4853" t="s">
        <v>45</v>
      </c>
      <c r="F4853" s="8">
        <v>1</v>
      </c>
      <c r="G4853" s="10">
        <v>0</v>
      </c>
      <c r="H4853" t="s">
        <v>17</v>
      </c>
      <c r="I4853" s="8">
        <v>2499</v>
      </c>
      <c r="J4853" s="8">
        <v>585.95000000000005</v>
      </c>
      <c r="K4853" s="12">
        <f>YEAR(Table2[[#This Row],[Order_Date]])</f>
        <v>2024</v>
      </c>
      <c r="L4853" s="12">
        <f>MONTH(Table2[[#This Row],[Order_Date]])</f>
        <v>7</v>
      </c>
      <c r="M4853" t="str">
        <f>TEXT(Table2[[#This Row],[Order_Date]],"mmm")</f>
        <v>Jul</v>
      </c>
      <c r="N4853" t="str">
        <f>TEXT(Table2[[#This Row],[Order_Date]],"YYYY-MM")</f>
        <v>2024-07</v>
      </c>
      <c r="O4853" s="9">
        <f>IFERROR(Table2[[#This Row],[Profit]]/Table2[[#This Row],[Sales]],0)</f>
        <v>0.23447378951580633</v>
      </c>
      <c r="P4853" t="str">
        <f>_xlfn.XLOOKUP(Table2[[#This Row],[Product_ID]],Table4[Product_ID],Table4[Category],"Not Found")</f>
        <v>Technology</v>
      </c>
      <c r="Q4853" t="str">
        <f>_xlfn.XLOOKUP(Table2[[#This Row],[Product_ID]],Table4[Product_ID],Table4[Sub_Category],"Not Found")</f>
        <v>Audio</v>
      </c>
      <c r="R4853" t="str">
        <f>_xlfn.XLOOKUP(Table2[[#This Row],[Customer_ID]],Table1[Customer_ID],Table1[Region],"Not Found")</f>
        <v>South</v>
      </c>
      <c r="S4853" t="str">
        <f>_xlfn.XLOOKUP(Table2[[#This Row],[Customer_ID]],Table1[Customer_ID],Table1[Segment],"Not Found")</f>
        <v>Consumer</v>
      </c>
      <c r="T4853" t="str">
        <f>_xlfn.XLOOKUP(Table2[[#This Row],[Product_ID]],Table4[Product_ID],Table4[Product_Name],"Not Found")</f>
        <v>Headphones</v>
      </c>
    </row>
    <row r="4854" spans="1:20" x14ac:dyDescent="0.3">
      <c r="A4854" t="s">
        <v>5386</v>
      </c>
      <c r="B4854" s="4">
        <v>45842</v>
      </c>
      <c r="C4854" s="4">
        <v>45843</v>
      </c>
      <c r="D4854" t="s">
        <v>120</v>
      </c>
      <c r="E4854" t="s">
        <v>76</v>
      </c>
      <c r="F4854" s="8">
        <v>1</v>
      </c>
      <c r="G4854" s="10">
        <v>0.15</v>
      </c>
      <c r="H4854" t="s">
        <v>21</v>
      </c>
      <c r="I4854" s="8">
        <v>764.15</v>
      </c>
      <c r="J4854" s="8">
        <v>180.3</v>
      </c>
      <c r="K4854" s="12">
        <f>YEAR(Table2[[#This Row],[Order_Date]])</f>
        <v>2025</v>
      </c>
      <c r="L4854" s="12">
        <f>MONTH(Table2[[#This Row],[Order_Date]])</f>
        <v>7</v>
      </c>
      <c r="M4854" t="str">
        <f>TEXT(Table2[[#This Row],[Order_Date]],"mmm")</f>
        <v>Jul</v>
      </c>
      <c r="N4854" t="str">
        <f>TEXT(Table2[[#This Row],[Order_Date]],"YYYY-MM")</f>
        <v>2025-07</v>
      </c>
      <c r="O4854" s="9">
        <f>IFERROR(Table2[[#This Row],[Profit]]/Table2[[#This Row],[Sales]],0)</f>
        <v>0.23594843944251787</v>
      </c>
      <c r="P4854" t="str">
        <f>_xlfn.XLOOKUP(Table2[[#This Row],[Product_ID]],Table4[Product_ID],Table4[Category],"Not Found")</f>
        <v>Home</v>
      </c>
      <c r="Q4854" t="str">
        <f>_xlfn.XLOOKUP(Table2[[#This Row],[Product_ID]],Table4[Product_ID],Table4[Sub_Category],"Not Found")</f>
        <v>Decor</v>
      </c>
      <c r="R4854" t="str">
        <f>_xlfn.XLOOKUP(Table2[[#This Row],[Customer_ID]],Table1[Customer_ID],Table1[Region],"Not Found")</f>
        <v>East</v>
      </c>
      <c r="S4854" t="str">
        <f>_xlfn.XLOOKUP(Table2[[#This Row],[Customer_ID]],Table1[Customer_ID],Table1[Segment],"Not Found")</f>
        <v>Consumer</v>
      </c>
      <c r="T4854" t="str">
        <f>_xlfn.XLOOKUP(Table2[[#This Row],[Product_ID]],Table4[Product_ID],Table4[Product_Name],"Not Found")</f>
        <v>Wall Clock</v>
      </c>
    </row>
    <row r="4855" spans="1:20" x14ac:dyDescent="0.3">
      <c r="A4855" t="s">
        <v>5387</v>
      </c>
      <c r="B4855" s="4">
        <v>45726</v>
      </c>
      <c r="C4855" s="4">
        <v>45728</v>
      </c>
      <c r="D4855" t="s">
        <v>698</v>
      </c>
      <c r="E4855" t="s">
        <v>16</v>
      </c>
      <c r="F4855" s="8">
        <v>2</v>
      </c>
      <c r="G4855" s="10">
        <v>0</v>
      </c>
      <c r="H4855" t="s">
        <v>17</v>
      </c>
      <c r="I4855" s="8">
        <v>2598</v>
      </c>
      <c r="J4855" s="8">
        <v>594.74</v>
      </c>
      <c r="K4855" s="12">
        <f>YEAR(Table2[[#This Row],[Order_Date]])</f>
        <v>2025</v>
      </c>
      <c r="L4855" s="12">
        <f>MONTH(Table2[[#This Row],[Order_Date]])</f>
        <v>3</v>
      </c>
      <c r="M4855" t="str">
        <f>TEXT(Table2[[#This Row],[Order_Date]],"mmm")</f>
        <v>Mar</v>
      </c>
      <c r="N4855" t="str">
        <f>TEXT(Table2[[#This Row],[Order_Date]],"YYYY-MM")</f>
        <v>2025-03</v>
      </c>
      <c r="O4855" s="9">
        <f>IFERROR(Table2[[#This Row],[Profit]]/Table2[[#This Row],[Sales]],0)</f>
        <v>0.22892224788298693</v>
      </c>
      <c r="P4855" t="str">
        <f>_xlfn.XLOOKUP(Table2[[#This Row],[Product_ID]],Table4[Product_ID],Table4[Category],"Not Found")</f>
        <v>Technology</v>
      </c>
      <c r="Q4855" t="str">
        <f>_xlfn.XLOOKUP(Table2[[#This Row],[Product_ID]],Table4[Product_ID],Table4[Sub_Category],"Not Found")</f>
        <v>Accessories</v>
      </c>
      <c r="R4855" t="str">
        <f>_xlfn.XLOOKUP(Table2[[#This Row],[Customer_ID]],Table1[Customer_ID],Table1[Region],"Not Found")</f>
        <v>East</v>
      </c>
      <c r="S4855" t="str">
        <f>_xlfn.XLOOKUP(Table2[[#This Row],[Customer_ID]],Table1[Customer_ID],Table1[Segment],"Not Found")</f>
        <v>Consumer</v>
      </c>
      <c r="T4855" t="str">
        <f>_xlfn.XLOOKUP(Table2[[#This Row],[Product_ID]],Table4[Product_ID],Table4[Product_Name],"Not Found")</f>
        <v>USB-C Hub</v>
      </c>
    </row>
    <row r="4856" spans="1:20" x14ac:dyDescent="0.3">
      <c r="A4856" t="s">
        <v>5388</v>
      </c>
      <c r="B4856" s="4">
        <v>45498</v>
      </c>
      <c r="C4856" s="4">
        <v>45499</v>
      </c>
      <c r="D4856" t="s">
        <v>527</v>
      </c>
      <c r="E4856" t="s">
        <v>35</v>
      </c>
      <c r="F4856" s="8">
        <v>2</v>
      </c>
      <c r="G4856" s="10">
        <v>0.1</v>
      </c>
      <c r="H4856" t="s">
        <v>13</v>
      </c>
      <c r="I4856" s="8">
        <v>2878.2</v>
      </c>
      <c r="J4856" s="8">
        <v>1012.51</v>
      </c>
      <c r="K4856" s="12">
        <f>YEAR(Table2[[#This Row],[Order_Date]])</f>
        <v>2024</v>
      </c>
      <c r="L4856" s="12">
        <f>MONTH(Table2[[#This Row],[Order_Date]])</f>
        <v>7</v>
      </c>
      <c r="M4856" t="str">
        <f>TEXT(Table2[[#This Row],[Order_Date]],"mmm")</f>
        <v>Jul</v>
      </c>
      <c r="N4856" t="str">
        <f>TEXT(Table2[[#This Row],[Order_Date]],"YYYY-MM")</f>
        <v>2024-07</v>
      </c>
      <c r="O4856" s="9">
        <f>IFERROR(Table2[[#This Row],[Profit]]/Table2[[#This Row],[Sales]],0)</f>
        <v>0.35178583837120425</v>
      </c>
      <c r="P4856" t="str">
        <f>_xlfn.XLOOKUP(Table2[[#This Row],[Product_ID]],Table4[Product_ID],Table4[Category],"Not Found")</f>
        <v>Lifestyle</v>
      </c>
      <c r="Q4856" t="str">
        <f>_xlfn.XLOOKUP(Table2[[#This Row],[Product_ID]],Table4[Product_ID],Table4[Sub_Category],"Not Found")</f>
        <v>Bags</v>
      </c>
      <c r="R4856" t="str">
        <f>_xlfn.XLOOKUP(Table2[[#This Row],[Customer_ID]],Table1[Customer_ID],Table1[Region],"Not Found")</f>
        <v>South</v>
      </c>
      <c r="S4856" t="str">
        <f>_xlfn.XLOOKUP(Table2[[#This Row],[Customer_ID]],Table1[Customer_ID],Table1[Segment],"Not Found")</f>
        <v>Consumer</v>
      </c>
      <c r="T4856" t="str">
        <f>_xlfn.XLOOKUP(Table2[[#This Row],[Product_ID]],Table4[Product_ID],Table4[Product_Name],"Not Found")</f>
        <v>Backpack</v>
      </c>
    </row>
    <row r="4857" spans="1:20" x14ac:dyDescent="0.3">
      <c r="A4857" t="s">
        <v>5389</v>
      </c>
      <c r="B4857" s="4">
        <v>45730</v>
      </c>
      <c r="C4857" s="4">
        <v>45732</v>
      </c>
      <c r="D4857" t="s">
        <v>889</v>
      </c>
      <c r="E4857" t="s">
        <v>40</v>
      </c>
      <c r="F4857" s="8">
        <v>2</v>
      </c>
      <c r="G4857" s="10">
        <v>0.05</v>
      </c>
      <c r="H4857" t="s">
        <v>30</v>
      </c>
      <c r="I4857" s="8">
        <v>2848.1</v>
      </c>
      <c r="J4857" s="8">
        <v>554.76</v>
      </c>
      <c r="K4857" s="12">
        <f>YEAR(Table2[[#This Row],[Order_Date]])</f>
        <v>2025</v>
      </c>
      <c r="L4857" s="12">
        <f>MONTH(Table2[[#This Row],[Order_Date]])</f>
        <v>3</v>
      </c>
      <c r="M4857" t="str">
        <f>TEXT(Table2[[#This Row],[Order_Date]],"mmm")</f>
        <v>Mar</v>
      </c>
      <c r="N4857" t="str">
        <f>TEXT(Table2[[#This Row],[Order_Date]],"YYYY-MM")</f>
        <v>2025-03</v>
      </c>
      <c r="O4857" s="9">
        <f>IFERROR(Table2[[#This Row],[Profit]]/Table2[[#This Row],[Sales]],0)</f>
        <v>0.19478248656999403</v>
      </c>
      <c r="P4857" t="str">
        <f>_xlfn.XLOOKUP(Table2[[#This Row],[Product_ID]],Table4[Product_ID],Table4[Category],"Not Found")</f>
        <v>Technology</v>
      </c>
      <c r="Q4857" t="str">
        <f>_xlfn.XLOOKUP(Table2[[#This Row],[Product_ID]],Table4[Product_ID],Table4[Sub_Category],"Not Found")</f>
        <v>Accessories</v>
      </c>
      <c r="R4857" t="str">
        <f>_xlfn.XLOOKUP(Table2[[#This Row],[Customer_ID]],Table1[Customer_ID],Table1[Region],"Not Found")</f>
        <v>West</v>
      </c>
      <c r="S4857" t="str">
        <f>_xlfn.XLOOKUP(Table2[[#This Row],[Customer_ID]],Table1[Customer_ID],Table1[Segment],"Not Found")</f>
        <v>Consumer</v>
      </c>
      <c r="T4857" t="str">
        <f>_xlfn.XLOOKUP(Table2[[#This Row],[Product_ID]],Table4[Product_ID],Table4[Product_Name],"Not Found")</f>
        <v>Power Bank</v>
      </c>
    </row>
    <row r="4858" spans="1:20" x14ac:dyDescent="0.3">
      <c r="A4858" t="s">
        <v>5390</v>
      </c>
      <c r="B4858" s="4">
        <v>45957</v>
      </c>
      <c r="C4858" s="4">
        <v>45960</v>
      </c>
      <c r="D4858" t="s">
        <v>1457</v>
      </c>
      <c r="E4858" t="s">
        <v>65</v>
      </c>
      <c r="F4858" s="8">
        <v>1</v>
      </c>
      <c r="G4858" s="10">
        <v>0.05</v>
      </c>
      <c r="H4858" t="s">
        <v>13</v>
      </c>
      <c r="I4858" s="8">
        <v>664.05</v>
      </c>
      <c r="J4858" s="8">
        <v>199.52</v>
      </c>
      <c r="K4858" s="12">
        <f>YEAR(Table2[[#This Row],[Order_Date]])</f>
        <v>2025</v>
      </c>
      <c r="L4858" s="12">
        <f>MONTH(Table2[[#This Row],[Order_Date]])</f>
        <v>10</v>
      </c>
      <c r="M4858" t="str">
        <f>TEXT(Table2[[#This Row],[Order_Date]],"mmm")</f>
        <v>Oct</v>
      </c>
      <c r="N4858" t="str">
        <f>TEXT(Table2[[#This Row],[Order_Date]],"YYYY-MM")</f>
        <v>2025-10</v>
      </c>
      <c r="O4858" s="9">
        <f>IFERROR(Table2[[#This Row],[Profit]]/Table2[[#This Row],[Sales]],0)</f>
        <v>0.30045930276334615</v>
      </c>
      <c r="P4858" t="str">
        <f>_xlfn.XLOOKUP(Table2[[#This Row],[Product_ID]],Table4[Product_ID],Table4[Category],"Not Found")</f>
        <v>Office</v>
      </c>
      <c r="Q4858" t="str">
        <f>_xlfn.XLOOKUP(Table2[[#This Row],[Product_ID]],Table4[Product_ID],Table4[Sub_Category],"Not Found")</f>
        <v>Storage</v>
      </c>
      <c r="R4858" t="str">
        <f>_xlfn.XLOOKUP(Table2[[#This Row],[Customer_ID]],Table1[Customer_ID],Table1[Region],"Not Found")</f>
        <v>West</v>
      </c>
      <c r="S4858" t="str">
        <f>_xlfn.XLOOKUP(Table2[[#This Row],[Customer_ID]],Table1[Customer_ID],Table1[Segment],"Not Found")</f>
        <v>Home Office</v>
      </c>
      <c r="T4858" t="str">
        <f>_xlfn.XLOOKUP(Table2[[#This Row],[Product_ID]],Table4[Product_ID],Table4[Product_Name],"Not Found")</f>
        <v>Desk Organizer</v>
      </c>
    </row>
    <row r="4859" spans="1:20" x14ac:dyDescent="0.3">
      <c r="A4859" t="s">
        <v>5391</v>
      </c>
      <c r="B4859" s="4">
        <v>45333</v>
      </c>
      <c r="C4859" s="4">
        <v>45335</v>
      </c>
      <c r="D4859" t="s">
        <v>311</v>
      </c>
      <c r="E4859" t="s">
        <v>65</v>
      </c>
      <c r="F4859" s="8">
        <v>3</v>
      </c>
      <c r="G4859" s="10">
        <v>0</v>
      </c>
      <c r="H4859" t="s">
        <v>13</v>
      </c>
      <c r="I4859" s="8">
        <v>2097</v>
      </c>
      <c r="J4859" s="8">
        <v>619.29</v>
      </c>
      <c r="K4859" s="12">
        <f>YEAR(Table2[[#This Row],[Order_Date]])</f>
        <v>2024</v>
      </c>
      <c r="L4859" s="12">
        <f>MONTH(Table2[[#This Row],[Order_Date]])</f>
        <v>2</v>
      </c>
      <c r="M4859" t="str">
        <f>TEXT(Table2[[#This Row],[Order_Date]],"mmm")</f>
        <v>Feb</v>
      </c>
      <c r="N4859" t="str">
        <f>TEXT(Table2[[#This Row],[Order_Date]],"YYYY-MM")</f>
        <v>2024-02</v>
      </c>
      <c r="O4859" s="9">
        <f>IFERROR(Table2[[#This Row],[Profit]]/Table2[[#This Row],[Sales]],0)</f>
        <v>0.29532188841201717</v>
      </c>
      <c r="P4859" t="str">
        <f>_xlfn.XLOOKUP(Table2[[#This Row],[Product_ID]],Table4[Product_ID],Table4[Category],"Not Found")</f>
        <v>Office</v>
      </c>
      <c r="Q4859" t="str">
        <f>_xlfn.XLOOKUP(Table2[[#This Row],[Product_ID]],Table4[Product_ID],Table4[Sub_Category],"Not Found")</f>
        <v>Storage</v>
      </c>
      <c r="R4859" t="str">
        <f>_xlfn.XLOOKUP(Table2[[#This Row],[Customer_ID]],Table1[Customer_ID],Table1[Region],"Not Found")</f>
        <v>East</v>
      </c>
      <c r="S4859" t="str">
        <f>_xlfn.XLOOKUP(Table2[[#This Row],[Customer_ID]],Table1[Customer_ID],Table1[Segment],"Not Found")</f>
        <v>Consumer</v>
      </c>
      <c r="T4859" t="str">
        <f>_xlfn.XLOOKUP(Table2[[#This Row],[Product_ID]],Table4[Product_ID],Table4[Product_Name],"Not Found")</f>
        <v>Desk Organizer</v>
      </c>
    </row>
    <row r="4860" spans="1:20" x14ac:dyDescent="0.3">
      <c r="A4860" t="s">
        <v>5392</v>
      </c>
      <c r="B4860" s="4">
        <v>45702</v>
      </c>
      <c r="C4860" s="4">
        <v>45705</v>
      </c>
      <c r="D4860" t="s">
        <v>640</v>
      </c>
      <c r="E4860" t="s">
        <v>35</v>
      </c>
      <c r="F4860" s="8">
        <v>4</v>
      </c>
      <c r="G4860" s="10">
        <v>0</v>
      </c>
      <c r="H4860" t="s">
        <v>17</v>
      </c>
      <c r="I4860" s="8">
        <v>6396</v>
      </c>
      <c r="J4860" s="8">
        <v>2051.79</v>
      </c>
      <c r="K4860" s="12">
        <f>YEAR(Table2[[#This Row],[Order_Date]])</f>
        <v>2025</v>
      </c>
      <c r="L4860" s="12">
        <f>MONTH(Table2[[#This Row],[Order_Date]])</f>
        <v>2</v>
      </c>
      <c r="M4860" t="str">
        <f>TEXT(Table2[[#This Row],[Order_Date]],"mmm")</f>
        <v>Feb</v>
      </c>
      <c r="N4860" t="str">
        <f>TEXT(Table2[[#This Row],[Order_Date]],"YYYY-MM")</f>
        <v>2025-02</v>
      </c>
      <c r="O4860" s="9">
        <f>IFERROR(Table2[[#This Row],[Profit]]/Table2[[#This Row],[Sales]],0)</f>
        <v>0.32079268292682928</v>
      </c>
      <c r="P4860" t="str">
        <f>_xlfn.XLOOKUP(Table2[[#This Row],[Product_ID]],Table4[Product_ID],Table4[Category],"Not Found")</f>
        <v>Lifestyle</v>
      </c>
      <c r="Q4860" t="str">
        <f>_xlfn.XLOOKUP(Table2[[#This Row],[Product_ID]],Table4[Product_ID],Table4[Sub_Category],"Not Found")</f>
        <v>Bags</v>
      </c>
      <c r="R4860" t="str">
        <f>_xlfn.XLOOKUP(Table2[[#This Row],[Customer_ID]],Table1[Customer_ID],Table1[Region],"Not Found")</f>
        <v>East</v>
      </c>
      <c r="S4860" t="str">
        <f>_xlfn.XLOOKUP(Table2[[#This Row],[Customer_ID]],Table1[Customer_ID],Table1[Segment],"Not Found")</f>
        <v>Consumer</v>
      </c>
      <c r="T4860" t="str">
        <f>_xlfn.XLOOKUP(Table2[[#This Row],[Product_ID]],Table4[Product_ID],Table4[Product_Name],"Not Found")</f>
        <v>Backpack</v>
      </c>
    </row>
    <row r="4861" spans="1:20" x14ac:dyDescent="0.3">
      <c r="A4861" t="s">
        <v>5393</v>
      </c>
      <c r="B4861" s="4">
        <v>45814</v>
      </c>
      <c r="C4861" s="4">
        <v>45818</v>
      </c>
      <c r="D4861" t="s">
        <v>1683</v>
      </c>
      <c r="E4861" t="s">
        <v>99</v>
      </c>
      <c r="F4861" s="8">
        <v>1</v>
      </c>
      <c r="G4861" s="10">
        <v>0</v>
      </c>
      <c r="H4861" t="s">
        <v>21</v>
      </c>
      <c r="I4861" s="8">
        <v>249</v>
      </c>
      <c r="J4861" s="8">
        <v>61.8</v>
      </c>
      <c r="K4861" s="12">
        <f>YEAR(Table2[[#This Row],[Order_Date]])</f>
        <v>2025</v>
      </c>
      <c r="L4861" s="12">
        <f>MONTH(Table2[[#This Row],[Order_Date]])</f>
        <v>6</v>
      </c>
      <c r="M4861" t="str">
        <f>TEXT(Table2[[#This Row],[Order_Date]],"mmm")</f>
        <v>Jun</v>
      </c>
      <c r="N4861" t="str">
        <f>TEXT(Table2[[#This Row],[Order_Date]],"YYYY-MM")</f>
        <v>2025-06</v>
      </c>
      <c r="O4861" s="9">
        <f>IFERROR(Table2[[#This Row],[Profit]]/Table2[[#This Row],[Sales]],0)</f>
        <v>0.24819277108433735</v>
      </c>
      <c r="P4861" t="str">
        <f>_xlfn.XLOOKUP(Table2[[#This Row],[Product_ID]],Table4[Product_ID],Table4[Category],"Not Found")</f>
        <v>Office</v>
      </c>
      <c r="Q4861" t="str">
        <f>_xlfn.XLOOKUP(Table2[[#This Row],[Product_ID]],Table4[Product_ID],Table4[Sub_Category],"Not Found")</f>
        <v>Paper</v>
      </c>
      <c r="R4861" t="str">
        <f>_xlfn.XLOOKUP(Table2[[#This Row],[Customer_ID]],Table1[Customer_ID],Table1[Region],"Not Found")</f>
        <v>West</v>
      </c>
      <c r="S4861" t="str">
        <f>_xlfn.XLOOKUP(Table2[[#This Row],[Customer_ID]],Table1[Customer_ID],Table1[Segment],"Not Found")</f>
        <v>Corporate</v>
      </c>
      <c r="T4861" t="str">
        <f>_xlfn.XLOOKUP(Table2[[#This Row],[Product_ID]],Table4[Product_ID],Table4[Product_Name],"Not Found")</f>
        <v>Pen Set</v>
      </c>
    </row>
    <row r="4862" spans="1:20" x14ac:dyDescent="0.3">
      <c r="A4862" t="s">
        <v>5394</v>
      </c>
      <c r="B4862" s="4">
        <v>45901</v>
      </c>
      <c r="C4862" s="4">
        <v>45906</v>
      </c>
      <c r="D4862" t="s">
        <v>1630</v>
      </c>
      <c r="E4862" t="s">
        <v>12</v>
      </c>
      <c r="F4862" s="8">
        <v>1</v>
      </c>
      <c r="G4862" s="10">
        <v>0.1</v>
      </c>
      <c r="H4862" t="s">
        <v>21</v>
      </c>
      <c r="I4862" s="8">
        <v>539.1</v>
      </c>
      <c r="J4862" s="8">
        <v>146.80000000000001</v>
      </c>
      <c r="K4862" s="12">
        <f>YEAR(Table2[[#This Row],[Order_Date]])</f>
        <v>2025</v>
      </c>
      <c r="L4862" s="12">
        <f>MONTH(Table2[[#This Row],[Order_Date]])</f>
        <v>9</v>
      </c>
      <c r="M4862" t="str">
        <f>TEXT(Table2[[#This Row],[Order_Date]],"mmm")</f>
        <v>Sep</v>
      </c>
      <c r="N4862" t="str">
        <f>TEXT(Table2[[#This Row],[Order_Date]],"YYYY-MM")</f>
        <v>2025-09</v>
      </c>
      <c r="O4862" s="9">
        <f>IFERROR(Table2[[#This Row],[Profit]]/Table2[[#This Row],[Sales]],0)</f>
        <v>0.27230569467631238</v>
      </c>
      <c r="P4862" t="str">
        <f>_xlfn.XLOOKUP(Table2[[#This Row],[Product_ID]],Table4[Product_ID],Table4[Category],"Not Found")</f>
        <v>Home</v>
      </c>
      <c r="Q4862" t="str">
        <f>_xlfn.XLOOKUP(Table2[[#This Row],[Product_ID]],Table4[Product_ID],Table4[Sub_Category],"Not Found")</f>
        <v>Kitchen</v>
      </c>
      <c r="R4862" t="str">
        <f>_xlfn.XLOOKUP(Table2[[#This Row],[Customer_ID]],Table1[Customer_ID],Table1[Region],"Not Found")</f>
        <v>West</v>
      </c>
      <c r="S4862" t="str">
        <f>_xlfn.XLOOKUP(Table2[[#This Row],[Customer_ID]],Table1[Customer_ID],Table1[Segment],"Not Found")</f>
        <v>Consumer</v>
      </c>
      <c r="T4862" t="str">
        <f>_xlfn.XLOOKUP(Table2[[#This Row],[Product_ID]],Table4[Product_ID],Table4[Product_Name],"Not Found")</f>
        <v>Water Bottle</v>
      </c>
    </row>
    <row r="4863" spans="1:20" x14ac:dyDescent="0.3">
      <c r="A4863" t="s">
        <v>5395</v>
      </c>
      <c r="B4863" s="4">
        <v>45718</v>
      </c>
      <c r="C4863" s="4">
        <v>45719</v>
      </c>
      <c r="D4863" t="s">
        <v>170</v>
      </c>
      <c r="E4863" t="s">
        <v>76</v>
      </c>
      <c r="F4863" s="8">
        <v>2</v>
      </c>
      <c r="G4863" s="10">
        <v>0.1</v>
      </c>
      <c r="H4863" t="s">
        <v>13</v>
      </c>
      <c r="I4863" s="8">
        <v>1618.2</v>
      </c>
      <c r="J4863" s="8">
        <v>436.4</v>
      </c>
      <c r="K4863" s="12">
        <f>YEAR(Table2[[#This Row],[Order_Date]])</f>
        <v>2025</v>
      </c>
      <c r="L4863" s="12">
        <f>MONTH(Table2[[#This Row],[Order_Date]])</f>
        <v>3</v>
      </c>
      <c r="M4863" t="str">
        <f>TEXT(Table2[[#This Row],[Order_Date]],"mmm")</f>
        <v>Mar</v>
      </c>
      <c r="N4863" t="str">
        <f>TEXT(Table2[[#This Row],[Order_Date]],"YYYY-MM")</f>
        <v>2025-03</v>
      </c>
      <c r="O4863" s="9">
        <f>IFERROR(Table2[[#This Row],[Profit]]/Table2[[#This Row],[Sales]],0)</f>
        <v>0.26968236311951549</v>
      </c>
      <c r="P4863" t="str">
        <f>_xlfn.XLOOKUP(Table2[[#This Row],[Product_ID]],Table4[Product_ID],Table4[Category],"Not Found")</f>
        <v>Home</v>
      </c>
      <c r="Q4863" t="str">
        <f>_xlfn.XLOOKUP(Table2[[#This Row],[Product_ID]],Table4[Product_ID],Table4[Sub_Category],"Not Found")</f>
        <v>Decor</v>
      </c>
      <c r="R4863" t="str">
        <f>_xlfn.XLOOKUP(Table2[[#This Row],[Customer_ID]],Table1[Customer_ID],Table1[Region],"Not Found")</f>
        <v>South</v>
      </c>
      <c r="S4863" t="str">
        <f>_xlfn.XLOOKUP(Table2[[#This Row],[Customer_ID]],Table1[Customer_ID],Table1[Segment],"Not Found")</f>
        <v>Home Office</v>
      </c>
      <c r="T4863" t="str">
        <f>_xlfn.XLOOKUP(Table2[[#This Row],[Product_ID]],Table4[Product_ID],Table4[Product_Name],"Not Found")</f>
        <v>Wall Clock</v>
      </c>
    </row>
    <row r="4864" spans="1:20" x14ac:dyDescent="0.3">
      <c r="A4864" t="s">
        <v>5396</v>
      </c>
      <c r="B4864" s="4">
        <v>45566</v>
      </c>
      <c r="C4864" s="4">
        <v>45571</v>
      </c>
      <c r="D4864" t="s">
        <v>1147</v>
      </c>
      <c r="E4864" t="s">
        <v>55</v>
      </c>
      <c r="F4864" s="8">
        <v>2</v>
      </c>
      <c r="G4864" s="10">
        <v>0.1</v>
      </c>
      <c r="H4864" t="s">
        <v>21</v>
      </c>
      <c r="I4864" s="8">
        <v>10798.2</v>
      </c>
      <c r="J4864" s="8">
        <v>-1267.19</v>
      </c>
      <c r="K4864" s="12">
        <f>YEAR(Table2[[#This Row],[Order_Date]])</f>
        <v>2024</v>
      </c>
      <c r="L4864" s="12">
        <f>MONTH(Table2[[#This Row],[Order_Date]])</f>
        <v>10</v>
      </c>
      <c r="M4864" t="str">
        <f>TEXT(Table2[[#This Row],[Order_Date]],"mmm")</f>
        <v>Oct</v>
      </c>
      <c r="N4864" t="str">
        <f>TEXT(Table2[[#This Row],[Order_Date]],"YYYY-MM")</f>
        <v>2024-10</v>
      </c>
      <c r="O4864" s="9">
        <f>IFERROR(Table2[[#This Row],[Profit]]/Table2[[#This Row],[Sales]],0)</f>
        <v>-0.11735196606841881</v>
      </c>
      <c r="P4864" t="str">
        <f>_xlfn.XLOOKUP(Table2[[#This Row],[Product_ID]],Table4[Product_ID],Table4[Category],"Not Found")</f>
        <v>Furniture</v>
      </c>
      <c r="Q4864" t="str">
        <f>_xlfn.XLOOKUP(Table2[[#This Row],[Product_ID]],Table4[Product_ID],Table4[Sub_Category],"Not Found")</f>
        <v>Furniture</v>
      </c>
      <c r="R4864" t="str">
        <f>_xlfn.XLOOKUP(Table2[[#This Row],[Customer_ID]],Table1[Customer_ID],Table1[Region],"Not Found")</f>
        <v>East</v>
      </c>
      <c r="S4864" t="str">
        <f>_xlfn.XLOOKUP(Table2[[#This Row],[Customer_ID]],Table1[Customer_ID],Table1[Segment],"Not Found")</f>
        <v>Corporate</v>
      </c>
      <c r="T4864" t="str">
        <f>_xlfn.XLOOKUP(Table2[[#This Row],[Product_ID]],Table4[Product_ID],Table4[Product_Name],"Not Found")</f>
        <v>Study Table</v>
      </c>
    </row>
    <row r="4865" spans="1:20" x14ac:dyDescent="0.3">
      <c r="A4865" t="s">
        <v>5397</v>
      </c>
      <c r="B4865" s="4">
        <v>45739</v>
      </c>
      <c r="C4865" s="4">
        <v>45742</v>
      </c>
      <c r="D4865" t="s">
        <v>848</v>
      </c>
      <c r="E4865" t="s">
        <v>71</v>
      </c>
      <c r="F4865" s="8">
        <v>2</v>
      </c>
      <c r="G4865" s="10">
        <v>0.15</v>
      </c>
      <c r="H4865" t="s">
        <v>21</v>
      </c>
      <c r="I4865" s="8">
        <v>1358.3</v>
      </c>
      <c r="J4865" s="8">
        <v>423.86</v>
      </c>
      <c r="K4865" s="12">
        <f>YEAR(Table2[[#This Row],[Order_Date]])</f>
        <v>2025</v>
      </c>
      <c r="L4865" s="12">
        <f>MONTH(Table2[[#This Row],[Order_Date]])</f>
        <v>3</v>
      </c>
      <c r="M4865" t="str">
        <f>TEXT(Table2[[#This Row],[Order_Date]],"mmm")</f>
        <v>Mar</v>
      </c>
      <c r="N4865" t="str">
        <f>TEXT(Table2[[#This Row],[Order_Date]],"YYYY-MM")</f>
        <v>2025-03</v>
      </c>
      <c r="O4865" s="9">
        <f>IFERROR(Table2[[#This Row],[Profit]]/Table2[[#This Row],[Sales]],0)</f>
        <v>0.31205182949274829</v>
      </c>
      <c r="P4865" t="str">
        <f>_xlfn.XLOOKUP(Table2[[#This Row],[Product_ID]],Table4[Product_ID],Table4[Category],"Not Found")</f>
        <v>Home</v>
      </c>
      <c r="Q4865" t="str">
        <f>_xlfn.XLOOKUP(Table2[[#This Row],[Product_ID]],Table4[Product_ID],Table4[Sub_Category],"Not Found")</f>
        <v>Storage</v>
      </c>
      <c r="R4865" t="str">
        <f>_xlfn.XLOOKUP(Table2[[#This Row],[Customer_ID]],Table1[Customer_ID],Table1[Region],"Not Found")</f>
        <v>South</v>
      </c>
      <c r="S4865" t="str">
        <f>_xlfn.XLOOKUP(Table2[[#This Row],[Customer_ID]],Table1[Customer_ID],Table1[Segment],"Not Found")</f>
        <v>Home Office</v>
      </c>
      <c r="T4865" t="str">
        <f>_xlfn.XLOOKUP(Table2[[#This Row],[Product_ID]],Table4[Product_ID],Table4[Product_Name],"Not Found")</f>
        <v>Storage Box</v>
      </c>
    </row>
    <row r="4866" spans="1:20" x14ac:dyDescent="0.3">
      <c r="A4866" t="s">
        <v>5398</v>
      </c>
      <c r="B4866" s="4">
        <v>45660</v>
      </c>
      <c r="C4866" s="4">
        <v>45663</v>
      </c>
      <c r="D4866" t="s">
        <v>202</v>
      </c>
      <c r="E4866" t="s">
        <v>26</v>
      </c>
      <c r="F4866" s="8">
        <v>2</v>
      </c>
      <c r="G4866" s="10">
        <v>0.15</v>
      </c>
      <c r="H4866" t="s">
        <v>13</v>
      </c>
      <c r="I4866" s="8">
        <v>1528.3</v>
      </c>
      <c r="J4866" s="8">
        <v>356.18</v>
      </c>
      <c r="K4866" s="12">
        <f>YEAR(Table2[[#This Row],[Order_Date]])</f>
        <v>2025</v>
      </c>
      <c r="L4866" s="12">
        <f>MONTH(Table2[[#This Row],[Order_Date]])</f>
        <v>1</v>
      </c>
      <c r="M4866" t="str">
        <f>TEXT(Table2[[#This Row],[Order_Date]],"mmm")</f>
        <v>Jan</v>
      </c>
      <c r="N4866" t="str">
        <f>TEXT(Table2[[#This Row],[Order_Date]],"YYYY-MM")</f>
        <v>2025-01</v>
      </c>
      <c r="O4866" s="9">
        <f>IFERROR(Table2[[#This Row],[Profit]]/Table2[[#This Row],[Sales]],0)</f>
        <v>0.23305633710658905</v>
      </c>
      <c r="P4866" t="str">
        <f>_xlfn.XLOOKUP(Table2[[#This Row],[Product_ID]],Table4[Product_ID],Table4[Category],"Not Found")</f>
        <v>Technology</v>
      </c>
      <c r="Q4866" t="str">
        <f>_xlfn.XLOOKUP(Table2[[#This Row],[Product_ID]],Table4[Product_ID],Table4[Sub_Category],"Not Found")</f>
        <v>Accessories</v>
      </c>
      <c r="R4866" t="str">
        <f>_xlfn.XLOOKUP(Table2[[#This Row],[Customer_ID]],Table1[Customer_ID],Table1[Region],"Not Found")</f>
        <v>West</v>
      </c>
      <c r="S4866" t="str">
        <f>_xlfn.XLOOKUP(Table2[[#This Row],[Customer_ID]],Table1[Customer_ID],Table1[Segment],"Not Found")</f>
        <v>Consumer</v>
      </c>
      <c r="T4866" t="str">
        <f>_xlfn.XLOOKUP(Table2[[#This Row],[Product_ID]],Table4[Product_ID],Table4[Product_Name],"Not Found")</f>
        <v>Keyboard</v>
      </c>
    </row>
    <row r="4867" spans="1:20" x14ac:dyDescent="0.3">
      <c r="A4867" t="s">
        <v>5399</v>
      </c>
      <c r="B4867" s="4">
        <v>45511</v>
      </c>
      <c r="C4867" s="4">
        <v>45514</v>
      </c>
      <c r="D4867" t="s">
        <v>1946</v>
      </c>
      <c r="E4867" t="s">
        <v>16</v>
      </c>
      <c r="F4867" s="8">
        <v>1</v>
      </c>
      <c r="G4867" s="10">
        <v>0.05</v>
      </c>
      <c r="H4867" t="s">
        <v>13</v>
      </c>
      <c r="I4867" s="8">
        <v>1234.05</v>
      </c>
      <c r="J4867" s="8">
        <v>281.39</v>
      </c>
      <c r="K4867" s="12">
        <f>YEAR(Table2[[#This Row],[Order_Date]])</f>
        <v>2024</v>
      </c>
      <c r="L4867" s="12">
        <f>MONTH(Table2[[#This Row],[Order_Date]])</f>
        <v>8</v>
      </c>
      <c r="M4867" t="str">
        <f>TEXT(Table2[[#This Row],[Order_Date]],"mmm")</f>
        <v>Aug</v>
      </c>
      <c r="N4867" t="str">
        <f>TEXT(Table2[[#This Row],[Order_Date]],"YYYY-MM")</f>
        <v>2024-08</v>
      </c>
      <c r="O4867" s="9">
        <f>IFERROR(Table2[[#This Row],[Profit]]/Table2[[#This Row],[Sales]],0)</f>
        <v>0.22802155504234026</v>
      </c>
      <c r="P4867" t="str">
        <f>_xlfn.XLOOKUP(Table2[[#This Row],[Product_ID]],Table4[Product_ID],Table4[Category],"Not Found")</f>
        <v>Technology</v>
      </c>
      <c r="Q4867" t="str">
        <f>_xlfn.XLOOKUP(Table2[[#This Row],[Product_ID]],Table4[Product_ID],Table4[Sub_Category],"Not Found")</f>
        <v>Accessories</v>
      </c>
      <c r="R4867" t="str">
        <f>_xlfn.XLOOKUP(Table2[[#This Row],[Customer_ID]],Table1[Customer_ID],Table1[Region],"Not Found")</f>
        <v>North</v>
      </c>
      <c r="S4867" t="str">
        <f>_xlfn.XLOOKUP(Table2[[#This Row],[Customer_ID]],Table1[Customer_ID],Table1[Segment],"Not Found")</f>
        <v>Consumer</v>
      </c>
      <c r="T4867" t="str">
        <f>_xlfn.XLOOKUP(Table2[[#This Row],[Product_ID]],Table4[Product_ID],Table4[Product_Name],"Not Found")</f>
        <v>USB-C Hub</v>
      </c>
    </row>
    <row r="4868" spans="1:20" x14ac:dyDescent="0.3">
      <c r="A4868" t="s">
        <v>5400</v>
      </c>
      <c r="B4868" s="4">
        <v>45868</v>
      </c>
      <c r="C4868" s="4">
        <v>45870</v>
      </c>
      <c r="D4868" t="s">
        <v>395</v>
      </c>
      <c r="E4868" t="s">
        <v>20</v>
      </c>
      <c r="F4868" s="8">
        <v>3</v>
      </c>
      <c r="G4868" s="10">
        <v>0.1</v>
      </c>
      <c r="H4868" t="s">
        <v>21</v>
      </c>
      <c r="I4868" s="8">
        <v>18897.3</v>
      </c>
      <c r="J4868" s="8">
        <v>2766.18</v>
      </c>
      <c r="K4868" s="12">
        <f>YEAR(Table2[[#This Row],[Order_Date]])</f>
        <v>2025</v>
      </c>
      <c r="L4868" s="12">
        <f>MONTH(Table2[[#This Row],[Order_Date]])</f>
        <v>7</v>
      </c>
      <c r="M4868" t="str">
        <f>TEXT(Table2[[#This Row],[Order_Date]],"mmm")</f>
        <v>Jul</v>
      </c>
      <c r="N4868" t="str">
        <f>TEXT(Table2[[#This Row],[Order_Date]],"YYYY-MM")</f>
        <v>2025-07</v>
      </c>
      <c r="O4868" s="9">
        <f>IFERROR(Table2[[#This Row],[Profit]]/Table2[[#This Row],[Sales]],0)</f>
        <v>0.14637964153609245</v>
      </c>
      <c r="P4868" t="str">
        <f>_xlfn.XLOOKUP(Table2[[#This Row],[Product_ID]],Table4[Product_ID],Table4[Category],"Not Found")</f>
        <v>Furniture</v>
      </c>
      <c r="Q4868" t="str">
        <f>_xlfn.XLOOKUP(Table2[[#This Row],[Product_ID]],Table4[Product_ID],Table4[Sub_Category],"Not Found")</f>
        <v>Furniture</v>
      </c>
      <c r="R4868" t="str">
        <f>_xlfn.XLOOKUP(Table2[[#This Row],[Customer_ID]],Table1[Customer_ID],Table1[Region],"Not Found")</f>
        <v>North</v>
      </c>
      <c r="S4868" t="str">
        <f>_xlfn.XLOOKUP(Table2[[#This Row],[Customer_ID]],Table1[Customer_ID],Table1[Segment],"Not Found")</f>
        <v>Consumer</v>
      </c>
      <c r="T4868" t="str">
        <f>_xlfn.XLOOKUP(Table2[[#This Row],[Product_ID]],Table4[Product_ID],Table4[Product_Name],"Not Found")</f>
        <v>Office Chair</v>
      </c>
    </row>
    <row r="4869" spans="1:20" x14ac:dyDescent="0.3">
      <c r="A4869" t="s">
        <v>5401</v>
      </c>
      <c r="B4869" s="4">
        <v>45523</v>
      </c>
      <c r="C4869" s="4">
        <v>45528</v>
      </c>
      <c r="D4869" t="s">
        <v>846</v>
      </c>
      <c r="E4869" t="s">
        <v>68</v>
      </c>
      <c r="F4869" s="8">
        <v>1</v>
      </c>
      <c r="G4869" s="10">
        <v>0</v>
      </c>
      <c r="H4869" t="s">
        <v>13</v>
      </c>
      <c r="I4869" s="8">
        <v>1299</v>
      </c>
      <c r="J4869" s="8">
        <v>315.81</v>
      </c>
      <c r="K4869" s="12">
        <f>YEAR(Table2[[#This Row],[Order_Date]])</f>
        <v>2024</v>
      </c>
      <c r="L4869" s="12">
        <f>MONTH(Table2[[#This Row],[Order_Date]])</f>
        <v>8</v>
      </c>
      <c r="M4869" t="str">
        <f>TEXT(Table2[[#This Row],[Order_Date]],"mmm")</f>
        <v>Aug</v>
      </c>
      <c r="N4869" t="str">
        <f>TEXT(Table2[[#This Row],[Order_Date]],"YYYY-MM")</f>
        <v>2024-08</v>
      </c>
      <c r="O4869" s="9">
        <f>IFERROR(Table2[[#This Row],[Profit]]/Table2[[#This Row],[Sales]],0)</f>
        <v>0.24311778290993072</v>
      </c>
      <c r="P4869" t="str">
        <f>_xlfn.XLOOKUP(Table2[[#This Row],[Product_ID]],Table4[Product_ID],Table4[Category],"Not Found")</f>
        <v>Home</v>
      </c>
      <c r="Q4869" t="str">
        <f>_xlfn.XLOOKUP(Table2[[#This Row],[Product_ID]],Table4[Product_ID],Table4[Sub_Category],"Not Found")</f>
        <v>Lighting</v>
      </c>
      <c r="R4869" t="str">
        <f>_xlfn.XLOOKUP(Table2[[#This Row],[Customer_ID]],Table1[Customer_ID],Table1[Region],"Not Found")</f>
        <v>East</v>
      </c>
      <c r="S4869" t="str">
        <f>_xlfn.XLOOKUP(Table2[[#This Row],[Customer_ID]],Table1[Customer_ID],Table1[Segment],"Not Found")</f>
        <v>Consumer</v>
      </c>
      <c r="T4869" t="str">
        <f>_xlfn.XLOOKUP(Table2[[#This Row],[Product_ID]],Table4[Product_ID],Table4[Product_Name],"Not Found")</f>
        <v>Table Lamp</v>
      </c>
    </row>
    <row r="4870" spans="1:20" x14ac:dyDescent="0.3">
      <c r="A4870" t="s">
        <v>5402</v>
      </c>
      <c r="B4870" s="4">
        <v>45619</v>
      </c>
      <c r="C4870" s="4">
        <v>45622</v>
      </c>
      <c r="D4870" t="s">
        <v>237</v>
      </c>
      <c r="E4870" t="s">
        <v>68</v>
      </c>
      <c r="F4870" s="8">
        <v>1</v>
      </c>
      <c r="G4870" s="10">
        <v>0.1</v>
      </c>
      <c r="H4870" t="s">
        <v>13</v>
      </c>
      <c r="I4870" s="8">
        <v>1169.0999999999999</v>
      </c>
      <c r="J4870" s="8">
        <v>273.63</v>
      </c>
      <c r="K4870" s="12">
        <f>YEAR(Table2[[#This Row],[Order_Date]])</f>
        <v>2024</v>
      </c>
      <c r="L4870" s="12">
        <f>MONTH(Table2[[#This Row],[Order_Date]])</f>
        <v>11</v>
      </c>
      <c r="M4870" t="str">
        <f>TEXT(Table2[[#This Row],[Order_Date]],"mmm")</f>
        <v>Nov</v>
      </c>
      <c r="N4870" t="str">
        <f>TEXT(Table2[[#This Row],[Order_Date]],"YYYY-MM")</f>
        <v>2024-11</v>
      </c>
      <c r="O4870" s="9">
        <f>IFERROR(Table2[[#This Row],[Profit]]/Table2[[#This Row],[Sales]],0)</f>
        <v>0.23405183474467542</v>
      </c>
      <c r="P4870" t="str">
        <f>_xlfn.XLOOKUP(Table2[[#This Row],[Product_ID]],Table4[Product_ID],Table4[Category],"Not Found")</f>
        <v>Home</v>
      </c>
      <c r="Q4870" t="str">
        <f>_xlfn.XLOOKUP(Table2[[#This Row],[Product_ID]],Table4[Product_ID],Table4[Sub_Category],"Not Found")</f>
        <v>Lighting</v>
      </c>
      <c r="R4870" t="str">
        <f>_xlfn.XLOOKUP(Table2[[#This Row],[Customer_ID]],Table1[Customer_ID],Table1[Region],"Not Found")</f>
        <v>West</v>
      </c>
      <c r="S4870" t="str">
        <f>_xlfn.XLOOKUP(Table2[[#This Row],[Customer_ID]],Table1[Customer_ID],Table1[Segment],"Not Found")</f>
        <v>Corporate</v>
      </c>
      <c r="T4870" t="str">
        <f>_xlfn.XLOOKUP(Table2[[#This Row],[Product_ID]],Table4[Product_ID],Table4[Product_Name],"Not Found")</f>
        <v>Table Lamp</v>
      </c>
    </row>
    <row r="4871" spans="1:20" x14ac:dyDescent="0.3">
      <c r="A4871" t="s">
        <v>5403</v>
      </c>
      <c r="B4871" s="4">
        <v>45734</v>
      </c>
      <c r="C4871" s="4">
        <v>45738</v>
      </c>
      <c r="D4871" t="s">
        <v>539</v>
      </c>
      <c r="E4871" t="s">
        <v>55</v>
      </c>
      <c r="F4871" s="8">
        <v>1</v>
      </c>
      <c r="G4871" s="10">
        <v>0.1</v>
      </c>
      <c r="H4871" t="s">
        <v>13</v>
      </c>
      <c r="I4871" s="8">
        <v>5399.1</v>
      </c>
      <c r="J4871" s="8">
        <v>1156.21</v>
      </c>
      <c r="K4871" s="12">
        <f>YEAR(Table2[[#This Row],[Order_Date]])</f>
        <v>2025</v>
      </c>
      <c r="L4871" s="12">
        <f>MONTH(Table2[[#This Row],[Order_Date]])</f>
        <v>3</v>
      </c>
      <c r="M4871" t="str">
        <f>TEXT(Table2[[#This Row],[Order_Date]],"mmm")</f>
        <v>Mar</v>
      </c>
      <c r="N4871" t="str">
        <f>TEXT(Table2[[#This Row],[Order_Date]],"YYYY-MM")</f>
        <v>2025-03</v>
      </c>
      <c r="O4871" s="9">
        <f>IFERROR(Table2[[#This Row],[Profit]]/Table2[[#This Row],[Sales]],0)</f>
        <v>0.21414865440536385</v>
      </c>
      <c r="P4871" t="str">
        <f>_xlfn.XLOOKUP(Table2[[#This Row],[Product_ID]],Table4[Product_ID],Table4[Category],"Not Found")</f>
        <v>Furniture</v>
      </c>
      <c r="Q4871" t="str">
        <f>_xlfn.XLOOKUP(Table2[[#This Row],[Product_ID]],Table4[Product_ID],Table4[Sub_Category],"Not Found")</f>
        <v>Furniture</v>
      </c>
      <c r="R4871" t="str">
        <f>_xlfn.XLOOKUP(Table2[[#This Row],[Customer_ID]],Table1[Customer_ID],Table1[Region],"Not Found")</f>
        <v>North</v>
      </c>
      <c r="S4871" t="str">
        <f>_xlfn.XLOOKUP(Table2[[#This Row],[Customer_ID]],Table1[Customer_ID],Table1[Segment],"Not Found")</f>
        <v>Consumer</v>
      </c>
      <c r="T4871" t="str">
        <f>_xlfn.XLOOKUP(Table2[[#This Row],[Product_ID]],Table4[Product_ID],Table4[Product_Name],"Not Found")</f>
        <v>Study Table</v>
      </c>
    </row>
    <row r="4872" spans="1:20" x14ac:dyDescent="0.3">
      <c r="A4872" t="s">
        <v>5404</v>
      </c>
      <c r="B4872" s="4">
        <v>45343</v>
      </c>
      <c r="C4872" s="4">
        <v>45346</v>
      </c>
      <c r="D4872" t="s">
        <v>1111</v>
      </c>
      <c r="E4872" t="s">
        <v>71</v>
      </c>
      <c r="F4872" s="8">
        <v>1</v>
      </c>
      <c r="G4872" s="10">
        <v>0</v>
      </c>
      <c r="H4872" t="s">
        <v>13</v>
      </c>
      <c r="I4872" s="8">
        <v>799</v>
      </c>
      <c r="J4872" s="8">
        <v>208.34</v>
      </c>
      <c r="K4872" s="12">
        <f>YEAR(Table2[[#This Row],[Order_Date]])</f>
        <v>2024</v>
      </c>
      <c r="L4872" s="12">
        <f>MONTH(Table2[[#This Row],[Order_Date]])</f>
        <v>2</v>
      </c>
      <c r="M4872" t="str">
        <f>TEXT(Table2[[#This Row],[Order_Date]],"mmm")</f>
        <v>Feb</v>
      </c>
      <c r="N4872" t="str">
        <f>TEXT(Table2[[#This Row],[Order_Date]],"YYYY-MM")</f>
        <v>2024-02</v>
      </c>
      <c r="O4872" s="9">
        <f>IFERROR(Table2[[#This Row],[Profit]]/Table2[[#This Row],[Sales]],0)</f>
        <v>0.2607509386733417</v>
      </c>
      <c r="P4872" t="str">
        <f>_xlfn.XLOOKUP(Table2[[#This Row],[Product_ID]],Table4[Product_ID],Table4[Category],"Not Found")</f>
        <v>Home</v>
      </c>
      <c r="Q4872" t="str">
        <f>_xlfn.XLOOKUP(Table2[[#This Row],[Product_ID]],Table4[Product_ID],Table4[Sub_Category],"Not Found")</f>
        <v>Storage</v>
      </c>
      <c r="R4872" t="str">
        <f>_xlfn.XLOOKUP(Table2[[#This Row],[Customer_ID]],Table1[Customer_ID],Table1[Region],"Not Found")</f>
        <v>North</v>
      </c>
      <c r="S4872" t="str">
        <f>_xlfn.XLOOKUP(Table2[[#This Row],[Customer_ID]],Table1[Customer_ID],Table1[Segment],"Not Found")</f>
        <v>Corporate</v>
      </c>
      <c r="T4872" t="str">
        <f>_xlfn.XLOOKUP(Table2[[#This Row],[Product_ID]],Table4[Product_ID],Table4[Product_Name],"Not Found")</f>
        <v>Storage Box</v>
      </c>
    </row>
    <row r="4873" spans="1:20" x14ac:dyDescent="0.3">
      <c r="A4873" t="s">
        <v>5405</v>
      </c>
      <c r="B4873" s="4">
        <v>45667</v>
      </c>
      <c r="C4873" s="4">
        <v>45672</v>
      </c>
      <c r="D4873" t="s">
        <v>250</v>
      </c>
      <c r="E4873" t="s">
        <v>20</v>
      </c>
      <c r="F4873" s="8">
        <v>2</v>
      </c>
      <c r="G4873" s="10">
        <v>0.05</v>
      </c>
      <c r="H4873" t="s">
        <v>13</v>
      </c>
      <c r="I4873" s="8">
        <v>13298.1</v>
      </c>
      <c r="J4873" s="8">
        <v>1936.63</v>
      </c>
      <c r="K4873" s="12">
        <f>YEAR(Table2[[#This Row],[Order_Date]])</f>
        <v>2025</v>
      </c>
      <c r="L4873" s="12">
        <f>MONTH(Table2[[#This Row],[Order_Date]])</f>
        <v>1</v>
      </c>
      <c r="M4873" t="str">
        <f>TEXT(Table2[[#This Row],[Order_Date]],"mmm")</f>
        <v>Jan</v>
      </c>
      <c r="N4873" t="str">
        <f>TEXT(Table2[[#This Row],[Order_Date]],"YYYY-MM")</f>
        <v>2025-01</v>
      </c>
      <c r="O4873" s="9">
        <f>IFERROR(Table2[[#This Row],[Profit]]/Table2[[#This Row],[Sales]],0)</f>
        <v>0.14563208277874284</v>
      </c>
      <c r="P4873" t="str">
        <f>_xlfn.XLOOKUP(Table2[[#This Row],[Product_ID]],Table4[Product_ID],Table4[Category],"Not Found")</f>
        <v>Furniture</v>
      </c>
      <c r="Q4873" t="str">
        <f>_xlfn.XLOOKUP(Table2[[#This Row],[Product_ID]],Table4[Product_ID],Table4[Sub_Category],"Not Found")</f>
        <v>Furniture</v>
      </c>
      <c r="R4873" t="str">
        <f>_xlfn.XLOOKUP(Table2[[#This Row],[Customer_ID]],Table1[Customer_ID],Table1[Region],"Not Found")</f>
        <v>South</v>
      </c>
      <c r="S4873" t="str">
        <f>_xlfn.XLOOKUP(Table2[[#This Row],[Customer_ID]],Table1[Customer_ID],Table1[Segment],"Not Found")</f>
        <v>Consumer</v>
      </c>
      <c r="T4873" t="str">
        <f>_xlfn.XLOOKUP(Table2[[#This Row],[Product_ID]],Table4[Product_ID],Table4[Product_Name],"Not Found")</f>
        <v>Office Chair</v>
      </c>
    </row>
    <row r="4874" spans="1:20" x14ac:dyDescent="0.3">
      <c r="A4874" t="s">
        <v>5406</v>
      </c>
      <c r="B4874" s="4">
        <v>45554</v>
      </c>
      <c r="C4874" s="4">
        <v>45557</v>
      </c>
      <c r="D4874" t="s">
        <v>875</v>
      </c>
      <c r="E4874" t="s">
        <v>99</v>
      </c>
      <c r="F4874" s="8">
        <v>2</v>
      </c>
      <c r="G4874" s="10">
        <v>0.15</v>
      </c>
      <c r="H4874" t="s">
        <v>13</v>
      </c>
      <c r="I4874" s="8">
        <v>423.3</v>
      </c>
      <c r="J4874" s="8">
        <v>106.05</v>
      </c>
      <c r="K4874" s="12">
        <f>YEAR(Table2[[#This Row],[Order_Date]])</f>
        <v>2024</v>
      </c>
      <c r="L4874" s="12">
        <f>MONTH(Table2[[#This Row],[Order_Date]])</f>
        <v>9</v>
      </c>
      <c r="M4874" t="str">
        <f>TEXT(Table2[[#This Row],[Order_Date]],"mmm")</f>
        <v>Sep</v>
      </c>
      <c r="N4874" t="str">
        <f>TEXT(Table2[[#This Row],[Order_Date]],"YYYY-MM")</f>
        <v>2024-09</v>
      </c>
      <c r="O4874" s="9">
        <f>IFERROR(Table2[[#This Row],[Profit]]/Table2[[#This Row],[Sales]],0)</f>
        <v>0.25053153791637134</v>
      </c>
      <c r="P4874" t="str">
        <f>_xlfn.XLOOKUP(Table2[[#This Row],[Product_ID]],Table4[Product_ID],Table4[Category],"Not Found")</f>
        <v>Office</v>
      </c>
      <c r="Q4874" t="str">
        <f>_xlfn.XLOOKUP(Table2[[#This Row],[Product_ID]],Table4[Product_ID],Table4[Sub_Category],"Not Found")</f>
        <v>Paper</v>
      </c>
      <c r="R4874" t="str">
        <f>_xlfn.XLOOKUP(Table2[[#This Row],[Customer_ID]],Table1[Customer_ID],Table1[Region],"Not Found")</f>
        <v>North</v>
      </c>
      <c r="S4874" t="str">
        <f>_xlfn.XLOOKUP(Table2[[#This Row],[Customer_ID]],Table1[Customer_ID],Table1[Segment],"Not Found")</f>
        <v>Consumer</v>
      </c>
      <c r="T4874" t="str">
        <f>_xlfn.XLOOKUP(Table2[[#This Row],[Product_ID]],Table4[Product_ID],Table4[Product_Name],"Not Found")</f>
        <v>Pen Set</v>
      </c>
    </row>
    <row r="4875" spans="1:20" x14ac:dyDescent="0.3">
      <c r="A4875" t="s">
        <v>5407</v>
      </c>
      <c r="B4875" s="4">
        <v>45558</v>
      </c>
      <c r="C4875" s="4">
        <v>45561</v>
      </c>
      <c r="D4875" t="s">
        <v>643</v>
      </c>
      <c r="E4875" t="s">
        <v>55</v>
      </c>
      <c r="F4875" s="8">
        <v>4</v>
      </c>
      <c r="G4875" s="10">
        <v>0</v>
      </c>
      <c r="H4875" t="s">
        <v>13</v>
      </c>
      <c r="I4875" s="8">
        <v>23996</v>
      </c>
      <c r="J4875" s="8">
        <v>6462.54</v>
      </c>
      <c r="K4875" s="12">
        <f>YEAR(Table2[[#This Row],[Order_Date]])</f>
        <v>2024</v>
      </c>
      <c r="L4875" s="12">
        <f>MONTH(Table2[[#This Row],[Order_Date]])</f>
        <v>9</v>
      </c>
      <c r="M4875" t="str">
        <f>TEXT(Table2[[#This Row],[Order_Date]],"mmm")</f>
        <v>Sep</v>
      </c>
      <c r="N4875" t="str">
        <f>TEXT(Table2[[#This Row],[Order_Date]],"YYYY-MM")</f>
        <v>2024-09</v>
      </c>
      <c r="O4875" s="9">
        <f>IFERROR(Table2[[#This Row],[Profit]]/Table2[[#This Row],[Sales]],0)</f>
        <v>0.26931738623103851</v>
      </c>
      <c r="P4875" t="str">
        <f>_xlfn.XLOOKUP(Table2[[#This Row],[Product_ID]],Table4[Product_ID],Table4[Category],"Not Found")</f>
        <v>Furniture</v>
      </c>
      <c r="Q4875" t="str">
        <f>_xlfn.XLOOKUP(Table2[[#This Row],[Product_ID]],Table4[Product_ID],Table4[Sub_Category],"Not Found")</f>
        <v>Furniture</v>
      </c>
      <c r="R4875" t="str">
        <f>_xlfn.XLOOKUP(Table2[[#This Row],[Customer_ID]],Table1[Customer_ID],Table1[Region],"Not Found")</f>
        <v>South</v>
      </c>
      <c r="S4875" t="str">
        <f>_xlfn.XLOOKUP(Table2[[#This Row],[Customer_ID]],Table1[Customer_ID],Table1[Segment],"Not Found")</f>
        <v>Consumer</v>
      </c>
      <c r="T4875" t="str">
        <f>_xlfn.XLOOKUP(Table2[[#This Row],[Product_ID]],Table4[Product_ID],Table4[Product_Name],"Not Found")</f>
        <v>Study Table</v>
      </c>
    </row>
    <row r="4876" spans="1:20" x14ac:dyDescent="0.3">
      <c r="A4876" t="s">
        <v>5408</v>
      </c>
      <c r="B4876" s="4">
        <v>45650</v>
      </c>
      <c r="C4876" s="4">
        <v>45651</v>
      </c>
      <c r="D4876" t="s">
        <v>1219</v>
      </c>
      <c r="E4876" t="s">
        <v>20</v>
      </c>
      <c r="F4876" s="8">
        <v>1</v>
      </c>
      <c r="G4876" s="10">
        <v>0.05</v>
      </c>
      <c r="H4876" t="s">
        <v>30</v>
      </c>
      <c r="I4876" s="8">
        <v>6649.05</v>
      </c>
      <c r="J4876" s="8">
        <v>1097.07</v>
      </c>
      <c r="K4876" s="12">
        <f>YEAR(Table2[[#This Row],[Order_Date]])</f>
        <v>2024</v>
      </c>
      <c r="L4876" s="12">
        <f>MONTH(Table2[[#This Row],[Order_Date]])</f>
        <v>12</v>
      </c>
      <c r="M4876" t="str">
        <f>TEXT(Table2[[#This Row],[Order_Date]],"mmm")</f>
        <v>Dec</v>
      </c>
      <c r="N4876" t="str">
        <f>TEXT(Table2[[#This Row],[Order_Date]],"YYYY-MM")</f>
        <v>2024-12</v>
      </c>
      <c r="O4876" s="9">
        <f>IFERROR(Table2[[#This Row],[Profit]]/Table2[[#This Row],[Sales]],0)</f>
        <v>0.16499650325986417</v>
      </c>
      <c r="P4876" t="str">
        <f>_xlfn.XLOOKUP(Table2[[#This Row],[Product_ID]],Table4[Product_ID],Table4[Category],"Not Found")</f>
        <v>Furniture</v>
      </c>
      <c r="Q4876" t="str">
        <f>_xlfn.XLOOKUP(Table2[[#This Row],[Product_ID]],Table4[Product_ID],Table4[Sub_Category],"Not Found")</f>
        <v>Furniture</v>
      </c>
      <c r="R4876" t="str">
        <f>_xlfn.XLOOKUP(Table2[[#This Row],[Customer_ID]],Table1[Customer_ID],Table1[Region],"Not Found")</f>
        <v>South</v>
      </c>
      <c r="S4876" t="str">
        <f>_xlfn.XLOOKUP(Table2[[#This Row],[Customer_ID]],Table1[Customer_ID],Table1[Segment],"Not Found")</f>
        <v>Consumer</v>
      </c>
      <c r="T4876" t="str">
        <f>_xlfn.XLOOKUP(Table2[[#This Row],[Product_ID]],Table4[Product_ID],Table4[Product_Name],"Not Found")</f>
        <v>Office Chair</v>
      </c>
    </row>
    <row r="4877" spans="1:20" x14ac:dyDescent="0.3">
      <c r="A4877" t="s">
        <v>5409</v>
      </c>
      <c r="B4877" s="4">
        <v>45608</v>
      </c>
      <c r="C4877" s="4">
        <v>45611</v>
      </c>
      <c r="D4877" t="s">
        <v>381</v>
      </c>
      <c r="E4877" t="s">
        <v>45</v>
      </c>
      <c r="F4877" s="8">
        <v>5</v>
      </c>
      <c r="G4877" s="10">
        <v>0</v>
      </c>
      <c r="H4877" t="s">
        <v>13</v>
      </c>
      <c r="I4877" s="8">
        <v>12495</v>
      </c>
      <c r="J4877" s="8">
        <v>3045.02</v>
      </c>
      <c r="K4877" s="12">
        <f>YEAR(Table2[[#This Row],[Order_Date]])</f>
        <v>2024</v>
      </c>
      <c r="L4877" s="12">
        <f>MONTH(Table2[[#This Row],[Order_Date]])</f>
        <v>11</v>
      </c>
      <c r="M4877" t="str">
        <f>TEXT(Table2[[#This Row],[Order_Date]],"mmm")</f>
        <v>Nov</v>
      </c>
      <c r="N4877" t="str">
        <f>TEXT(Table2[[#This Row],[Order_Date]],"YYYY-MM")</f>
        <v>2024-11</v>
      </c>
      <c r="O4877" s="9">
        <f>IFERROR(Table2[[#This Row],[Profit]]/Table2[[#This Row],[Sales]],0)</f>
        <v>0.24369907963185275</v>
      </c>
      <c r="P4877" t="str">
        <f>_xlfn.XLOOKUP(Table2[[#This Row],[Product_ID]],Table4[Product_ID],Table4[Category],"Not Found")</f>
        <v>Technology</v>
      </c>
      <c r="Q4877" t="str">
        <f>_xlfn.XLOOKUP(Table2[[#This Row],[Product_ID]],Table4[Product_ID],Table4[Sub_Category],"Not Found")</f>
        <v>Audio</v>
      </c>
      <c r="R4877" t="str">
        <f>_xlfn.XLOOKUP(Table2[[#This Row],[Customer_ID]],Table1[Customer_ID],Table1[Region],"Not Found")</f>
        <v>West</v>
      </c>
      <c r="S4877" t="str">
        <f>_xlfn.XLOOKUP(Table2[[#This Row],[Customer_ID]],Table1[Customer_ID],Table1[Segment],"Not Found")</f>
        <v>Corporate</v>
      </c>
      <c r="T4877" t="str">
        <f>_xlfn.XLOOKUP(Table2[[#This Row],[Product_ID]],Table4[Product_ID],Table4[Product_Name],"Not Found")</f>
        <v>Headphones</v>
      </c>
    </row>
    <row r="4878" spans="1:20" x14ac:dyDescent="0.3">
      <c r="A4878" t="s">
        <v>5410</v>
      </c>
      <c r="B4878" s="4">
        <v>45615</v>
      </c>
      <c r="C4878" s="4">
        <v>45620</v>
      </c>
      <c r="D4878" t="s">
        <v>1808</v>
      </c>
      <c r="E4878" t="s">
        <v>29</v>
      </c>
      <c r="F4878" s="8">
        <v>2</v>
      </c>
      <c r="G4878" s="10">
        <v>0.05</v>
      </c>
      <c r="H4878" t="s">
        <v>17</v>
      </c>
      <c r="I4878" s="8">
        <v>758.1</v>
      </c>
      <c r="J4878" s="8">
        <v>212.86</v>
      </c>
      <c r="K4878" s="12">
        <f>YEAR(Table2[[#This Row],[Order_Date]])</f>
        <v>2024</v>
      </c>
      <c r="L4878" s="12">
        <f>MONTH(Table2[[#This Row],[Order_Date]])</f>
        <v>11</v>
      </c>
      <c r="M4878" t="str">
        <f>TEXT(Table2[[#This Row],[Order_Date]],"mmm")</f>
        <v>Nov</v>
      </c>
      <c r="N4878" t="str">
        <f>TEXT(Table2[[#This Row],[Order_Date]],"YYYY-MM")</f>
        <v>2024-11</v>
      </c>
      <c r="O4878" s="9">
        <f>IFERROR(Table2[[#This Row],[Profit]]/Table2[[#This Row],[Sales]],0)</f>
        <v>0.28078089961746472</v>
      </c>
      <c r="P4878" t="str">
        <f>_xlfn.XLOOKUP(Table2[[#This Row],[Product_ID]],Table4[Product_ID],Table4[Category],"Not Found")</f>
        <v>Office</v>
      </c>
      <c r="Q4878" t="str">
        <f>_xlfn.XLOOKUP(Table2[[#This Row],[Product_ID]],Table4[Product_ID],Table4[Sub_Category],"Not Found")</f>
        <v>Paper</v>
      </c>
      <c r="R4878" t="str">
        <f>_xlfn.XLOOKUP(Table2[[#This Row],[Customer_ID]],Table1[Customer_ID],Table1[Region],"Not Found")</f>
        <v>West</v>
      </c>
      <c r="S4878" t="str">
        <f>_xlfn.XLOOKUP(Table2[[#This Row],[Customer_ID]],Table1[Customer_ID],Table1[Segment],"Not Found")</f>
        <v>Consumer</v>
      </c>
      <c r="T4878" t="str">
        <f>_xlfn.XLOOKUP(Table2[[#This Row],[Product_ID]],Table4[Product_ID],Table4[Product_Name],"Not Found")</f>
        <v>Notebook Set</v>
      </c>
    </row>
    <row r="4879" spans="1:20" x14ac:dyDescent="0.3">
      <c r="A4879" t="s">
        <v>5411</v>
      </c>
      <c r="B4879" s="4">
        <v>45957</v>
      </c>
      <c r="C4879" s="4">
        <v>45958</v>
      </c>
      <c r="D4879" t="s">
        <v>771</v>
      </c>
      <c r="E4879" t="s">
        <v>68</v>
      </c>
      <c r="F4879" s="8">
        <v>2</v>
      </c>
      <c r="G4879" s="10">
        <v>0</v>
      </c>
      <c r="H4879" t="s">
        <v>30</v>
      </c>
      <c r="I4879" s="8">
        <v>2598</v>
      </c>
      <c r="J4879" s="8">
        <v>626.83000000000004</v>
      </c>
      <c r="K4879" s="12">
        <f>YEAR(Table2[[#This Row],[Order_Date]])</f>
        <v>2025</v>
      </c>
      <c r="L4879" s="12">
        <f>MONTH(Table2[[#This Row],[Order_Date]])</f>
        <v>10</v>
      </c>
      <c r="M4879" t="str">
        <f>TEXT(Table2[[#This Row],[Order_Date]],"mmm")</f>
        <v>Oct</v>
      </c>
      <c r="N4879" t="str">
        <f>TEXT(Table2[[#This Row],[Order_Date]],"YYYY-MM")</f>
        <v>2025-10</v>
      </c>
      <c r="O4879" s="9">
        <f>IFERROR(Table2[[#This Row],[Profit]]/Table2[[#This Row],[Sales]],0)</f>
        <v>0.24127405696689763</v>
      </c>
      <c r="P4879" t="str">
        <f>_xlfn.XLOOKUP(Table2[[#This Row],[Product_ID]],Table4[Product_ID],Table4[Category],"Not Found")</f>
        <v>Home</v>
      </c>
      <c r="Q4879" t="str">
        <f>_xlfn.XLOOKUP(Table2[[#This Row],[Product_ID]],Table4[Product_ID],Table4[Sub_Category],"Not Found")</f>
        <v>Lighting</v>
      </c>
      <c r="R4879" t="str">
        <f>_xlfn.XLOOKUP(Table2[[#This Row],[Customer_ID]],Table1[Customer_ID],Table1[Region],"Not Found")</f>
        <v>West</v>
      </c>
      <c r="S4879" t="str">
        <f>_xlfn.XLOOKUP(Table2[[#This Row],[Customer_ID]],Table1[Customer_ID],Table1[Segment],"Not Found")</f>
        <v>Consumer</v>
      </c>
      <c r="T4879" t="str">
        <f>_xlfn.XLOOKUP(Table2[[#This Row],[Product_ID]],Table4[Product_ID],Table4[Product_Name],"Not Found")</f>
        <v>Table Lamp</v>
      </c>
    </row>
    <row r="4880" spans="1:20" x14ac:dyDescent="0.3">
      <c r="A4880" t="s">
        <v>5412</v>
      </c>
      <c r="B4880" s="4">
        <v>45943</v>
      </c>
      <c r="C4880" s="4">
        <v>45944</v>
      </c>
      <c r="D4880" t="s">
        <v>285</v>
      </c>
      <c r="E4880" t="s">
        <v>50</v>
      </c>
      <c r="F4880" s="8">
        <v>3</v>
      </c>
      <c r="G4880" s="10">
        <v>0</v>
      </c>
      <c r="H4880" t="s">
        <v>21</v>
      </c>
      <c r="I4880" s="8">
        <v>1497</v>
      </c>
      <c r="J4880" s="8">
        <v>390.77</v>
      </c>
      <c r="K4880" s="12">
        <f>YEAR(Table2[[#This Row],[Order_Date]])</f>
        <v>2025</v>
      </c>
      <c r="L4880" s="12">
        <f>MONTH(Table2[[#This Row],[Order_Date]])</f>
        <v>10</v>
      </c>
      <c r="M4880" t="str">
        <f>TEXT(Table2[[#This Row],[Order_Date]],"mmm")</f>
        <v>Oct</v>
      </c>
      <c r="N4880" t="str">
        <f>TEXT(Table2[[#This Row],[Order_Date]],"YYYY-MM")</f>
        <v>2025-10</v>
      </c>
      <c r="O4880" s="9">
        <f>IFERROR(Table2[[#This Row],[Profit]]/Table2[[#This Row],[Sales]],0)</f>
        <v>0.26103540414161658</v>
      </c>
      <c r="P4880" t="str">
        <f>_xlfn.XLOOKUP(Table2[[#This Row],[Product_ID]],Table4[Product_ID],Table4[Category],"Not Found")</f>
        <v>Technology</v>
      </c>
      <c r="Q4880" t="str">
        <f>_xlfn.XLOOKUP(Table2[[#This Row],[Product_ID]],Table4[Product_ID],Table4[Sub_Category],"Not Found")</f>
        <v>Accessories</v>
      </c>
      <c r="R4880" t="str">
        <f>_xlfn.XLOOKUP(Table2[[#This Row],[Customer_ID]],Table1[Customer_ID],Table1[Region],"Not Found")</f>
        <v>West</v>
      </c>
      <c r="S4880" t="str">
        <f>_xlfn.XLOOKUP(Table2[[#This Row],[Customer_ID]],Table1[Customer_ID],Table1[Segment],"Not Found")</f>
        <v>Home Office</v>
      </c>
      <c r="T4880" t="str">
        <f>_xlfn.XLOOKUP(Table2[[#This Row],[Product_ID]],Table4[Product_ID],Table4[Product_Name],"Not Found")</f>
        <v>Wireless Mouse</v>
      </c>
    </row>
    <row r="4881" spans="1:20" x14ac:dyDescent="0.3">
      <c r="A4881" t="s">
        <v>5413</v>
      </c>
      <c r="B4881" s="4">
        <v>45854</v>
      </c>
      <c r="C4881" s="4">
        <v>45857</v>
      </c>
      <c r="D4881" t="s">
        <v>103</v>
      </c>
      <c r="E4881" t="s">
        <v>55</v>
      </c>
      <c r="F4881" s="8">
        <v>2</v>
      </c>
      <c r="G4881" s="10">
        <v>0</v>
      </c>
      <c r="H4881" t="s">
        <v>13</v>
      </c>
      <c r="I4881" s="8">
        <v>11998</v>
      </c>
      <c r="J4881" s="8">
        <v>1968.7</v>
      </c>
      <c r="K4881" s="12">
        <f>YEAR(Table2[[#This Row],[Order_Date]])</f>
        <v>2025</v>
      </c>
      <c r="L4881" s="12">
        <f>MONTH(Table2[[#This Row],[Order_Date]])</f>
        <v>7</v>
      </c>
      <c r="M4881" t="str">
        <f>TEXT(Table2[[#This Row],[Order_Date]],"mmm")</f>
        <v>Jul</v>
      </c>
      <c r="N4881" t="str">
        <f>TEXT(Table2[[#This Row],[Order_Date]],"YYYY-MM")</f>
        <v>2025-07</v>
      </c>
      <c r="O4881" s="9">
        <f>IFERROR(Table2[[#This Row],[Profit]]/Table2[[#This Row],[Sales]],0)</f>
        <v>0.16408568094682446</v>
      </c>
      <c r="P4881" t="str">
        <f>_xlfn.XLOOKUP(Table2[[#This Row],[Product_ID]],Table4[Product_ID],Table4[Category],"Not Found")</f>
        <v>Furniture</v>
      </c>
      <c r="Q4881" t="str">
        <f>_xlfn.XLOOKUP(Table2[[#This Row],[Product_ID]],Table4[Product_ID],Table4[Sub_Category],"Not Found")</f>
        <v>Furniture</v>
      </c>
      <c r="R4881" t="str">
        <f>_xlfn.XLOOKUP(Table2[[#This Row],[Customer_ID]],Table1[Customer_ID],Table1[Region],"Not Found")</f>
        <v>West</v>
      </c>
      <c r="S4881" t="str">
        <f>_xlfn.XLOOKUP(Table2[[#This Row],[Customer_ID]],Table1[Customer_ID],Table1[Segment],"Not Found")</f>
        <v>Consumer</v>
      </c>
      <c r="T4881" t="str">
        <f>_xlfn.XLOOKUP(Table2[[#This Row],[Product_ID]],Table4[Product_ID],Table4[Product_Name],"Not Found")</f>
        <v>Study Table</v>
      </c>
    </row>
    <row r="4882" spans="1:20" x14ac:dyDescent="0.3">
      <c r="A4882" t="s">
        <v>5414</v>
      </c>
      <c r="B4882" s="4">
        <v>45920</v>
      </c>
      <c r="C4882" s="4">
        <v>45923</v>
      </c>
      <c r="D4882" t="s">
        <v>1687</v>
      </c>
      <c r="E4882" t="s">
        <v>50</v>
      </c>
      <c r="F4882" s="8">
        <v>1</v>
      </c>
      <c r="G4882" s="10">
        <v>0.15</v>
      </c>
      <c r="H4882" t="s">
        <v>13</v>
      </c>
      <c r="I4882" s="8">
        <v>424.15</v>
      </c>
      <c r="J4882" s="8">
        <v>88.83</v>
      </c>
      <c r="K4882" s="12">
        <f>YEAR(Table2[[#This Row],[Order_Date]])</f>
        <v>2025</v>
      </c>
      <c r="L4882" s="12">
        <f>MONTH(Table2[[#This Row],[Order_Date]])</f>
        <v>9</v>
      </c>
      <c r="M4882" t="str">
        <f>TEXT(Table2[[#This Row],[Order_Date]],"mmm")</f>
        <v>Sep</v>
      </c>
      <c r="N4882" t="str">
        <f>TEXT(Table2[[#This Row],[Order_Date]],"YYYY-MM")</f>
        <v>2025-09</v>
      </c>
      <c r="O4882" s="9">
        <f>IFERROR(Table2[[#This Row],[Profit]]/Table2[[#This Row],[Sales]],0)</f>
        <v>0.20943062595779796</v>
      </c>
      <c r="P4882" t="str">
        <f>_xlfn.XLOOKUP(Table2[[#This Row],[Product_ID]],Table4[Product_ID],Table4[Category],"Not Found")</f>
        <v>Technology</v>
      </c>
      <c r="Q4882" t="str">
        <f>_xlfn.XLOOKUP(Table2[[#This Row],[Product_ID]],Table4[Product_ID],Table4[Sub_Category],"Not Found")</f>
        <v>Accessories</v>
      </c>
      <c r="R4882" t="str">
        <f>_xlfn.XLOOKUP(Table2[[#This Row],[Customer_ID]],Table1[Customer_ID],Table1[Region],"Not Found")</f>
        <v>West</v>
      </c>
      <c r="S4882" t="str">
        <f>_xlfn.XLOOKUP(Table2[[#This Row],[Customer_ID]],Table1[Customer_ID],Table1[Segment],"Not Found")</f>
        <v>Consumer</v>
      </c>
      <c r="T4882" t="str">
        <f>_xlfn.XLOOKUP(Table2[[#This Row],[Product_ID]],Table4[Product_ID],Table4[Product_Name],"Not Found")</f>
        <v>Wireless Mouse</v>
      </c>
    </row>
    <row r="4883" spans="1:20" x14ac:dyDescent="0.3">
      <c r="A4883" t="s">
        <v>5415</v>
      </c>
      <c r="B4883" s="4">
        <v>45712</v>
      </c>
      <c r="C4883" s="4">
        <v>45716</v>
      </c>
      <c r="D4883" t="s">
        <v>399</v>
      </c>
      <c r="E4883" t="s">
        <v>200</v>
      </c>
      <c r="F4883" s="8">
        <v>3</v>
      </c>
      <c r="G4883" s="10">
        <v>0.05</v>
      </c>
      <c r="H4883" t="s">
        <v>17</v>
      </c>
      <c r="I4883" s="8">
        <v>3132.15</v>
      </c>
      <c r="J4883" s="8">
        <v>1027.72</v>
      </c>
      <c r="K4883" s="12">
        <f>YEAR(Table2[[#This Row],[Order_Date]])</f>
        <v>2025</v>
      </c>
      <c r="L4883" s="12">
        <f>MONTH(Table2[[#This Row],[Order_Date]])</f>
        <v>2</v>
      </c>
      <c r="M4883" t="str">
        <f>TEXT(Table2[[#This Row],[Order_Date]],"mmm")</f>
        <v>Feb</v>
      </c>
      <c r="N4883" t="str">
        <f>TEXT(Table2[[#This Row],[Order_Date]],"YYYY-MM")</f>
        <v>2025-02</v>
      </c>
      <c r="O4883" s="9">
        <f>IFERROR(Table2[[#This Row],[Profit]]/Table2[[#This Row],[Sales]],0)</f>
        <v>0.32811966221285699</v>
      </c>
      <c r="P4883" t="str">
        <f>_xlfn.XLOOKUP(Table2[[#This Row],[Product_ID]],Table4[Product_ID],Table4[Category],"Not Found")</f>
        <v>Office</v>
      </c>
      <c r="Q4883" t="str">
        <f>_xlfn.XLOOKUP(Table2[[#This Row],[Product_ID]],Table4[Product_ID],Table4[Sub_Category],"Not Found")</f>
        <v>Office Supplies</v>
      </c>
      <c r="R4883" t="str">
        <f>_xlfn.XLOOKUP(Table2[[#This Row],[Customer_ID]],Table1[Customer_ID],Table1[Region],"Not Found")</f>
        <v>West</v>
      </c>
      <c r="S4883" t="str">
        <f>_xlfn.XLOOKUP(Table2[[#This Row],[Customer_ID]],Table1[Customer_ID],Table1[Segment],"Not Found")</f>
        <v>Corporate</v>
      </c>
      <c r="T4883" t="str">
        <f>_xlfn.XLOOKUP(Table2[[#This Row],[Product_ID]],Table4[Product_ID],Table4[Product_Name],"Not Found")</f>
        <v>Laptop Stand</v>
      </c>
    </row>
    <row r="4884" spans="1:20" x14ac:dyDescent="0.3">
      <c r="A4884" t="s">
        <v>5416</v>
      </c>
      <c r="B4884" s="4">
        <v>45337</v>
      </c>
      <c r="C4884" s="4">
        <v>45342</v>
      </c>
      <c r="D4884" t="s">
        <v>894</v>
      </c>
      <c r="E4884" t="s">
        <v>71</v>
      </c>
      <c r="F4884" s="8">
        <v>2</v>
      </c>
      <c r="G4884" s="10">
        <v>0.05</v>
      </c>
      <c r="H4884" t="s">
        <v>30</v>
      </c>
      <c r="I4884" s="8">
        <v>1518.1</v>
      </c>
      <c r="J4884" s="8">
        <v>359.08</v>
      </c>
      <c r="K4884" s="12">
        <f>YEAR(Table2[[#This Row],[Order_Date]])</f>
        <v>2024</v>
      </c>
      <c r="L4884" s="12">
        <f>MONTH(Table2[[#This Row],[Order_Date]])</f>
        <v>2</v>
      </c>
      <c r="M4884" t="str">
        <f>TEXT(Table2[[#This Row],[Order_Date]],"mmm")</f>
        <v>Feb</v>
      </c>
      <c r="N4884" t="str">
        <f>TEXT(Table2[[#This Row],[Order_Date]],"YYYY-MM")</f>
        <v>2024-02</v>
      </c>
      <c r="O4884" s="9">
        <f>IFERROR(Table2[[#This Row],[Profit]]/Table2[[#This Row],[Sales]],0)</f>
        <v>0.23653250773993809</v>
      </c>
      <c r="P4884" t="str">
        <f>_xlfn.XLOOKUP(Table2[[#This Row],[Product_ID]],Table4[Product_ID],Table4[Category],"Not Found")</f>
        <v>Home</v>
      </c>
      <c r="Q4884" t="str">
        <f>_xlfn.XLOOKUP(Table2[[#This Row],[Product_ID]],Table4[Product_ID],Table4[Sub_Category],"Not Found")</f>
        <v>Storage</v>
      </c>
      <c r="R4884" t="str">
        <f>_xlfn.XLOOKUP(Table2[[#This Row],[Customer_ID]],Table1[Customer_ID],Table1[Region],"Not Found")</f>
        <v>West</v>
      </c>
      <c r="S4884" t="str">
        <f>_xlfn.XLOOKUP(Table2[[#This Row],[Customer_ID]],Table1[Customer_ID],Table1[Segment],"Not Found")</f>
        <v>Home Office</v>
      </c>
      <c r="T4884" t="str">
        <f>_xlfn.XLOOKUP(Table2[[#This Row],[Product_ID]],Table4[Product_ID],Table4[Product_Name],"Not Found")</f>
        <v>Storage Box</v>
      </c>
    </row>
    <row r="4885" spans="1:20" x14ac:dyDescent="0.3">
      <c r="A4885" t="s">
        <v>5417</v>
      </c>
      <c r="B4885" s="4">
        <v>45891</v>
      </c>
      <c r="C4885" s="4">
        <v>45896</v>
      </c>
      <c r="D4885" t="s">
        <v>231</v>
      </c>
      <c r="E4885" t="s">
        <v>45</v>
      </c>
      <c r="F4885" s="8">
        <v>2</v>
      </c>
      <c r="G4885" s="10">
        <v>0.05</v>
      </c>
      <c r="H4885" t="s">
        <v>13</v>
      </c>
      <c r="I4885" s="8">
        <v>4748.1000000000004</v>
      </c>
      <c r="J4885" s="8">
        <v>810.92</v>
      </c>
      <c r="K4885" s="12">
        <f>YEAR(Table2[[#This Row],[Order_Date]])</f>
        <v>2025</v>
      </c>
      <c r="L4885" s="12">
        <f>MONTH(Table2[[#This Row],[Order_Date]])</f>
        <v>8</v>
      </c>
      <c r="M4885" t="str">
        <f>TEXT(Table2[[#This Row],[Order_Date]],"mmm")</f>
        <v>Aug</v>
      </c>
      <c r="N4885" t="str">
        <f>TEXT(Table2[[#This Row],[Order_Date]],"YYYY-MM")</f>
        <v>2025-08</v>
      </c>
      <c r="O4885" s="9">
        <f>IFERROR(Table2[[#This Row],[Profit]]/Table2[[#This Row],[Sales]],0)</f>
        <v>0.17078831532613042</v>
      </c>
      <c r="P4885" t="str">
        <f>_xlfn.XLOOKUP(Table2[[#This Row],[Product_ID]],Table4[Product_ID],Table4[Category],"Not Found")</f>
        <v>Technology</v>
      </c>
      <c r="Q4885" t="str">
        <f>_xlfn.XLOOKUP(Table2[[#This Row],[Product_ID]],Table4[Product_ID],Table4[Sub_Category],"Not Found")</f>
        <v>Audio</v>
      </c>
      <c r="R4885" t="str">
        <f>_xlfn.XLOOKUP(Table2[[#This Row],[Customer_ID]],Table1[Customer_ID],Table1[Region],"Not Found")</f>
        <v>West</v>
      </c>
      <c r="S4885" t="str">
        <f>_xlfn.XLOOKUP(Table2[[#This Row],[Customer_ID]],Table1[Customer_ID],Table1[Segment],"Not Found")</f>
        <v>Consumer</v>
      </c>
      <c r="T4885" t="str">
        <f>_xlfn.XLOOKUP(Table2[[#This Row],[Product_ID]],Table4[Product_ID],Table4[Product_Name],"Not Found")</f>
        <v>Headphones</v>
      </c>
    </row>
    <row r="4886" spans="1:20" x14ac:dyDescent="0.3">
      <c r="A4886" t="s">
        <v>5418</v>
      </c>
      <c r="B4886" s="4">
        <v>46011</v>
      </c>
      <c r="C4886" s="4">
        <v>46013</v>
      </c>
      <c r="D4886" t="s">
        <v>1353</v>
      </c>
      <c r="E4886" t="s">
        <v>81</v>
      </c>
      <c r="F4886" s="8">
        <v>3</v>
      </c>
      <c r="G4886" s="10">
        <v>0</v>
      </c>
      <c r="H4886" t="s">
        <v>13</v>
      </c>
      <c r="I4886" s="8">
        <v>2397</v>
      </c>
      <c r="J4886" s="8">
        <v>504.63</v>
      </c>
      <c r="K4886" s="12">
        <f>YEAR(Table2[[#This Row],[Order_Date]])</f>
        <v>2025</v>
      </c>
      <c r="L4886" s="12">
        <f>MONTH(Table2[[#This Row],[Order_Date]])</f>
        <v>12</v>
      </c>
      <c r="M4886" t="str">
        <f>TEXT(Table2[[#This Row],[Order_Date]],"mmm")</f>
        <v>Dec</v>
      </c>
      <c r="N4886" t="str">
        <f>TEXT(Table2[[#This Row],[Order_Date]],"YYYY-MM")</f>
        <v>2025-12</v>
      </c>
      <c r="O4886" s="9">
        <f>IFERROR(Table2[[#This Row],[Profit]]/Table2[[#This Row],[Sales]],0)</f>
        <v>0.21052565707133916</v>
      </c>
      <c r="P4886" t="str">
        <f>_xlfn.XLOOKUP(Table2[[#This Row],[Product_ID]],Table4[Product_ID],Table4[Category],"Not Found")</f>
        <v>Home</v>
      </c>
      <c r="Q4886" t="str">
        <f>_xlfn.XLOOKUP(Table2[[#This Row],[Product_ID]],Table4[Product_ID],Table4[Sub_Category],"Not Found")</f>
        <v>Kitchen</v>
      </c>
      <c r="R4886" t="str">
        <f>_xlfn.XLOOKUP(Table2[[#This Row],[Customer_ID]],Table1[Customer_ID],Table1[Region],"Not Found")</f>
        <v>West</v>
      </c>
      <c r="S4886" t="str">
        <f>_xlfn.XLOOKUP(Table2[[#This Row],[Customer_ID]],Table1[Customer_ID],Table1[Segment],"Not Found")</f>
        <v>Corporate</v>
      </c>
      <c r="T4886" t="str">
        <f>_xlfn.XLOOKUP(Table2[[#This Row],[Product_ID]],Table4[Product_ID],Table4[Product_Name],"Not Found")</f>
        <v>Travel Mug</v>
      </c>
    </row>
    <row r="4887" spans="1:20" x14ac:dyDescent="0.3">
      <c r="A4887" t="s">
        <v>5419</v>
      </c>
      <c r="B4887" s="4">
        <v>45560</v>
      </c>
      <c r="C4887" s="4">
        <v>45562</v>
      </c>
      <c r="D4887" t="s">
        <v>73</v>
      </c>
      <c r="E4887" t="s">
        <v>40</v>
      </c>
      <c r="F4887" s="8">
        <v>1</v>
      </c>
      <c r="G4887" s="10">
        <v>0.2</v>
      </c>
      <c r="H4887" t="s">
        <v>21</v>
      </c>
      <c r="I4887" s="8">
        <v>1199.2</v>
      </c>
      <c r="J4887" s="8">
        <v>285.42</v>
      </c>
      <c r="K4887" s="12">
        <f>YEAR(Table2[[#This Row],[Order_Date]])</f>
        <v>2024</v>
      </c>
      <c r="L4887" s="12">
        <f>MONTH(Table2[[#This Row],[Order_Date]])</f>
        <v>9</v>
      </c>
      <c r="M4887" t="str">
        <f>TEXT(Table2[[#This Row],[Order_Date]],"mmm")</f>
        <v>Sep</v>
      </c>
      <c r="N4887" t="str">
        <f>TEXT(Table2[[#This Row],[Order_Date]],"YYYY-MM")</f>
        <v>2024-09</v>
      </c>
      <c r="O4887" s="9">
        <f>IFERROR(Table2[[#This Row],[Profit]]/Table2[[#This Row],[Sales]],0)</f>
        <v>0.23800867244829887</v>
      </c>
      <c r="P4887" t="str">
        <f>_xlfn.XLOOKUP(Table2[[#This Row],[Product_ID]],Table4[Product_ID],Table4[Category],"Not Found")</f>
        <v>Technology</v>
      </c>
      <c r="Q4887" t="str">
        <f>_xlfn.XLOOKUP(Table2[[#This Row],[Product_ID]],Table4[Product_ID],Table4[Sub_Category],"Not Found")</f>
        <v>Accessories</v>
      </c>
      <c r="R4887" t="str">
        <f>_xlfn.XLOOKUP(Table2[[#This Row],[Customer_ID]],Table1[Customer_ID],Table1[Region],"Not Found")</f>
        <v>West</v>
      </c>
      <c r="S4887" t="str">
        <f>_xlfn.XLOOKUP(Table2[[#This Row],[Customer_ID]],Table1[Customer_ID],Table1[Segment],"Not Found")</f>
        <v>Consumer</v>
      </c>
      <c r="T4887" t="str">
        <f>_xlfn.XLOOKUP(Table2[[#This Row],[Product_ID]],Table4[Product_ID],Table4[Product_Name],"Not Found")</f>
        <v>Power Bank</v>
      </c>
    </row>
    <row r="4888" spans="1:20" x14ac:dyDescent="0.3">
      <c r="A4888" t="s">
        <v>5420</v>
      </c>
      <c r="B4888" s="4">
        <v>45892</v>
      </c>
      <c r="C4888" s="4">
        <v>45897</v>
      </c>
      <c r="D4888" t="s">
        <v>782</v>
      </c>
      <c r="E4888" t="s">
        <v>35</v>
      </c>
      <c r="F4888" s="8">
        <v>2</v>
      </c>
      <c r="G4888" s="10">
        <v>0.1</v>
      </c>
      <c r="H4888" t="s">
        <v>17</v>
      </c>
      <c r="I4888" s="8">
        <v>2878.2</v>
      </c>
      <c r="J4888" s="8">
        <v>792.83</v>
      </c>
      <c r="K4888" s="12">
        <f>YEAR(Table2[[#This Row],[Order_Date]])</f>
        <v>2025</v>
      </c>
      <c r="L4888" s="12">
        <f>MONTH(Table2[[#This Row],[Order_Date]])</f>
        <v>8</v>
      </c>
      <c r="M4888" t="str">
        <f>TEXT(Table2[[#This Row],[Order_Date]],"mmm")</f>
        <v>Aug</v>
      </c>
      <c r="N4888" t="str">
        <f>TEXT(Table2[[#This Row],[Order_Date]],"YYYY-MM")</f>
        <v>2025-08</v>
      </c>
      <c r="O4888" s="9">
        <f>IFERROR(Table2[[#This Row],[Profit]]/Table2[[#This Row],[Sales]],0)</f>
        <v>0.27546035716767425</v>
      </c>
      <c r="P4888" t="str">
        <f>_xlfn.XLOOKUP(Table2[[#This Row],[Product_ID]],Table4[Product_ID],Table4[Category],"Not Found")</f>
        <v>Lifestyle</v>
      </c>
      <c r="Q4888" t="str">
        <f>_xlfn.XLOOKUP(Table2[[#This Row],[Product_ID]],Table4[Product_ID],Table4[Sub_Category],"Not Found")</f>
        <v>Bags</v>
      </c>
      <c r="R4888" t="str">
        <f>_xlfn.XLOOKUP(Table2[[#This Row],[Customer_ID]],Table1[Customer_ID],Table1[Region],"Not Found")</f>
        <v>West</v>
      </c>
      <c r="S4888" t="str">
        <f>_xlfn.XLOOKUP(Table2[[#This Row],[Customer_ID]],Table1[Customer_ID],Table1[Segment],"Not Found")</f>
        <v>Consumer</v>
      </c>
      <c r="T4888" t="str">
        <f>_xlfn.XLOOKUP(Table2[[#This Row],[Product_ID]],Table4[Product_ID],Table4[Product_Name],"Not Found")</f>
        <v>Backpack</v>
      </c>
    </row>
    <row r="4889" spans="1:20" x14ac:dyDescent="0.3">
      <c r="A4889" t="s">
        <v>5421</v>
      </c>
      <c r="B4889" s="4">
        <v>45672</v>
      </c>
      <c r="C4889" s="4">
        <v>45675</v>
      </c>
      <c r="D4889" t="s">
        <v>661</v>
      </c>
      <c r="E4889" t="s">
        <v>68</v>
      </c>
      <c r="F4889" s="8">
        <v>2</v>
      </c>
      <c r="G4889" s="10">
        <v>0.05</v>
      </c>
      <c r="H4889" t="s">
        <v>21</v>
      </c>
      <c r="I4889" s="8">
        <v>2468.1</v>
      </c>
      <c r="J4889" s="8">
        <v>714.63</v>
      </c>
      <c r="K4889" s="12">
        <f>YEAR(Table2[[#This Row],[Order_Date]])</f>
        <v>2025</v>
      </c>
      <c r="L4889" s="12">
        <f>MONTH(Table2[[#This Row],[Order_Date]])</f>
        <v>1</v>
      </c>
      <c r="M4889" t="str">
        <f>TEXT(Table2[[#This Row],[Order_Date]],"mmm")</f>
        <v>Jan</v>
      </c>
      <c r="N4889" t="str">
        <f>TEXT(Table2[[#This Row],[Order_Date]],"YYYY-MM")</f>
        <v>2025-01</v>
      </c>
      <c r="O4889" s="9">
        <f>IFERROR(Table2[[#This Row],[Profit]]/Table2[[#This Row],[Sales]],0)</f>
        <v>0.28954661480491067</v>
      </c>
      <c r="P4889" t="str">
        <f>_xlfn.XLOOKUP(Table2[[#This Row],[Product_ID]],Table4[Product_ID],Table4[Category],"Not Found")</f>
        <v>Home</v>
      </c>
      <c r="Q4889" t="str">
        <f>_xlfn.XLOOKUP(Table2[[#This Row],[Product_ID]],Table4[Product_ID],Table4[Sub_Category],"Not Found")</f>
        <v>Lighting</v>
      </c>
      <c r="R4889" t="str">
        <f>_xlfn.XLOOKUP(Table2[[#This Row],[Customer_ID]],Table1[Customer_ID],Table1[Region],"Not Found")</f>
        <v>South</v>
      </c>
      <c r="S4889" t="str">
        <f>_xlfn.XLOOKUP(Table2[[#This Row],[Customer_ID]],Table1[Customer_ID],Table1[Segment],"Not Found")</f>
        <v>Corporate</v>
      </c>
      <c r="T4889" t="str">
        <f>_xlfn.XLOOKUP(Table2[[#This Row],[Product_ID]],Table4[Product_ID],Table4[Product_Name],"Not Found")</f>
        <v>Table Lamp</v>
      </c>
    </row>
    <row r="4890" spans="1:20" x14ac:dyDescent="0.3">
      <c r="A4890" t="s">
        <v>5422</v>
      </c>
      <c r="B4890" s="4">
        <v>45409</v>
      </c>
      <c r="C4890" s="4">
        <v>45410</v>
      </c>
      <c r="D4890" t="s">
        <v>1383</v>
      </c>
      <c r="E4890" t="s">
        <v>55</v>
      </c>
      <c r="F4890" s="8">
        <v>2</v>
      </c>
      <c r="G4890" s="10">
        <v>0.05</v>
      </c>
      <c r="H4890" t="s">
        <v>17</v>
      </c>
      <c r="I4890" s="8">
        <v>11398.1</v>
      </c>
      <c r="J4890" s="8">
        <v>2060.0100000000002</v>
      </c>
      <c r="K4890" s="12">
        <f>YEAR(Table2[[#This Row],[Order_Date]])</f>
        <v>2024</v>
      </c>
      <c r="L4890" s="12">
        <f>MONTH(Table2[[#This Row],[Order_Date]])</f>
        <v>4</v>
      </c>
      <c r="M4890" t="str">
        <f>TEXT(Table2[[#This Row],[Order_Date]],"mmm")</f>
        <v>Apr</v>
      </c>
      <c r="N4890" t="str">
        <f>TEXT(Table2[[#This Row],[Order_Date]],"YYYY-MM")</f>
        <v>2024-04</v>
      </c>
      <c r="O4890" s="9">
        <f>IFERROR(Table2[[#This Row],[Profit]]/Table2[[#This Row],[Sales]],0)</f>
        <v>0.18073275370456482</v>
      </c>
      <c r="P4890" t="str">
        <f>_xlfn.XLOOKUP(Table2[[#This Row],[Product_ID]],Table4[Product_ID],Table4[Category],"Not Found")</f>
        <v>Furniture</v>
      </c>
      <c r="Q4890" t="str">
        <f>_xlfn.XLOOKUP(Table2[[#This Row],[Product_ID]],Table4[Product_ID],Table4[Sub_Category],"Not Found")</f>
        <v>Furniture</v>
      </c>
      <c r="R4890" t="str">
        <f>_xlfn.XLOOKUP(Table2[[#This Row],[Customer_ID]],Table1[Customer_ID],Table1[Region],"Not Found")</f>
        <v>South</v>
      </c>
      <c r="S4890" t="str">
        <f>_xlfn.XLOOKUP(Table2[[#This Row],[Customer_ID]],Table1[Customer_ID],Table1[Segment],"Not Found")</f>
        <v>Corporate</v>
      </c>
      <c r="T4890" t="str">
        <f>_xlfn.XLOOKUP(Table2[[#This Row],[Product_ID]],Table4[Product_ID],Table4[Product_Name],"Not Found")</f>
        <v>Study Table</v>
      </c>
    </row>
    <row r="4891" spans="1:20" x14ac:dyDescent="0.3">
      <c r="A4891" t="s">
        <v>5423</v>
      </c>
      <c r="B4891" s="4">
        <v>45857</v>
      </c>
      <c r="C4891" s="4">
        <v>45861</v>
      </c>
      <c r="D4891" t="s">
        <v>1356</v>
      </c>
      <c r="E4891" t="s">
        <v>65</v>
      </c>
      <c r="F4891" s="8">
        <v>1</v>
      </c>
      <c r="G4891" s="10">
        <v>0.1</v>
      </c>
      <c r="H4891" t="s">
        <v>13</v>
      </c>
      <c r="I4891" s="8">
        <v>629.1</v>
      </c>
      <c r="J4891" s="8">
        <v>192.93</v>
      </c>
      <c r="K4891" s="12">
        <f>YEAR(Table2[[#This Row],[Order_Date]])</f>
        <v>2025</v>
      </c>
      <c r="L4891" s="12">
        <f>MONTH(Table2[[#This Row],[Order_Date]])</f>
        <v>7</v>
      </c>
      <c r="M4891" t="str">
        <f>TEXT(Table2[[#This Row],[Order_Date]],"mmm")</f>
        <v>Jul</v>
      </c>
      <c r="N4891" t="str">
        <f>TEXT(Table2[[#This Row],[Order_Date]],"YYYY-MM")</f>
        <v>2025-07</v>
      </c>
      <c r="O4891" s="9">
        <f>IFERROR(Table2[[#This Row],[Profit]]/Table2[[#This Row],[Sales]],0)</f>
        <v>0.30667620410109681</v>
      </c>
      <c r="P4891" t="str">
        <f>_xlfn.XLOOKUP(Table2[[#This Row],[Product_ID]],Table4[Product_ID],Table4[Category],"Not Found")</f>
        <v>Office</v>
      </c>
      <c r="Q4891" t="str">
        <f>_xlfn.XLOOKUP(Table2[[#This Row],[Product_ID]],Table4[Product_ID],Table4[Sub_Category],"Not Found")</f>
        <v>Storage</v>
      </c>
      <c r="R4891" t="str">
        <f>_xlfn.XLOOKUP(Table2[[#This Row],[Customer_ID]],Table1[Customer_ID],Table1[Region],"Not Found")</f>
        <v>South</v>
      </c>
      <c r="S4891" t="str">
        <f>_xlfn.XLOOKUP(Table2[[#This Row],[Customer_ID]],Table1[Customer_ID],Table1[Segment],"Not Found")</f>
        <v>Consumer</v>
      </c>
      <c r="T4891" t="str">
        <f>_xlfn.XLOOKUP(Table2[[#This Row],[Product_ID]],Table4[Product_ID],Table4[Product_Name],"Not Found")</f>
        <v>Desk Organizer</v>
      </c>
    </row>
    <row r="4892" spans="1:20" x14ac:dyDescent="0.3">
      <c r="A4892" t="s">
        <v>5424</v>
      </c>
      <c r="B4892" s="4">
        <v>45407</v>
      </c>
      <c r="C4892" s="4">
        <v>45410</v>
      </c>
      <c r="D4892" t="s">
        <v>763</v>
      </c>
      <c r="E4892" t="s">
        <v>200</v>
      </c>
      <c r="F4892" s="8">
        <v>3</v>
      </c>
      <c r="G4892" s="10">
        <v>0</v>
      </c>
      <c r="H4892" t="s">
        <v>17</v>
      </c>
      <c r="I4892" s="8">
        <v>3297</v>
      </c>
      <c r="J4892" s="8">
        <v>963.99</v>
      </c>
      <c r="K4892" s="12">
        <f>YEAR(Table2[[#This Row],[Order_Date]])</f>
        <v>2024</v>
      </c>
      <c r="L4892" s="12">
        <f>MONTH(Table2[[#This Row],[Order_Date]])</f>
        <v>4</v>
      </c>
      <c r="M4892" t="str">
        <f>TEXT(Table2[[#This Row],[Order_Date]],"mmm")</f>
        <v>Apr</v>
      </c>
      <c r="N4892" t="str">
        <f>TEXT(Table2[[#This Row],[Order_Date]],"YYYY-MM")</f>
        <v>2024-04</v>
      </c>
      <c r="O4892" s="9">
        <f>IFERROR(Table2[[#This Row],[Profit]]/Table2[[#This Row],[Sales]],0)</f>
        <v>0.29238398544131028</v>
      </c>
      <c r="P4892" t="str">
        <f>_xlfn.XLOOKUP(Table2[[#This Row],[Product_ID]],Table4[Product_ID],Table4[Category],"Not Found")</f>
        <v>Office</v>
      </c>
      <c r="Q4892" t="str">
        <f>_xlfn.XLOOKUP(Table2[[#This Row],[Product_ID]],Table4[Product_ID],Table4[Sub_Category],"Not Found")</f>
        <v>Office Supplies</v>
      </c>
      <c r="R4892" t="str">
        <f>_xlfn.XLOOKUP(Table2[[#This Row],[Customer_ID]],Table1[Customer_ID],Table1[Region],"Not Found")</f>
        <v>South</v>
      </c>
      <c r="S4892" t="str">
        <f>_xlfn.XLOOKUP(Table2[[#This Row],[Customer_ID]],Table1[Customer_ID],Table1[Segment],"Not Found")</f>
        <v>Consumer</v>
      </c>
      <c r="T4892" t="str">
        <f>_xlfn.XLOOKUP(Table2[[#This Row],[Product_ID]],Table4[Product_ID],Table4[Product_Name],"Not Found")</f>
        <v>Laptop Stand</v>
      </c>
    </row>
    <row r="4893" spans="1:20" x14ac:dyDescent="0.3">
      <c r="A4893" t="s">
        <v>5425</v>
      </c>
      <c r="B4893" s="4">
        <v>45921</v>
      </c>
      <c r="C4893" s="4">
        <v>45922</v>
      </c>
      <c r="D4893" t="s">
        <v>1808</v>
      </c>
      <c r="E4893" t="s">
        <v>26</v>
      </c>
      <c r="F4893" s="8">
        <v>1</v>
      </c>
      <c r="G4893" s="10">
        <v>0</v>
      </c>
      <c r="H4893" t="s">
        <v>17</v>
      </c>
      <c r="I4893" s="8">
        <v>899</v>
      </c>
      <c r="J4893" s="8">
        <v>231.13</v>
      </c>
      <c r="K4893" s="12">
        <f>YEAR(Table2[[#This Row],[Order_Date]])</f>
        <v>2025</v>
      </c>
      <c r="L4893" s="12">
        <f>MONTH(Table2[[#This Row],[Order_Date]])</f>
        <v>9</v>
      </c>
      <c r="M4893" t="str">
        <f>TEXT(Table2[[#This Row],[Order_Date]],"mmm")</f>
        <v>Sep</v>
      </c>
      <c r="N4893" t="str">
        <f>TEXT(Table2[[#This Row],[Order_Date]],"YYYY-MM")</f>
        <v>2025-09</v>
      </c>
      <c r="O4893" s="9">
        <f>IFERROR(Table2[[#This Row],[Profit]]/Table2[[#This Row],[Sales]],0)</f>
        <v>0.25709677419354837</v>
      </c>
      <c r="P4893" t="str">
        <f>_xlfn.XLOOKUP(Table2[[#This Row],[Product_ID]],Table4[Product_ID],Table4[Category],"Not Found")</f>
        <v>Technology</v>
      </c>
      <c r="Q4893" t="str">
        <f>_xlfn.XLOOKUP(Table2[[#This Row],[Product_ID]],Table4[Product_ID],Table4[Sub_Category],"Not Found")</f>
        <v>Accessories</v>
      </c>
      <c r="R4893" t="str">
        <f>_xlfn.XLOOKUP(Table2[[#This Row],[Customer_ID]],Table1[Customer_ID],Table1[Region],"Not Found")</f>
        <v>West</v>
      </c>
      <c r="S4893" t="str">
        <f>_xlfn.XLOOKUP(Table2[[#This Row],[Customer_ID]],Table1[Customer_ID],Table1[Segment],"Not Found")</f>
        <v>Consumer</v>
      </c>
      <c r="T4893" t="str">
        <f>_xlfn.XLOOKUP(Table2[[#This Row],[Product_ID]],Table4[Product_ID],Table4[Product_Name],"Not Found")</f>
        <v>Keyboard</v>
      </c>
    </row>
    <row r="4894" spans="1:20" x14ac:dyDescent="0.3">
      <c r="A4894" t="s">
        <v>5426</v>
      </c>
      <c r="B4894" s="4">
        <v>45551</v>
      </c>
      <c r="C4894" s="4">
        <v>45556</v>
      </c>
      <c r="D4894" t="s">
        <v>865</v>
      </c>
      <c r="E4894" t="s">
        <v>76</v>
      </c>
      <c r="F4894" s="8">
        <v>2</v>
      </c>
      <c r="G4894" s="10">
        <v>0.05</v>
      </c>
      <c r="H4894" t="s">
        <v>21</v>
      </c>
      <c r="I4894" s="8">
        <v>1708.1</v>
      </c>
      <c r="J4894" s="8">
        <v>539.64</v>
      </c>
      <c r="K4894" s="12">
        <f>YEAR(Table2[[#This Row],[Order_Date]])</f>
        <v>2024</v>
      </c>
      <c r="L4894" s="12">
        <f>MONTH(Table2[[#This Row],[Order_Date]])</f>
        <v>9</v>
      </c>
      <c r="M4894" t="str">
        <f>TEXT(Table2[[#This Row],[Order_Date]],"mmm")</f>
        <v>Sep</v>
      </c>
      <c r="N4894" t="str">
        <f>TEXT(Table2[[#This Row],[Order_Date]],"YYYY-MM")</f>
        <v>2024-09</v>
      </c>
      <c r="O4894" s="9">
        <f>IFERROR(Table2[[#This Row],[Profit]]/Table2[[#This Row],[Sales]],0)</f>
        <v>0.31592998068028805</v>
      </c>
      <c r="P4894" t="str">
        <f>_xlfn.XLOOKUP(Table2[[#This Row],[Product_ID]],Table4[Product_ID],Table4[Category],"Not Found")</f>
        <v>Home</v>
      </c>
      <c r="Q4894" t="str">
        <f>_xlfn.XLOOKUP(Table2[[#This Row],[Product_ID]],Table4[Product_ID],Table4[Sub_Category],"Not Found")</f>
        <v>Decor</v>
      </c>
      <c r="R4894" t="str">
        <f>_xlfn.XLOOKUP(Table2[[#This Row],[Customer_ID]],Table1[Customer_ID],Table1[Region],"Not Found")</f>
        <v>West</v>
      </c>
      <c r="S4894" t="str">
        <f>_xlfn.XLOOKUP(Table2[[#This Row],[Customer_ID]],Table1[Customer_ID],Table1[Segment],"Not Found")</f>
        <v>Home Office</v>
      </c>
      <c r="T4894" t="str">
        <f>_xlfn.XLOOKUP(Table2[[#This Row],[Product_ID]],Table4[Product_ID],Table4[Product_Name],"Not Found")</f>
        <v>Wall Clock</v>
      </c>
    </row>
    <row r="4895" spans="1:20" x14ac:dyDescent="0.3">
      <c r="A4895" t="s">
        <v>5427</v>
      </c>
      <c r="B4895" s="4">
        <v>45366</v>
      </c>
      <c r="C4895" s="4">
        <v>45369</v>
      </c>
      <c r="D4895" t="s">
        <v>1873</v>
      </c>
      <c r="E4895" t="s">
        <v>116</v>
      </c>
      <c r="F4895" s="8">
        <v>4</v>
      </c>
      <c r="G4895" s="10">
        <v>0.2</v>
      </c>
      <c r="H4895" t="s">
        <v>21</v>
      </c>
      <c r="I4895" s="8">
        <v>1276.8</v>
      </c>
      <c r="J4895" s="8">
        <v>306.13</v>
      </c>
      <c r="K4895" s="12">
        <f>YEAR(Table2[[#This Row],[Order_Date]])</f>
        <v>2024</v>
      </c>
      <c r="L4895" s="12">
        <f>MONTH(Table2[[#This Row],[Order_Date]])</f>
        <v>3</v>
      </c>
      <c r="M4895" t="str">
        <f>TEXT(Table2[[#This Row],[Order_Date]],"mmm")</f>
        <v>Mar</v>
      </c>
      <c r="N4895" t="str">
        <f>TEXT(Table2[[#This Row],[Order_Date]],"YYYY-MM")</f>
        <v>2024-03</v>
      </c>
      <c r="O4895" s="9">
        <f>IFERROR(Table2[[#This Row],[Profit]]/Table2[[#This Row],[Sales]],0)</f>
        <v>0.23976347117794486</v>
      </c>
      <c r="P4895" t="str">
        <f>_xlfn.XLOOKUP(Table2[[#This Row],[Product_ID]],Table4[Product_ID],Table4[Category],"Not Found")</f>
        <v>Technology</v>
      </c>
      <c r="Q4895" t="str">
        <f>_xlfn.XLOOKUP(Table2[[#This Row],[Product_ID]],Table4[Product_ID],Table4[Sub_Category],"Not Found")</f>
        <v>Accessories</v>
      </c>
      <c r="R4895" t="str">
        <f>_xlfn.XLOOKUP(Table2[[#This Row],[Customer_ID]],Table1[Customer_ID],Table1[Region],"Not Found")</f>
        <v>West</v>
      </c>
      <c r="S4895" t="str">
        <f>_xlfn.XLOOKUP(Table2[[#This Row],[Customer_ID]],Table1[Customer_ID],Table1[Segment],"Not Found")</f>
        <v>Consumer</v>
      </c>
      <c r="T4895" t="str">
        <f>_xlfn.XLOOKUP(Table2[[#This Row],[Product_ID]],Table4[Product_ID],Table4[Product_Name],"Not Found")</f>
        <v>Mobile Holder</v>
      </c>
    </row>
    <row r="4896" spans="1:20" x14ac:dyDescent="0.3">
      <c r="A4896" t="s">
        <v>5428</v>
      </c>
      <c r="B4896" s="4">
        <v>45771</v>
      </c>
      <c r="C4896" s="4">
        <v>45775</v>
      </c>
      <c r="D4896" t="s">
        <v>1046</v>
      </c>
      <c r="E4896" t="s">
        <v>76</v>
      </c>
      <c r="F4896" s="8">
        <v>1</v>
      </c>
      <c r="G4896" s="10">
        <v>0</v>
      </c>
      <c r="H4896" t="s">
        <v>21</v>
      </c>
      <c r="I4896" s="8">
        <v>899</v>
      </c>
      <c r="J4896" s="8">
        <v>240.98</v>
      </c>
      <c r="K4896" s="12">
        <f>YEAR(Table2[[#This Row],[Order_Date]])</f>
        <v>2025</v>
      </c>
      <c r="L4896" s="12">
        <f>MONTH(Table2[[#This Row],[Order_Date]])</f>
        <v>4</v>
      </c>
      <c r="M4896" t="str">
        <f>TEXT(Table2[[#This Row],[Order_Date]],"mmm")</f>
        <v>Apr</v>
      </c>
      <c r="N4896" t="str">
        <f>TEXT(Table2[[#This Row],[Order_Date]],"YYYY-MM")</f>
        <v>2025-04</v>
      </c>
      <c r="O4896" s="9">
        <f>IFERROR(Table2[[#This Row],[Profit]]/Table2[[#This Row],[Sales]],0)</f>
        <v>0.26805339265850947</v>
      </c>
      <c r="P4896" t="str">
        <f>_xlfn.XLOOKUP(Table2[[#This Row],[Product_ID]],Table4[Product_ID],Table4[Category],"Not Found")</f>
        <v>Home</v>
      </c>
      <c r="Q4896" t="str">
        <f>_xlfn.XLOOKUP(Table2[[#This Row],[Product_ID]],Table4[Product_ID],Table4[Sub_Category],"Not Found")</f>
        <v>Decor</v>
      </c>
      <c r="R4896" t="str">
        <f>_xlfn.XLOOKUP(Table2[[#This Row],[Customer_ID]],Table1[Customer_ID],Table1[Region],"Not Found")</f>
        <v>South</v>
      </c>
      <c r="S4896" t="str">
        <f>_xlfn.XLOOKUP(Table2[[#This Row],[Customer_ID]],Table1[Customer_ID],Table1[Segment],"Not Found")</f>
        <v>Consumer</v>
      </c>
      <c r="T4896" t="str">
        <f>_xlfn.XLOOKUP(Table2[[#This Row],[Product_ID]],Table4[Product_ID],Table4[Product_Name],"Not Found")</f>
        <v>Wall Clock</v>
      </c>
    </row>
    <row r="4897" spans="1:20" x14ac:dyDescent="0.3">
      <c r="A4897" t="s">
        <v>5429</v>
      </c>
      <c r="B4897" s="4">
        <v>45596</v>
      </c>
      <c r="C4897" s="4">
        <v>45598</v>
      </c>
      <c r="D4897" t="s">
        <v>1212</v>
      </c>
      <c r="E4897" t="s">
        <v>35</v>
      </c>
      <c r="F4897" s="8">
        <v>1</v>
      </c>
      <c r="G4897" s="10">
        <v>0.05</v>
      </c>
      <c r="H4897" t="s">
        <v>13</v>
      </c>
      <c r="I4897" s="8">
        <v>1519.05</v>
      </c>
      <c r="J4897" s="8">
        <v>514.84</v>
      </c>
      <c r="K4897" s="12">
        <f>YEAR(Table2[[#This Row],[Order_Date]])</f>
        <v>2024</v>
      </c>
      <c r="L4897" s="12">
        <f>MONTH(Table2[[#This Row],[Order_Date]])</f>
        <v>10</v>
      </c>
      <c r="M4897" t="str">
        <f>TEXT(Table2[[#This Row],[Order_Date]],"mmm")</f>
        <v>Oct</v>
      </c>
      <c r="N4897" t="str">
        <f>TEXT(Table2[[#This Row],[Order_Date]],"YYYY-MM")</f>
        <v>2024-10</v>
      </c>
      <c r="O4897" s="9">
        <f>IFERROR(Table2[[#This Row],[Profit]]/Table2[[#This Row],[Sales]],0)</f>
        <v>0.33892235278628091</v>
      </c>
      <c r="P4897" t="str">
        <f>_xlfn.XLOOKUP(Table2[[#This Row],[Product_ID]],Table4[Product_ID],Table4[Category],"Not Found")</f>
        <v>Lifestyle</v>
      </c>
      <c r="Q4897" t="str">
        <f>_xlfn.XLOOKUP(Table2[[#This Row],[Product_ID]],Table4[Product_ID],Table4[Sub_Category],"Not Found")</f>
        <v>Bags</v>
      </c>
      <c r="R4897" t="str">
        <f>_xlfn.XLOOKUP(Table2[[#This Row],[Customer_ID]],Table1[Customer_ID],Table1[Region],"Not Found")</f>
        <v>North</v>
      </c>
      <c r="S4897" t="str">
        <f>_xlfn.XLOOKUP(Table2[[#This Row],[Customer_ID]],Table1[Customer_ID],Table1[Segment],"Not Found")</f>
        <v>Home Office</v>
      </c>
      <c r="T4897" t="str">
        <f>_xlfn.XLOOKUP(Table2[[#This Row],[Product_ID]],Table4[Product_ID],Table4[Product_Name],"Not Found")</f>
        <v>Backpack</v>
      </c>
    </row>
    <row r="4898" spans="1:20" x14ac:dyDescent="0.3">
      <c r="A4898" t="s">
        <v>5430</v>
      </c>
      <c r="B4898" s="4">
        <v>45298</v>
      </c>
      <c r="C4898" s="4">
        <v>45299</v>
      </c>
      <c r="D4898" t="s">
        <v>1731</v>
      </c>
      <c r="E4898" t="s">
        <v>40</v>
      </c>
      <c r="F4898" s="8">
        <v>1</v>
      </c>
      <c r="G4898" s="10">
        <v>0</v>
      </c>
      <c r="H4898" t="s">
        <v>17</v>
      </c>
      <c r="I4898" s="8">
        <v>1499</v>
      </c>
      <c r="J4898" s="8">
        <v>-36.82</v>
      </c>
      <c r="K4898" s="12">
        <f>YEAR(Table2[[#This Row],[Order_Date]])</f>
        <v>2024</v>
      </c>
      <c r="L4898" s="12">
        <f>MONTH(Table2[[#This Row],[Order_Date]])</f>
        <v>1</v>
      </c>
      <c r="M4898" t="str">
        <f>TEXT(Table2[[#This Row],[Order_Date]],"mmm")</f>
        <v>Jan</v>
      </c>
      <c r="N4898" t="str">
        <f>TEXT(Table2[[#This Row],[Order_Date]],"YYYY-MM")</f>
        <v>2024-01</v>
      </c>
      <c r="O4898" s="9">
        <f>IFERROR(Table2[[#This Row],[Profit]]/Table2[[#This Row],[Sales]],0)</f>
        <v>-2.4563042028018678E-2</v>
      </c>
      <c r="P4898" t="str">
        <f>_xlfn.XLOOKUP(Table2[[#This Row],[Product_ID]],Table4[Product_ID],Table4[Category],"Not Found")</f>
        <v>Technology</v>
      </c>
      <c r="Q4898" t="str">
        <f>_xlfn.XLOOKUP(Table2[[#This Row],[Product_ID]],Table4[Product_ID],Table4[Sub_Category],"Not Found")</f>
        <v>Accessories</v>
      </c>
      <c r="R4898" t="str">
        <f>_xlfn.XLOOKUP(Table2[[#This Row],[Customer_ID]],Table1[Customer_ID],Table1[Region],"Not Found")</f>
        <v>North</v>
      </c>
      <c r="S4898" t="str">
        <f>_xlfn.XLOOKUP(Table2[[#This Row],[Customer_ID]],Table1[Customer_ID],Table1[Segment],"Not Found")</f>
        <v>Corporate</v>
      </c>
      <c r="T4898" t="str">
        <f>_xlfn.XLOOKUP(Table2[[#This Row],[Product_ID]],Table4[Product_ID],Table4[Product_Name],"Not Found")</f>
        <v>Power Bank</v>
      </c>
    </row>
    <row r="4899" spans="1:20" x14ac:dyDescent="0.3">
      <c r="A4899" t="s">
        <v>5431</v>
      </c>
      <c r="B4899" s="4">
        <v>45657</v>
      </c>
      <c r="C4899" s="4">
        <v>45660</v>
      </c>
      <c r="D4899" t="s">
        <v>1027</v>
      </c>
      <c r="E4899" t="s">
        <v>16</v>
      </c>
      <c r="F4899" s="8">
        <v>2</v>
      </c>
      <c r="G4899" s="10">
        <v>0</v>
      </c>
      <c r="H4899" t="s">
        <v>17</v>
      </c>
      <c r="I4899" s="8">
        <v>2598</v>
      </c>
      <c r="J4899" s="8">
        <v>620.79999999999995</v>
      </c>
      <c r="K4899" s="12">
        <f>YEAR(Table2[[#This Row],[Order_Date]])</f>
        <v>2024</v>
      </c>
      <c r="L4899" s="12">
        <f>MONTH(Table2[[#This Row],[Order_Date]])</f>
        <v>12</v>
      </c>
      <c r="M4899" t="str">
        <f>TEXT(Table2[[#This Row],[Order_Date]],"mmm")</f>
        <v>Dec</v>
      </c>
      <c r="N4899" t="str">
        <f>TEXT(Table2[[#This Row],[Order_Date]],"YYYY-MM")</f>
        <v>2024-12</v>
      </c>
      <c r="O4899" s="9">
        <f>IFERROR(Table2[[#This Row],[Profit]]/Table2[[#This Row],[Sales]],0)</f>
        <v>0.23895304080061583</v>
      </c>
      <c r="P4899" t="str">
        <f>_xlfn.XLOOKUP(Table2[[#This Row],[Product_ID]],Table4[Product_ID],Table4[Category],"Not Found")</f>
        <v>Technology</v>
      </c>
      <c r="Q4899" t="str">
        <f>_xlfn.XLOOKUP(Table2[[#This Row],[Product_ID]],Table4[Product_ID],Table4[Sub_Category],"Not Found")</f>
        <v>Accessories</v>
      </c>
      <c r="R4899" t="str">
        <f>_xlfn.XLOOKUP(Table2[[#This Row],[Customer_ID]],Table1[Customer_ID],Table1[Region],"Not Found")</f>
        <v>North</v>
      </c>
      <c r="S4899" t="str">
        <f>_xlfn.XLOOKUP(Table2[[#This Row],[Customer_ID]],Table1[Customer_ID],Table1[Segment],"Not Found")</f>
        <v>Home Office</v>
      </c>
      <c r="T4899" t="str">
        <f>_xlfn.XLOOKUP(Table2[[#This Row],[Product_ID]],Table4[Product_ID],Table4[Product_Name],"Not Found")</f>
        <v>USB-C Hub</v>
      </c>
    </row>
    <row r="4900" spans="1:20" x14ac:dyDescent="0.3">
      <c r="A4900" t="s">
        <v>5432</v>
      </c>
      <c r="B4900" s="4">
        <v>45925</v>
      </c>
      <c r="C4900" s="4">
        <v>45929</v>
      </c>
      <c r="D4900" t="s">
        <v>159</v>
      </c>
      <c r="E4900" t="s">
        <v>26</v>
      </c>
      <c r="F4900" s="8">
        <v>4</v>
      </c>
      <c r="G4900" s="10">
        <v>0.05</v>
      </c>
      <c r="H4900" t="s">
        <v>17</v>
      </c>
      <c r="I4900" s="8">
        <v>3416.2</v>
      </c>
      <c r="J4900" s="8">
        <v>641.33000000000004</v>
      </c>
      <c r="K4900" s="12">
        <f>YEAR(Table2[[#This Row],[Order_Date]])</f>
        <v>2025</v>
      </c>
      <c r="L4900" s="12">
        <f>MONTH(Table2[[#This Row],[Order_Date]])</f>
        <v>9</v>
      </c>
      <c r="M4900" t="str">
        <f>TEXT(Table2[[#This Row],[Order_Date]],"mmm")</f>
        <v>Sep</v>
      </c>
      <c r="N4900" t="str">
        <f>TEXT(Table2[[#This Row],[Order_Date]],"YYYY-MM")</f>
        <v>2025-09</v>
      </c>
      <c r="O4900" s="9">
        <f>IFERROR(Table2[[#This Row],[Profit]]/Table2[[#This Row],[Sales]],0)</f>
        <v>0.18773198290498216</v>
      </c>
      <c r="P4900" t="str">
        <f>_xlfn.XLOOKUP(Table2[[#This Row],[Product_ID]],Table4[Product_ID],Table4[Category],"Not Found")</f>
        <v>Technology</v>
      </c>
      <c r="Q4900" t="str">
        <f>_xlfn.XLOOKUP(Table2[[#This Row],[Product_ID]],Table4[Product_ID],Table4[Sub_Category],"Not Found")</f>
        <v>Accessories</v>
      </c>
      <c r="R4900" t="str">
        <f>_xlfn.XLOOKUP(Table2[[#This Row],[Customer_ID]],Table1[Customer_ID],Table1[Region],"Not Found")</f>
        <v>South</v>
      </c>
      <c r="S4900" t="str">
        <f>_xlfn.XLOOKUP(Table2[[#This Row],[Customer_ID]],Table1[Customer_ID],Table1[Segment],"Not Found")</f>
        <v>Home Office</v>
      </c>
      <c r="T4900" t="str">
        <f>_xlfn.XLOOKUP(Table2[[#This Row],[Product_ID]],Table4[Product_ID],Table4[Product_Name],"Not Found")</f>
        <v>Keyboard</v>
      </c>
    </row>
    <row r="4901" spans="1:20" x14ac:dyDescent="0.3">
      <c r="A4901" t="s">
        <v>5433</v>
      </c>
      <c r="B4901" s="4">
        <v>45814</v>
      </c>
      <c r="C4901" s="4">
        <v>45817</v>
      </c>
      <c r="D4901" t="s">
        <v>2272</v>
      </c>
      <c r="E4901" t="s">
        <v>99</v>
      </c>
      <c r="F4901" s="8">
        <v>2</v>
      </c>
      <c r="G4901" s="10">
        <v>0</v>
      </c>
      <c r="H4901" t="s">
        <v>13</v>
      </c>
      <c r="I4901" s="8">
        <v>498</v>
      </c>
      <c r="J4901" s="8">
        <v>126.21</v>
      </c>
      <c r="K4901" s="12">
        <f>YEAR(Table2[[#This Row],[Order_Date]])</f>
        <v>2025</v>
      </c>
      <c r="L4901" s="12">
        <f>MONTH(Table2[[#This Row],[Order_Date]])</f>
        <v>6</v>
      </c>
      <c r="M4901" t="str">
        <f>TEXT(Table2[[#This Row],[Order_Date]],"mmm")</f>
        <v>Jun</v>
      </c>
      <c r="N4901" t="str">
        <f>TEXT(Table2[[#This Row],[Order_Date]],"YYYY-MM")</f>
        <v>2025-06</v>
      </c>
      <c r="O4901" s="9">
        <f>IFERROR(Table2[[#This Row],[Profit]]/Table2[[#This Row],[Sales]],0)</f>
        <v>0.25343373493975901</v>
      </c>
      <c r="P4901" t="str">
        <f>_xlfn.XLOOKUP(Table2[[#This Row],[Product_ID]],Table4[Product_ID],Table4[Category],"Not Found")</f>
        <v>Office</v>
      </c>
      <c r="Q4901" t="str">
        <f>_xlfn.XLOOKUP(Table2[[#This Row],[Product_ID]],Table4[Product_ID],Table4[Sub_Category],"Not Found")</f>
        <v>Paper</v>
      </c>
      <c r="R4901" t="str">
        <f>_xlfn.XLOOKUP(Table2[[#This Row],[Customer_ID]],Table1[Customer_ID],Table1[Region],"Not Found")</f>
        <v>West</v>
      </c>
      <c r="S4901" t="str">
        <f>_xlfn.XLOOKUP(Table2[[#This Row],[Customer_ID]],Table1[Customer_ID],Table1[Segment],"Not Found")</f>
        <v>Home Office</v>
      </c>
      <c r="T4901" t="str">
        <f>_xlfn.XLOOKUP(Table2[[#This Row],[Product_ID]],Table4[Product_ID],Table4[Product_Name],"Not Found")</f>
        <v>Pen Set</v>
      </c>
    </row>
    <row r="4902" spans="1:20" x14ac:dyDescent="0.3">
      <c r="A4902" t="s">
        <v>5434</v>
      </c>
      <c r="B4902" s="4">
        <v>45639</v>
      </c>
      <c r="C4902" s="4">
        <v>45644</v>
      </c>
      <c r="D4902" t="s">
        <v>254</v>
      </c>
      <c r="E4902" t="s">
        <v>45</v>
      </c>
      <c r="F4902" s="8">
        <v>1</v>
      </c>
      <c r="G4902" s="10">
        <v>0.15</v>
      </c>
      <c r="H4902" t="s">
        <v>21</v>
      </c>
      <c r="I4902" s="8">
        <v>2124.15</v>
      </c>
      <c r="J4902" s="8">
        <v>431.94</v>
      </c>
      <c r="K4902" s="12">
        <f>YEAR(Table2[[#This Row],[Order_Date]])</f>
        <v>2024</v>
      </c>
      <c r="L4902" s="12">
        <f>MONTH(Table2[[#This Row],[Order_Date]])</f>
        <v>12</v>
      </c>
      <c r="M4902" t="str">
        <f>TEXT(Table2[[#This Row],[Order_Date]],"mmm")</f>
        <v>Dec</v>
      </c>
      <c r="N4902" t="str">
        <f>TEXT(Table2[[#This Row],[Order_Date]],"YYYY-MM")</f>
        <v>2024-12</v>
      </c>
      <c r="O4902" s="9">
        <f>IFERROR(Table2[[#This Row],[Profit]]/Table2[[#This Row],[Sales]],0)</f>
        <v>0.20334722124143775</v>
      </c>
      <c r="P4902" t="str">
        <f>_xlfn.XLOOKUP(Table2[[#This Row],[Product_ID]],Table4[Product_ID],Table4[Category],"Not Found")</f>
        <v>Technology</v>
      </c>
      <c r="Q4902" t="str">
        <f>_xlfn.XLOOKUP(Table2[[#This Row],[Product_ID]],Table4[Product_ID],Table4[Sub_Category],"Not Found")</f>
        <v>Audio</v>
      </c>
      <c r="R4902" t="str">
        <f>_xlfn.XLOOKUP(Table2[[#This Row],[Customer_ID]],Table1[Customer_ID],Table1[Region],"Not Found")</f>
        <v>North</v>
      </c>
      <c r="S4902" t="str">
        <f>_xlfn.XLOOKUP(Table2[[#This Row],[Customer_ID]],Table1[Customer_ID],Table1[Segment],"Not Found")</f>
        <v>Consumer</v>
      </c>
      <c r="T4902" t="str">
        <f>_xlfn.XLOOKUP(Table2[[#This Row],[Product_ID]],Table4[Product_ID],Table4[Product_Name],"Not Found")</f>
        <v>Headphones</v>
      </c>
    </row>
    <row r="4903" spans="1:20" x14ac:dyDescent="0.3">
      <c r="A4903" t="s">
        <v>5435</v>
      </c>
      <c r="B4903" s="4">
        <v>45729</v>
      </c>
      <c r="C4903" s="4">
        <v>45730</v>
      </c>
      <c r="D4903" t="s">
        <v>218</v>
      </c>
      <c r="E4903" t="s">
        <v>68</v>
      </c>
      <c r="F4903" s="8">
        <v>2</v>
      </c>
      <c r="G4903" s="10">
        <v>0.05</v>
      </c>
      <c r="H4903" t="s">
        <v>17</v>
      </c>
      <c r="I4903" s="8">
        <v>2468.1</v>
      </c>
      <c r="J4903" s="8">
        <v>726.61</v>
      </c>
      <c r="K4903" s="12">
        <f>YEAR(Table2[[#This Row],[Order_Date]])</f>
        <v>2025</v>
      </c>
      <c r="L4903" s="12">
        <f>MONTH(Table2[[#This Row],[Order_Date]])</f>
        <v>3</v>
      </c>
      <c r="M4903" t="str">
        <f>TEXT(Table2[[#This Row],[Order_Date]],"mmm")</f>
        <v>Mar</v>
      </c>
      <c r="N4903" t="str">
        <f>TEXT(Table2[[#This Row],[Order_Date]],"YYYY-MM")</f>
        <v>2025-03</v>
      </c>
      <c r="O4903" s="9">
        <f>IFERROR(Table2[[#This Row],[Profit]]/Table2[[#This Row],[Sales]],0)</f>
        <v>0.29440055103115759</v>
      </c>
      <c r="P4903" t="str">
        <f>_xlfn.XLOOKUP(Table2[[#This Row],[Product_ID]],Table4[Product_ID],Table4[Category],"Not Found")</f>
        <v>Home</v>
      </c>
      <c r="Q4903" t="str">
        <f>_xlfn.XLOOKUP(Table2[[#This Row],[Product_ID]],Table4[Product_ID],Table4[Sub_Category],"Not Found")</f>
        <v>Lighting</v>
      </c>
      <c r="R4903" t="str">
        <f>_xlfn.XLOOKUP(Table2[[#This Row],[Customer_ID]],Table1[Customer_ID],Table1[Region],"Not Found")</f>
        <v>South</v>
      </c>
      <c r="S4903" t="str">
        <f>_xlfn.XLOOKUP(Table2[[#This Row],[Customer_ID]],Table1[Customer_ID],Table1[Segment],"Not Found")</f>
        <v>Consumer</v>
      </c>
      <c r="T4903" t="str">
        <f>_xlfn.XLOOKUP(Table2[[#This Row],[Product_ID]],Table4[Product_ID],Table4[Product_Name],"Not Found")</f>
        <v>Table Lamp</v>
      </c>
    </row>
    <row r="4904" spans="1:20" x14ac:dyDescent="0.3">
      <c r="A4904" t="s">
        <v>5436</v>
      </c>
      <c r="B4904" s="4">
        <v>45506</v>
      </c>
      <c r="C4904" s="4">
        <v>45511</v>
      </c>
      <c r="D4904" t="s">
        <v>1330</v>
      </c>
      <c r="E4904" t="s">
        <v>16</v>
      </c>
      <c r="F4904" s="8">
        <v>2</v>
      </c>
      <c r="G4904" s="10">
        <v>0</v>
      </c>
      <c r="H4904" t="s">
        <v>17</v>
      </c>
      <c r="I4904" s="8">
        <v>2598</v>
      </c>
      <c r="J4904" s="8">
        <v>558.79999999999995</v>
      </c>
      <c r="K4904" s="12">
        <f>YEAR(Table2[[#This Row],[Order_Date]])</f>
        <v>2024</v>
      </c>
      <c r="L4904" s="12">
        <f>MONTH(Table2[[#This Row],[Order_Date]])</f>
        <v>8</v>
      </c>
      <c r="M4904" t="str">
        <f>TEXT(Table2[[#This Row],[Order_Date]],"mmm")</f>
        <v>Aug</v>
      </c>
      <c r="N4904" t="str">
        <f>TEXT(Table2[[#This Row],[Order_Date]],"YYYY-MM")</f>
        <v>2024-08</v>
      </c>
      <c r="O4904" s="9">
        <f>IFERROR(Table2[[#This Row],[Profit]]/Table2[[#This Row],[Sales]],0)</f>
        <v>0.2150885296381832</v>
      </c>
      <c r="P4904" t="str">
        <f>_xlfn.XLOOKUP(Table2[[#This Row],[Product_ID]],Table4[Product_ID],Table4[Category],"Not Found")</f>
        <v>Technology</v>
      </c>
      <c r="Q4904" t="str">
        <f>_xlfn.XLOOKUP(Table2[[#This Row],[Product_ID]],Table4[Product_ID],Table4[Sub_Category],"Not Found")</f>
        <v>Accessories</v>
      </c>
      <c r="R4904" t="str">
        <f>_xlfn.XLOOKUP(Table2[[#This Row],[Customer_ID]],Table1[Customer_ID],Table1[Region],"Not Found")</f>
        <v>South</v>
      </c>
      <c r="S4904" t="str">
        <f>_xlfn.XLOOKUP(Table2[[#This Row],[Customer_ID]],Table1[Customer_ID],Table1[Segment],"Not Found")</f>
        <v>Home Office</v>
      </c>
      <c r="T4904" t="str">
        <f>_xlfn.XLOOKUP(Table2[[#This Row],[Product_ID]],Table4[Product_ID],Table4[Product_Name],"Not Found")</f>
        <v>USB-C Hub</v>
      </c>
    </row>
    <row r="4905" spans="1:20" x14ac:dyDescent="0.3">
      <c r="A4905" t="s">
        <v>5437</v>
      </c>
      <c r="B4905" s="4">
        <v>45720</v>
      </c>
      <c r="C4905" s="4">
        <v>45725</v>
      </c>
      <c r="D4905" t="s">
        <v>229</v>
      </c>
      <c r="E4905" t="s">
        <v>16</v>
      </c>
      <c r="F4905" s="8">
        <v>1</v>
      </c>
      <c r="G4905" s="10">
        <v>0.05</v>
      </c>
      <c r="H4905" t="s">
        <v>21</v>
      </c>
      <c r="I4905" s="8">
        <v>1234.05</v>
      </c>
      <c r="J4905" s="8">
        <v>237.77</v>
      </c>
      <c r="K4905" s="12">
        <f>YEAR(Table2[[#This Row],[Order_Date]])</f>
        <v>2025</v>
      </c>
      <c r="L4905" s="12">
        <f>MONTH(Table2[[#This Row],[Order_Date]])</f>
        <v>3</v>
      </c>
      <c r="M4905" t="str">
        <f>TEXT(Table2[[#This Row],[Order_Date]],"mmm")</f>
        <v>Mar</v>
      </c>
      <c r="N4905" t="str">
        <f>TEXT(Table2[[#This Row],[Order_Date]],"YYYY-MM")</f>
        <v>2025-03</v>
      </c>
      <c r="O4905" s="9">
        <f>IFERROR(Table2[[#This Row],[Profit]]/Table2[[#This Row],[Sales]],0)</f>
        <v>0.19267452696406143</v>
      </c>
      <c r="P4905" t="str">
        <f>_xlfn.XLOOKUP(Table2[[#This Row],[Product_ID]],Table4[Product_ID],Table4[Category],"Not Found")</f>
        <v>Technology</v>
      </c>
      <c r="Q4905" t="str">
        <f>_xlfn.XLOOKUP(Table2[[#This Row],[Product_ID]],Table4[Product_ID],Table4[Sub_Category],"Not Found")</f>
        <v>Accessories</v>
      </c>
      <c r="R4905" t="str">
        <f>_xlfn.XLOOKUP(Table2[[#This Row],[Customer_ID]],Table1[Customer_ID],Table1[Region],"Not Found")</f>
        <v>North</v>
      </c>
      <c r="S4905" t="str">
        <f>_xlfn.XLOOKUP(Table2[[#This Row],[Customer_ID]],Table1[Customer_ID],Table1[Segment],"Not Found")</f>
        <v>Consumer</v>
      </c>
      <c r="T4905" t="str">
        <f>_xlfn.XLOOKUP(Table2[[#This Row],[Product_ID]],Table4[Product_ID],Table4[Product_Name],"Not Found")</f>
        <v>USB-C Hub</v>
      </c>
    </row>
    <row r="4906" spans="1:20" x14ac:dyDescent="0.3">
      <c r="A4906" t="s">
        <v>5438</v>
      </c>
      <c r="B4906" s="4">
        <v>45789</v>
      </c>
      <c r="C4906" s="4">
        <v>45791</v>
      </c>
      <c r="D4906" t="s">
        <v>1961</v>
      </c>
      <c r="E4906" t="s">
        <v>45</v>
      </c>
      <c r="F4906" s="8">
        <v>2</v>
      </c>
      <c r="G4906" s="10">
        <v>0.1</v>
      </c>
      <c r="H4906" t="s">
        <v>13</v>
      </c>
      <c r="I4906" s="8">
        <v>4498.2</v>
      </c>
      <c r="J4906" s="8">
        <v>1109.1400000000001</v>
      </c>
      <c r="K4906" s="12">
        <f>YEAR(Table2[[#This Row],[Order_Date]])</f>
        <v>2025</v>
      </c>
      <c r="L4906" s="12">
        <f>MONTH(Table2[[#This Row],[Order_Date]])</f>
        <v>5</v>
      </c>
      <c r="M4906" t="str">
        <f>TEXT(Table2[[#This Row],[Order_Date]],"mmm")</f>
        <v>May</v>
      </c>
      <c r="N4906" t="str">
        <f>TEXT(Table2[[#This Row],[Order_Date]],"YYYY-MM")</f>
        <v>2025-05</v>
      </c>
      <c r="O4906" s="9">
        <f>IFERROR(Table2[[#This Row],[Profit]]/Table2[[#This Row],[Sales]],0)</f>
        <v>0.24657418522964744</v>
      </c>
      <c r="P4906" t="str">
        <f>_xlfn.XLOOKUP(Table2[[#This Row],[Product_ID]],Table4[Product_ID],Table4[Category],"Not Found")</f>
        <v>Technology</v>
      </c>
      <c r="Q4906" t="str">
        <f>_xlfn.XLOOKUP(Table2[[#This Row],[Product_ID]],Table4[Product_ID],Table4[Sub_Category],"Not Found")</f>
        <v>Audio</v>
      </c>
      <c r="R4906" t="str">
        <f>_xlfn.XLOOKUP(Table2[[#This Row],[Customer_ID]],Table1[Customer_ID],Table1[Region],"Not Found")</f>
        <v>North</v>
      </c>
      <c r="S4906" t="str">
        <f>_xlfn.XLOOKUP(Table2[[#This Row],[Customer_ID]],Table1[Customer_ID],Table1[Segment],"Not Found")</f>
        <v>Consumer</v>
      </c>
      <c r="T4906" t="str">
        <f>_xlfn.XLOOKUP(Table2[[#This Row],[Product_ID]],Table4[Product_ID],Table4[Product_Name],"Not Found")</f>
        <v>Headphones</v>
      </c>
    </row>
    <row r="4907" spans="1:20" x14ac:dyDescent="0.3">
      <c r="A4907" t="s">
        <v>5439</v>
      </c>
      <c r="B4907" s="4">
        <v>45831</v>
      </c>
      <c r="C4907" s="4">
        <v>45836</v>
      </c>
      <c r="D4907" t="s">
        <v>83</v>
      </c>
      <c r="E4907" t="s">
        <v>68</v>
      </c>
      <c r="F4907" s="8">
        <v>1</v>
      </c>
      <c r="G4907" s="10">
        <v>0</v>
      </c>
      <c r="H4907" t="s">
        <v>13</v>
      </c>
      <c r="I4907" s="8">
        <v>1299</v>
      </c>
      <c r="J4907" s="8">
        <v>249.86</v>
      </c>
      <c r="K4907" s="12">
        <f>YEAR(Table2[[#This Row],[Order_Date]])</f>
        <v>2025</v>
      </c>
      <c r="L4907" s="12">
        <f>MONTH(Table2[[#This Row],[Order_Date]])</f>
        <v>6</v>
      </c>
      <c r="M4907" t="str">
        <f>TEXT(Table2[[#This Row],[Order_Date]],"mmm")</f>
        <v>Jun</v>
      </c>
      <c r="N4907" t="str">
        <f>TEXT(Table2[[#This Row],[Order_Date]],"YYYY-MM")</f>
        <v>2025-06</v>
      </c>
      <c r="O4907" s="9">
        <f>IFERROR(Table2[[#This Row],[Profit]]/Table2[[#This Row],[Sales]],0)</f>
        <v>0.19234795996920709</v>
      </c>
      <c r="P4907" t="str">
        <f>_xlfn.XLOOKUP(Table2[[#This Row],[Product_ID]],Table4[Product_ID],Table4[Category],"Not Found")</f>
        <v>Home</v>
      </c>
      <c r="Q4907" t="str">
        <f>_xlfn.XLOOKUP(Table2[[#This Row],[Product_ID]],Table4[Product_ID],Table4[Sub_Category],"Not Found")</f>
        <v>Lighting</v>
      </c>
      <c r="R4907" t="str">
        <f>_xlfn.XLOOKUP(Table2[[#This Row],[Customer_ID]],Table1[Customer_ID],Table1[Region],"Not Found")</f>
        <v>East</v>
      </c>
      <c r="S4907" t="str">
        <f>_xlfn.XLOOKUP(Table2[[#This Row],[Customer_ID]],Table1[Customer_ID],Table1[Segment],"Not Found")</f>
        <v>Consumer</v>
      </c>
      <c r="T4907" t="str">
        <f>_xlfn.XLOOKUP(Table2[[#This Row],[Product_ID]],Table4[Product_ID],Table4[Product_Name],"Not Found")</f>
        <v>Table Lamp</v>
      </c>
    </row>
    <row r="4908" spans="1:20" x14ac:dyDescent="0.3">
      <c r="A4908" t="s">
        <v>5440</v>
      </c>
      <c r="B4908" s="4">
        <v>45658</v>
      </c>
      <c r="C4908" s="4">
        <v>45662</v>
      </c>
      <c r="D4908" t="s">
        <v>1285</v>
      </c>
      <c r="E4908" t="s">
        <v>16</v>
      </c>
      <c r="F4908" s="8">
        <v>3</v>
      </c>
      <c r="G4908" s="10">
        <v>0.05</v>
      </c>
      <c r="H4908" t="s">
        <v>17</v>
      </c>
      <c r="I4908" s="8">
        <v>3702.15</v>
      </c>
      <c r="J4908" s="8">
        <v>572.02</v>
      </c>
      <c r="K4908" s="12">
        <f>YEAR(Table2[[#This Row],[Order_Date]])</f>
        <v>2025</v>
      </c>
      <c r="L4908" s="12">
        <f>MONTH(Table2[[#This Row],[Order_Date]])</f>
        <v>1</v>
      </c>
      <c r="M4908" t="str">
        <f>TEXT(Table2[[#This Row],[Order_Date]],"mmm")</f>
        <v>Jan</v>
      </c>
      <c r="N4908" t="str">
        <f>TEXT(Table2[[#This Row],[Order_Date]],"YYYY-MM")</f>
        <v>2025-01</v>
      </c>
      <c r="O4908" s="9">
        <f>IFERROR(Table2[[#This Row],[Profit]]/Table2[[#This Row],[Sales]],0)</f>
        <v>0.15451021703604662</v>
      </c>
      <c r="P4908" t="str">
        <f>_xlfn.XLOOKUP(Table2[[#This Row],[Product_ID]],Table4[Product_ID],Table4[Category],"Not Found")</f>
        <v>Technology</v>
      </c>
      <c r="Q4908" t="str">
        <f>_xlfn.XLOOKUP(Table2[[#This Row],[Product_ID]],Table4[Product_ID],Table4[Sub_Category],"Not Found")</f>
        <v>Accessories</v>
      </c>
      <c r="R4908" t="str">
        <f>_xlfn.XLOOKUP(Table2[[#This Row],[Customer_ID]],Table1[Customer_ID],Table1[Region],"Not Found")</f>
        <v>East</v>
      </c>
      <c r="S4908" t="str">
        <f>_xlfn.XLOOKUP(Table2[[#This Row],[Customer_ID]],Table1[Customer_ID],Table1[Segment],"Not Found")</f>
        <v>Consumer</v>
      </c>
      <c r="T4908" t="str">
        <f>_xlfn.XLOOKUP(Table2[[#This Row],[Product_ID]],Table4[Product_ID],Table4[Product_Name],"Not Found")</f>
        <v>USB-C Hub</v>
      </c>
    </row>
    <row r="4909" spans="1:20" x14ac:dyDescent="0.3">
      <c r="A4909" t="s">
        <v>5441</v>
      </c>
      <c r="B4909" s="4">
        <v>45604</v>
      </c>
      <c r="C4909" s="4">
        <v>45605</v>
      </c>
      <c r="D4909" t="s">
        <v>392</v>
      </c>
      <c r="E4909" t="s">
        <v>12</v>
      </c>
      <c r="F4909" s="8">
        <v>1</v>
      </c>
      <c r="G4909" s="10">
        <v>0.1</v>
      </c>
      <c r="H4909" t="s">
        <v>30</v>
      </c>
      <c r="I4909" s="8">
        <v>539.1</v>
      </c>
      <c r="J4909" s="8">
        <v>130</v>
      </c>
      <c r="K4909" s="12">
        <f>YEAR(Table2[[#This Row],[Order_Date]])</f>
        <v>2024</v>
      </c>
      <c r="L4909" s="12">
        <f>MONTH(Table2[[#This Row],[Order_Date]])</f>
        <v>11</v>
      </c>
      <c r="M4909" t="str">
        <f>TEXT(Table2[[#This Row],[Order_Date]],"mmm")</f>
        <v>Nov</v>
      </c>
      <c r="N4909" t="str">
        <f>TEXT(Table2[[#This Row],[Order_Date]],"YYYY-MM")</f>
        <v>2024-11</v>
      </c>
      <c r="O4909" s="9">
        <f>IFERROR(Table2[[#This Row],[Profit]]/Table2[[#This Row],[Sales]],0)</f>
        <v>0.24114264514932293</v>
      </c>
      <c r="P4909" t="str">
        <f>_xlfn.XLOOKUP(Table2[[#This Row],[Product_ID]],Table4[Product_ID],Table4[Category],"Not Found")</f>
        <v>Home</v>
      </c>
      <c r="Q4909" t="str">
        <f>_xlfn.XLOOKUP(Table2[[#This Row],[Product_ID]],Table4[Product_ID],Table4[Sub_Category],"Not Found")</f>
        <v>Kitchen</v>
      </c>
      <c r="R4909" t="str">
        <f>_xlfn.XLOOKUP(Table2[[#This Row],[Customer_ID]],Table1[Customer_ID],Table1[Region],"Not Found")</f>
        <v>South</v>
      </c>
      <c r="S4909" t="str">
        <f>_xlfn.XLOOKUP(Table2[[#This Row],[Customer_ID]],Table1[Customer_ID],Table1[Segment],"Not Found")</f>
        <v>Consumer</v>
      </c>
      <c r="T4909" t="str">
        <f>_xlfn.XLOOKUP(Table2[[#This Row],[Product_ID]],Table4[Product_ID],Table4[Product_Name],"Not Found")</f>
        <v>Water Bottle</v>
      </c>
    </row>
    <row r="4910" spans="1:20" x14ac:dyDescent="0.3">
      <c r="A4910" t="s">
        <v>5442</v>
      </c>
      <c r="B4910" s="4">
        <v>45829</v>
      </c>
      <c r="C4910" s="4">
        <v>45831</v>
      </c>
      <c r="D4910" t="s">
        <v>858</v>
      </c>
      <c r="E4910" t="s">
        <v>29</v>
      </c>
      <c r="F4910" s="8">
        <v>1</v>
      </c>
      <c r="G4910" s="10">
        <v>0</v>
      </c>
      <c r="H4910" t="s">
        <v>13</v>
      </c>
      <c r="I4910" s="8">
        <v>399</v>
      </c>
      <c r="J4910" s="8">
        <v>107.97</v>
      </c>
      <c r="K4910" s="12">
        <f>YEAR(Table2[[#This Row],[Order_Date]])</f>
        <v>2025</v>
      </c>
      <c r="L4910" s="12">
        <f>MONTH(Table2[[#This Row],[Order_Date]])</f>
        <v>6</v>
      </c>
      <c r="M4910" t="str">
        <f>TEXT(Table2[[#This Row],[Order_Date]],"mmm")</f>
        <v>Jun</v>
      </c>
      <c r="N4910" t="str">
        <f>TEXT(Table2[[#This Row],[Order_Date]],"YYYY-MM")</f>
        <v>2025-06</v>
      </c>
      <c r="O4910" s="9">
        <f>IFERROR(Table2[[#This Row],[Profit]]/Table2[[#This Row],[Sales]],0)</f>
        <v>0.27060150375939851</v>
      </c>
      <c r="P4910" t="str">
        <f>_xlfn.XLOOKUP(Table2[[#This Row],[Product_ID]],Table4[Product_ID],Table4[Category],"Not Found")</f>
        <v>Office</v>
      </c>
      <c r="Q4910" t="str">
        <f>_xlfn.XLOOKUP(Table2[[#This Row],[Product_ID]],Table4[Product_ID],Table4[Sub_Category],"Not Found")</f>
        <v>Paper</v>
      </c>
      <c r="R4910" t="str">
        <f>_xlfn.XLOOKUP(Table2[[#This Row],[Customer_ID]],Table1[Customer_ID],Table1[Region],"Not Found")</f>
        <v>North</v>
      </c>
      <c r="S4910" t="str">
        <f>_xlfn.XLOOKUP(Table2[[#This Row],[Customer_ID]],Table1[Customer_ID],Table1[Segment],"Not Found")</f>
        <v>Home Office</v>
      </c>
      <c r="T4910" t="str">
        <f>_xlfn.XLOOKUP(Table2[[#This Row],[Product_ID]],Table4[Product_ID],Table4[Product_Name],"Not Found")</f>
        <v>Notebook Set</v>
      </c>
    </row>
    <row r="4911" spans="1:20" x14ac:dyDescent="0.3">
      <c r="A4911" t="s">
        <v>5443</v>
      </c>
      <c r="B4911" s="4">
        <v>45345</v>
      </c>
      <c r="C4911" s="4">
        <v>45348</v>
      </c>
      <c r="D4911" t="s">
        <v>91</v>
      </c>
      <c r="E4911" t="s">
        <v>99</v>
      </c>
      <c r="F4911" s="8">
        <v>3</v>
      </c>
      <c r="G4911" s="10">
        <v>0.15</v>
      </c>
      <c r="H4911" t="s">
        <v>13</v>
      </c>
      <c r="I4911" s="8">
        <v>634.95000000000005</v>
      </c>
      <c r="J4911" s="8">
        <v>200.97</v>
      </c>
      <c r="K4911" s="12">
        <f>YEAR(Table2[[#This Row],[Order_Date]])</f>
        <v>2024</v>
      </c>
      <c r="L4911" s="12">
        <f>MONTH(Table2[[#This Row],[Order_Date]])</f>
        <v>2</v>
      </c>
      <c r="M4911" t="str">
        <f>TEXT(Table2[[#This Row],[Order_Date]],"mmm")</f>
        <v>Feb</v>
      </c>
      <c r="N4911" t="str">
        <f>TEXT(Table2[[#This Row],[Order_Date]],"YYYY-MM")</f>
        <v>2024-02</v>
      </c>
      <c r="O4911" s="9">
        <f>IFERROR(Table2[[#This Row],[Profit]]/Table2[[#This Row],[Sales]],0)</f>
        <v>0.31651311126860382</v>
      </c>
      <c r="P4911" t="str">
        <f>_xlfn.XLOOKUP(Table2[[#This Row],[Product_ID]],Table4[Product_ID],Table4[Category],"Not Found")</f>
        <v>Office</v>
      </c>
      <c r="Q4911" t="str">
        <f>_xlfn.XLOOKUP(Table2[[#This Row],[Product_ID]],Table4[Product_ID],Table4[Sub_Category],"Not Found")</f>
        <v>Paper</v>
      </c>
      <c r="R4911" t="str">
        <f>_xlfn.XLOOKUP(Table2[[#This Row],[Customer_ID]],Table1[Customer_ID],Table1[Region],"Not Found")</f>
        <v>West</v>
      </c>
      <c r="S4911" t="str">
        <f>_xlfn.XLOOKUP(Table2[[#This Row],[Customer_ID]],Table1[Customer_ID],Table1[Segment],"Not Found")</f>
        <v>Home Office</v>
      </c>
      <c r="T4911" t="str">
        <f>_xlfn.XLOOKUP(Table2[[#This Row],[Product_ID]],Table4[Product_ID],Table4[Product_Name],"Not Found")</f>
        <v>Pen Set</v>
      </c>
    </row>
    <row r="4912" spans="1:20" x14ac:dyDescent="0.3">
      <c r="A4912" t="s">
        <v>5444</v>
      </c>
      <c r="B4912" s="4">
        <v>45832</v>
      </c>
      <c r="C4912" s="4">
        <v>45837</v>
      </c>
      <c r="D4912" t="s">
        <v>331</v>
      </c>
      <c r="E4912" t="s">
        <v>55</v>
      </c>
      <c r="F4912" s="8">
        <v>2</v>
      </c>
      <c r="G4912" s="10">
        <v>0</v>
      </c>
      <c r="H4912" t="s">
        <v>30</v>
      </c>
      <c r="I4912" s="8">
        <v>11998</v>
      </c>
      <c r="J4912" s="8">
        <v>2663.71</v>
      </c>
      <c r="K4912" s="12">
        <f>YEAR(Table2[[#This Row],[Order_Date]])</f>
        <v>2025</v>
      </c>
      <c r="L4912" s="12">
        <f>MONTH(Table2[[#This Row],[Order_Date]])</f>
        <v>6</v>
      </c>
      <c r="M4912" t="str">
        <f>TEXT(Table2[[#This Row],[Order_Date]],"mmm")</f>
        <v>Jun</v>
      </c>
      <c r="N4912" t="str">
        <f>TEXT(Table2[[#This Row],[Order_Date]],"YYYY-MM")</f>
        <v>2025-06</v>
      </c>
      <c r="O4912" s="9">
        <f>IFERROR(Table2[[#This Row],[Profit]]/Table2[[#This Row],[Sales]],0)</f>
        <v>0.22201283547257877</v>
      </c>
      <c r="P4912" t="str">
        <f>_xlfn.XLOOKUP(Table2[[#This Row],[Product_ID]],Table4[Product_ID],Table4[Category],"Not Found")</f>
        <v>Furniture</v>
      </c>
      <c r="Q4912" t="str">
        <f>_xlfn.XLOOKUP(Table2[[#This Row],[Product_ID]],Table4[Product_ID],Table4[Sub_Category],"Not Found")</f>
        <v>Furniture</v>
      </c>
      <c r="R4912" t="str">
        <f>_xlfn.XLOOKUP(Table2[[#This Row],[Customer_ID]],Table1[Customer_ID],Table1[Region],"Not Found")</f>
        <v>East</v>
      </c>
      <c r="S4912" t="str">
        <f>_xlfn.XLOOKUP(Table2[[#This Row],[Customer_ID]],Table1[Customer_ID],Table1[Segment],"Not Found")</f>
        <v>Consumer</v>
      </c>
      <c r="T4912" t="str">
        <f>_xlfn.XLOOKUP(Table2[[#This Row],[Product_ID]],Table4[Product_ID],Table4[Product_Name],"Not Found")</f>
        <v>Study Table</v>
      </c>
    </row>
    <row r="4913" spans="1:20" x14ac:dyDescent="0.3">
      <c r="A4913" t="s">
        <v>5445</v>
      </c>
      <c r="B4913" s="4">
        <v>45758</v>
      </c>
      <c r="C4913" s="4">
        <v>45761</v>
      </c>
      <c r="D4913" t="s">
        <v>1489</v>
      </c>
      <c r="E4913" t="s">
        <v>26</v>
      </c>
      <c r="F4913" s="8">
        <v>1</v>
      </c>
      <c r="G4913" s="10">
        <v>0</v>
      </c>
      <c r="H4913" t="s">
        <v>21</v>
      </c>
      <c r="I4913" s="8">
        <v>899</v>
      </c>
      <c r="J4913" s="8">
        <v>194.59</v>
      </c>
      <c r="K4913" s="12">
        <f>YEAR(Table2[[#This Row],[Order_Date]])</f>
        <v>2025</v>
      </c>
      <c r="L4913" s="12">
        <f>MONTH(Table2[[#This Row],[Order_Date]])</f>
        <v>4</v>
      </c>
      <c r="M4913" t="str">
        <f>TEXT(Table2[[#This Row],[Order_Date]],"mmm")</f>
        <v>Apr</v>
      </c>
      <c r="N4913" t="str">
        <f>TEXT(Table2[[#This Row],[Order_Date]],"YYYY-MM")</f>
        <v>2025-04</v>
      </c>
      <c r="O4913" s="9">
        <f>IFERROR(Table2[[#This Row],[Profit]]/Table2[[#This Row],[Sales]],0)</f>
        <v>0.21645161290322582</v>
      </c>
      <c r="P4913" t="str">
        <f>_xlfn.XLOOKUP(Table2[[#This Row],[Product_ID]],Table4[Product_ID],Table4[Category],"Not Found")</f>
        <v>Technology</v>
      </c>
      <c r="Q4913" t="str">
        <f>_xlfn.XLOOKUP(Table2[[#This Row],[Product_ID]],Table4[Product_ID],Table4[Sub_Category],"Not Found")</f>
        <v>Accessories</v>
      </c>
      <c r="R4913" t="str">
        <f>_xlfn.XLOOKUP(Table2[[#This Row],[Customer_ID]],Table1[Customer_ID],Table1[Region],"Not Found")</f>
        <v>South</v>
      </c>
      <c r="S4913" t="str">
        <f>_xlfn.XLOOKUP(Table2[[#This Row],[Customer_ID]],Table1[Customer_ID],Table1[Segment],"Not Found")</f>
        <v>Consumer</v>
      </c>
      <c r="T4913" t="str">
        <f>_xlfn.XLOOKUP(Table2[[#This Row],[Product_ID]],Table4[Product_ID],Table4[Product_Name],"Not Found")</f>
        <v>Keyboard</v>
      </c>
    </row>
    <row r="4914" spans="1:20" x14ac:dyDescent="0.3">
      <c r="A4914" t="s">
        <v>5446</v>
      </c>
      <c r="B4914" s="4">
        <v>45455</v>
      </c>
      <c r="C4914" s="4">
        <v>45457</v>
      </c>
      <c r="D4914" t="s">
        <v>1968</v>
      </c>
      <c r="E4914" t="s">
        <v>58</v>
      </c>
      <c r="F4914" s="8">
        <v>4</v>
      </c>
      <c r="G4914" s="10">
        <v>0.05</v>
      </c>
      <c r="H4914" t="s">
        <v>21</v>
      </c>
      <c r="I4914" s="8">
        <v>7596.2</v>
      </c>
      <c r="J4914" s="8">
        <v>1615.86</v>
      </c>
      <c r="K4914" s="12">
        <f>YEAR(Table2[[#This Row],[Order_Date]])</f>
        <v>2024</v>
      </c>
      <c r="L4914" s="12">
        <f>MONTH(Table2[[#This Row],[Order_Date]])</f>
        <v>6</v>
      </c>
      <c r="M4914" t="str">
        <f>TEXT(Table2[[#This Row],[Order_Date]],"mmm")</f>
        <v>Jun</v>
      </c>
      <c r="N4914" t="str">
        <f>TEXT(Table2[[#This Row],[Order_Date]],"YYYY-MM")</f>
        <v>2024-06</v>
      </c>
      <c r="O4914" s="9">
        <f>IFERROR(Table2[[#This Row],[Profit]]/Table2[[#This Row],[Sales]],0)</f>
        <v>0.21271951765356362</v>
      </c>
      <c r="P4914" t="str">
        <f>_xlfn.XLOOKUP(Table2[[#This Row],[Product_ID]],Table4[Product_ID],Table4[Category],"Not Found")</f>
        <v>Technology</v>
      </c>
      <c r="Q4914" t="str">
        <f>_xlfn.XLOOKUP(Table2[[#This Row],[Product_ID]],Table4[Product_ID],Table4[Sub_Category],"Not Found")</f>
        <v>Audio</v>
      </c>
      <c r="R4914" t="str">
        <f>_xlfn.XLOOKUP(Table2[[#This Row],[Customer_ID]],Table1[Customer_ID],Table1[Region],"Not Found")</f>
        <v>East</v>
      </c>
      <c r="S4914" t="str">
        <f>_xlfn.XLOOKUP(Table2[[#This Row],[Customer_ID]],Table1[Customer_ID],Table1[Segment],"Not Found")</f>
        <v>Consumer</v>
      </c>
      <c r="T4914" t="str">
        <f>_xlfn.XLOOKUP(Table2[[#This Row],[Product_ID]],Table4[Product_ID],Table4[Product_Name],"Not Found")</f>
        <v>Bluetooth Speaker</v>
      </c>
    </row>
    <row r="4915" spans="1:20" x14ac:dyDescent="0.3">
      <c r="A4915" t="s">
        <v>5447</v>
      </c>
      <c r="B4915" s="4">
        <v>45625</v>
      </c>
      <c r="C4915" s="4">
        <v>45628</v>
      </c>
      <c r="D4915" t="s">
        <v>865</v>
      </c>
      <c r="E4915" t="s">
        <v>96</v>
      </c>
      <c r="F4915" s="8">
        <v>2</v>
      </c>
      <c r="G4915" s="10">
        <v>0</v>
      </c>
      <c r="H4915" t="s">
        <v>13</v>
      </c>
      <c r="I4915" s="8">
        <v>1998</v>
      </c>
      <c r="J4915" s="8">
        <v>445.21</v>
      </c>
      <c r="K4915" s="12">
        <f>YEAR(Table2[[#This Row],[Order_Date]])</f>
        <v>2024</v>
      </c>
      <c r="L4915" s="12">
        <f>MONTH(Table2[[#This Row],[Order_Date]])</f>
        <v>11</v>
      </c>
      <c r="M4915" t="str">
        <f>TEXT(Table2[[#This Row],[Order_Date]],"mmm")</f>
        <v>Nov</v>
      </c>
      <c r="N4915" t="str">
        <f>TEXT(Table2[[#This Row],[Order_Date]],"YYYY-MM")</f>
        <v>2024-11</v>
      </c>
      <c r="O4915" s="9">
        <f>IFERROR(Table2[[#This Row],[Profit]]/Table2[[#This Row],[Sales]],0)</f>
        <v>0.22282782782782781</v>
      </c>
      <c r="P4915" t="str">
        <f>_xlfn.XLOOKUP(Table2[[#This Row],[Product_ID]],Table4[Product_ID],Table4[Category],"Not Found")</f>
        <v>Home</v>
      </c>
      <c r="Q4915" t="str">
        <f>_xlfn.XLOOKUP(Table2[[#This Row],[Product_ID]],Table4[Product_ID],Table4[Sub_Category],"Not Found")</f>
        <v>Lighting</v>
      </c>
      <c r="R4915" t="str">
        <f>_xlfn.XLOOKUP(Table2[[#This Row],[Customer_ID]],Table1[Customer_ID],Table1[Region],"Not Found")</f>
        <v>West</v>
      </c>
      <c r="S4915" t="str">
        <f>_xlfn.XLOOKUP(Table2[[#This Row],[Customer_ID]],Table1[Customer_ID],Table1[Segment],"Not Found")</f>
        <v>Home Office</v>
      </c>
      <c r="T4915" t="str">
        <f>_xlfn.XLOOKUP(Table2[[#This Row],[Product_ID]],Table4[Product_ID],Table4[Product_Name],"Not Found")</f>
        <v>LED Strip Light</v>
      </c>
    </row>
    <row r="4916" spans="1:20" x14ac:dyDescent="0.3">
      <c r="A4916" t="s">
        <v>5448</v>
      </c>
      <c r="B4916" s="4">
        <v>45838</v>
      </c>
      <c r="C4916" s="4">
        <v>45842</v>
      </c>
      <c r="D4916" t="s">
        <v>91</v>
      </c>
      <c r="E4916" t="s">
        <v>116</v>
      </c>
      <c r="F4916" s="8">
        <v>1</v>
      </c>
      <c r="G4916" s="10">
        <v>0.1</v>
      </c>
      <c r="H4916" t="s">
        <v>21</v>
      </c>
      <c r="I4916" s="8">
        <v>359.1</v>
      </c>
      <c r="J4916" s="8">
        <v>77.62</v>
      </c>
      <c r="K4916" s="12">
        <f>YEAR(Table2[[#This Row],[Order_Date]])</f>
        <v>2025</v>
      </c>
      <c r="L4916" s="12">
        <f>MONTH(Table2[[#This Row],[Order_Date]])</f>
        <v>6</v>
      </c>
      <c r="M4916" t="str">
        <f>TEXT(Table2[[#This Row],[Order_Date]],"mmm")</f>
        <v>Jun</v>
      </c>
      <c r="N4916" t="str">
        <f>TEXT(Table2[[#This Row],[Order_Date]],"YYYY-MM")</f>
        <v>2025-06</v>
      </c>
      <c r="O4916" s="9">
        <f>IFERROR(Table2[[#This Row],[Profit]]/Table2[[#This Row],[Sales]],0)</f>
        <v>0.21615148983570037</v>
      </c>
      <c r="P4916" t="str">
        <f>_xlfn.XLOOKUP(Table2[[#This Row],[Product_ID]],Table4[Product_ID],Table4[Category],"Not Found")</f>
        <v>Technology</v>
      </c>
      <c r="Q4916" t="str">
        <f>_xlfn.XLOOKUP(Table2[[#This Row],[Product_ID]],Table4[Product_ID],Table4[Sub_Category],"Not Found")</f>
        <v>Accessories</v>
      </c>
      <c r="R4916" t="str">
        <f>_xlfn.XLOOKUP(Table2[[#This Row],[Customer_ID]],Table1[Customer_ID],Table1[Region],"Not Found")</f>
        <v>West</v>
      </c>
      <c r="S4916" t="str">
        <f>_xlfn.XLOOKUP(Table2[[#This Row],[Customer_ID]],Table1[Customer_ID],Table1[Segment],"Not Found")</f>
        <v>Home Office</v>
      </c>
      <c r="T4916" t="str">
        <f>_xlfn.XLOOKUP(Table2[[#This Row],[Product_ID]],Table4[Product_ID],Table4[Product_Name],"Not Found")</f>
        <v>Mobile Holder</v>
      </c>
    </row>
    <row r="4917" spans="1:20" x14ac:dyDescent="0.3">
      <c r="A4917" t="s">
        <v>5449</v>
      </c>
      <c r="B4917" s="4">
        <v>45639</v>
      </c>
      <c r="C4917" s="4">
        <v>45641</v>
      </c>
      <c r="D4917" t="s">
        <v>2075</v>
      </c>
      <c r="E4917" t="s">
        <v>58</v>
      </c>
      <c r="F4917" s="8">
        <v>2</v>
      </c>
      <c r="G4917" s="10">
        <v>0.05</v>
      </c>
      <c r="H4917" t="s">
        <v>17</v>
      </c>
      <c r="I4917" s="8">
        <v>3798.1</v>
      </c>
      <c r="J4917" s="8">
        <v>495.68</v>
      </c>
      <c r="K4917" s="12">
        <f>YEAR(Table2[[#This Row],[Order_Date]])</f>
        <v>2024</v>
      </c>
      <c r="L4917" s="12">
        <f>MONTH(Table2[[#This Row],[Order_Date]])</f>
        <v>12</v>
      </c>
      <c r="M4917" t="str">
        <f>TEXT(Table2[[#This Row],[Order_Date]],"mmm")</f>
        <v>Dec</v>
      </c>
      <c r="N4917" t="str">
        <f>TEXT(Table2[[#This Row],[Order_Date]],"YYYY-MM")</f>
        <v>2024-12</v>
      </c>
      <c r="O4917" s="9">
        <f>IFERROR(Table2[[#This Row],[Profit]]/Table2[[#This Row],[Sales]],0)</f>
        <v>0.13050735894262921</v>
      </c>
      <c r="P4917" t="str">
        <f>_xlfn.XLOOKUP(Table2[[#This Row],[Product_ID]],Table4[Product_ID],Table4[Category],"Not Found")</f>
        <v>Technology</v>
      </c>
      <c r="Q4917" t="str">
        <f>_xlfn.XLOOKUP(Table2[[#This Row],[Product_ID]],Table4[Product_ID],Table4[Sub_Category],"Not Found")</f>
        <v>Audio</v>
      </c>
      <c r="R4917" t="str">
        <f>_xlfn.XLOOKUP(Table2[[#This Row],[Customer_ID]],Table1[Customer_ID],Table1[Region],"Not Found")</f>
        <v>West</v>
      </c>
      <c r="S4917" t="str">
        <f>_xlfn.XLOOKUP(Table2[[#This Row],[Customer_ID]],Table1[Customer_ID],Table1[Segment],"Not Found")</f>
        <v>Consumer</v>
      </c>
      <c r="T4917" t="str">
        <f>_xlfn.XLOOKUP(Table2[[#This Row],[Product_ID]],Table4[Product_ID],Table4[Product_Name],"Not Found")</f>
        <v>Bluetooth Speaker</v>
      </c>
    </row>
    <row r="4918" spans="1:20" x14ac:dyDescent="0.3">
      <c r="A4918" t="s">
        <v>5450</v>
      </c>
      <c r="B4918" s="4">
        <v>45564</v>
      </c>
      <c r="C4918" s="4">
        <v>45565</v>
      </c>
      <c r="D4918" t="s">
        <v>1272</v>
      </c>
      <c r="E4918" t="s">
        <v>99</v>
      </c>
      <c r="F4918" s="8">
        <v>3</v>
      </c>
      <c r="G4918" s="10">
        <v>0</v>
      </c>
      <c r="H4918" t="s">
        <v>17</v>
      </c>
      <c r="I4918" s="8">
        <v>747</v>
      </c>
      <c r="J4918" s="8">
        <v>197.36</v>
      </c>
      <c r="K4918" s="12">
        <f>YEAR(Table2[[#This Row],[Order_Date]])</f>
        <v>2024</v>
      </c>
      <c r="L4918" s="12">
        <f>MONTH(Table2[[#This Row],[Order_Date]])</f>
        <v>9</v>
      </c>
      <c r="M4918" t="str">
        <f>TEXT(Table2[[#This Row],[Order_Date]],"mmm")</f>
        <v>Sep</v>
      </c>
      <c r="N4918" t="str">
        <f>TEXT(Table2[[#This Row],[Order_Date]],"YYYY-MM")</f>
        <v>2024-09</v>
      </c>
      <c r="O4918" s="9">
        <f>IFERROR(Table2[[#This Row],[Profit]]/Table2[[#This Row],[Sales]],0)</f>
        <v>0.26420348058902277</v>
      </c>
      <c r="P4918" t="str">
        <f>_xlfn.XLOOKUP(Table2[[#This Row],[Product_ID]],Table4[Product_ID],Table4[Category],"Not Found")</f>
        <v>Office</v>
      </c>
      <c r="Q4918" t="str">
        <f>_xlfn.XLOOKUP(Table2[[#This Row],[Product_ID]],Table4[Product_ID],Table4[Sub_Category],"Not Found")</f>
        <v>Paper</v>
      </c>
      <c r="R4918" t="str">
        <f>_xlfn.XLOOKUP(Table2[[#This Row],[Customer_ID]],Table1[Customer_ID],Table1[Region],"Not Found")</f>
        <v>East</v>
      </c>
      <c r="S4918" t="str">
        <f>_xlfn.XLOOKUP(Table2[[#This Row],[Customer_ID]],Table1[Customer_ID],Table1[Segment],"Not Found")</f>
        <v>Consumer</v>
      </c>
      <c r="T4918" t="str">
        <f>_xlfn.XLOOKUP(Table2[[#This Row],[Product_ID]],Table4[Product_ID],Table4[Product_Name],"Not Found")</f>
        <v>Pen Set</v>
      </c>
    </row>
    <row r="4919" spans="1:20" x14ac:dyDescent="0.3">
      <c r="A4919" t="s">
        <v>5451</v>
      </c>
      <c r="B4919" s="4">
        <v>46011</v>
      </c>
      <c r="C4919" s="4">
        <v>46012</v>
      </c>
      <c r="D4919" t="s">
        <v>910</v>
      </c>
      <c r="E4919" t="s">
        <v>20</v>
      </c>
      <c r="F4919" s="8">
        <v>2</v>
      </c>
      <c r="G4919" s="10">
        <v>0.15</v>
      </c>
      <c r="H4919" t="s">
        <v>13</v>
      </c>
      <c r="I4919" s="8">
        <v>11898.3</v>
      </c>
      <c r="J4919" s="8">
        <v>2108.0500000000002</v>
      </c>
      <c r="K4919" s="12">
        <f>YEAR(Table2[[#This Row],[Order_Date]])</f>
        <v>2025</v>
      </c>
      <c r="L4919" s="12">
        <f>MONTH(Table2[[#This Row],[Order_Date]])</f>
        <v>12</v>
      </c>
      <c r="M4919" t="str">
        <f>TEXT(Table2[[#This Row],[Order_Date]],"mmm")</f>
        <v>Dec</v>
      </c>
      <c r="N4919" t="str">
        <f>TEXT(Table2[[#This Row],[Order_Date]],"YYYY-MM")</f>
        <v>2025-12</v>
      </c>
      <c r="O4919" s="9">
        <f>IFERROR(Table2[[#This Row],[Profit]]/Table2[[#This Row],[Sales]],0)</f>
        <v>0.17717236916198115</v>
      </c>
      <c r="P4919" t="str">
        <f>_xlfn.XLOOKUP(Table2[[#This Row],[Product_ID]],Table4[Product_ID],Table4[Category],"Not Found")</f>
        <v>Furniture</v>
      </c>
      <c r="Q4919" t="str">
        <f>_xlfn.XLOOKUP(Table2[[#This Row],[Product_ID]],Table4[Product_ID],Table4[Sub_Category],"Not Found")</f>
        <v>Furniture</v>
      </c>
      <c r="R4919" t="str">
        <f>_xlfn.XLOOKUP(Table2[[#This Row],[Customer_ID]],Table1[Customer_ID],Table1[Region],"Not Found")</f>
        <v>East</v>
      </c>
      <c r="S4919" t="str">
        <f>_xlfn.XLOOKUP(Table2[[#This Row],[Customer_ID]],Table1[Customer_ID],Table1[Segment],"Not Found")</f>
        <v>Home Office</v>
      </c>
      <c r="T4919" t="str">
        <f>_xlfn.XLOOKUP(Table2[[#This Row],[Product_ID]],Table4[Product_ID],Table4[Product_Name],"Not Found")</f>
        <v>Office Chair</v>
      </c>
    </row>
    <row r="4920" spans="1:20" x14ac:dyDescent="0.3">
      <c r="A4920" t="s">
        <v>5452</v>
      </c>
      <c r="B4920" s="4">
        <v>45705</v>
      </c>
      <c r="C4920" s="4">
        <v>45706</v>
      </c>
      <c r="D4920" t="s">
        <v>720</v>
      </c>
      <c r="E4920" t="s">
        <v>35</v>
      </c>
      <c r="F4920" s="8">
        <v>1</v>
      </c>
      <c r="G4920" s="10">
        <v>0.1</v>
      </c>
      <c r="H4920" t="s">
        <v>21</v>
      </c>
      <c r="I4920" s="8">
        <v>1439.1</v>
      </c>
      <c r="J4920" s="8">
        <v>392.19</v>
      </c>
      <c r="K4920" s="12">
        <f>YEAR(Table2[[#This Row],[Order_Date]])</f>
        <v>2025</v>
      </c>
      <c r="L4920" s="12">
        <f>MONTH(Table2[[#This Row],[Order_Date]])</f>
        <v>2</v>
      </c>
      <c r="M4920" t="str">
        <f>TEXT(Table2[[#This Row],[Order_Date]],"mmm")</f>
        <v>Feb</v>
      </c>
      <c r="N4920" t="str">
        <f>TEXT(Table2[[#This Row],[Order_Date]],"YYYY-MM")</f>
        <v>2025-02</v>
      </c>
      <c r="O4920" s="9">
        <f>IFERROR(Table2[[#This Row],[Profit]]/Table2[[#This Row],[Sales]],0)</f>
        <v>0.27252449447571403</v>
      </c>
      <c r="P4920" t="str">
        <f>_xlfn.XLOOKUP(Table2[[#This Row],[Product_ID]],Table4[Product_ID],Table4[Category],"Not Found")</f>
        <v>Lifestyle</v>
      </c>
      <c r="Q4920" t="str">
        <f>_xlfn.XLOOKUP(Table2[[#This Row],[Product_ID]],Table4[Product_ID],Table4[Sub_Category],"Not Found")</f>
        <v>Bags</v>
      </c>
      <c r="R4920" t="str">
        <f>_xlfn.XLOOKUP(Table2[[#This Row],[Customer_ID]],Table1[Customer_ID],Table1[Region],"Not Found")</f>
        <v>South</v>
      </c>
      <c r="S4920" t="str">
        <f>_xlfn.XLOOKUP(Table2[[#This Row],[Customer_ID]],Table1[Customer_ID],Table1[Segment],"Not Found")</f>
        <v>Corporate</v>
      </c>
      <c r="T4920" t="str">
        <f>_xlfn.XLOOKUP(Table2[[#This Row],[Product_ID]],Table4[Product_ID],Table4[Product_Name],"Not Found")</f>
        <v>Backpack</v>
      </c>
    </row>
    <row r="4921" spans="1:20" x14ac:dyDescent="0.3">
      <c r="A4921" t="s">
        <v>5453</v>
      </c>
      <c r="B4921" s="4">
        <v>45791</v>
      </c>
      <c r="C4921" s="4">
        <v>45792</v>
      </c>
      <c r="D4921" t="s">
        <v>1583</v>
      </c>
      <c r="E4921" t="s">
        <v>40</v>
      </c>
      <c r="F4921" s="8">
        <v>2</v>
      </c>
      <c r="G4921" s="10">
        <v>0.05</v>
      </c>
      <c r="H4921" t="s">
        <v>13</v>
      </c>
      <c r="I4921" s="8">
        <v>2848.1</v>
      </c>
      <c r="J4921" s="8">
        <v>562.41999999999996</v>
      </c>
      <c r="K4921" s="12">
        <f>YEAR(Table2[[#This Row],[Order_Date]])</f>
        <v>2025</v>
      </c>
      <c r="L4921" s="12">
        <f>MONTH(Table2[[#This Row],[Order_Date]])</f>
        <v>5</v>
      </c>
      <c r="M4921" t="str">
        <f>TEXT(Table2[[#This Row],[Order_Date]],"mmm")</f>
        <v>May</v>
      </c>
      <c r="N4921" t="str">
        <f>TEXT(Table2[[#This Row],[Order_Date]],"YYYY-MM")</f>
        <v>2025-05</v>
      </c>
      <c r="O4921" s="9">
        <f>IFERROR(Table2[[#This Row],[Profit]]/Table2[[#This Row],[Sales]],0)</f>
        <v>0.19747199887644393</v>
      </c>
      <c r="P4921" t="str">
        <f>_xlfn.XLOOKUP(Table2[[#This Row],[Product_ID]],Table4[Product_ID],Table4[Category],"Not Found")</f>
        <v>Technology</v>
      </c>
      <c r="Q4921" t="str">
        <f>_xlfn.XLOOKUP(Table2[[#This Row],[Product_ID]],Table4[Product_ID],Table4[Sub_Category],"Not Found")</f>
        <v>Accessories</v>
      </c>
      <c r="R4921" t="str">
        <f>_xlfn.XLOOKUP(Table2[[#This Row],[Customer_ID]],Table1[Customer_ID],Table1[Region],"Not Found")</f>
        <v>South</v>
      </c>
      <c r="S4921" t="str">
        <f>_xlfn.XLOOKUP(Table2[[#This Row],[Customer_ID]],Table1[Customer_ID],Table1[Segment],"Not Found")</f>
        <v>Consumer</v>
      </c>
      <c r="T4921" t="str">
        <f>_xlfn.XLOOKUP(Table2[[#This Row],[Product_ID]],Table4[Product_ID],Table4[Product_Name],"Not Found")</f>
        <v>Power Bank</v>
      </c>
    </row>
    <row r="4922" spans="1:20" x14ac:dyDescent="0.3">
      <c r="A4922" t="s">
        <v>5454</v>
      </c>
      <c r="B4922" s="4">
        <v>45384</v>
      </c>
      <c r="C4922" s="4">
        <v>45386</v>
      </c>
      <c r="D4922" t="s">
        <v>341</v>
      </c>
      <c r="E4922" t="s">
        <v>58</v>
      </c>
      <c r="F4922" s="8">
        <v>2</v>
      </c>
      <c r="G4922" s="10">
        <v>0.05</v>
      </c>
      <c r="H4922" t="s">
        <v>13</v>
      </c>
      <c r="I4922" s="8">
        <v>3798.1</v>
      </c>
      <c r="J4922" s="8">
        <v>795.86</v>
      </c>
      <c r="K4922" s="12">
        <f>YEAR(Table2[[#This Row],[Order_Date]])</f>
        <v>2024</v>
      </c>
      <c r="L4922" s="12">
        <f>MONTH(Table2[[#This Row],[Order_Date]])</f>
        <v>4</v>
      </c>
      <c r="M4922" t="str">
        <f>TEXT(Table2[[#This Row],[Order_Date]],"mmm")</f>
        <v>Apr</v>
      </c>
      <c r="N4922" t="str">
        <f>TEXT(Table2[[#This Row],[Order_Date]],"YYYY-MM")</f>
        <v>2024-04</v>
      </c>
      <c r="O4922" s="9">
        <f>IFERROR(Table2[[#This Row],[Profit]]/Table2[[#This Row],[Sales]],0)</f>
        <v>0.20954161291171902</v>
      </c>
      <c r="P4922" t="str">
        <f>_xlfn.XLOOKUP(Table2[[#This Row],[Product_ID]],Table4[Product_ID],Table4[Category],"Not Found")</f>
        <v>Technology</v>
      </c>
      <c r="Q4922" t="str">
        <f>_xlfn.XLOOKUP(Table2[[#This Row],[Product_ID]],Table4[Product_ID],Table4[Sub_Category],"Not Found")</f>
        <v>Audio</v>
      </c>
      <c r="R4922" t="str">
        <f>_xlfn.XLOOKUP(Table2[[#This Row],[Customer_ID]],Table1[Customer_ID],Table1[Region],"Not Found")</f>
        <v>North</v>
      </c>
      <c r="S4922" t="str">
        <f>_xlfn.XLOOKUP(Table2[[#This Row],[Customer_ID]],Table1[Customer_ID],Table1[Segment],"Not Found")</f>
        <v>Corporate</v>
      </c>
      <c r="T4922" t="str">
        <f>_xlfn.XLOOKUP(Table2[[#This Row],[Product_ID]],Table4[Product_ID],Table4[Product_Name],"Not Found")</f>
        <v>Bluetooth Speaker</v>
      </c>
    </row>
    <row r="4923" spans="1:20" x14ac:dyDescent="0.3">
      <c r="A4923" t="s">
        <v>5455</v>
      </c>
      <c r="B4923" s="4">
        <v>45976</v>
      </c>
      <c r="C4923" s="4">
        <v>45978</v>
      </c>
      <c r="D4923" t="s">
        <v>638</v>
      </c>
      <c r="E4923" t="s">
        <v>20</v>
      </c>
      <c r="F4923" s="8">
        <v>3</v>
      </c>
      <c r="G4923" s="10">
        <v>0</v>
      </c>
      <c r="H4923" t="s">
        <v>17</v>
      </c>
      <c r="I4923" s="8">
        <v>20997</v>
      </c>
      <c r="J4923" s="8">
        <v>3774.69</v>
      </c>
      <c r="K4923" s="12">
        <f>YEAR(Table2[[#This Row],[Order_Date]])</f>
        <v>2025</v>
      </c>
      <c r="L4923" s="12">
        <f>MONTH(Table2[[#This Row],[Order_Date]])</f>
        <v>11</v>
      </c>
      <c r="M4923" t="str">
        <f>TEXT(Table2[[#This Row],[Order_Date]],"mmm")</f>
        <v>Nov</v>
      </c>
      <c r="N4923" t="str">
        <f>TEXT(Table2[[#This Row],[Order_Date]],"YYYY-MM")</f>
        <v>2025-11</v>
      </c>
      <c r="O4923" s="9">
        <f>IFERROR(Table2[[#This Row],[Profit]]/Table2[[#This Row],[Sales]],0)</f>
        <v>0.17977282468924133</v>
      </c>
      <c r="P4923" t="str">
        <f>_xlfn.XLOOKUP(Table2[[#This Row],[Product_ID]],Table4[Product_ID],Table4[Category],"Not Found")</f>
        <v>Furniture</v>
      </c>
      <c r="Q4923" t="str">
        <f>_xlfn.XLOOKUP(Table2[[#This Row],[Product_ID]],Table4[Product_ID],Table4[Sub_Category],"Not Found")</f>
        <v>Furniture</v>
      </c>
      <c r="R4923" t="str">
        <f>_xlfn.XLOOKUP(Table2[[#This Row],[Customer_ID]],Table1[Customer_ID],Table1[Region],"Not Found")</f>
        <v>South</v>
      </c>
      <c r="S4923" t="str">
        <f>_xlfn.XLOOKUP(Table2[[#This Row],[Customer_ID]],Table1[Customer_ID],Table1[Segment],"Not Found")</f>
        <v>Consumer</v>
      </c>
      <c r="T4923" t="str">
        <f>_xlfn.XLOOKUP(Table2[[#This Row],[Product_ID]],Table4[Product_ID],Table4[Product_Name],"Not Found")</f>
        <v>Office Chair</v>
      </c>
    </row>
    <row r="4924" spans="1:20" x14ac:dyDescent="0.3">
      <c r="A4924" t="s">
        <v>5456</v>
      </c>
      <c r="B4924" s="4">
        <v>45370</v>
      </c>
      <c r="C4924" s="4">
        <v>45372</v>
      </c>
      <c r="D4924" t="s">
        <v>971</v>
      </c>
      <c r="E4924" t="s">
        <v>12</v>
      </c>
      <c r="F4924" s="8">
        <v>1</v>
      </c>
      <c r="G4924" s="10">
        <v>0.1</v>
      </c>
      <c r="H4924" t="s">
        <v>13</v>
      </c>
      <c r="I4924" s="8">
        <v>539.1</v>
      </c>
      <c r="J4924" s="8">
        <v>151.06</v>
      </c>
      <c r="K4924" s="12">
        <f>YEAR(Table2[[#This Row],[Order_Date]])</f>
        <v>2024</v>
      </c>
      <c r="L4924" s="12">
        <f>MONTH(Table2[[#This Row],[Order_Date]])</f>
        <v>3</v>
      </c>
      <c r="M4924" t="str">
        <f>TEXT(Table2[[#This Row],[Order_Date]],"mmm")</f>
        <v>Mar</v>
      </c>
      <c r="N4924" t="str">
        <f>TEXT(Table2[[#This Row],[Order_Date]],"YYYY-MM")</f>
        <v>2024-03</v>
      </c>
      <c r="O4924" s="9">
        <f>IFERROR(Table2[[#This Row],[Profit]]/Table2[[#This Row],[Sales]],0)</f>
        <v>0.28020775366351325</v>
      </c>
      <c r="P4924" t="str">
        <f>_xlfn.XLOOKUP(Table2[[#This Row],[Product_ID]],Table4[Product_ID],Table4[Category],"Not Found")</f>
        <v>Home</v>
      </c>
      <c r="Q4924" t="str">
        <f>_xlfn.XLOOKUP(Table2[[#This Row],[Product_ID]],Table4[Product_ID],Table4[Sub_Category],"Not Found")</f>
        <v>Kitchen</v>
      </c>
      <c r="R4924" t="str">
        <f>_xlfn.XLOOKUP(Table2[[#This Row],[Customer_ID]],Table1[Customer_ID],Table1[Region],"Not Found")</f>
        <v>West</v>
      </c>
      <c r="S4924" t="str">
        <f>_xlfn.XLOOKUP(Table2[[#This Row],[Customer_ID]],Table1[Customer_ID],Table1[Segment],"Not Found")</f>
        <v>Home Office</v>
      </c>
      <c r="T4924" t="str">
        <f>_xlfn.XLOOKUP(Table2[[#This Row],[Product_ID]],Table4[Product_ID],Table4[Product_Name],"Not Found")</f>
        <v>Water Bottle</v>
      </c>
    </row>
    <row r="4925" spans="1:20" x14ac:dyDescent="0.3">
      <c r="A4925" t="s">
        <v>5457</v>
      </c>
      <c r="B4925" s="4">
        <v>45913</v>
      </c>
      <c r="C4925" s="4">
        <v>45918</v>
      </c>
      <c r="D4925" t="s">
        <v>443</v>
      </c>
      <c r="E4925" t="s">
        <v>20</v>
      </c>
      <c r="F4925" s="8">
        <v>2</v>
      </c>
      <c r="G4925" s="10">
        <v>0.1</v>
      </c>
      <c r="H4925" t="s">
        <v>13</v>
      </c>
      <c r="I4925" s="8">
        <v>12598.2</v>
      </c>
      <c r="J4925" s="8">
        <v>2455.6999999999998</v>
      </c>
      <c r="K4925" s="12">
        <f>YEAR(Table2[[#This Row],[Order_Date]])</f>
        <v>2025</v>
      </c>
      <c r="L4925" s="12">
        <f>MONTH(Table2[[#This Row],[Order_Date]])</f>
        <v>9</v>
      </c>
      <c r="M4925" t="str">
        <f>TEXT(Table2[[#This Row],[Order_Date]],"mmm")</f>
        <v>Sep</v>
      </c>
      <c r="N4925" t="str">
        <f>TEXT(Table2[[#This Row],[Order_Date]],"YYYY-MM")</f>
        <v>2025-09</v>
      </c>
      <c r="O4925" s="9">
        <f>IFERROR(Table2[[#This Row],[Profit]]/Table2[[#This Row],[Sales]],0)</f>
        <v>0.194924671778508</v>
      </c>
      <c r="P4925" t="str">
        <f>_xlfn.XLOOKUP(Table2[[#This Row],[Product_ID]],Table4[Product_ID],Table4[Category],"Not Found")</f>
        <v>Furniture</v>
      </c>
      <c r="Q4925" t="str">
        <f>_xlfn.XLOOKUP(Table2[[#This Row],[Product_ID]],Table4[Product_ID],Table4[Sub_Category],"Not Found")</f>
        <v>Furniture</v>
      </c>
      <c r="R4925" t="str">
        <f>_xlfn.XLOOKUP(Table2[[#This Row],[Customer_ID]],Table1[Customer_ID],Table1[Region],"Not Found")</f>
        <v>West</v>
      </c>
      <c r="S4925" t="str">
        <f>_xlfn.XLOOKUP(Table2[[#This Row],[Customer_ID]],Table1[Customer_ID],Table1[Segment],"Not Found")</f>
        <v>Consumer</v>
      </c>
      <c r="T4925" t="str">
        <f>_xlfn.XLOOKUP(Table2[[#This Row],[Product_ID]],Table4[Product_ID],Table4[Product_Name],"Not Found")</f>
        <v>Office Chair</v>
      </c>
    </row>
    <row r="4926" spans="1:20" x14ac:dyDescent="0.3">
      <c r="A4926" t="s">
        <v>5458</v>
      </c>
      <c r="B4926" s="4">
        <v>45508</v>
      </c>
      <c r="C4926" s="4">
        <v>45510</v>
      </c>
      <c r="D4926" t="s">
        <v>356</v>
      </c>
      <c r="E4926" t="s">
        <v>40</v>
      </c>
      <c r="F4926" s="8">
        <v>1</v>
      </c>
      <c r="G4926" s="10">
        <v>0</v>
      </c>
      <c r="H4926" t="s">
        <v>13</v>
      </c>
      <c r="I4926" s="8">
        <v>1499</v>
      </c>
      <c r="J4926" s="8">
        <v>376.01</v>
      </c>
      <c r="K4926" s="12">
        <f>YEAR(Table2[[#This Row],[Order_Date]])</f>
        <v>2024</v>
      </c>
      <c r="L4926" s="12">
        <f>MONTH(Table2[[#This Row],[Order_Date]])</f>
        <v>8</v>
      </c>
      <c r="M4926" t="str">
        <f>TEXT(Table2[[#This Row],[Order_Date]],"mmm")</f>
        <v>Aug</v>
      </c>
      <c r="N4926" t="str">
        <f>TEXT(Table2[[#This Row],[Order_Date]],"YYYY-MM")</f>
        <v>2024-08</v>
      </c>
      <c r="O4926" s="9">
        <f>IFERROR(Table2[[#This Row],[Profit]]/Table2[[#This Row],[Sales]],0)</f>
        <v>0.25084056037358238</v>
      </c>
      <c r="P4926" t="str">
        <f>_xlfn.XLOOKUP(Table2[[#This Row],[Product_ID]],Table4[Product_ID],Table4[Category],"Not Found")</f>
        <v>Technology</v>
      </c>
      <c r="Q4926" t="str">
        <f>_xlfn.XLOOKUP(Table2[[#This Row],[Product_ID]],Table4[Product_ID],Table4[Sub_Category],"Not Found")</f>
        <v>Accessories</v>
      </c>
      <c r="R4926" t="str">
        <f>_xlfn.XLOOKUP(Table2[[#This Row],[Customer_ID]],Table1[Customer_ID],Table1[Region],"Not Found")</f>
        <v>South</v>
      </c>
      <c r="S4926" t="str">
        <f>_xlfn.XLOOKUP(Table2[[#This Row],[Customer_ID]],Table1[Customer_ID],Table1[Segment],"Not Found")</f>
        <v>Home Office</v>
      </c>
      <c r="T4926" t="str">
        <f>_xlfn.XLOOKUP(Table2[[#This Row],[Product_ID]],Table4[Product_ID],Table4[Product_Name],"Not Found")</f>
        <v>Power Bank</v>
      </c>
    </row>
    <row r="4927" spans="1:20" x14ac:dyDescent="0.3">
      <c r="A4927" t="s">
        <v>5459</v>
      </c>
      <c r="B4927" s="4">
        <v>45649</v>
      </c>
      <c r="C4927" s="4">
        <v>45651</v>
      </c>
      <c r="D4927" t="s">
        <v>848</v>
      </c>
      <c r="E4927" t="s">
        <v>116</v>
      </c>
      <c r="F4927" s="8">
        <v>2</v>
      </c>
      <c r="G4927" s="10">
        <v>0.05</v>
      </c>
      <c r="H4927" t="s">
        <v>21</v>
      </c>
      <c r="I4927" s="8">
        <v>758.1</v>
      </c>
      <c r="J4927" s="8">
        <v>181.98</v>
      </c>
      <c r="K4927" s="12">
        <f>YEAR(Table2[[#This Row],[Order_Date]])</f>
        <v>2024</v>
      </c>
      <c r="L4927" s="12">
        <f>MONTH(Table2[[#This Row],[Order_Date]])</f>
        <v>12</v>
      </c>
      <c r="M4927" t="str">
        <f>TEXT(Table2[[#This Row],[Order_Date]],"mmm")</f>
        <v>Dec</v>
      </c>
      <c r="N4927" t="str">
        <f>TEXT(Table2[[#This Row],[Order_Date]],"YYYY-MM")</f>
        <v>2024-12</v>
      </c>
      <c r="O4927" s="9">
        <f>IFERROR(Table2[[#This Row],[Profit]]/Table2[[#This Row],[Sales]],0)</f>
        <v>0.24004748713889987</v>
      </c>
      <c r="P4927" t="str">
        <f>_xlfn.XLOOKUP(Table2[[#This Row],[Product_ID]],Table4[Product_ID],Table4[Category],"Not Found")</f>
        <v>Technology</v>
      </c>
      <c r="Q4927" t="str">
        <f>_xlfn.XLOOKUP(Table2[[#This Row],[Product_ID]],Table4[Product_ID],Table4[Sub_Category],"Not Found")</f>
        <v>Accessories</v>
      </c>
      <c r="R4927" t="str">
        <f>_xlfn.XLOOKUP(Table2[[#This Row],[Customer_ID]],Table1[Customer_ID],Table1[Region],"Not Found")</f>
        <v>South</v>
      </c>
      <c r="S4927" t="str">
        <f>_xlfn.XLOOKUP(Table2[[#This Row],[Customer_ID]],Table1[Customer_ID],Table1[Segment],"Not Found")</f>
        <v>Home Office</v>
      </c>
      <c r="T4927" t="str">
        <f>_xlfn.XLOOKUP(Table2[[#This Row],[Product_ID]],Table4[Product_ID],Table4[Product_Name],"Not Found")</f>
        <v>Mobile Holder</v>
      </c>
    </row>
    <row r="4928" spans="1:20" x14ac:dyDescent="0.3">
      <c r="A4928" t="s">
        <v>5460</v>
      </c>
      <c r="B4928" s="4">
        <v>45909</v>
      </c>
      <c r="C4928" s="4">
        <v>45911</v>
      </c>
      <c r="D4928" t="s">
        <v>322</v>
      </c>
      <c r="E4928" t="s">
        <v>71</v>
      </c>
      <c r="F4928" s="8">
        <v>4</v>
      </c>
      <c r="G4928" s="10">
        <v>0.05</v>
      </c>
      <c r="H4928" t="s">
        <v>13</v>
      </c>
      <c r="I4928" s="8">
        <v>3036.2</v>
      </c>
      <c r="J4928" s="8">
        <v>771.24</v>
      </c>
      <c r="K4928" s="12">
        <f>YEAR(Table2[[#This Row],[Order_Date]])</f>
        <v>2025</v>
      </c>
      <c r="L4928" s="12">
        <f>MONTH(Table2[[#This Row],[Order_Date]])</f>
        <v>9</v>
      </c>
      <c r="M4928" t="str">
        <f>TEXT(Table2[[#This Row],[Order_Date]],"mmm")</f>
        <v>Sep</v>
      </c>
      <c r="N4928" t="str">
        <f>TEXT(Table2[[#This Row],[Order_Date]],"YYYY-MM")</f>
        <v>2025-09</v>
      </c>
      <c r="O4928" s="9">
        <f>IFERROR(Table2[[#This Row],[Profit]]/Table2[[#This Row],[Sales]],0)</f>
        <v>0.25401488702983993</v>
      </c>
      <c r="P4928" t="str">
        <f>_xlfn.XLOOKUP(Table2[[#This Row],[Product_ID]],Table4[Product_ID],Table4[Category],"Not Found")</f>
        <v>Home</v>
      </c>
      <c r="Q4928" t="str">
        <f>_xlfn.XLOOKUP(Table2[[#This Row],[Product_ID]],Table4[Product_ID],Table4[Sub_Category],"Not Found")</f>
        <v>Storage</v>
      </c>
      <c r="R4928" t="str">
        <f>_xlfn.XLOOKUP(Table2[[#This Row],[Customer_ID]],Table1[Customer_ID],Table1[Region],"Not Found")</f>
        <v>South</v>
      </c>
      <c r="S4928" t="str">
        <f>_xlfn.XLOOKUP(Table2[[#This Row],[Customer_ID]],Table1[Customer_ID],Table1[Segment],"Not Found")</f>
        <v>Consumer</v>
      </c>
      <c r="T4928" t="str">
        <f>_xlfn.XLOOKUP(Table2[[#This Row],[Product_ID]],Table4[Product_ID],Table4[Product_Name],"Not Found")</f>
        <v>Storage Box</v>
      </c>
    </row>
    <row r="4929" spans="1:20" x14ac:dyDescent="0.3">
      <c r="A4929" t="s">
        <v>5461</v>
      </c>
      <c r="B4929" s="4">
        <v>45798</v>
      </c>
      <c r="C4929" s="4">
        <v>45799</v>
      </c>
      <c r="D4929" t="s">
        <v>235</v>
      </c>
      <c r="E4929" t="s">
        <v>65</v>
      </c>
      <c r="F4929" s="8">
        <v>1</v>
      </c>
      <c r="G4929" s="10">
        <v>0</v>
      </c>
      <c r="H4929" t="s">
        <v>21</v>
      </c>
      <c r="I4929" s="8">
        <v>699</v>
      </c>
      <c r="J4929" s="8">
        <v>250.31</v>
      </c>
      <c r="K4929" s="12">
        <f>YEAR(Table2[[#This Row],[Order_Date]])</f>
        <v>2025</v>
      </c>
      <c r="L4929" s="12">
        <f>MONTH(Table2[[#This Row],[Order_Date]])</f>
        <v>5</v>
      </c>
      <c r="M4929" t="str">
        <f>TEXT(Table2[[#This Row],[Order_Date]],"mmm")</f>
        <v>May</v>
      </c>
      <c r="N4929" t="str">
        <f>TEXT(Table2[[#This Row],[Order_Date]],"YYYY-MM")</f>
        <v>2025-05</v>
      </c>
      <c r="O4929" s="9">
        <f>IFERROR(Table2[[#This Row],[Profit]]/Table2[[#This Row],[Sales]],0)</f>
        <v>0.35809728183118739</v>
      </c>
      <c r="P4929" t="str">
        <f>_xlfn.XLOOKUP(Table2[[#This Row],[Product_ID]],Table4[Product_ID],Table4[Category],"Not Found")</f>
        <v>Office</v>
      </c>
      <c r="Q4929" t="str">
        <f>_xlfn.XLOOKUP(Table2[[#This Row],[Product_ID]],Table4[Product_ID],Table4[Sub_Category],"Not Found")</f>
        <v>Storage</v>
      </c>
      <c r="R4929" t="str">
        <f>_xlfn.XLOOKUP(Table2[[#This Row],[Customer_ID]],Table1[Customer_ID],Table1[Region],"Not Found")</f>
        <v>South</v>
      </c>
      <c r="S4929" t="str">
        <f>_xlfn.XLOOKUP(Table2[[#This Row],[Customer_ID]],Table1[Customer_ID],Table1[Segment],"Not Found")</f>
        <v>Consumer</v>
      </c>
      <c r="T4929" t="str">
        <f>_xlfn.XLOOKUP(Table2[[#This Row],[Product_ID]],Table4[Product_ID],Table4[Product_Name],"Not Found")</f>
        <v>Desk Organizer</v>
      </c>
    </row>
    <row r="4930" spans="1:20" x14ac:dyDescent="0.3">
      <c r="A4930" t="s">
        <v>5462</v>
      </c>
      <c r="B4930" s="4">
        <v>45850</v>
      </c>
      <c r="C4930" s="4">
        <v>45854</v>
      </c>
      <c r="D4930" t="s">
        <v>339</v>
      </c>
      <c r="E4930" t="s">
        <v>16</v>
      </c>
      <c r="F4930" s="8">
        <v>1</v>
      </c>
      <c r="G4930" s="10">
        <v>0.1</v>
      </c>
      <c r="H4930" t="s">
        <v>17</v>
      </c>
      <c r="I4930" s="8">
        <v>1169.0999999999999</v>
      </c>
      <c r="J4930" s="8">
        <v>227.9</v>
      </c>
      <c r="K4930" s="12">
        <f>YEAR(Table2[[#This Row],[Order_Date]])</f>
        <v>2025</v>
      </c>
      <c r="L4930" s="12">
        <f>MONTH(Table2[[#This Row],[Order_Date]])</f>
        <v>7</v>
      </c>
      <c r="M4930" t="str">
        <f>TEXT(Table2[[#This Row],[Order_Date]],"mmm")</f>
        <v>Jul</v>
      </c>
      <c r="N4930" t="str">
        <f>TEXT(Table2[[#This Row],[Order_Date]],"YYYY-MM")</f>
        <v>2025-07</v>
      </c>
      <c r="O4930" s="9">
        <f>IFERROR(Table2[[#This Row],[Profit]]/Table2[[#This Row],[Sales]],0)</f>
        <v>0.19493627576768457</v>
      </c>
      <c r="P4930" t="str">
        <f>_xlfn.XLOOKUP(Table2[[#This Row],[Product_ID]],Table4[Product_ID],Table4[Category],"Not Found")</f>
        <v>Technology</v>
      </c>
      <c r="Q4930" t="str">
        <f>_xlfn.XLOOKUP(Table2[[#This Row],[Product_ID]],Table4[Product_ID],Table4[Sub_Category],"Not Found")</f>
        <v>Accessories</v>
      </c>
      <c r="R4930" t="str">
        <f>_xlfn.XLOOKUP(Table2[[#This Row],[Customer_ID]],Table1[Customer_ID],Table1[Region],"Not Found")</f>
        <v>North</v>
      </c>
      <c r="S4930" t="str">
        <f>_xlfn.XLOOKUP(Table2[[#This Row],[Customer_ID]],Table1[Customer_ID],Table1[Segment],"Not Found")</f>
        <v>Corporate</v>
      </c>
      <c r="T4930" t="str">
        <f>_xlfn.XLOOKUP(Table2[[#This Row],[Product_ID]],Table4[Product_ID],Table4[Product_Name],"Not Found")</f>
        <v>USB-C Hub</v>
      </c>
    </row>
    <row r="4931" spans="1:20" x14ac:dyDescent="0.3">
      <c r="A4931" t="s">
        <v>5463</v>
      </c>
      <c r="B4931" s="4">
        <v>45472</v>
      </c>
      <c r="C4931" s="4">
        <v>45473</v>
      </c>
      <c r="D4931" t="s">
        <v>285</v>
      </c>
      <c r="E4931" t="s">
        <v>45</v>
      </c>
      <c r="F4931" s="8">
        <v>2</v>
      </c>
      <c r="G4931" s="10">
        <v>0</v>
      </c>
      <c r="H4931" t="s">
        <v>17</v>
      </c>
      <c r="I4931" s="8">
        <v>4998</v>
      </c>
      <c r="J4931" s="8">
        <v>939.84</v>
      </c>
      <c r="K4931" s="12">
        <f>YEAR(Table2[[#This Row],[Order_Date]])</f>
        <v>2024</v>
      </c>
      <c r="L4931" s="12">
        <f>MONTH(Table2[[#This Row],[Order_Date]])</f>
        <v>6</v>
      </c>
      <c r="M4931" t="str">
        <f>TEXT(Table2[[#This Row],[Order_Date]],"mmm")</f>
        <v>Jun</v>
      </c>
      <c r="N4931" t="str">
        <f>TEXT(Table2[[#This Row],[Order_Date]],"YYYY-MM")</f>
        <v>2024-06</v>
      </c>
      <c r="O4931" s="9">
        <f>IFERROR(Table2[[#This Row],[Profit]]/Table2[[#This Row],[Sales]],0)</f>
        <v>0.18804321728691478</v>
      </c>
      <c r="P4931" t="str">
        <f>_xlfn.XLOOKUP(Table2[[#This Row],[Product_ID]],Table4[Product_ID],Table4[Category],"Not Found")</f>
        <v>Technology</v>
      </c>
      <c r="Q4931" t="str">
        <f>_xlfn.XLOOKUP(Table2[[#This Row],[Product_ID]],Table4[Product_ID],Table4[Sub_Category],"Not Found")</f>
        <v>Audio</v>
      </c>
      <c r="R4931" t="str">
        <f>_xlfn.XLOOKUP(Table2[[#This Row],[Customer_ID]],Table1[Customer_ID],Table1[Region],"Not Found")</f>
        <v>West</v>
      </c>
      <c r="S4931" t="str">
        <f>_xlfn.XLOOKUP(Table2[[#This Row],[Customer_ID]],Table1[Customer_ID],Table1[Segment],"Not Found")</f>
        <v>Home Office</v>
      </c>
      <c r="T4931" t="str">
        <f>_xlfn.XLOOKUP(Table2[[#This Row],[Product_ID]],Table4[Product_ID],Table4[Product_Name],"Not Found")</f>
        <v>Headphones</v>
      </c>
    </row>
    <row r="4932" spans="1:20" x14ac:dyDescent="0.3">
      <c r="A4932" t="s">
        <v>5464</v>
      </c>
      <c r="B4932" s="4">
        <v>45867</v>
      </c>
      <c r="C4932" s="4">
        <v>45871</v>
      </c>
      <c r="D4932" t="s">
        <v>240</v>
      </c>
      <c r="E4932" t="s">
        <v>96</v>
      </c>
      <c r="F4932" s="8">
        <v>2</v>
      </c>
      <c r="G4932" s="10">
        <v>0</v>
      </c>
      <c r="H4932" t="s">
        <v>17</v>
      </c>
      <c r="I4932" s="8">
        <v>1998</v>
      </c>
      <c r="J4932" s="8">
        <v>488.83</v>
      </c>
      <c r="K4932" s="12">
        <f>YEAR(Table2[[#This Row],[Order_Date]])</f>
        <v>2025</v>
      </c>
      <c r="L4932" s="12">
        <f>MONTH(Table2[[#This Row],[Order_Date]])</f>
        <v>7</v>
      </c>
      <c r="M4932" t="str">
        <f>TEXT(Table2[[#This Row],[Order_Date]],"mmm")</f>
        <v>Jul</v>
      </c>
      <c r="N4932" t="str">
        <f>TEXT(Table2[[#This Row],[Order_Date]],"YYYY-MM")</f>
        <v>2025-07</v>
      </c>
      <c r="O4932" s="9">
        <f>IFERROR(Table2[[#This Row],[Profit]]/Table2[[#This Row],[Sales]],0)</f>
        <v>0.24465965965965966</v>
      </c>
      <c r="P4932" t="str">
        <f>_xlfn.XLOOKUP(Table2[[#This Row],[Product_ID]],Table4[Product_ID],Table4[Category],"Not Found")</f>
        <v>Home</v>
      </c>
      <c r="Q4932" t="str">
        <f>_xlfn.XLOOKUP(Table2[[#This Row],[Product_ID]],Table4[Product_ID],Table4[Sub_Category],"Not Found")</f>
        <v>Lighting</v>
      </c>
      <c r="R4932" t="str">
        <f>_xlfn.XLOOKUP(Table2[[#This Row],[Customer_ID]],Table1[Customer_ID],Table1[Region],"Not Found")</f>
        <v>South</v>
      </c>
      <c r="S4932" t="str">
        <f>_xlfn.XLOOKUP(Table2[[#This Row],[Customer_ID]],Table1[Customer_ID],Table1[Segment],"Not Found")</f>
        <v>Consumer</v>
      </c>
      <c r="T4932" t="str">
        <f>_xlfn.XLOOKUP(Table2[[#This Row],[Product_ID]],Table4[Product_ID],Table4[Product_Name],"Not Found")</f>
        <v>LED Strip Light</v>
      </c>
    </row>
    <row r="4933" spans="1:20" x14ac:dyDescent="0.3">
      <c r="A4933" t="s">
        <v>5465</v>
      </c>
      <c r="B4933" s="4">
        <v>45537</v>
      </c>
      <c r="C4933" s="4">
        <v>45541</v>
      </c>
      <c r="D4933" t="s">
        <v>565</v>
      </c>
      <c r="E4933" t="s">
        <v>71</v>
      </c>
      <c r="F4933" s="8">
        <v>1</v>
      </c>
      <c r="G4933" s="10">
        <v>0</v>
      </c>
      <c r="H4933" t="s">
        <v>21</v>
      </c>
      <c r="I4933" s="8">
        <v>799</v>
      </c>
      <c r="J4933" s="8">
        <v>198.07</v>
      </c>
      <c r="K4933" s="12">
        <f>YEAR(Table2[[#This Row],[Order_Date]])</f>
        <v>2024</v>
      </c>
      <c r="L4933" s="12">
        <f>MONTH(Table2[[#This Row],[Order_Date]])</f>
        <v>9</v>
      </c>
      <c r="M4933" t="str">
        <f>TEXT(Table2[[#This Row],[Order_Date]],"mmm")</f>
        <v>Sep</v>
      </c>
      <c r="N4933" t="str">
        <f>TEXT(Table2[[#This Row],[Order_Date]],"YYYY-MM")</f>
        <v>2024-09</v>
      </c>
      <c r="O4933" s="9">
        <f>IFERROR(Table2[[#This Row],[Profit]]/Table2[[#This Row],[Sales]],0)</f>
        <v>0.24789737171464329</v>
      </c>
      <c r="P4933" t="str">
        <f>_xlfn.XLOOKUP(Table2[[#This Row],[Product_ID]],Table4[Product_ID],Table4[Category],"Not Found")</f>
        <v>Home</v>
      </c>
      <c r="Q4933" t="str">
        <f>_xlfn.XLOOKUP(Table2[[#This Row],[Product_ID]],Table4[Product_ID],Table4[Sub_Category],"Not Found")</f>
        <v>Storage</v>
      </c>
      <c r="R4933" t="str">
        <f>_xlfn.XLOOKUP(Table2[[#This Row],[Customer_ID]],Table1[Customer_ID],Table1[Region],"Not Found")</f>
        <v>West</v>
      </c>
      <c r="S4933" t="str">
        <f>_xlfn.XLOOKUP(Table2[[#This Row],[Customer_ID]],Table1[Customer_ID],Table1[Segment],"Not Found")</f>
        <v>Consumer</v>
      </c>
      <c r="T4933" t="str">
        <f>_xlfn.XLOOKUP(Table2[[#This Row],[Product_ID]],Table4[Product_ID],Table4[Product_Name],"Not Found")</f>
        <v>Storage Box</v>
      </c>
    </row>
    <row r="4934" spans="1:20" x14ac:dyDescent="0.3">
      <c r="A4934" t="s">
        <v>5466</v>
      </c>
      <c r="B4934" s="4">
        <v>45535</v>
      </c>
      <c r="C4934" s="4">
        <v>45539</v>
      </c>
      <c r="D4934" t="s">
        <v>924</v>
      </c>
      <c r="E4934" t="s">
        <v>35</v>
      </c>
      <c r="F4934" s="8">
        <v>2</v>
      </c>
      <c r="G4934" s="10">
        <v>0.05</v>
      </c>
      <c r="H4934" t="s">
        <v>13</v>
      </c>
      <c r="I4934" s="8">
        <v>3038.1</v>
      </c>
      <c r="J4934" s="8">
        <v>926.1</v>
      </c>
      <c r="K4934" s="12">
        <f>YEAR(Table2[[#This Row],[Order_Date]])</f>
        <v>2024</v>
      </c>
      <c r="L4934" s="12">
        <f>MONTH(Table2[[#This Row],[Order_Date]])</f>
        <v>8</v>
      </c>
      <c r="M4934" t="str">
        <f>TEXT(Table2[[#This Row],[Order_Date]],"mmm")</f>
        <v>Aug</v>
      </c>
      <c r="N4934" t="str">
        <f>TEXT(Table2[[#This Row],[Order_Date]],"YYYY-MM")</f>
        <v>2024-08</v>
      </c>
      <c r="O4934" s="9">
        <f>IFERROR(Table2[[#This Row],[Profit]]/Table2[[#This Row],[Sales]],0)</f>
        <v>0.30482867581712259</v>
      </c>
      <c r="P4934" t="str">
        <f>_xlfn.XLOOKUP(Table2[[#This Row],[Product_ID]],Table4[Product_ID],Table4[Category],"Not Found")</f>
        <v>Lifestyle</v>
      </c>
      <c r="Q4934" t="str">
        <f>_xlfn.XLOOKUP(Table2[[#This Row],[Product_ID]],Table4[Product_ID],Table4[Sub_Category],"Not Found")</f>
        <v>Bags</v>
      </c>
      <c r="R4934" t="str">
        <f>_xlfn.XLOOKUP(Table2[[#This Row],[Customer_ID]],Table1[Customer_ID],Table1[Region],"Not Found")</f>
        <v>South</v>
      </c>
      <c r="S4934" t="str">
        <f>_xlfn.XLOOKUP(Table2[[#This Row],[Customer_ID]],Table1[Customer_ID],Table1[Segment],"Not Found")</f>
        <v>Consumer</v>
      </c>
      <c r="T4934" t="str">
        <f>_xlfn.XLOOKUP(Table2[[#This Row],[Product_ID]],Table4[Product_ID],Table4[Product_Name],"Not Found")</f>
        <v>Backpack</v>
      </c>
    </row>
    <row r="4935" spans="1:20" x14ac:dyDescent="0.3">
      <c r="A4935" t="s">
        <v>5467</v>
      </c>
      <c r="B4935" s="4">
        <v>45797</v>
      </c>
      <c r="C4935" s="4">
        <v>45798</v>
      </c>
      <c r="D4935" t="s">
        <v>474</v>
      </c>
      <c r="E4935" t="s">
        <v>71</v>
      </c>
      <c r="F4935" s="8">
        <v>3</v>
      </c>
      <c r="G4935" s="10">
        <v>0</v>
      </c>
      <c r="H4935" t="s">
        <v>13</v>
      </c>
      <c r="I4935" s="8">
        <v>2397</v>
      </c>
      <c r="J4935" s="8">
        <v>519.19000000000005</v>
      </c>
      <c r="K4935" s="12">
        <f>YEAR(Table2[[#This Row],[Order_Date]])</f>
        <v>2025</v>
      </c>
      <c r="L4935" s="12">
        <f>MONTH(Table2[[#This Row],[Order_Date]])</f>
        <v>5</v>
      </c>
      <c r="M4935" t="str">
        <f>TEXT(Table2[[#This Row],[Order_Date]],"mmm")</f>
        <v>May</v>
      </c>
      <c r="N4935" t="str">
        <f>TEXT(Table2[[#This Row],[Order_Date]],"YYYY-MM")</f>
        <v>2025-05</v>
      </c>
      <c r="O4935" s="9">
        <f>IFERROR(Table2[[#This Row],[Profit]]/Table2[[#This Row],[Sales]],0)</f>
        <v>0.21659991656236965</v>
      </c>
      <c r="P4935" t="str">
        <f>_xlfn.XLOOKUP(Table2[[#This Row],[Product_ID]],Table4[Product_ID],Table4[Category],"Not Found")</f>
        <v>Home</v>
      </c>
      <c r="Q4935" t="str">
        <f>_xlfn.XLOOKUP(Table2[[#This Row],[Product_ID]],Table4[Product_ID],Table4[Sub_Category],"Not Found")</f>
        <v>Storage</v>
      </c>
      <c r="R4935" t="str">
        <f>_xlfn.XLOOKUP(Table2[[#This Row],[Customer_ID]],Table1[Customer_ID],Table1[Region],"Not Found")</f>
        <v>West</v>
      </c>
      <c r="S4935" t="str">
        <f>_xlfn.XLOOKUP(Table2[[#This Row],[Customer_ID]],Table1[Customer_ID],Table1[Segment],"Not Found")</f>
        <v>Corporate</v>
      </c>
      <c r="T4935" t="str">
        <f>_xlfn.XLOOKUP(Table2[[#This Row],[Product_ID]],Table4[Product_ID],Table4[Product_Name],"Not Found")</f>
        <v>Storage Box</v>
      </c>
    </row>
    <row r="4936" spans="1:20" x14ac:dyDescent="0.3">
      <c r="A4936" t="s">
        <v>5468</v>
      </c>
      <c r="B4936" s="4">
        <v>45713</v>
      </c>
      <c r="C4936" s="4">
        <v>45718</v>
      </c>
      <c r="D4936" t="s">
        <v>279</v>
      </c>
      <c r="E4936" t="s">
        <v>20</v>
      </c>
      <c r="F4936" s="8">
        <v>2</v>
      </c>
      <c r="G4936" s="10">
        <v>0.15</v>
      </c>
      <c r="H4936" t="s">
        <v>17</v>
      </c>
      <c r="I4936" s="8">
        <v>11898.3</v>
      </c>
      <c r="J4936" s="8">
        <v>2956.78</v>
      </c>
      <c r="K4936" s="12">
        <f>YEAR(Table2[[#This Row],[Order_Date]])</f>
        <v>2025</v>
      </c>
      <c r="L4936" s="12">
        <f>MONTH(Table2[[#This Row],[Order_Date]])</f>
        <v>2</v>
      </c>
      <c r="M4936" t="str">
        <f>TEXT(Table2[[#This Row],[Order_Date]],"mmm")</f>
        <v>Feb</v>
      </c>
      <c r="N4936" t="str">
        <f>TEXT(Table2[[#This Row],[Order_Date]],"YYYY-MM")</f>
        <v>2025-02</v>
      </c>
      <c r="O4936" s="9">
        <f>IFERROR(Table2[[#This Row],[Profit]]/Table2[[#This Row],[Sales]],0)</f>
        <v>0.24850440819276706</v>
      </c>
      <c r="P4936" t="str">
        <f>_xlfn.XLOOKUP(Table2[[#This Row],[Product_ID]],Table4[Product_ID],Table4[Category],"Not Found")</f>
        <v>Furniture</v>
      </c>
      <c r="Q4936" t="str">
        <f>_xlfn.XLOOKUP(Table2[[#This Row],[Product_ID]],Table4[Product_ID],Table4[Sub_Category],"Not Found")</f>
        <v>Furniture</v>
      </c>
      <c r="R4936" t="str">
        <f>_xlfn.XLOOKUP(Table2[[#This Row],[Customer_ID]],Table1[Customer_ID],Table1[Region],"Not Found")</f>
        <v>North</v>
      </c>
      <c r="S4936" t="str">
        <f>_xlfn.XLOOKUP(Table2[[#This Row],[Customer_ID]],Table1[Customer_ID],Table1[Segment],"Not Found")</f>
        <v>Consumer</v>
      </c>
      <c r="T4936" t="str">
        <f>_xlfn.XLOOKUP(Table2[[#This Row],[Product_ID]],Table4[Product_ID],Table4[Product_Name],"Not Found")</f>
        <v>Office Chair</v>
      </c>
    </row>
    <row r="4937" spans="1:20" x14ac:dyDescent="0.3">
      <c r="A4937" t="s">
        <v>5469</v>
      </c>
      <c r="B4937" s="4">
        <v>45611</v>
      </c>
      <c r="C4937" s="4">
        <v>45614</v>
      </c>
      <c r="D4937" t="s">
        <v>381</v>
      </c>
      <c r="E4937" t="s">
        <v>65</v>
      </c>
      <c r="F4937" s="8">
        <v>2</v>
      </c>
      <c r="G4937" s="10">
        <v>0.1</v>
      </c>
      <c r="H4937" t="s">
        <v>30</v>
      </c>
      <c r="I4937" s="8">
        <v>1258.2</v>
      </c>
      <c r="J4937" s="8">
        <v>337.09</v>
      </c>
      <c r="K4937" s="12">
        <f>YEAR(Table2[[#This Row],[Order_Date]])</f>
        <v>2024</v>
      </c>
      <c r="L4937" s="12">
        <f>MONTH(Table2[[#This Row],[Order_Date]])</f>
        <v>11</v>
      </c>
      <c r="M4937" t="str">
        <f>TEXT(Table2[[#This Row],[Order_Date]],"mmm")</f>
        <v>Nov</v>
      </c>
      <c r="N4937" t="str">
        <f>TEXT(Table2[[#This Row],[Order_Date]],"YYYY-MM")</f>
        <v>2024-11</v>
      </c>
      <c r="O4937" s="9">
        <f>IFERROR(Table2[[#This Row],[Profit]]/Table2[[#This Row],[Sales]],0)</f>
        <v>0.26791448100460974</v>
      </c>
      <c r="P4937" t="str">
        <f>_xlfn.XLOOKUP(Table2[[#This Row],[Product_ID]],Table4[Product_ID],Table4[Category],"Not Found")</f>
        <v>Office</v>
      </c>
      <c r="Q4937" t="str">
        <f>_xlfn.XLOOKUP(Table2[[#This Row],[Product_ID]],Table4[Product_ID],Table4[Sub_Category],"Not Found")</f>
        <v>Storage</v>
      </c>
      <c r="R4937" t="str">
        <f>_xlfn.XLOOKUP(Table2[[#This Row],[Customer_ID]],Table1[Customer_ID],Table1[Region],"Not Found")</f>
        <v>West</v>
      </c>
      <c r="S4937" t="str">
        <f>_xlfn.XLOOKUP(Table2[[#This Row],[Customer_ID]],Table1[Customer_ID],Table1[Segment],"Not Found")</f>
        <v>Corporate</v>
      </c>
      <c r="T4937" t="str">
        <f>_xlfn.XLOOKUP(Table2[[#This Row],[Product_ID]],Table4[Product_ID],Table4[Product_Name],"Not Found")</f>
        <v>Desk Organizer</v>
      </c>
    </row>
    <row r="4938" spans="1:20" x14ac:dyDescent="0.3">
      <c r="A4938" t="s">
        <v>5470</v>
      </c>
      <c r="B4938" s="4">
        <v>45378</v>
      </c>
      <c r="C4938" s="4">
        <v>45383</v>
      </c>
      <c r="D4938" t="s">
        <v>1017</v>
      </c>
      <c r="E4938" t="s">
        <v>200</v>
      </c>
      <c r="F4938" s="8">
        <v>1</v>
      </c>
      <c r="G4938" s="10">
        <v>0</v>
      </c>
      <c r="H4938" t="s">
        <v>13</v>
      </c>
      <c r="I4938" s="8">
        <v>1099</v>
      </c>
      <c r="J4938" s="8">
        <v>270.64999999999998</v>
      </c>
      <c r="K4938" s="12">
        <f>YEAR(Table2[[#This Row],[Order_Date]])</f>
        <v>2024</v>
      </c>
      <c r="L4938" s="12">
        <f>MONTH(Table2[[#This Row],[Order_Date]])</f>
        <v>3</v>
      </c>
      <c r="M4938" t="str">
        <f>TEXT(Table2[[#This Row],[Order_Date]],"mmm")</f>
        <v>Mar</v>
      </c>
      <c r="N4938" t="str">
        <f>TEXT(Table2[[#This Row],[Order_Date]],"YYYY-MM")</f>
        <v>2024-03</v>
      </c>
      <c r="O4938" s="9">
        <f>IFERROR(Table2[[#This Row],[Profit]]/Table2[[#This Row],[Sales]],0)</f>
        <v>0.2462693357597816</v>
      </c>
      <c r="P4938" t="str">
        <f>_xlfn.XLOOKUP(Table2[[#This Row],[Product_ID]],Table4[Product_ID],Table4[Category],"Not Found")</f>
        <v>Office</v>
      </c>
      <c r="Q4938" t="str">
        <f>_xlfn.XLOOKUP(Table2[[#This Row],[Product_ID]],Table4[Product_ID],Table4[Sub_Category],"Not Found")</f>
        <v>Office Supplies</v>
      </c>
      <c r="R4938" t="str">
        <f>_xlfn.XLOOKUP(Table2[[#This Row],[Customer_ID]],Table1[Customer_ID],Table1[Region],"Not Found")</f>
        <v>West</v>
      </c>
      <c r="S4938" t="str">
        <f>_xlfn.XLOOKUP(Table2[[#This Row],[Customer_ID]],Table1[Customer_ID],Table1[Segment],"Not Found")</f>
        <v>Consumer</v>
      </c>
      <c r="T4938" t="str">
        <f>_xlfn.XLOOKUP(Table2[[#This Row],[Product_ID]],Table4[Product_ID],Table4[Product_Name],"Not Found")</f>
        <v>Laptop Stand</v>
      </c>
    </row>
    <row r="4939" spans="1:20" x14ac:dyDescent="0.3">
      <c r="A4939" t="s">
        <v>5471</v>
      </c>
      <c r="B4939" s="4">
        <v>45508</v>
      </c>
      <c r="C4939" s="4">
        <v>45509</v>
      </c>
      <c r="D4939" t="s">
        <v>165</v>
      </c>
      <c r="E4939" t="s">
        <v>71</v>
      </c>
      <c r="F4939" s="8">
        <v>4</v>
      </c>
      <c r="G4939" s="10">
        <v>0.1</v>
      </c>
      <c r="H4939" t="s">
        <v>17</v>
      </c>
      <c r="I4939" s="8">
        <v>2876.4</v>
      </c>
      <c r="J4939" s="8">
        <v>745.7</v>
      </c>
      <c r="K4939" s="12">
        <f>YEAR(Table2[[#This Row],[Order_Date]])</f>
        <v>2024</v>
      </c>
      <c r="L4939" s="12">
        <f>MONTH(Table2[[#This Row],[Order_Date]])</f>
        <v>8</v>
      </c>
      <c r="M4939" t="str">
        <f>TEXT(Table2[[#This Row],[Order_Date]],"mmm")</f>
        <v>Aug</v>
      </c>
      <c r="N4939" t="str">
        <f>TEXT(Table2[[#This Row],[Order_Date]],"YYYY-MM")</f>
        <v>2024-08</v>
      </c>
      <c r="O4939" s="9">
        <f>IFERROR(Table2[[#This Row],[Profit]]/Table2[[#This Row],[Sales]],0)</f>
        <v>0.25924767069948546</v>
      </c>
      <c r="P4939" t="str">
        <f>_xlfn.XLOOKUP(Table2[[#This Row],[Product_ID]],Table4[Product_ID],Table4[Category],"Not Found")</f>
        <v>Home</v>
      </c>
      <c r="Q4939" t="str">
        <f>_xlfn.XLOOKUP(Table2[[#This Row],[Product_ID]],Table4[Product_ID],Table4[Sub_Category],"Not Found")</f>
        <v>Storage</v>
      </c>
      <c r="R4939" t="str">
        <f>_xlfn.XLOOKUP(Table2[[#This Row],[Customer_ID]],Table1[Customer_ID],Table1[Region],"Not Found")</f>
        <v>South</v>
      </c>
      <c r="S4939" t="str">
        <f>_xlfn.XLOOKUP(Table2[[#This Row],[Customer_ID]],Table1[Customer_ID],Table1[Segment],"Not Found")</f>
        <v>Corporate</v>
      </c>
      <c r="T4939" t="str">
        <f>_xlfn.XLOOKUP(Table2[[#This Row],[Product_ID]],Table4[Product_ID],Table4[Product_Name],"Not Found")</f>
        <v>Storage Box</v>
      </c>
    </row>
    <row r="4940" spans="1:20" x14ac:dyDescent="0.3">
      <c r="A4940" t="s">
        <v>5472</v>
      </c>
      <c r="B4940" s="4">
        <v>45781</v>
      </c>
      <c r="C4940" s="4">
        <v>45785</v>
      </c>
      <c r="D4940" t="s">
        <v>1946</v>
      </c>
      <c r="E4940" t="s">
        <v>40</v>
      </c>
      <c r="F4940" s="8">
        <v>1</v>
      </c>
      <c r="G4940" s="10">
        <v>0.1</v>
      </c>
      <c r="H4940" t="s">
        <v>30</v>
      </c>
      <c r="I4940" s="8">
        <v>1349.1</v>
      </c>
      <c r="J4940" s="8">
        <v>348.54</v>
      </c>
      <c r="K4940" s="12">
        <f>YEAR(Table2[[#This Row],[Order_Date]])</f>
        <v>2025</v>
      </c>
      <c r="L4940" s="12">
        <f>MONTH(Table2[[#This Row],[Order_Date]])</f>
        <v>5</v>
      </c>
      <c r="M4940" t="str">
        <f>TEXT(Table2[[#This Row],[Order_Date]],"mmm")</f>
        <v>May</v>
      </c>
      <c r="N4940" t="str">
        <f>TEXT(Table2[[#This Row],[Order_Date]],"YYYY-MM")</f>
        <v>2025-05</v>
      </c>
      <c r="O4940" s="9">
        <f>IFERROR(Table2[[#This Row],[Profit]]/Table2[[#This Row],[Sales]],0)</f>
        <v>0.25835001111852351</v>
      </c>
      <c r="P4940" t="str">
        <f>_xlfn.XLOOKUP(Table2[[#This Row],[Product_ID]],Table4[Product_ID],Table4[Category],"Not Found")</f>
        <v>Technology</v>
      </c>
      <c r="Q4940" t="str">
        <f>_xlfn.XLOOKUP(Table2[[#This Row],[Product_ID]],Table4[Product_ID],Table4[Sub_Category],"Not Found")</f>
        <v>Accessories</v>
      </c>
      <c r="R4940" t="str">
        <f>_xlfn.XLOOKUP(Table2[[#This Row],[Customer_ID]],Table1[Customer_ID],Table1[Region],"Not Found")</f>
        <v>North</v>
      </c>
      <c r="S4940" t="str">
        <f>_xlfn.XLOOKUP(Table2[[#This Row],[Customer_ID]],Table1[Customer_ID],Table1[Segment],"Not Found")</f>
        <v>Consumer</v>
      </c>
      <c r="T4940" t="str">
        <f>_xlfn.XLOOKUP(Table2[[#This Row],[Product_ID]],Table4[Product_ID],Table4[Product_Name],"Not Found")</f>
        <v>Power Bank</v>
      </c>
    </row>
    <row r="4941" spans="1:20" x14ac:dyDescent="0.3">
      <c r="A4941" t="s">
        <v>5473</v>
      </c>
      <c r="B4941" s="4">
        <v>45810</v>
      </c>
      <c r="C4941" s="4">
        <v>45813</v>
      </c>
      <c r="D4941" t="s">
        <v>118</v>
      </c>
      <c r="E4941" t="s">
        <v>65</v>
      </c>
      <c r="F4941" s="8">
        <v>1</v>
      </c>
      <c r="G4941" s="10">
        <v>0</v>
      </c>
      <c r="H4941" t="s">
        <v>21</v>
      </c>
      <c r="I4941" s="8">
        <v>699</v>
      </c>
      <c r="J4941" s="8">
        <v>235.13</v>
      </c>
      <c r="K4941" s="12">
        <f>YEAR(Table2[[#This Row],[Order_Date]])</f>
        <v>2025</v>
      </c>
      <c r="L4941" s="12">
        <f>MONTH(Table2[[#This Row],[Order_Date]])</f>
        <v>6</v>
      </c>
      <c r="M4941" t="str">
        <f>TEXT(Table2[[#This Row],[Order_Date]],"mmm")</f>
        <v>Jun</v>
      </c>
      <c r="N4941" t="str">
        <f>TEXT(Table2[[#This Row],[Order_Date]],"YYYY-MM")</f>
        <v>2025-06</v>
      </c>
      <c r="O4941" s="9">
        <f>IFERROR(Table2[[#This Row],[Profit]]/Table2[[#This Row],[Sales]],0)</f>
        <v>0.33638054363376252</v>
      </c>
      <c r="P4941" t="str">
        <f>_xlfn.XLOOKUP(Table2[[#This Row],[Product_ID]],Table4[Product_ID],Table4[Category],"Not Found")</f>
        <v>Office</v>
      </c>
      <c r="Q4941" t="str">
        <f>_xlfn.XLOOKUP(Table2[[#This Row],[Product_ID]],Table4[Product_ID],Table4[Sub_Category],"Not Found")</f>
        <v>Storage</v>
      </c>
      <c r="R4941" t="str">
        <f>_xlfn.XLOOKUP(Table2[[#This Row],[Customer_ID]],Table1[Customer_ID],Table1[Region],"Not Found")</f>
        <v>West</v>
      </c>
      <c r="S4941" t="str">
        <f>_xlfn.XLOOKUP(Table2[[#This Row],[Customer_ID]],Table1[Customer_ID],Table1[Segment],"Not Found")</f>
        <v>Consumer</v>
      </c>
      <c r="T4941" t="str">
        <f>_xlfn.XLOOKUP(Table2[[#This Row],[Product_ID]],Table4[Product_ID],Table4[Product_Name],"Not Found")</f>
        <v>Desk Organizer</v>
      </c>
    </row>
    <row r="4942" spans="1:20" x14ac:dyDescent="0.3">
      <c r="A4942" t="s">
        <v>5474</v>
      </c>
      <c r="B4942" s="4">
        <v>45569</v>
      </c>
      <c r="C4942" s="4">
        <v>45574</v>
      </c>
      <c r="D4942" t="s">
        <v>1763</v>
      </c>
      <c r="E4942" t="s">
        <v>99</v>
      </c>
      <c r="F4942" s="8">
        <v>1</v>
      </c>
      <c r="G4942" s="10">
        <v>0</v>
      </c>
      <c r="H4942" t="s">
        <v>13</v>
      </c>
      <c r="I4942" s="8">
        <v>249</v>
      </c>
      <c r="J4942" s="8">
        <v>48.82</v>
      </c>
      <c r="K4942" s="12">
        <f>YEAR(Table2[[#This Row],[Order_Date]])</f>
        <v>2024</v>
      </c>
      <c r="L4942" s="12">
        <f>MONTH(Table2[[#This Row],[Order_Date]])</f>
        <v>10</v>
      </c>
      <c r="M4942" t="str">
        <f>TEXT(Table2[[#This Row],[Order_Date]],"mmm")</f>
        <v>Oct</v>
      </c>
      <c r="N4942" t="str">
        <f>TEXT(Table2[[#This Row],[Order_Date]],"YYYY-MM")</f>
        <v>2024-10</v>
      </c>
      <c r="O4942" s="9">
        <f>IFERROR(Table2[[#This Row],[Profit]]/Table2[[#This Row],[Sales]],0)</f>
        <v>0.19606425702811245</v>
      </c>
      <c r="P4942" t="str">
        <f>_xlfn.XLOOKUP(Table2[[#This Row],[Product_ID]],Table4[Product_ID],Table4[Category],"Not Found")</f>
        <v>Office</v>
      </c>
      <c r="Q4942" t="str">
        <f>_xlfn.XLOOKUP(Table2[[#This Row],[Product_ID]],Table4[Product_ID],Table4[Sub_Category],"Not Found")</f>
        <v>Paper</v>
      </c>
      <c r="R4942" t="str">
        <f>_xlfn.XLOOKUP(Table2[[#This Row],[Customer_ID]],Table1[Customer_ID],Table1[Region],"Not Found")</f>
        <v>East</v>
      </c>
      <c r="S4942" t="str">
        <f>_xlfn.XLOOKUP(Table2[[#This Row],[Customer_ID]],Table1[Customer_ID],Table1[Segment],"Not Found")</f>
        <v>Consumer</v>
      </c>
      <c r="T4942" t="str">
        <f>_xlfn.XLOOKUP(Table2[[#This Row],[Product_ID]],Table4[Product_ID],Table4[Product_Name],"Not Found")</f>
        <v>Pen Set</v>
      </c>
    </row>
    <row r="4943" spans="1:20" x14ac:dyDescent="0.3">
      <c r="A4943" t="s">
        <v>5475</v>
      </c>
      <c r="B4943" s="4">
        <v>46013</v>
      </c>
      <c r="C4943" s="4">
        <v>46015</v>
      </c>
      <c r="D4943" t="s">
        <v>810</v>
      </c>
      <c r="E4943" t="s">
        <v>29</v>
      </c>
      <c r="F4943" s="8">
        <v>2</v>
      </c>
      <c r="G4943" s="10">
        <v>0</v>
      </c>
      <c r="H4943" t="s">
        <v>17</v>
      </c>
      <c r="I4943" s="8">
        <v>798</v>
      </c>
      <c r="J4943" s="8">
        <v>244.87</v>
      </c>
      <c r="K4943" s="12">
        <f>YEAR(Table2[[#This Row],[Order_Date]])</f>
        <v>2025</v>
      </c>
      <c r="L4943" s="12">
        <f>MONTH(Table2[[#This Row],[Order_Date]])</f>
        <v>12</v>
      </c>
      <c r="M4943" t="str">
        <f>TEXT(Table2[[#This Row],[Order_Date]],"mmm")</f>
        <v>Dec</v>
      </c>
      <c r="N4943" t="str">
        <f>TEXT(Table2[[#This Row],[Order_Date]],"YYYY-MM")</f>
        <v>2025-12</v>
      </c>
      <c r="O4943" s="9">
        <f>IFERROR(Table2[[#This Row],[Profit]]/Table2[[#This Row],[Sales]],0)</f>
        <v>0.30685463659147871</v>
      </c>
      <c r="P4943" t="str">
        <f>_xlfn.XLOOKUP(Table2[[#This Row],[Product_ID]],Table4[Product_ID],Table4[Category],"Not Found")</f>
        <v>Office</v>
      </c>
      <c r="Q4943" t="str">
        <f>_xlfn.XLOOKUP(Table2[[#This Row],[Product_ID]],Table4[Product_ID],Table4[Sub_Category],"Not Found")</f>
        <v>Paper</v>
      </c>
      <c r="R4943" t="str">
        <f>_xlfn.XLOOKUP(Table2[[#This Row],[Customer_ID]],Table1[Customer_ID],Table1[Region],"Not Found")</f>
        <v>North</v>
      </c>
      <c r="S4943" t="str">
        <f>_xlfn.XLOOKUP(Table2[[#This Row],[Customer_ID]],Table1[Customer_ID],Table1[Segment],"Not Found")</f>
        <v>Consumer</v>
      </c>
      <c r="T4943" t="str">
        <f>_xlfn.XLOOKUP(Table2[[#This Row],[Product_ID]],Table4[Product_ID],Table4[Product_Name],"Not Found")</f>
        <v>Notebook Set</v>
      </c>
    </row>
    <row r="4944" spans="1:20" x14ac:dyDescent="0.3">
      <c r="A4944" t="s">
        <v>5476</v>
      </c>
      <c r="B4944" s="4">
        <v>45460</v>
      </c>
      <c r="C4944" s="4">
        <v>45465</v>
      </c>
      <c r="D4944" t="s">
        <v>1678</v>
      </c>
      <c r="E4944" t="s">
        <v>26</v>
      </c>
      <c r="F4944" s="8">
        <v>3</v>
      </c>
      <c r="G4944" s="10">
        <v>0</v>
      </c>
      <c r="H4944" t="s">
        <v>13</v>
      </c>
      <c r="I4944" s="8">
        <v>2697</v>
      </c>
      <c r="J4944" s="8">
        <v>759.18</v>
      </c>
      <c r="K4944" s="12">
        <f>YEAR(Table2[[#This Row],[Order_Date]])</f>
        <v>2024</v>
      </c>
      <c r="L4944" s="12">
        <f>MONTH(Table2[[#This Row],[Order_Date]])</f>
        <v>6</v>
      </c>
      <c r="M4944" t="str">
        <f>TEXT(Table2[[#This Row],[Order_Date]],"mmm")</f>
        <v>Jun</v>
      </c>
      <c r="N4944" t="str">
        <f>TEXT(Table2[[#This Row],[Order_Date]],"YYYY-MM")</f>
        <v>2024-06</v>
      </c>
      <c r="O4944" s="9">
        <f>IFERROR(Table2[[#This Row],[Profit]]/Table2[[#This Row],[Sales]],0)</f>
        <v>0.28149054505005561</v>
      </c>
      <c r="P4944" t="str">
        <f>_xlfn.XLOOKUP(Table2[[#This Row],[Product_ID]],Table4[Product_ID],Table4[Category],"Not Found")</f>
        <v>Technology</v>
      </c>
      <c r="Q4944" t="str">
        <f>_xlfn.XLOOKUP(Table2[[#This Row],[Product_ID]],Table4[Product_ID],Table4[Sub_Category],"Not Found")</f>
        <v>Accessories</v>
      </c>
      <c r="R4944" t="str">
        <f>_xlfn.XLOOKUP(Table2[[#This Row],[Customer_ID]],Table1[Customer_ID],Table1[Region],"Not Found")</f>
        <v>West</v>
      </c>
      <c r="S4944" t="str">
        <f>_xlfn.XLOOKUP(Table2[[#This Row],[Customer_ID]],Table1[Customer_ID],Table1[Segment],"Not Found")</f>
        <v>Consumer</v>
      </c>
      <c r="T4944" t="str">
        <f>_xlfn.XLOOKUP(Table2[[#This Row],[Product_ID]],Table4[Product_ID],Table4[Product_Name],"Not Found")</f>
        <v>Keyboard</v>
      </c>
    </row>
    <row r="4945" spans="1:20" x14ac:dyDescent="0.3">
      <c r="A4945" t="s">
        <v>5477</v>
      </c>
      <c r="B4945" s="4">
        <v>45621</v>
      </c>
      <c r="C4945" s="4">
        <v>45622</v>
      </c>
      <c r="D4945" t="s">
        <v>1434</v>
      </c>
      <c r="E4945" t="s">
        <v>29</v>
      </c>
      <c r="F4945" s="8">
        <v>1</v>
      </c>
      <c r="G4945" s="10">
        <v>0.1</v>
      </c>
      <c r="H4945" t="s">
        <v>21</v>
      </c>
      <c r="I4945" s="8">
        <v>359.1</v>
      </c>
      <c r="J4945" s="8">
        <v>93.07</v>
      </c>
      <c r="K4945" s="12">
        <f>YEAR(Table2[[#This Row],[Order_Date]])</f>
        <v>2024</v>
      </c>
      <c r="L4945" s="12">
        <f>MONTH(Table2[[#This Row],[Order_Date]])</f>
        <v>11</v>
      </c>
      <c r="M4945" t="str">
        <f>TEXT(Table2[[#This Row],[Order_Date]],"mmm")</f>
        <v>Nov</v>
      </c>
      <c r="N4945" t="str">
        <f>TEXT(Table2[[#This Row],[Order_Date]],"YYYY-MM")</f>
        <v>2024-11</v>
      </c>
      <c r="O4945" s="9">
        <f>IFERROR(Table2[[#This Row],[Profit]]/Table2[[#This Row],[Sales]],0)</f>
        <v>0.25917571707045389</v>
      </c>
      <c r="P4945" t="str">
        <f>_xlfn.XLOOKUP(Table2[[#This Row],[Product_ID]],Table4[Product_ID],Table4[Category],"Not Found")</f>
        <v>Office</v>
      </c>
      <c r="Q4945" t="str">
        <f>_xlfn.XLOOKUP(Table2[[#This Row],[Product_ID]],Table4[Product_ID],Table4[Sub_Category],"Not Found")</f>
        <v>Paper</v>
      </c>
      <c r="R4945" t="str">
        <f>_xlfn.XLOOKUP(Table2[[#This Row],[Customer_ID]],Table1[Customer_ID],Table1[Region],"Not Found")</f>
        <v>South</v>
      </c>
      <c r="S4945" t="str">
        <f>_xlfn.XLOOKUP(Table2[[#This Row],[Customer_ID]],Table1[Customer_ID],Table1[Segment],"Not Found")</f>
        <v>Home Office</v>
      </c>
      <c r="T4945" t="str">
        <f>_xlfn.XLOOKUP(Table2[[#This Row],[Product_ID]],Table4[Product_ID],Table4[Product_Name],"Not Found")</f>
        <v>Notebook Set</v>
      </c>
    </row>
    <row r="4946" spans="1:20" x14ac:dyDescent="0.3">
      <c r="A4946" t="s">
        <v>5478</v>
      </c>
      <c r="B4946" s="4">
        <v>45941</v>
      </c>
      <c r="C4946" s="4">
        <v>45944</v>
      </c>
      <c r="D4946" t="s">
        <v>456</v>
      </c>
      <c r="E4946" t="s">
        <v>50</v>
      </c>
      <c r="F4946" s="8">
        <v>3</v>
      </c>
      <c r="G4946" s="10">
        <v>0.05</v>
      </c>
      <c r="H4946" t="s">
        <v>13</v>
      </c>
      <c r="I4946" s="8">
        <v>1422.15</v>
      </c>
      <c r="J4946" s="8">
        <v>301.33999999999997</v>
      </c>
      <c r="K4946" s="12">
        <f>YEAR(Table2[[#This Row],[Order_Date]])</f>
        <v>2025</v>
      </c>
      <c r="L4946" s="12">
        <f>MONTH(Table2[[#This Row],[Order_Date]])</f>
        <v>10</v>
      </c>
      <c r="M4946" t="str">
        <f>TEXT(Table2[[#This Row],[Order_Date]],"mmm")</f>
        <v>Oct</v>
      </c>
      <c r="N4946" t="str">
        <f>TEXT(Table2[[#This Row],[Order_Date]],"YYYY-MM")</f>
        <v>2025-10</v>
      </c>
      <c r="O4946" s="9">
        <f>IFERROR(Table2[[#This Row],[Profit]]/Table2[[#This Row],[Sales]],0)</f>
        <v>0.21189044756179021</v>
      </c>
      <c r="P4946" t="str">
        <f>_xlfn.XLOOKUP(Table2[[#This Row],[Product_ID]],Table4[Product_ID],Table4[Category],"Not Found")</f>
        <v>Technology</v>
      </c>
      <c r="Q4946" t="str">
        <f>_xlfn.XLOOKUP(Table2[[#This Row],[Product_ID]],Table4[Product_ID],Table4[Sub_Category],"Not Found")</f>
        <v>Accessories</v>
      </c>
      <c r="R4946" t="str">
        <f>_xlfn.XLOOKUP(Table2[[#This Row],[Customer_ID]],Table1[Customer_ID],Table1[Region],"Not Found")</f>
        <v>West</v>
      </c>
      <c r="S4946" t="str">
        <f>_xlfn.XLOOKUP(Table2[[#This Row],[Customer_ID]],Table1[Customer_ID],Table1[Segment],"Not Found")</f>
        <v>Corporate</v>
      </c>
      <c r="T4946" t="str">
        <f>_xlfn.XLOOKUP(Table2[[#This Row],[Product_ID]],Table4[Product_ID],Table4[Product_Name],"Not Found")</f>
        <v>Wireless Mouse</v>
      </c>
    </row>
    <row r="4947" spans="1:20" x14ac:dyDescent="0.3">
      <c r="A4947" t="s">
        <v>5479</v>
      </c>
      <c r="B4947" s="4">
        <v>45732</v>
      </c>
      <c r="C4947" s="4">
        <v>45734</v>
      </c>
      <c r="D4947" t="s">
        <v>607</v>
      </c>
      <c r="E4947" t="s">
        <v>81</v>
      </c>
      <c r="F4947" s="8">
        <v>3</v>
      </c>
      <c r="G4947" s="10">
        <v>0.15</v>
      </c>
      <c r="H4947" t="s">
        <v>21</v>
      </c>
      <c r="I4947" s="8">
        <v>2037.45</v>
      </c>
      <c r="J4947" s="8">
        <v>441.72</v>
      </c>
      <c r="K4947" s="12">
        <f>YEAR(Table2[[#This Row],[Order_Date]])</f>
        <v>2025</v>
      </c>
      <c r="L4947" s="12">
        <f>MONTH(Table2[[#This Row],[Order_Date]])</f>
        <v>3</v>
      </c>
      <c r="M4947" t="str">
        <f>TEXT(Table2[[#This Row],[Order_Date]],"mmm")</f>
        <v>Mar</v>
      </c>
      <c r="N4947" t="str">
        <f>TEXT(Table2[[#This Row],[Order_Date]],"YYYY-MM")</f>
        <v>2025-03</v>
      </c>
      <c r="O4947" s="9">
        <f>IFERROR(Table2[[#This Row],[Profit]]/Table2[[#This Row],[Sales]],0)</f>
        <v>0.21680041228005595</v>
      </c>
      <c r="P4947" t="str">
        <f>_xlfn.XLOOKUP(Table2[[#This Row],[Product_ID]],Table4[Product_ID],Table4[Category],"Not Found")</f>
        <v>Home</v>
      </c>
      <c r="Q4947" t="str">
        <f>_xlfn.XLOOKUP(Table2[[#This Row],[Product_ID]],Table4[Product_ID],Table4[Sub_Category],"Not Found")</f>
        <v>Kitchen</v>
      </c>
      <c r="R4947" t="str">
        <f>_xlfn.XLOOKUP(Table2[[#This Row],[Customer_ID]],Table1[Customer_ID],Table1[Region],"Not Found")</f>
        <v>West</v>
      </c>
      <c r="S4947" t="str">
        <f>_xlfn.XLOOKUP(Table2[[#This Row],[Customer_ID]],Table1[Customer_ID],Table1[Segment],"Not Found")</f>
        <v>Home Office</v>
      </c>
      <c r="T4947" t="str">
        <f>_xlfn.XLOOKUP(Table2[[#This Row],[Product_ID]],Table4[Product_ID],Table4[Product_Name],"Not Found")</f>
        <v>Travel Mug</v>
      </c>
    </row>
    <row r="4948" spans="1:20" x14ac:dyDescent="0.3">
      <c r="A4948" t="s">
        <v>5480</v>
      </c>
      <c r="B4948" s="4">
        <v>45682</v>
      </c>
      <c r="C4948" s="4">
        <v>45685</v>
      </c>
      <c r="D4948" t="s">
        <v>1079</v>
      </c>
      <c r="E4948" t="s">
        <v>116</v>
      </c>
      <c r="F4948" s="8">
        <v>2</v>
      </c>
      <c r="G4948" s="10">
        <v>0.1</v>
      </c>
      <c r="H4948" t="s">
        <v>30</v>
      </c>
      <c r="I4948" s="8">
        <v>718.2</v>
      </c>
      <c r="J4948" s="8">
        <v>143.94999999999999</v>
      </c>
      <c r="K4948" s="12">
        <f>YEAR(Table2[[#This Row],[Order_Date]])</f>
        <v>2025</v>
      </c>
      <c r="L4948" s="12">
        <f>MONTH(Table2[[#This Row],[Order_Date]])</f>
        <v>1</v>
      </c>
      <c r="M4948" t="str">
        <f>TEXT(Table2[[#This Row],[Order_Date]],"mmm")</f>
        <v>Jan</v>
      </c>
      <c r="N4948" t="str">
        <f>TEXT(Table2[[#This Row],[Order_Date]],"YYYY-MM")</f>
        <v>2025-01</v>
      </c>
      <c r="O4948" s="9">
        <f>IFERROR(Table2[[#This Row],[Profit]]/Table2[[#This Row],[Sales]],0)</f>
        <v>0.20043163464216093</v>
      </c>
      <c r="P4948" t="str">
        <f>_xlfn.XLOOKUP(Table2[[#This Row],[Product_ID]],Table4[Product_ID],Table4[Category],"Not Found")</f>
        <v>Technology</v>
      </c>
      <c r="Q4948" t="str">
        <f>_xlfn.XLOOKUP(Table2[[#This Row],[Product_ID]],Table4[Product_ID],Table4[Sub_Category],"Not Found")</f>
        <v>Accessories</v>
      </c>
      <c r="R4948" t="str">
        <f>_xlfn.XLOOKUP(Table2[[#This Row],[Customer_ID]],Table1[Customer_ID],Table1[Region],"Not Found")</f>
        <v>West</v>
      </c>
      <c r="S4948" t="str">
        <f>_xlfn.XLOOKUP(Table2[[#This Row],[Customer_ID]],Table1[Customer_ID],Table1[Segment],"Not Found")</f>
        <v>Home Office</v>
      </c>
      <c r="T4948" t="str">
        <f>_xlfn.XLOOKUP(Table2[[#This Row],[Product_ID]],Table4[Product_ID],Table4[Product_Name],"Not Found")</f>
        <v>Mobile Holder</v>
      </c>
    </row>
    <row r="4949" spans="1:20" x14ac:dyDescent="0.3">
      <c r="A4949" t="s">
        <v>5481</v>
      </c>
      <c r="B4949" s="4">
        <v>45787</v>
      </c>
      <c r="C4949" s="4">
        <v>45790</v>
      </c>
      <c r="D4949" t="s">
        <v>240</v>
      </c>
      <c r="E4949" t="s">
        <v>45</v>
      </c>
      <c r="F4949" s="8">
        <v>3</v>
      </c>
      <c r="G4949" s="10">
        <v>0</v>
      </c>
      <c r="H4949" t="s">
        <v>30</v>
      </c>
      <c r="I4949" s="8">
        <v>7497</v>
      </c>
      <c r="J4949" s="8">
        <v>1369.83</v>
      </c>
      <c r="K4949" s="12">
        <f>YEAR(Table2[[#This Row],[Order_Date]])</f>
        <v>2025</v>
      </c>
      <c r="L4949" s="12">
        <f>MONTH(Table2[[#This Row],[Order_Date]])</f>
        <v>5</v>
      </c>
      <c r="M4949" t="str">
        <f>TEXT(Table2[[#This Row],[Order_Date]],"mmm")</f>
        <v>May</v>
      </c>
      <c r="N4949" t="str">
        <f>TEXT(Table2[[#This Row],[Order_Date]],"YYYY-MM")</f>
        <v>2025-05</v>
      </c>
      <c r="O4949" s="9">
        <f>IFERROR(Table2[[#This Row],[Profit]]/Table2[[#This Row],[Sales]],0)</f>
        <v>0.18271708683473389</v>
      </c>
      <c r="P4949" t="str">
        <f>_xlfn.XLOOKUP(Table2[[#This Row],[Product_ID]],Table4[Product_ID],Table4[Category],"Not Found")</f>
        <v>Technology</v>
      </c>
      <c r="Q4949" t="str">
        <f>_xlfn.XLOOKUP(Table2[[#This Row],[Product_ID]],Table4[Product_ID],Table4[Sub_Category],"Not Found")</f>
        <v>Audio</v>
      </c>
      <c r="R4949" t="str">
        <f>_xlfn.XLOOKUP(Table2[[#This Row],[Customer_ID]],Table1[Customer_ID],Table1[Region],"Not Found")</f>
        <v>South</v>
      </c>
      <c r="S4949" t="str">
        <f>_xlfn.XLOOKUP(Table2[[#This Row],[Customer_ID]],Table1[Customer_ID],Table1[Segment],"Not Found")</f>
        <v>Consumer</v>
      </c>
      <c r="T4949" t="str">
        <f>_xlfn.XLOOKUP(Table2[[#This Row],[Product_ID]],Table4[Product_ID],Table4[Product_Name],"Not Found")</f>
        <v>Headphones</v>
      </c>
    </row>
    <row r="4950" spans="1:20" x14ac:dyDescent="0.3">
      <c r="A4950" t="s">
        <v>5482</v>
      </c>
      <c r="B4950" s="4">
        <v>45672</v>
      </c>
      <c r="C4950" s="4">
        <v>45677</v>
      </c>
      <c r="D4950" t="s">
        <v>1147</v>
      </c>
      <c r="E4950" t="s">
        <v>99</v>
      </c>
      <c r="F4950" s="8">
        <v>1</v>
      </c>
      <c r="G4950" s="10">
        <v>0.1</v>
      </c>
      <c r="H4950" t="s">
        <v>21</v>
      </c>
      <c r="I4950" s="8">
        <v>224.1</v>
      </c>
      <c r="J4950" s="8">
        <v>70.08</v>
      </c>
      <c r="K4950" s="12">
        <f>YEAR(Table2[[#This Row],[Order_Date]])</f>
        <v>2025</v>
      </c>
      <c r="L4950" s="12">
        <f>MONTH(Table2[[#This Row],[Order_Date]])</f>
        <v>1</v>
      </c>
      <c r="M4950" t="str">
        <f>TEXT(Table2[[#This Row],[Order_Date]],"mmm")</f>
        <v>Jan</v>
      </c>
      <c r="N4950" t="str">
        <f>TEXT(Table2[[#This Row],[Order_Date]],"YYYY-MM")</f>
        <v>2025-01</v>
      </c>
      <c r="O4950" s="9">
        <f>IFERROR(Table2[[#This Row],[Profit]]/Table2[[#This Row],[Sales]],0)</f>
        <v>0.31271753681392234</v>
      </c>
      <c r="P4950" t="str">
        <f>_xlfn.XLOOKUP(Table2[[#This Row],[Product_ID]],Table4[Product_ID],Table4[Category],"Not Found")</f>
        <v>Office</v>
      </c>
      <c r="Q4950" t="str">
        <f>_xlfn.XLOOKUP(Table2[[#This Row],[Product_ID]],Table4[Product_ID],Table4[Sub_Category],"Not Found")</f>
        <v>Paper</v>
      </c>
      <c r="R4950" t="str">
        <f>_xlfn.XLOOKUP(Table2[[#This Row],[Customer_ID]],Table1[Customer_ID],Table1[Region],"Not Found")</f>
        <v>East</v>
      </c>
      <c r="S4950" t="str">
        <f>_xlfn.XLOOKUP(Table2[[#This Row],[Customer_ID]],Table1[Customer_ID],Table1[Segment],"Not Found")</f>
        <v>Corporate</v>
      </c>
      <c r="T4950" t="str">
        <f>_xlfn.XLOOKUP(Table2[[#This Row],[Product_ID]],Table4[Product_ID],Table4[Product_Name],"Not Found")</f>
        <v>Pen Set</v>
      </c>
    </row>
    <row r="4951" spans="1:20" x14ac:dyDescent="0.3">
      <c r="A4951" t="s">
        <v>5483</v>
      </c>
      <c r="B4951" s="4">
        <v>45597</v>
      </c>
      <c r="C4951" s="4">
        <v>45601</v>
      </c>
      <c r="D4951" t="s">
        <v>365</v>
      </c>
      <c r="E4951" t="s">
        <v>35</v>
      </c>
      <c r="F4951" s="8">
        <v>1</v>
      </c>
      <c r="G4951" s="10">
        <v>0</v>
      </c>
      <c r="H4951" t="s">
        <v>13</v>
      </c>
      <c r="I4951" s="8">
        <v>1599</v>
      </c>
      <c r="J4951" s="8">
        <v>473.76</v>
      </c>
      <c r="K4951" s="12">
        <f>YEAR(Table2[[#This Row],[Order_Date]])</f>
        <v>2024</v>
      </c>
      <c r="L4951" s="12">
        <f>MONTH(Table2[[#This Row],[Order_Date]])</f>
        <v>11</v>
      </c>
      <c r="M4951" t="str">
        <f>TEXT(Table2[[#This Row],[Order_Date]],"mmm")</f>
        <v>Nov</v>
      </c>
      <c r="N4951" t="str">
        <f>TEXT(Table2[[#This Row],[Order_Date]],"YYYY-MM")</f>
        <v>2024-11</v>
      </c>
      <c r="O4951" s="9">
        <f>IFERROR(Table2[[#This Row],[Profit]]/Table2[[#This Row],[Sales]],0)</f>
        <v>0.29628517823639772</v>
      </c>
      <c r="P4951" t="str">
        <f>_xlfn.XLOOKUP(Table2[[#This Row],[Product_ID]],Table4[Product_ID],Table4[Category],"Not Found")</f>
        <v>Lifestyle</v>
      </c>
      <c r="Q4951" t="str">
        <f>_xlfn.XLOOKUP(Table2[[#This Row],[Product_ID]],Table4[Product_ID],Table4[Sub_Category],"Not Found")</f>
        <v>Bags</v>
      </c>
      <c r="R4951" t="str">
        <f>_xlfn.XLOOKUP(Table2[[#This Row],[Customer_ID]],Table1[Customer_ID],Table1[Region],"Not Found")</f>
        <v>West</v>
      </c>
      <c r="S4951" t="str">
        <f>_xlfn.XLOOKUP(Table2[[#This Row],[Customer_ID]],Table1[Customer_ID],Table1[Segment],"Not Found")</f>
        <v>Consumer</v>
      </c>
      <c r="T4951" t="str">
        <f>_xlfn.XLOOKUP(Table2[[#This Row],[Product_ID]],Table4[Product_ID],Table4[Product_Name],"Not Found")</f>
        <v>Backpack</v>
      </c>
    </row>
    <row r="4952" spans="1:20" x14ac:dyDescent="0.3">
      <c r="A4952" t="s">
        <v>5484</v>
      </c>
      <c r="B4952" s="4">
        <v>45964</v>
      </c>
      <c r="C4952" s="4">
        <v>45969</v>
      </c>
      <c r="D4952" t="s">
        <v>2109</v>
      </c>
      <c r="E4952" t="s">
        <v>200</v>
      </c>
      <c r="F4952" s="8">
        <v>3</v>
      </c>
      <c r="G4952" s="10">
        <v>0</v>
      </c>
      <c r="H4952" t="s">
        <v>13</v>
      </c>
      <c r="I4952" s="8">
        <v>3297</v>
      </c>
      <c r="J4952" s="8">
        <v>576.54999999999995</v>
      </c>
      <c r="K4952" s="12">
        <f>YEAR(Table2[[#This Row],[Order_Date]])</f>
        <v>2025</v>
      </c>
      <c r="L4952" s="12">
        <f>MONTH(Table2[[#This Row],[Order_Date]])</f>
        <v>11</v>
      </c>
      <c r="M4952" t="str">
        <f>TEXT(Table2[[#This Row],[Order_Date]],"mmm")</f>
        <v>Nov</v>
      </c>
      <c r="N4952" t="str">
        <f>TEXT(Table2[[#This Row],[Order_Date]],"YYYY-MM")</f>
        <v>2025-11</v>
      </c>
      <c r="O4952" s="9">
        <f>IFERROR(Table2[[#This Row],[Profit]]/Table2[[#This Row],[Sales]],0)</f>
        <v>0.1748710949347892</v>
      </c>
      <c r="P4952" t="str">
        <f>_xlfn.XLOOKUP(Table2[[#This Row],[Product_ID]],Table4[Product_ID],Table4[Category],"Not Found")</f>
        <v>Office</v>
      </c>
      <c r="Q4952" t="str">
        <f>_xlfn.XLOOKUP(Table2[[#This Row],[Product_ID]],Table4[Product_ID],Table4[Sub_Category],"Not Found")</f>
        <v>Office Supplies</v>
      </c>
      <c r="R4952" t="str">
        <f>_xlfn.XLOOKUP(Table2[[#This Row],[Customer_ID]],Table1[Customer_ID],Table1[Region],"Not Found")</f>
        <v>North</v>
      </c>
      <c r="S4952" t="str">
        <f>_xlfn.XLOOKUP(Table2[[#This Row],[Customer_ID]],Table1[Customer_ID],Table1[Segment],"Not Found")</f>
        <v>Consumer</v>
      </c>
      <c r="T4952" t="str">
        <f>_xlfn.XLOOKUP(Table2[[#This Row],[Product_ID]],Table4[Product_ID],Table4[Product_Name],"Not Found")</f>
        <v>Laptop Stand</v>
      </c>
    </row>
    <row r="4953" spans="1:20" x14ac:dyDescent="0.3">
      <c r="A4953" t="s">
        <v>5485</v>
      </c>
      <c r="B4953" s="4">
        <v>45804</v>
      </c>
      <c r="C4953" s="4">
        <v>45806</v>
      </c>
      <c r="D4953" t="s">
        <v>1233</v>
      </c>
      <c r="E4953" t="s">
        <v>200</v>
      </c>
      <c r="F4953" s="8">
        <v>2</v>
      </c>
      <c r="G4953" s="10">
        <v>0.1</v>
      </c>
      <c r="H4953" t="s">
        <v>17</v>
      </c>
      <c r="I4953" s="8">
        <v>1978.2</v>
      </c>
      <c r="J4953" s="8">
        <v>512.15</v>
      </c>
      <c r="K4953" s="12">
        <f>YEAR(Table2[[#This Row],[Order_Date]])</f>
        <v>2025</v>
      </c>
      <c r="L4953" s="12">
        <f>MONTH(Table2[[#This Row],[Order_Date]])</f>
        <v>5</v>
      </c>
      <c r="M4953" t="str">
        <f>TEXT(Table2[[#This Row],[Order_Date]],"mmm")</f>
        <v>May</v>
      </c>
      <c r="N4953" t="str">
        <f>TEXT(Table2[[#This Row],[Order_Date]],"YYYY-MM")</f>
        <v>2025-05</v>
      </c>
      <c r="O4953" s="9">
        <f>IFERROR(Table2[[#This Row],[Profit]]/Table2[[#This Row],[Sales]],0)</f>
        <v>0.25889697704984327</v>
      </c>
      <c r="P4953" t="str">
        <f>_xlfn.XLOOKUP(Table2[[#This Row],[Product_ID]],Table4[Product_ID],Table4[Category],"Not Found")</f>
        <v>Office</v>
      </c>
      <c r="Q4953" t="str">
        <f>_xlfn.XLOOKUP(Table2[[#This Row],[Product_ID]],Table4[Product_ID],Table4[Sub_Category],"Not Found")</f>
        <v>Office Supplies</v>
      </c>
      <c r="R4953" t="str">
        <f>_xlfn.XLOOKUP(Table2[[#This Row],[Customer_ID]],Table1[Customer_ID],Table1[Region],"Not Found")</f>
        <v>East</v>
      </c>
      <c r="S4953" t="str">
        <f>_xlfn.XLOOKUP(Table2[[#This Row],[Customer_ID]],Table1[Customer_ID],Table1[Segment],"Not Found")</f>
        <v>Consumer</v>
      </c>
      <c r="T4953" t="str">
        <f>_xlfn.XLOOKUP(Table2[[#This Row],[Product_ID]],Table4[Product_ID],Table4[Product_Name],"Not Found")</f>
        <v>Laptop Stand</v>
      </c>
    </row>
    <row r="4954" spans="1:20" x14ac:dyDescent="0.3">
      <c r="A4954" t="s">
        <v>5486</v>
      </c>
      <c r="B4954" s="4">
        <v>45479</v>
      </c>
      <c r="C4954" s="4">
        <v>45480</v>
      </c>
      <c r="D4954" t="s">
        <v>834</v>
      </c>
      <c r="E4954" t="s">
        <v>96</v>
      </c>
      <c r="F4954" s="8">
        <v>1</v>
      </c>
      <c r="G4954" s="10">
        <v>0</v>
      </c>
      <c r="H4954" t="s">
        <v>17</v>
      </c>
      <c r="I4954" s="8">
        <v>999</v>
      </c>
      <c r="J4954" s="8">
        <v>225.6</v>
      </c>
      <c r="K4954" s="12">
        <f>YEAR(Table2[[#This Row],[Order_Date]])</f>
        <v>2024</v>
      </c>
      <c r="L4954" s="12">
        <f>MONTH(Table2[[#This Row],[Order_Date]])</f>
        <v>7</v>
      </c>
      <c r="M4954" t="str">
        <f>TEXT(Table2[[#This Row],[Order_Date]],"mmm")</f>
        <v>Jul</v>
      </c>
      <c r="N4954" t="str">
        <f>TEXT(Table2[[#This Row],[Order_Date]],"YYYY-MM")</f>
        <v>2024-07</v>
      </c>
      <c r="O4954" s="9">
        <f>IFERROR(Table2[[#This Row],[Profit]]/Table2[[#This Row],[Sales]],0)</f>
        <v>0.22582582582582583</v>
      </c>
      <c r="P4954" t="str">
        <f>_xlfn.XLOOKUP(Table2[[#This Row],[Product_ID]],Table4[Product_ID],Table4[Category],"Not Found")</f>
        <v>Home</v>
      </c>
      <c r="Q4954" t="str">
        <f>_xlfn.XLOOKUP(Table2[[#This Row],[Product_ID]],Table4[Product_ID],Table4[Sub_Category],"Not Found")</f>
        <v>Lighting</v>
      </c>
      <c r="R4954" t="str">
        <f>_xlfn.XLOOKUP(Table2[[#This Row],[Customer_ID]],Table1[Customer_ID],Table1[Region],"Not Found")</f>
        <v>West</v>
      </c>
      <c r="S4954" t="str">
        <f>_xlfn.XLOOKUP(Table2[[#This Row],[Customer_ID]],Table1[Customer_ID],Table1[Segment],"Not Found")</f>
        <v>Corporate</v>
      </c>
      <c r="T4954" t="str">
        <f>_xlfn.XLOOKUP(Table2[[#This Row],[Product_ID]],Table4[Product_ID],Table4[Product_Name],"Not Found")</f>
        <v>LED Strip Light</v>
      </c>
    </row>
    <row r="4955" spans="1:20" x14ac:dyDescent="0.3">
      <c r="A4955" t="s">
        <v>5487</v>
      </c>
      <c r="B4955" s="4">
        <v>45807</v>
      </c>
      <c r="C4955" s="4">
        <v>45812</v>
      </c>
      <c r="D4955" t="s">
        <v>585</v>
      </c>
      <c r="E4955" t="s">
        <v>96</v>
      </c>
      <c r="F4955" s="8">
        <v>2</v>
      </c>
      <c r="G4955" s="10">
        <v>0</v>
      </c>
      <c r="H4955" t="s">
        <v>13</v>
      </c>
      <c r="I4955" s="8">
        <v>1998</v>
      </c>
      <c r="J4955" s="8">
        <v>-73.010000000000005</v>
      </c>
      <c r="K4955" s="12">
        <f>YEAR(Table2[[#This Row],[Order_Date]])</f>
        <v>2025</v>
      </c>
      <c r="L4955" s="12">
        <f>MONTH(Table2[[#This Row],[Order_Date]])</f>
        <v>5</v>
      </c>
      <c r="M4955" t="str">
        <f>TEXT(Table2[[#This Row],[Order_Date]],"mmm")</f>
        <v>May</v>
      </c>
      <c r="N4955" t="str">
        <f>TEXT(Table2[[#This Row],[Order_Date]],"YYYY-MM")</f>
        <v>2025-05</v>
      </c>
      <c r="O4955" s="9">
        <f>IFERROR(Table2[[#This Row],[Profit]]/Table2[[#This Row],[Sales]],0)</f>
        <v>-3.6541541541541545E-2</v>
      </c>
      <c r="P4955" t="str">
        <f>_xlfn.XLOOKUP(Table2[[#This Row],[Product_ID]],Table4[Product_ID],Table4[Category],"Not Found")</f>
        <v>Home</v>
      </c>
      <c r="Q4955" t="str">
        <f>_xlfn.XLOOKUP(Table2[[#This Row],[Product_ID]],Table4[Product_ID],Table4[Sub_Category],"Not Found")</f>
        <v>Lighting</v>
      </c>
      <c r="R4955" t="str">
        <f>_xlfn.XLOOKUP(Table2[[#This Row],[Customer_ID]],Table1[Customer_ID],Table1[Region],"Not Found")</f>
        <v>East</v>
      </c>
      <c r="S4955" t="str">
        <f>_xlfn.XLOOKUP(Table2[[#This Row],[Customer_ID]],Table1[Customer_ID],Table1[Segment],"Not Found")</f>
        <v>Consumer</v>
      </c>
      <c r="T4955" t="str">
        <f>_xlfn.XLOOKUP(Table2[[#This Row],[Product_ID]],Table4[Product_ID],Table4[Product_Name],"Not Found")</f>
        <v>LED Strip Light</v>
      </c>
    </row>
    <row r="4956" spans="1:20" x14ac:dyDescent="0.3">
      <c r="A4956" t="s">
        <v>5488</v>
      </c>
      <c r="B4956" s="4">
        <v>45935</v>
      </c>
      <c r="C4956" s="4">
        <v>45939</v>
      </c>
      <c r="D4956" t="s">
        <v>2204</v>
      </c>
      <c r="E4956" t="s">
        <v>26</v>
      </c>
      <c r="F4956" s="8">
        <v>3</v>
      </c>
      <c r="G4956" s="10">
        <v>0.1</v>
      </c>
      <c r="H4956" t="s">
        <v>13</v>
      </c>
      <c r="I4956" s="8">
        <v>2427.3000000000002</v>
      </c>
      <c r="J4956" s="8">
        <v>528.25</v>
      </c>
      <c r="K4956" s="12">
        <f>YEAR(Table2[[#This Row],[Order_Date]])</f>
        <v>2025</v>
      </c>
      <c r="L4956" s="12">
        <f>MONTH(Table2[[#This Row],[Order_Date]])</f>
        <v>10</v>
      </c>
      <c r="M4956" t="str">
        <f>TEXT(Table2[[#This Row],[Order_Date]],"mmm")</f>
        <v>Oct</v>
      </c>
      <c r="N4956" t="str">
        <f>TEXT(Table2[[#This Row],[Order_Date]],"YYYY-MM")</f>
        <v>2025-10</v>
      </c>
      <c r="O4956" s="9">
        <f>IFERROR(Table2[[#This Row],[Profit]]/Table2[[#This Row],[Sales]],0)</f>
        <v>0.21762864087669426</v>
      </c>
      <c r="P4956" t="str">
        <f>_xlfn.XLOOKUP(Table2[[#This Row],[Product_ID]],Table4[Product_ID],Table4[Category],"Not Found")</f>
        <v>Technology</v>
      </c>
      <c r="Q4956" t="str">
        <f>_xlfn.XLOOKUP(Table2[[#This Row],[Product_ID]],Table4[Product_ID],Table4[Sub_Category],"Not Found")</f>
        <v>Accessories</v>
      </c>
      <c r="R4956" t="str">
        <f>_xlfn.XLOOKUP(Table2[[#This Row],[Customer_ID]],Table1[Customer_ID],Table1[Region],"Not Found")</f>
        <v>North</v>
      </c>
      <c r="S4956" t="str">
        <f>_xlfn.XLOOKUP(Table2[[#This Row],[Customer_ID]],Table1[Customer_ID],Table1[Segment],"Not Found")</f>
        <v>Consumer</v>
      </c>
      <c r="T4956" t="str">
        <f>_xlfn.XLOOKUP(Table2[[#This Row],[Product_ID]],Table4[Product_ID],Table4[Product_Name],"Not Found")</f>
        <v>Keyboard</v>
      </c>
    </row>
    <row r="4957" spans="1:20" x14ac:dyDescent="0.3">
      <c r="A4957" t="s">
        <v>5489</v>
      </c>
      <c r="B4957" s="4">
        <v>45718</v>
      </c>
      <c r="C4957" s="4">
        <v>45722</v>
      </c>
      <c r="D4957" t="s">
        <v>233</v>
      </c>
      <c r="E4957" t="s">
        <v>65</v>
      </c>
      <c r="F4957" s="8">
        <v>2</v>
      </c>
      <c r="G4957" s="10">
        <v>0.15</v>
      </c>
      <c r="H4957" t="s">
        <v>30</v>
      </c>
      <c r="I4957" s="8">
        <v>1188.3</v>
      </c>
      <c r="J4957" s="8">
        <v>328.8</v>
      </c>
      <c r="K4957" s="12">
        <f>YEAR(Table2[[#This Row],[Order_Date]])</f>
        <v>2025</v>
      </c>
      <c r="L4957" s="12">
        <f>MONTH(Table2[[#This Row],[Order_Date]])</f>
        <v>3</v>
      </c>
      <c r="M4957" t="str">
        <f>TEXT(Table2[[#This Row],[Order_Date]],"mmm")</f>
        <v>Mar</v>
      </c>
      <c r="N4957" t="str">
        <f>TEXT(Table2[[#This Row],[Order_Date]],"YYYY-MM")</f>
        <v>2025-03</v>
      </c>
      <c r="O4957" s="9">
        <f>IFERROR(Table2[[#This Row],[Profit]]/Table2[[#This Row],[Sales]],0)</f>
        <v>0.27669780358495333</v>
      </c>
      <c r="P4957" t="str">
        <f>_xlfn.XLOOKUP(Table2[[#This Row],[Product_ID]],Table4[Product_ID],Table4[Category],"Not Found")</f>
        <v>Office</v>
      </c>
      <c r="Q4957" t="str">
        <f>_xlfn.XLOOKUP(Table2[[#This Row],[Product_ID]],Table4[Product_ID],Table4[Sub_Category],"Not Found")</f>
        <v>Storage</v>
      </c>
      <c r="R4957" t="str">
        <f>_xlfn.XLOOKUP(Table2[[#This Row],[Customer_ID]],Table1[Customer_ID],Table1[Region],"Not Found")</f>
        <v>West</v>
      </c>
      <c r="S4957" t="str">
        <f>_xlfn.XLOOKUP(Table2[[#This Row],[Customer_ID]],Table1[Customer_ID],Table1[Segment],"Not Found")</f>
        <v>Corporate</v>
      </c>
      <c r="T4957" t="str">
        <f>_xlfn.XLOOKUP(Table2[[#This Row],[Product_ID]],Table4[Product_ID],Table4[Product_Name],"Not Found")</f>
        <v>Desk Organizer</v>
      </c>
    </row>
    <row r="4958" spans="1:20" x14ac:dyDescent="0.3">
      <c r="A4958" t="s">
        <v>5490</v>
      </c>
      <c r="B4958" s="4">
        <v>45793</v>
      </c>
      <c r="C4958" s="4">
        <v>45798</v>
      </c>
      <c r="D4958" t="s">
        <v>107</v>
      </c>
      <c r="E4958" t="s">
        <v>71</v>
      </c>
      <c r="F4958" s="8">
        <v>1</v>
      </c>
      <c r="G4958" s="10">
        <v>0</v>
      </c>
      <c r="H4958" t="s">
        <v>21</v>
      </c>
      <c r="I4958" s="8">
        <v>799</v>
      </c>
      <c r="J4958" s="8">
        <v>217.73</v>
      </c>
      <c r="K4958" s="12">
        <f>YEAR(Table2[[#This Row],[Order_Date]])</f>
        <v>2025</v>
      </c>
      <c r="L4958" s="12">
        <f>MONTH(Table2[[#This Row],[Order_Date]])</f>
        <v>5</v>
      </c>
      <c r="M4958" t="str">
        <f>TEXT(Table2[[#This Row],[Order_Date]],"mmm")</f>
        <v>May</v>
      </c>
      <c r="N4958" t="str">
        <f>TEXT(Table2[[#This Row],[Order_Date]],"YYYY-MM")</f>
        <v>2025-05</v>
      </c>
      <c r="O4958" s="9">
        <f>IFERROR(Table2[[#This Row],[Profit]]/Table2[[#This Row],[Sales]],0)</f>
        <v>0.27250312891113893</v>
      </c>
      <c r="P4958" t="str">
        <f>_xlfn.XLOOKUP(Table2[[#This Row],[Product_ID]],Table4[Product_ID],Table4[Category],"Not Found")</f>
        <v>Home</v>
      </c>
      <c r="Q4958" t="str">
        <f>_xlfn.XLOOKUP(Table2[[#This Row],[Product_ID]],Table4[Product_ID],Table4[Sub_Category],"Not Found")</f>
        <v>Storage</v>
      </c>
      <c r="R4958" t="str">
        <f>_xlfn.XLOOKUP(Table2[[#This Row],[Customer_ID]],Table1[Customer_ID],Table1[Region],"Not Found")</f>
        <v>East</v>
      </c>
      <c r="S4958" t="str">
        <f>_xlfn.XLOOKUP(Table2[[#This Row],[Customer_ID]],Table1[Customer_ID],Table1[Segment],"Not Found")</f>
        <v>Home Office</v>
      </c>
      <c r="T4958" t="str">
        <f>_xlfn.XLOOKUP(Table2[[#This Row],[Product_ID]],Table4[Product_ID],Table4[Product_Name],"Not Found")</f>
        <v>Storage Box</v>
      </c>
    </row>
    <row r="4959" spans="1:20" x14ac:dyDescent="0.3">
      <c r="A4959" t="s">
        <v>5491</v>
      </c>
      <c r="B4959" s="4">
        <v>46021</v>
      </c>
      <c r="C4959" s="4">
        <v>46023</v>
      </c>
      <c r="D4959" t="s">
        <v>163</v>
      </c>
      <c r="E4959" t="s">
        <v>96</v>
      </c>
      <c r="F4959" s="8">
        <v>2</v>
      </c>
      <c r="G4959" s="10">
        <v>0</v>
      </c>
      <c r="H4959" t="s">
        <v>13</v>
      </c>
      <c r="I4959" s="8">
        <v>1998</v>
      </c>
      <c r="J4959" s="8">
        <v>573.47</v>
      </c>
      <c r="K4959" s="12">
        <f>YEAR(Table2[[#This Row],[Order_Date]])</f>
        <v>2025</v>
      </c>
      <c r="L4959" s="12">
        <f>MONTH(Table2[[#This Row],[Order_Date]])</f>
        <v>12</v>
      </c>
      <c r="M4959" t="str">
        <f>TEXT(Table2[[#This Row],[Order_Date]],"mmm")</f>
        <v>Dec</v>
      </c>
      <c r="N4959" t="str">
        <f>TEXT(Table2[[#This Row],[Order_Date]],"YYYY-MM")</f>
        <v>2025-12</v>
      </c>
      <c r="O4959" s="9">
        <f>IFERROR(Table2[[#This Row],[Profit]]/Table2[[#This Row],[Sales]],0)</f>
        <v>0.28702202202202204</v>
      </c>
      <c r="P4959" t="str">
        <f>_xlfn.XLOOKUP(Table2[[#This Row],[Product_ID]],Table4[Product_ID],Table4[Category],"Not Found")</f>
        <v>Home</v>
      </c>
      <c r="Q4959" t="str">
        <f>_xlfn.XLOOKUP(Table2[[#This Row],[Product_ID]],Table4[Product_ID],Table4[Sub_Category],"Not Found")</f>
        <v>Lighting</v>
      </c>
      <c r="R4959" t="str">
        <f>_xlfn.XLOOKUP(Table2[[#This Row],[Customer_ID]],Table1[Customer_ID],Table1[Region],"Not Found")</f>
        <v>West</v>
      </c>
      <c r="S4959" t="str">
        <f>_xlfn.XLOOKUP(Table2[[#This Row],[Customer_ID]],Table1[Customer_ID],Table1[Segment],"Not Found")</f>
        <v>Consumer</v>
      </c>
      <c r="T4959" t="str">
        <f>_xlfn.XLOOKUP(Table2[[#This Row],[Product_ID]],Table4[Product_ID],Table4[Product_Name],"Not Found")</f>
        <v>LED Strip Light</v>
      </c>
    </row>
    <row r="4960" spans="1:20" x14ac:dyDescent="0.3">
      <c r="A4960" t="s">
        <v>5492</v>
      </c>
      <c r="B4960" s="4">
        <v>45551</v>
      </c>
      <c r="C4960" s="4">
        <v>45555</v>
      </c>
      <c r="D4960" t="s">
        <v>1194</v>
      </c>
      <c r="E4960" t="s">
        <v>20</v>
      </c>
      <c r="F4960" s="8">
        <v>3</v>
      </c>
      <c r="G4960" s="10">
        <v>0.05</v>
      </c>
      <c r="H4960" t="s">
        <v>13</v>
      </c>
      <c r="I4960" s="8">
        <v>19947.150000000001</v>
      </c>
      <c r="J4960" s="8">
        <v>3777.27</v>
      </c>
      <c r="K4960" s="12">
        <f>YEAR(Table2[[#This Row],[Order_Date]])</f>
        <v>2024</v>
      </c>
      <c r="L4960" s="12">
        <f>MONTH(Table2[[#This Row],[Order_Date]])</f>
        <v>9</v>
      </c>
      <c r="M4960" t="str">
        <f>TEXT(Table2[[#This Row],[Order_Date]],"mmm")</f>
        <v>Sep</v>
      </c>
      <c r="N4960" t="str">
        <f>TEXT(Table2[[#This Row],[Order_Date]],"YYYY-MM")</f>
        <v>2024-09</v>
      </c>
      <c r="O4960" s="9">
        <f>IFERROR(Table2[[#This Row],[Profit]]/Table2[[#This Row],[Sales]],0)</f>
        <v>0.18936389409013316</v>
      </c>
      <c r="P4960" t="str">
        <f>_xlfn.XLOOKUP(Table2[[#This Row],[Product_ID]],Table4[Product_ID],Table4[Category],"Not Found")</f>
        <v>Furniture</v>
      </c>
      <c r="Q4960" t="str">
        <f>_xlfn.XLOOKUP(Table2[[#This Row],[Product_ID]],Table4[Product_ID],Table4[Sub_Category],"Not Found")</f>
        <v>Furniture</v>
      </c>
      <c r="R4960" t="str">
        <f>_xlfn.XLOOKUP(Table2[[#This Row],[Customer_ID]],Table1[Customer_ID],Table1[Region],"Not Found")</f>
        <v>West</v>
      </c>
      <c r="S4960" t="str">
        <f>_xlfn.XLOOKUP(Table2[[#This Row],[Customer_ID]],Table1[Customer_ID],Table1[Segment],"Not Found")</f>
        <v>Consumer</v>
      </c>
      <c r="T4960" t="str">
        <f>_xlfn.XLOOKUP(Table2[[#This Row],[Product_ID]],Table4[Product_ID],Table4[Product_Name],"Not Found")</f>
        <v>Office Chair</v>
      </c>
    </row>
    <row r="4961" spans="1:20" x14ac:dyDescent="0.3">
      <c r="A4961" t="s">
        <v>5493</v>
      </c>
      <c r="B4961" s="4">
        <v>45804</v>
      </c>
      <c r="C4961" s="4">
        <v>45808</v>
      </c>
      <c r="D4961" t="s">
        <v>1194</v>
      </c>
      <c r="E4961" t="s">
        <v>71</v>
      </c>
      <c r="F4961" s="8">
        <v>1</v>
      </c>
      <c r="G4961" s="10">
        <v>0.1</v>
      </c>
      <c r="H4961" t="s">
        <v>17</v>
      </c>
      <c r="I4961" s="8">
        <v>719.1</v>
      </c>
      <c r="J4961" s="8">
        <v>163.31</v>
      </c>
      <c r="K4961" s="12">
        <f>YEAR(Table2[[#This Row],[Order_Date]])</f>
        <v>2025</v>
      </c>
      <c r="L4961" s="12">
        <f>MONTH(Table2[[#This Row],[Order_Date]])</f>
        <v>5</v>
      </c>
      <c r="M4961" t="str">
        <f>TEXT(Table2[[#This Row],[Order_Date]],"mmm")</f>
        <v>May</v>
      </c>
      <c r="N4961" t="str">
        <f>TEXT(Table2[[#This Row],[Order_Date]],"YYYY-MM")</f>
        <v>2025-05</v>
      </c>
      <c r="O4961" s="9">
        <f>IFERROR(Table2[[#This Row],[Profit]]/Table2[[#This Row],[Sales]],0)</f>
        <v>0.22710332359894311</v>
      </c>
      <c r="P4961" t="str">
        <f>_xlfn.XLOOKUP(Table2[[#This Row],[Product_ID]],Table4[Product_ID],Table4[Category],"Not Found")</f>
        <v>Home</v>
      </c>
      <c r="Q4961" t="str">
        <f>_xlfn.XLOOKUP(Table2[[#This Row],[Product_ID]],Table4[Product_ID],Table4[Sub_Category],"Not Found")</f>
        <v>Storage</v>
      </c>
      <c r="R4961" t="str">
        <f>_xlfn.XLOOKUP(Table2[[#This Row],[Customer_ID]],Table1[Customer_ID],Table1[Region],"Not Found")</f>
        <v>West</v>
      </c>
      <c r="S4961" t="str">
        <f>_xlfn.XLOOKUP(Table2[[#This Row],[Customer_ID]],Table1[Customer_ID],Table1[Segment],"Not Found")</f>
        <v>Consumer</v>
      </c>
      <c r="T4961" t="str">
        <f>_xlfn.XLOOKUP(Table2[[#This Row],[Product_ID]],Table4[Product_ID],Table4[Product_Name],"Not Found")</f>
        <v>Storage Box</v>
      </c>
    </row>
    <row r="4962" spans="1:20" x14ac:dyDescent="0.3">
      <c r="A4962" t="s">
        <v>5494</v>
      </c>
      <c r="B4962" s="4">
        <v>45362</v>
      </c>
      <c r="C4962" s="4">
        <v>45364</v>
      </c>
      <c r="D4962" t="s">
        <v>1489</v>
      </c>
      <c r="E4962" t="s">
        <v>45</v>
      </c>
      <c r="F4962" s="8">
        <v>1</v>
      </c>
      <c r="G4962" s="10">
        <v>0</v>
      </c>
      <c r="H4962" t="s">
        <v>21</v>
      </c>
      <c r="I4962" s="8">
        <v>2499</v>
      </c>
      <c r="J4962" s="8">
        <v>418.14</v>
      </c>
      <c r="K4962" s="12">
        <f>YEAR(Table2[[#This Row],[Order_Date]])</f>
        <v>2024</v>
      </c>
      <c r="L4962" s="12">
        <f>MONTH(Table2[[#This Row],[Order_Date]])</f>
        <v>3</v>
      </c>
      <c r="M4962" t="str">
        <f>TEXT(Table2[[#This Row],[Order_Date]],"mmm")</f>
        <v>Mar</v>
      </c>
      <c r="N4962" t="str">
        <f>TEXT(Table2[[#This Row],[Order_Date]],"YYYY-MM")</f>
        <v>2024-03</v>
      </c>
      <c r="O4962" s="9">
        <f>IFERROR(Table2[[#This Row],[Profit]]/Table2[[#This Row],[Sales]],0)</f>
        <v>0.16732292917166866</v>
      </c>
      <c r="P4962" t="str">
        <f>_xlfn.XLOOKUP(Table2[[#This Row],[Product_ID]],Table4[Product_ID],Table4[Category],"Not Found")</f>
        <v>Technology</v>
      </c>
      <c r="Q4962" t="str">
        <f>_xlfn.XLOOKUP(Table2[[#This Row],[Product_ID]],Table4[Product_ID],Table4[Sub_Category],"Not Found")</f>
        <v>Audio</v>
      </c>
      <c r="R4962" t="str">
        <f>_xlfn.XLOOKUP(Table2[[#This Row],[Customer_ID]],Table1[Customer_ID],Table1[Region],"Not Found")</f>
        <v>South</v>
      </c>
      <c r="S4962" t="str">
        <f>_xlfn.XLOOKUP(Table2[[#This Row],[Customer_ID]],Table1[Customer_ID],Table1[Segment],"Not Found")</f>
        <v>Consumer</v>
      </c>
      <c r="T4962" t="str">
        <f>_xlfn.XLOOKUP(Table2[[#This Row],[Product_ID]],Table4[Product_ID],Table4[Product_Name],"Not Found")</f>
        <v>Headphones</v>
      </c>
    </row>
    <row r="4963" spans="1:20" x14ac:dyDescent="0.3">
      <c r="A4963" t="s">
        <v>5495</v>
      </c>
      <c r="B4963" s="4">
        <v>45769</v>
      </c>
      <c r="C4963" s="4">
        <v>45771</v>
      </c>
      <c r="D4963" t="s">
        <v>317</v>
      </c>
      <c r="E4963" t="s">
        <v>68</v>
      </c>
      <c r="F4963" s="8">
        <v>2</v>
      </c>
      <c r="G4963" s="10">
        <v>0.15</v>
      </c>
      <c r="H4963" t="s">
        <v>17</v>
      </c>
      <c r="I4963" s="8">
        <v>2208.3000000000002</v>
      </c>
      <c r="J4963" s="8">
        <v>664.15</v>
      </c>
      <c r="K4963" s="12">
        <f>YEAR(Table2[[#This Row],[Order_Date]])</f>
        <v>2025</v>
      </c>
      <c r="L4963" s="12">
        <f>MONTH(Table2[[#This Row],[Order_Date]])</f>
        <v>4</v>
      </c>
      <c r="M4963" t="str">
        <f>TEXT(Table2[[#This Row],[Order_Date]],"mmm")</f>
        <v>Apr</v>
      </c>
      <c r="N4963" t="str">
        <f>TEXT(Table2[[#This Row],[Order_Date]],"YYYY-MM")</f>
        <v>2025-04</v>
      </c>
      <c r="O4963" s="9">
        <f>IFERROR(Table2[[#This Row],[Profit]]/Table2[[#This Row],[Sales]],0)</f>
        <v>0.30075170945976537</v>
      </c>
      <c r="P4963" t="str">
        <f>_xlfn.XLOOKUP(Table2[[#This Row],[Product_ID]],Table4[Product_ID],Table4[Category],"Not Found")</f>
        <v>Home</v>
      </c>
      <c r="Q4963" t="str">
        <f>_xlfn.XLOOKUP(Table2[[#This Row],[Product_ID]],Table4[Product_ID],Table4[Sub_Category],"Not Found")</f>
        <v>Lighting</v>
      </c>
      <c r="R4963" t="str">
        <f>_xlfn.XLOOKUP(Table2[[#This Row],[Customer_ID]],Table1[Customer_ID],Table1[Region],"Not Found")</f>
        <v>East</v>
      </c>
      <c r="S4963" t="str">
        <f>_xlfn.XLOOKUP(Table2[[#This Row],[Customer_ID]],Table1[Customer_ID],Table1[Segment],"Not Found")</f>
        <v>Home Office</v>
      </c>
      <c r="T4963" t="str">
        <f>_xlfn.XLOOKUP(Table2[[#This Row],[Product_ID]],Table4[Product_ID],Table4[Product_Name],"Not Found")</f>
        <v>Table Lamp</v>
      </c>
    </row>
    <row r="4964" spans="1:20" x14ac:dyDescent="0.3">
      <c r="A4964" t="s">
        <v>5496</v>
      </c>
      <c r="B4964" s="4">
        <v>45469</v>
      </c>
      <c r="C4964" s="4">
        <v>45471</v>
      </c>
      <c r="D4964" t="s">
        <v>168</v>
      </c>
      <c r="E4964" t="s">
        <v>29</v>
      </c>
      <c r="F4964" s="8">
        <v>2</v>
      </c>
      <c r="G4964" s="10">
        <v>0.1</v>
      </c>
      <c r="H4964" t="s">
        <v>30</v>
      </c>
      <c r="I4964" s="8">
        <v>718.2</v>
      </c>
      <c r="J4964" s="8">
        <v>286.29000000000002</v>
      </c>
      <c r="K4964" s="12">
        <f>YEAR(Table2[[#This Row],[Order_Date]])</f>
        <v>2024</v>
      </c>
      <c r="L4964" s="12">
        <f>MONTH(Table2[[#This Row],[Order_Date]])</f>
        <v>6</v>
      </c>
      <c r="M4964" t="str">
        <f>TEXT(Table2[[#This Row],[Order_Date]],"mmm")</f>
        <v>Jun</v>
      </c>
      <c r="N4964" t="str">
        <f>TEXT(Table2[[#This Row],[Order_Date]],"YYYY-MM")</f>
        <v>2024-06</v>
      </c>
      <c r="O4964" s="9">
        <f>IFERROR(Table2[[#This Row],[Profit]]/Table2[[#This Row],[Sales]],0)</f>
        <v>0.39862155388471177</v>
      </c>
      <c r="P4964" t="str">
        <f>_xlfn.XLOOKUP(Table2[[#This Row],[Product_ID]],Table4[Product_ID],Table4[Category],"Not Found")</f>
        <v>Office</v>
      </c>
      <c r="Q4964" t="str">
        <f>_xlfn.XLOOKUP(Table2[[#This Row],[Product_ID]],Table4[Product_ID],Table4[Sub_Category],"Not Found")</f>
        <v>Paper</v>
      </c>
      <c r="R4964" t="str">
        <f>_xlfn.XLOOKUP(Table2[[#This Row],[Customer_ID]],Table1[Customer_ID],Table1[Region],"Not Found")</f>
        <v>West</v>
      </c>
      <c r="S4964" t="str">
        <f>_xlfn.XLOOKUP(Table2[[#This Row],[Customer_ID]],Table1[Customer_ID],Table1[Segment],"Not Found")</f>
        <v>Home Office</v>
      </c>
      <c r="T4964" t="str">
        <f>_xlfn.XLOOKUP(Table2[[#This Row],[Product_ID]],Table4[Product_ID],Table4[Product_Name],"Not Found")</f>
        <v>Notebook Set</v>
      </c>
    </row>
    <row r="4965" spans="1:20" x14ac:dyDescent="0.3">
      <c r="A4965" t="s">
        <v>5497</v>
      </c>
      <c r="B4965" s="4">
        <v>45748</v>
      </c>
      <c r="C4965" s="4">
        <v>45750</v>
      </c>
      <c r="D4965" t="s">
        <v>37</v>
      </c>
      <c r="E4965" t="s">
        <v>45</v>
      </c>
      <c r="F4965" s="8">
        <v>1</v>
      </c>
      <c r="G4965" s="10">
        <v>0.1</v>
      </c>
      <c r="H4965" t="s">
        <v>21</v>
      </c>
      <c r="I4965" s="8">
        <v>2249.1</v>
      </c>
      <c r="J4965" s="8">
        <v>504.57</v>
      </c>
      <c r="K4965" s="12">
        <f>YEAR(Table2[[#This Row],[Order_Date]])</f>
        <v>2025</v>
      </c>
      <c r="L4965" s="12">
        <f>MONTH(Table2[[#This Row],[Order_Date]])</f>
        <v>4</v>
      </c>
      <c r="M4965" t="str">
        <f>TEXT(Table2[[#This Row],[Order_Date]],"mmm")</f>
        <v>Apr</v>
      </c>
      <c r="N4965" t="str">
        <f>TEXT(Table2[[#This Row],[Order_Date]],"YYYY-MM")</f>
        <v>2025-04</v>
      </c>
      <c r="O4965" s="9">
        <f>IFERROR(Table2[[#This Row],[Profit]]/Table2[[#This Row],[Sales]],0)</f>
        <v>0.22434307056155797</v>
      </c>
      <c r="P4965" t="str">
        <f>_xlfn.XLOOKUP(Table2[[#This Row],[Product_ID]],Table4[Product_ID],Table4[Category],"Not Found")</f>
        <v>Technology</v>
      </c>
      <c r="Q4965" t="str">
        <f>_xlfn.XLOOKUP(Table2[[#This Row],[Product_ID]],Table4[Product_ID],Table4[Sub_Category],"Not Found")</f>
        <v>Audio</v>
      </c>
      <c r="R4965" t="str">
        <f>_xlfn.XLOOKUP(Table2[[#This Row],[Customer_ID]],Table1[Customer_ID],Table1[Region],"Not Found")</f>
        <v>North</v>
      </c>
      <c r="S4965" t="str">
        <f>_xlfn.XLOOKUP(Table2[[#This Row],[Customer_ID]],Table1[Customer_ID],Table1[Segment],"Not Found")</f>
        <v>Consumer</v>
      </c>
      <c r="T4965" t="str">
        <f>_xlfn.XLOOKUP(Table2[[#This Row],[Product_ID]],Table4[Product_ID],Table4[Product_Name],"Not Found")</f>
        <v>Headphones</v>
      </c>
    </row>
    <row r="4966" spans="1:20" x14ac:dyDescent="0.3">
      <c r="A4966" t="s">
        <v>5498</v>
      </c>
      <c r="B4966" s="4">
        <v>45480</v>
      </c>
      <c r="C4966" s="4">
        <v>45485</v>
      </c>
      <c r="D4966" t="s">
        <v>271</v>
      </c>
      <c r="E4966" t="s">
        <v>68</v>
      </c>
      <c r="F4966" s="8">
        <v>1</v>
      </c>
      <c r="G4966" s="10">
        <v>0.15</v>
      </c>
      <c r="H4966" t="s">
        <v>30</v>
      </c>
      <c r="I4966" s="8">
        <v>1104.1500000000001</v>
      </c>
      <c r="J4966" s="8">
        <v>288.26</v>
      </c>
      <c r="K4966" s="12">
        <f>YEAR(Table2[[#This Row],[Order_Date]])</f>
        <v>2024</v>
      </c>
      <c r="L4966" s="12">
        <f>MONTH(Table2[[#This Row],[Order_Date]])</f>
        <v>7</v>
      </c>
      <c r="M4966" t="str">
        <f>TEXT(Table2[[#This Row],[Order_Date]],"mmm")</f>
        <v>Jul</v>
      </c>
      <c r="N4966" t="str">
        <f>TEXT(Table2[[#This Row],[Order_Date]],"YYYY-MM")</f>
        <v>2024-07</v>
      </c>
      <c r="O4966" s="9">
        <f>IFERROR(Table2[[#This Row],[Profit]]/Table2[[#This Row],[Sales]],0)</f>
        <v>0.26106960105058186</v>
      </c>
      <c r="P4966" t="str">
        <f>_xlfn.XLOOKUP(Table2[[#This Row],[Product_ID]],Table4[Product_ID],Table4[Category],"Not Found")</f>
        <v>Home</v>
      </c>
      <c r="Q4966" t="str">
        <f>_xlfn.XLOOKUP(Table2[[#This Row],[Product_ID]],Table4[Product_ID],Table4[Sub_Category],"Not Found")</f>
        <v>Lighting</v>
      </c>
      <c r="R4966" t="str">
        <f>_xlfn.XLOOKUP(Table2[[#This Row],[Customer_ID]],Table1[Customer_ID],Table1[Region],"Not Found")</f>
        <v>South</v>
      </c>
      <c r="S4966" t="str">
        <f>_xlfn.XLOOKUP(Table2[[#This Row],[Customer_ID]],Table1[Customer_ID],Table1[Segment],"Not Found")</f>
        <v>Consumer</v>
      </c>
      <c r="T4966" t="str">
        <f>_xlfn.XLOOKUP(Table2[[#This Row],[Product_ID]],Table4[Product_ID],Table4[Product_Name],"Not Found")</f>
        <v>Table Lamp</v>
      </c>
    </row>
    <row r="4967" spans="1:20" x14ac:dyDescent="0.3">
      <c r="A4967" t="s">
        <v>5499</v>
      </c>
      <c r="B4967" s="4">
        <v>45582</v>
      </c>
      <c r="C4967" s="4">
        <v>45587</v>
      </c>
      <c r="D4967" t="s">
        <v>369</v>
      </c>
      <c r="E4967" t="s">
        <v>45</v>
      </c>
      <c r="F4967" s="8">
        <v>1</v>
      </c>
      <c r="G4967" s="10">
        <v>0.15</v>
      </c>
      <c r="H4967" t="s">
        <v>21</v>
      </c>
      <c r="I4967" s="8">
        <v>2124.15</v>
      </c>
      <c r="J4967" s="8">
        <v>579.14</v>
      </c>
      <c r="K4967" s="12">
        <f>YEAR(Table2[[#This Row],[Order_Date]])</f>
        <v>2024</v>
      </c>
      <c r="L4967" s="12">
        <f>MONTH(Table2[[#This Row],[Order_Date]])</f>
        <v>10</v>
      </c>
      <c r="M4967" t="str">
        <f>TEXT(Table2[[#This Row],[Order_Date]],"mmm")</f>
        <v>Oct</v>
      </c>
      <c r="N4967" t="str">
        <f>TEXT(Table2[[#This Row],[Order_Date]],"YYYY-MM")</f>
        <v>2024-10</v>
      </c>
      <c r="O4967" s="9">
        <f>IFERROR(Table2[[#This Row],[Profit]]/Table2[[#This Row],[Sales]],0)</f>
        <v>0.27264552879975518</v>
      </c>
      <c r="P4967" t="str">
        <f>_xlfn.XLOOKUP(Table2[[#This Row],[Product_ID]],Table4[Product_ID],Table4[Category],"Not Found")</f>
        <v>Technology</v>
      </c>
      <c r="Q4967" t="str">
        <f>_xlfn.XLOOKUP(Table2[[#This Row],[Product_ID]],Table4[Product_ID],Table4[Sub_Category],"Not Found")</f>
        <v>Audio</v>
      </c>
      <c r="R4967" t="str">
        <f>_xlfn.XLOOKUP(Table2[[#This Row],[Customer_ID]],Table1[Customer_ID],Table1[Region],"Not Found")</f>
        <v>North</v>
      </c>
      <c r="S4967" t="str">
        <f>_xlfn.XLOOKUP(Table2[[#This Row],[Customer_ID]],Table1[Customer_ID],Table1[Segment],"Not Found")</f>
        <v>Consumer</v>
      </c>
      <c r="T4967" t="str">
        <f>_xlfn.XLOOKUP(Table2[[#This Row],[Product_ID]],Table4[Product_ID],Table4[Product_Name],"Not Found")</f>
        <v>Headphones</v>
      </c>
    </row>
    <row r="4968" spans="1:20" x14ac:dyDescent="0.3">
      <c r="A4968" t="s">
        <v>5500</v>
      </c>
      <c r="B4968" s="4">
        <v>45811</v>
      </c>
      <c r="C4968" s="4">
        <v>45814</v>
      </c>
      <c r="D4968" t="s">
        <v>907</v>
      </c>
      <c r="E4968" t="s">
        <v>81</v>
      </c>
      <c r="F4968" s="8">
        <v>1</v>
      </c>
      <c r="G4968" s="10">
        <v>0</v>
      </c>
      <c r="H4968" t="s">
        <v>21</v>
      </c>
      <c r="I4968" s="8">
        <v>799</v>
      </c>
      <c r="J4968" s="8">
        <v>151.85</v>
      </c>
      <c r="K4968" s="12">
        <f>YEAR(Table2[[#This Row],[Order_Date]])</f>
        <v>2025</v>
      </c>
      <c r="L4968" s="12">
        <f>MONTH(Table2[[#This Row],[Order_Date]])</f>
        <v>6</v>
      </c>
      <c r="M4968" t="str">
        <f>TEXT(Table2[[#This Row],[Order_Date]],"mmm")</f>
        <v>Jun</v>
      </c>
      <c r="N4968" t="str">
        <f>TEXT(Table2[[#This Row],[Order_Date]],"YYYY-MM")</f>
        <v>2025-06</v>
      </c>
      <c r="O4968" s="9">
        <f>IFERROR(Table2[[#This Row],[Profit]]/Table2[[#This Row],[Sales]],0)</f>
        <v>0.19005006257822277</v>
      </c>
      <c r="P4968" t="str">
        <f>_xlfn.XLOOKUP(Table2[[#This Row],[Product_ID]],Table4[Product_ID],Table4[Category],"Not Found")</f>
        <v>Home</v>
      </c>
      <c r="Q4968" t="str">
        <f>_xlfn.XLOOKUP(Table2[[#This Row],[Product_ID]],Table4[Product_ID],Table4[Sub_Category],"Not Found")</f>
        <v>Kitchen</v>
      </c>
      <c r="R4968" t="str">
        <f>_xlfn.XLOOKUP(Table2[[#This Row],[Customer_ID]],Table1[Customer_ID],Table1[Region],"Not Found")</f>
        <v>West</v>
      </c>
      <c r="S4968" t="str">
        <f>_xlfn.XLOOKUP(Table2[[#This Row],[Customer_ID]],Table1[Customer_ID],Table1[Segment],"Not Found")</f>
        <v>Consumer</v>
      </c>
      <c r="T4968" t="str">
        <f>_xlfn.XLOOKUP(Table2[[#This Row],[Product_ID]],Table4[Product_ID],Table4[Product_Name],"Not Found")</f>
        <v>Travel Mug</v>
      </c>
    </row>
    <row r="4969" spans="1:20" x14ac:dyDescent="0.3">
      <c r="A4969" t="s">
        <v>5501</v>
      </c>
      <c r="B4969" s="4">
        <v>45583</v>
      </c>
      <c r="C4969" s="4">
        <v>45586</v>
      </c>
      <c r="D4969" t="s">
        <v>1630</v>
      </c>
      <c r="E4969" t="s">
        <v>58</v>
      </c>
      <c r="F4969" s="8">
        <v>1</v>
      </c>
      <c r="G4969" s="10">
        <v>0</v>
      </c>
      <c r="H4969" t="s">
        <v>21</v>
      </c>
      <c r="I4969" s="8">
        <v>1999</v>
      </c>
      <c r="J4969" s="8">
        <v>506.54</v>
      </c>
      <c r="K4969" s="12">
        <f>YEAR(Table2[[#This Row],[Order_Date]])</f>
        <v>2024</v>
      </c>
      <c r="L4969" s="12">
        <f>MONTH(Table2[[#This Row],[Order_Date]])</f>
        <v>10</v>
      </c>
      <c r="M4969" t="str">
        <f>TEXT(Table2[[#This Row],[Order_Date]],"mmm")</f>
        <v>Oct</v>
      </c>
      <c r="N4969" t="str">
        <f>TEXT(Table2[[#This Row],[Order_Date]],"YYYY-MM")</f>
        <v>2024-10</v>
      </c>
      <c r="O4969" s="9">
        <f>IFERROR(Table2[[#This Row],[Profit]]/Table2[[#This Row],[Sales]],0)</f>
        <v>0.25339669834917461</v>
      </c>
      <c r="P4969" t="str">
        <f>_xlfn.XLOOKUP(Table2[[#This Row],[Product_ID]],Table4[Product_ID],Table4[Category],"Not Found")</f>
        <v>Technology</v>
      </c>
      <c r="Q4969" t="str">
        <f>_xlfn.XLOOKUP(Table2[[#This Row],[Product_ID]],Table4[Product_ID],Table4[Sub_Category],"Not Found")</f>
        <v>Audio</v>
      </c>
      <c r="R4969" t="str">
        <f>_xlfn.XLOOKUP(Table2[[#This Row],[Customer_ID]],Table1[Customer_ID],Table1[Region],"Not Found")</f>
        <v>West</v>
      </c>
      <c r="S4969" t="str">
        <f>_xlfn.XLOOKUP(Table2[[#This Row],[Customer_ID]],Table1[Customer_ID],Table1[Segment],"Not Found")</f>
        <v>Consumer</v>
      </c>
      <c r="T4969" t="str">
        <f>_xlfn.XLOOKUP(Table2[[#This Row],[Product_ID]],Table4[Product_ID],Table4[Product_Name],"Not Found")</f>
        <v>Bluetooth Speaker</v>
      </c>
    </row>
    <row r="4970" spans="1:20" x14ac:dyDescent="0.3">
      <c r="A4970" t="s">
        <v>5502</v>
      </c>
      <c r="B4970" s="4">
        <v>45926</v>
      </c>
      <c r="C4970" s="4">
        <v>45929</v>
      </c>
      <c r="D4970" t="s">
        <v>513</v>
      </c>
      <c r="E4970" t="s">
        <v>65</v>
      </c>
      <c r="F4970" s="8">
        <v>2</v>
      </c>
      <c r="G4970" s="10">
        <v>0.1</v>
      </c>
      <c r="H4970" t="s">
        <v>13</v>
      </c>
      <c r="I4970" s="8">
        <v>1258.2</v>
      </c>
      <c r="J4970" s="8">
        <v>368.84</v>
      </c>
      <c r="K4970" s="12">
        <f>YEAR(Table2[[#This Row],[Order_Date]])</f>
        <v>2025</v>
      </c>
      <c r="L4970" s="12">
        <f>MONTH(Table2[[#This Row],[Order_Date]])</f>
        <v>9</v>
      </c>
      <c r="M4970" t="str">
        <f>TEXT(Table2[[#This Row],[Order_Date]],"mmm")</f>
        <v>Sep</v>
      </c>
      <c r="N4970" t="str">
        <f>TEXT(Table2[[#This Row],[Order_Date]],"YYYY-MM")</f>
        <v>2025-09</v>
      </c>
      <c r="O4970" s="9">
        <f>IFERROR(Table2[[#This Row],[Profit]]/Table2[[#This Row],[Sales]],0)</f>
        <v>0.29314894293435062</v>
      </c>
      <c r="P4970" t="str">
        <f>_xlfn.XLOOKUP(Table2[[#This Row],[Product_ID]],Table4[Product_ID],Table4[Category],"Not Found")</f>
        <v>Office</v>
      </c>
      <c r="Q4970" t="str">
        <f>_xlfn.XLOOKUP(Table2[[#This Row],[Product_ID]],Table4[Product_ID],Table4[Sub_Category],"Not Found")</f>
        <v>Storage</v>
      </c>
      <c r="R4970" t="str">
        <f>_xlfn.XLOOKUP(Table2[[#This Row],[Customer_ID]],Table1[Customer_ID],Table1[Region],"Not Found")</f>
        <v>North</v>
      </c>
      <c r="S4970" t="str">
        <f>_xlfn.XLOOKUP(Table2[[#This Row],[Customer_ID]],Table1[Customer_ID],Table1[Segment],"Not Found")</f>
        <v>Corporate</v>
      </c>
      <c r="T4970" t="str">
        <f>_xlfn.XLOOKUP(Table2[[#This Row],[Product_ID]],Table4[Product_ID],Table4[Product_Name],"Not Found")</f>
        <v>Desk Organizer</v>
      </c>
    </row>
    <row r="4971" spans="1:20" x14ac:dyDescent="0.3">
      <c r="A4971" t="s">
        <v>5503</v>
      </c>
      <c r="B4971" s="4">
        <v>45574</v>
      </c>
      <c r="C4971" s="4">
        <v>45578</v>
      </c>
      <c r="D4971" t="s">
        <v>212</v>
      </c>
      <c r="E4971" t="s">
        <v>116</v>
      </c>
      <c r="F4971" s="8">
        <v>2</v>
      </c>
      <c r="G4971" s="10">
        <v>0.2</v>
      </c>
      <c r="H4971" t="s">
        <v>13</v>
      </c>
      <c r="I4971" s="8">
        <v>638.4</v>
      </c>
      <c r="J4971" s="8">
        <v>123.26</v>
      </c>
      <c r="K4971" s="12">
        <f>YEAR(Table2[[#This Row],[Order_Date]])</f>
        <v>2024</v>
      </c>
      <c r="L4971" s="12">
        <f>MONTH(Table2[[#This Row],[Order_Date]])</f>
        <v>10</v>
      </c>
      <c r="M4971" t="str">
        <f>TEXT(Table2[[#This Row],[Order_Date]],"mmm")</f>
        <v>Oct</v>
      </c>
      <c r="N4971" t="str">
        <f>TEXT(Table2[[#This Row],[Order_Date]],"YYYY-MM")</f>
        <v>2024-10</v>
      </c>
      <c r="O4971" s="9">
        <f>IFERROR(Table2[[#This Row],[Profit]]/Table2[[#This Row],[Sales]],0)</f>
        <v>0.1930764411027569</v>
      </c>
      <c r="P4971" t="str">
        <f>_xlfn.XLOOKUP(Table2[[#This Row],[Product_ID]],Table4[Product_ID],Table4[Category],"Not Found")</f>
        <v>Technology</v>
      </c>
      <c r="Q4971" t="str">
        <f>_xlfn.XLOOKUP(Table2[[#This Row],[Product_ID]],Table4[Product_ID],Table4[Sub_Category],"Not Found")</f>
        <v>Accessories</v>
      </c>
      <c r="R4971" t="str">
        <f>_xlfn.XLOOKUP(Table2[[#This Row],[Customer_ID]],Table1[Customer_ID],Table1[Region],"Not Found")</f>
        <v>East</v>
      </c>
      <c r="S4971" t="str">
        <f>_xlfn.XLOOKUP(Table2[[#This Row],[Customer_ID]],Table1[Customer_ID],Table1[Segment],"Not Found")</f>
        <v>Consumer</v>
      </c>
      <c r="T4971" t="str">
        <f>_xlfn.XLOOKUP(Table2[[#This Row],[Product_ID]],Table4[Product_ID],Table4[Product_Name],"Not Found")</f>
        <v>Mobile Holder</v>
      </c>
    </row>
    <row r="4972" spans="1:20" x14ac:dyDescent="0.3">
      <c r="A4972" t="s">
        <v>5504</v>
      </c>
      <c r="B4972" s="4">
        <v>45835</v>
      </c>
      <c r="C4972" s="4">
        <v>45837</v>
      </c>
      <c r="D4972" t="s">
        <v>698</v>
      </c>
      <c r="E4972" t="s">
        <v>26</v>
      </c>
      <c r="F4972" s="8">
        <v>2</v>
      </c>
      <c r="G4972" s="10">
        <v>0.1</v>
      </c>
      <c r="H4972" t="s">
        <v>21</v>
      </c>
      <c r="I4972" s="8">
        <v>1618.2</v>
      </c>
      <c r="J4972" s="8">
        <v>326.55</v>
      </c>
      <c r="K4972" s="12">
        <f>YEAR(Table2[[#This Row],[Order_Date]])</f>
        <v>2025</v>
      </c>
      <c r="L4972" s="12">
        <f>MONTH(Table2[[#This Row],[Order_Date]])</f>
        <v>6</v>
      </c>
      <c r="M4972" t="str">
        <f>TEXT(Table2[[#This Row],[Order_Date]],"mmm")</f>
        <v>Jun</v>
      </c>
      <c r="N4972" t="str">
        <f>TEXT(Table2[[#This Row],[Order_Date]],"YYYY-MM")</f>
        <v>2025-06</v>
      </c>
      <c r="O4972" s="9">
        <f>IFERROR(Table2[[#This Row],[Profit]]/Table2[[#This Row],[Sales]],0)</f>
        <v>0.20179829440118652</v>
      </c>
      <c r="P4972" t="str">
        <f>_xlfn.XLOOKUP(Table2[[#This Row],[Product_ID]],Table4[Product_ID],Table4[Category],"Not Found")</f>
        <v>Technology</v>
      </c>
      <c r="Q4972" t="str">
        <f>_xlfn.XLOOKUP(Table2[[#This Row],[Product_ID]],Table4[Product_ID],Table4[Sub_Category],"Not Found")</f>
        <v>Accessories</v>
      </c>
      <c r="R4972" t="str">
        <f>_xlfn.XLOOKUP(Table2[[#This Row],[Customer_ID]],Table1[Customer_ID],Table1[Region],"Not Found")</f>
        <v>East</v>
      </c>
      <c r="S4972" t="str">
        <f>_xlfn.XLOOKUP(Table2[[#This Row],[Customer_ID]],Table1[Customer_ID],Table1[Segment],"Not Found")</f>
        <v>Consumer</v>
      </c>
      <c r="T4972" t="str">
        <f>_xlfn.XLOOKUP(Table2[[#This Row],[Product_ID]],Table4[Product_ID],Table4[Product_Name],"Not Found")</f>
        <v>Keyboard</v>
      </c>
    </row>
    <row r="4973" spans="1:20" x14ac:dyDescent="0.3">
      <c r="A4973" t="s">
        <v>5505</v>
      </c>
      <c r="B4973" s="4">
        <v>45668</v>
      </c>
      <c r="C4973" s="4">
        <v>45673</v>
      </c>
      <c r="D4973" t="s">
        <v>1489</v>
      </c>
      <c r="E4973" t="s">
        <v>81</v>
      </c>
      <c r="F4973" s="8">
        <v>1</v>
      </c>
      <c r="G4973" s="10">
        <v>0.05</v>
      </c>
      <c r="H4973" t="s">
        <v>13</v>
      </c>
      <c r="I4973" s="8">
        <v>759.05</v>
      </c>
      <c r="J4973" s="8">
        <v>154.81</v>
      </c>
      <c r="K4973" s="12">
        <f>YEAR(Table2[[#This Row],[Order_Date]])</f>
        <v>2025</v>
      </c>
      <c r="L4973" s="12">
        <f>MONTH(Table2[[#This Row],[Order_Date]])</f>
        <v>1</v>
      </c>
      <c r="M4973" t="str">
        <f>TEXT(Table2[[#This Row],[Order_Date]],"mmm")</f>
        <v>Jan</v>
      </c>
      <c r="N4973" t="str">
        <f>TEXT(Table2[[#This Row],[Order_Date]],"YYYY-MM")</f>
        <v>2025-01</v>
      </c>
      <c r="O4973" s="9">
        <f>IFERROR(Table2[[#This Row],[Profit]]/Table2[[#This Row],[Sales]],0)</f>
        <v>0.20395230880706147</v>
      </c>
      <c r="P4973" t="str">
        <f>_xlfn.XLOOKUP(Table2[[#This Row],[Product_ID]],Table4[Product_ID],Table4[Category],"Not Found")</f>
        <v>Home</v>
      </c>
      <c r="Q4973" t="str">
        <f>_xlfn.XLOOKUP(Table2[[#This Row],[Product_ID]],Table4[Product_ID],Table4[Sub_Category],"Not Found")</f>
        <v>Kitchen</v>
      </c>
      <c r="R4973" t="str">
        <f>_xlfn.XLOOKUP(Table2[[#This Row],[Customer_ID]],Table1[Customer_ID],Table1[Region],"Not Found")</f>
        <v>South</v>
      </c>
      <c r="S4973" t="str">
        <f>_xlfn.XLOOKUP(Table2[[#This Row],[Customer_ID]],Table1[Customer_ID],Table1[Segment],"Not Found")</f>
        <v>Consumer</v>
      </c>
      <c r="T4973" t="str">
        <f>_xlfn.XLOOKUP(Table2[[#This Row],[Product_ID]],Table4[Product_ID],Table4[Product_Name],"Not Found")</f>
        <v>Travel Mug</v>
      </c>
    </row>
    <row r="4974" spans="1:20" x14ac:dyDescent="0.3">
      <c r="A4974" t="s">
        <v>5506</v>
      </c>
      <c r="B4974" s="4">
        <v>45949</v>
      </c>
      <c r="C4974" s="4">
        <v>45954</v>
      </c>
      <c r="D4974" t="s">
        <v>403</v>
      </c>
      <c r="E4974" t="s">
        <v>76</v>
      </c>
      <c r="F4974" s="8">
        <v>1</v>
      </c>
      <c r="G4974" s="10">
        <v>0.1</v>
      </c>
      <c r="H4974" t="s">
        <v>17</v>
      </c>
      <c r="I4974" s="8">
        <v>809.1</v>
      </c>
      <c r="J4974" s="8">
        <v>234.14</v>
      </c>
      <c r="K4974" s="12">
        <f>YEAR(Table2[[#This Row],[Order_Date]])</f>
        <v>2025</v>
      </c>
      <c r="L4974" s="12">
        <f>MONTH(Table2[[#This Row],[Order_Date]])</f>
        <v>10</v>
      </c>
      <c r="M4974" t="str">
        <f>TEXT(Table2[[#This Row],[Order_Date]],"mmm")</f>
        <v>Oct</v>
      </c>
      <c r="N4974" t="str">
        <f>TEXT(Table2[[#This Row],[Order_Date]],"YYYY-MM")</f>
        <v>2025-10</v>
      </c>
      <c r="O4974" s="9">
        <f>IFERROR(Table2[[#This Row],[Profit]]/Table2[[#This Row],[Sales]],0)</f>
        <v>0.289383265356569</v>
      </c>
      <c r="P4974" t="str">
        <f>_xlfn.XLOOKUP(Table2[[#This Row],[Product_ID]],Table4[Product_ID],Table4[Category],"Not Found")</f>
        <v>Home</v>
      </c>
      <c r="Q4974" t="str">
        <f>_xlfn.XLOOKUP(Table2[[#This Row],[Product_ID]],Table4[Product_ID],Table4[Sub_Category],"Not Found")</f>
        <v>Decor</v>
      </c>
      <c r="R4974" t="str">
        <f>_xlfn.XLOOKUP(Table2[[#This Row],[Customer_ID]],Table1[Customer_ID],Table1[Region],"Not Found")</f>
        <v>South</v>
      </c>
      <c r="S4974" t="str">
        <f>_xlfn.XLOOKUP(Table2[[#This Row],[Customer_ID]],Table1[Customer_ID],Table1[Segment],"Not Found")</f>
        <v>Home Office</v>
      </c>
      <c r="T4974" t="str">
        <f>_xlfn.XLOOKUP(Table2[[#This Row],[Product_ID]],Table4[Product_ID],Table4[Product_Name],"Not Found")</f>
        <v>Wall Clock</v>
      </c>
    </row>
    <row r="4975" spans="1:20" x14ac:dyDescent="0.3">
      <c r="A4975" t="s">
        <v>5507</v>
      </c>
      <c r="B4975" s="4">
        <v>45447</v>
      </c>
      <c r="C4975" s="4">
        <v>45449</v>
      </c>
      <c r="D4975" t="s">
        <v>1171</v>
      </c>
      <c r="E4975" t="s">
        <v>81</v>
      </c>
      <c r="F4975" s="8">
        <v>1</v>
      </c>
      <c r="G4975" s="10">
        <v>0</v>
      </c>
      <c r="H4975" t="s">
        <v>21</v>
      </c>
      <c r="I4975" s="8">
        <v>799</v>
      </c>
      <c r="J4975" s="8">
        <v>170.67</v>
      </c>
      <c r="K4975" s="12">
        <f>YEAR(Table2[[#This Row],[Order_Date]])</f>
        <v>2024</v>
      </c>
      <c r="L4975" s="12">
        <f>MONTH(Table2[[#This Row],[Order_Date]])</f>
        <v>6</v>
      </c>
      <c r="M4975" t="str">
        <f>TEXT(Table2[[#This Row],[Order_Date]],"mmm")</f>
        <v>Jun</v>
      </c>
      <c r="N4975" t="str">
        <f>TEXT(Table2[[#This Row],[Order_Date]],"YYYY-MM")</f>
        <v>2024-06</v>
      </c>
      <c r="O4975" s="9">
        <f>IFERROR(Table2[[#This Row],[Profit]]/Table2[[#This Row],[Sales]],0)</f>
        <v>0.21360450563204003</v>
      </c>
      <c r="P4975" t="str">
        <f>_xlfn.XLOOKUP(Table2[[#This Row],[Product_ID]],Table4[Product_ID],Table4[Category],"Not Found")</f>
        <v>Home</v>
      </c>
      <c r="Q4975" t="str">
        <f>_xlfn.XLOOKUP(Table2[[#This Row],[Product_ID]],Table4[Product_ID],Table4[Sub_Category],"Not Found")</f>
        <v>Kitchen</v>
      </c>
      <c r="R4975" t="str">
        <f>_xlfn.XLOOKUP(Table2[[#This Row],[Customer_ID]],Table1[Customer_ID],Table1[Region],"Not Found")</f>
        <v>South</v>
      </c>
      <c r="S4975" t="str">
        <f>_xlfn.XLOOKUP(Table2[[#This Row],[Customer_ID]],Table1[Customer_ID],Table1[Segment],"Not Found")</f>
        <v>Corporate</v>
      </c>
      <c r="T4975" t="str">
        <f>_xlfn.XLOOKUP(Table2[[#This Row],[Product_ID]],Table4[Product_ID],Table4[Product_Name],"Not Found")</f>
        <v>Travel Mug</v>
      </c>
    </row>
    <row r="4976" spans="1:20" x14ac:dyDescent="0.3">
      <c r="A4976" t="s">
        <v>5508</v>
      </c>
      <c r="B4976" s="4">
        <v>45799</v>
      </c>
      <c r="C4976" s="4">
        <v>45802</v>
      </c>
      <c r="D4976" t="s">
        <v>674</v>
      </c>
      <c r="E4976" t="s">
        <v>55</v>
      </c>
      <c r="F4976" s="8">
        <v>1</v>
      </c>
      <c r="G4976" s="10">
        <v>0.2</v>
      </c>
      <c r="H4976" t="s">
        <v>21</v>
      </c>
      <c r="I4976" s="8">
        <v>4799.2</v>
      </c>
      <c r="J4976" s="8">
        <v>933.07</v>
      </c>
      <c r="K4976" s="12">
        <f>YEAR(Table2[[#This Row],[Order_Date]])</f>
        <v>2025</v>
      </c>
      <c r="L4976" s="12">
        <f>MONTH(Table2[[#This Row],[Order_Date]])</f>
        <v>5</v>
      </c>
      <c r="M4976" t="str">
        <f>TEXT(Table2[[#This Row],[Order_Date]],"mmm")</f>
        <v>May</v>
      </c>
      <c r="N4976" t="str">
        <f>TEXT(Table2[[#This Row],[Order_Date]],"YYYY-MM")</f>
        <v>2025-05</v>
      </c>
      <c r="O4976" s="9">
        <f>IFERROR(Table2[[#This Row],[Profit]]/Table2[[#This Row],[Sales]],0)</f>
        <v>0.194421986997833</v>
      </c>
      <c r="P4976" t="str">
        <f>_xlfn.XLOOKUP(Table2[[#This Row],[Product_ID]],Table4[Product_ID],Table4[Category],"Not Found")</f>
        <v>Furniture</v>
      </c>
      <c r="Q4976" t="str">
        <f>_xlfn.XLOOKUP(Table2[[#This Row],[Product_ID]],Table4[Product_ID],Table4[Sub_Category],"Not Found")</f>
        <v>Furniture</v>
      </c>
      <c r="R4976" t="str">
        <f>_xlfn.XLOOKUP(Table2[[#This Row],[Customer_ID]],Table1[Customer_ID],Table1[Region],"Not Found")</f>
        <v>East</v>
      </c>
      <c r="S4976" t="str">
        <f>_xlfn.XLOOKUP(Table2[[#This Row],[Customer_ID]],Table1[Customer_ID],Table1[Segment],"Not Found")</f>
        <v>Home Office</v>
      </c>
      <c r="T4976" t="str">
        <f>_xlfn.XLOOKUP(Table2[[#This Row],[Product_ID]],Table4[Product_ID],Table4[Product_Name],"Not Found")</f>
        <v>Study Table</v>
      </c>
    </row>
    <row r="4977" spans="1:20" x14ac:dyDescent="0.3">
      <c r="A4977" t="s">
        <v>5509</v>
      </c>
      <c r="B4977" s="4">
        <v>45704</v>
      </c>
      <c r="C4977" s="4">
        <v>45708</v>
      </c>
      <c r="D4977" t="s">
        <v>439</v>
      </c>
      <c r="E4977" t="s">
        <v>96</v>
      </c>
      <c r="F4977" s="8">
        <v>1</v>
      </c>
      <c r="G4977" s="10">
        <v>0.05</v>
      </c>
      <c r="H4977" t="s">
        <v>13</v>
      </c>
      <c r="I4977" s="8">
        <v>949.05</v>
      </c>
      <c r="J4977" s="8">
        <v>183.24</v>
      </c>
      <c r="K4977" s="12">
        <f>YEAR(Table2[[#This Row],[Order_Date]])</f>
        <v>2025</v>
      </c>
      <c r="L4977" s="12">
        <f>MONTH(Table2[[#This Row],[Order_Date]])</f>
        <v>2</v>
      </c>
      <c r="M4977" t="str">
        <f>TEXT(Table2[[#This Row],[Order_Date]],"mmm")</f>
        <v>Feb</v>
      </c>
      <c r="N4977" t="str">
        <f>TEXT(Table2[[#This Row],[Order_Date]],"YYYY-MM")</f>
        <v>2025-02</v>
      </c>
      <c r="O4977" s="9">
        <f>IFERROR(Table2[[#This Row],[Profit]]/Table2[[#This Row],[Sales]],0)</f>
        <v>0.19307728781412994</v>
      </c>
      <c r="P4977" t="str">
        <f>_xlfn.XLOOKUP(Table2[[#This Row],[Product_ID]],Table4[Product_ID],Table4[Category],"Not Found")</f>
        <v>Home</v>
      </c>
      <c r="Q4977" t="str">
        <f>_xlfn.XLOOKUP(Table2[[#This Row],[Product_ID]],Table4[Product_ID],Table4[Sub_Category],"Not Found")</f>
        <v>Lighting</v>
      </c>
      <c r="R4977" t="str">
        <f>_xlfn.XLOOKUP(Table2[[#This Row],[Customer_ID]],Table1[Customer_ID],Table1[Region],"Not Found")</f>
        <v>West</v>
      </c>
      <c r="S4977" t="str">
        <f>_xlfn.XLOOKUP(Table2[[#This Row],[Customer_ID]],Table1[Customer_ID],Table1[Segment],"Not Found")</f>
        <v>Consumer</v>
      </c>
      <c r="T4977" t="str">
        <f>_xlfn.XLOOKUP(Table2[[#This Row],[Product_ID]],Table4[Product_ID],Table4[Product_Name],"Not Found")</f>
        <v>LED Strip Light</v>
      </c>
    </row>
    <row r="4978" spans="1:20" x14ac:dyDescent="0.3">
      <c r="A4978" t="s">
        <v>5510</v>
      </c>
      <c r="B4978" s="4">
        <v>45819</v>
      </c>
      <c r="C4978" s="4">
        <v>45824</v>
      </c>
      <c r="D4978" t="s">
        <v>2109</v>
      </c>
      <c r="E4978" t="s">
        <v>116</v>
      </c>
      <c r="F4978" s="8">
        <v>1</v>
      </c>
      <c r="G4978" s="10">
        <v>0.15</v>
      </c>
      <c r="H4978" t="s">
        <v>17</v>
      </c>
      <c r="I4978" s="8">
        <v>339.15</v>
      </c>
      <c r="J4978" s="8">
        <v>91.17</v>
      </c>
      <c r="K4978" s="12">
        <f>YEAR(Table2[[#This Row],[Order_Date]])</f>
        <v>2025</v>
      </c>
      <c r="L4978" s="12">
        <f>MONTH(Table2[[#This Row],[Order_Date]])</f>
        <v>6</v>
      </c>
      <c r="M4978" t="str">
        <f>TEXT(Table2[[#This Row],[Order_Date]],"mmm")</f>
        <v>Jun</v>
      </c>
      <c r="N4978" t="str">
        <f>TEXT(Table2[[#This Row],[Order_Date]],"YYYY-MM")</f>
        <v>2025-06</v>
      </c>
      <c r="O4978" s="9">
        <f>IFERROR(Table2[[#This Row],[Profit]]/Table2[[#This Row],[Sales]],0)</f>
        <v>0.26881910659000446</v>
      </c>
      <c r="P4978" t="str">
        <f>_xlfn.XLOOKUP(Table2[[#This Row],[Product_ID]],Table4[Product_ID],Table4[Category],"Not Found")</f>
        <v>Technology</v>
      </c>
      <c r="Q4978" t="str">
        <f>_xlfn.XLOOKUP(Table2[[#This Row],[Product_ID]],Table4[Product_ID],Table4[Sub_Category],"Not Found")</f>
        <v>Accessories</v>
      </c>
      <c r="R4978" t="str">
        <f>_xlfn.XLOOKUP(Table2[[#This Row],[Customer_ID]],Table1[Customer_ID],Table1[Region],"Not Found")</f>
        <v>North</v>
      </c>
      <c r="S4978" t="str">
        <f>_xlfn.XLOOKUP(Table2[[#This Row],[Customer_ID]],Table1[Customer_ID],Table1[Segment],"Not Found")</f>
        <v>Consumer</v>
      </c>
      <c r="T4978" t="str">
        <f>_xlfn.XLOOKUP(Table2[[#This Row],[Product_ID]],Table4[Product_ID],Table4[Product_Name],"Not Found")</f>
        <v>Mobile Holder</v>
      </c>
    </row>
    <row r="4979" spans="1:20" x14ac:dyDescent="0.3">
      <c r="A4979" t="s">
        <v>5511</v>
      </c>
      <c r="B4979" s="4">
        <v>45646</v>
      </c>
      <c r="C4979" s="4">
        <v>45647</v>
      </c>
      <c r="D4979" t="s">
        <v>712</v>
      </c>
      <c r="E4979" t="s">
        <v>96</v>
      </c>
      <c r="F4979" s="8">
        <v>5</v>
      </c>
      <c r="G4979" s="10">
        <v>0.05</v>
      </c>
      <c r="H4979" t="s">
        <v>17</v>
      </c>
      <c r="I4979" s="8">
        <v>4745.25</v>
      </c>
      <c r="J4979" s="8">
        <v>1152.29</v>
      </c>
      <c r="K4979" s="12">
        <f>YEAR(Table2[[#This Row],[Order_Date]])</f>
        <v>2024</v>
      </c>
      <c r="L4979" s="12">
        <f>MONTH(Table2[[#This Row],[Order_Date]])</f>
        <v>12</v>
      </c>
      <c r="M4979" t="str">
        <f>TEXT(Table2[[#This Row],[Order_Date]],"mmm")</f>
        <v>Dec</v>
      </c>
      <c r="N4979" t="str">
        <f>TEXT(Table2[[#This Row],[Order_Date]],"YYYY-MM")</f>
        <v>2024-12</v>
      </c>
      <c r="O4979" s="9">
        <f>IFERROR(Table2[[#This Row],[Profit]]/Table2[[#This Row],[Sales]],0)</f>
        <v>0.24283019861967228</v>
      </c>
      <c r="P4979" t="str">
        <f>_xlfn.XLOOKUP(Table2[[#This Row],[Product_ID]],Table4[Product_ID],Table4[Category],"Not Found")</f>
        <v>Home</v>
      </c>
      <c r="Q4979" t="str">
        <f>_xlfn.XLOOKUP(Table2[[#This Row],[Product_ID]],Table4[Product_ID],Table4[Sub_Category],"Not Found")</f>
        <v>Lighting</v>
      </c>
      <c r="R4979" t="str">
        <f>_xlfn.XLOOKUP(Table2[[#This Row],[Customer_ID]],Table1[Customer_ID],Table1[Region],"Not Found")</f>
        <v>East</v>
      </c>
      <c r="S4979" t="str">
        <f>_xlfn.XLOOKUP(Table2[[#This Row],[Customer_ID]],Table1[Customer_ID],Table1[Segment],"Not Found")</f>
        <v>Consumer</v>
      </c>
      <c r="T4979" t="str">
        <f>_xlfn.XLOOKUP(Table2[[#This Row],[Product_ID]],Table4[Product_ID],Table4[Product_Name],"Not Found")</f>
        <v>LED Strip Light</v>
      </c>
    </row>
    <row r="4980" spans="1:20" x14ac:dyDescent="0.3">
      <c r="A4980" t="s">
        <v>5512</v>
      </c>
      <c r="B4980" s="4">
        <v>45850</v>
      </c>
      <c r="C4980" s="4">
        <v>45854</v>
      </c>
      <c r="D4980" t="s">
        <v>1058</v>
      </c>
      <c r="E4980" t="s">
        <v>12</v>
      </c>
      <c r="F4980" s="8">
        <v>1</v>
      </c>
      <c r="G4980" s="10">
        <v>0.15</v>
      </c>
      <c r="H4980" t="s">
        <v>13</v>
      </c>
      <c r="I4980" s="8">
        <v>509.15</v>
      </c>
      <c r="J4980" s="8">
        <v>146.38999999999999</v>
      </c>
      <c r="K4980" s="12">
        <f>YEAR(Table2[[#This Row],[Order_Date]])</f>
        <v>2025</v>
      </c>
      <c r="L4980" s="12">
        <f>MONTH(Table2[[#This Row],[Order_Date]])</f>
        <v>7</v>
      </c>
      <c r="M4980" t="str">
        <f>TEXT(Table2[[#This Row],[Order_Date]],"mmm")</f>
        <v>Jul</v>
      </c>
      <c r="N4980" t="str">
        <f>TEXT(Table2[[#This Row],[Order_Date]],"YYYY-MM")</f>
        <v>2025-07</v>
      </c>
      <c r="O4980" s="9">
        <f>IFERROR(Table2[[#This Row],[Profit]]/Table2[[#This Row],[Sales]],0)</f>
        <v>0.2875184130413434</v>
      </c>
      <c r="P4980" t="str">
        <f>_xlfn.XLOOKUP(Table2[[#This Row],[Product_ID]],Table4[Product_ID],Table4[Category],"Not Found")</f>
        <v>Home</v>
      </c>
      <c r="Q4980" t="str">
        <f>_xlfn.XLOOKUP(Table2[[#This Row],[Product_ID]],Table4[Product_ID],Table4[Sub_Category],"Not Found")</f>
        <v>Kitchen</v>
      </c>
      <c r="R4980" t="str">
        <f>_xlfn.XLOOKUP(Table2[[#This Row],[Customer_ID]],Table1[Customer_ID],Table1[Region],"Not Found")</f>
        <v>West</v>
      </c>
      <c r="S4980" t="str">
        <f>_xlfn.XLOOKUP(Table2[[#This Row],[Customer_ID]],Table1[Customer_ID],Table1[Segment],"Not Found")</f>
        <v>Consumer</v>
      </c>
      <c r="T4980" t="str">
        <f>_xlfn.XLOOKUP(Table2[[#This Row],[Product_ID]],Table4[Product_ID],Table4[Product_Name],"Not Found")</f>
        <v>Water Bottle</v>
      </c>
    </row>
    <row r="4981" spans="1:20" x14ac:dyDescent="0.3">
      <c r="A4981" t="s">
        <v>5513</v>
      </c>
      <c r="B4981" s="4">
        <v>45478</v>
      </c>
      <c r="C4981" s="4">
        <v>45482</v>
      </c>
      <c r="D4981" t="s">
        <v>681</v>
      </c>
      <c r="E4981" t="s">
        <v>71</v>
      </c>
      <c r="F4981" s="8">
        <v>4</v>
      </c>
      <c r="G4981" s="10">
        <v>0</v>
      </c>
      <c r="H4981" t="s">
        <v>30</v>
      </c>
      <c r="I4981" s="8">
        <v>3196</v>
      </c>
      <c r="J4981" s="8">
        <v>775.3</v>
      </c>
      <c r="K4981" s="12">
        <f>YEAR(Table2[[#This Row],[Order_Date]])</f>
        <v>2024</v>
      </c>
      <c r="L4981" s="12">
        <f>MONTH(Table2[[#This Row],[Order_Date]])</f>
        <v>7</v>
      </c>
      <c r="M4981" t="str">
        <f>TEXT(Table2[[#This Row],[Order_Date]],"mmm")</f>
        <v>Jul</v>
      </c>
      <c r="N4981" t="str">
        <f>TEXT(Table2[[#This Row],[Order_Date]],"YYYY-MM")</f>
        <v>2024-07</v>
      </c>
      <c r="O4981" s="9">
        <f>IFERROR(Table2[[#This Row],[Profit]]/Table2[[#This Row],[Sales]],0)</f>
        <v>0.24258448060075091</v>
      </c>
      <c r="P4981" t="str">
        <f>_xlfn.XLOOKUP(Table2[[#This Row],[Product_ID]],Table4[Product_ID],Table4[Category],"Not Found")</f>
        <v>Home</v>
      </c>
      <c r="Q4981" t="str">
        <f>_xlfn.XLOOKUP(Table2[[#This Row],[Product_ID]],Table4[Product_ID],Table4[Sub_Category],"Not Found")</f>
        <v>Storage</v>
      </c>
      <c r="R4981" t="str">
        <f>_xlfn.XLOOKUP(Table2[[#This Row],[Customer_ID]],Table1[Customer_ID],Table1[Region],"Not Found")</f>
        <v>South</v>
      </c>
      <c r="S4981" t="str">
        <f>_xlfn.XLOOKUP(Table2[[#This Row],[Customer_ID]],Table1[Customer_ID],Table1[Segment],"Not Found")</f>
        <v>Home Office</v>
      </c>
      <c r="T4981" t="str">
        <f>_xlfn.XLOOKUP(Table2[[#This Row],[Product_ID]],Table4[Product_ID],Table4[Product_Name],"Not Found")</f>
        <v>Storage Box</v>
      </c>
    </row>
    <row r="4982" spans="1:20" x14ac:dyDescent="0.3">
      <c r="A4982" t="s">
        <v>5514</v>
      </c>
      <c r="B4982" s="4">
        <v>45322</v>
      </c>
      <c r="C4982" s="4">
        <v>45325</v>
      </c>
      <c r="D4982" t="s">
        <v>1204</v>
      </c>
      <c r="E4982" t="s">
        <v>35</v>
      </c>
      <c r="F4982" s="8">
        <v>1</v>
      </c>
      <c r="G4982" s="10">
        <v>0.1</v>
      </c>
      <c r="H4982" t="s">
        <v>17</v>
      </c>
      <c r="I4982" s="8">
        <v>1439.1</v>
      </c>
      <c r="J4982" s="8">
        <v>401.16</v>
      </c>
      <c r="K4982" s="12">
        <f>YEAR(Table2[[#This Row],[Order_Date]])</f>
        <v>2024</v>
      </c>
      <c r="L4982" s="12">
        <f>MONTH(Table2[[#This Row],[Order_Date]])</f>
        <v>1</v>
      </c>
      <c r="M4982" t="str">
        <f>TEXT(Table2[[#This Row],[Order_Date]],"mmm")</f>
        <v>Jan</v>
      </c>
      <c r="N4982" t="str">
        <f>TEXT(Table2[[#This Row],[Order_Date]],"YYYY-MM")</f>
        <v>2024-01</v>
      </c>
      <c r="O4982" s="9">
        <f>IFERROR(Table2[[#This Row],[Profit]]/Table2[[#This Row],[Sales]],0)</f>
        <v>0.27875755680633735</v>
      </c>
      <c r="P4982" t="str">
        <f>_xlfn.XLOOKUP(Table2[[#This Row],[Product_ID]],Table4[Product_ID],Table4[Category],"Not Found")</f>
        <v>Lifestyle</v>
      </c>
      <c r="Q4982" t="str">
        <f>_xlfn.XLOOKUP(Table2[[#This Row],[Product_ID]],Table4[Product_ID],Table4[Sub_Category],"Not Found")</f>
        <v>Bags</v>
      </c>
      <c r="R4982" t="str">
        <f>_xlfn.XLOOKUP(Table2[[#This Row],[Customer_ID]],Table1[Customer_ID],Table1[Region],"Not Found")</f>
        <v>North</v>
      </c>
      <c r="S4982" t="str">
        <f>_xlfn.XLOOKUP(Table2[[#This Row],[Customer_ID]],Table1[Customer_ID],Table1[Segment],"Not Found")</f>
        <v>Consumer</v>
      </c>
      <c r="T4982" t="str">
        <f>_xlfn.XLOOKUP(Table2[[#This Row],[Product_ID]],Table4[Product_ID],Table4[Product_Name],"Not Found")</f>
        <v>Backpack</v>
      </c>
    </row>
    <row r="4983" spans="1:20" x14ac:dyDescent="0.3">
      <c r="A4983" t="s">
        <v>5515</v>
      </c>
      <c r="B4983" s="4">
        <v>45551</v>
      </c>
      <c r="C4983" s="4">
        <v>45553</v>
      </c>
      <c r="D4983" t="s">
        <v>863</v>
      </c>
      <c r="E4983" t="s">
        <v>96</v>
      </c>
      <c r="F4983" s="8">
        <v>1</v>
      </c>
      <c r="G4983" s="10">
        <v>0.2</v>
      </c>
      <c r="H4983" t="s">
        <v>30</v>
      </c>
      <c r="I4983" s="8">
        <v>799.2</v>
      </c>
      <c r="J4983" s="8">
        <v>162.30000000000001</v>
      </c>
      <c r="K4983" s="12">
        <f>YEAR(Table2[[#This Row],[Order_Date]])</f>
        <v>2024</v>
      </c>
      <c r="L4983" s="12">
        <f>MONTH(Table2[[#This Row],[Order_Date]])</f>
        <v>9</v>
      </c>
      <c r="M4983" t="str">
        <f>TEXT(Table2[[#This Row],[Order_Date]],"mmm")</f>
        <v>Sep</v>
      </c>
      <c r="N4983" t="str">
        <f>TEXT(Table2[[#This Row],[Order_Date]],"YYYY-MM")</f>
        <v>2024-09</v>
      </c>
      <c r="O4983" s="9">
        <f>IFERROR(Table2[[#This Row],[Profit]]/Table2[[#This Row],[Sales]],0)</f>
        <v>0.20307807807807807</v>
      </c>
      <c r="P4983" t="str">
        <f>_xlfn.XLOOKUP(Table2[[#This Row],[Product_ID]],Table4[Product_ID],Table4[Category],"Not Found")</f>
        <v>Home</v>
      </c>
      <c r="Q4983" t="str">
        <f>_xlfn.XLOOKUP(Table2[[#This Row],[Product_ID]],Table4[Product_ID],Table4[Sub_Category],"Not Found")</f>
        <v>Lighting</v>
      </c>
      <c r="R4983" t="str">
        <f>_xlfn.XLOOKUP(Table2[[#This Row],[Customer_ID]],Table1[Customer_ID],Table1[Region],"Not Found")</f>
        <v>West</v>
      </c>
      <c r="S4983" t="str">
        <f>_xlfn.XLOOKUP(Table2[[#This Row],[Customer_ID]],Table1[Customer_ID],Table1[Segment],"Not Found")</f>
        <v>Consumer</v>
      </c>
      <c r="T4983" t="str">
        <f>_xlfn.XLOOKUP(Table2[[#This Row],[Product_ID]],Table4[Product_ID],Table4[Product_Name],"Not Found")</f>
        <v>LED Strip Light</v>
      </c>
    </row>
    <row r="4984" spans="1:20" x14ac:dyDescent="0.3">
      <c r="A4984" t="s">
        <v>5516</v>
      </c>
      <c r="B4984" s="4">
        <v>45712</v>
      </c>
      <c r="C4984" s="4">
        <v>45713</v>
      </c>
      <c r="D4984" t="s">
        <v>365</v>
      </c>
      <c r="E4984" t="s">
        <v>96</v>
      </c>
      <c r="F4984" s="8">
        <v>3</v>
      </c>
      <c r="G4984" s="10">
        <v>0.1</v>
      </c>
      <c r="H4984" t="s">
        <v>13</v>
      </c>
      <c r="I4984" s="8">
        <v>2697.3</v>
      </c>
      <c r="J4984" s="8">
        <v>773.81</v>
      </c>
      <c r="K4984" s="12">
        <f>YEAR(Table2[[#This Row],[Order_Date]])</f>
        <v>2025</v>
      </c>
      <c r="L4984" s="12">
        <f>MONTH(Table2[[#This Row],[Order_Date]])</f>
        <v>2</v>
      </c>
      <c r="M4984" t="str">
        <f>TEXT(Table2[[#This Row],[Order_Date]],"mmm")</f>
        <v>Feb</v>
      </c>
      <c r="N4984" t="str">
        <f>TEXT(Table2[[#This Row],[Order_Date]],"YYYY-MM")</f>
        <v>2025-02</v>
      </c>
      <c r="O4984" s="9">
        <f>IFERROR(Table2[[#This Row],[Profit]]/Table2[[#This Row],[Sales]],0)</f>
        <v>0.28688317947577202</v>
      </c>
      <c r="P4984" t="str">
        <f>_xlfn.XLOOKUP(Table2[[#This Row],[Product_ID]],Table4[Product_ID],Table4[Category],"Not Found")</f>
        <v>Home</v>
      </c>
      <c r="Q4984" t="str">
        <f>_xlfn.XLOOKUP(Table2[[#This Row],[Product_ID]],Table4[Product_ID],Table4[Sub_Category],"Not Found")</f>
        <v>Lighting</v>
      </c>
      <c r="R4984" t="str">
        <f>_xlfn.XLOOKUP(Table2[[#This Row],[Customer_ID]],Table1[Customer_ID],Table1[Region],"Not Found")</f>
        <v>West</v>
      </c>
      <c r="S4984" t="str">
        <f>_xlfn.XLOOKUP(Table2[[#This Row],[Customer_ID]],Table1[Customer_ID],Table1[Segment],"Not Found")</f>
        <v>Consumer</v>
      </c>
      <c r="T4984" t="str">
        <f>_xlfn.XLOOKUP(Table2[[#This Row],[Product_ID]],Table4[Product_ID],Table4[Product_Name],"Not Found")</f>
        <v>LED Strip Light</v>
      </c>
    </row>
    <row r="4985" spans="1:20" x14ac:dyDescent="0.3">
      <c r="A4985" t="s">
        <v>5517</v>
      </c>
      <c r="B4985" s="4">
        <v>45820</v>
      </c>
      <c r="C4985" s="4">
        <v>45823</v>
      </c>
      <c r="D4985" t="s">
        <v>410</v>
      </c>
      <c r="E4985" t="s">
        <v>35</v>
      </c>
      <c r="F4985" s="8">
        <v>1</v>
      </c>
      <c r="G4985" s="10">
        <v>0.1</v>
      </c>
      <c r="H4985" t="s">
        <v>13</v>
      </c>
      <c r="I4985" s="8">
        <v>1439.1</v>
      </c>
      <c r="J4985" s="8">
        <v>413.41</v>
      </c>
      <c r="K4985" s="12">
        <f>YEAR(Table2[[#This Row],[Order_Date]])</f>
        <v>2025</v>
      </c>
      <c r="L4985" s="12">
        <f>MONTH(Table2[[#This Row],[Order_Date]])</f>
        <v>6</v>
      </c>
      <c r="M4985" t="str">
        <f>TEXT(Table2[[#This Row],[Order_Date]],"mmm")</f>
        <v>Jun</v>
      </c>
      <c r="N4985" t="str">
        <f>TEXT(Table2[[#This Row],[Order_Date]],"YYYY-MM")</f>
        <v>2025-06</v>
      </c>
      <c r="O4985" s="9">
        <f>IFERROR(Table2[[#This Row],[Profit]]/Table2[[#This Row],[Sales]],0)</f>
        <v>0.28726982141616292</v>
      </c>
      <c r="P4985" t="str">
        <f>_xlfn.XLOOKUP(Table2[[#This Row],[Product_ID]],Table4[Product_ID],Table4[Category],"Not Found")</f>
        <v>Lifestyle</v>
      </c>
      <c r="Q4985" t="str">
        <f>_xlfn.XLOOKUP(Table2[[#This Row],[Product_ID]],Table4[Product_ID],Table4[Sub_Category],"Not Found")</f>
        <v>Bags</v>
      </c>
      <c r="R4985" t="str">
        <f>_xlfn.XLOOKUP(Table2[[#This Row],[Customer_ID]],Table1[Customer_ID],Table1[Region],"Not Found")</f>
        <v>North</v>
      </c>
      <c r="S4985" t="str">
        <f>_xlfn.XLOOKUP(Table2[[#This Row],[Customer_ID]],Table1[Customer_ID],Table1[Segment],"Not Found")</f>
        <v>Consumer</v>
      </c>
      <c r="T4985" t="str">
        <f>_xlfn.XLOOKUP(Table2[[#This Row],[Product_ID]],Table4[Product_ID],Table4[Product_Name],"Not Found")</f>
        <v>Backpack</v>
      </c>
    </row>
    <row r="4986" spans="1:20" x14ac:dyDescent="0.3">
      <c r="A4986" t="s">
        <v>5518</v>
      </c>
      <c r="B4986" s="4">
        <v>45842</v>
      </c>
      <c r="C4986" s="4">
        <v>45844</v>
      </c>
      <c r="D4986" t="s">
        <v>331</v>
      </c>
      <c r="E4986" t="s">
        <v>81</v>
      </c>
      <c r="F4986" s="8">
        <v>1</v>
      </c>
      <c r="G4986" s="10">
        <v>0</v>
      </c>
      <c r="H4986" t="s">
        <v>21</v>
      </c>
      <c r="I4986" s="8">
        <v>799</v>
      </c>
      <c r="J4986" s="8">
        <v>208.05</v>
      </c>
      <c r="K4986" s="12">
        <f>YEAR(Table2[[#This Row],[Order_Date]])</f>
        <v>2025</v>
      </c>
      <c r="L4986" s="12">
        <f>MONTH(Table2[[#This Row],[Order_Date]])</f>
        <v>7</v>
      </c>
      <c r="M4986" t="str">
        <f>TEXT(Table2[[#This Row],[Order_Date]],"mmm")</f>
        <v>Jul</v>
      </c>
      <c r="N4986" t="str">
        <f>TEXT(Table2[[#This Row],[Order_Date]],"YYYY-MM")</f>
        <v>2025-07</v>
      </c>
      <c r="O4986" s="9">
        <f>IFERROR(Table2[[#This Row],[Profit]]/Table2[[#This Row],[Sales]],0)</f>
        <v>0.26038798498122656</v>
      </c>
      <c r="P4986" t="str">
        <f>_xlfn.XLOOKUP(Table2[[#This Row],[Product_ID]],Table4[Product_ID],Table4[Category],"Not Found")</f>
        <v>Home</v>
      </c>
      <c r="Q4986" t="str">
        <f>_xlfn.XLOOKUP(Table2[[#This Row],[Product_ID]],Table4[Product_ID],Table4[Sub_Category],"Not Found")</f>
        <v>Kitchen</v>
      </c>
      <c r="R4986" t="str">
        <f>_xlfn.XLOOKUP(Table2[[#This Row],[Customer_ID]],Table1[Customer_ID],Table1[Region],"Not Found")</f>
        <v>East</v>
      </c>
      <c r="S4986" t="str">
        <f>_xlfn.XLOOKUP(Table2[[#This Row],[Customer_ID]],Table1[Customer_ID],Table1[Segment],"Not Found")</f>
        <v>Consumer</v>
      </c>
      <c r="T4986" t="str">
        <f>_xlfn.XLOOKUP(Table2[[#This Row],[Product_ID]],Table4[Product_ID],Table4[Product_Name],"Not Found")</f>
        <v>Travel Mug</v>
      </c>
    </row>
    <row r="4987" spans="1:20" x14ac:dyDescent="0.3">
      <c r="A4987" t="s">
        <v>5519</v>
      </c>
      <c r="B4987" s="4">
        <v>45595</v>
      </c>
      <c r="C4987" s="4">
        <v>45596</v>
      </c>
      <c r="D4987" t="s">
        <v>359</v>
      </c>
      <c r="E4987" t="s">
        <v>200</v>
      </c>
      <c r="F4987" s="8">
        <v>5</v>
      </c>
      <c r="G4987" s="10">
        <v>0.05</v>
      </c>
      <c r="H4987" t="s">
        <v>17</v>
      </c>
      <c r="I4987" s="8">
        <v>5220.25</v>
      </c>
      <c r="J4987" s="8">
        <v>1332.31</v>
      </c>
      <c r="K4987" s="12">
        <f>YEAR(Table2[[#This Row],[Order_Date]])</f>
        <v>2024</v>
      </c>
      <c r="L4987" s="12">
        <f>MONTH(Table2[[#This Row],[Order_Date]])</f>
        <v>10</v>
      </c>
      <c r="M4987" t="str">
        <f>TEXT(Table2[[#This Row],[Order_Date]],"mmm")</f>
        <v>Oct</v>
      </c>
      <c r="N4987" t="str">
        <f>TEXT(Table2[[#This Row],[Order_Date]],"YYYY-MM")</f>
        <v>2024-10</v>
      </c>
      <c r="O4987" s="9">
        <f>IFERROR(Table2[[#This Row],[Profit]]/Table2[[#This Row],[Sales]],0)</f>
        <v>0.25521957760643649</v>
      </c>
      <c r="P4987" t="str">
        <f>_xlfn.XLOOKUP(Table2[[#This Row],[Product_ID]],Table4[Product_ID],Table4[Category],"Not Found")</f>
        <v>Office</v>
      </c>
      <c r="Q4987" t="str">
        <f>_xlfn.XLOOKUP(Table2[[#This Row],[Product_ID]],Table4[Product_ID],Table4[Sub_Category],"Not Found")</f>
        <v>Office Supplies</v>
      </c>
      <c r="R4987" t="str">
        <f>_xlfn.XLOOKUP(Table2[[#This Row],[Customer_ID]],Table1[Customer_ID],Table1[Region],"Not Found")</f>
        <v>East</v>
      </c>
      <c r="S4987" t="str">
        <f>_xlfn.XLOOKUP(Table2[[#This Row],[Customer_ID]],Table1[Customer_ID],Table1[Segment],"Not Found")</f>
        <v>Consumer</v>
      </c>
      <c r="T4987" t="str">
        <f>_xlfn.XLOOKUP(Table2[[#This Row],[Product_ID]],Table4[Product_ID],Table4[Product_Name],"Not Found")</f>
        <v>Laptop Stand</v>
      </c>
    </row>
    <row r="4988" spans="1:20" x14ac:dyDescent="0.3">
      <c r="A4988" t="s">
        <v>5520</v>
      </c>
      <c r="B4988" s="4">
        <v>45330</v>
      </c>
      <c r="C4988" s="4">
        <v>45335</v>
      </c>
      <c r="D4988" t="s">
        <v>57</v>
      </c>
      <c r="E4988" t="s">
        <v>76</v>
      </c>
      <c r="F4988" s="8">
        <v>2</v>
      </c>
      <c r="G4988" s="10">
        <v>0.15</v>
      </c>
      <c r="H4988" t="s">
        <v>13</v>
      </c>
      <c r="I4988" s="8">
        <v>1528.3</v>
      </c>
      <c r="J4988" s="8">
        <v>381.16</v>
      </c>
      <c r="K4988" s="12">
        <f>YEAR(Table2[[#This Row],[Order_Date]])</f>
        <v>2024</v>
      </c>
      <c r="L4988" s="12">
        <f>MONTH(Table2[[#This Row],[Order_Date]])</f>
        <v>2</v>
      </c>
      <c r="M4988" t="str">
        <f>TEXT(Table2[[#This Row],[Order_Date]],"mmm")</f>
        <v>Feb</v>
      </c>
      <c r="N4988" t="str">
        <f>TEXT(Table2[[#This Row],[Order_Date]],"YYYY-MM")</f>
        <v>2024-02</v>
      </c>
      <c r="O4988" s="9">
        <f>IFERROR(Table2[[#This Row],[Profit]]/Table2[[#This Row],[Sales]],0)</f>
        <v>0.24940129555715504</v>
      </c>
      <c r="P4988" t="str">
        <f>_xlfn.XLOOKUP(Table2[[#This Row],[Product_ID]],Table4[Product_ID],Table4[Category],"Not Found")</f>
        <v>Home</v>
      </c>
      <c r="Q4988" t="str">
        <f>_xlfn.XLOOKUP(Table2[[#This Row],[Product_ID]],Table4[Product_ID],Table4[Sub_Category],"Not Found")</f>
        <v>Decor</v>
      </c>
      <c r="R4988" t="str">
        <f>_xlfn.XLOOKUP(Table2[[#This Row],[Customer_ID]],Table1[Customer_ID],Table1[Region],"Not Found")</f>
        <v>North</v>
      </c>
      <c r="S4988" t="str">
        <f>_xlfn.XLOOKUP(Table2[[#This Row],[Customer_ID]],Table1[Customer_ID],Table1[Segment],"Not Found")</f>
        <v>Home Office</v>
      </c>
      <c r="T4988" t="str">
        <f>_xlfn.XLOOKUP(Table2[[#This Row],[Product_ID]],Table4[Product_ID],Table4[Product_Name],"Not Found")</f>
        <v>Wall Clock</v>
      </c>
    </row>
    <row r="4989" spans="1:20" x14ac:dyDescent="0.3">
      <c r="A4989" t="s">
        <v>5521</v>
      </c>
      <c r="B4989" s="4">
        <v>45780</v>
      </c>
      <c r="C4989" s="4">
        <v>45781</v>
      </c>
      <c r="D4989" t="s">
        <v>2204</v>
      </c>
      <c r="E4989" t="s">
        <v>26</v>
      </c>
      <c r="F4989" s="8">
        <v>1</v>
      </c>
      <c r="G4989" s="10">
        <v>0</v>
      </c>
      <c r="H4989" t="s">
        <v>30</v>
      </c>
      <c r="I4989" s="8">
        <v>899</v>
      </c>
      <c r="J4989" s="8">
        <v>204.24</v>
      </c>
      <c r="K4989" s="12">
        <f>YEAR(Table2[[#This Row],[Order_Date]])</f>
        <v>2025</v>
      </c>
      <c r="L4989" s="12">
        <f>MONTH(Table2[[#This Row],[Order_Date]])</f>
        <v>5</v>
      </c>
      <c r="M4989" t="str">
        <f>TEXT(Table2[[#This Row],[Order_Date]],"mmm")</f>
        <v>May</v>
      </c>
      <c r="N4989" t="str">
        <f>TEXT(Table2[[#This Row],[Order_Date]],"YYYY-MM")</f>
        <v>2025-05</v>
      </c>
      <c r="O4989" s="9">
        <f>IFERROR(Table2[[#This Row],[Profit]]/Table2[[#This Row],[Sales]],0)</f>
        <v>0.22718576195773083</v>
      </c>
      <c r="P4989" t="str">
        <f>_xlfn.XLOOKUP(Table2[[#This Row],[Product_ID]],Table4[Product_ID],Table4[Category],"Not Found")</f>
        <v>Technology</v>
      </c>
      <c r="Q4989" t="str">
        <f>_xlfn.XLOOKUP(Table2[[#This Row],[Product_ID]],Table4[Product_ID],Table4[Sub_Category],"Not Found")</f>
        <v>Accessories</v>
      </c>
      <c r="R4989" t="str">
        <f>_xlfn.XLOOKUP(Table2[[#This Row],[Customer_ID]],Table1[Customer_ID],Table1[Region],"Not Found")</f>
        <v>North</v>
      </c>
      <c r="S4989" t="str">
        <f>_xlfn.XLOOKUP(Table2[[#This Row],[Customer_ID]],Table1[Customer_ID],Table1[Segment],"Not Found")</f>
        <v>Consumer</v>
      </c>
      <c r="T4989" t="str">
        <f>_xlfn.XLOOKUP(Table2[[#This Row],[Product_ID]],Table4[Product_ID],Table4[Product_Name],"Not Found")</f>
        <v>Keyboard</v>
      </c>
    </row>
    <row r="4990" spans="1:20" x14ac:dyDescent="0.3">
      <c r="A4990" t="s">
        <v>5522</v>
      </c>
      <c r="B4990" s="4">
        <v>45935</v>
      </c>
      <c r="C4990" s="4">
        <v>45938</v>
      </c>
      <c r="D4990" t="s">
        <v>487</v>
      </c>
      <c r="E4990" t="s">
        <v>55</v>
      </c>
      <c r="F4990" s="8">
        <v>1</v>
      </c>
      <c r="G4990" s="10">
        <v>0.1</v>
      </c>
      <c r="H4990" t="s">
        <v>21</v>
      </c>
      <c r="I4990" s="8">
        <v>5399.1</v>
      </c>
      <c r="J4990" s="8">
        <v>640.12</v>
      </c>
      <c r="K4990" s="12">
        <f>YEAR(Table2[[#This Row],[Order_Date]])</f>
        <v>2025</v>
      </c>
      <c r="L4990" s="12">
        <f>MONTH(Table2[[#This Row],[Order_Date]])</f>
        <v>10</v>
      </c>
      <c r="M4990" t="str">
        <f>TEXT(Table2[[#This Row],[Order_Date]],"mmm")</f>
        <v>Oct</v>
      </c>
      <c r="N4990" t="str">
        <f>TEXT(Table2[[#This Row],[Order_Date]],"YYYY-MM")</f>
        <v>2025-10</v>
      </c>
      <c r="O4990" s="9">
        <f>IFERROR(Table2[[#This Row],[Profit]]/Table2[[#This Row],[Sales]],0)</f>
        <v>0.11856050082421143</v>
      </c>
      <c r="P4990" t="str">
        <f>_xlfn.XLOOKUP(Table2[[#This Row],[Product_ID]],Table4[Product_ID],Table4[Category],"Not Found")</f>
        <v>Furniture</v>
      </c>
      <c r="Q4990" t="str">
        <f>_xlfn.XLOOKUP(Table2[[#This Row],[Product_ID]],Table4[Product_ID],Table4[Sub_Category],"Not Found")</f>
        <v>Furniture</v>
      </c>
      <c r="R4990" t="str">
        <f>_xlfn.XLOOKUP(Table2[[#This Row],[Customer_ID]],Table1[Customer_ID],Table1[Region],"Not Found")</f>
        <v>West</v>
      </c>
      <c r="S4990" t="str">
        <f>_xlfn.XLOOKUP(Table2[[#This Row],[Customer_ID]],Table1[Customer_ID],Table1[Segment],"Not Found")</f>
        <v>Corporate</v>
      </c>
      <c r="T4990" t="str">
        <f>_xlfn.XLOOKUP(Table2[[#This Row],[Product_ID]],Table4[Product_ID],Table4[Product_Name],"Not Found")</f>
        <v>Study Table</v>
      </c>
    </row>
    <row r="4991" spans="1:20" x14ac:dyDescent="0.3">
      <c r="A4991" t="s">
        <v>5523</v>
      </c>
      <c r="B4991" s="4">
        <v>45833</v>
      </c>
      <c r="C4991" s="4">
        <v>45834</v>
      </c>
      <c r="D4991" t="s">
        <v>78</v>
      </c>
      <c r="E4991" t="s">
        <v>45</v>
      </c>
      <c r="F4991" s="8">
        <v>4</v>
      </c>
      <c r="G4991" s="10">
        <v>0.1</v>
      </c>
      <c r="H4991" t="s">
        <v>17</v>
      </c>
      <c r="I4991" s="8">
        <v>8996.4</v>
      </c>
      <c r="J4991" s="8">
        <v>1764.43</v>
      </c>
      <c r="K4991" s="12">
        <f>YEAR(Table2[[#This Row],[Order_Date]])</f>
        <v>2025</v>
      </c>
      <c r="L4991" s="12">
        <f>MONTH(Table2[[#This Row],[Order_Date]])</f>
        <v>6</v>
      </c>
      <c r="M4991" t="str">
        <f>TEXT(Table2[[#This Row],[Order_Date]],"mmm")</f>
        <v>Jun</v>
      </c>
      <c r="N4991" t="str">
        <f>TEXT(Table2[[#This Row],[Order_Date]],"YYYY-MM")</f>
        <v>2025-06</v>
      </c>
      <c r="O4991" s="9">
        <f>IFERROR(Table2[[#This Row],[Profit]]/Table2[[#This Row],[Sales]],0)</f>
        <v>0.19612622826908543</v>
      </c>
      <c r="P4991" t="str">
        <f>_xlfn.XLOOKUP(Table2[[#This Row],[Product_ID]],Table4[Product_ID],Table4[Category],"Not Found")</f>
        <v>Technology</v>
      </c>
      <c r="Q4991" t="str">
        <f>_xlfn.XLOOKUP(Table2[[#This Row],[Product_ID]],Table4[Product_ID],Table4[Sub_Category],"Not Found")</f>
        <v>Audio</v>
      </c>
      <c r="R4991" t="str">
        <f>_xlfn.XLOOKUP(Table2[[#This Row],[Customer_ID]],Table1[Customer_ID],Table1[Region],"Not Found")</f>
        <v>East</v>
      </c>
      <c r="S4991" t="str">
        <f>_xlfn.XLOOKUP(Table2[[#This Row],[Customer_ID]],Table1[Customer_ID],Table1[Segment],"Not Found")</f>
        <v>Corporate</v>
      </c>
      <c r="T4991" t="str">
        <f>_xlfn.XLOOKUP(Table2[[#This Row],[Product_ID]],Table4[Product_ID],Table4[Product_Name],"Not Found")</f>
        <v>Headphones</v>
      </c>
    </row>
    <row r="4992" spans="1:20" x14ac:dyDescent="0.3">
      <c r="A4992" t="s">
        <v>5524</v>
      </c>
      <c r="B4992" s="4">
        <v>45961</v>
      </c>
      <c r="C4992" s="4">
        <v>45962</v>
      </c>
      <c r="D4992" t="s">
        <v>1545</v>
      </c>
      <c r="E4992" t="s">
        <v>16</v>
      </c>
      <c r="F4992" s="8">
        <v>3</v>
      </c>
      <c r="G4992" s="10">
        <v>0</v>
      </c>
      <c r="H4992" t="s">
        <v>17</v>
      </c>
      <c r="I4992" s="8">
        <v>3897</v>
      </c>
      <c r="J4992" s="8">
        <v>1072.1600000000001</v>
      </c>
      <c r="K4992" s="12">
        <f>YEAR(Table2[[#This Row],[Order_Date]])</f>
        <v>2025</v>
      </c>
      <c r="L4992" s="12">
        <f>MONTH(Table2[[#This Row],[Order_Date]])</f>
        <v>10</v>
      </c>
      <c r="M4992" t="str">
        <f>TEXT(Table2[[#This Row],[Order_Date]],"mmm")</f>
        <v>Oct</v>
      </c>
      <c r="N4992" t="str">
        <f>TEXT(Table2[[#This Row],[Order_Date]],"YYYY-MM")</f>
        <v>2025-10</v>
      </c>
      <c r="O4992" s="9">
        <f>IFERROR(Table2[[#This Row],[Profit]]/Table2[[#This Row],[Sales]],0)</f>
        <v>0.27512445470875035</v>
      </c>
      <c r="P4992" t="str">
        <f>_xlfn.XLOOKUP(Table2[[#This Row],[Product_ID]],Table4[Product_ID],Table4[Category],"Not Found")</f>
        <v>Technology</v>
      </c>
      <c r="Q4992" t="str">
        <f>_xlfn.XLOOKUP(Table2[[#This Row],[Product_ID]],Table4[Product_ID],Table4[Sub_Category],"Not Found")</f>
        <v>Accessories</v>
      </c>
      <c r="R4992" t="str">
        <f>_xlfn.XLOOKUP(Table2[[#This Row],[Customer_ID]],Table1[Customer_ID],Table1[Region],"Not Found")</f>
        <v>North</v>
      </c>
      <c r="S4992" t="str">
        <f>_xlfn.XLOOKUP(Table2[[#This Row],[Customer_ID]],Table1[Customer_ID],Table1[Segment],"Not Found")</f>
        <v>Consumer</v>
      </c>
      <c r="T4992" t="str">
        <f>_xlfn.XLOOKUP(Table2[[#This Row],[Product_ID]],Table4[Product_ID],Table4[Product_Name],"Not Found")</f>
        <v>USB-C Hub</v>
      </c>
    </row>
    <row r="4993" spans="1:20" x14ac:dyDescent="0.3">
      <c r="A4993" t="s">
        <v>5525</v>
      </c>
      <c r="B4993" s="4">
        <v>45569</v>
      </c>
      <c r="C4993" s="4">
        <v>45570</v>
      </c>
      <c r="D4993" t="s">
        <v>710</v>
      </c>
      <c r="E4993" t="s">
        <v>116</v>
      </c>
      <c r="F4993" s="8">
        <v>2</v>
      </c>
      <c r="G4993" s="10">
        <v>0</v>
      </c>
      <c r="H4993" t="s">
        <v>13</v>
      </c>
      <c r="I4993" s="8">
        <v>798</v>
      </c>
      <c r="J4993" s="8">
        <v>152.72999999999999</v>
      </c>
      <c r="K4993" s="12">
        <f>YEAR(Table2[[#This Row],[Order_Date]])</f>
        <v>2024</v>
      </c>
      <c r="L4993" s="12">
        <f>MONTH(Table2[[#This Row],[Order_Date]])</f>
        <v>10</v>
      </c>
      <c r="M4993" t="str">
        <f>TEXT(Table2[[#This Row],[Order_Date]],"mmm")</f>
        <v>Oct</v>
      </c>
      <c r="N4993" t="str">
        <f>TEXT(Table2[[#This Row],[Order_Date]],"YYYY-MM")</f>
        <v>2024-10</v>
      </c>
      <c r="O4993" s="9">
        <f>IFERROR(Table2[[#This Row],[Profit]]/Table2[[#This Row],[Sales]],0)</f>
        <v>0.191390977443609</v>
      </c>
      <c r="P4993" t="str">
        <f>_xlfn.XLOOKUP(Table2[[#This Row],[Product_ID]],Table4[Product_ID],Table4[Category],"Not Found")</f>
        <v>Technology</v>
      </c>
      <c r="Q4993" t="str">
        <f>_xlfn.XLOOKUP(Table2[[#This Row],[Product_ID]],Table4[Product_ID],Table4[Sub_Category],"Not Found")</f>
        <v>Accessories</v>
      </c>
      <c r="R4993" t="str">
        <f>_xlfn.XLOOKUP(Table2[[#This Row],[Customer_ID]],Table1[Customer_ID],Table1[Region],"Not Found")</f>
        <v>North</v>
      </c>
      <c r="S4993" t="str">
        <f>_xlfn.XLOOKUP(Table2[[#This Row],[Customer_ID]],Table1[Customer_ID],Table1[Segment],"Not Found")</f>
        <v>Consumer</v>
      </c>
      <c r="T4993" t="str">
        <f>_xlfn.XLOOKUP(Table2[[#This Row],[Product_ID]],Table4[Product_ID],Table4[Product_Name],"Not Found")</f>
        <v>Mobile Holder</v>
      </c>
    </row>
    <row r="4994" spans="1:20" x14ac:dyDescent="0.3">
      <c r="A4994" t="s">
        <v>5526</v>
      </c>
      <c r="B4994" s="4">
        <v>45494</v>
      </c>
      <c r="C4994" s="4">
        <v>45499</v>
      </c>
      <c r="D4994" t="s">
        <v>1457</v>
      </c>
      <c r="E4994" t="s">
        <v>12</v>
      </c>
      <c r="F4994" s="8">
        <v>1</v>
      </c>
      <c r="G4994" s="10">
        <v>0.05</v>
      </c>
      <c r="H4994" t="s">
        <v>30</v>
      </c>
      <c r="I4994" s="8">
        <v>569.04999999999995</v>
      </c>
      <c r="J4994" s="8">
        <v>160.24</v>
      </c>
      <c r="K4994" s="12">
        <f>YEAR(Table2[[#This Row],[Order_Date]])</f>
        <v>2024</v>
      </c>
      <c r="L4994" s="12">
        <f>MONTH(Table2[[#This Row],[Order_Date]])</f>
        <v>7</v>
      </c>
      <c r="M4994" t="str">
        <f>TEXT(Table2[[#This Row],[Order_Date]],"mmm")</f>
        <v>Jul</v>
      </c>
      <c r="N4994" t="str">
        <f>TEXT(Table2[[#This Row],[Order_Date]],"YYYY-MM")</f>
        <v>2024-07</v>
      </c>
      <c r="O4994" s="9">
        <f>IFERROR(Table2[[#This Row],[Profit]]/Table2[[#This Row],[Sales]],0)</f>
        <v>0.2815921272295932</v>
      </c>
      <c r="P4994" t="str">
        <f>_xlfn.XLOOKUP(Table2[[#This Row],[Product_ID]],Table4[Product_ID],Table4[Category],"Not Found")</f>
        <v>Home</v>
      </c>
      <c r="Q4994" t="str">
        <f>_xlfn.XLOOKUP(Table2[[#This Row],[Product_ID]],Table4[Product_ID],Table4[Sub_Category],"Not Found")</f>
        <v>Kitchen</v>
      </c>
      <c r="R4994" t="str">
        <f>_xlfn.XLOOKUP(Table2[[#This Row],[Customer_ID]],Table1[Customer_ID],Table1[Region],"Not Found")</f>
        <v>West</v>
      </c>
      <c r="S4994" t="str">
        <f>_xlfn.XLOOKUP(Table2[[#This Row],[Customer_ID]],Table1[Customer_ID],Table1[Segment],"Not Found")</f>
        <v>Home Office</v>
      </c>
      <c r="T4994" t="str">
        <f>_xlfn.XLOOKUP(Table2[[#This Row],[Product_ID]],Table4[Product_ID],Table4[Product_Name],"Not Found")</f>
        <v>Water Bottle</v>
      </c>
    </row>
    <row r="4995" spans="1:20" x14ac:dyDescent="0.3">
      <c r="A4995" t="s">
        <v>5527</v>
      </c>
      <c r="B4995" s="4">
        <v>45357</v>
      </c>
      <c r="C4995" s="4">
        <v>45359</v>
      </c>
      <c r="D4995" t="s">
        <v>1143</v>
      </c>
      <c r="E4995" t="s">
        <v>76</v>
      </c>
      <c r="F4995" s="8">
        <v>3</v>
      </c>
      <c r="G4995" s="10">
        <v>0</v>
      </c>
      <c r="H4995" t="s">
        <v>21</v>
      </c>
      <c r="I4995" s="8">
        <v>2697</v>
      </c>
      <c r="J4995" s="8">
        <v>705.05</v>
      </c>
      <c r="K4995" s="12">
        <f>YEAR(Table2[[#This Row],[Order_Date]])</f>
        <v>2024</v>
      </c>
      <c r="L4995" s="12">
        <f>MONTH(Table2[[#This Row],[Order_Date]])</f>
        <v>3</v>
      </c>
      <c r="M4995" t="str">
        <f>TEXT(Table2[[#This Row],[Order_Date]],"mmm")</f>
        <v>Mar</v>
      </c>
      <c r="N4995" t="str">
        <f>TEXT(Table2[[#This Row],[Order_Date]],"YYYY-MM")</f>
        <v>2024-03</v>
      </c>
      <c r="O4995" s="9">
        <f>IFERROR(Table2[[#This Row],[Profit]]/Table2[[#This Row],[Sales]],0)</f>
        <v>0.26142009640341118</v>
      </c>
      <c r="P4995" t="str">
        <f>_xlfn.XLOOKUP(Table2[[#This Row],[Product_ID]],Table4[Product_ID],Table4[Category],"Not Found")</f>
        <v>Home</v>
      </c>
      <c r="Q4995" t="str">
        <f>_xlfn.XLOOKUP(Table2[[#This Row],[Product_ID]],Table4[Product_ID],Table4[Sub_Category],"Not Found")</f>
        <v>Decor</v>
      </c>
      <c r="R4995" t="str">
        <f>_xlfn.XLOOKUP(Table2[[#This Row],[Customer_ID]],Table1[Customer_ID],Table1[Region],"Not Found")</f>
        <v>South</v>
      </c>
      <c r="S4995" t="str">
        <f>_xlfn.XLOOKUP(Table2[[#This Row],[Customer_ID]],Table1[Customer_ID],Table1[Segment],"Not Found")</f>
        <v>Corporate</v>
      </c>
      <c r="T4995" t="str">
        <f>_xlfn.XLOOKUP(Table2[[#This Row],[Product_ID]],Table4[Product_ID],Table4[Product_Name],"Not Found")</f>
        <v>Wall Clock</v>
      </c>
    </row>
    <row r="4996" spans="1:20" x14ac:dyDescent="0.3">
      <c r="A4996" t="s">
        <v>5528</v>
      </c>
      <c r="B4996" s="4">
        <v>45399</v>
      </c>
      <c r="C4996" s="4">
        <v>45400</v>
      </c>
      <c r="D4996" t="s">
        <v>818</v>
      </c>
      <c r="E4996" t="s">
        <v>16</v>
      </c>
      <c r="F4996" s="8">
        <v>1</v>
      </c>
      <c r="G4996" s="10">
        <v>0.15</v>
      </c>
      <c r="H4996" t="s">
        <v>13</v>
      </c>
      <c r="I4996" s="8">
        <v>1104.1500000000001</v>
      </c>
      <c r="J4996" s="8">
        <v>262.67</v>
      </c>
      <c r="K4996" s="12">
        <f>YEAR(Table2[[#This Row],[Order_Date]])</f>
        <v>2024</v>
      </c>
      <c r="L4996" s="12">
        <f>MONTH(Table2[[#This Row],[Order_Date]])</f>
        <v>4</v>
      </c>
      <c r="M4996" t="str">
        <f>TEXT(Table2[[#This Row],[Order_Date]],"mmm")</f>
        <v>Apr</v>
      </c>
      <c r="N4996" t="str">
        <f>TEXT(Table2[[#This Row],[Order_Date]],"YYYY-MM")</f>
        <v>2024-04</v>
      </c>
      <c r="O4996" s="9">
        <f>IFERROR(Table2[[#This Row],[Profit]]/Table2[[#This Row],[Sales]],0)</f>
        <v>0.23789340216456098</v>
      </c>
      <c r="P4996" t="str">
        <f>_xlfn.XLOOKUP(Table2[[#This Row],[Product_ID]],Table4[Product_ID],Table4[Category],"Not Found")</f>
        <v>Technology</v>
      </c>
      <c r="Q4996" t="str">
        <f>_xlfn.XLOOKUP(Table2[[#This Row],[Product_ID]],Table4[Product_ID],Table4[Sub_Category],"Not Found")</f>
        <v>Accessories</v>
      </c>
      <c r="R4996" t="str">
        <f>_xlfn.XLOOKUP(Table2[[#This Row],[Customer_ID]],Table1[Customer_ID],Table1[Region],"Not Found")</f>
        <v>South</v>
      </c>
      <c r="S4996" t="str">
        <f>_xlfn.XLOOKUP(Table2[[#This Row],[Customer_ID]],Table1[Customer_ID],Table1[Segment],"Not Found")</f>
        <v>Consumer</v>
      </c>
      <c r="T4996" t="str">
        <f>_xlfn.XLOOKUP(Table2[[#This Row],[Product_ID]],Table4[Product_ID],Table4[Product_Name],"Not Found")</f>
        <v>USB-C Hub</v>
      </c>
    </row>
    <row r="4997" spans="1:20" x14ac:dyDescent="0.3">
      <c r="A4997" t="s">
        <v>5529</v>
      </c>
      <c r="B4997" s="4">
        <v>45559</v>
      </c>
      <c r="C4997" s="4">
        <v>45563</v>
      </c>
      <c r="D4997" t="s">
        <v>945</v>
      </c>
      <c r="E4997" t="s">
        <v>40</v>
      </c>
      <c r="F4997" s="8">
        <v>1</v>
      </c>
      <c r="G4997" s="10">
        <v>0.1</v>
      </c>
      <c r="H4997" t="s">
        <v>13</v>
      </c>
      <c r="I4997" s="8">
        <v>1349.1</v>
      </c>
      <c r="J4997" s="8">
        <v>326.73</v>
      </c>
      <c r="K4997" s="12">
        <f>YEAR(Table2[[#This Row],[Order_Date]])</f>
        <v>2024</v>
      </c>
      <c r="L4997" s="12">
        <f>MONTH(Table2[[#This Row],[Order_Date]])</f>
        <v>9</v>
      </c>
      <c r="M4997" t="str">
        <f>TEXT(Table2[[#This Row],[Order_Date]],"mmm")</f>
        <v>Sep</v>
      </c>
      <c r="N4997" t="str">
        <f>TEXT(Table2[[#This Row],[Order_Date]],"YYYY-MM")</f>
        <v>2024-09</v>
      </c>
      <c r="O4997" s="9">
        <f>IFERROR(Table2[[#This Row],[Profit]]/Table2[[#This Row],[Sales]],0)</f>
        <v>0.24218367800756063</v>
      </c>
      <c r="P4997" t="str">
        <f>_xlfn.XLOOKUP(Table2[[#This Row],[Product_ID]],Table4[Product_ID],Table4[Category],"Not Found")</f>
        <v>Technology</v>
      </c>
      <c r="Q4997" t="str">
        <f>_xlfn.XLOOKUP(Table2[[#This Row],[Product_ID]],Table4[Product_ID],Table4[Sub_Category],"Not Found")</f>
        <v>Accessories</v>
      </c>
      <c r="R4997" t="str">
        <f>_xlfn.XLOOKUP(Table2[[#This Row],[Customer_ID]],Table1[Customer_ID],Table1[Region],"Not Found")</f>
        <v>West</v>
      </c>
      <c r="S4997" t="str">
        <f>_xlfn.XLOOKUP(Table2[[#This Row],[Customer_ID]],Table1[Customer_ID],Table1[Segment],"Not Found")</f>
        <v>Consumer</v>
      </c>
      <c r="T4997" t="str">
        <f>_xlfn.XLOOKUP(Table2[[#This Row],[Product_ID]],Table4[Product_ID],Table4[Product_Name],"Not Found")</f>
        <v>Power Bank</v>
      </c>
    </row>
    <row r="4998" spans="1:20" x14ac:dyDescent="0.3">
      <c r="A4998" t="s">
        <v>5530</v>
      </c>
      <c r="B4998" s="4">
        <v>45513</v>
      </c>
      <c r="C4998" s="4">
        <v>45516</v>
      </c>
      <c r="D4998" t="s">
        <v>685</v>
      </c>
      <c r="E4998" t="s">
        <v>71</v>
      </c>
      <c r="F4998" s="8">
        <v>2</v>
      </c>
      <c r="G4998" s="10">
        <v>0.05</v>
      </c>
      <c r="H4998" t="s">
        <v>21</v>
      </c>
      <c r="I4998" s="8">
        <v>1518.1</v>
      </c>
      <c r="J4998" s="8">
        <v>380.61</v>
      </c>
      <c r="K4998" s="12">
        <f>YEAR(Table2[[#This Row],[Order_Date]])</f>
        <v>2024</v>
      </c>
      <c r="L4998" s="12">
        <f>MONTH(Table2[[#This Row],[Order_Date]])</f>
        <v>8</v>
      </c>
      <c r="M4998" t="str">
        <f>TEXT(Table2[[#This Row],[Order_Date]],"mmm")</f>
        <v>Aug</v>
      </c>
      <c r="N4998" t="str">
        <f>TEXT(Table2[[#This Row],[Order_Date]],"YYYY-MM")</f>
        <v>2024-08</v>
      </c>
      <c r="O4998" s="9">
        <f>IFERROR(Table2[[#This Row],[Profit]]/Table2[[#This Row],[Sales]],0)</f>
        <v>0.25071470917594363</v>
      </c>
      <c r="P4998" t="str">
        <f>_xlfn.XLOOKUP(Table2[[#This Row],[Product_ID]],Table4[Product_ID],Table4[Category],"Not Found")</f>
        <v>Home</v>
      </c>
      <c r="Q4998" t="str">
        <f>_xlfn.XLOOKUP(Table2[[#This Row],[Product_ID]],Table4[Product_ID],Table4[Sub_Category],"Not Found")</f>
        <v>Storage</v>
      </c>
      <c r="R4998" t="str">
        <f>_xlfn.XLOOKUP(Table2[[#This Row],[Customer_ID]],Table1[Customer_ID],Table1[Region],"Not Found")</f>
        <v>North</v>
      </c>
      <c r="S4998" t="str">
        <f>_xlfn.XLOOKUP(Table2[[#This Row],[Customer_ID]],Table1[Customer_ID],Table1[Segment],"Not Found")</f>
        <v>Consumer</v>
      </c>
      <c r="T4998" t="str">
        <f>_xlfn.XLOOKUP(Table2[[#This Row],[Product_ID]],Table4[Product_ID],Table4[Product_Name],"Not Found")</f>
        <v>Storage Box</v>
      </c>
    </row>
    <row r="4999" spans="1:20" x14ac:dyDescent="0.3">
      <c r="A4999" t="s">
        <v>5531</v>
      </c>
      <c r="B4999" s="4">
        <v>45821</v>
      </c>
      <c r="C4999" s="4">
        <v>45825</v>
      </c>
      <c r="D4999" t="s">
        <v>2075</v>
      </c>
      <c r="E4999" t="s">
        <v>58</v>
      </c>
      <c r="F4999" s="8">
        <v>1</v>
      </c>
      <c r="G4999" s="10">
        <v>0</v>
      </c>
      <c r="H4999" t="s">
        <v>13</v>
      </c>
      <c r="I4999" s="8">
        <v>1999</v>
      </c>
      <c r="J4999" s="8">
        <v>399.97</v>
      </c>
      <c r="K4999" s="12">
        <f>YEAR(Table2[[#This Row],[Order_Date]])</f>
        <v>2025</v>
      </c>
      <c r="L4999" s="12">
        <f>MONTH(Table2[[#This Row],[Order_Date]])</f>
        <v>6</v>
      </c>
      <c r="M4999" t="str">
        <f>TEXT(Table2[[#This Row],[Order_Date]],"mmm")</f>
        <v>Jun</v>
      </c>
      <c r="N4999" t="str">
        <f>TEXT(Table2[[#This Row],[Order_Date]],"YYYY-MM")</f>
        <v>2025-06</v>
      </c>
      <c r="O4999" s="9">
        <f>IFERROR(Table2[[#This Row],[Profit]]/Table2[[#This Row],[Sales]],0)</f>
        <v>0.20008504252126064</v>
      </c>
      <c r="P4999" t="str">
        <f>_xlfn.XLOOKUP(Table2[[#This Row],[Product_ID]],Table4[Product_ID],Table4[Category],"Not Found")</f>
        <v>Technology</v>
      </c>
      <c r="Q4999" t="str">
        <f>_xlfn.XLOOKUP(Table2[[#This Row],[Product_ID]],Table4[Product_ID],Table4[Sub_Category],"Not Found")</f>
        <v>Audio</v>
      </c>
      <c r="R4999" t="str">
        <f>_xlfn.XLOOKUP(Table2[[#This Row],[Customer_ID]],Table1[Customer_ID],Table1[Region],"Not Found")</f>
        <v>West</v>
      </c>
      <c r="S4999" t="str">
        <f>_xlfn.XLOOKUP(Table2[[#This Row],[Customer_ID]],Table1[Customer_ID],Table1[Segment],"Not Found")</f>
        <v>Consumer</v>
      </c>
      <c r="T4999" t="str">
        <f>_xlfn.XLOOKUP(Table2[[#This Row],[Product_ID]],Table4[Product_ID],Table4[Product_Name],"Not Found")</f>
        <v>Bluetooth Speaker</v>
      </c>
    </row>
    <row r="5000" spans="1:20" x14ac:dyDescent="0.3">
      <c r="A5000" t="s">
        <v>5532</v>
      </c>
      <c r="B5000" s="4">
        <v>45381</v>
      </c>
      <c r="C5000" s="4">
        <v>45383</v>
      </c>
      <c r="D5000" t="s">
        <v>197</v>
      </c>
      <c r="E5000" t="s">
        <v>12</v>
      </c>
      <c r="F5000" s="8">
        <v>2</v>
      </c>
      <c r="G5000" s="10">
        <v>0.1</v>
      </c>
      <c r="H5000" t="s">
        <v>30</v>
      </c>
      <c r="I5000" s="8">
        <v>1078.2</v>
      </c>
      <c r="J5000" s="8">
        <v>241.44</v>
      </c>
      <c r="K5000" s="12">
        <f>YEAR(Table2[[#This Row],[Order_Date]])</f>
        <v>2024</v>
      </c>
      <c r="L5000" s="12">
        <f>MONTH(Table2[[#This Row],[Order_Date]])</f>
        <v>3</v>
      </c>
      <c r="M5000" t="str">
        <f>TEXT(Table2[[#This Row],[Order_Date]],"mmm")</f>
        <v>Mar</v>
      </c>
      <c r="N5000" t="str">
        <f>TEXT(Table2[[#This Row],[Order_Date]],"YYYY-MM")</f>
        <v>2024-03</v>
      </c>
      <c r="O5000" s="9">
        <f>IFERROR(Table2[[#This Row],[Profit]]/Table2[[#This Row],[Sales]],0)</f>
        <v>0.22392877017250973</v>
      </c>
      <c r="P5000" t="str">
        <f>_xlfn.XLOOKUP(Table2[[#This Row],[Product_ID]],Table4[Product_ID],Table4[Category],"Not Found")</f>
        <v>Home</v>
      </c>
      <c r="Q5000" t="str">
        <f>_xlfn.XLOOKUP(Table2[[#This Row],[Product_ID]],Table4[Product_ID],Table4[Sub_Category],"Not Found")</f>
        <v>Kitchen</v>
      </c>
      <c r="R5000" t="str">
        <f>_xlfn.XLOOKUP(Table2[[#This Row],[Customer_ID]],Table1[Customer_ID],Table1[Region],"Not Found")</f>
        <v>North</v>
      </c>
      <c r="S5000" t="str">
        <f>_xlfn.XLOOKUP(Table2[[#This Row],[Customer_ID]],Table1[Customer_ID],Table1[Segment],"Not Found")</f>
        <v>Home Office</v>
      </c>
      <c r="T5000" t="str">
        <f>_xlfn.XLOOKUP(Table2[[#This Row],[Product_ID]],Table4[Product_ID],Table4[Product_Name],"Not Found")</f>
        <v>Water Bottle</v>
      </c>
    </row>
    <row r="5001" spans="1:20" x14ac:dyDescent="0.3">
      <c r="A5001" t="s">
        <v>5533</v>
      </c>
      <c r="B5001" s="4">
        <v>45984</v>
      </c>
      <c r="C5001" s="4">
        <v>45987</v>
      </c>
      <c r="D5001" t="s">
        <v>860</v>
      </c>
      <c r="E5001" t="s">
        <v>116</v>
      </c>
      <c r="F5001" s="8">
        <v>3</v>
      </c>
      <c r="G5001" s="10">
        <v>0.05</v>
      </c>
      <c r="H5001" t="s">
        <v>30</v>
      </c>
      <c r="I5001" s="8">
        <v>1137.1500000000001</v>
      </c>
      <c r="J5001" s="8">
        <v>237.01</v>
      </c>
      <c r="K5001" s="12">
        <f>YEAR(Table2[[#This Row],[Order_Date]])</f>
        <v>2025</v>
      </c>
      <c r="L5001" s="12">
        <f>MONTH(Table2[[#This Row],[Order_Date]])</f>
        <v>11</v>
      </c>
      <c r="M5001" t="str">
        <f>TEXT(Table2[[#This Row],[Order_Date]],"mmm")</f>
        <v>Nov</v>
      </c>
      <c r="N5001" t="str">
        <f>TEXT(Table2[[#This Row],[Order_Date]],"YYYY-MM")</f>
        <v>2025-11</v>
      </c>
      <c r="O5001" s="9">
        <f>IFERROR(Table2[[#This Row],[Profit]]/Table2[[#This Row],[Sales]],0)</f>
        <v>0.20842457019742336</v>
      </c>
      <c r="P5001" t="str">
        <f>_xlfn.XLOOKUP(Table2[[#This Row],[Product_ID]],Table4[Product_ID],Table4[Category],"Not Found")</f>
        <v>Technology</v>
      </c>
      <c r="Q5001" t="str">
        <f>_xlfn.XLOOKUP(Table2[[#This Row],[Product_ID]],Table4[Product_ID],Table4[Sub_Category],"Not Found")</f>
        <v>Accessories</v>
      </c>
      <c r="R5001" t="str">
        <f>_xlfn.XLOOKUP(Table2[[#This Row],[Customer_ID]],Table1[Customer_ID],Table1[Region],"Not Found")</f>
        <v>North</v>
      </c>
      <c r="S5001" t="str">
        <f>_xlfn.XLOOKUP(Table2[[#This Row],[Customer_ID]],Table1[Customer_ID],Table1[Segment],"Not Found")</f>
        <v>Consumer</v>
      </c>
      <c r="T5001" t="str">
        <f>_xlfn.XLOOKUP(Table2[[#This Row],[Product_ID]],Table4[Product_ID],Table4[Product_Name],"Not Found")</f>
        <v>Mobile Holder</v>
      </c>
    </row>
  </sheetData>
  <conditionalFormatting sqref="A1:A1048576">
    <cfRule type="duplicateValues" dxfId="0" priority="1"/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C13D3-E3F1-40BF-AD47-4399F4342F39}">
  <dimension ref="A2:F23"/>
  <sheetViews>
    <sheetView workbookViewId="0">
      <selection activeCell="F12" sqref="F12"/>
    </sheetView>
  </sheetViews>
  <sheetFormatPr defaultRowHeight="14.4" x14ac:dyDescent="0.3"/>
  <cols>
    <col min="1" max="1" width="15.109375" customWidth="1"/>
    <col min="2" max="2" width="13.5546875" style="15" customWidth="1"/>
    <col min="3" max="3" width="16.88671875" style="15" customWidth="1"/>
    <col min="4" max="4" width="12" customWidth="1"/>
    <col min="5" max="5" width="14.44140625" customWidth="1"/>
    <col min="6" max="6" width="22.33203125" customWidth="1"/>
  </cols>
  <sheetData>
    <row r="2" spans="1:6" x14ac:dyDescent="0.3">
      <c r="E2" s="8"/>
    </row>
    <row r="3" spans="1:6" ht="15" thickBot="1" x14ac:dyDescent="0.35">
      <c r="A3" s="17" t="s">
        <v>6131</v>
      </c>
      <c r="B3" s="15" t="s">
        <v>6129</v>
      </c>
      <c r="C3" s="15" t="s">
        <v>6130</v>
      </c>
      <c r="D3" s="15" t="s">
        <v>6132</v>
      </c>
      <c r="E3" s="15" t="s">
        <v>6128</v>
      </c>
      <c r="F3" s="15" t="s">
        <v>6133</v>
      </c>
    </row>
    <row r="4" spans="1:6" ht="15" thickTop="1" x14ac:dyDescent="0.3">
      <c r="A4" s="18">
        <f>SUM(Table2[Sales])</f>
        <v>14223767.999999974</v>
      </c>
      <c r="B4" s="16">
        <f>SUM(Table2[Profit])</f>
        <v>3031938.4699999983</v>
      </c>
      <c r="C4" s="16">
        <f>SUM(Table2[Quantity])</f>
        <v>9618</v>
      </c>
      <c r="D4" s="16">
        <f>COUNTA(Table2[Order_ID])</f>
        <v>5000</v>
      </c>
      <c r="E4" s="19">
        <f>Table5[[#This Row],[Total_Profit]]/A4</f>
        <v>0.21316000584374012</v>
      </c>
      <c r="F4" s="16">
        <f>A4/Table5[[#This Row],[Total Orders]]</f>
        <v>2844.753599999995</v>
      </c>
    </row>
    <row r="6" spans="1:6" x14ac:dyDescent="0.3">
      <c r="B6"/>
      <c r="C6"/>
    </row>
    <row r="7" spans="1:6" x14ac:dyDescent="0.3">
      <c r="B7"/>
      <c r="C7"/>
    </row>
    <row r="8" spans="1:6" x14ac:dyDescent="0.3">
      <c r="B8"/>
      <c r="C8"/>
    </row>
    <row r="9" spans="1:6" x14ac:dyDescent="0.3">
      <c r="B9"/>
      <c r="C9"/>
    </row>
    <row r="10" spans="1:6" x14ac:dyDescent="0.3">
      <c r="B10"/>
      <c r="C10"/>
    </row>
    <row r="11" spans="1:6" x14ac:dyDescent="0.3">
      <c r="B11"/>
      <c r="C11"/>
    </row>
    <row r="12" spans="1:6" x14ac:dyDescent="0.3">
      <c r="B12"/>
      <c r="C12"/>
    </row>
    <row r="13" spans="1:6" x14ac:dyDescent="0.3">
      <c r="B13"/>
      <c r="C13"/>
    </row>
    <row r="14" spans="1:6" x14ac:dyDescent="0.3">
      <c r="B14"/>
      <c r="C14"/>
    </row>
    <row r="15" spans="1:6" x14ac:dyDescent="0.3">
      <c r="B15"/>
      <c r="C15"/>
    </row>
    <row r="16" spans="1:6" x14ac:dyDescent="0.3">
      <c r="B16"/>
      <c r="C16"/>
    </row>
    <row r="17" spans="2:3" x14ac:dyDescent="0.3">
      <c r="B17"/>
      <c r="C17"/>
    </row>
    <row r="18" spans="2:3" x14ac:dyDescent="0.3">
      <c r="B18"/>
      <c r="C18"/>
    </row>
    <row r="19" spans="2:3" x14ac:dyDescent="0.3">
      <c r="B19"/>
      <c r="C19"/>
    </row>
    <row r="20" spans="2:3" x14ac:dyDescent="0.3">
      <c r="B20"/>
      <c r="C20"/>
    </row>
    <row r="21" spans="2:3" x14ac:dyDescent="0.3">
      <c r="B21"/>
      <c r="C21"/>
    </row>
    <row r="22" spans="2:3" x14ac:dyDescent="0.3">
      <c r="B22"/>
      <c r="C22"/>
    </row>
    <row r="23" spans="2:3" x14ac:dyDescent="0.3">
      <c r="B23"/>
      <c r="C2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5AFB6-31E9-41BF-B0D1-80CD301CC7FF}">
  <dimension ref="A3:C13"/>
  <sheetViews>
    <sheetView workbookViewId="0">
      <selection activeCell="A14" sqref="A14"/>
    </sheetView>
  </sheetViews>
  <sheetFormatPr defaultRowHeight="14.4" x14ac:dyDescent="0.3"/>
  <cols>
    <col min="1" max="1" width="16.109375" bestFit="1" customWidth="1"/>
    <col min="2" max="2" width="11.6640625" bestFit="1" customWidth="1"/>
    <col min="3" max="3" width="12.109375" bestFit="1" customWidth="1"/>
  </cols>
  <sheetData>
    <row r="3" spans="1:3" x14ac:dyDescent="0.3">
      <c r="A3" s="21" t="s">
        <v>6134</v>
      </c>
      <c r="B3" t="s">
        <v>6136</v>
      </c>
      <c r="C3" t="s">
        <v>6137</v>
      </c>
    </row>
    <row r="4" spans="1:3" x14ac:dyDescent="0.3">
      <c r="A4" s="22" t="s">
        <v>6090</v>
      </c>
      <c r="B4" s="8">
        <v>3394165.049999998</v>
      </c>
      <c r="C4" s="8">
        <v>606313.6599999998</v>
      </c>
    </row>
    <row r="5" spans="1:3" x14ac:dyDescent="0.3">
      <c r="A5" s="22" t="s">
        <v>6092</v>
      </c>
      <c r="B5" s="8">
        <v>2506682.1500000004</v>
      </c>
      <c r="C5" s="8">
        <v>441838.43000000023</v>
      </c>
    </row>
    <row r="6" spans="1:3" x14ac:dyDescent="0.3">
      <c r="A6" s="22" t="s">
        <v>6083</v>
      </c>
      <c r="B6" s="8">
        <v>1074569.9999999995</v>
      </c>
      <c r="C6" s="8">
        <v>232669.21000000008</v>
      </c>
    </row>
    <row r="7" spans="1:3" x14ac:dyDescent="0.3">
      <c r="A7" s="22" t="s">
        <v>6103</v>
      </c>
      <c r="B7" s="8">
        <v>878330.69999999984</v>
      </c>
      <c r="C7" s="8">
        <v>257764.47000000012</v>
      </c>
    </row>
    <row r="8" spans="1:3" x14ac:dyDescent="0.3">
      <c r="A8" s="22" t="s">
        <v>6081</v>
      </c>
      <c r="B8" s="8">
        <v>827086.24999999953</v>
      </c>
      <c r="C8" s="8">
        <v>173631.93000000002</v>
      </c>
    </row>
    <row r="9" spans="1:3" x14ac:dyDescent="0.3">
      <c r="A9" s="22" t="s">
        <v>6084</v>
      </c>
      <c r="B9" s="8">
        <v>648842.14999999967</v>
      </c>
      <c r="C9" s="8">
        <v>139906.77000000005</v>
      </c>
    </row>
    <row r="10" spans="1:3" x14ac:dyDescent="0.3">
      <c r="A10" s="22" t="s">
        <v>6080</v>
      </c>
      <c r="B10" s="8">
        <v>584679.90000000014</v>
      </c>
      <c r="C10" s="8">
        <v>125785.33000000002</v>
      </c>
    </row>
    <row r="11" spans="1:3" x14ac:dyDescent="0.3">
      <c r="A11" s="22" t="s">
        <v>6085</v>
      </c>
      <c r="B11" s="8">
        <v>524992.29999999981</v>
      </c>
      <c r="C11" s="8">
        <v>140115.91999999998</v>
      </c>
    </row>
    <row r="12" spans="1:3" x14ac:dyDescent="0.3">
      <c r="A12" s="22" t="s">
        <v>6093</v>
      </c>
      <c r="B12" s="8">
        <v>509013.14999999979</v>
      </c>
      <c r="C12" s="8">
        <v>124936.87999999992</v>
      </c>
    </row>
    <row r="13" spans="1:3" x14ac:dyDescent="0.3">
      <c r="A13" s="22" t="s">
        <v>6107</v>
      </c>
      <c r="B13" s="8">
        <v>447951.59999999939</v>
      </c>
      <c r="C13" s="8">
        <v>109768.37000000002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77997-6204-40F9-B959-3285FE02A98E}">
  <dimension ref="A3:D13"/>
  <sheetViews>
    <sheetView workbookViewId="0">
      <selection activeCell="K18" sqref="K18"/>
    </sheetView>
  </sheetViews>
  <sheetFormatPr defaultRowHeight="14.4" x14ac:dyDescent="0.3"/>
  <cols>
    <col min="1" max="1" width="14" bestFit="1" customWidth="1"/>
    <col min="2" max="2" width="12.109375" bestFit="1" customWidth="1"/>
    <col min="3" max="3" width="11.6640625" bestFit="1" customWidth="1"/>
    <col min="4" max="4" width="14.88671875" bestFit="1" customWidth="1"/>
  </cols>
  <sheetData>
    <row r="3" spans="1:4" x14ac:dyDescent="0.3">
      <c r="A3" s="21" t="s">
        <v>6134</v>
      </c>
      <c r="B3" t="s">
        <v>6137</v>
      </c>
      <c r="C3" t="s">
        <v>6136</v>
      </c>
      <c r="D3" s="24" t="s">
        <v>6138</v>
      </c>
    </row>
    <row r="4" spans="1:4" x14ac:dyDescent="0.3">
      <c r="A4" s="22" t="s">
        <v>6109</v>
      </c>
      <c r="B4" s="8">
        <v>30867.390000000014</v>
      </c>
      <c r="C4" s="8">
        <v>110518.65000000004</v>
      </c>
      <c r="D4" s="8">
        <v>473</v>
      </c>
    </row>
    <row r="5" spans="1:4" x14ac:dyDescent="0.3">
      <c r="A5" s="22" t="s">
        <v>6108</v>
      </c>
      <c r="B5" s="8">
        <v>39698.590000000011</v>
      </c>
      <c r="C5" s="8">
        <v>184796.85000000009</v>
      </c>
      <c r="D5" s="8">
        <v>496</v>
      </c>
    </row>
    <row r="6" spans="1:4" x14ac:dyDescent="0.3">
      <c r="A6" s="22" t="s">
        <v>6088</v>
      </c>
      <c r="B6" s="8">
        <v>44209.700000000026</v>
      </c>
      <c r="C6" s="8">
        <v>164986.5</v>
      </c>
      <c r="D6" s="8">
        <v>440</v>
      </c>
    </row>
    <row r="7" spans="1:4" x14ac:dyDescent="0.3">
      <c r="A7" s="22" t="s">
        <v>6076</v>
      </c>
      <c r="B7" s="8">
        <v>48774.250000000029</v>
      </c>
      <c r="C7" s="8">
        <v>223726.65000000005</v>
      </c>
      <c r="D7" s="8">
        <v>475</v>
      </c>
    </row>
    <row r="8" spans="1:4" x14ac:dyDescent="0.3">
      <c r="A8" s="22" t="s">
        <v>6098</v>
      </c>
      <c r="B8" s="8">
        <v>73038.709999999963</v>
      </c>
      <c r="C8" s="8">
        <v>299470.04999999987</v>
      </c>
      <c r="D8" s="8">
        <v>534</v>
      </c>
    </row>
    <row r="9" spans="1:4" x14ac:dyDescent="0.3">
      <c r="A9" s="22" t="s">
        <v>6079</v>
      </c>
      <c r="B9" s="8">
        <v>74098.320000000007</v>
      </c>
      <c r="C9" s="8">
        <v>347058.95</v>
      </c>
      <c r="D9" s="8">
        <v>409</v>
      </c>
    </row>
    <row r="10" spans="1:4" x14ac:dyDescent="0.3">
      <c r="A10" s="22" t="s">
        <v>6100</v>
      </c>
      <c r="B10" s="8">
        <v>88160.73</v>
      </c>
      <c r="C10" s="8">
        <v>367819.64999999967</v>
      </c>
      <c r="D10" s="8">
        <v>489</v>
      </c>
    </row>
    <row r="11" spans="1:4" x14ac:dyDescent="0.3">
      <c r="A11" s="22" t="s">
        <v>6102</v>
      </c>
      <c r="B11" s="8">
        <v>89603.75</v>
      </c>
      <c r="C11" s="8">
        <v>325524.29999999964</v>
      </c>
      <c r="D11" s="8">
        <v>496</v>
      </c>
    </row>
    <row r="12" spans="1:4" x14ac:dyDescent="0.3">
      <c r="A12" s="22" t="s">
        <v>6106</v>
      </c>
      <c r="B12" s="8">
        <v>89867.719999999972</v>
      </c>
      <c r="C12" s="8">
        <v>380843.34999999986</v>
      </c>
      <c r="D12" s="8">
        <v>509</v>
      </c>
    </row>
    <row r="13" spans="1:4" x14ac:dyDescent="0.3">
      <c r="A13" s="22" t="s">
        <v>6096</v>
      </c>
      <c r="B13" s="8">
        <v>100888.33999999995</v>
      </c>
      <c r="C13" s="8">
        <v>422709.79999999993</v>
      </c>
      <c r="D13" s="8">
        <v>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B0342-1FD2-4C48-9CBB-BC0CA6580299}">
  <dimension ref="A3:C29"/>
  <sheetViews>
    <sheetView workbookViewId="0">
      <selection activeCell="J11" sqref="J11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109375" bestFit="1" customWidth="1"/>
  </cols>
  <sheetData>
    <row r="3" spans="1:3" x14ac:dyDescent="0.3">
      <c r="A3" s="25" t="s">
        <v>6134</v>
      </c>
      <c r="B3" t="s">
        <v>6136</v>
      </c>
      <c r="C3" t="s">
        <v>6137</v>
      </c>
    </row>
    <row r="4" spans="1:3" x14ac:dyDescent="0.3">
      <c r="A4" s="22" t="s">
        <v>6139</v>
      </c>
      <c r="B4" s="8">
        <v>7025718.8499999968</v>
      </c>
      <c r="C4" s="8">
        <v>1483657.23</v>
      </c>
    </row>
    <row r="5" spans="1:3" x14ac:dyDescent="0.3">
      <c r="A5" s="23" t="s">
        <v>6141</v>
      </c>
      <c r="B5" s="8">
        <v>639751.04999999993</v>
      </c>
      <c r="C5" s="8">
        <v>133246.82999999999</v>
      </c>
    </row>
    <row r="6" spans="1:3" x14ac:dyDescent="0.3">
      <c r="A6" s="23" t="s">
        <v>6142</v>
      </c>
      <c r="B6" s="8">
        <v>449357.59999999974</v>
      </c>
      <c r="C6" s="8">
        <v>95685.48000000001</v>
      </c>
    </row>
    <row r="7" spans="1:3" x14ac:dyDescent="0.3">
      <c r="A7" s="23" t="s">
        <v>6143</v>
      </c>
      <c r="B7" s="8">
        <v>621453.9</v>
      </c>
      <c r="C7" s="8">
        <v>127814.79999999989</v>
      </c>
    </row>
    <row r="8" spans="1:3" x14ac:dyDescent="0.3">
      <c r="A8" s="23" t="s">
        <v>6144</v>
      </c>
      <c r="B8" s="8">
        <v>622318.54999999981</v>
      </c>
      <c r="C8" s="8">
        <v>134098.62000000005</v>
      </c>
    </row>
    <row r="9" spans="1:3" x14ac:dyDescent="0.3">
      <c r="A9" s="23" t="s">
        <v>6145</v>
      </c>
      <c r="B9" s="8">
        <v>525236.39999999956</v>
      </c>
      <c r="C9" s="8">
        <v>105837.25000000001</v>
      </c>
    </row>
    <row r="10" spans="1:3" x14ac:dyDescent="0.3">
      <c r="A10" s="23" t="s">
        <v>6146</v>
      </c>
      <c r="B10" s="8">
        <v>542739.59999999951</v>
      </c>
      <c r="C10" s="8">
        <v>116132.75999999998</v>
      </c>
    </row>
    <row r="11" spans="1:3" x14ac:dyDescent="0.3">
      <c r="A11" s="23" t="s">
        <v>6147</v>
      </c>
      <c r="B11" s="8">
        <v>590037.39999999991</v>
      </c>
      <c r="C11" s="8">
        <v>134145.59999999998</v>
      </c>
    </row>
    <row r="12" spans="1:3" x14ac:dyDescent="0.3">
      <c r="A12" s="23" t="s">
        <v>6148</v>
      </c>
      <c r="B12" s="8">
        <v>601807.54999999958</v>
      </c>
      <c r="C12" s="8">
        <v>127658.92999999998</v>
      </c>
    </row>
    <row r="13" spans="1:3" x14ac:dyDescent="0.3">
      <c r="A13" s="23" t="s">
        <v>6149</v>
      </c>
      <c r="B13" s="8">
        <v>652455.6</v>
      </c>
      <c r="C13" s="8">
        <v>139376.45000000007</v>
      </c>
    </row>
    <row r="14" spans="1:3" x14ac:dyDescent="0.3">
      <c r="A14" s="23" t="s">
        <v>6150</v>
      </c>
      <c r="B14" s="8">
        <v>598612.74999999965</v>
      </c>
      <c r="C14" s="8">
        <v>122166.35999999993</v>
      </c>
    </row>
    <row r="15" spans="1:3" x14ac:dyDescent="0.3">
      <c r="A15" s="23" t="s">
        <v>6151</v>
      </c>
      <c r="B15" s="8">
        <v>637517.34999999974</v>
      </c>
      <c r="C15" s="8">
        <v>126266.12000000005</v>
      </c>
    </row>
    <row r="16" spans="1:3" x14ac:dyDescent="0.3">
      <c r="A16" s="23" t="s">
        <v>6152</v>
      </c>
      <c r="B16" s="8">
        <v>544431.09999999951</v>
      </c>
      <c r="C16" s="8">
        <v>121228.02999999993</v>
      </c>
    </row>
    <row r="17" spans="1:3" x14ac:dyDescent="0.3">
      <c r="A17" s="22" t="s">
        <v>6140</v>
      </c>
      <c r="B17" s="8">
        <v>7198049.1499999966</v>
      </c>
      <c r="C17" s="8">
        <v>1548281.2399999998</v>
      </c>
    </row>
    <row r="18" spans="1:3" x14ac:dyDescent="0.3">
      <c r="A18" s="23" t="s">
        <v>6141</v>
      </c>
      <c r="B18" s="8">
        <v>601583.09999999986</v>
      </c>
      <c r="C18" s="8">
        <v>128334.99000000003</v>
      </c>
    </row>
    <row r="19" spans="1:3" x14ac:dyDescent="0.3">
      <c r="A19" s="23" t="s">
        <v>6142</v>
      </c>
      <c r="B19" s="8">
        <v>508948.54999999993</v>
      </c>
      <c r="C19" s="8">
        <v>109344.09000000007</v>
      </c>
    </row>
    <row r="20" spans="1:3" x14ac:dyDescent="0.3">
      <c r="A20" s="23" t="s">
        <v>6143</v>
      </c>
      <c r="B20" s="8">
        <v>669585.45000000007</v>
      </c>
      <c r="C20" s="8">
        <v>148751.62999999989</v>
      </c>
    </row>
    <row r="21" spans="1:3" x14ac:dyDescent="0.3">
      <c r="A21" s="23" t="s">
        <v>6144</v>
      </c>
      <c r="B21" s="8">
        <v>600734.39999999991</v>
      </c>
      <c r="C21" s="8">
        <v>122589.48999999998</v>
      </c>
    </row>
    <row r="22" spans="1:3" x14ac:dyDescent="0.3">
      <c r="A22" s="23" t="s">
        <v>6145</v>
      </c>
      <c r="B22" s="8">
        <v>548928.09999999951</v>
      </c>
      <c r="C22" s="8">
        <v>117922.97999999995</v>
      </c>
    </row>
    <row r="23" spans="1:3" x14ac:dyDescent="0.3">
      <c r="A23" s="23" t="s">
        <v>6146</v>
      </c>
      <c r="B23" s="8">
        <v>589853.84999999986</v>
      </c>
      <c r="C23" s="8">
        <v>124600.48999999999</v>
      </c>
    </row>
    <row r="24" spans="1:3" x14ac:dyDescent="0.3">
      <c r="A24" s="23" t="s">
        <v>6147</v>
      </c>
      <c r="B24" s="8">
        <v>714838.05000000016</v>
      </c>
      <c r="C24" s="8">
        <v>152242.23999999993</v>
      </c>
    </row>
    <row r="25" spans="1:3" x14ac:dyDescent="0.3">
      <c r="A25" s="23" t="s">
        <v>6148</v>
      </c>
      <c r="B25" s="8">
        <v>526992.34999999963</v>
      </c>
      <c r="C25" s="8">
        <v>119425.56999999999</v>
      </c>
    </row>
    <row r="26" spans="1:3" x14ac:dyDescent="0.3">
      <c r="A26" s="23" t="s">
        <v>6149</v>
      </c>
      <c r="B26" s="8">
        <v>578342.99999999953</v>
      </c>
      <c r="C26" s="8">
        <v>125638.71999999994</v>
      </c>
    </row>
    <row r="27" spans="1:3" x14ac:dyDescent="0.3">
      <c r="A27" s="23" t="s">
        <v>6150</v>
      </c>
      <c r="B27" s="8">
        <v>706271.84999999974</v>
      </c>
      <c r="C27" s="8">
        <v>155332.47</v>
      </c>
    </row>
    <row r="28" spans="1:3" x14ac:dyDescent="0.3">
      <c r="A28" s="23" t="s">
        <v>6151</v>
      </c>
      <c r="B28" s="8">
        <v>538669.0499999997</v>
      </c>
      <c r="C28" s="8">
        <v>114573.63000000011</v>
      </c>
    </row>
    <row r="29" spans="1:3" x14ac:dyDescent="0.3">
      <c r="A29" s="23" t="s">
        <v>6152</v>
      </c>
      <c r="B29" s="8">
        <v>613301.39999999932</v>
      </c>
      <c r="C29" s="8">
        <v>129524.93999999992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3532-64A3-4E4C-98D6-369A547AE769}">
  <dimension ref="A3:C20"/>
  <sheetViews>
    <sheetView workbookViewId="0">
      <selection activeCell="G19" sqref="G19"/>
    </sheetView>
  </sheetViews>
  <sheetFormatPr defaultRowHeight="14.4" x14ac:dyDescent="0.3"/>
  <cols>
    <col min="1" max="1" width="17.109375" bestFit="1" customWidth="1"/>
    <col min="2" max="2" width="11.6640625" bestFit="1" customWidth="1"/>
    <col min="3" max="3" width="12.109375" bestFit="1" customWidth="1"/>
  </cols>
  <sheetData>
    <row r="3" spans="1:3" x14ac:dyDescent="0.3">
      <c r="A3" s="21" t="s">
        <v>6134</v>
      </c>
      <c r="B3" t="s">
        <v>6136</v>
      </c>
      <c r="C3" t="s">
        <v>6137</v>
      </c>
    </row>
    <row r="4" spans="1:3" x14ac:dyDescent="0.3">
      <c r="A4" s="22" t="s">
        <v>6091</v>
      </c>
      <c r="B4" s="8">
        <v>5900847.1999999899</v>
      </c>
      <c r="C4" s="8">
        <v>1048152.0899999999</v>
      </c>
    </row>
    <row r="5" spans="1:3" x14ac:dyDescent="0.3">
      <c r="A5" s="23" t="s">
        <v>6091</v>
      </c>
      <c r="B5" s="8">
        <v>5900847.1999999899</v>
      </c>
      <c r="C5" s="8">
        <v>1048152.0899999999</v>
      </c>
    </row>
    <row r="6" spans="1:3" x14ac:dyDescent="0.3">
      <c r="A6" s="22" t="s">
        <v>6095</v>
      </c>
      <c r="B6" s="8">
        <v>2427807.5999999987</v>
      </c>
      <c r="C6" s="8">
        <v>586660.75</v>
      </c>
    </row>
    <row r="7" spans="1:3" x14ac:dyDescent="0.3">
      <c r="A7" s="23" t="s">
        <v>6097</v>
      </c>
      <c r="B7" s="8">
        <v>422709.79999999993</v>
      </c>
      <c r="C7" s="8">
        <v>100888.33999999995</v>
      </c>
    </row>
    <row r="8" spans="1:3" x14ac:dyDescent="0.3">
      <c r="A8" s="23" t="s">
        <v>6099</v>
      </c>
      <c r="B8" s="8">
        <v>680313.39999999932</v>
      </c>
      <c r="C8" s="8">
        <v>162906.43000000008</v>
      </c>
    </row>
    <row r="9" spans="1:3" x14ac:dyDescent="0.3">
      <c r="A9" s="23" t="s">
        <v>6094</v>
      </c>
      <c r="B9" s="8">
        <v>956964.74999999988</v>
      </c>
      <c r="C9" s="8">
        <v>234705.25</v>
      </c>
    </row>
    <row r="10" spans="1:3" x14ac:dyDescent="0.3">
      <c r="A10" s="23" t="s">
        <v>6101</v>
      </c>
      <c r="B10" s="8">
        <v>367819.64999999967</v>
      </c>
      <c r="C10" s="8">
        <v>88160.73</v>
      </c>
    </row>
    <row r="11" spans="1:3" x14ac:dyDescent="0.3">
      <c r="A11" s="22" t="s">
        <v>6105</v>
      </c>
      <c r="B11" s="8">
        <v>878330.69999999984</v>
      </c>
      <c r="C11" s="8">
        <v>257764.47000000012</v>
      </c>
    </row>
    <row r="12" spans="1:3" x14ac:dyDescent="0.3">
      <c r="A12" s="23" t="s">
        <v>6104</v>
      </c>
      <c r="B12" s="8">
        <v>878330.69999999984</v>
      </c>
      <c r="C12" s="8">
        <v>257764.47000000012</v>
      </c>
    </row>
    <row r="13" spans="1:3" x14ac:dyDescent="0.3">
      <c r="A13" s="22" t="s">
        <v>6087</v>
      </c>
      <c r="B13" s="8">
        <v>1126021.7499999993</v>
      </c>
      <c r="C13" s="8">
        <v>304796.75999999995</v>
      </c>
    </row>
    <row r="14" spans="1:3" x14ac:dyDescent="0.3">
      <c r="A14" s="23" t="s">
        <v>6086</v>
      </c>
      <c r="B14" s="8">
        <v>524992.29999999981</v>
      </c>
      <c r="C14" s="8">
        <v>140115.91999999998</v>
      </c>
    </row>
    <row r="15" spans="1:3" x14ac:dyDescent="0.3">
      <c r="A15" s="23" t="s">
        <v>6089</v>
      </c>
      <c r="B15" s="8">
        <v>275505.14999999991</v>
      </c>
      <c r="C15" s="8">
        <v>75077.089999999982</v>
      </c>
    </row>
    <row r="16" spans="1:3" x14ac:dyDescent="0.3">
      <c r="A16" s="23" t="s">
        <v>6101</v>
      </c>
      <c r="B16" s="8">
        <v>325524.29999999964</v>
      </c>
      <c r="C16" s="8">
        <v>89603.75</v>
      </c>
    </row>
    <row r="17" spans="1:3" x14ac:dyDescent="0.3">
      <c r="A17" s="22" t="s">
        <v>6078</v>
      </c>
      <c r="B17" s="8">
        <v>3890760.750000007</v>
      </c>
      <c r="C17" s="8">
        <v>834564.40000000026</v>
      </c>
    </row>
    <row r="18" spans="1:3" x14ac:dyDescent="0.3">
      <c r="A18" s="23" t="s">
        <v>6077</v>
      </c>
      <c r="B18" s="8">
        <v>1989104.5000000051</v>
      </c>
      <c r="C18" s="8">
        <v>428263.26000000024</v>
      </c>
    </row>
    <row r="19" spans="1:3" x14ac:dyDescent="0.3">
      <c r="A19" s="23" t="s">
        <v>6082</v>
      </c>
      <c r="B19" s="8">
        <v>1901656.2500000019</v>
      </c>
      <c r="C19" s="8">
        <v>406301.14</v>
      </c>
    </row>
    <row r="20" spans="1:3" x14ac:dyDescent="0.3">
      <c r="A20" s="22" t="s">
        <v>6135</v>
      </c>
      <c r="B20" s="8">
        <v>14223767.999999996</v>
      </c>
      <c r="C20" s="8">
        <v>3031938.47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52871-B5F0-4445-82AF-EC95D9BA7B6D}">
  <dimension ref="A3:C8"/>
  <sheetViews>
    <sheetView workbookViewId="0">
      <selection activeCell="G19" sqref="G19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109375" bestFit="1" customWidth="1"/>
  </cols>
  <sheetData>
    <row r="3" spans="1:3" x14ac:dyDescent="0.3">
      <c r="A3" s="21" t="s">
        <v>6134</v>
      </c>
      <c r="B3" t="s">
        <v>6136</v>
      </c>
      <c r="C3" t="s">
        <v>6137</v>
      </c>
    </row>
    <row r="4" spans="1:3" x14ac:dyDescent="0.3">
      <c r="A4" s="22" t="s">
        <v>5562</v>
      </c>
      <c r="B4" s="8">
        <v>4710098.3499999931</v>
      </c>
      <c r="C4" s="8">
        <v>1025472.2399999987</v>
      </c>
    </row>
    <row r="5" spans="1:3" x14ac:dyDescent="0.3">
      <c r="A5" s="22" t="s">
        <v>5555</v>
      </c>
      <c r="B5" s="8">
        <v>3928366.7500000047</v>
      </c>
      <c r="C5" s="8">
        <v>834525.78000000131</v>
      </c>
    </row>
    <row r="6" spans="1:3" x14ac:dyDescent="0.3">
      <c r="A6" s="22" t="s">
        <v>5547</v>
      </c>
      <c r="B6" s="8">
        <v>3002812.1999999988</v>
      </c>
      <c r="C6" s="8">
        <v>642001.27000000025</v>
      </c>
    </row>
    <row r="7" spans="1:3" x14ac:dyDescent="0.3">
      <c r="A7" s="22" t="s">
        <v>5543</v>
      </c>
      <c r="B7" s="8">
        <v>2582490.7000000025</v>
      </c>
      <c r="C7" s="8">
        <v>529939.17999999982</v>
      </c>
    </row>
    <row r="8" spans="1:3" x14ac:dyDescent="0.3">
      <c r="A8" s="22" t="s">
        <v>6135</v>
      </c>
      <c r="B8" s="8">
        <v>14223768</v>
      </c>
      <c r="C8" s="8">
        <v>3031938.47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7A7E2-F8E7-475A-B63D-A5E65C3B6A1E}">
  <dimension ref="A3:C7"/>
  <sheetViews>
    <sheetView workbookViewId="0">
      <selection activeCell="H12" sqref="H12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109375" bestFit="1" customWidth="1"/>
  </cols>
  <sheetData>
    <row r="3" spans="1:3" x14ac:dyDescent="0.3">
      <c r="A3" s="21" t="s">
        <v>6134</v>
      </c>
      <c r="B3" t="s">
        <v>6136</v>
      </c>
      <c r="C3" t="s">
        <v>6137</v>
      </c>
    </row>
    <row r="4" spans="1:3" x14ac:dyDescent="0.3">
      <c r="A4" s="22" t="s">
        <v>5552</v>
      </c>
      <c r="B4" s="8">
        <v>7993492.149999938</v>
      </c>
      <c r="C4" s="8">
        <v>1723446.4100000006</v>
      </c>
    </row>
    <row r="5" spans="1:3" x14ac:dyDescent="0.3">
      <c r="A5" s="22" t="s">
        <v>5540</v>
      </c>
      <c r="B5" s="8">
        <v>3432688.3000000054</v>
      </c>
      <c r="C5" s="8">
        <v>715060.2799999998</v>
      </c>
    </row>
    <row r="6" spans="1:3" x14ac:dyDescent="0.3">
      <c r="A6" s="22" t="s">
        <v>5567</v>
      </c>
      <c r="B6" s="8">
        <v>2797587.5500000073</v>
      </c>
      <c r="C6" s="8">
        <v>593431.77999999921</v>
      </c>
    </row>
    <row r="7" spans="1:3" x14ac:dyDescent="0.3">
      <c r="A7" s="22" t="s">
        <v>6135</v>
      </c>
      <c r="B7" s="8">
        <v>14223767.999999952</v>
      </c>
      <c r="C7" s="8">
        <v>3031938.4699999997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workbookViewId="0">
      <selection activeCell="I19" sqref="I19"/>
    </sheetView>
  </sheetViews>
  <sheetFormatPr defaultRowHeight="14.4" x14ac:dyDescent="0.3"/>
  <cols>
    <col min="1" max="1" width="14.5546875" customWidth="1"/>
    <col min="2" max="2" width="17" customWidth="1"/>
    <col min="3" max="6" width="14.5546875" customWidth="1"/>
  </cols>
  <sheetData>
    <row r="1" spans="1:6" x14ac:dyDescent="0.3">
      <c r="A1" s="2" t="s">
        <v>3</v>
      </c>
      <c r="B1" s="2" t="s">
        <v>5534</v>
      </c>
      <c r="C1" s="20" t="s">
        <v>5535</v>
      </c>
      <c r="D1" s="2" t="s">
        <v>5536</v>
      </c>
      <c r="E1" s="2" t="s">
        <v>5537</v>
      </c>
      <c r="F1" s="2" t="s">
        <v>5538</v>
      </c>
    </row>
    <row r="2" spans="1:6" x14ac:dyDescent="0.3">
      <c r="A2" t="s">
        <v>341</v>
      </c>
      <c r="B2" t="s">
        <v>5539</v>
      </c>
      <c r="C2" t="s">
        <v>5540</v>
      </c>
      <c r="D2" t="s">
        <v>5541</v>
      </c>
      <c r="E2" t="s">
        <v>5542</v>
      </c>
      <c r="F2" t="s">
        <v>5543</v>
      </c>
    </row>
    <row r="3" spans="1:6" x14ac:dyDescent="0.3">
      <c r="A3" t="s">
        <v>1480</v>
      </c>
      <c r="B3" t="s">
        <v>5544</v>
      </c>
      <c r="C3" t="s">
        <v>5540</v>
      </c>
      <c r="D3" t="s">
        <v>5545</v>
      </c>
      <c r="E3" t="s">
        <v>5546</v>
      </c>
      <c r="F3" t="s">
        <v>5547</v>
      </c>
    </row>
    <row r="4" spans="1:6" x14ac:dyDescent="0.3">
      <c r="A4" t="s">
        <v>1097</v>
      </c>
      <c r="B4" t="s">
        <v>5548</v>
      </c>
      <c r="C4" t="s">
        <v>5540</v>
      </c>
      <c r="D4" t="s">
        <v>5549</v>
      </c>
      <c r="E4" t="s">
        <v>5550</v>
      </c>
      <c r="F4" t="s">
        <v>5547</v>
      </c>
    </row>
    <row r="5" spans="1:6" x14ac:dyDescent="0.3">
      <c r="A5" t="s">
        <v>785</v>
      </c>
      <c r="B5" t="s">
        <v>5551</v>
      </c>
      <c r="C5" t="s">
        <v>5552</v>
      </c>
      <c r="D5" t="s">
        <v>5553</v>
      </c>
      <c r="E5" t="s">
        <v>5554</v>
      </c>
      <c r="F5" t="s">
        <v>5555</v>
      </c>
    </row>
    <row r="6" spans="1:6" x14ac:dyDescent="0.3">
      <c r="A6" t="s">
        <v>2106</v>
      </c>
      <c r="B6" t="s">
        <v>5556</v>
      </c>
      <c r="C6" t="s">
        <v>5552</v>
      </c>
      <c r="D6" t="s">
        <v>5557</v>
      </c>
      <c r="E6" t="s">
        <v>5558</v>
      </c>
      <c r="F6" t="s">
        <v>5555</v>
      </c>
    </row>
    <row r="7" spans="1:6" x14ac:dyDescent="0.3">
      <c r="A7" t="s">
        <v>267</v>
      </c>
      <c r="B7" t="s">
        <v>5559</v>
      </c>
      <c r="C7" t="s">
        <v>5540</v>
      </c>
      <c r="D7" t="s">
        <v>5560</v>
      </c>
      <c r="E7" t="s">
        <v>5561</v>
      </c>
      <c r="F7" t="s">
        <v>5562</v>
      </c>
    </row>
    <row r="8" spans="1:6" x14ac:dyDescent="0.3">
      <c r="A8" t="s">
        <v>960</v>
      </c>
      <c r="B8" t="s">
        <v>5563</v>
      </c>
      <c r="C8" t="s">
        <v>5540</v>
      </c>
      <c r="D8" t="s">
        <v>5564</v>
      </c>
      <c r="E8" t="s">
        <v>5565</v>
      </c>
      <c r="F8" t="s">
        <v>5543</v>
      </c>
    </row>
    <row r="9" spans="1:6" x14ac:dyDescent="0.3">
      <c r="A9" t="s">
        <v>285</v>
      </c>
      <c r="B9" t="s">
        <v>5566</v>
      </c>
      <c r="C9" t="s">
        <v>5567</v>
      </c>
      <c r="D9" t="s">
        <v>5560</v>
      </c>
      <c r="E9" t="s">
        <v>5561</v>
      </c>
      <c r="F9" t="s">
        <v>5562</v>
      </c>
    </row>
    <row r="10" spans="1:6" x14ac:dyDescent="0.3">
      <c r="A10" t="s">
        <v>313</v>
      </c>
      <c r="B10" t="s">
        <v>5568</v>
      </c>
      <c r="C10" t="s">
        <v>5567</v>
      </c>
      <c r="D10" t="s">
        <v>5569</v>
      </c>
      <c r="E10" t="s">
        <v>5570</v>
      </c>
      <c r="F10" t="s">
        <v>5555</v>
      </c>
    </row>
    <row r="11" spans="1:6" x14ac:dyDescent="0.3">
      <c r="A11" t="s">
        <v>771</v>
      </c>
      <c r="B11" t="s">
        <v>5571</v>
      </c>
      <c r="C11" t="s">
        <v>5552</v>
      </c>
      <c r="D11" t="s">
        <v>5572</v>
      </c>
      <c r="E11" t="s">
        <v>5573</v>
      </c>
      <c r="F11" t="s">
        <v>5562</v>
      </c>
    </row>
    <row r="12" spans="1:6" x14ac:dyDescent="0.3">
      <c r="A12" t="s">
        <v>161</v>
      </c>
      <c r="B12" t="s">
        <v>5574</v>
      </c>
      <c r="C12" t="s">
        <v>5540</v>
      </c>
      <c r="D12" t="s">
        <v>5560</v>
      </c>
      <c r="E12" t="s">
        <v>5561</v>
      </c>
      <c r="F12" t="s">
        <v>5562</v>
      </c>
    </row>
    <row r="13" spans="1:6" x14ac:dyDescent="0.3">
      <c r="A13" t="s">
        <v>87</v>
      </c>
      <c r="B13" t="s">
        <v>5575</v>
      </c>
      <c r="C13" t="s">
        <v>5552</v>
      </c>
      <c r="D13" t="s">
        <v>5553</v>
      </c>
      <c r="E13" t="s">
        <v>5554</v>
      </c>
      <c r="F13" t="s">
        <v>5555</v>
      </c>
    </row>
    <row r="14" spans="1:6" x14ac:dyDescent="0.3">
      <c r="A14" t="s">
        <v>818</v>
      </c>
      <c r="B14" t="s">
        <v>5576</v>
      </c>
      <c r="C14" t="s">
        <v>5552</v>
      </c>
      <c r="D14" t="s">
        <v>5569</v>
      </c>
      <c r="E14" t="s">
        <v>5570</v>
      </c>
      <c r="F14" t="s">
        <v>5555</v>
      </c>
    </row>
    <row r="15" spans="1:6" x14ac:dyDescent="0.3">
      <c r="A15" t="s">
        <v>491</v>
      </c>
      <c r="B15" t="s">
        <v>5577</v>
      </c>
      <c r="C15" t="s">
        <v>5540</v>
      </c>
      <c r="D15" t="s">
        <v>5557</v>
      </c>
      <c r="E15" t="s">
        <v>5558</v>
      </c>
      <c r="F15" t="s">
        <v>5555</v>
      </c>
    </row>
    <row r="16" spans="1:6" x14ac:dyDescent="0.3">
      <c r="A16" t="s">
        <v>322</v>
      </c>
      <c r="B16" t="s">
        <v>5578</v>
      </c>
      <c r="C16" t="s">
        <v>5552</v>
      </c>
      <c r="D16" t="s">
        <v>5553</v>
      </c>
      <c r="E16" t="s">
        <v>5554</v>
      </c>
      <c r="F16" t="s">
        <v>5555</v>
      </c>
    </row>
    <row r="17" spans="1:6" x14ac:dyDescent="0.3">
      <c r="A17" t="s">
        <v>305</v>
      </c>
      <c r="B17" t="s">
        <v>5579</v>
      </c>
      <c r="C17" t="s">
        <v>5552</v>
      </c>
      <c r="D17" t="s">
        <v>5569</v>
      </c>
      <c r="E17" t="s">
        <v>5570</v>
      </c>
      <c r="F17" t="s">
        <v>5555</v>
      </c>
    </row>
    <row r="18" spans="1:6" x14ac:dyDescent="0.3">
      <c r="A18" t="s">
        <v>1669</v>
      </c>
      <c r="B18" t="s">
        <v>5580</v>
      </c>
      <c r="C18" t="s">
        <v>5552</v>
      </c>
      <c r="D18" t="s">
        <v>5581</v>
      </c>
      <c r="E18" t="s">
        <v>5582</v>
      </c>
      <c r="F18" t="s">
        <v>5547</v>
      </c>
    </row>
    <row r="19" spans="1:6" x14ac:dyDescent="0.3">
      <c r="A19" t="s">
        <v>387</v>
      </c>
      <c r="B19" t="s">
        <v>5583</v>
      </c>
      <c r="C19" t="s">
        <v>5552</v>
      </c>
      <c r="D19" t="s">
        <v>5581</v>
      </c>
      <c r="E19" t="s">
        <v>5582</v>
      </c>
      <c r="F19" t="s">
        <v>5547</v>
      </c>
    </row>
    <row r="20" spans="1:6" x14ac:dyDescent="0.3">
      <c r="A20" t="s">
        <v>57</v>
      </c>
      <c r="B20" t="s">
        <v>5584</v>
      </c>
      <c r="C20" t="s">
        <v>5567</v>
      </c>
      <c r="D20" t="s">
        <v>5541</v>
      </c>
      <c r="E20" t="s">
        <v>5542</v>
      </c>
      <c r="F20" t="s">
        <v>5543</v>
      </c>
    </row>
    <row r="21" spans="1:6" x14ac:dyDescent="0.3">
      <c r="A21" t="s">
        <v>1356</v>
      </c>
      <c r="B21" t="s">
        <v>5585</v>
      </c>
      <c r="C21" t="s">
        <v>5552</v>
      </c>
      <c r="D21" t="s">
        <v>5586</v>
      </c>
      <c r="E21" t="s">
        <v>5587</v>
      </c>
      <c r="F21" t="s">
        <v>5555</v>
      </c>
    </row>
    <row r="22" spans="1:6" x14ac:dyDescent="0.3">
      <c r="A22" t="s">
        <v>645</v>
      </c>
      <c r="B22" t="s">
        <v>5588</v>
      </c>
      <c r="C22" t="s">
        <v>5540</v>
      </c>
      <c r="D22" t="s">
        <v>5589</v>
      </c>
      <c r="E22" t="s">
        <v>5573</v>
      </c>
      <c r="F22" t="s">
        <v>5562</v>
      </c>
    </row>
    <row r="23" spans="1:6" x14ac:dyDescent="0.3">
      <c r="A23" t="s">
        <v>178</v>
      </c>
      <c r="B23" t="s">
        <v>5590</v>
      </c>
      <c r="C23" t="s">
        <v>5552</v>
      </c>
      <c r="D23" t="s">
        <v>5586</v>
      </c>
      <c r="E23" t="s">
        <v>5587</v>
      </c>
      <c r="F23" t="s">
        <v>5555</v>
      </c>
    </row>
    <row r="24" spans="1:6" x14ac:dyDescent="0.3">
      <c r="A24" t="s">
        <v>1457</v>
      </c>
      <c r="B24" t="s">
        <v>5591</v>
      </c>
      <c r="C24" t="s">
        <v>5567</v>
      </c>
      <c r="D24" t="s">
        <v>5592</v>
      </c>
      <c r="E24" t="s">
        <v>5561</v>
      </c>
      <c r="F24" t="s">
        <v>5562</v>
      </c>
    </row>
    <row r="25" spans="1:6" x14ac:dyDescent="0.3">
      <c r="A25" t="s">
        <v>1119</v>
      </c>
      <c r="B25" t="s">
        <v>5593</v>
      </c>
      <c r="C25" t="s">
        <v>5567</v>
      </c>
      <c r="D25" t="s">
        <v>5581</v>
      </c>
      <c r="E25" t="s">
        <v>5582</v>
      </c>
      <c r="F25" t="s">
        <v>5547</v>
      </c>
    </row>
    <row r="26" spans="1:6" x14ac:dyDescent="0.3">
      <c r="A26" t="s">
        <v>187</v>
      </c>
      <c r="B26" t="s">
        <v>5594</v>
      </c>
      <c r="C26" t="s">
        <v>5552</v>
      </c>
      <c r="D26" t="s">
        <v>5586</v>
      </c>
      <c r="E26" t="s">
        <v>5587</v>
      </c>
      <c r="F26" t="s">
        <v>5555</v>
      </c>
    </row>
    <row r="27" spans="1:6" x14ac:dyDescent="0.3">
      <c r="A27" t="s">
        <v>487</v>
      </c>
      <c r="B27" t="s">
        <v>5595</v>
      </c>
      <c r="C27" t="s">
        <v>5540</v>
      </c>
      <c r="D27" t="s">
        <v>5572</v>
      </c>
      <c r="E27" t="s">
        <v>5573</v>
      </c>
      <c r="F27" t="s">
        <v>5562</v>
      </c>
    </row>
    <row r="28" spans="1:6" x14ac:dyDescent="0.3">
      <c r="A28" t="s">
        <v>1131</v>
      </c>
      <c r="B28" t="s">
        <v>5596</v>
      </c>
      <c r="C28" t="s">
        <v>5540</v>
      </c>
      <c r="D28" t="s">
        <v>5545</v>
      </c>
      <c r="E28" t="s">
        <v>5546</v>
      </c>
      <c r="F28" t="s">
        <v>5547</v>
      </c>
    </row>
    <row r="29" spans="1:6" x14ac:dyDescent="0.3">
      <c r="A29" t="s">
        <v>527</v>
      </c>
      <c r="B29" t="s">
        <v>5597</v>
      </c>
      <c r="C29" t="s">
        <v>5552</v>
      </c>
      <c r="D29" t="s">
        <v>5569</v>
      </c>
      <c r="E29" t="s">
        <v>5570</v>
      </c>
      <c r="F29" t="s">
        <v>5555</v>
      </c>
    </row>
    <row r="30" spans="1:6" x14ac:dyDescent="0.3">
      <c r="A30" t="s">
        <v>109</v>
      </c>
      <c r="B30" t="s">
        <v>5598</v>
      </c>
      <c r="C30" t="s">
        <v>5552</v>
      </c>
      <c r="D30" t="s">
        <v>5545</v>
      </c>
      <c r="E30" t="s">
        <v>5546</v>
      </c>
      <c r="F30" t="s">
        <v>5547</v>
      </c>
    </row>
    <row r="31" spans="1:6" x14ac:dyDescent="0.3">
      <c r="A31" t="s">
        <v>73</v>
      </c>
      <c r="B31" t="s">
        <v>5599</v>
      </c>
      <c r="C31" t="s">
        <v>5552</v>
      </c>
      <c r="D31" t="s">
        <v>5600</v>
      </c>
      <c r="E31" t="s">
        <v>5573</v>
      </c>
      <c r="F31" t="s">
        <v>5562</v>
      </c>
    </row>
    <row r="32" spans="1:6" x14ac:dyDescent="0.3">
      <c r="A32" t="s">
        <v>1394</v>
      </c>
      <c r="B32" t="s">
        <v>5601</v>
      </c>
      <c r="C32" t="s">
        <v>5540</v>
      </c>
      <c r="D32" t="s">
        <v>5564</v>
      </c>
      <c r="E32" t="s">
        <v>5565</v>
      </c>
      <c r="F32" t="s">
        <v>5543</v>
      </c>
    </row>
    <row r="33" spans="1:6" x14ac:dyDescent="0.3">
      <c r="A33" t="s">
        <v>1272</v>
      </c>
      <c r="B33" t="s">
        <v>5602</v>
      </c>
      <c r="C33" t="s">
        <v>5552</v>
      </c>
      <c r="D33" t="s">
        <v>5581</v>
      </c>
      <c r="E33" t="s">
        <v>5582</v>
      </c>
      <c r="F33" t="s">
        <v>5547</v>
      </c>
    </row>
    <row r="34" spans="1:6" x14ac:dyDescent="0.3">
      <c r="A34" t="s">
        <v>80</v>
      </c>
      <c r="B34" t="s">
        <v>5603</v>
      </c>
      <c r="C34" t="s">
        <v>5540</v>
      </c>
      <c r="D34" t="s">
        <v>5553</v>
      </c>
      <c r="E34" t="s">
        <v>5554</v>
      </c>
      <c r="F34" t="s">
        <v>5555</v>
      </c>
    </row>
    <row r="35" spans="1:6" x14ac:dyDescent="0.3">
      <c r="A35" t="s">
        <v>751</v>
      </c>
      <c r="B35" t="s">
        <v>5604</v>
      </c>
      <c r="C35" t="s">
        <v>5567</v>
      </c>
      <c r="D35" t="s">
        <v>5549</v>
      </c>
      <c r="E35" t="s">
        <v>5550</v>
      </c>
      <c r="F35" t="s">
        <v>5547</v>
      </c>
    </row>
    <row r="36" spans="1:6" x14ac:dyDescent="0.3">
      <c r="A36" t="s">
        <v>265</v>
      </c>
      <c r="B36" t="s">
        <v>5605</v>
      </c>
      <c r="C36" t="s">
        <v>5552</v>
      </c>
      <c r="D36" t="s">
        <v>5553</v>
      </c>
      <c r="E36" t="s">
        <v>5554</v>
      </c>
      <c r="F36" t="s">
        <v>5555</v>
      </c>
    </row>
    <row r="37" spans="1:6" x14ac:dyDescent="0.3">
      <c r="A37" t="s">
        <v>990</v>
      </c>
      <c r="B37" t="s">
        <v>5606</v>
      </c>
      <c r="C37" t="s">
        <v>5567</v>
      </c>
      <c r="D37" t="s">
        <v>5553</v>
      </c>
      <c r="E37" t="s">
        <v>5554</v>
      </c>
      <c r="F37" t="s">
        <v>5555</v>
      </c>
    </row>
    <row r="38" spans="1:6" x14ac:dyDescent="0.3">
      <c r="A38" t="s">
        <v>536</v>
      </c>
      <c r="B38" t="s">
        <v>5607</v>
      </c>
      <c r="C38" t="s">
        <v>5540</v>
      </c>
      <c r="D38" t="s">
        <v>5581</v>
      </c>
      <c r="E38" t="s">
        <v>5582</v>
      </c>
      <c r="F38" t="s">
        <v>5547</v>
      </c>
    </row>
    <row r="39" spans="1:6" x14ac:dyDescent="0.3">
      <c r="A39" t="s">
        <v>677</v>
      </c>
      <c r="B39" t="s">
        <v>5608</v>
      </c>
      <c r="C39" t="s">
        <v>5552</v>
      </c>
      <c r="D39" t="s">
        <v>5545</v>
      </c>
      <c r="E39" t="s">
        <v>5546</v>
      </c>
      <c r="F39" t="s">
        <v>5547</v>
      </c>
    </row>
    <row r="40" spans="1:6" x14ac:dyDescent="0.3">
      <c r="A40" t="s">
        <v>766</v>
      </c>
      <c r="B40" t="s">
        <v>5609</v>
      </c>
      <c r="C40" t="s">
        <v>5552</v>
      </c>
      <c r="D40" t="s">
        <v>5541</v>
      </c>
      <c r="E40" t="s">
        <v>5542</v>
      </c>
      <c r="F40" t="s">
        <v>5543</v>
      </c>
    </row>
    <row r="41" spans="1:6" x14ac:dyDescent="0.3">
      <c r="A41" t="s">
        <v>2165</v>
      </c>
      <c r="B41" t="s">
        <v>5610</v>
      </c>
      <c r="C41" t="s">
        <v>5552</v>
      </c>
      <c r="D41" t="s">
        <v>5581</v>
      </c>
      <c r="E41" t="s">
        <v>5582</v>
      </c>
      <c r="F41" t="s">
        <v>5547</v>
      </c>
    </row>
    <row r="42" spans="1:6" x14ac:dyDescent="0.3">
      <c r="A42" t="s">
        <v>1072</v>
      </c>
      <c r="B42" t="s">
        <v>5611</v>
      </c>
      <c r="C42" t="s">
        <v>5552</v>
      </c>
      <c r="D42" t="s">
        <v>5549</v>
      </c>
      <c r="E42" t="s">
        <v>5550</v>
      </c>
      <c r="F42" t="s">
        <v>5547</v>
      </c>
    </row>
    <row r="43" spans="1:6" x14ac:dyDescent="0.3">
      <c r="A43" t="s">
        <v>233</v>
      </c>
      <c r="B43" t="s">
        <v>5612</v>
      </c>
      <c r="C43" t="s">
        <v>5540</v>
      </c>
      <c r="D43" t="s">
        <v>5560</v>
      </c>
      <c r="E43" t="s">
        <v>5561</v>
      </c>
      <c r="F43" t="s">
        <v>5562</v>
      </c>
    </row>
    <row r="44" spans="1:6" x14ac:dyDescent="0.3">
      <c r="A44" t="s">
        <v>392</v>
      </c>
      <c r="B44" t="s">
        <v>5613</v>
      </c>
      <c r="C44" t="s">
        <v>5552</v>
      </c>
      <c r="D44" t="s">
        <v>5586</v>
      </c>
      <c r="E44" t="s">
        <v>5587</v>
      </c>
      <c r="F44" t="s">
        <v>5555</v>
      </c>
    </row>
    <row r="45" spans="1:6" x14ac:dyDescent="0.3">
      <c r="A45" t="s">
        <v>47</v>
      </c>
      <c r="B45" t="s">
        <v>5614</v>
      </c>
      <c r="C45" t="s">
        <v>5552</v>
      </c>
      <c r="D45" t="s">
        <v>5569</v>
      </c>
      <c r="E45" t="s">
        <v>5570</v>
      </c>
      <c r="F45" t="s">
        <v>5555</v>
      </c>
    </row>
    <row r="46" spans="1:6" x14ac:dyDescent="0.3">
      <c r="A46" t="s">
        <v>299</v>
      </c>
      <c r="B46" t="s">
        <v>5615</v>
      </c>
      <c r="C46" t="s">
        <v>5567</v>
      </c>
      <c r="D46" t="s">
        <v>5549</v>
      </c>
      <c r="E46" t="s">
        <v>5550</v>
      </c>
      <c r="F46" t="s">
        <v>5547</v>
      </c>
    </row>
    <row r="47" spans="1:6" x14ac:dyDescent="0.3">
      <c r="A47" t="s">
        <v>565</v>
      </c>
      <c r="B47" t="s">
        <v>5616</v>
      </c>
      <c r="C47" t="s">
        <v>5552</v>
      </c>
      <c r="D47" t="s">
        <v>5600</v>
      </c>
      <c r="E47" t="s">
        <v>5573</v>
      </c>
      <c r="F47" t="s">
        <v>5562</v>
      </c>
    </row>
    <row r="48" spans="1:6" x14ac:dyDescent="0.3">
      <c r="A48" t="s">
        <v>1143</v>
      </c>
      <c r="B48" t="s">
        <v>5617</v>
      </c>
      <c r="C48" t="s">
        <v>5540</v>
      </c>
      <c r="D48" t="s">
        <v>5586</v>
      </c>
      <c r="E48" t="s">
        <v>5587</v>
      </c>
      <c r="F48" t="s">
        <v>5555</v>
      </c>
    </row>
    <row r="49" spans="1:6" x14ac:dyDescent="0.3">
      <c r="A49" t="s">
        <v>763</v>
      </c>
      <c r="B49" t="s">
        <v>5618</v>
      </c>
      <c r="C49" t="s">
        <v>5552</v>
      </c>
      <c r="D49" t="s">
        <v>5569</v>
      </c>
      <c r="E49" t="s">
        <v>5570</v>
      </c>
      <c r="F49" t="s">
        <v>5555</v>
      </c>
    </row>
    <row r="50" spans="1:6" x14ac:dyDescent="0.3">
      <c r="A50" t="s">
        <v>1724</v>
      </c>
      <c r="B50" t="s">
        <v>5619</v>
      </c>
      <c r="C50" t="s">
        <v>5567</v>
      </c>
      <c r="D50" t="s">
        <v>5545</v>
      </c>
      <c r="E50" t="s">
        <v>5546</v>
      </c>
      <c r="F50" t="s">
        <v>5547</v>
      </c>
    </row>
    <row r="51" spans="1:6" x14ac:dyDescent="0.3">
      <c r="A51" t="s">
        <v>630</v>
      </c>
      <c r="B51" t="s">
        <v>5620</v>
      </c>
      <c r="C51" t="s">
        <v>5540</v>
      </c>
      <c r="D51" t="s">
        <v>5600</v>
      </c>
      <c r="E51" t="s">
        <v>5573</v>
      </c>
      <c r="F51" t="s">
        <v>5562</v>
      </c>
    </row>
    <row r="52" spans="1:6" x14ac:dyDescent="0.3">
      <c r="A52" t="s">
        <v>503</v>
      </c>
      <c r="B52" t="s">
        <v>5621</v>
      </c>
      <c r="C52" t="s">
        <v>5540</v>
      </c>
      <c r="D52" t="s">
        <v>5589</v>
      </c>
      <c r="E52" t="s">
        <v>5573</v>
      </c>
      <c r="F52" t="s">
        <v>5562</v>
      </c>
    </row>
    <row r="53" spans="1:6" x14ac:dyDescent="0.3">
      <c r="A53" t="s">
        <v>1336</v>
      </c>
      <c r="B53" t="s">
        <v>5622</v>
      </c>
      <c r="C53" t="s">
        <v>5567</v>
      </c>
      <c r="D53" t="s">
        <v>5560</v>
      </c>
      <c r="E53" t="s">
        <v>5561</v>
      </c>
      <c r="F53" t="s">
        <v>5562</v>
      </c>
    </row>
    <row r="54" spans="1:6" x14ac:dyDescent="0.3">
      <c r="A54" t="s">
        <v>235</v>
      </c>
      <c r="B54" t="s">
        <v>5623</v>
      </c>
      <c r="C54" t="s">
        <v>5552</v>
      </c>
      <c r="D54" t="s">
        <v>5553</v>
      </c>
      <c r="E54" t="s">
        <v>5554</v>
      </c>
      <c r="F54" t="s">
        <v>5555</v>
      </c>
    </row>
    <row r="55" spans="1:6" x14ac:dyDescent="0.3">
      <c r="A55" t="s">
        <v>1027</v>
      </c>
      <c r="B55" t="s">
        <v>5624</v>
      </c>
      <c r="C55" t="s">
        <v>5567</v>
      </c>
      <c r="D55" t="s">
        <v>5541</v>
      </c>
      <c r="E55" t="s">
        <v>5542</v>
      </c>
      <c r="F55" t="s">
        <v>5543</v>
      </c>
    </row>
    <row r="56" spans="1:6" x14ac:dyDescent="0.3">
      <c r="A56" t="s">
        <v>193</v>
      </c>
      <c r="B56" t="s">
        <v>5625</v>
      </c>
      <c r="C56" t="s">
        <v>5552</v>
      </c>
      <c r="D56" t="s">
        <v>5569</v>
      </c>
      <c r="E56" t="s">
        <v>5570</v>
      </c>
      <c r="F56" t="s">
        <v>5555</v>
      </c>
    </row>
    <row r="57" spans="1:6" x14ac:dyDescent="0.3">
      <c r="A57" t="s">
        <v>410</v>
      </c>
      <c r="B57" t="s">
        <v>5626</v>
      </c>
      <c r="C57" t="s">
        <v>5552</v>
      </c>
      <c r="D57" t="s">
        <v>5541</v>
      </c>
      <c r="E57" t="s">
        <v>5542</v>
      </c>
      <c r="F57" t="s">
        <v>5543</v>
      </c>
    </row>
    <row r="58" spans="1:6" x14ac:dyDescent="0.3">
      <c r="A58" t="s">
        <v>1416</v>
      </c>
      <c r="B58" t="s">
        <v>5627</v>
      </c>
      <c r="C58" t="s">
        <v>5540</v>
      </c>
      <c r="D58" t="s">
        <v>5564</v>
      </c>
      <c r="E58" t="s">
        <v>5565</v>
      </c>
      <c r="F58" t="s">
        <v>5543</v>
      </c>
    </row>
    <row r="59" spans="1:6" x14ac:dyDescent="0.3">
      <c r="A59" t="s">
        <v>667</v>
      </c>
      <c r="B59" t="s">
        <v>5628</v>
      </c>
      <c r="C59" t="s">
        <v>5540</v>
      </c>
      <c r="D59" t="s">
        <v>5569</v>
      </c>
      <c r="E59" t="s">
        <v>5570</v>
      </c>
      <c r="F59" t="s">
        <v>5555</v>
      </c>
    </row>
    <row r="60" spans="1:6" x14ac:dyDescent="0.3">
      <c r="A60" t="s">
        <v>1041</v>
      </c>
      <c r="B60" t="s">
        <v>5629</v>
      </c>
      <c r="C60" t="s">
        <v>5540</v>
      </c>
      <c r="D60" t="s">
        <v>5557</v>
      </c>
      <c r="E60" t="s">
        <v>5558</v>
      </c>
      <c r="F60" t="s">
        <v>5555</v>
      </c>
    </row>
    <row r="61" spans="1:6" x14ac:dyDescent="0.3">
      <c r="A61" t="s">
        <v>870</v>
      </c>
      <c r="B61" t="s">
        <v>5630</v>
      </c>
      <c r="C61" t="s">
        <v>5552</v>
      </c>
      <c r="D61" t="s">
        <v>5589</v>
      </c>
      <c r="E61" t="s">
        <v>5573</v>
      </c>
      <c r="F61" t="s">
        <v>5562</v>
      </c>
    </row>
    <row r="62" spans="1:6" x14ac:dyDescent="0.3">
      <c r="A62" t="s">
        <v>1441</v>
      </c>
      <c r="B62" t="s">
        <v>5631</v>
      </c>
      <c r="C62" t="s">
        <v>5567</v>
      </c>
      <c r="D62" t="s">
        <v>5581</v>
      </c>
      <c r="E62" t="s">
        <v>5582</v>
      </c>
      <c r="F62" t="s">
        <v>5547</v>
      </c>
    </row>
    <row r="63" spans="1:6" x14ac:dyDescent="0.3">
      <c r="A63" t="s">
        <v>1378</v>
      </c>
      <c r="B63" t="s">
        <v>5632</v>
      </c>
      <c r="C63" t="s">
        <v>5540</v>
      </c>
      <c r="D63" t="s">
        <v>5560</v>
      </c>
      <c r="E63" t="s">
        <v>5561</v>
      </c>
      <c r="F63" t="s">
        <v>5562</v>
      </c>
    </row>
    <row r="64" spans="1:6" x14ac:dyDescent="0.3">
      <c r="A64" t="s">
        <v>1081</v>
      </c>
      <c r="B64" t="s">
        <v>5633</v>
      </c>
      <c r="C64" t="s">
        <v>5552</v>
      </c>
      <c r="D64" t="s">
        <v>5545</v>
      </c>
      <c r="E64" t="s">
        <v>5546</v>
      </c>
      <c r="F64" t="s">
        <v>5547</v>
      </c>
    </row>
    <row r="65" spans="1:6" x14ac:dyDescent="0.3">
      <c r="A65" t="s">
        <v>587</v>
      </c>
      <c r="B65" t="s">
        <v>5634</v>
      </c>
      <c r="C65" t="s">
        <v>5552</v>
      </c>
      <c r="D65" t="s">
        <v>5557</v>
      </c>
      <c r="E65" t="s">
        <v>5558</v>
      </c>
      <c r="F65" t="s">
        <v>5555</v>
      </c>
    </row>
    <row r="66" spans="1:6" x14ac:dyDescent="0.3">
      <c r="A66" t="s">
        <v>581</v>
      </c>
      <c r="B66" t="s">
        <v>5635</v>
      </c>
      <c r="C66" t="s">
        <v>5552</v>
      </c>
      <c r="D66" t="s">
        <v>5545</v>
      </c>
      <c r="E66" t="s">
        <v>5546</v>
      </c>
      <c r="F66" t="s">
        <v>5547</v>
      </c>
    </row>
    <row r="67" spans="1:6" x14ac:dyDescent="0.3">
      <c r="A67" t="s">
        <v>460</v>
      </c>
      <c r="B67" t="s">
        <v>5636</v>
      </c>
      <c r="C67" t="s">
        <v>5552</v>
      </c>
      <c r="D67" t="s">
        <v>5569</v>
      </c>
      <c r="E67" t="s">
        <v>5570</v>
      </c>
      <c r="F67" t="s">
        <v>5555</v>
      </c>
    </row>
    <row r="68" spans="1:6" x14ac:dyDescent="0.3">
      <c r="A68" t="s">
        <v>281</v>
      </c>
      <c r="B68" t="s">
        <v>5637</v>
      </c>
      <c r="C68" t="s">
        <v>5567</v>
      </c>
      <c r="D68" t="s">
        <v>5545</v>
      </c>
      <c r="E68" t="s">
        <v>5546</v>
      </c>
      <c r="F68" t="s">
        <v>5547</v>
      </c>
    </row>
    <row r="69" spans="1:6" x14ac:dyDescent="0.3">
      <c r="A69" t="s">
        <v>163</v>
      </c>
      <c r="B69" t="s">
        <v>5638</v>
      </c>
      <c r="C69" t="s">
        <v>5552</v>
      </c>
      <c r="D69" t="s">
        <v>5600</v>
      </c>
      <c r="E69" t="s">
        <v>5573</v>
      </c>
      <c r="F69" t="s">
        <v>5562</v>
      </c>
    </row>
    <row r="70" spans="1:6" x14ac:dyDescent="0.3">
      <c r="A70" t="s">
        <v>805</v>
      </c>
      <c r="B70" t="s">
        <v>5639</v>
      </c>
      <c r="C70" t="s">
        <v>5567</v>
      </c>
      <c r="D70" t="s">
        <v>5592</v>
      </c>
      <c r="E70" t="s">
        <v>5561</v>
      </c>
      <c r="F70" t="s">
        <v>5562</v>
      </c>
    </row>
    <row r="71" spans="1:6" x14ac:dyDescent="0.3">
      <c r="A71" t="s">
        <v>44</v>
      </c>
      <c r="B71" t="s">
        <v>5640</v>
      </c>
      <c r="C71" t="s">
        <v>5540</v>
      </c>
      <c r="D71" t="s">
        <v>5541</v>
      </c>
      <c r="E71" t="s">
        <v>5542</v>
      </c>
      <c r="F71" t="s">
        <v>5543</v>
      </c>
    </row>
    <row r="72" spans="1:6" x14ac:dyDescent="0.3">
      <c r="A72" t="s">
        <v>1320</v>
      </c>
      <c r="B72" t="s">
        <v>5641</v>
      </c>
      <c r="C72" t="s">
        <v>5540</v>
      </c>
      <c r="D72" t="s">
        <v>5545</v>
      </c>
      <c r="E72" t="s">
        <v>5546</v>
      </c>
      <c r="F72" t="s">
        <v>5547</v>
      </c>
    </row>
    <row r="73" spans="1:6" x14ac:dyDescent="0.3">
      <c r="A73" t="s">
        <v>971</v>
      </c>
      <c r="B73" t="s">
        <v>5642</v>
      </c>
      <c r="C73" t="s">
        <v>5567</v>
      </c>
      <c r="D73" t="s">
        <v>5592</v>
      </c>
      <c r="E73" t="s">
        <v>5561</v>
      </c>
      <c r="F73" t="s">
        <v>5562</v>
      </c>
    </row>
    <row r="74" spans="1:6" x14ac:dyDescent="0.3">
      <c r="A74" t="s">
        <v>860</v>
      </c>
      <c r="B74" t="s">
        <v>5643</v>
      </c>
      <c r="C74" t="s">
        <v>5552</v>
      </c>
      <c r="D74" t="s">
        <v>5541</v>
      </c>
      <c r="E74" t="s">
        <v>5542</v>
      </c>
      <c r="F74" t="s">
        <v>5543</v>
      </c>
    </row>
    <row r="75" spans="1:6" x14ac:dyDescent="0.3">
      <c r="A75" t="s">
        <v>858</v>
      </c>
      <c r="B75" t="s">
        <v>5644</v>
      </c>
      <c r="C75" t="s">
        <v>5567</v>
      </c>
      <c r="D75" t="s">
        <v>5645</v>
      </c>
      <c r="E75" t="s">
        <v>5645</v>
      </c>
      <c r="F75" t="s">
        <v>5543</v>
      </c>
    </row>
    <row r="76" spans="1:6" x14ac:dyDescent="0.3">
      <c r="A76" t="s">
        <v>681</v>
      </c>
      <c r="B76" t="s">
        <v>5646</v>
      </c>
      <c r="C76" t="s">
        <v>5567</v>
      </c>
      <c r="D76" t="s">
        <v>5553</v>
      </c>
      <c r="E76" t="s">
        <v>5554</v>
      </c>
      <c r="F76" t="s">
        <v>5555</v>
      </c>
    </row>
    <row r="77" spans="1:6" x14ac:dyDescent="0.3">
      <c r="A77" t="s">
        <v>469</v>
      </c>
      <c r="B77" t="s">
        <v>5647</v>
      </c>
      <c r="C77" t="s">
        <v>5552</v>
      </c>
      <c r="D77" t="s">
        <v>5586</v>
      </c>
      <c r="E77" t="s">
        <v>5587</v>
      </c>
      <c r="F77" t="s">
        <v>5555</v>
      </c>
    </row>
    <row r="78" spans="1:6" x14ac:dyDescent="0.3">
      <c r="A78" t="s">
        <v>275</v>
      </c>
      <c r="B78" t="s">
        <v>5648</v>
      </c>
      <c r="C78" t="s">
        <v>5567</v>
      </c>
      <c r="D78" t="s">
        <v>5569</v>
      </c>
      <c r="E78" t="s">
        <v>5570</v>
      </c>
      <c r="F78" t="s">
        <v>5555</v>
      </c>
    </row>
    <row r="79" spans="1:6" x14ac:dyDescent="0.3">
      <c r="A79" t="s">
        <v>1020</v>
      </c>
      <c r="B79" t="s">
        <v>5649</v>
      </c>
      <c r="C79" t="s">
        <v>5552</v>
      </c>
      <c r="D79" t="s">
        <v>5569</v>
      </c>
      <c r="E79" t="s">
        <v>5570</v>
      </c>
      <c r="F79" t="s">
        <v>5555</v>
      </c>
    </row>
    <row r="80" spans="1:6" x14ac:dyDescent="0.3">
      <c r="A80" t="s">
        <v>812</v>
      </c>
      <c r="B80" t="s">
        <v>5650</v>
      </c>
      <c r="C80" t="s">
        <v>5552</v>
      </c>
      <c r="D80" t="s">
        <v>5581</v>
      </c>
      <c r="E80" t="s">
        <v>5582</v>
      </c>
      <c r="F80" t="s">
        <v>5547</v>
      </c>
    </row>
    <row r="81" spans="1:6" x14ac:dyDescent="0.3">
      <c r="A81" t="s">
        <v>548</v>
      </c>
      <c r="B81" t="s">
        <v>5651</v>
      </c>
      <c r="C81" t="s">
        <v>5552</v>
      </c>
      <c r="D81" t="s">
        <v>5553</v>
      </c>
      <c r="E81" t="s">
        <v>5554</v>
      </c>
      <c r="F81" t="s">
        <v>5555</v>
      </c>
    </row>
    <row r="82" spans="1:6" x14ac:dyDescent="0.3">
      <c r="A82" t="s">
        <v>1219</v>
      </c>
      <c r="B82" t="s">
        <v>5652</v>
      </c>
      <c r="C82" t="s">
        <v>5552</v>
      </c>
      <c r="D82" t="s">
        <v>5586</v>
      </c>
      <c r="E82" t="s">
        <v>5587</v>
      </c>
      <c r="F82" t="s">
        <v>5555</v>
      </c>
    </row>
    <row r="83" spans="1:6" x14ac:dyDescent="0.3">
      <c r="A83" t="s">
        <v>917</v>
      </c>
      <c r="B83" t="s">
        <v>5653</v>
      </c>
      <c r="C83" t="s">
        <v>5552</v>
      </c>
      <c r="D83" t="s">
        <v>5600</v>
      </c>
      <c r="E83" t="s">
        <v>5573</v>
      </c>
      <c r="F83" t="s">
        <v>5562</v>
      </c>
    </row>
    <row r="84" spans="1:6" x14ac:dyDescent="0.3">
      <c r="A84" t="s">
        <v>978</v>
      </c>
      <c r="B84" t="s">
        <v>5654</v>
      </c>
      <c r="C84" t="s">
        <v>5552</v>
      </c>
      <c r="D84" t="s">
        <v>5557</v>
      </c>
      <c r="E84" t="s">
        <v>5558</v>
      </c>
      <c r="F84" t="s">
        <v>5555</v>
      </c>
    </row>
    <row r="85" spans="1:6" x14ac:dyDescent="0.3">
      <c r="A85" t="s">
        <v>1819</v>
      </c>
      <c r="B85" t="s">
        <v>5655</v>
      </c>
      <c r="C85" t="s">
        <v>5552</v>
      </c>
      <c r="D85" t="s">
        <v>5592</v>
      </c>
      <c r="E85" t="s">
        <v>5561</v>
      </c>
      <c r="F85" t="s">
        <v>5562</v>
      </c>
    </row>
    <row r="86" spans="1:6" x14ac:dyDescent="0.3">
      <c r="A86" t="s">
        <v>191</v>
      </c>
      <c r="B86" t="s">
        <v>5656</v>
      </c>
      <c r="C86" t="s">
        <v>5552</v>
      </c>
      <c r="D86" t="s">
        <v>5589</v>
      </c>
      <c r="E86" t="s">
        <v>5573</v>
      </c>
      <c r="F86" t="s">
        <v>5562</v>
      </c>
    </row>
    <row r="87" spans="1:6" x14ac:dyDescent="0.3">
      <c r="A87" t="s">
        <v>54</v>
      </c>
      <c r="B87" t="s">
        <v>5657</v>
      </c>
      <c r="C87" t="s">
        <v>5552</v>
      </c>
      <c r="D87" t="s">
        <v>5564</v>
      </c>
      <c r="E87" t="s">
        <v>5565</v>
      </c>
      <c r="F87" t="s">
        <v>5543</v>
      </c>
    </row>
    <row r="88" spans="1:6" x14ac:dyDescent="0.3">
      <c r="A88" t="s">
        <v>34</v>
      </c>
      <c r="B88" t="s">
        <v>5658</v>
      </c>
      <c r="C88" t="s">
        <v>5552</v>
      </c>
      <c r="D88" t="s">
        <v>5581</v>
      </c>
      <c r="E88" t="s">
        <v>5582</v>
      </c>
      <c r="F88" t="s">
        <v>5547</v>
      </c>
    </row>
    <row r="89" spans="1:6" x14ac:dyDescent="0.3">
      <c r="A89" t="s">
        <v>618</v>
      </c>
      <c r="B89" t="s">
        <v>5659</v>
      </c>
      <c r="C89" t="s">
        <v>5552</v>
      </c>
      <c r="D89" t="s">
        <v>5589</v>
      </c>
      <c r="E89" t="s">
        <v>5573</v>
      </c>
      <c r="F89" t="s">
        <v>5562</v>
      </c>
    </row>
    <row r="90" spans="1:6" x14ac:dyDescent="0.3">
      <c r="A90" t="s">
        <v>891</v>
      </c>
      <c r="B90" t="s">
        <v>5660</v>
      </c>
      <c r="C90" t="s">
        <v>5567</v>
      </c>
      <c r="D90" t="s">
        <v>5564</v>
      </c>
      <c r="E90" t="s">
        <v>5565</v>
      </c>
      <c r="F90" t="s">
        <v>5543</v>
      </c>
    </row>
    <row r="91" spans="1:6" x14ac:dyDescent="0.3">
      <c r="A91" t="s">
        <v>37</v>
      </c>
      <c r="B91" t="s">
        <v>5661</v>
      </c>
      <c r="C91" t="s">
        <v>5552</v>
      </c>
      <c r="D91" t="s">
        <v>5645</v>
      </c>
      <c r="E91" t="s">
        <v>5645</v>
      </c>
      <c r="F91" t="s">
        <v>5543</v>
      </c>
    </row>
    <row r="92" spans="1:6" x14ac:dyDescent="0.3">
      <c r="A92" t="s">
        <v>2884</v>
      </c>
      <c r="B92" t="s">
        <v>5662</v>
      </c>
      <c r="C92" t="s">
        <v>5540</v>
      </c>
      <c r="D92" t="s">
        <v>5564</v>
      </c>
      <c r="E92" t="s">
        <v>5565</v>
      </c>
      <c r="F92" t="s">
        <v>5543</v>
      </c>
    </row>
    <row r="93" spans="1:6" x14ac:dyDescent="0.3">
      <c r="A93" t="s">
        <v>407</v>
      </c>
      <c r="B93" t="s">
        <v>5663</v>
      </c>
      <c r="C93" t="s">
        <v>5552</v>
      </c>
      <c r="D93" t="s">
        <v>5600</v>
      </c>
      <c r="E93" t="s">
        <v>5573</v>
      </c>
      <c r="F93" t="s">
        <v>5562</v>
      </c>
    </row>
    <row r="94" spans="1:6" x14ac:dyDescent="0.3">
      <c r="A94" t="s">
        <v>174</v>
      </c>
      <c r="B94" t="s">
        <v>5664</v>
      </c>
      <c r="C94" t="s">
        <v>5567</v>
      </c>
      <c r="D94" t="s">
        <v>5553</v>
      </c>
      <c r="E94" t="s">
        <v>5554</v>
      </c>
      <c r="F94" t="s">
        <v>5555</v>
      </c>
    </row>
    <row r="95" spans="1:6" x14ac:dyDescent="0.3">
      <c r="A95" t="s">
        <v>446</v>
      </c>
      <c r="B95" t="s">
        <v>5665</v>
      </c>
      <c r="C95" t="s">
        <v>5540</v>
      </c>
      <c r="D95" t="s">
        <v>5581</v>
      </c>
      <c r="E95" t="s">
        <v>5582</v>
      </c>
      <c r="F95" t="s">
        <v>5547</v>
      </c>
    </row>
    <row r="96" spans="1:6" x14ac:dyDescent="0.3">
      <c r="A96" t="s">
        <v>64</v>
      </c>
      <c r="B96" t="s">
        <v>5666</v>
      </c>
      <c r="C96" t="s">
        <v>5552</v>
      </c>
      <c r="D96" t="s">
        <v>5589</v>
      </c>
      <c r="E96" t="s">
        <v>5573</v>
      </c>
      <c r="F96" t="s">
        <v>5562</v>
      </c>
    </row>
    <row r="97" spans="1:6" x14ac:dyDescent="0.3">
      <c r="A97" t="s">
        <v>1477</v>
      </c>
      <c r="B97" t="s">
        <v>5667</v>
      </c>
      <c r="C97" t="s">
        <v>5567</v>
      </c>
      <c r="D97" t="s">
        <v>5600</v>
      </c>
      <c r="E97" t="s">
        <v>5573</v>
      </c>
      <c r="F97" t="s">
        <v>5562</v>
      </c>
    </row>
    <row r="98" spans="1:6" x14ac:dyDescent="0.3">
      <c r="A98" t="s">
        <v>1254</v>
      </c>
      <c r="B98" t="s">
        <v>5668</v>
      </c>
      <c r="C98" t="s">
        <v>5540</v>
      </c>
      <c r="D98" t="s">
        <v>5557</v>
      </c>
      <c r="E98" t="s">
        <v>5558</v>
      </c>
      <c r="F98" t="s">
        <v>5555</v>
      </c>
    </row>
    <row r="99" spans="1:6" x14ac:dyDescent="0.3">
      <c r="A99" t="s">
        <v>172</v>
      </c>
      <c r="B99" t="s">
        <v>5669</v>
      </c>
      <c r="C99" t="s">
        <v>5552</v>
      </c>
      <c r="D99" t="s">
        <v>5572</v>
      </c>
      <c r="E99" t="s">
        <v>5573</v>
      </c>
      <c r="F99" t="s">
        <v>5562</v>
      </c>
    </row>
    <row r="100" spans="1:6" x14ac:dyDescent="0.3">
      <c r="A100" t="s">
        <v>539</v>
      </c>
      <c r="B100" t="s">
        <v>5670</v>
      </c>
      <c r="C100" t="s">
        <v>5552</v>
      </c>
      <c r="D100" t="s">
        <v>5541</v>
      </c>
      <c r="E100" t="s">
        <v>5542</v>
      </c>
      <c r="F100" t="s">
        <v>5543</v>
      </c>
    </row>
    <row r="101" spans="1:6" x14ac:dyDescent="0.3">
      <c r="A101" t="s">
        <v>958</v>
      </c>
      <c r="B101" t="s">
        <v>5671</v>
      </c>
      <c r="C101" t="s">
        <v>5540</v>
      </c>
      <c r="D101" t="s">
        <v>5600</v>
      </c>
      <c r="E101" t="s">
        <v>5573</v>
      </c>
      <c r="F101" t="s">
        <v>5562</v>
      </c>
    </row>
    <row r="102" spans="1:6" x14ac:dyDescent="0.3">
      <c r="A102" t="s">
        <v>60</v>
      </c>
      <c r="B102" t="s">
        <v>5672</v>
      </c>
      <c r="C102" t="s">
        <v>5552</v>
      </c>
      <c r="D102" t="s">
        <v>5581</v>
      </c>
      <c r="E102" t="s">
        <v>5582</v>
      </c>
      <c r="F102" t="s">
        <v>5547</v>
      </c>
    </row>
    <row r="103" spans="1:6" x14ac:dyDescent="0.3">
      <c r="A103" t="s">
        <v>325</v>
      </c>
      <c r="B103" t="s">
        <v>5673</v>
      </c>
      <c r="C103" t="s">
        <v>5552</v>
      </c>
      <c r="D103" t="s">
        <v>5569</v>
      </c>
      <c r="E103" t="s">
        <v>5570</v>
      </c>
      <c r="F103" t="s">
        <v>5555</v>
      </c>
    </row>
    <row r="104" spans="1:6" x14ac:dyDescent="0.3">
      <c r="A104" t="s">
        <v>609</v>
      </c>
      <c r="B104" t="s">
        <v>5674</v>
      </c>
      <c r="C104" t="s">
        <v>5552</v>
      </c>
      <c r="D104" t="s">
        <v>5645</v>
      </c>
      <c r="E104" t="s">
        <v>5645</v>
      </c>
      <c r="F104" t="s">
        <v>5543</v>
      </c>
    </row>
    <row r="105" spans="1:6" x14ac:dyDescent="0.3">
      <c r="A105" t="s">
        <v>1058</v>
      </c>
      <c r="B105" t="s">
        <v>5675</v>
      </c>
      <c r="C105" t="s">
        <v>5552</v>
      </c>
      <c r="D105" t="s">
        <v>5592</v>
      </c>
      <c r="E105" t="s">
        <v>5561</v>
      </c>
      <c r="F105" t="s">
        <v>5562</v>
      </c>
    </row>
    <row r="106" spans="1:6" x14ac:dyDescent="0.3">
      <c r="A106" t="s">
        <v>828</v>
      </c>
      <c r="B106" t="s">
        <v>5676</v>
      </c>
      <c r="C106" t="s">
        <v>5552</v>
      </c>
      <c r="D106" t="s">
        <v>5564</v>
      </c>
      <c r="E106" t="s">
        <v>5565</v>
      </c>
      <c r="F106" t="s">
        <v>5543</v>
      </c>
    </row>
    <row r="107" spans="1:6" x14ac:dyDescent="0.3">
      <c r="A107" t="s">
        <v>910</v>
      </c>
      <c r="B107" t="s">
        <v>5677</v>
      </c>
      <c r="C107" t="s">
        <v>5567</v>
      </c>
      <c r="D107" t="s">
        <v>5545</v>
      </c>
      <c r="E107" t="s">
        <v>5546</v>
      </c>
      <c r="F107" t="s">
        <v>5547</v>
      </c>
    </row>
    <row r="108" spans="1:6" x14ac:dyDescent="0.3">
      <c r="A108" t="s">
        <v>1683</v>
      </c>
      <c r="B108" t="s">
        <v>5678</v>
      </c>
      <c r="C108" t="s">
        <v>5540</v>
      </c>
      <c r="D108" t="s">
        <v>5560</v>
      </c>
      <c r="E108" t="s">
        <v>5561</v>
      </c>
      <c r="F108" t="s">
        <v>5562</v>
      </c>
    </row>
    <row r="109" spans="1:6" x14ac:dyDescent="0.3">
      <c r="A109" t="s">
        <v>1465</v>
      </c>
      <c r="B109" t="s">
        <v>5679</v>
      </c>
      <c r="C109" t="s">
        <v>5552</v>
      </c>
      <c r="D109" t="s">
        <v>5645</v>
      </c>
      <c r="E109" t="s">
        <v>5645</v>
      </c>
      <c r="F109" t="s">
        <v>5543</v>
      </c>
    </row>
    <row r="110" spans="1:6" x14ac:dyDescent="0.3">
      <c r="A110" t="s">
        <v>640</v>
      </c>
      <c r="B110" t="s">
        <v>5680</v>
      </c>
      <c r="C110" t="s">
        <v>5552</v>
      </c>
      <c r="D110" t="s">
        <v>5545</v>
      </c>
      <c r="E110" t="s">
        <v>5546</v>
      </c>
      <c r="F110" t="s">
        <v>5547</v>
      </c>
    </row>
    <row r="111" spans="1:6" x14ac:dyDescent="0.3">
      <c r="A111" t="s">
        <v>348</v>
      </c>
      <c r="B111" t="s">
        <v>5681</v>
      </c>
      <c r="C111" t="s">
        <v>5552</v>
      </c>
      <c r="D111" t="s">
        <v>5600</v>
      </c>
      <c r="E111" t="s">
        <v>5573</v>
      </c>
      <c r="F111" t="s">
        <v>5562</v>
      </c>
    </row>
    <row r="112" spans="1:6" x14ac:dyDescent="0.3">
      <c r="A112" t="s">
        <v>271</v>
      </c>
      <c r="B112" t="s">
        <v>5682</v>
      </c>
      <c r="C112" t="s">
        <v>5552</v>
      </c>
      <c r="D112" t="s">
        <v>5557</v>
      </c>
      <c r="E112" t="s">
        <v>5558</v>
      </c>
      <c r="F112" t="s">
        <v>5555</v>
      </c>
    </row>
    <row r="113" spans="1:6" x14ac:dyDescent="0.3">
      <c r="A113" t="s">
        <v>650</v>
      </c>
      <c r="B113" t="s">
        <v>5683</v>
      </c>
      <c r="C113" t="s">
        <v>5567</v>
      </c>
      <c r="D113" t="s">
        <v>5549</v>
      </c>
      <c r="E113" t="s">
        <v>5550</v>
      </c>
      <c r="F113" t="s">
        <v>5547</v>
      </c>
    </row>
    <row r="114" spans="1:6" x14ac:dyDescent="0.3">
      <c r="A114" t="s">
        <v>335</v>
      </c>
      <c r="B114" t="s">
        <v>5684</v>
      </c>
      <c r="C114" t="s">
        <v>5540</v>
      </c>
      <c r="D114" t="s">
        <v>5569</v>
      </c>
      <c r="E114" t="s">
        <v>5570</v>
      </c>
      <c r="F114" t="s">
        <v>5555</v>
      </c>
    </row>
    <row r="115" spans="1:6" x14ac:dyDescent="0.3">
      <c r="A115" t="s">
        <v>474</v>
      </c>
      <c r="B115" t="s">
        <v>5685</v>
      </c>
      <c r="C115" t="s">
        <v>5540</v>
      </c>
      <c r="D115" t="s">
        <v>5589</v>
      </c>
      <c r="E115" t="s">
        <v>5573</v>
      </c>
      <c r="F115" t="s">
        <v>5562</v>
      </c>
    </row>
    <row r="116" spans="1:6" x14ac:dyDescent="0.3">
      <c r="A116" t="s">
        <v>585</v>
      </c>
      <c r="B116" t="s">
        <v>5686</v>
      </c>
      <c r="C116" t="s">
        <v>5552</v>
      </c>
      <c r="D116" t="s">
        <v>5545</v>
      </c>
      <c r="E116" t="s">
        <v>5546</v>
      </c>
      <c r="F116" t="s">
        <v>5547</v>
      </c>
    </row>
    <row r="117" spans="1:6" x14ac:dyDescent="0.3">
      <c r="A117" t="s">
        <v>1104</v>
      </c>
      <c r="B117" t="s">
        <v>5687</v>
      </c>
      <c r="C117" t="s">
        <v>5552</v>
      </c>
      <c r="D117" t="s">
        <v>5541</v>
      </c>
      <c r="E117" t="s">
        <v>5542</v>
      </c>
      <c r="F117" t="s">
        <v>5543</v>
      </c>
    </row>
    <row r="118" spans="1:6" x14ac:dyDescent="0.3">
      <c r="A118" t="s">
        <v>118</v>
      </c>
      <c r="B118" t="s">
        <v>5688</v>
      </c>
      <c r="C118" t="s">
        <v>5552</v>
      </c>
      <c r="D118" t="s">
        <v>5600</v>
      </c>
      <c r="E118" t="s">
        <v>5573</v>
      </c>
      <c r="F118" t="s">
        <v>5562</v>
      </c>
    </row>
    <row r="119" spans="1:6" x14ac:dyDescent="0.3">
      <c r="A119" t="s">
        <v>89</v>
      </c>
      <c r="B119" t="s">
        <v>5689</v>
      </c>
      <c r="C119" t="s">
        <v>5567</v>
      </c>
      <c r="D119" t="s">
        <v>5541</v>
      </c>
      <c r="E119" t="s">
        <v>5542</v>
      </c>
      <c r="F119" t="s">
        <v>5543</v>
      </c>
    </row>
    <row r="120" spans="1:6" x14ac:dyDescent="0.3">
      <c r="A120" t="s">
        <v>214</v>
      </c>
      <c r="B120" t="s">
        <v>5690</v>
      </c>
      <c r="C120" t="s">
        <v>5540</v>
      </c>
      <c r="D120" t="s">
        <v>5600</v>
      </c>
      <c r="E120" t="s">
        <v>5573</v>
      </c>
      <c r="F120" t="s">
        <v>5562</v>
      </c>
    </row>
    <row r="121" spans="1:6" x14ac:dyDescent="0.3">
      <c r="A121" t="s">
        <v>1627</v>
      </c>
      <c r="B121" t="s">
        <v>5691</v>
      </c>
      <c r="C121" t="s">
        <v>5552</v>
      </c>
      <c r="D121" t="s">
        <v>5586</v>
      </c>
      <c r="E121" t="s">
        <v>5587</v>
      </c>
      <c r="F121" t="s">
        <v>5555</v>
      </c>
    </row>
    <row r="122" spans="1:6" x14ac:dyDescent="0.3">
      <c r="A122" t="s">
        <v>1771</v>
      </c>
      <c r="B122" t="s">
        <v>5692</v>
      </c>
      <c r="C122" t="s">
        <v>5552</v>
      </c>
      <c r="D122" t="s">
        <v>5541</v>
      </c>
      <c r="E122" t="s">
        <v>5542</v>
      </c>
      <c r="F122" t="s">
        <v>5543</v>
      </c>
    </row>
    <row r="123" spans="1:6" x14ac:dyDescent="0.3">
      <c r="A123" t="s">
        <v>287</v>
      </c>
      <c r="B123" t="s">
        <v>5693</v>
      </c>
      <c r="C123" t="s">
        <v>5552</v>
      </c>
      <c r="D123" t="s">
        <v>5553</v>
      </c>
      <c r="E123" t="s">
        <v>5554</v>
      </c>
      <c r="F123" t="s">
        <v>5555</v>
      </c>
    </row>
    <row r="124" spans="1:6" x14ac:dyDescent="0.3">
      <c r="A124" t="s">
        <v>250</v>
      </c>
      <c r="B124" t="s">
        <v>5694</v>
      </c>
      <c r="C124" t="s">
        <v>5552</v>
      </c>
      <c r="D124" t="s">
        <v>5569</v>
      </c>
      <c r="E124" t="s">
        <v>5570</v>
      </c>
      <c r="F124" t="s">
        <v>5555</v>
      </c>
    </row>
    <row r="125" spans="1:6" x14ac:dyDescent="0.3">
      <c r="A125" t="s">
        <v>1948</v>
      </c>
      <c r="B125" t="s">
        <v>5695</v>
      </c>
      <c r="C125" t="s">
        <v>5552</v>
      </c>
      <c r="D125" t="s">
        <v>5586</v>
      </c>
      <c r="E125" t="s">
        <v>5587</v>
      </c>
      <c r="F125" t="s">
        <v>5555</v>
      </c>
    </row>
    <row r="126" spans="1:6" x14ac:dyDescent="0.3">
      <c r="A126" t="s">
        <v>1266</v>
      </c>
      <c r="B126" t="s">
        <v>5696</v>
      </c>
      <c r="C126" t="s">
        <v>5552</v>
      </c>
      <c r="D126" t="s">
        <v>5600</v>
      </c>
      <c r="E126" t="s">
        <v>5573</v>
      </c>
      <c r="F126" t="s">
        <v>5562</v>
      </c>
    </row>
    <row r="127" spans="1:6" x14ac:dyDescent="0.3">
      <c r="A127" t="s">
        <v>532</v>
      </c>
      <c r="B127" t="s">
        <v>5697</v>
      </c>
      <c r="C127" t="s">
        <v>5567</v>
      </c>
      <c r="D127" t="s">
        <v>5581</v>
      </c>
      <c r="E127" t="s">
        <v>5582</v>
      </c>
      <c r="F127" t="s">
        <v>5547</v>
      </c>
    </row>
    <row r="128" spans="1:6" x14ac:dyDescent="0.3">
      <c r="A128" t="s">
        <v>542</v>
      </c>
      <c r="B128" t="s">
        <v>5698</v>
      </c>
      <c r="C128" t="s">
        <v>5567</v>
      </c>
      <c r="D128" t="s">
        <v>5560</v>
      </c>
      <c r="E128" t="s">
        <v>5561</v>
      </c>
      <c r="F128" t="s">
        <v>5562</v>
      </c>
    </row>
    <row r="129" spans="1:6" x14ac:dyDescent="0.3">
      <c r="A129" t="s">
        <v>1204</v>
      </c>
      <c r="B129" t="s">
        <v>5699</v>
      </c>
      <c r="C129" t="s">
        <v>5552</v>
      </c>
      <c r="D129" t="s">
        <v>5541</v>
      </c>
      <c r="E129" t="s">
        <v>5542</v>
      </c>
      <c r="F129" t="s">
        <v>5543</v>
      </c>
    </row>
    <row r="130" spans="1:6" x14ac:dyDescent="0.3">
      <c r="A130" t="s">
        <v>737</v>
      </c>
      <c r="B130" t="s">
        <v>5700</v>
      </c>
      <c r="C130" t="s">
        <v>5540</v>
      </c>
      <c r="D130" t="s">
        <v>5589</v>
      </c>
      <c r="E130" t="s">
        <v>5573</v>
      </c>
      <c r="F130" t="s">
        <v>5562</v>
      </c>
    </row>
    <row r="131" spans="1:6" x14ac:dyDescent="0.3">
      <c r="A131" t="s">
        <v>865</v>
      </c>
      <c r="B131" t="s">
        <v>5701</v>
      </c>
      <c r="C131" t="s">
        <v>5567</v>
      </c>
      <c r="D131" t="s">
        <v>5589</v>
      </c>
      <c r="E131" t="s">
        <v>5573</v>
      </c>
      <c r="F131" t="s">
        <v>5562</v>
      </c>
    </row>
    <row r="132" spans="1:6" x14ac:dyDescent="0.3">
      <c r="A132" t="s">
        <v>1709</v>
      </c>
      <c r="B132" t="s">
        <v>5702</v>
      </c>
      <c r="C132" t="s">
        <v>5540</v>
      </c>
      <c r="D132" t="s">
        <v>5645</v>
      </c>
      <c r="E132" t="s">
        <v>5645</v>
      </c>
      <c r="F132" t="s">
        <v>5543</v>
      </c>
    </row>
    <row r="133" spans="1:6" x14ac:dyDescent="0.3">
      <c r="A133" t="s">
        <v>1212</v>
      </c>
      <c r="B133" t="s">
        <v>5703</v>
      </c>
      <c r="C133" t="s">
        <v>5567</v>
      </c>
      <c r="D133" t="s">
        <v>5564</v>
      </c>
      <c r="E133" t="s">
        <v>5565</v>
      </c>
      <c r="F133" t="s">
        <v>5543</v>
      </c>
    </row>
    <row r="134" spans="1:6" x14ac:dyDescent="0.3">
      <c r="A134" t="s">
        <v>2696</v>
      </c>
      <c r="B134" t="s">
        <v>5704</v>
      </c>
      <c r="C134" t="s">
        <v>5552</v>
      </c>
      <c r="D134" t="s">
        <v>5600</v>
      </c>
      <c r="E134" t="s">
        <v>5573</v>
      </c>
      <c r="F134" t="s">
        <v>5562</v>
      </c>
    </row>
    <row r="135" spans="1:6" x14ac:dyDescent="0.3">
      <c r="A135" t="s">
        <v>184</v>
      </c>
      <c r="B135" t="s">
        <v>5705</v>
      </c>
      <c r="C135" t="s">
        <v>5540</v>
      </c>
      <c r="D135" t="s">
        <v>5645</v>
      </c>
      <c r="E135" t="s">
        <v>5645</v>
      </c>
      <c r="F135" t="s">
        <v>5543</v>
      </c>
    </row>
    <row r="136" spans="1:6" x14ac:dyDescent="0.3">
      <c r="A136" t="s">
        <v>138</v>
      </c>
      <c r="B136" t="s">
        <v>5706</v>
      </c>
      <c r="C136" t="s">
        <v>5552</v>
      </c>
      <c r="D136" t="s">
        <v>5581</v>
      </c>
      <c r="E136" t="s">
        <v>5582</v>
      </c>
      <c r="F136" t="s">
        <v>5547</v>
      </c>
    </row>
    <row r="137" spans="1:6" x14ac:dyDescent="0.3">
      <c r="A137" t="s">
        <v>301</v>
      </c>
      <c r="B137" t="s">
        <v>5707</v>
      </c>
      <c r="C137" t="s">
        <v>5567</v>
      </c>
      <c r="D137" t="s">
        <v>5581</v>
      </c>
      <c r="E137" t="s">
        <v>5582</v>
      </c>
      <c r="F137" t="s">
        <v>5547</v>
      </c>
    </row>
    <row r="138" spans="1:6" x14ac:dyDescent="0.3">
      <c r="A138" t="s">
        <v>416</v>
      </c>
      <c r="B138" t="s">
        <v>5708</v>
      </c>
      <c r="C138" t="s">
        <v>5552</v>
      </c>
      <c r="D138" t="s">
        <v>5586</v>
      </c>
      <c r="E138" t="s">
        <v>5587</v>
      </c>
      <c r="F138" t="s">
        <v>5555</v>
      </c>
    </row>
    <row r="139" spans="1:6" x14ac:dyDescent="0.3">
      <c r="A139" t="s">
        <v>2755</v>
      </c>
      <c r="B139" t="s">
        <v>5709</v>
      </c>
      <c r="C139" t="s">
        <v>5552</v>
      </c>
      <c r="D139" t="s">
        <v>5581</v>
      </c>
      <c r="E139" t="s">
        <v>5582</v>
      </c>
      <c r="F139" t="s">
        <v>5547</v>
      </c>
    </row>
    <row r="140" spans="1:6" x14ac:dyDescent="0.3">
      <c r="A140" t="s">
        <v>1946</v>
      </c>
      <c r="B140" t="s">
        <v>5710</v>
      </c>
      <c r="C140" t="s">
        <v>5552</v>
      </c>
      <c r="D140" t="s">
        <v>5645</v>
      </c>
      <c r="E140" t="s">
        <v>5645</v>
      </c>
      <c r="F140" t="s">
        <v>5543</v>
      </c>
    </row>
    <row r="141" spans="1:6" x14ac:dyDescent="0.3">
      <c r="A141" t="s">
        <v>1487</v>
      </c>
      <c r="B141" t="s">
        <v>5711</v>
      </c>
      <c r="C141" t="s">
        <v>5552</v>
      </c>
      <c r="D141" t="s">
        <v>5549</v>
      </c>
      <c r="E141" t="s">
        <v>5550</v>
      </c>
      <c r="F141" t="s">
        <v>5547</v>
      </c>
    </row>
    <row r="142" spans="1:6" x14ac:dyDescent="0.3">
      <c r="A142" t="s">
        <v>390</v>
      </c>
      <c r="B142" t="s">
        <v>5712</v>
      </c>
      <c r="C142" t="s">
        <v>5552</v>
      </c>
      <c r="D142" t="s">
        <v>5600</v>
      </c>
      <c r="E142" t="s">
        <v>5573</v>
      </c>
      <c r="F142" t="s">
        <v>5562</v>
      </c>
    </row>
    <row r="143" spans="1:6" x14ac:dyDescent="0.3">
      <c r="A143" t="s">
        <v>683</v>
      </c>
      <c r="B143" t="s">
        <v>5713</v>
      </c>
      <c r="C143" t="s">
        <v>5552</v>
      </c>
      <c r="D143" t="s">
        <v>5581</v>
      </c>
      <c r="E143" t="s">
        <v>5582</v>
      </c>
      <c r="F143" t="s">
        <v>5547</v>
      </c>
    </row>
    <row r="144" spans="1:6" x14ac:dyDescent="0.3">
      <c r="A144" t="s">
        <v>799</v>
      </c>
      <c r="B144" t="s">
        <v>5714</v>
      </c>
      <c r="C144" t="s">
        <v>5552</v>
      </c>
      <c r="D144" t="s">
        <v>5592</v>
      </c>
      <c r="E144" t="s">
        <v>5561</v>
      </c>
      <c r="F144" t="s">
        <v>5562</v>
      </c>
    </row>
    <row r="145" spans="1:6" x14ac:dyDescent="0.3">
      <c r="A145" t="s">
        <v>197</v>
      </c>
      <c r="B145" t="s">
        <v>5715</v>
      </c>
      <c r="C145" t="s">
        <v>5567</v>
      </c>
      <c r="D145" t="s">
        <v>5564</v>
      </c>
      <c r="E145" t="s">
        <v>5565</v>
      </c>
      <c r="F145" t="s">
        <v>5543</v>
      </c>
    </row>
    <row r="146" spans="1:6" x14ac:dyDescent="0.3">
      <c r="A146" t="s">
        <v>1630</v>
      </c>
      <c r="B146" t="s">
        <v>5716</v>
      </c>
      <c r="C146" t="s">
        <v>5552</v>
      </c>
      <c r="D146" t="s">
        <v>5600</v>
      </c>
      <c r="E146" t="s">
        <v>5573</v>
      </c>
      <c r="F146" t="s">
        <v>5562</v>
      </c>
    </row>
    <row r="147" spans="1:6" x14ac:dyDescent="0.3">
      <c r="A147" t="s">
        <v>397</v>
      </c>
      <c r="B147" t="s">
        <v>5717</v>
      </c>
      <c r="C147" t="s">
        <v>5552</v>
      </c>
      <c r="D147" t="s">
        <v>5569</v>
      </c>
      <c r="E147" t="s">
        <v>5570</v>
      </c>
      <c r="F147" t="s">
        <v>5555</v>
      </c>
    </row>
    <row r="148" spans="1:6" x14ac:dyDescent="0.3">
      <c r="A148" t="s">
        <v>279</v>
      </c>
      <c r="B148" t="s">
        <v>5718</v>
      </c>
      <c r="C148" t="s">
        <v>5552</v>
      </c>
      <c r="D148" t="s">
        <v>5645</v>
      </c>
      <c r="E148" t="s">
        <v>5645</v>
      </c>
      <c r="F148" t="s">
        <v>5543</v>
      </c>
    </row>
    <row r="149" spans="1:6" x14ac:dyDescent="0.3">
      <c r="A149" t="s">
        <v>453</v>
      </c>
      <c r="B149" t="s">
        <v>5719</v>
      </c>
      <c r="C149" t="s">
        <v>5540</v>
      </c>
      <c r="D149" t="s">
        <v>5581</v>
      </c>
      <c r="E149" t="s">
        <v>5582</v>
      </c>
      <c r="F149" t="s">
        <v>5547</v>
      </c>
    </row>
    <row r="150" spans="1:6" x14ac:dyDescent="0.3">
      <c r="A150" t="s">
        <v>1652</v>
      </c>
      <c r="B150" t="s">
        <v>5720</v>
      </c>
      <c r="C150" t="s">
        <v>5552</v>
      </c>
      <c r="D150" t="s">
        <v>5645</v>
      </c>
      <c r="E150" t="s">
        <v>5645</v>
      </c>
      <c r="F150" t="s">
        <v>5543</v>
      </c>
    </row>
    <row r="151" spans="1:6" x14ac:dyDescent="0.3">
      <c r="A151" t="s">
        <v>223</v>
      </c>
      <c r="B151" t="s">
        <v>5721</v>
      </c>
      <c r="C151" t="s">
        <v>5567</v>
      </c>
      <c r="D151" t="s">
        <v>5645</v>
      </c>
      <c r="E151" t="s">
        <v>5645</v>
      </c>
      <c r="F151" t="s">
        <v>5543</v>
      </c>
    </row>
    <row r="152" spans="1:6" x14ac:dyDescent="0.3">
      <c r="A152" t="s">
        <v>510</v>
      </c>
      <c r="B152" t="s">
        <v>5722</v>
      </c>
      <c r="C152" t="s">
        <v>5540</v>
      </c>
      <c r="D152" t="s">
        <v>5557</v>
      </c>
      <c r="E152" t="s">
        <v>5558</v>
      </c>
      <c r="F152" t="s">
        <v>5555</v>
      </c>
    </row>
    <row r="153" spans="1:6" x14ac:dyDescent="0.3">
      <c r="A153" t="s">
        <v>52</v>
      </c>
      <c r="B153" t="s">
        <v>5723</v>
      </c>
      <c r="C153" t="s">
        <v>5540</v>
      </c>
      <c r="D153" t="s">
        <v>5581</v>
      </c>
      <c r="E153" t="s">
        <v>5582</v>
      </c>
      <c r="F153" t="s">
        <v>5547</v>
      </c>
    </row>
    <row r="154" spans="1:6" x14ac:dyDescent="0.3">
      <c r="A154" t="s">
        <v>712</v>
      </c>
      <c r="B154" t="s">
        <v>5724</v>
      </c>
      <c r="C154" t="s">
        <v>5552</v>
      </c>
      <c r="D154" t="s">
        <v>5545</v>
      </c>
      <c r="E154" t="s">
        <v>5546</v>
      </c>
      <c r="F154" t="s">
        <v>5547</v>
      </c>
    </row>
    <row r="155" spans="1:6" x14ac:dyDescent="0.3">
      <c r="A155" t="s">
        <v>365</v>
      </c>
      <c r="B155" t="s">
        <v>5725</v>
      </c>
      <c r="C155" t="s">
        <v>5552</v>
      </c>
      <c r="D155" t="s">
        <v>5560</v>
      </c>
      <c r="E155" t="s">
        <v>5561</v>
      </c>
      <c r="F155" t="s">
        <v>5562</v>
      </c>
    </row>
    <row r="156" spans="1:6" x14ac:dyDescent="0.3">
      <c r="A156" t="s">
        <v>93</v>
      </c>
      <c r="B156" t="s">
        <v>5726</v>
      </c>
      <c r="C156" t="s">
        <v>5540</v>
      </c>
      <c r="D156" t="s">
        <v>5589</v>
      </c>
      <c r="E156" t="s">
        <v>5573</v>
      </c>
      <c r="F156" t="s">
        <v>5562</v>
      </c>
    </row>
    <row r="157" spans="1:6" x14ac:dyDescent="0.3">
      <c r="A157" t="s">
        <v>2126</v>
      </c>
      <c r="B157" t="s">
        <v>5727</v>
      </c>
      <c r="C157" t="s">
        <v>5552</v>
      </c>
      <c r="D157" t="s">
        <v>5600</v>
      </c>
      <c r="E157" t="s">
        <v>5573</v>
      </c>
      <c r="F157" t="s">
        <v>5562</v>
      </c>
    </row>
    <row r="158" spans="1:6" x14ac:dyDescent="0.3">
      <c r="A158" t="s">
        <v>881</v>
      </c>
      <c r="B158" t="s">
        <v>5728</v>
      </c>
      <c r="C158" t="s">
        <v>5567</v>
      </c>
      <c r="D158" t="s">
        <v>5569</v>
      </c>
      <c r="E158" t="s">
        <v>5570</v>
      </c>
      <c r="F158" t="s">
        <v>5555</v>
      </c>
    </row>
    <row r="159" spans="1:6" x14ac:dyDescent="0.3">
      <c r="A159" t="s">
        <v>597</v>
      </c>
      <c r="B159" t="s">
        <v>5729</v>
      </c>
      <c r="C159" t="s">
        <v>5552</v>
      </c>
      <c r="D159" t="s">
        <v>5549</v>
      </c>
      <c r="E159" t="s">
        <v>5550</v>
      </c>
      <c r="F159" t="s">
        <v>5547</v>
      </c>
    </row>
    <row r="160" spans="1:6" x14ac:dyDescent="0.3">
      <c r="A160" t="s">
        <v>2204</v>
      </c>
      <c r="B160" t="s">
        <v>5730</v>
      </c>
      <c r="C160" t="s">
        <v>5552</v>
      </c>
      <c r="D160" t="s">
        <v>5645</v>
      </c>
      <c r="E160" t="s">
        <v>5645</v>
      </c>
      <c r="F160" t="s">
        <v>5543</v>
      </c>
    </row>
    <row r="161" spans="1:6" x14ac:dyDescent="0.3">
      <c r="A161" t="s">
        <v>413</v>
      </c>
      <c r="B161" t="s">
        <v>5731</v>
      </c>
      <c r="C161" t="s">
        <v>5567</v>
      </c>
      <c r="D161" t="s">
        <v>5586</v>
      </c>
      <c r="E161" t="s">
        <v>5587</v>
      </c>
      <c r="F161" t="s">
        <v>5555</v>
      </c>
    </row>
    <row r="162" spans="1:6" x14ac:dyDescent="0.3">
      <c r="A162" t="s">
        <v>111</v>
      </c>
      <c r="B162" t="s">
        <v>5732</v>
      </c>
      <c r="C162" t="s">
        <v>5552</v>
      </c>
      <c r="D162" t="s">
        <v>5549</v>
      </c>
      <c r="E162" t="s">
        <v>5550</v>
      </c>
      <c r="F162" t="s">
        <v>5547</v>
      </c>
    </row>
    <row r="163" spans="1:6" x14ac:dyDescent="0.3">
      <c r="A163" t="s">
        <v>1247</v>
      </c>
      <c r="B163" t="s">
        <v>5733</v>
      </c>
      <c r="C163" t="s">
        <v>5540</v>
      </c>
      <c r="D163" t="s">
        <v>5560</v>
      </c>
      <c r="E163" t="s">
        <v>5561</v>
      </c>
      <c r="F163" t="s">
        <v>5562</v>
      </c>
    </row>
    <row r="164" spans="1:6" x14ac:dyDescent="0.3">
      <c r="A164" t="s">
        <v>2929</v>
      </c>
      <c r="B164" t="s">
        <v>5734</v>
      </c>
      <c r="C164" t="s">
        <v>5567</v>
      </c>
      <c r="D164" t="s">
        <v>5569</v>
      </c>
      <c r="E164" t="s">
        <v>5570</v>
      </c>
      <c r="F164" t="s">
        <v>5555</v>
      </c>
    </row>
    <row r="165" spans="1:6" x14ac:dyDescent="0.3">
      <c r="A165" t="s">
        <v>850</v>
      </c>
      <c r="B165" t="s">
        <v>5735</v>
      </c>
      <c r="C165" t="s">
        <v>5552</v>
      </c>
      <c r="D165" t="s">
        <v>5545</v>
      </c>
      <c r="E165" t="s">
        <v>5546</v>
      </c>
      <c r="F165" t="s">
        <v>5547</v>
      </c>
    </row>
    <row r="166" spans="1:6" x14ac:dyDescent="0.3">
      <c r="A166" t="s">
        <v>1084</v>
      </c>
      <c r="B166" t="s">
        <v>5736</v>
      </c>
      <c r="C166" t="s">
        <v>5552</v>
      </c>
      <c r="D166" t="s">
        <v>5541</v>
      </c>
      <c r="E166" t="s">
        <v>5542</v>
      </c>
      <c r="F166" t="s">
        <v>5543</v>
      </c>
    </row>
    <row r="167" spans="1:6" x14ac:dyDescent="0.3">
      <c r="A167" t="s">
        <v>1017</v>
      </c>
      <c r="B167" t="s">
        <v>5737</v>
      </c>
      <c r="C167" t="s">
        <v>5552</v>
      </c>
      <c r="D167" t="s">
        <v>5589</v>
      </c>
      <c r="E167" t="s">
        <v>5573</v>
      </c>
      <c r="F167" t="s">
        <v>5562</v>
      </c>
    </row>
    <row r="168" spans="1:6" x14ac:dyDescent="0.3">
      <c r="A168" t="s">
        <v>204</v>
      </c>
      <c r="B168" t="s">
        <v>5738</v>
      </c>
      <c r="C168" t="s">
        <v>5552</v>
      </c>
      <c r="D168" t="s">
        <v>5586</v>
      </c>
      <c r="E168" t="s">
        <v>5587</v>
      </c>
      <c r="F168" t="s">
        <v>5555</v>
      </c>
    </row>
    <row r="169" spans="1:6" x14ac:dyDescent="0.3">
      <c r="A169" t="s">
        <v>546</v>
      </c>
      <c r="B169" t="s">
        <v>5739</v>
      </c>
      <c r="C169" t="s">
        <v>5540</v>
      </c>
      <c r="D169" t="s">
        <v>5645</v>
      </c>
      <c r="E169" t="s">
        <v>5645</v>
      </c>
      <c r="F169" t="s">
        <v>5543</v>
      </c>
    </row>
    <row r="170" spans="1:6" x14ac:dyDescent="0.3">
      <c r="A170" t="s">
        <v>1545</v>
      </c>
      <c r="B170" t="s">
        <v>5740</v>
      </c>
      <c r="C170" t="s">
        <v>5552</v>
      </c>
      <c r="D170" t="s">
        <v>5564</v>
      </c>
      <c r="E170" t="s">
        <v>5565</v>
      </c>
      <c r="F170" t="s">
        <v>5543</v>
      </c>
    </row>
    <row r="171" spans="1:6" x14ac:dyDescent="0.3">
      <c r="A171" t="s">
        <v>627</v>
      </c>
      <c r="B171" t="s">
        <v>5741</v>
      </c>
      <c r="C171" t="s">
        <v>5540</v>
      </c>
      <c r="D171" t="s">
        <v>5572</v>
      </c>
      <c r="E171" t="s">
        <v>5573</v>
      </c>
      <c r="F171" t="s">
        <v>5562</v>
      </c>
    </row>
    <row r="172" spans="1:6" x14ac:dyDescent="0.3">
      <c r="A172" t="s">
        <v>140</v>
      </c>
      <c r="B172" t="s">
        <v>5742</v>
      </c>
      <c r="C172" t="s">
        <v>5552</v>
      </c>
      <c r="D172" t="s">
        <v>5645</v>
      </c>
      <c r="E172" t="s">
        <v>5645</v>
      </c>
      <c r="F172" t="s">
        <v>5543</v>
      </c>
    </row>
    <row r="173" spans="1:6" x14ac:dyDescent="0.3">
      <c r="A173" t="s">
        <v>130</v>
      </c>
      <c r="B173" t="s">
        <v>5743</v>
      </c>
      <c r="C173" t="s">
        <v>5552</v>
      </c>
      <c r="D173" t="s">
        <v>5545</v>
      </c>
      <c r="E173" t="s">
        <v>5546</v>
      </c>
      <c r="F173" t="s">
        <v>5547</v>
      </c>
    </row>
    <row r="174" spans="1:6" x14ac:dyDescent="0.3">
      <c r="A174" t="s">
        <v>563</v>
      </c>
      <c r="B174" t="s">
        <v>5744</v>
      </c>
      <c r="C174" t="s">
        <v>5552</v>
      </c>
      <c r="D174" t="s">
        <v>5572</v>
      </c>
      <c r="E174" t="s">
        <v>5573</v>
      </c>
      <c r="F174" t="s">
        <v>5562</v>
      </c>
    </row>
    <row r="175" spans="1:6" x14ac:dyDescent="0.3">
      <c r="A175" t="s">
        <v>1005</v>
      </c>
      <c r="B175" t="s">
        <v>5745</v>
      </c>
      <c r="C175" t="s">
        <v>5540</v>
      </c>
      <c r="D175" t="s">
        <v>5564</v>
      </c>
      <c r="E175" t="s">
        <v>5565</v>
      </c>
      <c r="F175" t="s">
        <v>5543</v>
      </c>
    </row>
    <row r="176" spans="1:6" x14ac:dyDescent="0.3">
      <c r="A176" t="s">
        <v>291</v>
      </c>
      <c r="B176" t="s">
        <v>5746</v>
      </c>
      <c r="C176" t="s">
        <v>5540</v>
      </c>
      <c r="D176" t="s">
        <v>5557</v>
      </c>
      <c r="E176" t="s">
        <v>5558</v>
      </c>
      <c r="F176" t="s">
        <v>5555</v>
      </c>
    </row>
    <row r="177" spans="1:6" x14ac:dyDescent="0.3">
      <c r="A177" t="s">
        <v>1024</v>
      </c>
      <c r="B177" t="s">
        <v>5747</v>
      </c>
      <c r="C177" t="s">
        <v>5552</v>
      </c>
      <c r="D177" t="s">
        <v>5541</v>
      </c>
      <c r="E177" t="s">
        <v>5542</v>
      </c>
      <c r="F177" t="s">
        <v>5543</v>
      </c>
    </row>
    <row r="178" spans="1:6" x14ac:dyDescent="0.3">
      <c r="A178" t="s">
        <v>534</v>
      </c>
      <c r="B178" t="s">
        <v>5748</v>
      </c>
      <c r="C178" t="s">
        <v>5552</v>
      </c>
      <c r="D178" t="s">
        <v>5541</v>
      </c>
      <c r="E178" t="s">
        <v>5542</v>
      </c>
      <c r="F178" t="s">
        <v>5543</v>
      </c>
    </row>
    <row r="179" spans="1:6" x14ac:dyDescent="0.3">
      <c r="A179" t="s">
        <v>1079</v>
      </c>
      <c r="B179" t="s">
        <v>5749</v>
      </c>
      <c r="C179" t="s">
        <v>5567</v>
      </c>
      <c r="D179" t="s">
        <v>5572</v>
      </c>
      <c r="E179" t="s">
        <v>5573</v>
      </c>
      <c r="F179" t="s">
        <v>5562</v>
      </c>
    </row>
    <row r="180" spans="1:6" x14ac:dyDescent="0.3">
      <c r="A180" t="s">
        <v>212</v>
      </c>
      <c r="B180" t="s">
        <v>5750</v>
      </c>
      <c r="C180" t="s">
        <v>5552</v>
      </c>
      <c r="D180" t="s">
        <v>5549</v>
      </c>
      <c r="E180" t="s">
        <v>5550</v>
      </c>
      <c r="F180" t="s">
        <v>5547</v>
      </c>
    </row>
    <row r="181" spans="1:6" x14ac:dyDescent="0.3">
      <c r="A181" t="s">
        <v>124</v>
      </c>
      <c r="B181" t="s">
        <v>5751</v>
      </c>
      <c r="C181" t="s">
        <v>5552</v>
      </c>
      <c r="D181" t="s">
        <v>5541</v>
      </c>
      <c r="E181" t="s">
        <v>5542</v>
      </c>
      <c r="F181" t="s">
        <v>5543</v>
      </c>
    </row>
    <row r="182" spans="1:6" x14ac:dyDescent="0.3">
      <c r="A182" t="s">
        <v>1462</v>
      </c>
      <c r="B182" t="s">
        <v>5752</v>
      </c>
      <c r="C182" t="s">
        <v>5552</v>
      </c>
      <c r="D182" t="s">
        <v>5549</v>
      </c>
      <c r="E182" t="s">
        <v>5550</v>
      </c>
      <c r="F182" t="s">
        <v>5547</v>
      </c>
    </row>
    <row r="183" spans="1:6" x14ac:dyDescent="0.3">
      <c r="A183" t="s">
        <v>731</v>
      </c>
      <c r="B183" t="s">
        <v>5753</v>
      </c>
      <c r="C183" t="s">
        <v>5540</v>
      </c>
      <c r="D183" t="s">
        <v>5564</v>
      </c>
      <c r="E183" t="s">
        <v>5565</v>
      </c>
      <c r="F183" t="s">
        <v>5543</v>
      </c>
    </row>
    <row r="184" spans="1:6" x14ac:dyDescent="0.3">
      <c r="A184" t="s">
        <v>898</v>
      </c>
      <c r="B184" t="s">
        <v>5754</v>
      </c>
      <c r="C184" t="s">
        <v>5567</v>
      </c>
      <c r="D184" t="s">
        <v>5581</v>
      </c>
      <c r="E184" t="s">
        <v>5582</v>
      </c>
      <c r="F184" t="s">
        <v>5547</v>
      </c>
    </row>
    <row r="185" spans="1:6" x14ac:dyDescent="0.3">
      <c r="A185" t="s">
        <v>1029</v>
      </c>
      <c r="B185" t="s">
        <v>5755</v>
      </c>
      <c r="C185" t="s">
        <v>5552</v>
      </c>
      <c r="D185" t="s">
        <v>5541</v>
      </c>
      <c r="E185" t="s">
        <v>5542</v>
      </c>
      <c r="F185" t="s">
        <v>5543</v>
      </c>
    </row>
    <row r="186" spans="1:6" x14ac:dyDescent="0.3">
      <c r="A186" t="s">
        <v>189</v>
      </c>
      <c r="B186" t="s">
        <v>5756</v>
      </c>
      <c r="C186" t="s">
        <v>5552</v>
      </c>
      <c r="D186" t="s">
        <v>5572</v>
      </c>
      <c r="E186" t="s">
        <v>5573</v>
      </c>
      <c r="F186" t="s">
        <v>5562</v>
      </c>
    </row>
    <row r="187" spans="1:6" x14ac:dyDescent="0.3">
      <c r="A187" t="s">
        <v>150</v>
      </c>
      <c r="B187" t="s">
        <v>5757</v>
      </c>
      <c r="C187" t="s">
        <v>5540</v>
      </c>
      <c r="D187" t="s">
        <v>5541</v>
      </c>
      <c r="E187" t="s">
        <v>5542</v>
      </c>
      <c r="F187" t="s">
        <v>5543</v>
      </c>
    </row>
    <row r="188" spans="1:6" x14ac:dyDescent="0.3">
      <c r="A188" t="s">
        <v>521</v>
      </c>
      <c r="B188" t="s">
        <v>5758</v>
      </c>
      <c r="C188" t="s">
        <v>5552</v>
      </c>
      <c r="D188" t="s">
        <v>5589</v>
      </c>
      <c r="E188" t="s">
        <v>5573</v>
      </c>
      <c r="F188" t="s">
        <v>5562</v>
      </c>
    </row>
    <row r="189" spans="1:6" x14ac:dyDescent="0.3">
      <c r="A189" t="s">
        <v>363</v>
      </c>
      <c r="B189" t="s">
        <v>5759</v>
      </c>
      <c r="C189" t="s">
        <v>5567</v>
      </c>
      <c r="D189" t="s">
        <v>5545</v>
      </c>
      <c r="E189" t="s">
        <v>5546</v>
      </c>
      <c r="F189" t="s">
        <v>5547</v>
      </c>
    </row>
    <row r="190" spans="1:6" x14ac:dyDescent="0.3">
      <c r="A190" t="s">
        <v>825</v>
      </c>
      <c r="B190" t="s">
        <v>5760</v>
      </c>
      <c r="C190" t="s">
        <v>5540</v>
      </c>
      <c r="D190" t="s">
        <v>5645</v>
      </c>
      <c r="E190" t="s">
        <v>5645</v>
      </c>
      <c r="F190" t="s">
        <v>5543</v>
      </c>
    </row>
    <row r="191" spans="1:6" x14ac:dyDescent="0.3">
      <c r="A191" t="s">
        <v>115</v>
      </c>
      <c r="B191" t="s">
        <v>5761</v>
      </c>
      <c r="C191" t="s">
        <v>5552</v>
      </c>
      <c r="D191" t="s">
        <v>5645</v>
      </c>
      <c r="E191" t="s">
        <v>5645</v>
      </c>
      <c r="F191" t="s">
        <v>5543</v>
      </c>
    </row>
    <row r="192" spans="1:6" x14ac:dyDescent="0.3">
      <c r="A192" t="s">
        <v>787</v>
      </c>
      <c r="B192" t="s">
        <v>5762</v>
      </c>
      <c r="C192" t="s">
        <v>5567</v>
      </c>
      <c r="D192" t="s">
        <v>5553</v>
      </c>
      <c r="E192" t="s">
        <v>5554</v>
      </c>
      <c r="F192" t="s">
        <v>5555</v>
      </c>
    </row>
    <row r="193" spans="1:6" x14ac:dyDescent="0.3">
      <c r="A193" t="s">
        <v>922</v>
      </c>
      <c r="B193" t="s">
        <v>5763</v>
      </c>
      <c r="C193" t="s">
        <v>5552</v>
      </c>
      <c r="D193" t="s">
        <v>5645</v>
      </c>
      <c r="E193" t="s">
        <v>5645</v>
      </c>
      <c r="F193" t="s">
        <v>5543</v>
      </c>
    </row>
    <row r="194" spans="1:6" x14ac:dyDescent="0.3">
      <c r="A194" t="s">
        <v>501</v>
      </c>
      <c r="B194" t="s">
        <v>5764</v>
      </c>
      <c r="C194" t="s">
        <v>5552</v>
      </c>
      <c r="D194" t="s">
        <v>5560</v>
      </c>
      <c r="E194" t="s">
        <v>5561</v>
      </c>
      <c r="F194" t="s">
        <v>5562</v>
      </c>
    </row>
    <row r="195" spans="1:6" x14ac:dyDescent="0.3">
      <c r="A195" t="s">
        <v>2075</v>
      </c>
      <c r="B195" t="s">
        <v>5765</v>
      </c>
      <c r="C195" t="s">
        <v>5552</v>
      </c>
      <c r="D195" t="s">
        <v>5560</v>
      </c>
      <c r="E195" t="s">
        <v>5561</v>
      </c>
      <c r="F195" t="s">
        <v>5562</v>
      </c>
    </row>
    <row r="196" spans="1:6" x14ac:dyDescent="0.3">
      <c r="A196" t="s">
        <v>309</v>
      </c>
      <c r="B196" t="s">
        <v>5766</v>
      </c>
      <c r="C196" t="s">
        <v>5540</v>
      </c>
      <c r="D196" t="s">
        <v>5569</v>
      </c>
      <c r="E196" t="s">
        <v>5570</v>
      </c>
      <c r="F196" t="s">
        <v>5555</v>
      </c>
    </row>
    <row r="197" spans="1:6" x14ac:dyDescent="0.3">
      <c r="A197" t="s">
        <v>168</v>
      </c>
      <c r="B197" t="s">
        <v>5767</v>
      </c>
      <c r="C197" t="s">
        <v>5567</v>
      </c>
      <c r="D197" t="s">
        <v>5592</v>
      </c>
      <c r="E197" t="s">
        <v>5561</v>
      </c>
      <c r="F197" t="s">
        <v>5562</v>
      </c>
    </row>
    <row r="198" spans="1:6" x14ac:dyDescent="0.3">
      <c r="A198" t="s">
        <v>231</v>
      </c>
      <c r="B198" t="s">
        <v>5768</v>
      </c>
      <c r="C198" t="s">
        <v>5552</v>
      </c>
      <c r="D198" t="s">
        <v>5592</v>
      </c>
      <c r="E198" t="s">
        <v>5561</v>
      </c>
      <c r="F198" t="s">
        <v>5562</v>
      </c>
    </row>
    <row r="199" spans="1:6" x14ac:dyDescent="0.3">
      <c r="A199" t="s">
        <v>1353</v>
      </c>
      <c r="B199" t="s">
        <v>5769</v>
      </c>
      <c r="C199" t="s">
        <v>5540</v>
      </c>
      <c r="D199" t="s">
        <v>5589</v>
      </c>
      <c r="E199" t="s">
        <v>5573</v>
      </c>
      <c r="F199" t="s">
        <v>5562</v>
      </c>
    </row>
    <row r="200" spans="1:6" x14ac:dyDescent="0.3">
      <c r="A200" t="s">
        <v>863</v>
      </c>
      <c r="B200" t="s">
        <v>5770</v>
      </c>
      <c r="C200" t="s">
        <v>5552</v>
      </c>
      <c r="D200" t="s">
        <v>5592</v>
      </c>
      <c r="E200" t="s">
        <v>5561</v>
      </c>
      <c r="F200" t="s">
        <v>5562</v>
      </c>
    </row>
    <row r="201" spans="1:6" x14ac:dyDescent="0.3">
      <c r="A201" t="s">
        <v>49</v>
      </c>
      <c r="B201" t="s">
        <v>5771</v>
      </c>
      <c r="C201" t="s">
        <v>5552</v>
      </c>
      <c r="D201" t="s">
        <v>5572</v>
      </c>
      <c r="E201" t="s">
        <v>5573</v>
      </c>
      <c r="F201" t="s">
        <v>5562</v>
      </c>
    </row>
    <row r="202" spans="1:6" x14ac:dyDescent="0.3">
      <c r="A202" t="s">
        <v>1233</v>
      </c>
      <c r="B202" t="s">
        <v>5772</v>
      </c>
      <c r="C202" t="s">
        <v>5552</v>
      </c>
      <c r="D202" t="s">
        <v>5581</v>
      </c>
      <c r="E202" t="s">
        <v>5582</v>
      </c>
      <c r="F202" t="s">
        <v>5547</v>
      </c>
    </row>
    <row r="203" spans="1:6" x14ac:dyDescent="0.3">
      <c r="A203" t="s">
        <v>3972</v>
      </c>
      <c r="B203" t="s">
        <v>5773</v>
      </c>
      <c r="C203" t="s">
        <v>5552</v>
      </c>
      <c r="D203" t="s">
        <v>5564</v>
      </c>
      <c r="E203" t="s">
        <v>5565</v>
      </c>
      <c r="F203" t="s">
        <v>5543</v>
      </c>
    </row>
    <row r="204" spans="1:6" x14ac:dyDescent="0.3">
      <c r="A204" t="s">
        <v>480</v>
      </c>
      <c r="B204" t="s">
        <v>5774</v>
      </c>
      <c r="C204" t="s">
        <v>5540</v>
      </c>
      <c r="D204" t="s">
        <v>5569</v>
      </c>
      <c r="E204" t="s">
        <v>5570</v>
      </c>
      <c r="F204" t="s">
        <v>5555</v>
      </c>
    </row>
    <row r="205" spans="1:6" x14ac:dyDescent="0.3">
      <c r="A205" t="s">
        <v>1583</v>
      </c>
      <c r="B205" t="s">
        <v>5775</v>
      </c>
      <c r="C205" t="s">
        <v>5552</v>
      </c>
      <c r="D205" t="s">
        <v>5553</v>
      </c>
      <c r="E205" t="s">
        <v>5554</v>
      </c>
      <c r="F205" t="s">
        <v>5555</v>
      </c>
    </row>
    <row r="206" spans="1:6" x14ac:dyDescent="0.3">
      <c r="A206" t="s">
        <v>1687</v>
      </c>
      <c r="B206" t="s">
        <v>5776</v>
      </c>
      <c r="C206" t="s">
        <v>5552</v>
      </c>
      <c r="D206" t="s">
        <v>5560</v>
      </c>
      <c r="E206" t="s">
        <v>5561</v>
      </c>
      <c r="F206" t="s">
        <v>5562</v>
      </c>
    </row>
    <row r="207" spans="1:6" x14ac:dyDescent="0.3">
      <c r="A207" t="s">
        <v>883</v>
      </c>
      <c r="B207" t="s">
        <v>5777</v>
      </c>
      <c r="C207" t="s">
        <v>5540</v>
      </c>
      <c r="D207" t="s">
        <v>5545</v>
      </c>
      <c r="E207" t="s">
        <v>5546</v>
      </c>
      <c r="F207" t="s">
        <v>5547</v>
      </c>
    </row>
    <row r="208" spans="1:6" x14ac:dyDescent="0.3">
      <c r="A208" t="s">
        <v>1407</v>
      </c>
      <c r="B208" t="s">
        <v>5778</v>
      </c>
      <c r="C208" t="s">
        <v>5552</v>
      </c>
      <c r="D208" t="s">
        <v>5560</v>
      </c>
      <c r="E208" t="s">
        <v>5561</v>
      </c>
      <c r="F208" t="s">
        <v>5562</v>
      </c>
    </row>
    <row r="209" spans="1:6" x14ac:dyDescent="0.3">
      <c r="A209" t="s">
        <v>346</v>
      </c>
      <c r="B209" t="s">
        <v>5779</v>
      </c>
      <c r="C209" t="s">
        <v>5552</v>
      </c>
      <c r="D209" t="s">
        <v>5553</v>
      </c>
      <c r="E209" t="s">
        <v>5554</v>
      </c>
      <c r="F209" t="s">
        <v>5555</v>
      </c>
    </row>
    <row r="210" spans="1:6" x14ac:dyDescent="0.3">
      <c r="A210" t="s">
        <v>795</v>
      </c>
      <c r="B210" t="s">
        <v>5780</v>
      </c>
      <c r="C210" t="s">
        <v>5552</v>
      </c>
      <c r="D210" t="s">
        <v>5572</v>
      </c>
      <c r="E210" t="s">
        <v>5573</v>
      </c>
      <c r="F210" t="s">
        <v>5562</v>
      </c>
    </row>
    <row r="211" spans="1:6" x14ac:dyDescent="0.3">
      <c r="A211" t="s">
        <v>142</v>
      </c>
      <c r="B211" t="s">
        <v>5781</v>
      </c>
      <c r="C211" t="s">
        <v>5540</v>
      </c>
      <c r="D211" t="s">
        <v>5645</v>
      </c>
      <c r="E211" t="s">
        <v>5645</v>
      </c>
      <c r="F211" t="s">
        <v>5543</v>
      </c>
    </row>
    <row r="212" spans="1:6" x14ac:dyDescent="0.3">
      <c r="A212" t="s">
        <v>727</v>
      </c>
      <c r="B212" t="s">
        <v>5782</v>
      </c>
      <c r="C212" t="s">
        <v>5567</v>
      </c>
      <c r="D212" t="s">
        <v>5564</v>
      </c>
      <c r="E212" t="s">
        <v>5565</v>
      </c>
      <c r="F212" t="s">
        <v>5543</v>
      </c>
    </row>
    <row r="213" spans="1:6" x14ac:dyDescent="0.3">
      <c r="A213" t="s">
        <v>1385</v>
      </c>
      <c r="B213" t="s">
        <v>5783</v>
      </c>
      <c r="C213" t="s">
        <v>5567</v>
      </c>
      <c r="D213" t="s">
        <v>5600</v>
      </c>
      <c r="E213" t="s">
        <v>5573</v>
      </c>
      <c r="F213" t="s">
        <v>5562</v>
      </c>
    </row>
    <row r="214" spans="1:6" x14ac:dyDescent="0.3">
      <c r="A214" t="s">
        <v>2047</v>
      </c>
      <c r="B214" t="s">
        <v>5784</v>
      </c>
      <c r="C214" t="s">
        <v>5540</v>
      </c>
      <c r="D214" t="s">
        <v>5541</v>
      </c>
      <c r="E214" t="s">
        <v>5542</v>
      </c>
      <c r="F214" t="s">
        <v>5543</v>
      </c>
    </row>
    <row r="215" spans="1:6" x14ac:dyDescent="0.3">
      <c r="A215" t="s">
        <v>508</v>
      </c>
      <c r="B215" t="s">
        <v>5785</v>
      </c>
      <c r="C215" t="s">
        <v>5540</v>
      </c>
      <c r="D215" t="s">
        <v>5560</v>
      </c>
      <c r="E215" t="s">
        <v>5561</v>
      </c>
      <c r="F215" t="s">
        <v>5562</v>
      </c>
    </row>
    <row r="216" spans="1:6" x14ac:dyDescent="0.3">
      <c r="A216" t="s">
        <v>229</v>
      </c>
      <c r="B216" t="s">
        <v>5786</v>
      </c>
      <c r="C216" t="s">
        <v>5552</v>
      </c>
      <c r="D216" t="s">
        <v>5541</v>
      </c>
      <c r="E216" t="s">
        <v>5542</v>
      </c>
      <c r="F216" t="s">
        <v>5543</v>
      </c>
    </row>
    <row r="217" spans="1:6" x14ac:dyDescent="0.3">
      <c r="A217" t="s">
        <v>497</v>
      </c>
      <c r="B217" t="s">
        <v>5787</v>
      </c>
      <c r="C217" t="s">
        <v>5552</v>
      </c>
      <c r="D217" t="s">
        <v>5553</v>
      </c>
      <c r="E217" t="s">
        <v>5554</v>
      </c>
      <c r="F217" t="s">
        <v>5555</v>
      </c>
    </row>
    <row r="218" spans="1:6" x14ac:dyDescent="0.3">
      <c r="A218" t="s">
        <v>945</v>
      </c>
      <c r="B218" t="s">
        <v>5788</v>
      </c>
      <c r="C218" t="s">
        <v>5552</v>
      </c>
      <c r="D218" t="s">
        <v>5560</v>
      </c>
      <c r="E218" t="s">
        <v>5561</v>
      </c>
      <c r="F218" t="s">
        <v>5562</v>
      </c>
    </row>
    <row r="219" spans="1:6" x14ac:dyDescent="0.3">
      <c r="A219" t="s">
        <v>1788</v>
      </c>
      <c r="B219" t="s">
        <v>5789</v>
      </c>
      <c r="C219" t="s">
        <v>5552</v>
      </c>
      <c r="D219" t="s">
        <v>5549</v>
      </c>
      <c r="E219" t="s">
        <v>5550</v>
      </c>
      <c r="F219" t="s">
        <v>5547</v>
      </c>
    </row>
    <row r="220" spans="1:6" x14ac:dyDescent="0.3">
      <c r="A220" t="s">
        <v>1064</v>
      </c>
      <c r="B220" t="s">
        <v>5790</v>
      </c>
      <c r="C220" t="s">
        <v>5552</v>
      </c>
      <c r="D220" t="s">
        <v>5560</v>
      </c>
      <c r="E220" t="s">
        <v>5561</v>
      </c>
      <c r="F220" t="s">
        <v>5562</v>
      </c>
    </row>
    <row r="221" spans="1:6" x14ac:dyDescent="0.3">
      <c r="A221" t="s">
        <v>210</v>
      </c>
      <c r="B221" t="s">
        <v>5791</v>
      </c>
      <c r="C221" t="s">
        <v>5567</v>
      </c>
      <c r="D221" t="s">
        <v>5581</v>
      </c>
      <c r="E221" t="s">
        <v>5582</v>
      </c>
      <c r="F221" t="s">
        <v>5547</v>
      </c>
    </row>
    <row r="222" spans="1:6" x14ac:dyDescent="0.3">
      <c r="A222" t="s">
        <v>723</v>
      </c>
      <c r="B222" t="s">
        <v>5792</v>
      </c>
      <c r="C222" t="s">
        <v>5552</v>
      </c>
      <c r="D222" t="s">
        <v>5592</v>
      </c>
      <c r="E222" t="s">
        <v>5561</v>
      </c>
      <c r="F222" t="s">
        <v>5562</v>
      </c>
    </row>
    <row r="223" spans="1:6" x14ac:dyDescent="0.3">
      <c r="A223" t="s">
        <v>1032</v>
      </c>
      <c r="B223" t="s">
        <v>5793</v>
      </c>
      <c r="C223" t="s">
        <v>5540</v>
      </c>
      <c r="D223" t="s">
        <v>5553</v>
      </c>
      <c r="E223" t="s">
        <v>5554</v>
      </c>
      <c r="F223" t="s">
        <v>5555</v>
      </c>
    </row>
    <row r="224" spans="1:6" x14ac:dyDescent="0.3">
      <c r="A224" t="s">
        <v>889</v>
      </c>
      <c r="B224" t="s">
        <v>5794</v>
      </c>
      <c r="C224" t="s">
        <v>5552</v>
      </c>
      <c r="D224" t="s">
        <v>5560</v>
      </c>
      <c r="E224" t="s">
        <v>5561</v>
      </c>
      <c r="F224" t="s">
        <v>5562</v>
      </c>
    </row>
    <row r="225" spans="1:6" x14ac:dyDescent="0.3">
      <c r="A225" t="s">
        <v>208</v>
      </c>
      <c r="B225" t="s">
        <v>5795</v>
      </c>
      <c r="C225" t="s">
        <v>5552</v>
      </c>
      <c r="D225" t="s">
        <v>5600</v>
      </c>
      <c r="E225" t="s">
        <v>5573</v>
      </c>
      <c r="F225" t="s">
        <v>5562</v>
      </c>
    </row>
    <row r="226" spans="1:6" x14ac:dyDescent="0.3">
      <c r="A226" t="s">
        <v>604</v>
      </c>
      <c r="B226" t="s">
        <v>5796</v>
      </c>
      <c r="C226" t="s">
        <v>5552</v>
      </c>
      <c r="D226" t="s">
        <v>5560</v>
      </c>
      <c r="E226" t="s">
        <v>5561</v>
      </c>
      <c r="F226" t="s">
        <v>5562</v>
      </c>
    </row>
    <row r="227" spans="1:6" x14ac:dyDescent="0.3">
      <c r="A227" t="s">
        <v>327</v>
      </c>
      <c r="B227" t="s">
        <v>5797</v>
      </c>
      <c r="C227" t="s">
        <v>5567</v>
      </c>
      <c r="D227" t="s">
        <v>5553</v>
      </c>
      <c r="E227" t="s">
        <v>5554</v>
      </c>
      <c r="F227" t="s">
        <v>5555</v>
      </c>
    </row>
    <row r="228" spans="1:6" x14ac:dyDescent="0.3">
      <c r="A228" t="s">
        <v>1090</v>
      </c>
      <c r="B228" t="s">
        <v>5798</v>
      </c>
      <c r="C228" t="s">
        <v>5552</v>
      </c>
      <c r="D228" t="s">
        <v>5592</v>
      </c>
      <c r="E228" t="s">
        <v>5561</v>
      </c>
      <c r="F228" t="s">
        <v>5562</v>
      </c>
    </row>
    <row r="229" spans="1:6" x14ac:dyDescent="0.3">
      <c r="A229" t="s">
        <v>1279</v>
      </c>
      <c r="B229" t="s">
        <v>5799</v>
      </c>
      <c r="C229" t="s">
        <v>5552</v>
      </c>
      <c r="D229" t="s">
        <v>5545</v>
      </c>
      <c r="E229" t="s">
        <v>5546</v>
      </c>
      <c r="F229" t="s">
        <v>5547</v>
      </c>
    </row>
    <row r="230" spans="1:6" x14ac:dyDescent="0.3">
      <c r="A230" t="s">
        <v>85</v>
      </c>
      <c r="B230" t="s">
        <v>5800</v>
      </c>
      <c r="C230" t="s">
        <v>5552</v>
      </c>
      <c r="D230" t="s">
        <v>5589</v>
      </c>
      <c r="E230" t="s">
        <v>5573</v>
      </c>
      <c r="F230" t="s">
        <v>5562</v>
      </c>
    </row>
    <row r="231" spans="1:6" x14ac:dyDescent="0.3">
      <c r="A231" t="s">
        <v>1067</v>
      </c>
      <c r="B231" t="s">
        <v>5801</v>
      </c>
      <c r="C231" t="s">
        <v>5552</v>
      </c>
      <c r="D231" t="s">
        <v>5600</v>
      </c>
      <c r="E231" t="s">
        <v>5573</v>
      </c>
      <c r="F231" t="s">
        <v>5562</v>
      </c>
    </row>
    <row r="232" spans="1:6" x14ac:dyDescent="0.3">
      <c r="A232" t="s">
        <v>2426</v>
      </c>
      <c r="B232" t="s">
        <v>5802</v>
      </c>
      <c r="C232" t="s">
        <v>5552</v>
      </c>
      <c r="D232" t="s">
        <v>5549</v>
      </c>
      <c r="E232" t="s">
        <v>5550</v>
      </c>
      <c r="F232" t="s">
        <v>5547</v>
      </c>
    </row>
    <row r="233" spans="1:6" x14ac:dyDescent="0.3">
      <c r="A233" t="s">
        <v>418</v>
      </c>
      <c r="B233" t="s">
        <v>5803</v>
      </c>
      <c r="C233" t="s">
        <v>5567</v>
      </c>
      <c r="D233" t="s">
        <v>5564</v>
      </c>
      <c r="E233" t="s">
        <v>5565</v>
      </c>
      <c r="F233" t="s">
        <v>5543</v>
      </c>
    </row>
    <row r="234" spans="1:6" x14ac:dyDescent="0.3">
      <c r="A234" t="s">
        <v>499</v>
      </c>
      <c r="B234" t="s">
        <v>5804</v>
      </c>
      <c r="C234" t="s">
        <v>5552</v>
      </c>
      <c r="D234" t="s">
        <v>5572</v>
      </c>
      <c r="E234" t="s">
        <v>5573</v>
      </c>
      <c r="F234" t="s">
        <v>5562</v>
      </c>
    </row>
    <row r="235" spans="1:6" x14ac:dyDescent="0.3">
      <c r="A235" t="s">
        <v>1806</v>
      </c>
      <c r="B235" t="s">
        <v>5805</v>
      </c>
      <c r="C235" t="s">
        <v>5567</v>
      </c>
      <c r="D235" t="s">
        <v>5557</v>
      </c>
      <c r="E235" t="s">
        <v>5558</v>
      </c>
      <c r="F235" t="s">
        <v>5555</v>
      </c>
    </row>
    <row r="236" spans="1:6" x14ac:dyDescent="0.3">
      <c r="A236" t="s">
        <v>113</v>
      </c>
      <c r="B236" t="s">
        <v>5806</v>
      </c>
      <c r="C236" t="s">
        <v>5552</v>
      </c>
      <c r="D236" t="s">
        <v>5569</v>
      </c>
      <c r="E236" t="s">
        <v>5570</v>
      </c>
      <c r="F236" t="s">
        <v>5555</v>
      </c>
    </row>
    <row r="237" spans="1:6" x14ac:dyDescent="0.3">
      <c r="A237" t="s">
        <v>144</v>
      </c>
      <c r="B237" t="s">
        <v>5807</v>
      </c>
      <c r="C237" t="s">
        <v>5552</v>
      </c>
      <c r="D237" t="s">
        <v>5569</v>
      </c>
      <c r="E237" t="s">
        <v>5570</v>
      </c>
      <c r="F237" t="s">
        <v>5555</v>
      </c>
    </row>
    <row r="238" spans="1:6" x14ac:dyDescent="0.3">
      <c r="A238" t="s">
        <v>39</v>
      </c>
      <c r="B238" t="s">
        <v>5808</v>
      </c>
      <c r="C238" t="s">
        <v>5552</v>
      </c>
      <c r="D238" t="s">
        <v>5549</v>
      </c>
      <c r="E238" t="s">
        <v>5550</v>
      </c>
      <c r="F238" t="s">
        <v>5547</v>
      </c>
    </row>
    <row r="239" spans="1:6" x14ac:dyDescent="0.3">
      <c r="A239" t="s">
        <v>489</v>
      </c>
      <c r="B239" t="s">
        <v>5809</v>
      </c>
      <c r="C239" t="s">
        <v>5540</v>
      </c>
      <c r="D239" t="s">
        <v>5560</v>
      </c>
      <c r="E239" t="s">
        <v>5561</v>
      </c>
      <c r="F239" t="s">
        <v>5562</v>
      </c>
    </row>
    <row r="240" spans="1:6" x14ac:dyDescent="0.3">
      <c r="A240" t="s">
        <v>1498</v>
      </c>
      <c r="B240" t="s">
        <v>5810</v>
      </c>
      <c r="C240" t="s">
        <v>5567</v>
      </c>
      <c r="D240" t="s">
        <v>5600</v>
      </c>
      <c r="E240" t="s">
        <v>5573</v>
      </c>
      <c r="F240" t="s">
        <v>5562</v>
      </c>
    </row>
    <row r="241" spans="1:6" x14ac:dyDescent="0.3">
      <c r="A241" t="s">
        <v>1965</v>
      </c>
      <c r="B241" t="s">
        <v>5811</v>
      </c>
      <c r="C241" t="s">
        <v>5552</v>
      </c>
      <c r="D241" t="s">
        <v>5553</v>
      </c>
      <c r="E241" t="s">
        <v>5554</v>
      </c>
      <c r="F241" t="s">
        <v>5555</v>
      </c>
    </row>
    <row r="242" spans="1:6" x14ac:dyDescent="0.3">
      <c r="A242" t="s">
        <v>698</v>
      </c>
      <c r="B242" t="s">
        <v>5812</v>
      </c>
      <c r="C242" t="s">
        <v>5552</v>
      </c>
      <c r="D242" t="s">
        <v>5549</v>
      </c>
      <c r="E242" t="s">
        <v>5550</v>
      </c>
      <c r="F242" t="s">
        <v>5547</v>
      </c>
    </row>
    <row r="243" spans="1:6" x14ac:dyDescent="0.3">
      <c r="A243" t="s">
        <v>1968</v>
      </c>
      <c r="B243" t="s">
        <v>5813</v>
      </c>
      <c r="C243" t="s">
        <v>5552</v>
      </c>
      <c r="D243" t="s">
        <v>5545</v>
      </c>
      <c r="E243" t="s">
        <v>5546</v>
      </c>
      <c r="F243" t="s">
        <v>5547</v>
      </c>
    </row>
    <row r="244" spans="1:6" x14ac:dyDescent="0.3">
      <c r="A244" t="s">
        <v>2913</v>
      </c>
      <c r="B244" t="s">
        <v>5814</v>
      </c>
      <c r="C244" t="s">
        <v>5552</v>
      </c>
      <c r="D244" t="s">
        <v>5549</v>
      </c>
      <c r="E244" t="s">
        <v>5550</v>
      </c>
      <c r="F244" t="s">
        <v>5547</v>
      </c>
    </row>
    <row r="245" spans="1:6" x14ac:dyDescent="0.3">
      <c r="A245" t="s">
        <v>774</v>
      </c>
      <c r="B245" t="s">
        <v>5815</v>
      </c>
      <c r="C245" t="s">
        <v>5552</v>
      </c>
      <c r="D245" t="s">
        <v>5589</v>
      </c>
      <c r="E245" t="s">
        <v>5573</v>
      </c>
      <c r="F245" t="s">
        <v>5562</v>
      </c>
    </row>
    <row r="246" spans="1:6" x14ac:dyDescent="0.3">
      <c r="A246" t="s">
        <v>638</v>
      </c>
      <c r="B246" t="s">
        <v>5816</v>
      </c>
      <c r="C246" t="s">
        <v>5552</v>
      </c>
      <c r="D246" t="s">
        <v>5553</v>
      </c>
      <c r="E246" t="s">
        <v>5554</v>
      </c>
      <c r="F246" t="s">
        <v>5555</v>
      </c>
    </row>
    <row r="247" spans="1:6" x14ac:dyDescent="0.3">
      <c r="A247" t="s">
        <v>101</v>
      </c>
      <c r="B247" t="s">
        <v>5817</v>
      </c>
      <c r="C247" t="s">
        <v>5540</v>
      </c>
      <c r="D247" t="s">
        <v>5553</v>
      </c>
      <c r="E247" t="s">
        <v>5554</v>
      </c>
      <c r="F247" t="s">
        <v>5555</v>
      </c>
    </row>
    <row r="248" spans="1:6" x14ac:dyDescent="0.3">
      <c r="A248" t="s">
        <v>107</v>
      </c>
      <c r="B248" t="s">
        <v>5818</v>
      </c>
      <c r="C248" t="s">
        <v>5567</v>
      </c>
      <c r="D248" t="s">
        <v>5581</v>
      </c>
      <c r="E248" t="s">
        <v>5582</v>
      </c>
      <c r="F248" t="s">
        <v>5547</v>
      </c>
    </row>
    <row r="249" spans="1:6" x14ac:dyDescent="0.3">
      <c r="A249" t="s">
        <v>1322</v>
      </c>
      <c r="B249" t="s">
        <v>5819</v>
      </c>
      <c r="C249" t="s">
        <v>5552</v>
      </c>
      <c r="D249" t="s">
        <v>5586</v>
      </c>
      <c r="E249" t="s">
        <v>5587</v>
      </c>
      <c r="F249" t="s">
        <v>5555</v>
      </c>
    </row>
    <row r="250" spans="1:6" x14ac:dyDescent="0.3">
      <c r="A250" t="s">
        <v>75</v>
      </c>
      <c r="B250" t="s">
        <v>5820</v>
      </c>
      <c r="C250" t="s">
        <v>5540</v>
      </c>
      <c r="D250" t="s">
        <v>5553</v>
      </c>
      <c r="E250" t="s">
        <v>5554</v>
      </c>
      <c r="F250" t="s">
        <v>5555</v>
      </c>
    </row>
    <row r="251" spans="1:6" x14ac:dyDescent="0.3">
      <c r="A251" t="s">
        <v>1313</v>
      </c>
      <c r="B251" t="s">
        <v>5821</v>
      </c>
      <c r="C251" t="s">
        <v>5567</v>
      </c>
      <c r="D251" t="s">
        <v>5549</v>
      </c>
      <c r="E251" t="s">
        <v>5550</v>
      </c>
      <c r="F251" t="s">
        <v>5547</v>
      </c>
    </row>
    <row r="252" spans="1:6" x14ac:dyDescent="0.3">
      <c r="A252" t="s">
        <v>195</v>
      </c>
      <c r="B252" t="s">
        <v>5822</v>
      </c>
      <c r="C252" t="s">
        <v>5540</v>
      </c>
      <c r="D252" t="s">
        <v>5564</v>
      </c>
      <c r="E252" t="s">
        <v>5565</v>
      </c>
      <c r="F252" t="s">
        <v>5543</v>
      </c>
    </row>
    <row r="253" spans="1:6" x14ac:dyDescent="0.3">
      <c r="A253" t="s">
        <v>2605</v>
      </c>
      <c r="B253" t="s">
        <v>5823</v>
      </c>
      <c r="C253" t="s">
        <v>5567</v>
      </c>
      <c r="D253" t="s">
        <v>5560</v>
      </c>
      <c r="E253" t="s">
        <v>5561</v>
      </c>
      <c r="F253" t="s">
        <v>5562</v>
      </c>
    </row>
    <row r="254" spans="1:6" x14ac:dyDescent="0.3">
      <c r="A254" t="s">
        <v>19</v>
      </c>
      <c r="B254" t="s">
        <v>5824</v>
      </c>
      <c r="C254" t="s">
        <v>5552</v>
      </c>
      <c r="D254" t="s">
        <v>5592</v>
      </c>
      <c r="E254" t="s">
        <v>5561</v>
      </c>
      <c r="F254" t="s">
        <v>5562</v>
      </c>
    </row>
    <row r="255" spans="1:6" x14ac:dyDescent="0.3">
      <c r="A255" t="s">
        <v>67</v>
      </c>
      <c r="B255" t="s">
        <v>5825</v>
      </c>
      <c r="C255" t="s">
        <v>5540</v>
      </c>
      <c r="D255" t="s">
        <v>5586</v>
      </c>
      <c r="E255" t="s">
        <v>5587</v>
      </c>
      <c r="F255" t="s">
        <v>5555</v>
      </c>
    </row>
    <row r="256" spans="1:6" x14ac:dyDescent="0.3">
      <c r="A256" t="s">
        <v>11</v>
      </c>
      <c r="B256" t="s">
        <v>5826</v>
      </c>
      <c r="C256" t="s">
        <v>5567</v>
      </c>
      <c r="D256" t="s">
        <v>5589</v>
      </c>
      <c r="E256" t="s">
        <v>5573</v>
      </c>
      <c r="F256" t="s">
        <v>5562</v>
      </c>
    </row>
    <row r="257" spans="1:6" x14ac:dyDescent="0.3">
      <c r="A257" t="s">
        <v>836</v>
      </c>
      <c r="B257" t="s">
        <v>5827</v>
      </c>
      <c r="C257" t="s">
        <v>5552</v>
      </c>
      <c r="D257" t="s">
        <v>5592</v>
      </c>
      <c r="E257" t="s">
        <v>5561</v>
      </c>
      <c r="F257" t="s">
        <v>5562</v>
      </c>
    </row>
    <row r="258" spans="1:6" x14ac:dyDescent="0.3">
      <c r="A258" t="s">
        <v>23</v>
      </c>
      <c r="B258" t="s">
        <v>5828</v>
      </c>
      <c r="C258" t="s">
        <v>5540</v>
      </c>
      <c r="D258" t="s">
        <v>5541</v>
      </c>
      <c r="E258" t="s">
        <v>5542</v>
      </c>
      <c r="F258" t="s">
        <v>5543</v>
      </c>
    </row>
    <row r="259" spans="1:6" x14ac:dyDescent="0.3">
      <c r="A259" t="s">
        <v>122</v>
      </c>
      <c r="B259" t="s">
        <v>5829</v>
      </c>
      <c r="C259" t="s">
        <v>5567</v>
      </c>
      <c r="D259" t="s">
        <v>5541</v>
      </c>
      <c r="E259" t="s">
        <v>5542</v>
      </c>
      <c r="F259" t="s">
        <v>5543</v>
      </c>
    </row>
    <row r="260" spans="1:6" x14ac:dyDescent="0.3">
      <c r="A260" t="s">
        <v>136</v>
      </c>
      <c r="B260" t="s">
        <v>5830</v>
      </c>
      <c r="C260" t="s">
        <v>5552</v>
      </c>
      <c r="D260" t="s">
        <v>5560</v>
      </c>
      <c r="E260" t="s">
        <v>5561</v>
      </c>
      <c r="F260" t="s">
        <v>5562</v>
      </c>
    </row>
    <row r="261" spans="1:6" x14ac:dyDescent="0.3">
      <c r="A261" t="s">
        <v>820</v>
      </c>
      <c r="B261" t="s">
        <v>5831</v>
      </c>
      <c r="C261" t="s">
        <v>5540</v>
      </c>
      <c r="D261" t="s">
        <v>5541</v>
      </c>
      <c r="E261" t="s">
        <v>5542</v>
      </c>
      <c r="F261" t="s">
        <v>5543</v>
      </c>
    </row>
    <row r="262" spans="1:6" x14ac:dyDescent="0.3">
      <c r="A262" t="s">
        <v>808</v>
      </c>
      <c r="B262" t="s">
        <v>5832</v>
      </c>
      <c r="C262" t="s">
        <v>5552</v>
      </c>
      <c r="D262" t="s">
        <v>5586</v>
      </c>
      <c r="E262" t="s">
        <v>5587</v>
      </c>
      <c r="F262" t="s">
        <v>5555</v>
      </c>
    </row>
    <row r="263" spans="1:6" x14ac:dyDescent="0.3">
      <c r="A263" t="s">
        <v>1854</v>
      </c>
      <c r="B263" t="s">
        <v>5833</v>
      </c>
      <c r="C263" t="s">
        <v>5567</v>
      </c>
      <c r="D263" t="s">
        <v>5581</v>
      </c>
      <c r="E263" t="s">
        <v>5582</v>
      </c>
      <c r="F263" t="s">
        <v>5547</v>
      </c>
    </row>
    <row r="264" spans="1:6" x14ac:dyDescent="0.3">
      <c r="A264" t="s">
        <v>1326</v>
      </c>
      <c r="B264" t="s">
        <v>5834</v>
      </c>
      <c r="C264" t="s">
        <v>5552</v>
      </c>
      <c r="D264" t="s">
        <v>5581</v>
      </c>
      <c r="E264" t="s">
        <v>5582</v>
      </c>
      <c r="F264" t="s">
        <v>5547</v>
      </c>
    </row>
    <row r="265" spans="1:6" x14ac:dyDescent="0.3">
      <c r="A265" t="s">
        <v>1138</v>
      </c>
      <c r="B265" t="s">
        <v>5835</v>
      </c>
      <c r="C265" t="s">
        <v>5552</v>
      </c>
      <c r="D265" t="s">
        <v>5586</v>
      </c>
      <c r="E265" t="s">
        <v>5587</v>
      </c>
      <c r="F265" t="s">
        <v>5555</v>
      </c>
    </row>
    <row r="266" spans="1:6" x14ac:dyDescent="0.3">
      <c r="A266" t="s">
        <v>218</v>
      </c>
      <c r="B266" t="s">
        <v>5836</v>
      </c>
      <c r="C266" t="s">
        <v>5552</v>
      </c>
      <c r="D266" t="s">
        <v>5557</v>
      </c>
      <c r="E266" t="s">
        <v>5558</v>
      </c>
      <c r="F266" t="s">
        <v>5555</v>
      </c>
    </row>
    <row r="267" spans="1:6" x14ac:dyDescent="0.3">
      <c r="A267" t="s">
        <v>258</v>
      </c>
      <c r="B267" t="s">
        <v>5837</v>
      </c>
      <c r="C267" t="s">
        <v>5552</v>
      </c>
      <c r="D267" t="s">
        <v>5592</v>
      </c>
      <c r="E267" t="s">
        <v>5561</v>
      </c>
      <c r="F267" t="s">
        <v>5562</v>
      </c>
    </row>
    <row r="268" spans="1:6" x14ac:dyDescent="0.3">
      <c r="A268" t="s">
        <v>842</v>
      </c>
      <c r="B268" t="s">
        <v>5838</v>
      </c>
      <c r="C268" t="s">
        <v>5567</v>
      </c>
      <c r="D268" t="s">
        <v>5586</v>
      </c>
      <c r="E268" t="s">
        <v>5587</v>
      </c>
      <c r="F268" t="s">
        <v>5555</v>
      </c>
    </row>
    <row r="269" spans="1:6" x14ac:dyDescent="0.3">
      <c r="A269" t="s">
        <v>855</v>
      </c>
      <c r="B269" t="s">
        <v>5839</v>
      </c>
      <c r="C269" t="s">
        <v>5552</v>
      </c>
      <c r="D269" t="s">
        <v>5586</v>
      </c>
      <c r="E269" t="s">
        <v>5587</v>
      </c>
      <c r="F269" t="s">
        <v>5555</v>
      </c>
    </row>
    <row r="270" spans="1:6" x14ac:dyDescent="0.3">
      <c r="A270" t="s">
        <v>449</v>
      </c>
      <c r="B270" t="s">
        <v>5840</v>
      </c>
      <c r="C270" t="s">
        <v>5540</v>
      </c>
      <c r="D270" t="s">
        <v>5581</v>
      </c>
      <c r="E270" t="s">
        <v>5582</v>
      </c>
      <c r="F270" t="s">
        <v>5547</v>
      </c>
    </row>
    <row r="271" spans="1:6" x14ac:dyDescent="0.3">
      <c r="A271" t="s">
        <v>952</v>
      </c>
      <c r="B271" t="s">
        <v>5841</v>
      </c>
      <c r="C271" t="s">
        <v>5540</v>
      </c>
      <c r="D271" t="s">
        <v>5592</v>
      </c>
      <c r="E271" t="s">
        <v>5561</v>
      </c>
      <c r="F271" t="s">
        <v>5562</v>
      </c>
    </row>
    <row r="272" spans="1:6" x14ac:dyDescent="0.3">
      <c r="A272" t="s">
        <v>120</v>
      </c>
      <c r="B272" t="s">
        <v>5842</v>
      </c>
      <c r="C272" t="s">
        <v>5552</v>
      </c>
      <c r="D272" t="s">
        <v>5545</v>
      </c>
      <c r="E272" t="s">
        <v>5546</v>
      </c>
      <c r="F272" t="s">
        <v>5547</v>
      </c>
    </row>
    <row r="273" spans="1:6" x14ac:dyDescent="0.3">
      <c r="A273" t="s">
        <v>797</v>
      </c>
      <c r="B273" t="s">
        <v>5843</v>
      </c>
      <c r="C273" t="s">
        <v>5552</v>
      </c>
      <c r="D273" t="s">
        <v>5560</v>
      </c>
      <c r="E273" t="s">
        <v>5561</v>
      </c>
      <c r="F273" t="s">
        <v>5562</v>
      </c>
    </row>
    <row r="274" spans="1:6" x14ac:dyDescent="0.3">
      <c r="A274" t="s">
        <v>981</v>
      </c>
      <c r="B274" t="s">
        <v>5844</v>
      </c>
      <c r="C274" t="s">
        <v>5540</v>
      </c>
      <c r="D274" t="s">
        <v>5586</v>
      </c>
      <c r="E274" t="s">
        <v>5587</v>
      </c>
      <c r="F274" t="s">
        <v>5555</v>
      </c>
    </row>
    <row r="275" spans="1:6" x14ac:dyDescent="0.3">
      <c r="A275" t="s">
        <v>134</v>
      </c>
      <c r="B275" t="s">
        <v>5845</v>
      </c>
      <c r="C275" t="s">
        <v>5540</v>
      </c>
      <c r="D275" t="s">
        <v>5560</v>
      </c>
      <c r="E275" t="s">
        <v>5561</v>
      </c>
      <c r="F275" t="s">
        <v>5562</v>
      </c>
    </row>
    <row r="276" spans="1:6" x14ac:dyDescent="0.3">
      <c r="A276" t="s">
        <v>513</v>
      </c>
      <c r="B276" t="s">
        <v>5846</v>
      </c>
      <c r="C276" t="s">
        <v>5540</v>
      </c>
      <c r="D276" t="s">
        <v>5541</v>
      </c>
      <c r="E276" t="s">
        <v>5542</v>
      </c>
      <c r="F276" t="s">
        <v>5543</v>
      </c>
    </row>
    <row r="277" spans="1:6" x14ac:dyDescent="0.3">
      <c r="A277" t="s">
        <v>810</v>
      </c>
      <c r="B277" t="s">
        <v>5847</v>
      </c>
      <c r="C277" t="s">
        <v>5552</v>
      </c>
      <c r="D277" t="s">
        <v>5541</v>
      </c>
      <c r="E277" t="s">
        <v>5542</v>
      </c>
      <c r="F277" t="s">
        <v>5543</v>
      </c>
    </row>
    <row r="278" spans="1:6" x14ac:dyDescent="0.3">
      <c r="A278" t="s">
        <v>1434</v>
      </c>
      <c r="B278" t="s">
        <v>5848</v>
      </c>
      <c r="C278" t="s">
        <v>5567</v>
      </c>
      <c r="D278" t="s">
        <v>5553</v>
      </c>
      <c r="E278" t="s">
        <v>5554</v>
      </c>
      <c r="F278" t="s">
        <v>5555</v>
      </c>
    </row>
    <row r="279" spans="1:6" x14ac:dyDescent="0.3">
      <c r="A279" t="s">
        <v>331</v>
      </c>
      <c r="B279" t="s">
        <v>5849</v>
      </c>
      <c r="C279" t="s">
        <v>5552</v>
      </c>
      <c r="D279" t="s">
        <v>5581</v>
      </c>
      <c r="E279" t="s">
        <v>5582</v>
      </c>
      <c r="F279" t="s">
        <v>5547</v>
      </c>
    </row>
    <row r="280" spans="1:6" x14ac:dyDescent="0.3">
      <c r="A280" t="s">
        <v>377</v>
      </c>
      <c r="B280" t="s">
        <v>5850</v>
      </c>
      <c r="C280" t="s">
        <v>5540</v>
      </c>
      <c r="D280" t="s">
        <v>5560</v>
      </c>
      <c r="E280" t="s">
        <v>5561</v>
      </c>
      <c r="F280" t="s">
        <v>5562</v>
      </c>
    </row>
    <row r="281" spans="1:6" x14ac:dyDescent="0.3">
      <c r="A281" t="s">
        <v>441</v>
      </c>
      <c r="B281" t="s">
        <v>5851</v>
      </c>
      <c r="C281" t="s">
        <v>5552</v>
      </c>
      <c r="D281" t="s">
        <v>5549</v>
      </c>
      <c r="E281" t="s">
        <v>5550</v>
      </c>
      <c r="F281" t="s">
        <v>5547</v>
      </c>
    </row>
    <row r="282" spans="1:6" x14ac:dyDescent="0.3">
      <c r="A282" t="s">
        <v>2272</v>
      </c>
      <c r="B282" t="s">
        <v>5852</v>
      </c>
      <c r="C282" t="s">
        <v>5567</v>
      </c>
      <c r="D282" t="s">
        <v>5572</v>
      </c>
      <c r="E282" t="s">
        <v>5573</v>
      </c>
      <c r="F282" t="s">
        <v>5562</v>
      </c>
    </row>
    <row r="283" spans="1:6" x14ac:dyDescent="0.3">
      <c r="A283" t="s">
        <v>573</v>
      </c>
      <c r="B283" t="s">
        <v>5853</v>
      </c>
      <c r="C283" t="s">
        <v>5540</v>
      </c>
      <c r="D283" t="s">
        <v>5586</v>
      </c>
      <c r="E283" t="s">
        <v>5587</v>
      </c>
      <c r="F283" t="s">
        <v>5555</v>
      </c>
    </row>
    <row r="284" spans="1:6" x14ac:dyDescent="0.3">
      <c r="A284" t="s">
        <v>1061</v>
      </c>
      <c r="B284" t="s">
        <v>5854</v>
      </c>
      <c r="C284" t="s">
        <v>5567</v>
      </c>
      <c r="D284" t="s">
        <v>5569</v>
      </c>
      <c r="E284" t="s">
        <v>5570</v>
      </c>
      <c r="F284" t="s">
        <v>5555</v>
      </c>
    </row>
    <row r="285" spans="1:6" x14ac:dyDescent="0.3">
      <c r="A285" t="s">
        <v>395</v>
      </c>
      <c r="B285" t="s">
        <v>5855</v>
      </c>
      <c r="C285" t="s">
        <v>5552</v>
      </c>
      <c r="D285" t="s">
        <v>5645</v>
      </c>
      <c r="E285" t="s">
        <v>5645</v>
      </c>
      <c r="F285" t="s">
        <v>5543</v>
      </c>
    </row>
    <row r="286" spans="1:6" x14ac:dyDescent="0.3">
      <c r="A286" t="s">
        <v>998</v>
      </c>
      <c r="B286" t="s">
        <v>5856</v>
      </c>
      <c r="C286" t="s">
        <v>5552</v>
      </c>
      <c r="D286" t="s">
        <v>5549</v>
      </c>
      <c r="E286" t="s">
        <v>5550</v>
      </c>
      <c r="F286" t="s">
        <v>5547</v>
      </c>
    </row>
    <row r="287" spans="1:6" x14ac:dyDescent="0.3">
      <c r="A287" t="s">
        <v>1311</v>
      </c>
      <c r="B287" t="s">
        <v>5857</v>
      </c>
      <c r="C287" t="s">
        <v>5567</v>
      </c>
      <c r="D287" t="s">
        <v>5586</v>
      </c>
      <c r="E287" t="s">
        <v>5587</v>
      </c>
      <c r="F287" t="s">
        <v>5555</v>
      </c>
    </row>
    <row r="288" spans="1:6" x14ac:dyDescent="0.3">
      <c r="A288" t="s">
        <v>643</v>
      </c>
      <c r="B288" t="s">
        <v>5858</v>
      </c>
      <c r="C288" t="s">
        <v>5552</v>
      </c>
      <c r="D288" t="s">
        <v>5553</v>
      </c>
      <c r="E288" t="s">
        <v>5554</v>
      </c>
      <c r="F288" t="s">
        <v>5555</v>
      </c>
    </row>
    <row r="289" spans="1:6" x14ac:dyDescent="0.3">
      <c r="A289" t="s">
        <v>1492</v>
      </c>
      <c r="B289" t="s">
        <v>5859</v>
      </c>
      <c r="C289" t="s">
        <v>5552</v>
      </c>
      <c r="D289" t="s">
        <v>5549</v>
      </c>
      <c r="E289" t="s">
        <v>5550</v>
      </c>
      <c r="F289" t="s">
        <v>5547</v>
      </c>
    </row>
    <row r="290" spans="1:6" x14ac:dyDescent="0.3">
      <c r="A290" t="s">
        <v>523</v>
      </c>
      <c r="B290" t="s">
        <v>5860</v>
      </c>
      <c r="C290" t="s">
        <v>5540</v>
      </c>
      <c r="D290" t="s">
        <v>5589</v>
      </c>
      <c r="E290" t="s">
        <v>5573</v>
      </c>
      <c r="F290" t="s">
        <v>5562</v>
      </c>
    </row>
    <row r="291" spans="1:6" x14ac:dyDescent="0.3">
      <c r="A291" t="s">
        <v>1285</v>
      </c>
      <c r="B291" t="s">
        <v>5861</v>
      </c>
      <c r="C291" t="s">
        <v>5552</v>
      </c>
      <c r="D291" t="s">
        <v>5549</v>
      </c>
      <c r="E291" t="s">
        <v>5550</v>
      </c>
      <c r="F291" t="s">
        <v>5547</v>
      </c>
    </row>
    <row r="292" spans="1:6" x14ac:dyDescent="0.3">
      <c r="A292" t="s">
        <v>1198</v>
      </c>
      <c r="B292" t="s">
        <v>5862</v>
      </c>
      <c r="C292" t="s">
        <v>5552</v>
      </c>
      <c r="D292" t="s">
        <v>5592</v>
      </c>
      <c r="E292" t="s">
        <v>5561</v>
      </c>
      <c r="F292" t="s">
        <v>5562</v>
      </c>
    </row>
    <row r="293" spans="1:6" x14ac:dyDescent="0.3">
      <c r="A293" t="s">
        <v>1135</v>
      </c>
      <c r="B293" t="s">
        <v>5863</v>
      </c>
      <c r="C293" t="s">
        <v>5567</v>
      </c>
      <c r="D293" t="s">
        <v>5541</v>
      </c>
      <c r="E293" t="s">
        <v>5542</v>
      </c>
      <c r="F293" t="s">
        <v>5543</v>
      </c>
    </row>
    <row r="294" spans="1:6" x14ac:dyDescent="0.3">
      <c r="A294" t="s">
        <v>1873</v>
      </c>
      <c r="B294" t="s">
        <v>5864</v>
      </c>
      <c r="C294" t="s">
        <v>5552</v>
      </c>
      <c r="D294" t="s">
        <v>5592</v>
      </c>
      <c r="E294" t="s">
        <v>5561</v>
      </c>
      <c r="F294" t="s">
        <v>5562</v>
      </c>
    </row>
    <row r="295" spans="1:6" x14ac:dyDescent="0.3">
      <c r="A295" t="s">
        <v>273</v>
      </c>
      <c r="B295" t="s">
        <v>5865</v>
      </c>
      <c r="C295" t="s">
        <v>5552</v>
      </c>
      <c r="D295" t="s">
        <v>5569</v>
      </c>
      <c r="E295" t="s">
        <v>5570</v>
      </c>
      <c r="F295" t="s">
        <v>5555</v>
      </c>
    </row>
    <row r="296" spans="1:6" x14ac:dyDescent="0.3">
      <c r="A296" t="s">
        <v>243</v>
      </c>
      <c r="B296" t="s">
        <v>5866</v>
      </c>
      <c r="C296" t="s">
        <v>5552</v>
      </c>
      <c r="D296" t="s">
        <v>5549</v>
      </c>
      <c r="E296" t="s">
        <v>5550</v>
      </c>
      <c r="F296" t="s">
        <v>5547</v>
      </c>
    </row>
    <row r="297" spans="1:6" x14ac:dyDescent="0.3">
      <c r="A297" t="s">
        <v>648</v>
      </c>
      <c r="B297" t="s">
        <v>5867</v>
      </c>
      <c r="C297" t="s">
        <v>5552</v>
      </c>
      <c r="D297" t="s">
        <v>5541</v>
      </c>
      <c r="E297" t="s">
        <v>5542</v>
      </c>
      <c r="F297" t="s">
        <v>5543</v>
      </c>
    </row>
    <row r="298" spans="1:6" x14ac:dyDescent="0.3">
      <c r="A298" t="s">
        <v>671</v>
      </c>
      <c r="B298" t="s">
        <v>5868</v>
      </c>
      <c r="C298" t="s">
        <v>5552</v>
      </c>
      <c r="D298" t="s">
        <v>5553</v>
      </c>
      <c r="E298" t="s">
        <v>5554</v>
      </c>
      <c r="F298" t="s">
        <v>5555</v>
      </c>
    </row>
    <row r="299" spans="1:6" x14ac:dyDescent="0.3">
      <c r="A299" t="s">
        <v>846</v>
      </c>
      <c r="B299" t="s">
        <v>5869</v>
      </c>
      <c r="C299" t="s">
        <v>5552</v>
      </c>
      <c r="D299" t="s">
        <v>5581</v>
      </c>
      <c r="E299" t="s">
        <v>5582</v>
      </c>
      <c r="F299" t="s">
        <v>5547</v>
      </c>
    </row>
    <row r="300" spans="1:6" x14ac:dyDescent="0.3">
      <c r="A300" t="s">
        <v>1763</v>
      </c>
      <c r="B300" t="s">
        <v>5870</v>
      </c>
      <c r="C300" t="s">
        <v>5552</v>
      </c>
      <c r="D300" t="s">
        <v>5549</v>
      </c>
      <c r="E300" t="s">
        <v>5550</v>
      </c>
      <c r="F300" t="s">
        <v>5547</v>
      </c>
    </row>
    <row r="301" spans="1:6" x14ac:dyDescent="0.3">
      <c r="A301" t="s">
        <v>2209</v>
      </c>
      <c r="B301" t="s">
        <v>5871</v>
      </c>
      <c r="C301" t="s">
        <v>5552</v>
      </c>
      <c r="D301" t="s">
        <v>5581</v>
      </c>
      <c r="E301" t="s">
        <v>5582</v>
      </c>
      <c r="F301" t="s">
        <v>5547</v>
      </c>
    </row>
    <row r="302" spans="1:6" x14ac:dyDescent="0.3">
      <c r="A302" t="s">
        <v>463</v>
      </c>
      <c r="B302" t="s">
        <v>5872</v>
      </c>
      <c r="C302" t="s">
        <v>5540</v>
      </c>
      <c r="D302" t="s">
        <v>5569</v>
      </c>
      <c r="E302" t="s">
        <v>5570</v>
      </c>
      <c r="F302" t="s">
        <v>5555</v>
      </c>
    </row>
    <row r="303" spans="1:6" x14ac:dyDescent="0.3">
      <c r="A303" t="s">
        <v>427</v>
      </c>
      <c r="B303" t="s">
        <v>5873</v>
      </c>
      <c r="C303" t="s">
        <v>5540</v>
      </c>
      <c r="D303" t="s">
        <v>5545</v>
      </c>
      <c r="E303" t="s">
        <v>5546</v>
      </c>
      <c r="F303" t="s">
        <v>5547</v>
      </c>
    </row>
    <row r="304" spans="1:6" x14ac:dyDescent="0.3">
      <c r="A304" t="s">
        <v>622</v>
      </c>
      <c r="B304" t="s">
        <v>5874</v>
      </c>
      <c r="C304" t="s">
        <v>5540</v>
      </c>
      <c r="D304" t="s">
        <v>5600</v>
      </c>
      <c r="E304" t="s">
        <v>5573</v>
      </c>
      <c r="F304" t="s">
        <v>5562</v>
      </c>
    </row>
    <row r="305" spans="1:6" x14ac:dyDescent="0.3">
      <c r="A305" t="s">
        <v>1801</v>
      </c>
      <c r="B305" t="s">
        <v>5875</v>
      </c>
      <c r="C305" t="s">
        <v>5567</v>
      </c>
      <c r="D305" t="s">
        <v>5569</v>
      </c>
      <c r="E305" t="s">
        <v>5570</v>
      </c>
      <c r="F305" t="s">
        <v>5555</v>
      </c>
    </row>
    <row r="306" spans="1:6" x14ac:dyDescent="0.3">
      <c r="A306" t="s">
        <v>964</v>
      </c>
      <c r="B306" t="s">
        <v>5876</v>
      </c>
      <c r="C306" t="s">
        <v>5552</v>
      </c>
      <c r="D306" t="s">
        <v>5545</v>
      </c>
      <c r="E306" t="s">
        <v>5546</v>
      </c>
      <c r="F306" t="s">
        <v>5547</v>
      </c>
    </row>
    <row r="307" spans="1:6" x14ac:dyDescent="0.3">
      <c r="A307" t="s">
        <v>356</v>
      </c>
      <c r="B307" t="s">
        <v>5877</v>
      </c>
      <c r="C307" t="s">
        <v>5567</v>
      </c>
      <c r="D307" t="s">
        <v>5586</v>
      </c>
      <c r="E307" t="s">
        <v>5587</v>
      </c>
      <c r="F307" t="s">
        <v>5555</v>
      </c>
    </row>
    <row r="308" spans="1:6" x14ac:dyDescent="0.3">
      <c r="A308" t="s">
        <v>1228</v>
      </c>
      <c r="B308" t="s">
        <v>5878</v>
      </c>
      <c r="C308" t="s">
        <v>5552</v>
      </c>
      <c r="D308" t="s">
        <v>5645</v>
      </c>
      <c r="E308" t="s">
        <v>5645</v>
      </c>
      <c r="F308" t="s">
        <v>5543</v>
      </c>
    </row>
    <row r="309" spans="1:6" x14ac:dyDescent="0.3">
      <c r="A309" t="s">
        <v>803</v>
      </c>
      <c r="B309" t="s">
        <v>5879</v>
      </c>
      <c r="C309" t="s">
        <v>5552</v>
      </c>
      <c r="D309" t="s">
        <v>5553</v>
      </c>
      <c r="E309" t="s">
        <v>5554</v>
      </c>
      <c r="F309" t="s">
        <v>5555</v>
      </c>
    </row>
    <row r="310" spans="1:6" x14ac:dyDescent="0.3">
      <c r="A310" t="s">
        <v>485</v>
      </c>
      <c r="B310" t="s">
        <v>5880</v>
      </c>
      <c r="C310" t="s">
        <v>5552</v>
      </c>
      <c r="D310" t="s">
        <v>5549</v>
      </c>
      <c r="E310" t="s">
        <v>5550</v>
      </c>
      <c r="F310" t="s">
        <v>5547</v>
      </c>
    </row>
    <row r="311" spans="1:6" x14ac:dyDescent="0.3">
      <c r="A311" t="s">
        <v>554</v>
      </c>
      <c r="B311" t="s">
        <v>5881</v>
      </c>
      <c r="C311" t="s">
        <v>5552</v>
      </c>
      <c r="D311" t="s">
        <v>5560</v>
      </c>
      <c r="E311" t="s">
        <v>5561</v>
      </c>
      <c r="F311" t="s">
        <v>5562</v>
      </c>
    </row>
    <row r="312" spans="1:6" x14ac:dyDescent="0.3">
      <c r="A312" t="s">
        <v>2375</v>
      </c>
      <c r="B312" t="s">
        <v>5882</v>
      </c>
      <c r="C312" t="s">
        <v>5567</v>
      </c>
      <c r="D312" t="s">
        <v>5560</v>
      </c>
      <c r="E312" t="s">
        <v>5561</v>
      </c>
      <c r="F312" t="s">
        <v>5562</v>
      </c>
    </row>
    <row r="313" spans="1:6" x14ac:dyDescent="0.3">
      <c r="A313" t="s">
        <v>868</v>
      </c>
      <c r="B313" t="s">
        <v>5883</v>
      </c>
      <c r="C313" t="s">
        <v>5552</v>
      </c>
      <c r="D313" t="s">
        <v>5560</v>
      </c>
      <c r="E313" t="s">
        <v>5561</v>
      </c>
      <c r="F313" t="s">
        <v>5562</v>
      </c>
    </row>
    <row r="314" spans="1:6" x14ac:dyDescent="0.3">
      <c r="A314" t="s">
        <v>607</v>
      </c>
      <c r="B314" t="s">
        <v>5884</v>
      </c>
      <c r="C314" t="s">
        <v>5567</v>
      </c>
      <c r="D314" t="s">
        <v>5589</v>
      </c>
      <c r="E314" t="s">
        <v>5573</v>
      </c>
      <c r="F314" t="s">
        <v>5562</v>
      </c>
    </row>
    <row r="315" spans="1:6" x14ac:dyDescent="0.3">
      <c r="A315" t="s">
        <v>1316</v>
      </c>
      <c r="B315" t="s">
        <v>5885</v>
      </c>
      <c r="C315" t="s">
        <v>5552</v>
      </c>
      <c r="D315" t="s">
        <v>5572</v>
      </c>
      <c r="E315" t="s">
        <v>5573</v>
      </c>
      <c r="F315" t="s">
        <v>5562</v>
      </c>
    </row>
    <row r="316" spans="1:6" x14ac:dyDescent="0.3">
      <c r="A316" t="s">
        <v>399</v>
      </c>
      <c r="B316" t="s">
        <v>5886</v>
      </c>
      <c r="C316" t="s">
        <v>5540</v>
      </c>
      <c r="D316" t="s">
        <v>5600</v>
      </c>
      <c r="E316" t="s">
        <v>5573</v>
      </c>
      <c r="F316" t="s">
        <v>5562</v>
      </c>
    </row>
    <row r="317" spans="1:6" x14ac:dyDescent="0.3">
      <c r="A317" t="s">
        <v>315</v>
      </c>
      <c r="B317" t="s">
        <v>5887</v>
      </c>
      <c r="C317" t="s">
        <v>5567</v>
      </c>
      <c r="D317" t="s">
        <v>5545</v>
      </c>
      <c r="E317" t="s">
        <v>5546</v>
      </c>
      <c r="F317" t="s">
        <v>5547</v>
      </c>
    </row>
    <row r="318" spans="1:6" x14ac:dyDescent="0.3">
      <c r="A318" t="s">
        <v>1111</v>
      </c>
      <c r="B318" t="s">
        <v>5888</v>
      </c>
      <c r="C318" t="s">
        <v>5540</v>
      </c>
      <c r="D318" t="s">
        <v>5645</v>
      </c>
      <c r="E318" t="s">
        <v>5645</v>
      </c>
      <c r="F318" t="s">
        <v>5543</v>
      </c>
    </row>
    <row r="319" spans="1:6" x14ac:dyDescent="0.3">
      <c r="A319" t="s">
        <v>935</v>
      </c>
      <c r="B319" t="s">
        <v>5889</v>
      </c>
      <c r="C319" t="s">
        <v>5552</v>
      </c>
      <c r="D319" t="s">
        <v>5541</v>
      </c>
      <c r="E319" t="s">
        <v>5542</v>
      </c>
      <c r="F319" t="s">
        <v>5543</v>
      </c>
    </row>
    <row r="320" spans="1:6" x14ac:dyDescent="0.3">
      <c r="A320" t="s">
        <v>403</v>
      </c>
      <c r="B320" t="s">
        <v>5890</v>
      </c>
      <c r="C320" t="s">
        <v>5567</v>
      </c>
      <c r="D320" t="s">
        <v>5569</v>
      </c>
      <c r="E320" t="s">
        <v>5570</v>
      </c>
      <c r="F320" t="s">
        <v>5555</v>
      </c>
    </row>
    <row r="321" spans="1:6" x14ac:dyDescent="0.3">
      <c r="A321" t="s">
        <v>875</v>
      </c>
      <c r="B321" t="s">
        <v>5891</v>
      </c>
      <c r="C321" t="s">
        <v>5552</v>
      </c>
      <c r="D321" t="s">
        <v>5564</v>
      </c>
      <c r="E321" t="s">
        <v>5565</v>
      </c>
      <c r="F321" t="s">
        <v>5543</v>
      </c>
    </row>
    <row r="322" spans="1:6" x14ac:dyDescent="0.3">
      <c r="A322" t="s">
        <v>1429</v>
      </c>
      <c r="B322" t="s">
        <v>5892</v>
      </c>
      <c r="C322" t="s">
        <v>5540</v>
      </c>
      <c r="D322" t="s">
        <v>5564</v>
      </c>
      <c r="E322" t="s">
        <v>5565</v>
      </c>
      <c r="F322" t="s">
        <v>5543</v>
      </c>
    </row>
    <row r="323" spans="1:6" x14ac:dyDescent="0.3">
      <c r="A323" t="s">
        <v>685</v>
      </c>
      <c r="B323" t="s">
        <v>5893</v>
      </c>
      <c r="C323" t="s">
        <v>5552</v>
      </c>
      <c r="D323" t="s">
        <v>5564</v>
      </c>
      <c r="E323" t="s">
        <v>5565</v>
      </c>
      <c r="F323" t="s">
        <v>5543</v>
      </c>
    </row>
    <row r="324" spans="1:6" x14ac:dyDescent="0.3">
      <c r="A324" t="s">
        <v>433</v>
      </c>
      <c r="B324" t="s">
        <v>5894</v>
      </c>
      <c r="C324" t="s">
        <v>5552</v>
      </c>
      <c r="D324" t="s">
        <v>5592</v>
      </c>
      <c r="E324" t="s">
        <v>5561</v>
      </c>
      <c r="F324" t="s">
        <v>5562</v>
      </c>
    </row>
    <row r="325" spans="1:6" x14ac:dyDescent="0.3">
      <c r="A325" t="s">
        <v>942</v>
      </c>
      <c r="B325" t="s">
        <v>5895</v>
      </c>
      <c r="C325" t="s">
        <v>5552</v>
      </c>
      <c r="D325" t="s">
        <v>5553</v>
      </c>
      <c r="E325" t="s">
        <v>5554</v>
      </c>
      <c r="F325" t="s">
        <v>5555</v>
      </c>
    </row>
    <row r="326" spans="1:6" x14ac:dyDescent="0.3">
      <c r="A326" t="s">
        <v>924</v>
      </c>
      <c r="B326" t="s">
        <v>5896</v>
      </c>
      <c r="C326" t="s">
        <v>5552</v>
      </c>
      <c r="D326" t="s">
        <v>5569</v>
      </c>
      <c r="E326" t="s">
        <v>5570</v>
      </c>
      <c r="F326" t="s">
        <v>5555</v>
      </c>
    </row>
    <row r="327" spans="1:6" x14ac:dyDescent="0.3">
      <c r="A327" t="s">
        <v>1489</v>
      </c>
      <c r="B327" t="s">
        <v>5897</v>
      </c>
      <c r="C327" t="s">
        <v>5552</v>
      </c>
      <c r="D327" t="s">
        <v>5586</v>
      </c>
      <c r="E327" t="s">
        <v>5587</v>
      </c>
      <c r="F327" t="s">
        <v>5555</v>
      </c>
    </row>
    <row r="328" spans="1:6" x14ac:dyDescent="0.3">
      <c r="A328" t="s">
        <v>320</v>
      </c>
      <c r="B328" t="s">
        <v>5898</v>
      </c>
      <c r="C328" t="s">
        <v>5540</v>
      </c>
      <c r="D328" t="s">
        <v>5557</v>
      </c>
      <c r="E328" t="s">
        <v>5558</v>
      </c>
      <c r="F328" t="s">
        <v>5555</v>
      </c>
    </row>
    <row r="329" spans="1:6" x14ac:dyDescent="0.3">
      <c r="A329" t="s">
        <v>567</v>
      </c>
      <c r="B329" t="s">
        <v>5899</v>
      </c>
      <c r="C329" t="s">
        <v>5552</v>
      </c>
      <c r="D329" t="s">
        <v>5600</v>
      </c>
      <c r="E329" t="s">
        <v>5573</v>
      </c>
      <c r="F329" t="s">
        <v>5562</v>
      </c>
    </row>
    <row r="330" spans="1:6" x14ac:dyDescent="0.3">
      <c r="A330" t="s">
        <v>735</v>
      </c>
      <c r="B330" t="s">
        <v>5900</v>
      </c>
      <c r="C330" t="s">
        <v>5567</v>
      </c>
      <c r="D330" t="s">
        <v>5560</v>
      </c>
      <c r="E330" t="s">
        <v>5561</v>
      </c>
      <c r="F330" t="s">
        <v>5562</v>
      </c>
    </row>
    <row r="331" spans="1:6" x14ac:dyDescent="0.3">
      <c r="A331" t="s">
        <v>240</v>
      </c>
      <c r="B331" t="s">
        <v>5901</v>
      </c>
      <c r="C331" t="s">
        <v>5552</v>
      </c>
      <c r="D331" t="s">
        <v>5569</v>
      </c>
      <c r="E331" t="s">
        <v>5570</v>
      </c>
      <c r="F331" t="s">
        <v>5555</v>
      </c>
    </row>
    <row r="332" spans="1:6" x14ac:dyDescent="0.3">
      <c r="A332" t="s">
        <v>674</v>
      </c>
      <c r="B332" t="s">
        <v>5902</v>
      </c>
      <c r="C332" t="s">
        <v>5567</v>
      </c>
      <c r="D332" t="s">
        <v>5549</v>
      </c>
      <c r="E332" t="s">
        <v>5550</v>
      </c>
      <c r="F332" t="s">
        <v>5547</v>
      </c>
    </row>
    <row r="333" spans="1:6" x14ac:dyDescent="0.3">
      <c r="A333" t="s">
        <v>105</v>
      </c>
      <c r="B333" t="s">
        <v>5903</v>
      </c>
      <c r="C333" t="s">
        <v>5567</v>
      </c>
      <c r="D333" t="s">
        <v>5549</v>
      </c>
      <c r="E333" t="s">
        <v>5550</v>
      </c>
      <c r="F333" t="s">
        <v>5547</v>
      </c>
    </row>
    <row r="334" spans="1:6" x14ac:dyDescent="0.3">
      <c r="A334" t="s">
        <v>307</v>
      </c>
      <c r="B334" t="s">
        <v>5904</v>
      </c>
      <c r="C334" t="s">
        <v>5540</v>
      </c>
      <c r="D334" t="s">
        <v>5589</v>
      </c>
      <c r="E334" t="s">
        <v>5573</v>
      </c>
      <c r="F334" t="s">
        <v>5562</v>
      </c>
    </row>
    <row r="335" spans="1:6" x14ac:dyDescent="0.3">
      <c r="A335" t="s">
        <v>317</v>
      </c>
      <c r="B335" t="s">
        <v>5905</v>
      </c>
      <c r="C335" t="s">
        <v>5567</v>
      </c>
      <c r="D335" t="s">
        <v>5545</v>
      </c>
      <c r="E335" t="s">
        <v>5546</v>
      </c>
      <c r="F335" t="s">
        <v>5547</v>
      </c>
    </row>
    <row r="336" spans="1:6" x14ac:dyDescent="0.3">
      <c r="A336" t="s">
        <v>1127</v>
      </c>
      <c r="B336" t="s">
        <v>5906</v>
      </c>
      <c r="C336" t="s">
        <v>5567</v>
      </c>
      <c r="D336" t="s">
        <v>5553</v>
      </c>
      <c r="E336" t="s">
        <v>5554</v>
      </c>
      <c r="F336" t="s">
        <v>5555</v>
      </c>
    </row>
    <row r="337" spans="1:6" x14ac:dyDescent="0.3">
      <c r="A337" t="s">
        <v>744</v>
      </c>
      <c r="B337" t="s">
        <v>5907</v>
      </c>
      <c r="C337" t="s">
        <v>5540</v>
      </c>
      <c r="D337" t="s">
        <v>5572</v>
      </c>
      <c r="E337" t="s">
        <v>5573</v>
      </c>
      <c r="F337" t="s">
        <v>5562</v>
      </c>
    </row>
    <row r="338" spans="1:6" x14ac:dyDescent="0.3">
      <c r="A338" t="s">
        <v>1003</v>
      </c>
      <c r="B338" t="s">
        <v>5908</v>
      </c>
      <c r="C338" t="s">
        <v>5552</v>
      </c>
      <c r="D338" t="s">
        <v>5560</v>
      </c>
      <c r="E338" t="s">
        <v>5561</v>
      </c>
      <c r="F338" t="s">
        <v>5562</v>
      </c>
    </row>
    <row r="339" spans="1:6" x14ac:dyDescent="0.3">
      <c r="A339" t="s">
        <v>456</v>
      </c>
      <c r="B339" t="s">
        <v>5909</v>
      </c>
      <c r="C339" t="s">
        <v>5540</v>
      </c>
      <c r="D339" t="s">
        <v>5600</v>
      </c>
      <c r="E339" t="s">
        <v>5573</v>
      </c>
      <c r="F339" t="s">
        <v>5562</v>
      </c>
    </row>
    <row r="340" spans="1:6" x14ac:dyDescent="0.3">
      <c r="A340" t="s">
        <v>256</v>
      </c>
      <c r="B340" t="s">
        <v>5910</v>
      </c>
      <c r="C340" t="s">
        <v>5567</v>
      </c>
      <c r="D340" t="s">
        <v>5572</v>
      </c>
      <c r="E340" t="s">
        <v>5573</v>
      </c>
      <c r="F340" t="s">
        <v>5562</v>
      </c>
    </row>
    <row r="341" spans="1:6" x14ac:dyDescent="0.3">
      <c r="A341" t="s">
        <v>289</v>
      </c>
      <c r="B341" t="s">
        <v>5911</v>
      </c>
      <c r="C341" t="s">
        <v>5552</v>
      </c>
      <c r="D341" t="s">
        <v>5600</v>
      </c>
      <c r="E341" t="s">
        <v>5573</v>
      </c>
      <c r="F341" t="s">
        <v>5562</v>
      </c>
    </row>
    <row r="342" spans="1:6" x14ac:dyDescent="0.3">
      <c r="A342" t="s">
        <v>878</v>
      </c>
      <c r="B342" t="s">
        <v>5912</v>
      </c>
      <c r="C342" t="s">
        <v>5552</v>
      </c>
      <c r="D342" t="s">
        <v>5553</v>
      </c>
      <c r="E342" t="s">
        <v>5554</v>
      </c>
      <c r="F342" t="s">
        <v>5555</v>
      </c>
    </row>
    <row r="343" spans="1:6" x14ac:dyDescent="0.3">
      <c r="A343" t="s">
        <v>1242</v>
      </c>
      <c r="B343" t="s">
        <v>5913</v>
      </c>
      <c r="C343" t="s">
        <v>5567</v>
      </c>
      <c r="D343" t="s">
        <v>5645</v>
      </c>
      <c r="E343" t="s">
        <v>5645</v>
      </c>
      <c r="F343" t="s">
        <v>5543</v>
      </c>
    </row>
    <row r="344" spans="1:6" x14ac:dyDescent="0.3">
      <c r="A344" t="s">
        <v>303</v>
      </c>
      <c r="B344" t="s">
        <v>5914</v>
      </c>
      <c r="C344" t="s">
        <v>5567</v>
      </c>
      <c r="D344" t="s">
        <v>5600</v>
      </c>
      <c r="E344" t="s">
        <v>5573</v>
      </c>
      <c r="F344" t="s">
        <v>5562</v>
      </c>
    </row>
    <row r="345" spans="1:6" x14ac:dyDescent="0.3">
      <c r="A345" t="s">
        <v>704</v>
      </c>
      <c r="B345" t="s">
        <v>5915</v>
      </c>
      <c r="C345" t="s">
        <v>5552</v>
      </c>
      <c r="D345" t="s">
        <v>5572</v>
      </c>
      <c r="E345" t="s">
        <v>5573</v>
      </c>
      <c r="F345" t="s">
        <v>5562</v>
      </c>
    </row>
    <row r="346" spans="1:6" x14ac:dyDescent="0.3">
      <c r="A346" t="s">
        <v>359</v>
      </c>
      <c r="B346" t="s">
        <v>5916</v>
      </c>
      <c r="C346" t="s">
        <v>5552</v>
      </c>
      <c r="D346" t="s">
        <v>5545</v>
      </c>
      <c r="E346" t="s">
        <v>5546</v>
      </c>
      <c r="F346" t="s">
        <v>5547</v>
      </c>
    </row>
    <row r="347" spans="1:6" x14ac:dyDescent="0.3">
      <c r="A347" t="s">
        <v>32</v>
      </c>
      <c r="B347" t="s">
        <v>5917</v>
      </c>
      <c r="C347" t="s">
        <v>5567</v>
      </c>
      <c r="D347" t="s">
        <v>5541</v>
      </c>
      <c r="E347" t="s">
        <v>5542</v>
      </c>
      <c r="F347" t="s">
        <v>5543</v>
      </c>
    </row>
    <row r="348" spans="1:6" x14ac:dyDescent="0.3">
      <c r="A348" t="s">
        <v>612</v>
      </c>
      <c r="B348" t="s">
        <v>5918</v>
      </c>
      <c r="C348" t="s">
        <v>5552</v>
      </c>
      <c r="D348" t="s">
        <v>5600</v>
      </c>
      <c r="E348" t="s">
        <v>5573</v>
      </c>
      <c r="F348" t="s">
        <v>5562</v>
      </c>
    </row>
    <row r="349" spans="1:6" x14ac:dyDescent="0.3">
      <c r="A349" t="s">
        <v>260</v>
      </c>
      <c r="B349" t="s">
        <v>5919</v>
      </c>
      <c r="C349" t="s">
        <v>5567</v>
      </c>
      <c r="D349" t="s">
        <v>5560</v>
      </c>
      <c r="E349" t="s">
        <v>5561</v>
      </c>
      <c r="F349" t="s">
        <v>5562</v>
      </c>
    </row>
    <row r="350" spans="1:6" x14ac:dyDescent="0.3">
      <c r="A350" t="s">
        <v>277</v>
      </c>
      <c r="B350" t="s">
        <v>5920</v>
      </c>
      <c r="C350" t="s">
        <v>5540</v>
      </c>
      <c r="D350" t="s">
        <v>5560</v>
      </c>
      <c r="E350" t="s">
        <v>5561</v>
      </c>
      <c r="F350" t="s">
        <v>5562</v>
      </c>
    </row>
    <row r="351" spans="1:6" x14ac:dyDescent="0.3">
      <c r="A351" t="s">
        <v>91</v>
      </c>
      <c r="B351" t="s">
        <v>5921</v>
      </c>
      <c r="C351" t="s">
        <v>5567</v>
      </c>
      <c r="D351" t="s">
        <v>5560</v>
      </c>
      <c r="E351" t="s">
        <v>5561</v>
      </c>
      <c r="F351" t="s">
        <v>5562</v>
      </c>
    </row>
    <row r="352" spans="1:6" x14ac:dyDescent="0.3">
      <c r="A352" t="s">
        <v>199</v>
      </c>
      <c r="B352" t="s">
        <v>5922</v>
      </c>
      <c r="C352" t="s">
        <v>5552</v>
      </c>
      <c r="D352" t="s">
        <v>5553</v>
      </c>
      <c r="E352" t="s">
        <v>5554</v>
      </c>
      <c r="F352" t="s">
        <v>5555</v>
      </c>
    </row>
    <row r="353" spans="1:6" x14ac:dyDescent="0.3">
      <c r="A353" t="s">
        <v>595</v>
      </c>
      <c r="B353" t="s">
        <v>5923</v>
      </c>
      <c r="C353" t="s">
        <v>5552</v>
      </c>
      <c r="D353" t="s">
        <v>5560</v>
      </c>
      <c r="E353" t="s">
        <v>5561</v>
      </c>
      <c r="F353" t="s">
        <v>5562</v>
      </c>
    </row>
    <row r="354" spans="1:6" x14ac:dyDescent="0.3">
      <c r="A354" t="s">
        <v>2216</v>
      </c>
      <c r="B354" t="s">
        <v>5924</v>
      </c>
      <c r="C354" t="s">
        <v>5552</v>
      </c>
      <c r="D354" t="s">
        <v>5581</v>
      </c>
      <c r="E354" t="s">
        <v>5582</v>
      </c>
      <c r="F354" t="s">
        <v>5547</v>
      </c>
    </row>
    <row r="355" spans="1:6" x14ac:dyDescent="0.3">
      <c r="A355" t="s">
        <v>1147</v>
      </c>
      <c r="B355" t="s">
        <v>5925</v>
      </c>
      <c r="C355" t="s">
        <v>5540</v>
      </c>
      <c r="D355" t="s">
        <v>5549</v>
      </c>
      <c r="E355" t="s">
        <v>5550</v>
      </c>
      <c r="F355" t="s">
        <v>5547</v>
      </c>
    </row>
    <row r="356" spans="1:6" x14ac:dyDescent="0.3">
      <c r="A356" t="s">
        <v>690</v>
      </c>
      <c r="B356" t="s">
        <v>5926</v>
      </c>
      <c r="C356" t="s">
        <v>5567</v>
      </c>
      <c r="D356" t="s">
        <v>5581</v>
      </c>
      <c r="E356" t="s">
        <v>5582</v>
      </c>
      <c r="F356" t="s">
        <v>5547</v>
      </c>
    </row>
    <row r="357" spans="1:6" x14ac:dyDescent="0.3">
      <c r="A357" t="s">
        <v>1731</v>
      </c>
      <c r="B357" t="s">
        <v>5927</v>
      </c>
      <c r="C357" t="s">
        <v>5540</v>
      </c>
      <c r="D357" t="s">
        <v>5564</v>
      </c>
      <c r="E357" t="s">
        <v>5565</v>
      </c>
      <c r="F357" t="s">
        <v>5543</v>
      </c>
    </row>
    <row r="358" spans="1:6" x14ac:dyDescent="0.3">
      <c r="A358" t="s">
        <v>70</v>
      </c>
      <c r="B358" t="s">
        <v>5928</v>
      </c>
      <c r="C358" t="s">
        <v>5552</v>
      </c>
      <c r="D358" t="s">
        <v>5569</v>
      </c>
      <c r="E358" t="s">
        <v>5570</v>
      </c>
      <c r="F358" t="s">
        <v>5555</v>
      </c>
    </row>
    <row r="359" spans="1:6" x14ac:dyDescent="0.3">
      <c r="A359" t="s">
        <v>956</v>
      </c>
      <c r="B359" t="s">
        <v>5929</v>
      </c>
      <c r="C359" t="s">
        <v>5540</v>
      </c>
      <c r="D359" t="s">
        <v>5541</v>
      </c>
      <c r="E359" t="s">
        <v>5542</v>
      </c>
      <c r="F359" t="s">
        <v>5543</v>
      </c>
    </row>
    <row r="360" spans="1:6" x14ac:dyDescent="0.3">
      <c r="A360" t="s">
        <v>907</v>
      </c>
      <c r="B360" t="s">
        <v>5930</v>
      </c>
      <c r="C360" t="s">
        <v>5552</v>
      </c>
      <c r="D360" t="s">
        <v>5572</v>
      </c>
      <c r="E360" t="s">
        <v>5573</v>
      </c>
      <c r="F360" t="s">
        <v>5562</v>
      </c>
    </row>
    <row r="361" spans="1:6" x14ac:dyDescent="0.3">
      <c r="A361" t="s">
        <v>747</v>
      </c>
      <c r="B361" t="s">
        <v>5931</v>
      </c>
      <c r="C361" t="s">
        <v>5552</v>
      </c>
      <c r="D361" t="s">
        <v>5589</v>
      </c>
      <c r="E361" t="s">
        <v>5573</v>
      </c>
      <c r="F361" t="s">
        <v>5562</v>
      </c>
    </row>
    <row r="362" spans="1:6" x14ac:dyDescent="0.3">
      <c r="A362" t="s">
        <v>761</v>
      </c>
      <c r="B362" t="s">
        <v>5932</v>
      </c>
      <c r="C362" t="s">
        <v>5567</v>
      </c>
      <c r="D362" t="s">
        <v>5569</v>
      </c>
      <c r="E362" t="s">
        <v>5570</v>
      </c>
      <c r="F362" t="s">
        <v>5555</v>
      </c>
    </row>
    <row r="363" spans="1:6" x14ac:dyDescent="0.3">
      <c r="A363" t="s">
        <v>1289</v>
      </c>
      <c r="B363" t="s">
        <v>5933</v>
      </c>
      <c r="C363" t="s">
        <v>5540</v>
      </c>
      <c r="D363" t="s">
        <v>5569</v>
      </c>
      <c r="E363" t="s">
        <v>5570</v>
      </c>
      <c r="F363" t="s">
        <v>5555</v>
      </c>
    </row>
    <row r="364" spans="1:6" x14ac:dyDescent="0.3">
      <c r="A364" t="s">
        <v>591</v>
      </c>
      <c r="B364" t="s">
        <v>5934</v>
      </c>
      <c r="C364" t="s">
        <v>5540</v>
      </c>
      <c r="D364" t="s">
        <v>5581</v>
      </c>
      <c r="E364" t="s">
        <v>5582</v>
      </c>
      <c r="F364" t="s">
        <v>5547</v>
      </c>
    </row>
    <row r="365" spans="1:6" x14ac:dyDescent="0.3">
      <c r="A365" t="s">
        <v>154</v>
      </c>
      <c r="B365" t="s">
        <v>5935</v>
      </c>
      <c r="C365" t="s">
        <v>5552</v>
      </c>
      <c r="D365" t="s">
        <v>5600</v>
      </c>
      <c r="E365" t="s">
        <v>5573</v>
      </c>
      <c r="F365" t="s">
        <v>5562</v>
      </c>
    </row>
    <row r="366" spans="1:6" x14ac:dyDescent="0.3">
      <c r="A366" t="s">
        <v>1659</v>
      </c>
      <c r="B366" t="s">
        <v>5936</v>
      </c>
      <c r="C366" t="s">
        <v>5552</v>
      </c>
      <c r="D366" t="s">
        <v>5545</v>
      </c>
      <c r="E366" t="s">
        <v>5546</v>
      </c>
      <c r="F366" t="s">
        <v>5547</v>
      </c>
    </row>
    <row r="367" spans="1:6" x14ac:dyDescent="0.3">
      <c r="A367" t="s">
        <v>834</v>
      </c>
      <c r="B367" t="s">
        <v>5937</v>
      </c>
      <c r="C367" t="s">
        <v>5540</v>
      </c>
      <c r="D367" t="s">
        <v>5560</v>
      </c>
      <c r="E367" t="s">
        <v>5561</v>
      </c>
      <c r="F367" t="s">
        <v>5562</v>
      </c>
    </row>
    <row r="368" spans="1:6" x14ac:dyDescent="0.3">
      <c r="A368" t="s">
        <v>252</v>
      </c>
      <c r="B368" t="s">
        <v>5938</v>
      </c>
      <c r="C368" t="s">
        <v>5567</v>
      </c>
      <c r="D368" t="s">
        <v>5572</v>
      </c>
      <c r="E368" t="s">
        <v>5573</v>
      </c>
      <c r="F368" t="s">
        <v>5562</v>
      </c>
    </row>
    <row r="369" spans="1:6" x14ac:dyDescent="0.3">
      <c r="A369" t="s">
        <v>369</v>
      </c>
      <c r="B369" t="s">
        <v>5939</v>
      </c>
      <c r="C369" t="s">
        <v>5552</v>
      </c>
      <c r="D369" t="s">
        <v>5541</v>
      </c>
      <c r="E369" t="s">
        <v>5542</v>
      </c>
      <c r="F369" t="s">
        <v>5543</v>
      </c>
    </row>
    <row r="370" spans="1:6" x14ac:dyDescent="0.3">
      <c r="A370" t="s">
        <v>170</v>
      </c>
      <c r="B370" t="s">
        <v>5940</v>
      </c>
      <c r="C370" t="s">
        <v>5567</v>
      </c>
      <c r="D370" t="s">
        <v>5569</v>
      </c>
      <c r="E370" t="s">
        <v>5570</v>
      </c>
      <c r="F370" t="s">
        <v>5555</v>
      </c>
    </row>
    <row r="371" spans="1:6" x14ac:dyDescent="0.3">
      <c r="A371" t="s">
        <v>465</v>
      </c>
      <c r="B371" t="s">
        <v>5941</v>
      </c>
      <c r="C371" t="s">
        <v>5540</v>
      </c>
      <c r="D371" t="s">
        <v>5572</v>
      </c>
      <c r="E371" t="s">
        <v>5573</v>
      </c>
      <c r="F371" t="s">
        <v>5562</v>
      </c>
    </row>
    <row r="372" spans="1:6" x14ac:dyDescent="0.3">
      <c r="A372" t="s">
        <v>620</v>
      </c>
      <c r="B372" t="s">
        <v>5942</v>
      </c>
      <c r="C372" t="s">
        <v>5540</v>
      </c>
      <c r="D372" t="s">
        <v>5581</v>
      </c>
      <c r="E372" t="s">
        <v>5582</v>
      </c>
      <c r="F372" t="s">
        <v>5547</v>
      </c>
    </row>
    <row r="373" spans="1:6" x14ac:dyDescent="0.3">
      <c r="A373" t="s">
        <v>700</v>
      </c>
      <c r="B373" t="s">
        <v>5943</v>
      </c>
      <c r="C373" t="s">
        <v>5567</v>
      </c>
      <c r="D373" t="s">
        <v>5589</v>
      </c>
      <c r="E373" t="s">
        <v>5573</v>
      </c>
      <c r="F373" t="s">
        <v>5562</v>
      </c>
    </row>
    <row r="374" spans="1:6" x14ac:dyDescent="0.3">
      <c r="A374" t="s">
        <v>128</v>
      </c>
      <c r="B374" t="s">
        <v>5944</v>
      </c>
      <c r="C374" t="s">
        <v>5552</v>
      </c>
      <c r="D374" t="s">
        <v>5592</v>
      </c>
      <c r="E374" t="s">
        <v>5561</v>
      </c>
      <c r="F374" t="s">
        <v>5562</v>
      </c>
    </row>
    <row r="375" spans="1:6" x14ac:dyDescent="0.3">
      <c r="A375" t="s">
        <v>493</v>
      </c>
      <c r="B375" t="s">
        <v>5945</v>
      </c>
      <c r="C375" t="s">
        <v>5540</v>
      </c>
      <c r="D375" t="s">
        <v>5600</v>
      </c>
      <c r="E375" t="s">
        <v>5573</v>
      </c>
      <c r="F375" t="s">
        <v>5562</v>
      </c>
    </row>
    <row r="376" spans="1:6" x14ac:dyDescent="0.3">
      <c r="A376" t="s">
        <v>506</v>
      </c>
      <c r="B376" t="s">
        <v>5946</v>
      </c>
      <c r="C376" t="s">
        <v>5552</v>
      </c>
      <c r="D376" t="s">
        <v>5569</v>
      </c>
      <c r="E376" t="s">
        <v>5570</v>
      </c>
      <c r="F376" t="s">
        <v>5555</v>
      </c>
    </row>
    <row r="377" spans="1:6" x14ac:dyDescent="0.3">
      <c r="A377" t="s">
        <v>852</v>
      </c>
      <c r="B377" t="s">
        <v>5947</v>
      </c>
      <c r="C377" t="s">
        <v>5567</v>
      </c>
      <c r="D377" t="s">
        <v>5553</v>
      </c>
      <c r="E377" t="s">
        <v>5554</v>
      </c>
      <c r="F377" t="s">
        <v>5555</v>
      </c>
    </row>
    <row r="378" spans="1:6" x14ac:dyDescent="0.3">
      <c r="A378" t="s">
        <v>375</v>
      </c>
      <c r="B378" t="s">
        <v>5948</v>
      </c>
      <c r="C378" t="s">
        <v>5540</v>
      </c>
      <c r="D378" t="s">
        <v>5560</v>
      </c>
      <c r="E378" t="s">
        <v>5561</v>
      </c>
      <c r="F378" t="s">
        <v>5562</v>
      </c>
    </row>
    <row r="379" spans="1:6" x14ac:dyDescent="0.3">
      <c r="A379" t="s">
        <v>159</v>
      </c>
      <c r="B379" t="s">
        <v>5949</v>
      </c>
      <c r="C379" t="s">
        <v>5567</v>
      </c>
      <c r="D379" t="s">
        <v>5553</v>
      </c>
      <c r="E379" t="s">
        <v>5554</v>
      </c>
      <c r="F379" t="s">
        <v>5555</v>
      </c>
    </row>
    <row r="380" spans="1:6" x14ac:dyDescent="0.3">
      <c r="A380" t="s">
        <v>165</v>
      </c>
      <c r="B380" t="s">
        <v>5950</v>
      </c>
      <c r="C380" t="s">
        <v>5540</v>
      </c>
      <c r="D380" t="s">
        <v>5553</v>
      </c>
      <c r="E380" t="s">
        <v>5554</v>
      </c>
      <c r="F380" t="s">
        <v>5555</v>
      </c>
    </row>
    <row r="381" spans="1:6" x14ac:dyDescent="0.3">
      <c r="A381" t="s">
        <v>1117</v>
      </c>
      <c r="B381" t="s">
        <v>5951</v>
      </c>
      <c r="C381" t="s">
        <v>5552</v>
      </c>
      <c r="D381" t="s">
        <v>5592</v>
      </c>
      <c r="E381" t="s">
        <v>5561</v>
      </c>
      <c r="F381" t="s">
        <v>5562</v>
      </c>
    </row>
    <row r="382" spans="1:6" x14ac:dyDescent="0.3">
      <c r="A382" t="s">
        <v>702</v>
      </c>
      <c r="B382" t="s">
        <v>5952</v>
      </c>
      <c r="C382" t="s">
        <v>5540</v>
      </c>
      <c r="D382" t="s">
        <v>5572</v>
      </c>
      <c r="E382" t="s">
        <v>5573</v>
      </c>
      <c r="F382" t="s">
        <v>5562</v>
      </c>
    </row>
    <row r="383" spans="1:6" x14ac:dyDescent="0.3">
      <c r="A383" t="s">
        <v>932</v>
      </c>
      <c r="B383" t="s">
        <v>5953</v>
      </c>
      <c r="C383" t="s">
        <v>5552</v>
      </c>
      <c r="D383" t="s">
        <v>5572</v>
      </c>
      <c r="E383" t="s">
        <v>5573</v>
      </c>
      <c r="F383" t="s">
        <v>5562</v>
      </c>
    </row>
    <row r="384" spans="1:6" x14ac:dyDescent="0.3">
      <c r="A384" t="s">
        <v>25</v>
      </c>
      <c r="B384" t="s">
        <v>5954</v>
      </c>
      <c r="C384" t="s">
        <v>5540</v>
      </c>
      <c r="D384" t="s">
        <v>5557</v>
      </c>
      <c r="E384" t="s">
        <v>5558</v>
      </c>
      <c r="F384" t="s">
        <v>5555</v>
      </c>
    </row>
    <row r="385" spans="1:6" x14ac:dyDescent="0.3">
      <c r="A385" t="s">
        <v>938</v>
      </c>
      <c r="B385" t="s">
        <v>5955</v>
      </c>
      <c r="C385" t="s">
        <v>5552</v>
      </c>
      <c r="D385" t="s">
        <v>5557</v>
      </c>
      <c r="E385" t="s">
        <v>5558</v>
      </c>
      <c r="F385" t="s">
        <v>5555</v>
      </c>
    </row>
    <row r="386" spans="1:6" x14ac:dyDescent="0.3">
      <c r="A386" t="s">
        <v>1046</v>
      </c>
      <c r="B386" t="s">
        <v>5956</v>
      </c>
      <c r="C386" t="s">
        <v>5552</v>
      </c>
      <c r="D386" t="s">
        <v>5586</v>
      </c>
      <c r="E386" t="s">
        <v>5587</v>
      </c>
      <c r="F386" t="s">
        <v>5555</v>
      </c>
    </row>
    <row r="387" spans="1:6" x14ac:dyDescent="0.3">
      <c r="A387" t="s">
        <v>1182</v>
      </c>
      <c r="B387" t="s">
        <v>5957</v>
      </c>
      <c r="C387" t="s">
        <v>5552</v>
      </c>
      <c r="D387" t="s">
        <v>5545</v>
      </c>
      <c r="E387" t="s">
        <v>5546</v>
      </c>
      <c r="F387" t="s">
        <v>5547</v>
      </c>
    </row>
    <row r="388" spans="1:6" x14ac:dyDescent="0.3">
      <c r="A388" t="s">
        <v>254</v>
      </c>
      <c r="B388" t="s">
        <v>5958</v>
      </c>
      <c r="C388" t="s">
        <v>5552</v>
      </c>
      <c r="D388" t="s">
        <v>5564</v>
      </c>
      <c r="E388" t="s">
        <v>5565</v>
      </c>
      <c r="F388" t="s">
        <v>5543</v>
      </c>
    </row>
    <row r="389" spans="1:6" x14ac:dyDescent="0.3">
      <c r="A389" t="s">
        <v>293</v>
      </c>
      <c r="B389" t="s">
        <v>5959</v>
      </c>
      <c r="C389" t="s">
        <v>5552</v>
      </c>
      <c r="D389" t="s">
        <v>5592</v>
      </c>
      <c r="E389" t="s">
        <v>5561</v>
      </c>
      <c r="F389" t="s">
        <v>5562</v>
      </c>
    </row>
    <row r="390" spans="1:6" x14ac:dyDescent="0.3">
      <c r="A390" t="s">
        <v>1093</v>
      </c>
      <c r="B390" t="s">
        <v>5960</v>
      </c>
      <c r="C390" t="s">
        <v>5567</v>
      </c>
      <c r="D390" t="s">
        <v>5589</v>
      </c>
      <c r="E390" t="s">
        <v>5573</v>
      </c>
      <c r="F390" t="s">
        <v>5562</v>
      </c>
    </row>
    <row r="391" spans="1:6" x14ac:dyDescent="0.3">
      <c r="A391" t="s">
        <v>42</v>
      </c>
      <c r="B391" t="s">
        <v>5961</v>
      </c>
      <c r="C391" t="s">
        <v>5540</v>
      </c>
      <c r="D391" t="s">
        <v>5557</v>
      </c>
      <c r="E391" t="s">
        <v>5558</v>
      </c>
      <c r="F391" t="s">
        <v>5555</v>
      </c>
    </row>
    <row r="392" spans="1:6" x14ac:dyDescent="0.3">
      <c r="A392" t="s">
        <v>1459</v>
      </c>
      <c r="B392" t="s">
        <v>5962</v>
      </c>
      <c r="C392" t="s">
        <v>5540</v>
      </c>
      <c r="D392" t="s">
        <v>5572</v>
      </c>
      <c r="E392" t="s">
        <v>5573</v>
      </c>
      <c r="F392" t="s">
        <v>5562</v>
      </c>
    </row>
    <row r="393" spans="1:6" x14ac:dyDescent="0.3">
      <c r="A393" t="s">
        <v>283</v>
      </c>
      <c r="B393" t="s">
        <v>5963</v>
      </c>
      <c r="C393" t="s">
        <v>5552</v>
      </c>
      <c r="D393" t="s">
        <v>5589</v>
      </c>
      <c r="E393" t="s">
        <v>5573</v>
      </c>
      <c r="F393" t="s">
        <v>5562</v>
      </c>
    </row>
    <row r="394" spans="1:6" x14ac:dyDescent="0.3">
      <c r="A394" t="s">
        <v>98</v>
      </c>
      <c r="B394" t="s">
        <v>5964</v>
      </c>
      <c r="C394" t="s">
        <v>5552</v>
      </c>
      <c r="D394" t="s">
        <v>5560</v>
      </c>
      <c r="E394" t="s">
        <v>5561</v>
      </c>
      <c r="F394" t="s">
        <v>5562</v>
      </c>
    </row>
    <row r="395" spans="1:6" x14ac:dyDescent="0.3">
      <c r="A395" t="s">
        <v>2069</v>
      </c>
      <c r="B395" t="s">
        <v>5965</v>
      </c>
      <c r="C395" t="s">
        <v>5552</v>
      </c>
      <c r="D395" t="s">
        <v>5553</v>
      </c>
      <c r="E395" t="s">
        <v>5554</v>
      </c>
      <c r="F395" t="s">
        <v>5555</v>
      </c>
    </row>
    <row r="396" spans="1:6" x14ac:dyDescent="0.3">
      <c r="A396" t="s">
        <v>2879</v>
      </c>
      <c r="B396" t="s">
        <v>5966</v>
      </c>
      <c r="C396" t="s">
        <v>5552</v>
      </c>
      <c r="D396" t="s">
        <v>5560</v>
      </c>
      <c r="E396" t="s">
        <v>5561</v>
      </c>
      <c r="F396" t="s">
        <v>5562</v>
      </c>
    </row>
    <row r="397" spans="1:6" x14ac:dyDescent="0.3">
      <c r="A397" t="s">
        <v>269</v>
      </c>
      <c r="B397" t="s">
        <v>5967</v>
      </c>
      <c r="C397" t="s">
        <v>5552</v>
      </c>
      <c r="D397" t="s">
        <v>5560</v>
      </c>
      <c r="E397" t="s">
        <v>5561</v>
      </c>
      <c r="F397" t="s">
        <v>5562</v>
      </c>
    </row>
    <row r="398" spans="1:6" x14ac:dyDescent="0.3">
      <c r="A398" t="s">
        <v>848</v>
      </c>
      <c r="B398" t="s">
        <v>5968</v>
      </c>
      <c r="C398" t="s">
        <v>5567</v>
      </c>
      <c r="D398" t="s">
        <v>5553</v>
      </c>
      <c r="E398" t="s">
        <v>5554</v>
      </c>
      <c r="F398" t="s">
        <v>5555</v>
      </c>
    </row>
    <row r="399" spans="1:6" x14ac:dyDescent="0.3">
      <c r="A399" t="s">
        <v>202</v>
      </c>
      <c r="B399" t="s">
        <v>5969</v>
      </c>
      <c r="C399" t="s">
        <v>5552</v>
      </c>
      <c r="D399" t="s">
        <v>5600</v>
      </c>
      <c r="E399" t="s">
        <v>5573</v>
      </c>
      <c r="F399" t="s">
        <v>5562</v>
      </c>
    </row>
    <row r="400" spans="1:6" x14ac:dyDescent="0.3">
      <c r="A400" t="s">
        <v>2257</v>
      </c>
      <c r="B400" t="s">
        <v>5970</v>
      </c>
      <c r="C400" t="s">
        <v>5552</v>
      </c>
      <c r="D400" t="s">
        <v>5549</v>
      </c>
      <c r="E400" t="s">
        <v>5550</v>
      </c>
      <c r="F400" t="s">
        <v>5547</v>
      </c>
    </row>
    <row r="401" spans="1:6" x14ac:dyDescent="0.3">
      <c r="A401" t="s">
        <v>720</v>
      </c>
      <c r="B401" t="s">
        <v>5971</v>
      </c>
      <c r="C401" t="s">
        <v>5540</v>
      </c>
      <c r="D401" t="s">
        <v>5553</v>
      </c>
      <c r="E401" t="s">
        <v>5554</v>
      </c>
      <c r="F401" t="s">
        <v>5555</v>
      </c>
    </row>
    <row r="402" spans="1:6" x14ac:dyDescent="0.3">
      <c r="A402" t="s">
        <v>661</v>
      </c>
      <c r="B402" t="s">
        <v>5972</v>
      </c>
      <c r="C402" t="s">
        <v>5540</v>
      </c>
      <c r="D402" t="s">
        <v>5586</v>
      </c>
      <c r="E402" t="s">
        <v>5587</v>
      </c>
      <c r="F402" t="s">
        <v>5555</v>
      </c>
    </row>
    <row r="403" spans="1:6" x14ac:dyDescent="0.3">
      <c r="A403" t="s">
        <v>62</v>
      </c>
      <c r="B403" t="s">
        <v>5973</v>
      </c>
      <c r="C403" t="s">
        <v>5567</v>
      </c>
      <c r="D403" t="s">
        <v>5564</v>
      </c>
      <c r="E403" t="s">
        <v>5565</v>
      </c>
      <c r="F403" t="s">
        <v>5543</v>
      </c>
    </row>
    <row r="404" spans="1:6" x14ac:dyDescent="0.3">
      <c r="A404" t="s">
        <v>525</v>
      </c>
      <c r="B404" t="s">
        <v>5974</v>
      </c>
      <c r="C404" t="s">
        <v>5552</v>
      </c>
      <c r="D404" t="s">
        <v>5545</v>
      </c>
      <c r="E404" t="s">
        <v>5546</v>
      </c>
      <c r="F404" t="s">
        <v>5547</v>
      </c>
    </row>
    <row r="405" spans="1:6" x14ac:dyDescent="0.3">
      <c r="A405" t="s">
        <v>1678</v>
      </c>
      <c r="B405" t="s">
        <v>5975</v>
      </c>
      <c r="C405" t="s">
        <v>5552</v>
      </c>
      <c r="D405" t="s">
        <v>5600</v>
      </c>
      <c r="E405" t="s">
        <v>5573</v>
      </c>
      <c r="F405" t="s">
        <v>5562</v>
      </c>
    </row>
    <row r="406" spans="1:6" x14ac:dyDescent="0.3">
      <c r="A406" t="s">
        <v>103</v>
      </c>
      <c r="B406" t="s">
        <v>5976</v>
      </c>
      <c r="C406" t="s">
        <v>5552</v>
      </c>
      <c r="D406" t="s">
        <v>5600</v>
      </c>
      <c r="E406" t="s">
        <v>5573</v>
      </c>
      <c r="F406" t="s">
        <v>5562</v>
      </c>
    </row>
    <row r="407" spans="1:6" x14ac:dyDescent="0.3">
      <c r="A407" t="s">
        <v>3713</v>
      </c>
      <c r="B407" t="s">
        <v>5977</v>
      </c>
      <c r="C407" t="s">
        <v>5552</v>
      </c>
      <c r="D407" t="s">
        <v>5589</v>
      </c>
      <c r="E407" t="s">
        <v>5573</v>
      </c>
      <c r="F407" t="s">
        <v>5562</v>
      </c>
    </row>
    <row r="408" spans="1:6" x14ac:dyDescent="0.3">
      <c r="A408" t="s">
        <v>593</v>
      </c>
      <c r="B408" t="s">
        <v>5978</v>
      </c>
      <c r="C408" t="s">
        <v>5552</v>
      </c>
      <c r="D408" t="s">
        <v>5545</v>
      </c>
      <c r="E408" t="s">
        <v>5546</v>
      </c>
      <c r="F408" t="s">
        <v>5547</v>
      </c>
    </row>
    <row r="409" spans="1:6" x14ac:dyDescent="0.3">
      <c r="A409" t="s">
        <v>333</v>
      </c>
      <c r="B409" t="s">
        <v>5979</v>
      </c>
      <c r="C409" t="s">
        <v>5552</v>
      </c>
      <c r="D409" t="s">
        <v>5564</v>
      </c>
      <c r="E409" t="s">
        <v>5565</v>
      </c>
      <c r="F409" t="s">
        <v>5543</v>
      </c>
    </row>
    <row r="410" spans="1:6" x14ac:dyDescent="0.3">
      <c r="A410" t="s">
        <v>577</v>
      </c>
      <c r="B410" t="s">
        <v>5980</v>
      </c>
      <c r="C410" t="s">
        <v>5540</v>
      </c>
      <c r="D410" t="s">
        <v>5553</v>
      </c>
      <c r="E410" t="s">
        <v>5554</v>
      </c>
      <c r="F410" t="s">
        <v>5555</v>
      </c>
    </row>
    <row r="411" spans="1:6" x14ac:dyDescent="0.3">
      <c r="A411" t="s">
        <v>435</v>
      </c>
      <c r="B411" t="s">
        <v>5981</v>
      </c>
      <c r="C411" t="s">
        <v>5552</v>
      </c>
      <c r="D411" t="s">
        <v>5581</v>
      </c>
      <c r="E411" t="s">
        <v>5582</v>
      </c>
      <c r="F411" t="s">
        <v>5547</v>
      </c>
    </row>
    <row r="412" spans="1:6" x14ac:dyDescent="0.3">
      <c r="A412" t="s">
        <v>1359</v>
      </c>
      <c r="B412" t="s">
        <v>5982</v>
      </c>
      <c r="C412" t="s">
        <v>5552</v>
      </c>
      <c r="D412" t="s">
        <v>5549</v>
      </c>
      <c r="E412" t="s">
        <v>5550</v>
      </c>
      <c r="F412" t="s">
        <v>5547</v>
      </c>
    </row>
    <row r="413" spans="1:6" x14ac:dyDescent="0.3">
      <c r="A413" t="s">
        <v>206</v>
      </c>
      <c r="B413" t="s">
        <v>5983</v>
      </c>
      <c r="C413" t="s">
        <v>5552</v>
      </c>
      <c r="D413" t="s">
        <v>5557</v>
      </c>
      <c r="E413" t="s">
        <v>5558</v>
      </c>
      <c r="F413" t="s">
        <v>5555</v>
      </c>
    </row>
    <row r="414" spans="1:6" x14ac:dyDescent="0.3">
      <c r="A414" t="s">
        <v>248</v>
      </c>
      <c r="B414" t="s">
        <v>5984</v>
      </c>
      <c r="C414" t="s">
        <v>5540</v>
      </c>
      <c r="D414" t="s">
        <v>5541</v>
      </c>
      <c r="E414" t="s">
        <v>5542</v>
      </c>
      <c r="F414" t="s">
        <v>5543</v>
      </c>
    </row>
    <row r="415" spans="1:6" x14ac:dyDescent="0.3">
      <c r="A415" t="s">
        <v>2109</v>
      </c>
      <c r="B415" t="s">
        <v>5985</v>
      </c>
      <c r="C415" t="s">
        <v>5552</v>
      </c>
      <c r="D415" t="s">
        <v>5541</v>
      </c>
      <c r="E415" t="s">
        <v>5542</v>
      </c>
      <c r="F415" t="s">
        <v>5543</v>
      </c>
    </row>
    <row r="416" spans="1:6" x14ac:dyDescent="0.3">
      <c r="A416" t="s">
        <v>1113</v>
      </c>
      <c r="B416" t="s">
        <v>5986</v>
      </c>
      <c r="C416" t="s">
        <v>5552</v>
      </c>
      <c r="D416" t="s">
        <v>5545</v>
      </c>
      <c r="E416" t="s">
        <v>5546</v>
      </c>
      <c r="F416" t="s">
        <v>5547</v>
      </c>
    </row>
    <row r="417" spans="1:6" x14ac:dyDescent="0.3">
      <c r="A417" t="s">
        <v>225</v>
      </c>
      <c r="B417" t="s">
        <v>5987</v>
      </c>
      <c r="C417" t="s">
        <v>5552</v>
      </c>
      <c r="D417" t="s">
        <v>5572</v>
      </c>
      <c r="E417" t="s">
        <v>5573</v>
      </c>
      <c r="F417" t="s">
        <v>5562</v>
      </c>
    </row>
    <row r="418" spans="1:6" x14ac:dyDescent="0.3">
      <c r="A418" t="s">
        <v>152</v>
      </c>
      <c r="B418" t="s">
        <v>5988</v>
      </c>
      <c r="C418" t="s">
        <v>5552</v>
      </c>
      <c r="D418" t="s">
        <v>5589</v>
      </c>
      <c r="E418" t="s">
        <v>5573</v>
      </c>
      <c r="F418" t="s">
        <v>5562</v>
      </c>
    </row>
    <row r="419" spans="1:6" x14ac:dyDescent="0.3">
      <c r="A419" t="s">
        <v>742</v>
      </c>
      <c r="B419" t="s">
        <v>5989</v>
      </c>
      <c r="C419" t="s">
        <v>5540</v>
      </c>
      <c r="D419" t="s">
        <v>5586</v>
      </c>
      <c r="E419" t="s">
        <v>5587</v>
      </c>
      <c r="F419" t="s">
        <v>5555</v>
      </c>
    </row>
    <row r="420" spans="1:6" x14ac:dyDescent="0.3">
      <c r="A420" t="s">
        <v>560</v>
      </c>
      <c r="B420" t="s">
        <v>5990</v>
      </c>
      <c r="C420" t="s">
        <v>5552</v>
      </c>
      <c r="D420" t="s">
        <v>5569</v>
      </c>
      <c r="E420" t="s">
        <v>5570</v>
      </c>
      <c r="F420" t="s">
        <v>5555</v>
      </c>
    </row>
    <row r="421" spans="1:6" x14ac:dyDescent="0.3">
      <c r="A421" t="s">
        <v>373</v>
      </c>
      <c r="B421" t="s">
        <v>5991</v>
      </c>
      <c r="C421" t="s">
        <v>5567</v>
      </c>
      <c r="D421" t="s">
        <v>5586</v>
      </c>
      <c r="E421" t="s">
        <v>5587</v>
      </c>
      <c r="F421" t="s">
        <v>5555</v>
      </c>
    </row>
    <row r="422" spans="1:6" x14ac:dyDescent="0.3">
      <c r="A422" t="s">
        <v>148</v>
      </c>
      <c r="B422" t="s">
        <v>5992</v>
      </c>
      <c r="C422" t="s">
        <v>5552</v>
      </c>
      <c r="D422" t="s">
        <v>5645</v>
      </c>
      <c r="E422" t="s">
        <v>5645</v>
      </c>
      <c r="F422" t="s">
        <v>5543</v>
      </c>
    </row>
    <row r="423" spans="1:6" x14ac:dyDescent="0.3">
      <c r="A423" t="s">
        <v>146</v>
      </c>
      <c r="B423" t="s">
        <v>5993</v>
      </c>
      <c r="C423" t="s">
        <v>5552</v>
      </c>
      <c r="D423" t="s">
        <v>5569</v>
      </c>
      <c r="E423" t="s">
        <v>5570</v>
      </c>
      <c r="F423" t="s">
        <v>5555</v>
      </c>
    </row>
    <row r="424" spans="1:6" x14ac:dyDescent="0.3">
      <c r="A424" t="s">
        <v>95</v>
      </c>
      <c r="B424" t="s">
        <v>5994</v>
      </c>
      <c r="C424" t="s">
        <v>5540</v>
      </c>
      <c r="D424" t="s">
        <v>5549</v>
      </c>
      <c r="E424" t="s">
        <v>5550</v>
      </c>
      <c r="F424" t="s">
        <v>5547</v>
      </c>
    </row>
    <row r="425" spans="1:6" x14ac:dyDescent="0.3">
      <c r="A425" t="s">
        <v>1624</v>
      </c>
      <c r="B425" t="s">
        <v>5995</v>
      </c>
      <c r="C425" t="s">
        <v>5552</v>
      </c>
      <c r="D425" t="s">
        <v>5592</v>
      </c>
      <c r="E425" t="s">
        <v>5561</v>
      </c>
      <c r="F425" t="s">
        <v>5562</v>
      </c>
    </row>
    <row r="426" spans="1:6" x14ac:dyDescent="0.3">
      <c r="A426" t="s">
        <v>329</v>
      </c>
      <c r="B426" t="s">
        <v>5996</v>
      </c>
      <c r="C426" t="s">
        <v>5552</v>
      </c>
      <c r="D426" t="s">
        <v>5586</v>
      </c>
      <c r="E426" t="s">
        <v>5587</v>
      </c>
      <c r="F426" t="s">
        <v>5555</v>
      </c>
    </row>
    <row r="427" spans="1:6" x14ac:dyDescent="0.3">
      <c r="A427" t="s">
        <v>78</v>
      </c>
      <c r="B427" t="s">
        <v>5997</v>
      </c>
      <c r="C427" t="s">
        <v>5540</v>
      </c>
      <c r="D427" t="s">
        <v>5545</v>
      </c>
      <c r="E427" t="s">
        <v>5546</v>
      </c>
      <c r="F427" t="s">
        <v>5547</v>
      </c>
    </row>
    <row r="428" spans="1:6" x14ac:dyDescent="0.3">
      <c r="A428" t="s">
        <v>384</v>
      </c>
      <c r="B428" t="s">
        <v>5998</v>
      </c>
      <c r="C428" t="s">
        <v>5540</v>
      </c>
      <c r="D428" t="s">
        <v>5645</v>
      </c>
      <c r="E428" t="s">
        <v>5645</v>
      </c>
      <c r="F428" t="s">
        <v>5543</v>
      </c>
    </row>
    <row r="429" spans="1:6" x14ac:dyDescent="0.3">
      <c r="A429" t="s">
        <v>339</v>
      </c>
      <c r="B429" t="s">
        <v>5999</v>
      </c>
      <c r="C429" t="s">
        <v>5540</v>
      </c>
      <c r="D429" t="s">
        <v>5564</v>
      </c>
      <c r="E429" t="s">
        <v>5565</v>
      </c>
      <c r="F429" t="s">
        <v>5543</v>
      </c>
    </row>
    <row r="430" spans="1:6" x14ac:dyDescent="0.3">
      <c r="A430" t="s">
        <v>221</v>
      </c>
      <c r="B430" t="s">
        <v>6000</v>
      </c>
      <c r="C430" t="s">
        <v>5552</v>
      </c>
      <c r="D430" t="s">
        <v>5569</v>
      </c>
      <c r="E430" t="s">
        <v>5570</v>
      </c>
      <c r="F430" t="s">
        <v>5555</v>
      </c>
    </row>
    <row r="431" spans="1:6" x14ac:dyDescent="0.3">
      <c r="A431" t="s">
        <v>2635</v>
      </c>
      <c r="B431" t="s">
        <v>6001</v>
      </c>
      <c r="C431" t="s">
        <v>5552</v>
      </c>
      <c r="D431" t="s">
        <v>5586</v>
      </c>
      <c r="E431" t="s">
        <v>5587</v>
      </c>
      <c r="F431" t="s">
        <v>5555</v>
      </c>
    </row>
    <row r="432" spans="1:6" x14ac:dyDescent="0.3">
      <c r="A432" t="s">
        <v>1346</v>
      </c>
      <c r="B432" t="s">
        <v>6002</v>
      </c>
      <c r="C432" t="s">
        <v>5540</v>
      </c>
      <c r="D432" t="s">
        <v>5592</v>
      </c>
      <c r="E432" t="s">
        <v>5561</v>
      </c>
      <c r="F432" t="s">
        <v>5562</v>
      </c>
    </row>
    <row r="433" spans="1:6" x14ac:dyDescent="0.3">
      <c r="A433" t="s">
        <v>443</v>
      </c>
      <c r="B433" t="s">
        <v>6003</v>
      </c>
      <c r="C433" t="s">
        <v>5552</v>
      </c>
      <c r="D433" t="s">
        <v>5572</v>
      </c>
      <c r="E433" t="s">
        <v>5573</v>
      </c>
      <c r="F433" t="s">
        <v>5562</v>
      </c>
    </row>
    <row r="434" spans="1:6" x14ac:dyDescent="0.3">
      <c r="A434" t="s">
        <v>216</v>
      </c>
      <c r="B434" t="s">
        <v>6004</v>
      </c>
      <c r="C434" t="s">
        <v>5567</v>
      </c>
      <c r="D434" t="s">
        <v>5557</v>
      </c>
      <c r="E434" t="s">
        <v>5558</v>
      </c>
      <c r="F434" t="s">
        <v>5555</v>
      </c>
    </row>
    <row r="435" spans="1:6" x14ac:dyDescent="0.3">
      <c r="A435" t="s">
        <v>894</v>
      </c>
      <c r="B435" t="s">
        <v>6005</v>
      </c>
      <c r="C435" t="s">
        <v>5567</v>
      </c>
      <c r="D435" t="s">
        <v>5560</v>
      </c>
      <c r="E435" t="s">
        <v>5561</v>
      </c>
      <c r="F435" t="s">
        <v>5562</v>
      </c>
    </row>
    <row r="436" spans="1:6" x14ac:dyDescent="0.3">
      <c r="A436" t="s">
        <v>625</v>
      </c>
      <c r="B436" t="s">
        <v>6006</v>
      </c>
      <c r="C436" t="s">
        <v>5552</v>
      </c>
      <c r="D436" t="s">
        <v>5560</v>
      </c>
      <c r="E436" t="s">
        <v>5561</v>
      </c>
      <c r="F436" t="s">
        <v>5562</v>
      </c>
    </row>
    <row r="437" spans="1:6" x14ac:dyDescent="0.3">
      <c r="A437" t="s">
        <v>1697</v>
      </c>
      <c r="B437" t="s">
        <v>6007</v>
      </c>
      <c r="C437" t="s">
        <v>5552</v>
      </c>
      <c r="D437" t="s">
        <v>5645</v>
      </c>
      <c r="E437" t="s">
        <v>5645</v>
      </c>
      <c r="F437" t="s">
        <v>5543</v>
      </c>
    </row>
    <row r="438" spans="1:6" x14ac:dyDescent="0.3">
      <c r="A438" t="s">
        <v>1436</v>
      </c>
      <c r="B438" t="s">
        <v>6008</v>
      </c>
      <c r="C438" t="s">
        <v>5567</v>
      </c>
      <c r="D438" t="s">
        <v>5592</v>
      </c>
      <c r="E438" t="s">
        <v>5561</v>
      </c>
      <c r="F438" t="s">
        <v>5562</v>
      </c>
    </row>
    <row r="439" spans="1:6" x14ac:dyDescent="0.3">
      <c r="A439" t="s">
        <v>132</v>
      </c>
      <c r="B439" t="s">
        <v>6009</v>
      </c>
      <c r="C439" t="s">
        <v>5552</v>
      </c>
      <c r="D439" t="s">
        <v>5581</v>
      </c>
      <c r="E439" t="s">
        <v>5582</v>
      </c>
      <c r="F439" t="s">
        <v>5547</v>
      </c>
    </row>
    <row r="440" spans="1:6" x14ac:dyDescent="0.3">
      <c r="A440" t="s">
        <v>478</v>
      </c>
      <c r="B440" t="s">
        <v>6010</v>
      </c>
      <c r="C440" t="s">
        <v>5552</v>
      </c>
      <c r="D440" t="s">
        <v>5545</v>
      </c>
      <c r="E440" t="s">
        <v>5546</v>
      </c>
      <c r="F440" t="s">
        <v>5547</v>
      </c>
    </row>
    <row r="441" spans="1:6" x14ac:dyDescent="0.3">
      <c r="A441" t="s">
        <v>351</v>
      </c>
      <c r="B441" t="s">
        <v>6011</v>
      </c>
      <c r="C441" t="s">
        <v>5552</v>
      </c>
      <c r="D441" t="s">
        <v>5586</v>
      </c>
      <c r="E441" t="s">
        <v>5587</v>
      </c>
      <c r="F441" t="s">
        <v>5555</v>
      </c>
    </row>
    <row r="442" spans="1:6" x14ac:dyDescent="0.3">
      <c r="A442" t="s">
        <v>405</v>
      </c>
      <c r="B442" t="s">
        <v>6012</v>
      </c>
      <c r="C442" t="s">
        <v>5552</v>
      </c>
      <c r="D442" t="s">
        <v>5589</v>
      </c>
      <c r="E442" t="s">
        <v>5573</v>
      </c>
      <c r="F442" t="s">
        <v>5562</v>
      </c>
    </row>
    <row r="443" spans="1:6" x14ac:dyDescent="0.3">
      <c r="A443" t="s">
        <v>28</v>
      </c>
      <c r="B443" t="s">
        <v>6013</v>
      </c>
      <c r="C443" t="s">
        <v>5567</v>
      </c>
      <c r="D443" t="s">
        <v>5560</v>
      </c>
      <c r="E443" t="s">
        <v>5561</v>
      </c>
      <c r="F443" t="s">
        <v>5562</v>
      </c>
    </row>
    <row r="444" spans="1:6" x14ac:dyDescent="0.3">
      <c r="A444" t="s">
        <v>156</v>
      </c>
      <c r="B444" t="s">
        <v>6014</v>
      </c>
      <c r="C444" t="s">
        <v>5567</v>
      </c>
      <c r="D444" t="s">
        <v>5545</v>
      </c>
      <c r="E444" t="s">
        <v>5546</v>
      </c>
      <c r="F444" t="s">
        <v>5547</v>
      </c>
    </row>
    <row r="445" spans="1:6" x14ac:dyDescent="0.3">
      <c r="A445" t="s">
        <v>401</v>
      </c>
      <c r="B445" t="s">
        <v>6015</v>
      </c>
      <c r="C445" t="s">
        <v>5567</v>
      </c>
      <c r="D445" t="s">
        <v>5592</v>
      </c>
      <c r="E445" t="s">
        <v>5561</v>
      </c>
      <c r="F445" t="s">
        <v>5562</v>
      </c>
    </row>
    <row r="446" spans="1:6" x14ac:dyDescent="0.3">
      <c r="A446" t="s">
        <v>1194</v>
      </c>
      <c r="B446" t="s">
        <v>6016</v>
      </c>
      <c r="C446" t="s">
        <v>5552</v>
      </c>
      <c r="D446" t="s">
        <v>5592</v>
      </c>
      <c r="E446" t="s">
        <v>5561</v>
      </c>
      <c r="F446" t="s">
        <v>5562</v>
      </c>
    </row>
    <row r="447" spans="1:6" x14ac:dyDescent="0.3">
      <c r="A447" t="s">
        <v>1101</v>
      </c>
      <c r="B447" t="s">
        <v>6017</v>
      </c>
      <c r="C447" t="s">
        <v>5552</v>
      </c>
      <c r="D447" t="s">
        <v>5645</v>
      </c>
      <c r="E447" t="s">
        <v>5645</v>
      </c>
      <c r="F447" t="s">
        <v>5543</v>
      </c>
    </row>
    <row r="448" spans="1:6" x14ac:dyDescent="0.3">
      <c r="A448" t="s">
        <v>1107</v>
      </c>
      <c r="B448" t="s">
        <v>6018</v>
      </c>
      <c r="C448" t="s">
        <v>5540</v>
      </c>
      <c r="D448" t="s">
        <v>5564</v>
      </c>
      <c r="E448" t="s">
        <v>5565</v>
      </c>
      <c r="F448" t="s">
        <v>5543</v>
      </c>
    </row>
    <row r="449" spans="1:6" x14ac:dyDescent="0.3">
      <c r="A449" t="s">
        <v>696</v>
      </c>
      <c r="B449" t="s">
        <v>6019</v>
      </c>
      <c r="C449" t="s">
        <v>5567</v>
      </c>
      <c r="D449" t="s">
        <v>5581</v>
      </c>
      <c r="E449" t="s">
        <v>5582</v>
      </c>
      <c r="F449" t="s">
        <v>5547</v>
      </c>
    </row>
    <row r="450" spans="1:6" x14ac:dyDescent="0.3">
      <c r="A450" t="s">
        <v>1258</v>
      </c>
      <c r="B450" t="s">
        <v>6020</v>
      </c>
      <c r="C450" t="s">
        <v>5552</v>
      </c>
      <c r="D450" t="s">
        <v>5545</v>
      </c>
      <c r="E450" t="s">
        <v>5546</v>
      </c>
      <c r="F450" t="s">
        <v>5547</v>
      </c>
    </row>
    <row r="451" spans="1:6" x14ac:dyDescent="0.3">
      <c r="A451" t="s">
        <v>180</v>
      </c>
      <c r="B451" t="s">
        <v>6021</v>
      </c>
      <c r="C451" t="s">
        <v>5552</v>
      </c>
      <c r="D451" t="s">
        <v>5553</v>
      </c>
      <c r="E451" t="s">
        <v>5554</v>
      </c>
      <c r="F451" t="s">
        <v>5555</v>
      </c>
    </row>
    <row r="452" spans="1:6" x14ac:dyDescent="0.3">
      <c r="A452" t="s">
        <v>297</v>
      </c>
      <c r="B452" t="s">
        <v>6022</v>
      </c>
      <c r="C452" t="s">
        <v>5552</v>
      </c>
      <c r="D452" t="s">
        <v>5569</v>
      </c>
      <c r="E452" t="s">
        <v>5570</v>
      </c>
      <c r="F452" t="s">
        <v>5555</v>
      </c>
    </row>
    <row r="453" spans="1:6" x14ac:dyDescent="0.3">
      <c r="A453" t="s">
        <v>1471</v>
      </c>
      <c r="B453" t="s">
        <v>6023</v>
      </c>
      <c r="C453" t="s">
        <v>5552</v>
      </c>
      <c r="D453" t="s">
        <v>5553</v>
      </c>
      <c r="E453" t="s">
        <v>5554</v>
      </c>
      <c r="F453" t="s">
        <v>5555</v>
      </c>
    </row>
    <row r="454" spans="1:6" x14ac:dyDescent="0.3">
      <c r="A454" t="s">
        <v>227</v>
      </c>
      <c r="B454" t="s">
        <v>6024</v>
      </c>
      <c r="C454" t="s">
        <v>5552</v>
      </c>
      <c r="D454" t="s">
        <v>5589</v>
      </c>
      <c r="E454" t="s">
        <v>5573</v>
      </c>
      <c r="F454" t="s">
        <v>5562</v>
      </c>
    </row>
    <row r="455" spans="1:6" x14ac:dyDescent="0.3">
      <c r="A455" t="s">
        <v>1879</v>
      </c>
      <c r="B455" t="s">
        <v>6025</v>
      </c>
      <c r="C455" t="s">
        <v>5552</v>
      </c>
      <c r="D455" t="s">
        <v>5592</v>
      </c>
      <c r="E455" t="s">
        <v>5561</v>
      </c>
      <c r="F455" t="s">
        <v>5562</v>
      </c>
    </row>
    <row r="456" spans="1:6" x14ac:dyDescent="0.3">
      <c r="A456" t="s">
        <v>15</v>
      </c>
      <c r="B456" t="s">
        <v>6026</v>
      </c>
      <c r="C456" t="s">
        <v>5540</v>
      </c>
      <c r="D456" t="s">
        <v>5545</v>
      </c>
      <c r="E456" t="s">
        <v>5546</v>
      </c>
      <c r="F456" t="s">
        <v>5547</v>
      </c>
    </row>
    <row r="457" spans="1:6" x14ac:dyDescent="0.3">
      <c r="A457" t="s">
        <v>3086</v>
      </c>
      <c r="B457" t="s">
        <v>6027</v>
      </c>
      <c r="C457" t="s">
        <v>5552</v>
      </c>
      <c r="D457" t="s">
        <v>5581</v>
      </c>
      <c r="E457" t="s">
        <v>5582</v>
      </c>
      <c r="F457" t="s">
        <v>5547</v>
      </c>
    </row>
    <row r="458" spans="1:6" x14ac:dyDescent="0.3">
      <c r="A458" t="s">
        <v>1808</v>
      </c>
      <c r="B458" t="s">
        <v>6028</v>
      </c>
      <c r="C458" t="s">
        <v>5552</v>
      </c>
      <c r="D458" t="s">
        <v>5560</v>
      </c>
      <c r="E458" t="s">
        <v>5561</v>
      </c>
      <c r="F458" t="s">
        <v>5562</v>
      </c>
    </row>
    <row r="459" spans="1:6" x14ac:dyDescent="0.3">
      <c r="A459" t="s">
        <v>83</v>
      </c>
      <c r="B459" t="s">
        <v>6029</v>
      </c>
      <c r="C459" t="s">
        <v>5552</v>
      </c>
      <c r="D459" t="s">
        <v>5545</v>
      </c>
      <c r="E459" t="s">
        <v>5546</v>
      </c>
      <c r="F459" t="s">
        <v>5547</v>
      </c>
    </row>
    <row r="460" spans="1:6" x14ac:dyDescent="0.3">
      <c r="A460" t="s">
        <v>1383</v>
      </c>
      <c r="B460" t="s">
        <v>6030</v>
      </c>
      <c r="C460" t="s">
        <v>5540</v>
      </c>
      <c r="D460" t="s">
        <v>5557</v>
      </c>
      <c r="E460" t="s">
        <v>5558</v>
      </c>
      <c r="F460" t="s">
        <v>5555</v>
      </c>
    </row>
    <row r="461" spans="1:6" x14ac:dyDescent="0.3">
      <c r="A461" t="s">
        <v>1961</v>
      </c>
      <c r="B461" t="s">
        <v>6031</v>
      </c>
      <c r="C461" t="s">
        <v>5552</v>
      </c>
      <c r="D461" t="s">
        <v>5645</v>
      </c>
      <c r="E461" t="s">
        <v>5645</v>
      </c>
      <c r="F461" t="s">
        <v>5543</v>
      </c>
    </row>
    <row r="462" spans="1:6" x14ac:dyDescent="0.3">
      <c r="A462" t="s">
        <v>472</v>
      </c>
      <c r="B462" t="s">
        <v>6032</v>
      </c>
      <c r="C462" t="s">
        <v>5552</v>
      </c>
      <c r="D462" t="s">
        <v>5553</v>
      </c>
      <c r="E462" t="s">
        <v>5554</v>
      </c>
      <c r="F462" t="s">
        <v>5555</v>
      </c>
    </row>
    <row r="463" spans="1:6" x14ac:dyDescent="0.3">
      <c r="A463" t="s">
        <v>1186</v>
      </c>
      <c r="B463" t="s">
        <v>6033</v>
      </c>
      <c r="C463" t="s">
        <v>5567</v>
      </c>
      <c r="D463" t="s">
        <v>5553</v>
      </c>
      <c r="E463" t="s">
        <v>5554</v>
      </c>
      <c r="F463" t="s">
        <v>5555</v>
      </c>
    </row>
    <row r="464" spans="1:6" x14ac:dyDescent="0.3">
      <c r="A464" t="s">
        <v>263</v>
      </c>
      <c r="B464" t="s">
        <v>6034</v>
      </c>
      <c r="C464" t="s">
        <v>5540</v>
      </c>
      <c r="D464" t="s">
        <v>5549</v>
      </c>
      <c r="E464" t="s">
        <v>5550</v>
      </c>
      <c r="F464" t="s">
        <v>5547</v>
      </c>
    </row>
    <row r="465" spans="1:6" x14ac:dyDescent="0.3">
      <c r="A465" t="s">
        <v>439</v>
      </c>
      <c r="B465" t="s">
        <v>6035</v>
      </c>
      <c r="C465" t="s">
        <v>5552</v>
      </c>
      <c r="D465" t="s">
        <v>5592</v>
      </c>
      <c r="E465" t="s">
        <v>5561</v>
      </c>
      <c r="F465" t="s">
        <v>5562</v>
      </c>
    </row>
    <row r="466" spans="1:6" x14ac:dyDescent="0.3">
      <c r="A466" t="s">
        <v>361</v>
      </c>
      <c r="B466" t="s">
        <v>6036</v>
      </c>
      <c r="C466" t="s">
        <v>5552</v>
      </c>
      <c r="D466" t="s">
        <v>5560</v>
      </c>
      <c r="E466" t="s">
        <v>5561</v>
      </c>
      <c r="F466" t="s">
        <v>5562</v>
      </c>
    </row>
    <row r="467" spans="1:6" x14ac:dyDescent="0.3">
      <c r="A467" t="s">
        <v>616</v>
      </c>
      <c r="B467" t="s">
        <v>6037</v>
      </c>
      <c r="C467" t="s">
        <v>5540</v>
      </c>
      <c r="D467" t="s">
        <v>5586</v>
      </c>
      <c r="E467" t="s">
        <v>5587</v>
      </c>
      <c r="F467" t="s">
        <v>5555</v>
      </c>
    </row>
    <row r="468" spans="1:6" x14ac:dyDescent="0.3">
      <c r="A468" t="s">
        <v>926</v>
      </c>
      <c r="B468" t="s">
        <v>6038</v>
      </c>
      <c r="C468" t="s">
        <v>5540</v>
      </c>
      <c r="D468" t="s">
        <v>5564</v>
      </c>
      <c r="E468" t="s">
        <v>5565</v>
      </c>
      <c r="F468" t="s">
        <v>5543</v>
      </c>
    </row>
    <row r="469" spans="1:6" x14ac:dyDescent="0.3">
      <c r="A469" t="s">
        <v>421</v>
      </c>
      <c r="B469" t="s">
        <v>6039</v>
      </c>
      <c r="C469" t="s">
        <v>5552</v>
      </c>
      <c r="D469" t="s">
        <v>5589</v>
      </c>
      <c r="E469" t="s">
        <v>5573</v>
      </c>
      <c r="F469" t="s">
        <v>5562</v>
      </c>
    </row>
    <row r="470" spans="1:6" x14ac:dyDescent="0.3">
      <c r="A470" t="s">
        <v>1953</v>
      </c>
      <c r="B470" t="s">
        <v>6040</v>
      </c>
      <c r="C470" t="s">
        <v>5567</v>
      </c>
      <c r="D470" t="s">
        <v>5600</v>
      </c>
      <c r="E470" t="s">
        <v>5573</v>
      </c>
      <c r="F470" t="s">
        <v>5562</v>
      </c>
    </row>
    <row r="471" spans="1:6" x14ac:dyDescent="0.3">
      <c r="A471" t="s">
        <v>1330</v>
      </c>
      <c r="B471" t="s">
        <v>6041</v>
      </c>
      <c r="C471" t="s">
        <v>5567</v>
      </c>
      <c r="D471" t="s">
        <v>5569</v>
      </c>
      <c r="E471" t="s">
        <v>5570</v>
      </c>
      <c r="F471" t="s">
        <v>5555</v>
      </c>
    </row>
    <row r="472" spans="1:6" x14ac:dyDescent="0.3">
      <c r="A472" t="s">
        <v>1404</v>
      </c>
      <c r="B472" t="s">
        <v>6042</v>
      </c>
      <c r="C472" t="s">
        <v>5567</v>
      </c>
      <c r="D472" t="s">
        <v>5581</v>
      </c>
      <c r="E472" t="s">
        <v>5582</v>
      </c>
      <c r="F472" t="s">
        <v>5547</v>
      </c>
    </row>
    <row r="473" spans="1:6" x14ac:dyDescent="0.3">
      <c r="A473" t="s">
        <v>176</v>
      </c>
      <c r="B473" t="s">
        <v>6043</v>
      </c>
      <c r="C473" t="s">
        <v>5567</v>
      </c>
      <c r="D473" t="s">
        <v>5557</v>
      </c>
      <c r="E473" t="s">
        <v>5558</v>
      </c>
      <c r="F473" t="s">
        <v>5555</v>
      </c>
    </row>
    <row r="474" spans="1:6" x14ac:dyDescent="0.3">
      <c r="A474" t="s">
        <v>354</v>
      </c>
      <c r="B474" t="s">
        <v>6044</v>
      </c>
      <c r="C474" t="s">
        <v>5552</v>
      </c>
      <c r="D474" t="s">
        <v>5569</v>
      </c>
      <c r="E474" t="s">
        <v>5570</v>
      </c>
      <c r="F474" t="s">
        <v>5555</v>
      </c>
    </row>
    <row r="475" spans="1:6" x14ac:dyDescent="0.3">
      <c r="A475" t="s">
        <v>885</v>
      </c>
      <c r="B475" t="s">
        <v>6045</v>
      </c>
      <c r="C475" t="s">
        <v>5540</v>
      </c>
      <c r="D475" t="s">
        <v>5600</v>
      </c>
      <c r="E475" t="s">
        <v>5573</v>
      </c>
      <c r="F475" t="s">
        <v>5562</v>
      </c>
    </row>
    <row r="476" spans="1:6" x14ac:dyDescent="0.3">
      <c r="A476" t="s">
        <v>2433</v>
      </c>
      <c r="B476" t="s">
        <v>6046</v>
      </c>
      <c r="C476" t="s">
        <v>5552</v>
      </c>
      <c r="D476" t="s">
        <v>5645</v>
      </c>
      <c r="E476" t="s">
        <v>5645</v>
      </c>
      <c r="F476" t="s">
        <v>5543</v>
      </c>
    </row>
    <row r="477" spans="1:6" x14ac:dyDescent="0.3">
      <c r="A477" t="s">
        <v>1447</v>
      </c>
      <c r="B477" t="s">
        <v>6047</v>
      </c>
      <c r="C477" t="s">
        <v>5552</v>
      </c>
      <c r="D477" t="s">
        <v>5549</v>
      </c>
      <c r="E477" t="s">
        <v>5550</v>
      </c>
      <c r="F477" t="s">
        <v>5547</v>
      </c>
    </row>
    <row r="478" spans="1:6" x14ac:dyDescent="0.3">
      <c r="A478" t="s">
        <v>1171</v>
      </c>
      <c r="B478" t="s">
        <v>6048</v>
      </c>
      <c r="C478" t="s">
        <v>5540</v>
      </c>
      <c r="D478" t="s">
        <v>5586</v>
      </c>
      <c r="E478" t="s">
        <v>5587</v>
      </c>
      <c r="F478" t="s">
        <v>5555</v>
      </c>
    </row>
    <row r="479" spans="1:6" x14ac:dyDescent="0.3">
      <c r="A479" t="s">
        <v>839</v>
      </c>
      <c r="B479" t="s">
        <v>6049</v>
      </c>
      <c r="C479" t="s">
        <v>5552</v>
      </c>
      <c r="D479" t="s">
        <v>5569</v>
      </c>
      <c r="E479" t="s">
        <v>5570</v>
      </c>
      <c r="F479" t="s">
        <v>5555</v>
      </c>
    </row>
    <row r="480" spans="1:6" x14ac:dyDescent="0.3">
      <c r="A480" t="s">
        <v>782</v>
      </c>
      <c r="B480" t="s">
        <v>6050</v>
      </c>
      <c r="C480" t="s">
        <v>5552</v>
      </c>
      <c r="D480" t="s">
        <v>5560</v>
      </c>
      <c r="E480" t="s">
        <v>5561</v>
      </c>
      <c r="F480" t="s">
        <v>5562</v>
      </c>
    </row>
    <row r="481" spans="1:6" x14ac:dyDescent="0.3">
      <c r="A481" t="s">
        <v>237</v>
      </c>
      <c r="B481" t="s">
        <v>6051</v>
      </c>
      <c r="C481" t="s">
        <v>5540</v>
      </c>
      <c r="D481" t="s">
        <v>5589</v>
      </c>
      <c r="E481" t="s">
        <v>5573</v>
      </c>
      <c r="F481" t="s">
        <v>5562</v>
      </c>
    </row>
    <row r="482" spans="1:6" x14ac:dyDescent="0.3">
      <c r="A482" t="s">
        <v>424</v>
      </c>
      <c r="B482" t="s">
        <v>6052</v>
      </c>
      <c r="C482" t="s">
        <v>5567</v>
      </c>
      <c r="D482" t="s">
        <v>5553</v>
      </c>
      <c r="E482" t="s">
        <v>5554</v>
      </c>
      <c r="F482" t="s">
        <v>5555</v>
      </c>
    </row>
    <row r="483" spans="1:6" x14ac:dyDescent="0.3">
      <c r="A483" t="s">
        <v>430</v>
      </c>
      <c r="B483" t="s">
        <v>6053</v>
      </c>
      <c r="C483" t="s">
        <v>5567</v>
      </c>
      <c r="D483" t="s">
        <v>5586</v>
      </c>
      <c r="E483" t="s">
        <v>5587</v>
      </c>
      <c r="F483" t="s">
        <v>5555</v>
      </c>
    </row>
    <row r="484" spans="1:6" x14ac:dyDescent="0.3">
      <c r="A484" t="s">
        <v>544</v>
      </c>
      <c r="B484" t="s">
        <v>6054</v>
      </c>
      <c r="C484" t="s">
        <v>5540</v>
      </c>
      <c r="D484" t="s">
        <v>5586</v>
      </c>
      <c r="E484" t="s">
        <v>5587</v>
      </c>
      <c r="F484" t="s">
        <v>5555</v>
      </c>
    </row>
    <row r="485" spans="1:6" x14ac:dyDescent="0.3">
      <c r="A485" t="s">
        <v>710</v>
      </c>
      <c r="B485" t="s">
        <v>6055</v>
      </c>
      <c r="C485" t="s">
        <v>5552</v>
      </c>
      <c r="D485" t="s">
        <v>5564</v>
      </c>
      <c r="E485" t="s">
        <v>5565</v>
      </c>
      <c r="F485" t="s">
        <v>5543</v>
      </c>
    </row>
    <row r="486" spans="1:6" x14ac:dyDescent="0.3">
      <c r="A486" t="s">
        <v>337</v>
      </c>
      <c r="B486" t="s">
        <v>6056</v>
      </c>
      <c r="C486" t="s">
        <v>5567</v>
      </c>
      <c r="D486" t="s">
        <v>5581</v>
      </c>
      <c r="E486" t="s">
        <v>5582</v>
      </c>
      <c r="F486" t="s">
        <v>5547</v>
      </c>
    </row>
    <row r="487" spans="1:6" x14ac:dyDescent="0.3">
      <c r="A487" t="s">
        <v>2493</v>
      </c>
      <c r="B487" t="s">
        <v>6057</v>
      </c>
      <c r="C487" t="s">
        <v>5552</v>
      </c>
      <c r="D487" t="s">
        <v>5549</v>
      </c>
      <c r="E487" t="s">
        <v>5550</v>
      </c>
      <c r="F487" t="s">
        <v>5547</v>
      </c>
    </row>
    <row r="488" spans="1:6" x14ac:dyDescent="0.3">
      <c r="A488" t="s">
        <v>126</v>
      </c>
      <c r="B488" t="s">
        <v>6058</v>
      </c>
      <c r="C488" t="s">
        <v>5552</v>
      </c>
      <c r="D488" t="s">
        <v>5541</v>
      </c>
      <c r="E488" t="s">
        <v>5542</v>
      </c>
      <c r="F488" t="s">
        <v>5543</v>
      </c>
    </row>
    <row r="489" spans="1:6" x14ac:dyDescent="0.3">
      <c r="A489" t="s">
        <v>1150</v>
      </c>
      <c r="B489" t="s">
        <v>6059</v>
      </c>
      <c r="C489" t="s">
        <v>5552</v>
      </c>
      <c r="D489" t="s">
        <v>5600</v>
      </c>
      <c r="E489" t="s">
        <v>5573</v>
      </c>
      <c r="F489" t="s">
        <v>5562</v>
      </c>
    </row>
    <row r="490" spans="1:6" x14ac:dyDescent="0.3">
      <c r="A490" t="s">
        <v>579</v>
      </c>
      <c r="B490" t="s">
        <v>6060</v>
      </c>
      <c r="C490" t="s">
        <v>5552</v>
      </c>
      <c r="D490" t="s">
        <v>5600</v>
      </c>
      <c r="E490" t="s">
        <v>5573</v>
      </c>
      <c r="F490" t="s">
        <v>5562</v>
      </c>
    </row>
    <row r="491" spans="1:6" x14ac:dyDescent="0.3">
      <c r="A491" t="s">
        <v>769</v>
      </c>
      <c r="B491" t="s">
        <v>6061</v>
      </c>
      <c r="C491" t="s">
        <v>5552</v>
      </c>
      <c r="D491" t="s">
        <v>5572</v>
      </c>
      <c r="E491" t="s">
        <v>5573</v>
      </c>
      <c r="F491" t="s">
        <v>5562</v>
      </c>
    </row>
    <row r="492" spans="1:6" x14ac:dyDescent="0.3">
      <c r="A492" t="s">
        <v>344</v>
      </c>
      <c r="B492" t="s">
        <v>6062</v>
      </c>
      <c r="C492" t="s">
        <v>5552</v>
      </c>
      <c r="D492" t="s">
        <v>5564</v>
      </c>
      <c r="E492" t="s">
        <v>5565</v>
      </c>
      <c r="F492" t="s">
        <v>5543</v>
      </c>
    </row>
    <row r="493" spans="1:6" x14ac:dyDescent="0.3">
      <c r="A493" t="s">
        <v>947</v>
      </c>
      <c r="B493" t="s">
        <v>6063</v>
      </c>
      <c r="C493" t="s">
        <v>5552</v>
      </c>
      <c r="D493" t="s">
        <v>5541</v>
      </c>
      <c r="E493" t="s">
        <v>5542</v>
      </c>
      <c r="F493" t="s">
        <v>5543</v>
      </c>
    </row>
    <row r="494" spans="1:6" x14ac:dyDescent="0.3">
      <c r="A494" t="s">
        <v>901</v>
      </c>
      <c r="B494" t="s">
        <v>6064</v>
      </c>
      <c r="C494" t="s">
        <v>5552</v>
      </c>
      <c r="D494" t="s">
        <v>5645</v>
      </c>
      <c r="E494" t="s">
        <v>5645</v>
      </c>
      <c r="F494" t="s">
        <v>5543</v>
      </c>
    </row>
    <row r="495" spans="1:6" x14ac:dyDescent="0.3">
      <c r="A495" t="s">
        <v>367</v>
      </c>
      <c r="B495" t="s">
        <v>6065</v>
      </c>
      <c r="C495" t="s">
        <v>5552</v>
      </c>
      <c r="D495" t="s">
        <v>5589</v>
      </c>
      <c r="E495" t="s">
        <v>5573</v>
      </c>
      <c r="F495" t="s">
        <v>5562</v>
      </c>
    </row>
    <row r="496" spans="1:6" x14ac:dyDescent="0.3">
      <c r="A496" t="s">
        <v>381</v>
      </c>
      <c r="B496" t="s">
        <v>6066</v>
      </c>
      <c r="C496" t="s">
        <v>5540</v>
      </c>
      <c r="D496" t="s">
        <v>5592</v>
      </c>
      <c r="E496" t="s">
        <v>5561</v>
      </c>
      <c r="F496" t="s">
        <v>5562</v>
      </c>
    </row>
    <row r="497" spans="1:6" x14ac:dyDescent="0.3">
      <c r="A497" t="s">
        <v>311</v>
      </c>
      <c r="B497" t="s">
        <v>6067</v>
      </c>
      <c r="C497" t="s">
        <v>5552</v>
      </c>
      <c r="D497" t="s">
        <v>5549</v>
      </c>
      <c r="E497" t="s">
        <v>5550</v>
      </c>
      <c r="F497" t="s">
        <v>5547</v>
      </c>
    </row>
    <row r="498" spans="1:6" x14ac:dyDescent="0.3">
      <c r="A498" t="s">
        <v>2189</v>
      </c>
      <c r="B498" t="s">
        <v>6068</v>
      </c>
      <c r="C498" t="s">
        <v>5567</v>
      </c>
      <c r="D498" t="s">
        <v>5581</v>
      </c>
      <c r="E498" t="s">
        <v>5582</v>
      </c>
      <c r="F498" t="s">
        <v>5547</v>
      </c>
    </row>
    <row r="499" spans="1:6" x14ac:dyDescent="0.3">
      <c r="A499" t="s">
        <v>669</v>
      </c>
      <c r="B499" t="s">
        <v>6069</v>
      </c>
      <c r="C499" t="s">
        <v>5567</v>
      </c>
      <c r="D499" t="s">
        <v>5592</v>
      </c>
      <c r="E499" t="s">
        <v>5561</v>
      </c>
      <c r="F499" t="s">
        <v>5562</v>
      </c>
    </row>
    <row r="500" spans="1:6" x14ac:dyDescent="0.3">
      <c r="A500" t="s">
        <v>733</v>
      </c>
      <c r="B500" t="s">
        <v>6070</v>
      </c>
      <c r="C500" t="s">
        <v>5552</v>
      </c>
      <c r="D500" t="s">
        <v>5586</v>
      </c>
      <c r="E500" t="s">
        <v>5587</v>
      </c>
      <c r="F500" t="s">
        <v>5555</v>
      </c>
    </row>
    <row r="501" spans="1:6" x14ac:dyDescent="0.3">
      <c r="A501" t="s">
        <v>976</v>
      </c>
      <c r="B501" t="s">
        <v>6071</v>
      </c>
      <c r="C501" t="s">
        <v>5540</v>
      </c>
      <c r="D501" t="s">
        <v>5560</v>
      </c>
      <c r="E501" t="s">
        <v>5561</v>
      </c>
      <c r="F501" t="s">
        <v>5562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G19" sqref="G19"/>
    </sheetView>
  </sheetViews>
  <sheetFormatPr defaultRowHeight="14.4" x14ac:dyDescent="0.3"/>
  <cols>
    <col min="1" max="4" width="16" customWidth="1"/>
    <col min="5" max="5" width="16" style="12" customWidth="1"/>
  </cols>
  <sheetData>
    <row r="1" spans="1:5" x14ac:dyDescent="0.3">
      <c r="A1" s="2" t="s">
        <v>4</v>
      </c>
      <c r="B1" s="2" t="s">
        <v>6072</v>
      </c>
      <c r="C1" s="2" t="s">
        <v>6073</v>
      </c>
      <c r="D1" s="2" t="s">
        <v>6074</v>
      </c>
      <c r="E1" s="11" t="s">
        <v>6075</v>
      </c>
    </row>
    <row r="2" spans="1:5" x14ac:dyDescent="0.3">
      <c r="A2" t="s">
        <v>50</v>
      </c>
      <c r="B2" t="s">
        <v>6076</v>
      </c>
      <c r="C2" t="s">
        <v>6077</v>
      </c>
      <c r="D2" t="s">
        <v>6078</v>
      </c>
      <c r="E2" s="12">
        <v>499</v>
      </c>
    </row>
    <row r="3" spans="1:5" x14ac:dyDescent="0.3">
      <c r="A3" t="s">
        <v>26</v>
      </c>
      <c r="B3" t="s">
        <v>6079</v>
      </c>
      <c r="C3" t="s">
        <v>6077</v>
      </c>
      <c r="D3" t="s">
        <v>6078</v>
      </c>
      <c r="E3" s="12">
        <v>899</v>
      </c>
    </row>
    <row r="4" spans="1:5" x14ac:dyDescent="0.3">
      <c r="A4" t="s">
        <v>16</v>
      </c>
      <c r="B4" t="s">
        <v>6080</v>
      </c>
      <c r="C4" t="s">
        <v>6077</v>
      </c>
      <c r="D4" t="s">
        <v>6078</v>
      </c>
      <c r="E4" s="12">
        <v>1299</v>
      </c>
    </row>
    <row r="5" spans="1:5" x14ac:dyDescent="0.3">
      <c r="A5" t="s">
        <v>58</v>
      </c>
      <c r="B5" t="s">
        <v>6081</v>
      </c>
      <c r="C5" t="s">
        <v>6082</v>
      </c>
      <c r="D5" t="s">
        <v>6078</v>
      </c>
      <c r="E5" s="12">
        <v>1999</v>
      </c>
    </row>
    <row r="6" spans="1:5" x14ac:dyDescent="0.3">
      <c r="A6" t="s">
        <v>45</v>
      </c>
      <c r="B6" t="s">
        <v>6083</v>
      </c>
      <c r="C6" t="s">
        <v>6082</v>
      </c>
      <c r="D6" t="s">
        <v>6078</v>
      </c>
      <c r="E6" s="12">
        <v>2499</v>
      </c>
    </row>
    <row r="7" spans="1:5" x14ac:dyDescent="0.3">
      <c r="A7" t="s">
        <v>40</v>
      </c>
      <c r="B7" t="s">
        <v>6084</v>
      </c>
      <c r="C7" t="s">
        <v>6077</v>
      </c>
      <c r="D7" t="s">
        <v>6078</v>
      </c>
      <c r="E7" s="12">
        <v>1499</v>
      </c>
    </row>
    <row r="8" spans="1:5" x14ac:dyDescent="0.3">
      <c r="A8" t="s">
        <v>200</v>
      </c>
      <c r="B8" t="s">
        <v>6085</v>
      </c>
      <c r="C8" t="s">
        <v>6086</v>
      </c>
      <c r="D8" t="s">
        <v>6087</v>
      </c>
      <c r="E8" s="12">
        <v>1099</v>
      </c>
    </row>
    <row r="9" spans="1:5" x14ac:dyDescent="0.3">
      <c r="A9" t="s">
        <v>29</v>
      </c>
      <c r="B9" t="s">
        <v>6088</v>
      </c>
      <c r="C9" t="s">
        <v>6089</v>
      </c>
      <c r="D9" t="s">
        <v>6087</v>
      </c>
      <c r="E9" s="12">
        <v>399</v>
      </c>
    </row>
    <row r="10" spans="1:5" x14ac:dyDescent="0.3">
      <c r="A10" t="s">
        <v>20</v>
      </c>
      <c r="B10" t="s">
        <v>6090</v>
      </c>
      <c r="C10" t="s">
        <v>6091</v>
      </c>
      <c r="D10" t="s">
        <v>6091</v>
      </c>
      <c r="E10" s="12">
        <v>6999</v>
      </c>
    </row>
    <row r="11" spans="1:5" x14ac:dyDescent="0.3">
      <c r="A11" t="s">
        <v>55</v>
      </c>
      <c r="B11" t="s">
        <v>6092</v>
      </c>
      <c r="C11" t="s">
        <v>6091</v>
      </c>
      <c r="D11" t="s">
        <v>6091</v>
      </c>
      <c r="E11" s="12">
        <v>5999</v>
      </c>
    </row>
    <row r="12" spans="1:5" x14ac:dyDescent="0.3">
      <c r="A12" t="s">
        <v>68</v>
      </c>
      <c r="B12" t="s">
        <v>6093</v>
      </c>
      <c r="C12" t="s">
        <v>6094</v>
      </c>
      <c r="D12" t="s">
        <v>6095</v>
      </c>
      <c r="E12" s="12">
        <v>1299</v>
      </c>
    </row>
    <row r="13" spans="1:5" x14ac:dyDescent="0.3">
      <c r="A13" t="s">
        <v>76</v>
      </c>
      <c r="B13" t="s">
        <v>6096</v>
      </c>
      <c r="C13" t="s">
        <v>6097</v>
      </c>
      <c r="D13" t="s">
        <v>6095</v>
      </c>
      <c r="E13" s="12">
        <v>899</v>
      </c>
    </row>
    <row r="14" spans="1:5" x14ac:dyDescent="0.3">
      <c r="A14" t="s">
        <v>12</v>
      </c>
      <c r="B14" t="s">
        <v>6098</v>
      </c>
      <c r="C14" t="s">
        <v>6099</v>
      </c>
      <c r="D14" t="s">
        <v>6095</v>
      </c>
      <c r="E14" s="12">
        <v>599</v>
      </c>
    </row>
    <row r="15" spans="1:5" x14ac:dyDescent="0.3">
      <c r="A15" t="s">
        <v>71</v>
      </c>
      <c r="B15" t="s">
        <v>6100</v>
      </c>
      <c r="C15" t="s">
        <v>6101</v>
      </c>
      <c r="D15" t="s">
        <v>6095</v>
      </c>
      <c r="E15" s="12">
        <v>799</v>
      </c>
    </row>
    <row r="16" spans="1:5" x14ac:dyDescent="0.3">
      <c r="A16" t="s">
        <v>65</v>
      </c>
      <c r="B16" t="s">
        <v>6102</v>
      </c>
      <c r="C16" t="s">
        <v>6101</v>
      </c>
      <c r="D16" t="s">
        <v>6087</v>
      </c>
      <c r="E16" s="12">
        <v>699</v>
      </c>
    </row>
    <row r="17" spans="1:5" x14ac:dyDescent="0.3">
      <c r="A17" t="s">
        <v>35</v>
      </c>
      <c r="B17" t="s">
        <v>6103</v>
      </c>
      <c r="C17" t="s">
        <v>6104</v>
      </c>
      <c r="D17" t="s">
        <v>6105</v>
      </c>
      <c r="E17" s="12">
        <v>1599</v>
      </c>
    </row>
    <row r="18" spans="1:5" x14ac:dyDescent="0.3">
      <c r="A18" t="s">
        <v>81</v>
      </c>
      <c r="B18" t="s">
        <v>6106</v>
      </c>
      <c r="C18" t="s">
        <v>6099</v>
      </c>
      <c r="D18" t="s">
        <v>6095</v>
      </c>
      <c r="E18" s="12">
        <v>799</v>
      </c>
    </row>
    <row r="19" spans="1:5" x14ac:dyDescent="0.3">
      <c r="A19" t="s">
        <v>96</v>
      </c>
      <c r="B19" t="s">
        <v>6107</v>
      </c>
      <c r="C19" t="s">
        <v>6094</v>
      </c>
      <c r="D19" t="s">
        <v>6095</v>
      </c>
      <c r="E19" s="12">
        <v>999</v>
      </c>
    </row>
    <row r="20" spans="1:5" x14ac:dyDescent="0.3">
      <c r="A20" t="s">
        <v>116</v>
      </c>
      <c r="B20" t="s">
        <v>6108</v>
      </c>
      <c r="C20" t="s">
        <v>6077</v>
      </c>
      <c r="D20" t="s">
        <v>6078</v>
      </c>
      <c r="E20" s="12">
        <v>399</v>
      </c>
    </row>
    <row r="21" spans="1:5" x14ac:dyDescent="0.3">
      <c r="A21" t="s">
        <v>99</v>
      </c>
      <c r="B21" t="s">
        <v>6109</v>
      </c>
      <c r="C21" t="s">
        <v>6089</v>
      </c>
      <c r="D21" t="s">
        <v>6087</v>
      </c>
      <c r="E21" s="12">
        <v>249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tabSelected="1" workbookViewId="0">
      <selection activeCell="M12" sqref="M12"/>
    </sheetView>
  </sheetViews>
  <sheetFormatPr defaultRowHeight="14.4" x14ac:dyDescent="0.3"/>
  <sheetData>
    <row r="1" spans="1:2" x14ac:dyDescent="0.3">
      <c r="A1" s="1" t="s">
        <v>6110</v>
      </c>
      <c r="B1" s="1" t="s">
        <v>6111</v>
      </c>
    </row>
    <row r="2" spans="1:2" x14ac:dyDescent="0.3">
      <c r="A2" t="s">
        <v>6112</v>
      </c>
      <c r="B2" t="s">
        <v>6113</v>
      </c>
    </row>
    <row r="3" spans="1:2" x14ac:dyDescent="0.3">
      <c r="A3" t="s">
        <v>6114</v>
      </c>
      <c r="B3" t="s">
        <v>6115</v>
      </c>
    </row>
    <row r="4" spans="1:2" x14ac:dyDescent="0.3">
      <c r="A4" t="s">
        <v>6116</v>
      </c>
      <c r="B4" t="s">
        <v>6117</v>
      </c>
    </row>
    <row r="5" spans="1:2" x14ac:dyDescent="0.3">
      <c r="A5" t="s">
        <v>6118</v>
      </c>
      <c r="B5" t="s">
        <v>6119</v>
      </c>
    </row>
    <row r="6" spans="1:2" x14ac:dyDescent="0.3">
      <c r="A6" t="s">
        <v>6120</v>
      </c>
      <c r="B6" t="s">
        <v>6121</v>
      </c>
    </row>
    <row r="7" spans="1:2" x14ac:dyDescent="0.3">
      <c r="A7" t="s">
        <v>6122</v>
      </c>
      <c r="B7" t="s">
        <v>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Sales_Data</vt:lpstr>
      <vt:lpstr>Excel_Analysis</vt:lpstr>
      <vt:lpstr>Top 10 Products</vt:lpstr>
      <vt:lpstr>Bottom 10 Products by Profit</vt:lpstr>
      <vt:lpstr>Monthly_Sales_Trend</vt:lpstr>
      <vt:lpstr>Sales by category</vt:lpstr>
      <vt:lpstr>Sales by Region</vt:lpstr>
      <vt:lpstr>Sales by Customer Segment</vt:lpstr>
      <vt:lpstr>Customers</vt:lpstr>
      <vt:lpstr>Products</vt:lpstr>
      <vt:lpstr>Project_Info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Aishwarya Godbharale</cp:lastModifiedBy>
  <dcterms:created xsi:type="dcterms:W3CDTF">2026-10-01T08:22:12Z</dcterms:created>
  <dcterms:modified xsi:type="dcterms:W3CDTF">2026-10-14T03:59:46Z</dcterms:modified>
</cp:coreProperties>
</file>